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erola\Desktop\"/>
    </mc:Choice>
  </mc:AlternateContent>
  <bookViews>
    <workbookView xWindow="0" yWindow="0" windowWidth="28800" windowHeight="11835" firstSheet="2" activeTab="12"/>
  </bookViews>
  <sheets>
    <sheet name="Szakképesítések és moduljai" sheetId="1" state="hidden" r:id="rId1"/>
    <sheet name="Vizsgaszerv adatai" sheetId="3" r:id="rId2"/>
    <sheet name="Szakképesítés adatai" sheetId="2" r:id="rId3"/>
    <sheet name="Díjazások" sheetId="17" r:id="rId4"/>
    <sheet name="Nevek" sheetId="5" r:id="rId5"/>
    <sheet name="Lebonyolítási rend" sheetId="18" r:id="rId6"/>
    <sheet name="Vizsgázók beosztása" sheetId="19" r:id="rId7"/>
    <sheet name="Munkavéd okt" sheetId="16" r:id="rId8"/>
    <sheet name="Részletes oszt ív" sheetId="21" r:id="rId9"/>
    <sheet name="Osztályzó ív írásb" sheetId="9" state="hidden" r:id="rId10"/>
    <sheet name="Osztályzó ív gyak" sheetId="8" state="hidden" r:id="rId11"/>
    <sheet name="Osztályzó ív szób" sheetId="7" state="hidden" r:id="rId12"/>
    <sheet name="Osztályzó ív összes" sheetId="10" r:id="rId13"/>
    <sheet name="Statisztika" sheetId="23" state="hidden" r:id="rId14"/>
    <sheet name="Jegyzőkönyv" sheetId="20" r:id="rId15"/>
    <sheet name="Nyilatkozat  (1)" sheetId="25" r:id="rId16"/>
    <sheet name="Nyilatkozat  (2)" sheetId="26" r:id="rId17"/>
    <sheet name="Bizonyítvány átv" sheetId="15" r:id="rId18"/>
    <sheet name="Szakm vizs egyéni adatlap" sheetId="14" state="hidden" r:id="rId19"/>
    <sheet name="Szakmai vizsgaössz I." sheetId="11" state="hidden" r:id="rId20"/>
    <sheet name="Szakmai vizsgaössz II." sheetId="13" state="hidden" r:id="rId21"/>
    <sheet name="Ir szám" sheetId="6" state="hidden" r:id="rId22"/>
    <sheet name="Munka1" sheetId="22" r:id="rId23"/>
    <sheet name="Változtatás 2017" sheetId="24" state="hidden" r:id="rId24"/>
  </sheets>
  <definedNames>
    <definedName name="_xlnm.Print_Area" localSheetId="17">'Bizonyítvány átv'!$A$1:$E$47</definedName>
    <definedName name="_xlnm.Print_Area" localSheetId="14">Jegyzőkönyv!$A$1:$I$143</definedName>
    <definedName name="_xlnm.Print_Area" localSheetId="5">'Lebonyolítási rend'!$A$1:$J$155</definedName>
    <definedName name="_xlnm.Print_Area" localSheetId="7">'Munkavéd okt'!$A$1:$E$64</definedName>
    <definedName name="_xlnm.Print_Area" localSheetId="15">'Nyilatkozat  (1)'!$A$1:$I$36</definedName>
    <definedName name="_xlnm.Print_Area" localSheetId="16">'Nyilatkozat  (2)'!$A$1:$I$31</definedName>
    <definedName name="_xlnm.Print_Area" localSheetId="10">'Osztályzó ív gyak'!$A$1:$I$473</definedName>
    <definedName name="_xlnm.Print_Area" localSheetId="12">'Osztályzó ív összes'!$A$1:$AF$49</definedName>
    <definedName name="_xlnm.Print_Area" localSheetId="8">'Részletes oszt ív'!$A$1:$AX$41</definedName>
    <definedName name="_xlnm.Print_Area" localSheetId="2">'Szakképesítés adatai'!$A$1:$M$88</definedName>
    <definedName name="_xlnm.Print_Area" localSheetId="6">'Vizsgázók beosztása'!$A$1:$AM$43</definedName>
  </definedNames>
  <calcPr calcId="152511"/>
</workbook>
</file>

<file path=xl/calcChain.xml><?xml version="1.0" encoding="utf-8"?>
<calcChain xmlns="http://schemas.openxmlformats.org/spreadsheetml/2006/main">
  <c r="A154" i="18" l="1"/>
  <c r="A153" i="18"/>
  <c r="H150" i="18"/>
  <c r="H149" i="18"/>
  <c r="A150" i="18"/>
  <c r="A149" i="18"/>
  <c r="F150" i="18"/>
  <c r="F149" i="18"/>
  <c r="C150" i="18"/>
  <c r="C149" i="18"/>
  <c r="A146" i="18"/>
  <c r="A145" i="18"/>
  <c r="H146" i="18"/>
  <c r="H145" i="18"/>
  <c r="F146" i="18"/>
  <c r="F145" i="18"/>
  <c r="C146" i="18"/>
  <c r="C145" i="18"/>
  <c r="H142" i="18"/>
  <c r="H141" i="18"/>
  <c r="F142" i="18"/>
  <c r="F141" i="18"/>
  <c r="F22" i="26" l="1"/>
  <c r="D12" i="26"/>
  <c r="D9" i="26"/>
  <c r="D7" i="26"/>
  <c r="D6" i="26"/>
  <c r="B16" i="26"/>
  <c r="H2" i="26"/>
  <c r="A2" i="26"/>
  <c r="AU6" i="21"/>
  <c r="AU5" i="21"/>
  <c r="AQ6" i="21"/>
  <c r="AQ5" i="21"/>
  <c r="AM6" i="21"/>
  <c r="AM5" i="21"/>
  <c r="AI6" i="21"/>
  <c r="AI5" i="21"/>
  <c r="AE6" i="21"/>
  <c r="AE5" i="21"/>
  <c r="AA6" i="21"/>
  <c r="AA5" i="21"/>
  <c r="M5" i="21"/>
  <c r="O5" i="21"/>
  <c r="Q5" i="21"/>
  <c r="S5" i="21"/>
  <c r="U5" i="21"/>
  <c r="W5" i="21"/>
  <c r="Y5" i="21"/>
  <c r="M6" i="21"/>
  <c r="O6" i="21"/>
  <c r="Q6" i="21"/>
  <c r="S6" i="21"/>
  <c r="U6" i="21"/>
  <c r="W6" i="21"/>
  <c r="Y6" i="21"/>
  <c r="K6" i="21"/>
  <c r="K5" i="21"/>
  <c r="E6" i="21"/>
  <c r="G6" i="21"/>
  <c r="I6" i="21"/>
  <c r="E5" i="21"/>
  <c r="G5" i="21"/>
  <c r="I5" i="21"/>
  <c r="C6" i="21"/>
  <c r="C5" i="21"/>
  <c r="H2" i="25" l="1"/>
  <c r="A2" i="25"/>
  <c r="F31" i="25"/>
  <c r="B31" i="25"/>
  <c r="F24" i="25"/>
  <c r="B24" i="25"/>
  <c r="F17" i="25"/>
  <c r="B17" i="25"/>
  <c r="B11" i="25"/>
  <c r="D5" i="5" l="1"/>
  <c r="D6"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4" i="5"/>
  <c r="A1" i="15"/>
  <c r="E2" i="15"/>
  <c r="BK147" i="1" l="1"/>
  <c r="BJ147" i="1"/>
  <c r="BK146" i="1"/>
  <c r="BJ146" i="1"/>
  <c r="BK145" i="1"/>
  <c r="BJ145" i="1"/>
  <c r="BK144" i="1"/>
  <c r="BJ144" i="1"/>
  <c r="BK143" i="1"/>
  <c r="BJ143" i="1"/>
  <c r="BK142" i="1"/>
  <c r="BJ142" i="1"/>
  <c r="BK141" i="1"/>
  <c r="BJ141" i="1"/>
  <c r="BK140" i="1"/>
  <c r="BJ140" i="1"/>
  <c r="BK139" i="1"/>
  <c r="BJ139" i="1"/>
  <c r="BK138" i="1"/>
  <c r="BJ138" i="1"/>
  <c r="BK137" i="1"/>
  <c r="BJ137" i="1"/>
  <c r="BK136" i="1"/>
  <c r="BJ136" i="1"/>
  <c r="BK135" i="1"/>
  <c r="BJ135" i="1"/>
  <c r="BK134" i="1"/>
  <c r="BJ134" i="1"/>
  <c r="BK133" i="1"/>
  <c r="BJ133" i="1"/>
  <c r="BK132" i="1"/>
  <c r="BJ132" i="1"/>
  <c r="BK131" i="1"/>
  <c r="BJ131" i="1"/>
  <c r="BK130" i="1"/>
  <c r="BJ130" i="1"/>
  <c r="BK129" i="1"/>
  <c r="BJ129" i="1"/>
  <c r="BK128" i="1"/>
  <c r="BJ128" i="1"/>
  <c r="BK127" i="1"/>
  <c r="BJ127" i="1"/>
  <c r="BK126" i="1"/>
  <c r="BJ126" i="1"/>
  <c r="CM6" i="1" l="1"/>
  <c r="CM7" i="1"/>
  <c r="H468" i="8" l="1"/>
  <c r="F468" i="8"/>
  <c r="D468" i="8"/>
  <c r="C468" i="8"/>
  <c r="A468" i="8"/>
  <c r="H467" i="8"/>
  <c r="F467" i="8"/>
  <c r="D467" i="8"/>
  <c r="C467" i="8"/>
  <c r="A467" i="8"/>
  <c r="A464" i="8"/>
  <c r="C415" i="8"/>
  <c r="A92" i="18"/>
  <c r="BJ7" i="1"/>
  <c r="BK7" i="1"/>
  <c r="BJ8" i="1"/>
  <c r="BK8" i="1"/>
  <c r="BJ9" i="1"/>
  <c r="BK9" i="1"/>
  <c r="BJ10" i="1"/>
  <c r="BK10" i="1"/>
  <c r="BJ11" i="1"/>
  <c r="BK11" i="1"/>
  <c r="BJ12" i="1"/>
  <c r="BK12" i="1"/>
  <c r="BJ13" i="1"/>
  <c r="BK13" i="1"/>
  <c r="BJ14" i="1"/>
  <c r="BK14" i="1"/>
  <c r="BJ15" i="1"/>
  <c r="BK15" i="1"/>
  <c r="BJ16" i="1"/>
  <c r="BK16" i="1"/>
  <c r="BJ17" i="1"/>
  <c r="BK17" i="1"/>
  <c r="BJ18" i="1"/>
  <c r="BK18" i="1"/>
  <c r="BJ19" i="1"/>
  <c r="BK19" i="1"/>
  <c r="BJ20" i="1"/>
  <c r="BK20" i="1"/>
  <c r="BJ21" i="1"/>
  <c r="BK21" i="1"/>
  <c r="BJ22" i="1"/>
  <c r="BK22" i="1"/>
  <c r="BJ23" i="1"/>
  <c r="BK23" i="1"/>
  <c r="BJ24" i="1"/>
  <c r="BK24" i="1"/>
  <c r="BJ25" i="1"/>
  <c r="BK25" i="1"/>
  <c r="BJ26" i="1"/>
  <c r="BK26" i="1"/>
  <c r="BJ27" i="1"/>
  <c r="BK27" i="1"/>
  <c r="BJ28" i="1"/>
  <c r="BK28" i="1"/>
  <c r="BJ29" i="1"/>
  <c r="BK29" i="1"/>
  <c r="BJ30" i="1"/>
  <c r="BK30" i="1"/>
  <c r="BJ31" i="1"/>
  <c r="BK31" i="1"/>
  <c r="BJ32" i="1"/>
  <c r="BK32" i="1"/>
  <c r="BJ33" i="1"/>
  <c r="BK33" i="1"/>
  <c r="BJ34" i="1"/>
  <c r="BK34" i="1"/>
  <c r="BJ35" i="1"/>
  <c r="BK35" i="1"/>
  <c r="BJ36" i="1"/>
  <c r="BK36" i="1"/>
  <c r="BJ37" i="1"/>
  <c r="BK37" i="1"/>
  <c r="BJ38" i="1"/>
  <c r="BK38" i="1"/>
  <c r="BJ39" i="1"/>
  <c r="BK39" i="1"/>
  <c r="BJ40" i="1"/>
  <c r="BK40" i="1"/>
  <c r="BJ41" i="1"/>
  <c r="BK41" i="1"/>
  <c r="BJ42" i="1"/>
  <c r="BK42" i="1"/>
  <c r="BJ43" i="1"/>
  <c r="BK43" i="1"/>
  <c r="BJ44" i="1"/>
  <c r="BK44" i="1"/>
  <c r="BJ45" i="1"/>
  <c r="BK45" i="1"/>
  <c r="BJ46" i="1"/>
  <c r="BK46" i="1"/>
  <c r="BJ47" i="1"/>
  <c r="BK47" i="1"/>
  <c r="BJ48" i="1"/>
  <c r="BK48" i="1"/>
  <c r="BJ49" i="1"/>
  <c r="BK49" i="1"/>
  <c r="BJ50" i="1"/>
  <c r="BK50" i="1"/>
  <c r="BJ51" i="1"/>
  <c r="BK51" i="1"/>
  <c r="BJ52" i="1"/>
  <c r="BK52" i="1"/>
  <c r="BJ53" i="1"/>
  <c r="BK53" i="1"/>
  <c r="BJ54" i="1"/>
  <c r="BK54" i="1"/>
  <c r="BJ55" i="1"/>
  <c r="BK55" i="1"/>
  <c r="BJ56" i="1"/>
  <c r="BK56" i="1"/>
  <c r="BJ57" i="1"/>
  <c r="BK57" i="1"/>
  <c r="BJ58" i="1"/>
  <c r="BK58" i="1"/>
  <c r="BJ59" i="1"/>
  <c r="BK59" i="1"/>
  <c r="BJ60" i="1"/>
  <c r="BK60" i="1"/>
  <c r="BJ61" i="1"/>
  <c r="BK61" i="1"/>
  <c r="BJ62" i="1"/>
  <c r="BK62" i="1"/>
  <c r="BJ63" i="1"/>
  <c r="BK63" i="1"/>
  <c r="BJ64" i="1"/>
  <c r="BK64" i="1"/>
  <c r="BJ65" i="1"/>
  <c r="BK65" i="1"/>
  <c r="BJ66" i="1"/>
  <c r="BK66" i="1"/>
  <c r="BJ67" i="1"/>
  <c r="BK67" i="1"/>
  <c r="BJ68" i="1"/>
  <c r="BK68" i="1"/>
  <c r="BJ69" i="1"/>
  <c r="BK69" i="1"/>
  <c r="BJ70" i="1"/>
  <c r="BK70" i="1"/>
  <c r="BJ71" i="1"/>
  <c r="BK71" i="1"/>
  <c r="BJ72" i="1"/>
  <c r="BK72" i="1"/>
  <c r="BJ73" i="1"/>
  <c r="BK73" i="1"/>
  <c r="BJ74" i="1"/>
  <c r="BK74" i="1"/>
  <c r="BJ75" i="1"/>
  <c r="BK75" i="1"/>
  <c r="BJ76" i="1"/>
  <c r="BK76" i="1"/>
  <c r="BJ77" i="1"/>
  <c r="BK77" i="1"/>
  <c r="BJ78" i="1"/>
  <c r="BK78" i="1"/>
  <c r="BJ79" i="1"/>
  <c r="BK79" i="1"/>
  <c r="BJ80" i="1"/>
  <c r="BK80" i="1"/>
  <c r="BJ81" i="1"/>
  <c r="BK81" i="1"/>
  <c r="BJ82" i="1"/>
  <c r="BK82" i="1"/>
  <c r="BJ83" i="1"/>
  <c r="BK83" i="1"/>
  <c r="BJ84" i="1"/>
  <c r="BK84" i="1"/>
  <c r="BJ85" i="1"/>
  <c r="BK85" i="1"/>
  <c r="BJ86" i="1"/>
  <c r="BK86" i="1"/>
  <c r="BJ87" i="1"/>
  <c r="BK87" i="1"/>
  <c r="BJ88" i="1"/>
  <c r="BK88" i="1"/>
  <c r="BJ89" i="1"/>
  <c r="BK89" i="1"/>
  <c r="BJ90" i="1"/>
  <c r="BK90" i="1"/>
  <c r="BJ91" i="1"/>
  <c r="BK91" i="1"/>
  <c r="BJ92" i="1"/>
  <c r="BK92" i="1"/>
  <c r="BJ93" i="1"/>
  <c r="BK93" i="1"/>
  <c r="BJ94" i="1"/>
  <c r="BK94" i="1"/>
  <c r="BJ95" i="1"/>
  <c r="BK95" i="1"/>
  <c r="BJ96" i="1"/>
  <c r="BK96" i="1"/>
  <c r="BJ97" i="1"/>
  <c r="BK97" i="1"/>
  <c r="BJ98" i="1"/>
  <c r="BK98" i="1"/>
  <c r="BJ99" i="1"/>
  <c r="BK99" i="1"/>
  <c r="BJ100" i="1"/>
  <c r="BK100" i="1"/>
  <c r="BJ101" i="1"/>
  <c r="BK101" i="1"/>
  <c r="BJ102" i="1"/>
  <c r="BK102" i="1"/>
  <c r="BJ103" i="1"/>
  <c r="BK103" i="1"/>
  <c r="BJ104" i="1"/>
  <c r="BK104" i="1"/>
  <c r="BJ105" i="1"/>
  <c r="BK105" i="1"/>
  <c r="BJ106" i="1"/>
  <c r="BK106" i="1"/>
  <c r="BJ107" i="1"/>
  <c r="BK107" i="1"/>
  <c r="BJ108" i="1"/>
  <c r="BK108" i="1"/>
  <c r="BJ109" i="1"/>
  <c r="BK109" i="1"/>
  <c r="BJ110" i="1"/>
  <c r="BK110" i="1"/>
  <c r="BJ111" i="1"/>
  <c r="BK111" i="1"/>
  <c r="BJ112" i="1"/>
  <c r="BK112" i="1"/>
  <c r="BJ113" i="1"/>
  <c r="BK113" i="1"/>
  <c r="BJ114" i="1"/>
  <c r="BK114" i="1"/>
  <c r="BJ115" i="1"/>
  <c r="BK115" i="1"/>
  <c r="BJ116" i="1"/>
  <c r="BK116" i="1"/>
  <c r="BJ117" i="1"/>
  <c r="BK117" i="1"/>
  <c r="BJ118" i="1"/>
  <c r="BK118" i="1"/>
  <c r="BJ119" i="1"/>
  <c r="BK119" i="1"/>
  <c r="BJ120" i="1"/>
  <c r="BK120" i="1"/>
  <c r="BJ121" i="1"/>
  <c r="BK121" i="1"/>
  <c r="BJ122" i="1"/>
  <c r="BK122" i="1"/>
  <c r="BJ123" i="1"/>
  <c r="BK123" i="1"/>
  <c r="BJ124" i="1"/>
  <c r="BK124" i="1"/>
  <c r="BJ125" i="1"/>
  <c r="BK125" i="1"/>
  <c r="BK6" i="1"/>
  <c r="BJ6" i="1"/>
  <c r="A3" i="3"/>
  <c r="AI7" i="1"/>
  <c r="AI8" i="1"/>
  <c r="AI9" i="1"/>
  <c r="AI10" i="1"/>
  <c r="AI11" i="1"/>
  <c r="AI12" i="1"/>
  <c r="AI13" i="1"/>
  <c r="AI14" i="1"/>
  <c r="AI15" i="1"/>
  <c r="AI16" i="1"/>
  <c r="AI17" i="1"/>
  <c r="AI18" i="1"/>
  <c r="AI19" i="1"/>
  <c r="AI20" i="1"/>
  <c r="AI21" i="1"/>
  <c r="AI22" i="1"/>
  <c r="AI23"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12" i="1"/>
  <c r="AI113" i="1"/>
  <c r="AI114" i="1"/>
  <c r="AI115" i="1"/>
  <c r="AI116" i="1"/>
  <c r="AI117" i="1"/>
  <c r="AI118" i="1"/>
  <c r="AI119" i="1"/>
  <c r="AI120" i="1"/>
  <c r="AI121" i="1"/>
  <c r="AI122" i="1"/>
  <c r="AI123" i="1"/>
  <c r="AI124" i="1"/>
  <c r="AI125" i="1"/>
  <c r="AI126" i="1"/>
  <c r="AI127" i="1"/>
  <c r="AI128" i="1"/>
  <c r="AI129" i="1"/>
  <c r="AI130" i="1"/>
  <c r="AI131" i="1"/>
  <c r="AI132" i="1"/>
  <c r="AI133" i="1"/>
  <c r="AI134" i="1"/>
  <c r="AI135" i="1"/>
  <c r="AI136" i="1"/>
  <c r="AI137" i="1"/>
  <c r="AI138" i="1"/>
  <c r="AI139" i="1"/>
  <c r="AI140" i="1"/>
  <c r="AI141" i="1"/>
  <c r="AI142" i="1"/>
  <c r="AI143" i="1"/>
  <c r="AI6" i="1"/>
  <c r="EA101" i="1" l="1"/>
  <c r="AF4" i="23" l="1"/>
  <c r="AH4" i="23"/>
  <c r="AF5" i="23"/>
  <c r="AH5" i="23"/>
  <c r="AF6" i="23"/>
  <c r="AH6" i="23"/>
  <c r="AF7" i="23"/>
  <c r="AH7" i="23"/>
  <c r="AF8" i="23"/>
  <c r="AH8" i="23"/>
  <c r="AF9" i="23"/>
  <c r="AH9" i="23"/>
  <c r="AF10" i="23"/>
  <c r="AH10" i="23"/>
  <c r="AF11" i="23"/>
  <c r="AH11" i="23"/>
  <c r="AF12" i="23"/>
  <c r="AH12" i="23"/>
  <c r="AF13" i="23"/>
  <c r="AH13" i="23"/>
  <c r="AF14" i="23"/>
  <c r="AH14" i="23"/>
  <c r="AF15" i="23"/>
  <c r="AH15" i="23"/>
  <c r="AF16" i="23"/>
  <c r="AH16" i="23"/>
  <c r="AF17" i="23"/>
  <c r="AH17" i="23"/>
  <c r="AF18" i="23"/>
  <c r="AH18" i="23"/>
  <c r="AF19" i="23"/>
  <c r="AH19" i="23"/>
  <c r="AF20" i="23"/>
  <c r="AH20" i="23"/>
  <c r="AF21" i="23"/>
  <c r="AH21" i="23"/>
  <c r="AF22" i="23"/>
  <c r="AH22" i="23"/>
  <c r="AF23" i="23"/>
  <c r="AH23" i="23"/>
  <c r="AF24" i="23"/>
  <c r="AH24" i="23"/>
  <c r="AF25" i="23"/>
  <c r="AH25" i="23"/>
  <c r="AF26" i="23"/>
  <c r="AH26" i="23"/>
  <c r="AF27" i="23"/>
  <c r="AH27" i="23"/>
  <c r="AF28" i="23"/>
  <c r="AH28" i="23"/>
  <c r="AF29" i="23"/>
  <c r="AH29" i="23"/>
  <c r="AF30" i="23"/>
  <c r="AH30" i="23"/>
  <c r="AF31" i="23"/>
  <c r="AH31" i="23"/>
  <c r="AF32" i="23"/>
  <c r="AH32" i="23"/>
  <c r="AF33" i="23"/>
  <c r="AH33" i="23"/>
  <c r="AF34" i="23"/>
  <c r="AH34" i="23"/>
  <c r="AF35" i="23"/>
  <c r="AH35" i="23"/>
  <c r="AF36" i="23"/>
  <c r="AH36" i="23"/>
  <c r="AF37" i="23"/>
  <c r="AH37" i="23"/>
  <c r="AF3" i="23"/>
  <c r="AH3" i="23"/>
  <c r="E2" i="23"/>
  <c r="F2" i="23"/>
  <c r="G2" i="23"/>
  <c r="H2" i="23"/>
  <c r="I2" i="23"/>
  <c r="J2" i="23"/>
  <c r="K2" i="23"/>
  <c r="L2" i="23"/>
  <c r="M2" i="23"/>
  <c r="N2" i="23"/>
  <c r="O2" i="23"/>
  <c r="P2" i="23"/>
  <c r="Q2" i="23"/>
  <c r="R2" i="23"/>
  <c r="S2" i="23"/>
  <c r="T2" i="23"/>
  <c r="U2" i="23"/>
  <c r="V2" i="23"/>
  <c r="W2" i="23"/>
  <c r="X2" i="23"/>
  <c r="Y2" i="23"/>
  <c r="Z2" i="23"/>
  <c r="AA2" i="23"/>
  <c r="AB2" i="23"/>
  <c r="AC2" i="23"/>
  <c r="AD2" i="23"/>
  <c r="AE2" i="23"/>
  <c r="AF2" i="23"/>
  <c r="AH2" i="23"/>
  <c r="AI2" i="23"/>
  <c r="D2" i="23"/>
  <c r="I1" i="17"/>
  <c r="B7" i="17"/>
  <c r="D9" i="16" l="1"/>
  <c r="D5" i="16"/>
  <c r="B34" i="14" l="1"/>
  <c r="D25" i="14"/>
  <c r="C144" i="13" l="1"/>
  <c r="C90" i="13"/>
  <c r="C37" i="13"/>
  <c r="AH40" i="10" l="1"/>
  <c r="AZ6" i="10" l="1"/>
  <c r="AZ7" i="10"/>
  <c r="AZ8" i="10"/>
  <c r="AZ9" i="10"/>
  <c r="AZ10" i="10"/>
  <c r="AZ11" i="10"/>
  <c r="AZ12" i="10"/>
  <c r="AZ13" i="10"/>
  <c r="AZ14" i="10"/>
  <c r="AZ15" i="10"/>
  <c r="AZ16" i="10"/>
  <c r="AZ17" i="10"/>
  <c r="AZ18" i="10"/>
  <c r="AZ19" i="10"/>
  <c r="AZ20" i="10"/>
  <c r="AZ21" i="10"/>
  <c r="AZ22" i="10"/>
  <c r="AZ23" i="10"/>
  <c r="AZ24" i="10"/>
  <c r="AZ25" i="10"/>
  <c r="AZ26" i="10"/>
  <c r="AZ27" i="10"/>
  <c r="AZ28" i="10"/>
  <c r="AZ29" i="10"/>
  <c r="AZ30" i="10"/>
  <c r="AZ31" i="10"/>
  <c r="AZ32" i="10"/>
  <c r="AZ33" i="10"/>
  <c r="AZ34" i="10"/>
  <c r="AZ35" i="10"/>
  <c r="AZ36" i="10"/>
  <c r="AZ37" i="10"/>
  <c r="AZ38" i="10"/>
  <c r="AZ39" i="10"/>
  <c r="AZ5" i="10"/>
  <c r="B132" i="18" l="1"/>
  <c r="C15" i="20"/>
  <c r="B15" i="20"/>
  <c r="C29" i="20"/>
  <c r="C28" i="20"/>
  <c r="C27" i="20"/>
  <c r="C26" i="20"/>
  <c r="C25" i="20"/>
  <c r="C24" i="20"/>
  <c r="C23" i="20"/>
  <c r="C22" i="20"/>
  <c r="C21" i="20"/>
  <c r="C20" i="20"/>
  <c r="C19" i="20"/>
  <c r="C18" i="20"/>
  <c r="C17" i="20"/>
  <c r="C16" i="20"/>
  <c r="F142" i="20"/>
  <c r="C142" i="20"/>
  <c r="A142" i="20"/>
  <c r="F141" i="20"/>
  <c r="C141" i="20"/>
  <c r="A141" i="20"/>
  <c r="H138" i="20"/>
  <c r="F138" i="20"/>
  <c r="C138" i="20"/>
  <c r="A138" i="20"/>
  <c r="H137" i="20"/>
  <c r="F137" i="20"/>
  <c r="C137" i="20"/>
  <c r="A137" i="20"/>
  <c r="H134" i="20"/>
  <c r="F134" i="20"/>
  <c r="C134" i="20"/>
  <c r="A134" i="20"/>
  <c r="H133" i="20"/>
  <c r="F133" i="20"/>
  <c r="C133" i="20"/>
  <c r="A133" i="20"/>
  <c r="H130" i="20"/>
  <c r="F130" i="20"/>
  <c r="C130" i="20"/>
  <c r="H129" i="20"/>
  <c r="F129" i="20"/>
  <c r="C129" i="20"/>
  <c r="A129" i="20"/>
  <c r="H123" i="20"/>
  <c r="F123" i="20"/>
  <c r="C123" i="20"/>
  <c r="A123" i="20"/>
  <c r="H122" i="20"/>
  <c r="F122" i="20"/>
  <c r="C122" i="20"/>
  <c r="A122" i="20"/>
  <c r="B120" i="20"/>
  <c r="B29" i="20"/>
  <c r="B28" i="20"/>
  <c r="B27" i="20"/>
  <c r="B26" i="20"/>
  <c r="B25" i="20"/>
  <c r="B24" i="20"/>
  <c r="B23" i="20"/>
  <c r="B22" i="20"/>
  <c r="B21" i="20"/>
  <c r="B20" i="20"/>
  <c r="B19" i="20"/>
  <c r="B18" i="20"/>
  <c r="B17" i="20"/>
  <c r="B16" i="20"/>
  <c r="C14" i="20"/>
  <c r="B14" i="20"/>
  <c r="C13" i="20"/>
  <c r="B13" i="20"/>
  <c r="C12" i="20"/>
  <c r="B12" i="20"/>
  <c r="C11" i="20"/>
  <c r="B11" i="20"/>
  <c r="C4" i="20"/>
  <c r="C66" i="20" l="1"/>
  <c r="C99" i="20"/>
  <c r="B65" i="20"/>
  <c r="B98" i="20"/>
  <c r="C64" i="20"/>
  <c r="C97" i="20"/>
  <c r="B64" i="20"/>
  <c r="B97" i="20"/>
  <c r="B66" i="20"/>
  <c r="B99" i="20"/>
  <c r="C65" i="20"/>
  <c r="C98" i="20"/>
  <c r="B48" i="20"/>
  <c r="B81" i="20"/>
  <c r="B49" i="20"/>
  <c r="B82" i="20"/>
  <c r="B50" i="20"/>
  <c r="B83" i="20"/>
  <c r="B51" i="20"/>
  <c r="B84" i="20"/>
  <c r="B53" i="20"/>
  <c r="B86" i="20"/>
  <c r="B55" i="20"/>
  <c r="B88" i="20"/>
  <c r="B57" i="20"/>
  <c r="B90" i="20"/>
  <c r="B59" i="20"/>
  <c r="B92" i="20"/>
  <c r="B61" i="20"/>
  <c r="B94" i="20"/>
  <c r="B63" i="20"/>
  <c r="B96" i="20"/>
  <c r="C54" i="20"/>
  <c r="C87" i="20"/>
  <c r="C56" i="20"/>
  <c r="C89" i="20"/>
  <c r="C58" i="20"/>
  <c r="C91" i="20"/>
  <c r="C60" i="20"/>
  <c r="C93" i="20"/>
  <c r="C62" i="20"/>
  <c r="C95" i="20"/>
  <c r="C52" i="20"/>
  <c r="C85" i="20"/>
  <c r="C48" i="20"/>
  <c r="C81" i="20"/>
  <c r="C49" i="20"/>
  <c r="C82" i="20"/>
  <c r="C50" i="20"/>
  <c r="C83" i="20"/>
  <c r="C51" i="20"/>
  <c r="C84" i="20"/>
  <c r="B54" i="20"/>
  <c r="B87" i="20"/>
  <c r="B56" i="20"/>
  <c r="B89" i="20"/>
  <c r="B58" i="20"/>
  <c r="B91" i="20"/>
  <c r="B60" i="20"/>
  <c r="B93" i="20"/>
  <c r="B62" i="20"/>
  <c r="B95" i="20"/>
  <c r="C53" i="20"/>
  <c r="C86" i="20"/>
  <c r="C55" i="20"/>
  <c r="C88" i="20"/>
  <c r="C57" i="20"/>
  <c r="C90" i="20"/>
  <c r="C59" i="20"/>
  <c r="C92" i="20"/>
  <c r="C61" i="20"/>
  <c r="C94" i="20"/>
  <c r="C63" i="20"/>
  <c r="C96" i="20"/>
  <c r="B52" i="20"/>
  <c r="B85" i="20"/>
  <c r="DM40" i="10"/>
  <c r="F153" i="18"/>
  <c r="F154" i="18"/>
  <c r="C153" i="18"/>
  <c r="C154" i="18"/>
  <c r="C141" i="18"/>
  <c r="C142" i="18"/>
  <c r="A141" i="18"/>
  <c r="H135" i="18"/>
  <c r="F135" i="18"/>
  <c r="C135" i="18"/>
  <c r="H134" i="18"/>
  <c r="F134" i="18"/>
  <c r="C134" i="18"/>
  <c r="A135" i="18"/>
  <c r="A134" i="18"/>
  <c r="B27" i="18"/>
  <c r="B28" i="18"/>
  <c r="B29" i="18"/>
  <c r="B26" i="18"/>
  <c r="C27" i="18"/>
  <c r="C28" i="18"/>
  <c r="C29" i="18"/>
  <c r="C26" i="18"/>
  <c r="B25" i="18"/>
  <c r="B24" i="18"/>
  <c r="B23" i="18"/>
  <c r="B22" i="18"/>
  <c r="B21" i="18"/>
  <c r="C25" i="18"/>
  <c r="C24" i="18"/>
  <c r="C23" i="18"/>
  <c r="C22" i="18"/>
  <c r="C21" i="18"/>
  <c r="B20" i="18"/>
  <c r="B19" i="18"/>
  <c r="B18" i="18"/>
  <c r="B17" i="18"/>
  <c r="B16" i="18"/>
  <c r="C20" i="18"/>
  <c r="C19" i="18"/>
  <c r="C18" i="18"/>
  <c r="C17" i="18"/>
  <c r="C16" i="18"/>
  <c r="C7" i="18"/>
  <c r="C6" i="18"/>
  <c r="C5" i="18"/>
  <c r="C4" i="18"/>
  <c r="C13" i="18"/>
  <c r="B13" i="18"/>
  <c r="C12" i="18"/>
  <c r="B12" i="18"/>
  <c r="C11" i="18"/>
  <c r="B11" i="18"/>
  <c r="C10" i="18"/>
  <c r="B10" i="18"/>
  <c r="J101" i="18"/>
  <c r="J121" i="18" s="1"/>
  <c r="A121" i="18"/>
  <c r="A117" i="18"/>
  <c r="A113" i="18"/>
  <c r="A109" i="18"/>
  <c r="A105" i="18"/>
  <c r="A101" i="18"/>
  <c r="J39" i="18"/>
  <c r="J55" i="18" s="1"/>
  <c r="A59" i="18"/>
  <c r="A55" i="18"/>
  <c r="A51" i="18"/>
  <c r="A47" i="18"/>
  <c r="A43" i="18"/>
  <c r="A39" i="18"/>
  <c r="J68" i="18"/>
  <c r="A88" i="18"/>
  <c r="A72" i="18"/>
  <c r="A76" i="18"/>
  <c r="A80" i="18"/>
  <c r="A84" i="18"/>
  <c r="A68" i="18"/>
  <c r="Q3" i="5"/>
  <c r="B46" i="10"/>
  <c r="AD44" i="10"/>
  <c r="AD43" i="10"/>
  <c r="V44" i="10"/>
  <c r="V43" i="10"/>
  <c r="L44" i="10"/>
  <c r="L43" i="10"/>
  <c r="D44" i="10"/>
  <c r="D43" i="10"/>
  <c r="A43" i="10"/>
  <c r="A44" i="10"/>
  <c r="A37" i="10"/>
  <c r="B35" i="23" s="1"/>
  <c r="A38" i="10"/>
  <c r="B36" i="23" s="1"/>
  <c r="A39" i="10"/>
  <c r="B37" i="23" s="1"/>
  <c r="B6" i="10"/>
  <c r="C4" i="23" s="1"/>
  <c r="B7" i="10"/>
  <c r="C5" i="23" s="1"/>
  <c r="B8" i="10"/>
  <c r="C6" i="23" s="1"/>
  <c r="B9" i="10"/>
  <c r="C7" i="23" s="1"/>
  <c r="B10" i="10"/>
  <c r="C8" i="23" s="1"/>
  <c r="B11" i="10"/>
  <c r="C9" i="23" s="1"/>
  <c r="B12" i="10"/>
  <c r="C10" i="23" s="1"/>
  <c r="B13" i="10"/>
  <c r="C11" i="23" s="1"/>
  <c r="B14" i="10"/>
  <c r="C12" i="23" s="1"/>
  <c r="B15" i="10"/>
  <c r="C13" i="23" s="1"/>
  <c r="B16" i="10"/>
  <c r="C14" i="23" s="1"/>
  <c r="B17" i="10"/>
  <c r="C15" i="23" s="1"/>
  <c r="B18" i="10"/>
  <c r="C16" i="23" s="1"/>
  <c r="B19" i="10"/>
  <c r="C17" i="23" s="1"/>
  <c r="B20" i="10"/>
  <c r="C18" i="23" s="1"/>
  <c r="B21" i="10"/>
  <c r="C19" i="23" s="1"/>
  <c r="B22" i="10"/>
  <c r="C20" i="23" s="1"/>
  <c r="B23" i="10"/>
  <c r="C21" i="23" s="1"/>
  <c r="B24" i="10"/>
  <c r="C22" i="23" s="1"/>
  <c r="B25" i="10"/>
  <c r="C23" i="23" s="1"/>
  <c r="B26" i="10"/>
  <c r="C24" i="23" s="1"/>
  <c r="B27" i="10"/>
  <c r="C25" i="23" s="1"/>
  <c r="B28" i="10"/>
  <c r="C26" i="23" s="1"/>
  <c r="B29" i="10"/>
  <c r="C27" i="23" s="1"/>
  <c r="B30" i="10"/>
  <c r="C28" i="23" s="1"/>
  <c r="B31" i="10"/>
  <c r="C29" i="23" s="1"/>
  <c r="B32" i="10"/>
  <c r="C30" i="23" s="1"/>
  <c r="B33" i="10"/>
  <c r="C31" i="23" s="1"/>
  <c r="B34" i="10"/>
  <c r="C32" i="23" s="1"/>
  <c r="B35" i="10"/>
  <c r="C33" i="23" s="1"/>
  <c r="B36" i="10"/>
  <c r="C34" i="23" s="1"/>
  <c r="B37" i="10"/>
  <c r="C35" i="23" s="1"/>
  <c r="B38" i="10"/>
  <c r="C36" i="23" s="1"/>
  <c r="B39" i="10"/>
  <c r="C37" i="23" s="1"/>
  <c r="B5" i="10"/>
  <c r="C3" i="23" s="1"/>
  <c r="A41" i="10"/>
  <c r="B14" i="15"/>
  <c r="D14" i="15" s="1"/>
  <c r="B15" i="15"/>
  <c r="B16" i="15"/>
  <c r="D16" i="15" s="1"/>
  <c r="B17" i="15"/>
  <c r="B18" i="15"/>
  <c r="D18" i="15" s="1"/>
  <c r="B19" i="15"/>
  <c r="B20" i="15"/>
  <c r="D20" i="15" s="1"/>
  <c r="B21" i="15"/>
  <c r="B22" i="15"/>
  <c r="B23" i="15"/>
  <c r="B24" i="15"/>
  <c r="B25" i="15"/>
  <c r="B26" i="15"/>
  <c r="B27" i="15"/>
  <c r="B28" i="15"/>
  <c r="B29" i="15"/>
  <c r="B30" i="15"/>
  <c r="B31" i="15"/>
  <c r="B32" i="15"/>
  <c r="B33" i="15"/>
  <c r="B34" i="15"/>
  <c r="B35" i="15"/>
  <c r="B36" i="15"/>
  <c r="B37" i="15"/>
  <c r="B38" i="15"/>
  <c r="B39" i="15"/>
  <c r="B40" i="15"/>
  <c r="B41" i="15"/>
  <c r="B42" i="15"/>
  <c r="B43" i="15"/>
  <c r="B44" i="15"/>
  <c r="B45" i="15"/>
  <c r="B46" i="15"/>
  <c r="B47" i="15"/>
  <c r="B13" i="15"/>
  <c r="FE7" i="1"/>
  <c r="FF7" i="1"/>
  <c r="FE8" i="1"/>
  <c r="FF8" i="1"/>
  <c r="FE9" i="1"/>
  <c r="FF9" i="1"/>
  <c r="FE10" i="1"/>
  <c r="FF10" i="1"/>
  <c r="FE11" i="1"/>
  <c r="FF11" i="1"/>
  <c r="FE12" i="1"/>
  <c r="FF12" i="1"/>
  <c r="FE13" i="1"/>
  <c r="FF13" i="1"/>
  <c r="FE14" i="1"/>
  <c r="FF14" i="1"/>
  <c r="FE15" i="1"/>
  <c r="FF15" i="1"/>
  <c r="FE16" i="1"/>
  <c r="FF16" i="1"/>
  <c r="FE17" i="1"/>
  <c r="FF17" i="1"/>
  <c r="FE18" i="1"/>
  <c r="FF18" i="1"/>
  <c r="FE19" i="1"/>
  <c r="FF19" i="1"/>
  <c r="FE20" i="1"/>
  <c r="FF20" i="1"/>
  <c r="FE21" i="1"/>
  <c r="FF21" i="1"/>
  <c r="FE22" i="1"/>
  <c r="FF22" i="1"/>
  <c r="FE23" i="1"/>
  <c r="FF23" i="1"/>
  <c r="FE24" i="1"/>
  <c r="FF24" i="1"/>
  <c r="FE25" i="1"/>
  <c r="FF25" i="1"/>
  <c r="FE26" i="1"/>
  <c r="FF26" i="1"/>
  <c r="FE27" i="1"/>
  <c r="FF27" i="1"/>
  <c r="FE28" i="1"/>
  <c r="FF28" i="1"/>
  <c r="FE29" i="1"/>
  <c r="FF29" i="1"/>
  <c r="FE30" i="1"/>
  <c r="FF30" i="1"/>
  <c r="FE31" i="1"/>
  <c r="FF31" i="1"/>
  <c r="FE32" i="1"/>
  <c r="FF32" i="1"/>
  <c r="FE33" i="1"/>
  <c r="FF33" i="1"/>
  <c r="FE34" i="1"/>
  <c r="FF34" i="1"/>
  <c r="FE35" i="1"/>
  <c r="FF35" i="1"/>
  <c r="FE36" i="1"/>
  <c r="FF36" i="1"/>
  <c r="FE37" i="1"/>
  <c r="FF37" i="1"/>
  <c r="FE38" i="1"/>
  <c r="FF38" i="1"/>
  <c r="FE39" i="1"/>
  <c r="FF39" i="1"/>
  <c r="FE40" i="1"/>
  <c r="FF40" i="1"/>
  <c r="FE41" i="1"/>
  <c r="FF41" i="1"/>
  <c r="FE42" i="1"/>
  <c r="FF42" i="1"/>
  <c r="FE43" i="1"/>
  <c r="FF43" i="1"/>
  <c r="FE44" i="1"/>
  <c r="FF44" i="1"/>
  <c r="FE45" i="1"/>
  <c r="FF45" i="1"/>
  <c r="FE46" i="1"/>
  <c r="FF46" i="1"/>
  <c r="FE47" i="1"/>
  <c r="FF47" i="1"/>
  <c r="FE48" i="1"/>
  <c r="FF48" i="1"/>
  <c r="FE49" i="1"/>
  <c r="FF49" i="1"/>
  <c r="FE50" i="1"/>
  <c r="FF50" i="1"/>
  <c r="FE51" i="1"/>
  <c r="FF51" i="1"/>
  <c r="FE52" i="1"/>
  <c r="FF52" i="1"/>
  <c r="FE53" i="1"/>
  <c r="FF53" i="1"/>
  <c r="FE54" i="1"/>
  <c r="FF54" i="1"/>
  <c r="FE55" i="1"/>
  <c r="FF55" i="1"/>
  <c r="FE56" i="1"/>
  <c r="FF56" i="1"/>
  <c r="FE57" i="1"/>
  <c r="FF57" i="1"/>
  <c r="FE58" i="1"/>
  <c r="FF58" i="1"/>
  <c r="FE59" i="1"/>
  <c r="FF59" i="1"/>
  <c r="FE60" i="1"/>
  <c r="FF60" i="1"/>
  <c r="FE61" i="1"/>
  <c r="FF61" i="1"/>
  <c r="FE62" i="1"/>
  <c r="FF62" i="1"/>
  <c r="FE63" i="1"/>
  <c r="FF63" i="1"/>
  <c r="FE64" i="1"/>
  <c r="FF64" i="1"/>
  <c r="FE65" i="1"/>
  <c r="FF65" i="1"/>
  <c r="FE66" i="1"/>
  <c r="FF66" i="1"/>
  <c r="FE67" i="1"/>
  <c r="FF67" i="1"/>
  <c r="FE68" i="1"/>
  <c r="FF68" i="1"/>
  <c r="FE69" i="1"/>
  <c r="FF69" i="1"/>
  <c r="FE70" i="1"/>
  <c r="FF70" i="1"/>
  <c r="FE71" i="1"/>
  <c r="FF71" i="1"/>
  <c r="FE72" i="1"/>
  <c r="FF72" i="1"/>
  <c r="FE73" i="1"/>
  <c r="FF73" i="1"/>
  <c r="FE74" i="1"/>
  <c r="FF74" i="1"/>
  <c r="FE75" i="1"/>
  <c r="FF75" i="1"/>
  <c r="FE76" i="1"/>
  <c r="FF76" i="1"/>
  <c r="FE77" i="1"/>
  <c r="FF77" i="1"/>
  <c r="FE78" i="1"/>
  <c r="FF78" i="1"/>
  <c r="FE79" i="1"/>
  <c r="FF79" i="1"/>
  <c r="FE80" i="1"/>
  <c r="FF80" i="1"/>
  <c r="FE81" i="1"/>
  <c r="FF81" i="1"/>
  <c r="FE82" i="1"/>
  <c r="FF82" i="1"/>
  <c r="FE83" i="1"/>
  <c r="FF83" i="1"/>
  <c r="FE84" i="1"/>
  <c r="FF84" i="1"/>
  <c r="FE85" i="1"/>
  <c r="FF85" i="1"/>
  <c r="FE86" i="1"/>
  <c r="FF86" i="1"/>
  <c r="FE87" i="1"/>
  <c r="FF87" i="1"/>
  <c r="FE88" i="1"/>
  <c r="FF88" i="1"/>
  <c r="FE89" i="1"/>
  <c r="FF89" i="1"/>
  <c r="FE90" i="1"/>
  <c r="FF90" i="1"/>
  <c r="FE91" i="1"/>
  <c r="FF91" i="1"/>
  <c r="FE92" i="1"/>
  <c r="FF92" i="1"/>
  <c r="FE93" i="1"/>
  <c r="FF93" i="1"/>
  <c r="FE94" i="1"/>
  <c r="FF94" i="1"/>
  <c r="FE95" i="1"/>
  <c r="FF95" i="1"/>
  <c r="FE96" i="1"/>
  <c r="FF96" i="1"/>
  <c r="FE97" i="1"/>
  <c r="FF97" i="1"/>
  <c r="FE98" i="1"/>
  <c r="FF98" i="1"/>
  <c r="FE99" i="1"/>
  <c r="FF99" i="1"/>
  <c r="FE100" i="1"/>
  <c r="FF100" i="1"/>
  <c r="FE101" i="1"/>
  <c r="FF101" i="1"/>
  <c r="FE102" i="1"/>
  <c r="FF102" i="1"/>
  <c r="FE103" i="1"/>
  <c r="FF103" i="1"/>
  <c r="FE104" i="1"/>
  <c r="FF104" i="1"/>
  <c r="FE105" i="1"/>
  <c r="FF105" i="1"/>
  <c r="FE106" i="1"/>
  <c r="FF106" i="1"/>
  <c r="FE107" i="1"/>
  <c r="FF107" i="1"/>
  <c r="FE108" i="1"/>
  <c r="FF108" i="1"/>
  <c r="FE109" i="1"/>
  <c r="FF109" i="1"/>
  <c r="FE110" i="1"/>
  <c r="FF110" i="1"/>
  <c r="FE111" i="1"/>
  <c r="FF111" i="1"/>
  <c r="FE112" i="1"/>
  <c r="FF112" i="1"/>
  <c r="FE113" i="1"/>
  <c r="FF113" i="1"/>
  <c r="FE114" i="1"/>
  <c r="FF114" i="1"/>
  <c r="FE115" i="1"/>
  <c r="FF115" i="1"/>
  <c r="FE116" i="1"/>
  <c r="FF116" i="1"/>
  <c r="FE117" i="1"/>
  <c r="FF117" i="1"/>
  <c r="FE118" i="1"/>
  <c r="FF118" i="1"/>
  <c r="FE119" i="1"/>
  <c r="FF119" i="1"/>
  <c r="FE120" i="1"/>
  <c r="FF120" i="1"/>
  <c r="FE121" i="1"/>
  <c r="FF121" i="1"/>
  <c r="FE122" i="1"/>
  <c r="FF122" i="1"/>
  <c r="FE123" i="1"/>
  <c r="FF123" i="1"/>
  <c r="FE124" i="1"/>
  <c r="FF124" i="1"/>
  <c r="FE125" i="1"/>
  <c r="FF125" i="1"/>
  <c r="FE126" i="1"/>
  <c r="FF126" i="1"/>
  <c r="FE127" i="1"/>
  <c r="FF127" i="1"/>
  <c r="FE128" i="1"/>
  <c r="FF128" i="1"/>
  <c r="FE129" i="1"/>
  <c r="FF129" i="1"/>
  <c r="FE130" i="1"/>
  <c r="FF130" i="1"/>
  <c r="FE131" i="1"/>
  <c r="FF131" i="1"/>
  <c r="FE132" i="1"/>
  <c r="FF132" i="1"/>
  <c r="FE133" i="1"/>
  <c r="FF133" i="1"/>
  <c r="FE134" i="1"/>
  <c r="FF134" i="1"/>
  <c r="FE135" i="1"/>
  <c r="FF135" i="1"/>
  <c r="FE136" i="1"/>
  <c r="FF136" i="1"/>
  <c r="FE137" i="1"/>
  <c r="FF137" i="1"/>
  <c r="FE138" i="1"/>
  <c r="FF138" i="1"/>
  <c r="FE139" i="1"/>
  <c r="FF139" i="1"/>
  <c r="FE140" i="1"/>
  <c r="FF140" i="1"/>
  <c r="FE141" i="1"/>
  <c r="FF141" i="1"/>
  <c r="FE142" i="1"/>
  <c r="FF142" i="1"/>
  <c r="FE143" i="1"/>
  <c r="FF143" i="1"/>
  <c r="FE144" i="1"/>
  <c r="FF144" i="1"/>
  <c r="FE145" i="1"/>
  <c r="FF145" i="1"/>
  <c r="FE146" i="1"/>
  <c r="FF146" i="1"/>
  <c r="FE147" i="1"/>
  <c r="FF147" i="1"/>
  <c r="FE148" i="1"/>
  <c r="FF148" i="1"/>
  <c r="FE149" i="1"/>
  <c r="FF149" i="1"/>
  <c r="FE150" i="1"/>
  <c r="FF150" i="1"/>
  <c r="FE151" i="1"/>
  <c r="FF151" i="1"/>
  <c r="FE152" i="1"/>
  <c r="FF152" i="1"/>
  <c r="FE153" i="1"/>
  <c r="FF153" i="1"/>
  <c r="FE154" i="1"/>
  <c r="FF154" i="1"/>
  <c r="FE155" i="1"/>
  <c r="FF155" i="1"/>
  <c r="FE156" i="1"/>
  <c r="FF156" i="1"/>
  <c r="FE157" i="1"/>
  <c r="FF157" i="1"/>
  <c r="FE158" i="1"/>
  <c r="FF158" i="1"/>
  <c r="FE159" i="1"/>
  <c r="FF159" i="1"/>
  <c r="FE160" i="1"/>
  <c r="FF160" i="1"/>
  <c r="FE161" i="1"/>
  <c r="FF161" i="1"/>
  <c r="FE162" i="1"/>
  <c r="FF162" i="1"/>
  <c r="FE163" i="1"/>
  <c r="FF163" i="1"/>
  <c r="FE164" i="1"/>
  <c r="FF164" i="1"/>
  <c r="FE165" i="1"/>
  <c r="FF165" i="1"/>
  <c r="FE166" i="1"/>
  <c r="FF166" i="1"/>
  <c r="FE167" i="1"/>
  <c r="FF167" i="1"/>
  <c r="FE168" i="1"/>
  <c r="FF168" i="1"/>
  <c r="FE169" i="1"/>
  <c r="FF169" i="1"/>
  <c r="FE170" i="1"/>
  <c r="FF170" i="1"/>
  <c r="FE171" i="1"/>
  <c r="FF171" i="1"/>
  <c r="FE172" i="1"/>
  <c r="FF172" i="1"/>
  <c r="FE173" i="1"/>
  <c r="FF173" i="1"/>
  <c r="FE174" i="1"/>
  <c r="FF174" i="1"/>
  <c r="FE175" i="1"/>
  <c r="FF175" i="1"/>
  <c r="FE176" i="1"/>
  <c r="FF176" i="1"/>
  <c r="FE177" i="1"/>
  <c r="FF177" i="1"/>
  <c r="FE178" i="1"/>
  <c r="FF178" i="1"/>
  <c r="FE179" i="1"/>
  <c r="FF179" i="1"/>
  <c r="FE180" i="1"/>
  <c r="FF180" i="1"/>
  <c r="FE181" i="1"/>
  <c r="FF181" i="1"/>
  <c r="FE182" i="1"/>
  <c r="FF182" i="1"/>
  <c r="FE183" i="1"/>
  <c r="FF183" i="1"/>
  <c r="FE184" i="1"/>
  <c r="FF184" i="1"/>
  <c r="FE185" i="1"/>
  <c r="FF185" i="1"/>
  <c r="FE186" i="1"/>
  <c r="FF186" i="1"/>
  <c r="FE187" i="1"/>
  <c r="FF187" i="1"/>
  <c r="FE188" i="1"/>
  <c r="FF188" i="1"/>
  <c r="FE189" i="1"/>
  <c r="FF189" i="1"/>
  <c r="FE190" i="1"/>
  <c r="FF190" i="1"/>
  <c r="FE191" i="1"/>
  <c r="FF191" i="1"/>
  <c r="FE192" i="1"/>
  <c r="FF192" i="1"/>
  <c r="FE193" i="1"/>
  <c r="FF193" i="1"/>
  <c r="FE194" i="1"/>
  <c r="FF194" i="1"/>
  <c r="FE195" i="1"/>
  <c r="FF195" i="1"/>
  <c r="FE196" i="1"/>
  <c r="FF196" i="1"/>
  <c r="FE197" i="1"/>
  <c r="FF197" i="1"/>
  <c r="FE198" i="1"/>
  <c r="FF198" i="1"/>
  <c r="FE199" i="1"/>
  <c r="FF199" i="1"/>
  <c r="FE200" i="1"/>
  <c r="FF200" i="1"/>
  <c r="FE201" i="1"/>
  <c r="FF201" i="1"/>
  <c r="FE202" i="1"/>
  <c r="FF202" i="1"/>
  <c r="FE203" i="1"/>
  <c r="FF203" i="1"/>
  <c r="FE204" i="1"/>
  <c r="FF204" i="1"/>
  <c r="FE205" i="1"/>
  <c r="FF205" i="1"/>
  <c r="FE206" i="1"/>
  <c r="FF206" i="1"/>
  <c r="FE207" i="1"/>
  <c r="FF207" i="1"/>
  <c r="FE208" i="1"/>
  <c r="FF208" i="1"/>
  <c r="FE209" i="1"/>
  <c r="FF209" i="1"/>
  <c r="FE210" i="1"/>
  <c r="FF210" i="1"/>
  <c r="FE211" i="1"/>
  <c r="FF211" i="1"/>
  <c r="FE212" i="1"/>
  <c r="FF212" i="1"/>
  <c r="FE213" i="1"/>
  <c r="FF213" i="1"/>
  <c r="FE214" i="1"/>
  <c r="FF214" i="1"/>
  <c r="FE215" i="1"/>
  <c r="FF215" i="1"/>
  <c r="FE216" i="1"/>
  <c r="FF216" i="1"/>
  <c r="FE217" i="1"/>
  <c r="FF217" i="1"/>
  <c r="FE218" i="1"/>
  <c r="FF218" i="1"/>
  <c r="FE219" i="1"/>
  <c r="FF219" i="1"/>
  <c r="FE220" i="1"/>
  <c r="FF220" i="1"/>
  <c r="FE221" i="1"/>
  <c r="FF221" i="1"/>
  <c r="FE222" i="1"/>
  <c r="FF222" i="1"/>
  <c r="FE223" i="1"/>
  <c r="FF223" i="1"/>
  <c r="FE224" i="1"/>
  <c r="FF224" i="1"/>
  <c r="FE225" i="1"/>
  <c r="FF225" i="1"/>
  <c r="FE226" i="1"/>
  <c r="FF226" i="1"/>
  <c r="FE227" i="1"/>
  <c r="FF227" i="1"/>
  <c r="FE228" i="1"/>
  <c r="FF228" i="1"/>
  <c r="FE229" i="1"/>
  <c r="FF229" i="1"/>
  <c r="FE230" i="1"/>
  <c r="FF230" i="1"/>
  <c r="FE231" i="1"/>
  <c r="FF231" i="1"/>
  <c r="FE232" i="1"/>
  <c r="FF232" i="1"/>
  <c r="FE233" i="1"/>
  <c r="FF233" i="1"/>
  <c r="FE234" i="1"/>
  <c r="FF234" i="1"/>
  <c r="FE235" i="1"/>
  <c r="FF235" i="1"/>
  <c r="FE236" i="1"/>
  <c r="FF236" i="1"/>
  <c r="FE237" i="1"/>
  <c r="FF237" i="1"/>
  <c r="FE238" i="1"/>
  <c r="FF238" i="1"/>
  <c r="FE239" i="1"/>
  <c r="FF239" i="1"/>
  <c r="FE240" i="1"/>
  <c r="FF240" i="1"/>
  <c r="FE241" i="1"/>
  <c r="FF241" i="1"/>
  <c r="FE242" i="1"/>
  <c r="FF242" i="1"/>
  <c r="FE243" i="1"/>
  <c r="FF243" i="1"/>
  <c r="FE244" i="1"/>
  <c r="FF244" i="1"/>
  <c r="FE245" i="1"/>
  <c r="FF245" i="1"/>
  <c r="FE246" i="1"/>
  <c r="FF246" i="1"/>
  <c r="FE247" i="1"/>
  <c r="FF247" i="1"/>
  <c r="FE248" i="1"/>
  <c r="FF248" i="1"/>
  <c r="FE249" i="1"/>
  <c r="FF249" i="1"/>
  <c r="FE250" i="1"/>
  <c r="FF250" i="1"/>
  <c r="FE251" i="1"/>
  <c r="FF251" i="1"/>
  <c r="FE252" i="1"/>
  <c r="FF252" i="1"/>
  <c r="FE253" i="1"/>
  <c r="FF253" i="1"/>
  <c r="FE254" i="1"/>
  <c r="FF254" i="1"/>
  <c r="FE255" i="1"/>
  <c r="FF255" i="1"/>
  <c r="FE256" i="1"/>
  <c r="FF256" i="1"/>
  <c r="FE257" i="1"/>
  <c r="FF257" i="1"/>
  <c r="FE258" i="1"/>
  <c r="FF258" i="1"/>
  <c r="FE259" i="1"/>
  <c r="FF259" i="1"/>
  <c r="FE260" i="1"/>
  <c r="FF260" i="1"/>
  <c r="FE261" i="1"/>
  <c r="FF261" i="1"/>
  <c r="FE262" i="1"/>
  <c r="FF262" i="1"/>
  <c r="FE263" i="1"/>
  <c r="FF263" i="1"/>
  <c r="FE264" i="1"/>
  <c r="FF264" i="1"/>
  <c r="FE265" i="1"/>
  <c r="FF265" i="1"/>
  <c r="FE266" i="1"/>
  <c r="FF266" i="1"/>
  <c r="FE267" i="1"/>
  <c r="FF267" i="1"/>
  <c r="FE268" i="1"/>
  <c r="FF268" i="1"/>
  <c r="FE269" i="1"/>
  <c r="FF269" i="1"/>
  <c r="FE270" i="1"/>
  <c r="FF270" i="1"/>
  <c r="FE271" i="1"/>
  <c r="FF271" i="1"/>
  <c r="FE272" i="1"/>
  <c r="FF272" i="1"/>
  <c r="FE273" i="1"/>
  <c r="FF273" i="1"/>
  <c r="FE274" i="1"/>
  <c r="FF274" i="1"/>
  <c r="FE275" i="1"/>
  <c r="FF275" i="1"/>
  <c r="FE276" i="1"/>
  <c r="FF276" i="1"/>
  <c r="FE277" i="1"/>
  <c r="FF277" i="1"/>
  <c r="FE278" i="1"/>
  <c r="FF278" i="1"/>
  <c r="FE279" i="1"/>
  <c r="FF279" i="1"/>
  <c r="FE280" i="1"/>
  <c r="FF280" i="1"/>
  <c r="FE281" i="1"/>
  <c r="FF281" i="1"/>
  <c r="FE282" i="1"/>
  <c r="FF282" i="1"/>
  <c r="FE283" i="1"/>
  <c r="FF283" i="1"/>
  <c r="FE284" i="1"/>
  <c r="FF284" i="1"/>
  <c r="FE285" i="1"/>
  <c r="FF285" i="1"/>
  <c r="FE286" i="1"/>
  <c r="FF286" i="1"/>
  <c r="FE287" i="1"/>
  <c r="FF287" i="1"/>
  <c r="FE288" i="1"/>
  <c r="FF288" i="1"/>
  <c r="FE289" i="1"/>
  <c r="FF289" i="1"/>
  <c r="FE290" i="1"/>
  <c r="FF290" i="1"/>
  <c r="FE291" i="1"/>
  <c r="FF291" i="1"/>
  <c r="FE292" i="1"/>
  <c r="FF292" i="1"/>
  <c r="FE293" i="1"/>
  <c r="FF293" i="1"/>
  <c r="FE294" i="1"/>
  <c r="FF294" i="1"/>
  <c r="FE295" i="1"/>
  <c r="FF295" i="1"/>
  <c r="FE296" i="1"/>
  <c r="FF296" i="1"/>
  <c r="FE297" i="1"/>
  <c r="FF297" i="1"/>
  <c r="FE298" i="1"/>
  <c r="FF298" i="1"/>
  <c r="FE299" i="1"/>
  <c r="FF299" i="1"/>
  <c r="FE300" i="1"/>
  <c r="FF300" i="1"/>
  <c r="FE301" i="1"/>
  <c r="FF301" i="1"/>
  <c r="FE302" i="1"/>
  <c r="FF302" i="1"/>
  <c r="FE303" i="1"/>
  <c r="FF303" i="1"/>
  <c r="FE304" i="1"/>
  <c r="FF304" i="1"/>
  <c r="FE305" i="1"/>
  <c r="FF305" i="1"/>
  <c r="FE306" i="1"/>
  <c r="FF306" i="1"/>
  <c r="FE307" i="1"/>
  <c r="FF307" i="1"/>
  <c r="FE308" i="1"/>
  <c r="FF308" i="1"/>
  <c r="FE309" i="1"/>
  <c r="FF309" i="1"/>
  <c r="FE310" i="1"/>
  <c r="FF310" i="1"/>
  <c r="FE311" i="1"/>
  <c r="FF311" i="1"/>
  <c r="FE312" i="1"/>
  <c r="FF312" i="1"/>
  <c r="FE313" i="1"/>
  <c r="FF313" i="1"/>
  <c r="FE314" i="1"/>
  <c r="FF314" i="1"/>
  <c r="FE315" i="1"/>
  <c r="FF315" i="1"/>
  <c r="FE316" i="1"/>
  <c r="FF316" i="1"/>
  <c r="FE317" i="1"/>
  <c r="FF317" i="1"/>
  <c r="FE318" i="1"/>
  <c r="FF318" i="1"/>
  <c r="FE319" i="1"/>
  <c r="FF319" i="1"/>
  <c r="FE320" i="1"/>
  <c r="FF320" i="1"/>
  <c r="FE321" i="1"/>
  <c r="FF321" i="1"/>
  <c r="FE322" i="1"/>
  <c r="FF322" i="1"/>
  <c r="FE323" i="1"/>
  <c r="FF323" i="1"/>
  <c r="FE324" i="1"/>
  <c r="FF324" i="1"/>
  <c r="FE325" i="1"/>
  <c r="FF325" i="1"/>
  <c r="FE326" i="1"/>
  <c r="FF326" i="1"/>
  <c r="FE327" i="1"/>
  <c r="FF327" i="1"/>
  <c r="FE328" i="1"/>
  <c r="FF328" i="1"/>
  <c r="FE329" i="1"/>
  <c r="FF329" i="1"/>
  <c r="FE330" i="1"/>
  <c r="FF330" i="1"/>
  <c r="FE331" i="1"/>
  <c r="FF331" i="1"/>
  <c r="FE332" i="1"/>
  <c r="FF332" i="1"/>
  <c r="FE333" i="1"/>
  <c r="FF333" i="1"/>
  <c r="FE334" i="1"/>
  <c r="FF334" i="1"/>
  <c r="FE335" i="1"/>
  <c r="FF335" i="1"/>
  <c r="FE336" i="1"/>
  <c r="FF336" i="1"/>
  <c r="FE337" i="1"/>
  <c r="FF337" i="1"/>
  <c r="FE6" i="1"/>
  <c r="FF6" i="1"/>
  <c r="C25" i="16"/>
  <c r="C26" i="16"/>
  <c r="C27"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24" i="16"/>
  <c r="J80" i="18" l="1"/>
  <c r="J92" i="18"/>
  <c r="D13" i="15"/>
  <c r="E13" i="15" s="1"/>
  <c r="D46" i="15"/>
  <c r="E46" i="15" s="1"/>
  <c r="D44" i="15"/>
  <c r="E44" i="15" s="1"/>
  <c r="D42" i="15"/>
  <c r="E42" i="15" s="1"/>
  <c r="D40" i="15"/>
  <c r="E40" i="15" s="1"/>
  <c r="D38" i="15"/>
  <c r="E38" i="15" s="1"/>
  <c r="D36" i="15"/>
  <c r="E36" i="15" s="1"/>
  <c r="D34" i="15"/>
  <c r="E34" i="15" s="1"/>
  <c r="D32" i="15"/>
  <c r="E32" i="15" s="1"/>
  <c r="D30" i="15"/>
  <c r="E30" i="15" s="1"/>
  <c r="D28" i="15"/>
  <c r="E28" i="15" s="1"/>
  <c r="D26" i="15"/>
  <c r="E26" i="15" s="1"/>
  <c r="D24" i="15"/>
  <c r="E24" i="15" s="1"/>
  <c r="D22" i="15"/>
  <c r="E22" i="15" s="1"/>
  <c r="S38" i="10"/>
  <c r="R36" i="23" s="1"/>
  <c r="U38" i="10"/>
  <c r="T36" i="23" s="1"/>
  <c r="W38" i="10"/>
  <c r="V36" i="23" s="1"/>
  <c r="Y38" i="10"/>
  <c r="X36" i="23" s="1"/>
  <c r="AA38" i="10"/>
  <c r="Z36" i="23" s="1"/>
  <c r="AC38" i="10"/>
  <c r="AB36" i="23" s="1"/>
  <c r="T38" i="10"/>
  <c r="S36" i="23" s="1"/>
  <c r="V38" i="10"/>
  <c r="U36" i="23" s="1"/>
  <c r="X38" i="10"/>
  <c r="W36" i="23" s="1"/>
  <c r="Z38" i="10"/>
  <c r="Y36" i="23" s="1"/>
  <c r="AB38" i="10"/>
  <c r="AA36" i="23" s="1"/>
  <c r="AD38" i="10"/>
  <c r="AC36" i="23" s="1"/>
  <c r="AF38" i="10"/>
  <c r="AE36" i="23" s="1"/>
  <c r="AE38" i="10"/>
  <c r="AD36" i="23" s="1"/>
  <c r="S36" i="10"/>
  <c r="R34" i="23" s="1"/>
  <c r="U36" i="10"/>
  <c r="T34" i="23" s="1"/>
  <c r="W36" i="10"/>
  <c r="V34" i="23" s="1"/>
  <c r="Y36" i="10"/>
  <c r="X34" i="23" s="1"/>
  <c r="AA36" i="10"/>
  <c r="Z34" i="23" s="1"/>
  <c r="AC36" i="10"/>
  <c r="AB34" i="23" s="1"/>
  <c r="T36" i="10"/>
  <c r="S34" i="23" s="1"/>
  <c r="V36" i="10"/>
  <c r="U34" i="23" s="1"/>
  <c r="X36" i="10"/>
  <c r="W34" i="23" s="1"/>
  <c r="Z36" i="10"/>
  <c r="Y34" i="23" s="1"/>
  <c r="AB36" i="10"/>
  <c r="AA34" i="23" s="1"/>
  <c r="AD36" i="10"/>
  <c r="AC34" i="23" s="1"/>
  <c r="AF36" i="10"/>
  <c r="AE34" i="23" s="1"/>
  <c r="AE36" i="10"/>
  <c r="AD34" i="23" s="1"/>
  <c r="C45" i="15"/>
  <c r="D45" i="15"/>
  <c r="D43" i="15"/>
  <c r="E43" i="15" s="1"/>
  <c r="D41" i="15"/>
  <c r="E41" i="15" s="1"/>
  <c r="D39" i="15"/>
  <c r="E39" i="15" s="1"/>
  <c r="D37" i="15"/>
  <c r="E37" i="15" s="1"/>
  <c r="D35" i="15"/>
  <c r="E35" i="15" s="1"/>
  <c r="D33" i="15"/>
  <c r="E33" i="15" s="1"/>
  <c r="D31" i="15"/>
  <c r="E31" i="15" s="1"/>
  <c r="D29" i="15"/>
  <c r="E29" i="15" s="1"/>
  <c r="D27" i="15"/>
  <c r="E27" i="15" s="1"/>
  <c r="D25" i="15"/>
  <c r="E25" i="15" s="1"/>
  <c r="D23" i="15"/>
  <c r="E23" i="15" s="1"/>
  <c r="D21" i="15"/>
  <c r="E21" i="15" s="1"/>
  <c r="D19" i="15"/>
  <c r="E19" i="15" s="1"/>
  <c r="D17" i="15"/>
  <c r="E17" i="15" s="1"/>
  <c r="D15" i="15"/>
  <c r="E15" i="15" s="1"/>
  <c r="S37" i="10"/>
  <c r="R35" i="23" s="1"/>
  <c r="U37" i="10"/>
  <c r="T35" i="23" s="1"/>
  <c r="W37" i="10"/>
  <c r="V35" i="23" s="1"/>
  <c r="Y37" i="10"/>
  <c r="X35" i="23" s="1"/>
  <c r="AA37" i="10"/>
  <c r="Z35" i="23" s="1"/>
  <c r="AC37" i="10"/>
  <c r="AB35" i="23" s="1"/>
  <c r="AF37" i="10"/>
  <c r="AE35" i="23" s="1"/>
  <c r="AE37" i="10"/>
  <c r="AD35" i="23" s="1"/>
  <c r="T37" i="10"/>
  <c r="S35" i="23" s="1"/>
  <c r="V37" i="10"/>
  <c r="U35" i="23" s="1"/>
  <c r="X37" i="10"/>
  <c r="W35" i="23" s="1"/>
  <c r="Z37" i="10"/>
  <c r="Y35" i="23" s="1"/>
  <c r="AB37" i="10"/>
  <c r="AA35" i="23" s="1"/>
  <c r="AD37" i="10"/>
  <c r="AC35" i="23" s="1"/>
  <c r="S35" i="10"/>
  <c r="R33" i="23" s="1"/>
  <c r="U35" i="10"/>
  <c r="T33" i="23" s="1"/>
  <c r="W35" i="10"/>
  <c r="V33" i="23" s="1"/>
  <c r="Y35" i="10"/>
  <c r="X33" i="23" s="1"/>
  <c r="AA35" i="10"/>
  <c r="Z33" i="23" s="1"/>
  <c r="AC35" i="10"/>
  <c r="AB33" i="23" s="1"/>
  <c r="AF35" i="10"/>
  <c r="AE33" i="23" s="1"/>
  <c r="AE35" i="10"/>
  <c r="AD33" i="23" s="1"/>
  <c r="T35" i="10"/>
  <c r="S33" i="23" s="1"/>
  <c r="V35" i="10"/>
  <c r="U33" i="23" s="1"/>
  <c r="X35" i="10"/>
  <c r="W33" i="23" s="1"/>
  <c r="Z35" i="10"/>
  <c r="Y33" i="23" s="1"/>
  <c r="AB35" i="10"/>
  <c r="AA33" i="23" s="1"/>
  <c r="AD35" i="10"/>
  <c r="AC33" i="23" s="1"/>
  <c r="C47" i="15"/>
  <c r="D47" i="15"/>
  <c r="S39" i="10"/>
  <c r="R37" i="23" s="1"/>
  <c r="U39" i="10"/>
  <c r="T37" i="23" s="1"/>
  <c r="W39" i="10"/>
  <c r="V37" i="23" s="1"/>
  <c r="Y39" i="10"/>
  <c r="X37" i="23" s="1"/>
  <c r="AA39" i="10"/>
  <c r="Z37" i="23" s="1"/>
  <c r="AC39" i="10"/>
  <c r="AB37" i="23" s="1"/>
  <c r="AF39" i="10"/>
  <c r="AE37" i="23" s="1"/>
  <c r="T39" i="10"/>
  <c r="S37" i="23" s="1"/>
  <c r="V39" i="10"/>
  <c r="U37" i="23" s="1"/>
  <c r="X39" i="10"/>
  <c r="W37" i="23" s="1"/>
  <c r="Z39" i="10"/>
  <c r="Y37" i="23" s="1"/>
  <c r="AB39" i="10"/>
  <c r="AA37" i="23" s="1"/>
  <c r="AD39" i="10"/>
  <c r="AC37" i="23" s="1"/>
  <c r="AE39" i="10"/>
  <c r="AD37" i="23" s="1"/>
  <c r="J109" i="18"/>
  <c r="J117" i="18"/>
  <c r="J105" i="18"/>
  <c r="J113" i="18"/>
  <c r="J43" i="18"/>
  <c r="J51" i="18"/>
  <c r="J59" i="18"/>
  <c r="J47" i="18"/>
  <c r="J72" i="18"/>
  <c r="J84" i="18"/>
  <c r="J76" i="18"/>
  <c r="J88" i="18"/>
  <c r="C46" i="15"/>
  <c r="E14" i="15"/>
  <c r="E16" i="15"/>
  <c r="E18" i="15"/>
  <c r="E45" i="15"/>
  <c r="E47" i="15"/>
  <c r="E20" i="15"/>
  <c r="C48" i="15"/>
  <c r="E3" i="15"/>
  <c r="A13" i="15" l="1"/>
  <c r="A14" i="15" s="1"/>
  <c r="A15" i="15" s="1"/>
  <c r="A16" i="15" s="1"/>
  <c r="A17" i="15" s="1"/>
  <c r="A18" i="15" s="1"/>
  <c r="A19" i="15" s="1"/>
  <c r="A20" i="15" s="1"/>
  <c r="A21" i="15" s="1"/>
  <c r="A22" i="15" s="1"/>
  <c r="A23" i="15" s="1"/>
  <c r="A24" i="15" s="1"/>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D45" i="14"/>
  <c r="B45" i="14"/>
  <c r="D43" i="14"/>
  <c r="B43" i="14"/>
  <c r="C37" i="14"/>
  <c r="C38" i="14"/>
  <c r="D36" i="14"/>
  <c r="B23" i="14"/>
  <c r="B21" i="14"/>
  <c r="C19" i="14"/>
  <c r="E17" i="14"/>
  <c r="C17" i="14" s="1"/>
  <c r="E15" i="14"/>
  <c r="G2" i="11" l="1"/>
  <c r="A150" i="13" l="1"/>
  <c r="G148" i="13"/>
  <c r="C148" i="13"/>
  <c r="G146" i="13"/>
  <c r="C146" i="13"/>
  <c r="F142" i="13"/>
  <c r="C142" i="13"/>
  <c r="E140" i="13"/>
  <c r="E139" i="13"/>
  <c r="G131" i="13"/>
  <c r="F131" i="13"/>
  <c r="E131" i="13"/>
  <c r="C131" i="13"/>
  <c r="C129" i="13"/>
  <c r="C127" i="13"/>
  <c r="C125" i="13"/>
  <c r="G123" i="13"/>
  <c r="C123" i="13"/>
  <c r="G122" i="13"/>
  <c r="E122" i="13"/>
  <c r="C122" i="13"/>
  <c r="C119" i="13"/>
  <c r="C117" i="13"/>
  <c r="C115" i="13"/>
  <c r="C113" i="13"/>
  <c r="G110" i="13"/>
  <c r="G109" i="13"/>
  <c r="A96" i="13"/>
  <c r="G94" i="13"/>
  <c r="C94" i="13"/>
  <c r="G92" i="13"/>
  <c r="C92" i="13"/>
  <c r="F88" i="13"/>
  <c r="C88" i="13"/>
  <c r="E85" i="13"/>
  <c r="E86" i="13"/>
  <c r="G77" i="13"/>
  <c r="F77" i="13"/>
  <c r="E77" i="13"/>
  <c r="C77" i="13"/>
  <c r="C75" i="13"/>
  <c r="C73" i="13"/>
  <c r="C71" i="13"/>
  <c r="G69" i="13"/>
  <c r="C69" i="13"/>
  <c r="G68" i="13"/>
  <c r="E68" i="13"/>
  <c r="C68" i="13"/>
  <c r="C65" i="13"/>
  <c r="C63" i="13"/>
  <c r="C61" i="13"/>
  <c r="C59" i="13"/>
  <c r="G56" i="13"/>
  <c r="G55" i="13"/>
  <c r="A43" i="13"/>
  <c r="G41" i="13"/>
  <c r="C41" i="13"/>
  <c r="G39" i="13"/>
  <c r="C39" i="13"/>
  <c r="F35" i="13"/>
  <c r="C35" i="13"/>
  <c r="E33" i="13"/>
  <c r="E32" i="13"/>
  <c r="I1" i="13"/>
  <c r="G24" i="13"/>
  <c r="F24" i="13"/>
  <c r="E24" i="13"/>
  <c r="C24" i="13"/>
  <c r="C22" i="13"/>
  <c r="C20" i="13"/>
  <c r="C18" i="13"/>
  <c r="G16" i="13"/>
  <c r="C16" i="13"/>
  <c r="G15" i="13"/>
  <c r="E15" i="13"/>
  <c r="C15" i="13"/>
  <c r="C12" i="13"/>
  <c r="C10" i="13"/>
  <c r="C8" i="13"/>
  <c r="C6" i="13"/>
  <c r="G3" i="13"/>
  <c r="G2" i="13"/>
  <c r="D40" i="11"/>
  <c r="D39" i="11"/>
  <c r="D37" i="11"/>
  <c r="D36" i="11"/>
  <c r="G1" i="11"/>
  <c r="D34" i="11"/>
  <c r="D33" i="11"/>
  <c r="C31" i="11"/>
  <c r="C30" i="11"/>
  <c r="F28" i="11"/>
  <c r="G26" i="11"/>
  <c r="C22" i="11"/>
  <c r="D20" i="11"/>
  <c r="C18" i="11"/>
  <c r="F16" i="11"/>
  <c r="C16" i="11"/>
  <c r="G15" i="11"/>
  <c r="E15" i="11"/>
  <c r="C15" i="11"/>
  <c r="C12" i="11"/>
  <c r="C10" i="11"/>
  <c r="B2" i="10"/>
  <c r="F295" i="9"/>
  <c r="D295" i="9"/>
  <c r="C295" i="9"/>
  <c r="A295" i="9"/>
  <c r="F294" i="9"/>
  <c r="D294" i="9"/>
  <c r="C294" i="9"/>
  <c r="A294" i="9"/>
  <c r="F236" i="9"/>
  <c r="D236" i="9"/>
  <c r="C236" i="9"/>
  <c r="A236" i="9"/>
  <c r="F235" i="9"/>
  <c r="D235" i="9"/>
  <c r="C235" i="9"/>
  <c r="A235" i="9"/>
  <c r="F177" i="9"/>
  <c r="D177" i="9"/>
  <c r="C177" i="9"/>
  <c r="A177" i="9"/>
  <c r="F176" i="9"/>
  <c r="D176" i="9"/>
  <c r="C176" i="9"/>
  <c r="A176" i="9"/>
  <c r="F118" i="9"/>
  <c r="D118" i="9"/>
  <c r="C118" i="9"/>
  <c r="A118" i="9"/>
  <c r="F117" i="9"/>
  <c r="D117" i="9"/>
  <c r="C117" i="9"/>
  <c r="A117" i="9"/>
  <c r="F58" i="9"/>
  <c r="F59" i="9"/>
  <c r="C59" i="9"/>
  <c r="C58" i="9"/>
  <c r="D58" i="9"/>
  <c r="A59" i="9"/>
  <c r="A58" i="9"/>
  <c r="H291" i="9"/>
  <c r="F291" i="9"/>
  <c r="D291" i="9"/>
  <c r="C291" i="9"/>
  <c r="A291" i="9"/>
  <c r="H290" i="9"/>
  <c r="F290" i="9"/>
  <c r="D290" i="9"/>
  <c r="C290" i="9"/>
  <c r="A290" i="9"/>
  <c r="A287" i="9"/>
  <c r="C238" i="9"/>
  <c r="H232" i="9"/>
  <c r="F232" i="9"/>
  <c r="D232" i="9"/>
  <c r="C232" i="9"/>
  <c r="A232" i="9"/>
  <c r="H231" i="9"/>
  <c r="F231" i="9"/>
  <c r="D231" i="9"/>
  <c r="C231" i="9"/>
  <c r="A231" i="9"/>
  <c r="A228" i="9"/>
  <c r="C179" i="9"/>
  <c r="H173" i="9"/>
  <c r="F173" i="9"/>
  <c r="D173" i="9"/>
  <c r="C173" i="9"/>
  <c r="A173" i="9"/>
  <c r="H172" i="9"/>
  <c r="F172" i="9"/>
  <c r="D172" i="9"/>
  <c r="C172" i="9"/>
  <c r="A172" i="9"/>
  <c r="A169" i="9"/>
  <c r="C120" i="9"/>
  <c r="H114" i="9"/>
  <c r="F114" i="9"/>
  <c r="D114" i="9"/>
  <c r="C114" i="9"/>
  <c r="A114" i="9"/>
  <c r="H113" i="9"/>
  <c r="F113" i="9"/>
  <c r="D113" i="9"/>
  <c r="C113" i="9"/>
  <c r="A113" i="9"/>
  <c r="A110" i="9"/>
  <c r="C61" i="9"/>
  <c r="D59" i="9"/>
  <c r="H55" i="9"/>
  <c r="F55" i="9"/>
  <c r="D55" i="9"/>
  <c r="C55" i="9"/>
  <c r="A55" i="9"/>
  <c r="H54" i="9"/>
  <c r="F54" i="9"/>
  <c r="D54" i="9"/>
  <c r="C54" i="9"/>
  <c r="A54" i="9"/>
  <c r="A51" i="9"/>
  <c r="C2" i="9"/>
  <c r="H413" i="8"/>
  <c r="F413" i="8"/>
  <c r="D413" i="8"/>
  <c r="C413" i="8"/>
  <c r="A413" i="8"/>
  <c r="H412" i="8"/>
  <c r="F412" i="8"/>
  <c r="D412" i="8"/>
  <c r="C412" i="8"/>
  <c r="A412" i="8"/>
  <c r="H409" i="8"/>
  <c r="F409" i="8"/>
  <c r="D409" i="8"/>
  <c r="C409" i="8"/>
  <c r="A409" i="8"/>
  <c r="H408" i="8"/>
  <c r="F408" i="8"/>
  <c r="D408" i="8"/>
  <c r="C408" i="8"/>
  <c r="A408" i="8"/>
  <c r="A405" i="8"/>
  <c r="C356" i="8"/>
  <c r="H354" i="8"/>
  <c r="F354" i="8"/>
  <c r="D354" i="8"/>
  <c r="C354" i="8"/>
  <c r="A354" i="8"/>
  <c r="H353" i="8"/>
  <c r="F353" i="8"/>
  <c r="D353" i="8"/>
  <c r="C353" i="8"/>
  <c r="A353" i="8"/>
  <c r="H295" i="8"/>
  <c r="F295" i="8"/>
  <c r="D295" i="8"/>
  <c r="C295" i="8"/>
  <c r="A295" i="8"/>
  <c r="H294" i="8"/>
  <c r="F294" i="8"/>
  <c r="D294" i="8"/>
  <c r="C294" i="8"/>
  <c r="A294" i="8"/>
  <c r="H236" i="8"/>
  <c r="F236" i="8"/>
  <c r="D236" i="8"/>
  <c r="C236" i="8"/>
  <c r="A236" i="8"/>
  <c r="H235" i="8"/>
  <c r="F235" i="8"/>
  <c r="D235" i="8"/>
  <c r="C235" i="8"/>
  <c r="A235" i="8"/>
  <c r="H177" i="8"/>
  <c r="F177" i="8"/>
  <c r="D177" i="8"/>
  <c r="C177" i="8"/>
  <c r="A177" i="8"/>
  <c r="H176" i="8"/>
  <c r="F176" i="8"/>
  <c r="D176" i="8"/>
  <c r="C176" i="8"/>
  <c r="A176" i="8"/>
  <c r="H118" i="8"/>
  <c r="F118" i="8"/>
  <c r="D118" i="8"/>
  <c r="C118" i="8"/>
  <c r="A118" i="8"/>
  <c r="H117" i="8"/>
  <c r="F117" i="8"/>
  <c r="D117" i="8"/>
  <c r="C117" i="8"/>
  <c r="A117" i="8"/>
  <c r="H58" i="8"/>
  <c r="F58" i="8"/>
  <c r="D58" i="8"/>
  <c r="C58" i="8"/>
  <c r="A58" i="8"/>
  <c r="H59" i="8"/>
  <c r="F59" i="8"/>
  <c r="D59" i="8"/>
  <c r="C59" i="8"/>
  <c r="A59" i="8"/>
  <c r="H350" i="8"/>
  <c r="F350" i="8"/>
  <c r="D350" i="8"/>
  <c r="C350" i="8"/>
  <c r="A350" i="8"/>
  <c r="H349" i="8"/>
  <c r="F349" i="8"/>
  <c r="D349" i="8"/>
  <c r="C349" i="8"/>
  <c r="A349" i="8"/>
  <c r="A346" i="8"/>
  <c r="C297" i="8"/>
  <c r="H291" i="8"/>
  <c r="F291" i="8"/>
  <c r="D291" i="8"/>
  <c r="C291" i="8"/>
  <c r="A291" i="8"/>
  <c r="H290" i="8"/>
  <c r="F290" i="8"/>
  <c r="D290" i="8"/>
  <c r="C290" i="8"/>
  <c r="A290" i="8"/>
  <c r="A287" i="8"/>
  <c r="C238" i="8"/>
  <c r="H232" i="8"/>
  <c r="F232" i="8"/>
  <c r="D232" i="8"/>
  <c r="C232" i="8"/>
  <c r="A232" i="8"/>
  <c r="H231" i="8"/>
  <c r="F231" i="8"/>
  <c r="D231" i="8"/>
  <c r="C231" i="8"/>
  <c r="A231" i="8"/>
  <c r="A228" i="8"/>
  <c r="C179" i="8"/>
  <c r="H173" i="8"/>
  <c r="F173" i="8"/>
  <c r="D173" i="8"/>
  <c r="C173" i="8"/>
  <c r="A173" i="8"/>
  <c r="H172" i="8"/>
  <c r="F172" i="8"/>
  <c r="D172" i="8"/>
  <c r="C172" i="8"/>
  <c r="A172" i="8"/>
  <c r="A169" i="8"/>
  <c r="C120" i="8"/>
  <c r="H114" i="8"/>
  <c r="F114" i="8"/>
  <c r="D114" i="8"/>
  <c r="C114" i="8"/>
  <c r="A114" i="8"/>
  <c r="H113" i="8"/>
  <c r="F113" i="8"/>
  <c r="D113" i="8"/>
  <c r="C113" i="8"/>
  <c r="A113" i="8"/>
  <c r="A110" i="8"/>
  <c r="C61" i="8"/>
  <c r="H55" i="8"/>
  <c r="F55" i="8"/>
  <c r="D55" i="8"/>
  <c r="C55" i="8"/>
  <c r="A55" i="8"/>
  <c r="H54" i="8"/>
  <c r="F54" i="8"/>
  <c r="D54" i="8"/>
  <c r="C54" i="8"/>
  <c r="A54" i="8"/>
  <c r="A51" i="8"/>
  <c r="C2" i="8"/>
  <c r="H354" i="7"/>
  <c r="F354" i="7"/>
  <c r="D354" i="7"/>
  <c r="C354" i="7"/>
  <c r="A354" i="7"/>
  <c r="H353" i="7"/>
  <c r="F353" i="7"/>
  <c r="D353" i="7"/>
  <c r="C353" i="7"/>
  <c r="A353" i="7"/>
  <c r="H350" i="7"/>
  <c r="F350" i="7"/>
  <c r="D350" i="7"/>
  <c r="C350" i="7"/>
  <c r="A350" i="7"/>
  <c r="H349" i="7"/>
  <c r="F349" i="7"/>
  <c r="D349" i="7"/>
  <c r="C349" i="7"/>
  <c r="A349" i="7"/>
  <c r="A346" i="7"/>
  <c r="C297" i="7"/>
  <c r="H295" i="7"/>
  <c r="F295" i="7"/>
  <c r="D295" i="7"/>
  <c r="C295" i="7"/>
  <c r="A295" i="7"/>
  <c r="H294" i="7"/>
  <c r="F294" i="7"/>
  <c r="D294" i="7"/>
  <c r="C294" i="7"/>
  <c r="A294" i="7"/>
  <c r="H291" i="7"/>
  <c r="F291" i="7"/>
  <c r="D291" i="7"/>
  <c r="C291" i="7"/>
  <c r="A291" i="7"/>
  <c r="H290" i="7"/>
  <c r="F290" i="7"/>
  <c r="D290" i="7"/>
  <c r="C290" i="7"/>
  <c r="A290" i="7"/>
  <c r="A287" i="7"/>
  <c r="C238" i="7"/>
  <c r="H236" i="7"/>
  <c r="F236" i="7"/>
  <c r="D236" i="7"/>
  <c r="C236" i="7"/>
  <c r="A236" i="7"/>
  <c r="H235" i="7"/>
  <c r="F235" i="7"/>
  <c r="D235" i="7"/>
  <c r="C235" i="7"/>
  <c r="A235" i="7"/>
  <c r="H232" i="7"/>
  <c r="F232" i="7"/>
  <c r="D232" i="7"/>
  <c r="C232" i="7"/>
  <c r="A232" i="7"/>
  <c r="H231" i="7"/>
  <c r="F231" i="7"/>
  <c r="D231" i="7"/>
  <c r="C231" i="7"/>
  <c r="A231" i="7"/>
  <c r="A228" i="7"/>
  <c r="C179" i="7"/>
  <c r="H177" i="7"/>
  <c r="F177" i="7"/>
  <c r="D177" i="7"/>
  <c r="C177" i="7"/>
  <c r="A177" i="7"/>
  <c r="H176" i="7"/>
  <c r="F176" i="7"/>
  <c r="D176" i="7"/>
  <c r="C176" i="7"/>
  <c r="A176" i="7"/>
  <c r="H173" i="7"/>
  <c r="F173" i="7"/>
  <c r="D173" i="7"/>
  <c r="C173" i="7"/>
  <c r="A173" i="7"/>
  <c r="H172" i="7"/>
  <c r="F172" i="7"/>
  <c r="D172" i="7"/>
  <c r="C172" i="7"/>
  <c r="A172" i="7"/>
  <c r="A169" i="7"/>
  <c r="C120" i="7"/>
  <c r="H118" i="7"/>
  <c r="F118" i="7"/>
  <c r="D118" i="7"/>
  <c r="C118" i="7"/>
  <c r="A118" i="7"/>
  <c r="H117" i="7"/>
  <c r="F117" i="7"/>
  <c r="D117" i="7"/>
  <c r="C117" i="7"/>
  <c r="A117" i="7"/>
  <c r="H114" i="7"/>
  <c r="F114" i="7"/>
  <c r="D114" i="7"/>
  <c r="C114" i="7"/>
  <c r="A114" i="7"/>
  <c r="H113" i="7"/>
  <c r="F113" i="7"/>
  <c r="D113" i="7"/>
  <c r="C113" i="7"/>
  <c r="A113" i="7"/>
  <c r="A110" i="7"/>
  <c r="C61" i="7"/>
  <c r="A51" i="7"/>
  <c r="C2" i="7"/>
  <c r="H59" i="7"/>
  <c r="H58" i="7"/>
  <c r="F59" i="7"/>
  <c r="F58" i="7"/>
  <c r="D59" i="7"/>
  <c r="D58" i="7"/>
  <c r="C59" i="7"/>
  <c r="C58" i="7"/>
  <c r="A59" i="7"/>
  <c r="A58" i="7"/>
  <c r="H55" i="7"/>
  <c r="F55" i="7"/>
  <c r="D55" i="7"/>
  <c r="C55" i="7"/>
  <c r="A55" i="7"/>
  <c r="H54" i="7"/>
  <c r="F54" i="7"/>
  <c r="D54" i="7"/>
  <c r="C54" i="7"/>
  <c r="A54" i="7"/>
  <c r="C193" i="3"/>
  <c r="C10" i="15" s="1"/>
  <c r="Q5" i="5"/>
  <c r="Q6" i="5"/>
  <c r="Q7" i="5"/>
  <c r="Q8" i="5"/>
  <c r="Q9" i="5"/>
  <c r="Q10" i="5"/>
  <c r="Q11" i="5"/>
  <c r="Q12" i="5"/>
  <c r="Q13" i="5"/>
  <c r="Q14" i="5"/>
  <c r="Q15" i="5"/>
  <c r="Q16" i="5"/>
  <c r="Q17" i="5"/>
  <c r="Q18" i="5"/>
  <c r="Q19" i="5"/>
  <c r="Q20" i="5"/>
  <c r="Q21" i="5"/>
  <c r="Q22" i="5"/>
  <c r="Q23" i="5"/>
  <c r="Q24" i="5"/>
  <c r="Q25" i="5"/>
  <c r="Q26" i="5"/>
  <c r="Q27" i="5"/>
  <c r="Q28" i="5"/>
  <c r="Q29" i="5"/>
  <c r="Q30" i="5"/>
  <c r="Q31" i="5"/>
  <c r="Q32" i="5"/>
  <c r="Q33" i="5"/>
  <c r="Q34" i="5"/>
  <c r="Q35" i="5"/>
  <c r="Q36" i="5"/>
  <c r="Q37" i="5"/>
  <c r="Q4" i="5"/>
  <c r="C21" i="14"/>
  <c r="B2" i="17" l="1"/>
  <c r="A3" i="10"/>
  <c r="A1" i="8"/>
  <c r="A237" i="8" s="1"/>
  <c r="A1" i="7"/>
  <c r="A119" i="7" s="1"/>
  <c r="A1" i="9"/>
  <c r="A237" i="9" s="1"/>
  <c r="C26" i="11"/>
  <c r="E4" i="15"/>
  <c r="C24" i="11"/>
  <c r="C29" i="13"/>
  <c r="A3" i="16"/>
  <c r="L4" i="5"/>
  <c r="L5" i="5"/>
  <c r="L6" i="5"/>
  <c r="L7" i="5"/>
  <c r="L8" i="5"/>
  <c r="L9" i="5"/>
  <c r="L10" i="5"/>
  <c r="L11" i="5"/>
  <c r="L12" i="5"/>
  <c r="L13" i="5"/>
  <c r="L14" i="5"/>
  <c r="L15" i="5"/>
  <c r="L16" i="5"/>
  <c r="L17" i="5"/>
  <c r="L18" i="5"/>
  <c r="L19" i="5"/>
  <c r="L20" i="5"/>
  <c r="L21" i="5"/>
  <c r="L22" i="5"/>
  <c r="L23" i="5"/>
  <c r="L24" i="5"/>
  <c r="L25" i="5"/>
  <c r="L26" i="5"/>
  <c r="L27" i="5"/>
  <c r="L28" i="5"/>
  <c r="L29" i="5"/>
  <c r="L30" i="5"/>
  <c r="L31" i="5"/>
  <c r="L32" i="5"/>
  <c r="L33" i="5"/>
  <c r="L34" i="5"/>
  <c r="L35" i="5"/>
  <c r="L36" i="5"/>
  <c r="L37" i="5"/>
  <c r="L3" i="5"/>
  <c r="E19" i="14" s="1"/>
  <c r="G39" i="5"/>
  <c r="G38" i="5"/>
  <c r="O1" i="5"/>
  <c r="B4" i="5"/>
  <c r="B5" i="5"/>
  <c r="B6" i="5"/>
  <c r="B7" i="5"/>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 i="5"/>
  <c r="F2" i="14"/>
  <c r="C3" i="5"/>
  <c r="A237" i="7" l="1"/>
  <c r="A60" i="7"/>
  <c r="A119" i="9"/>
  <c r="A296" i="7"/>
  <c r="A178" i="7"/>
  <c r="A178" i="9"/>
  <c r="A178" i="8"/>
  <c r="EC36" i="10"/>
  <c r="ED36" i="10"/>
  <c r="EC38" i="10"/>
  <c r="ED38" i="10"/>
  <c r="EC35" i="10"/>
  <c r="ED35" i="10"/>
  <c r="EC39" i="10"/>
  <c r="ED39" i="10"/>
  <c r="EC37" i="10"/>
  <c r="ED37" i="10"/>
  <c r="A60" i="9"/>
  <c r="A119" i="8"/>
  <c r="A60" i="8"/>
  <c r="A414" i="8" s="1"/>
  <c r="A296" i="8"/>
  <c r="A355" i="8"/>
  <c r="A5" i="10"/>
  <c r="B3" i="23" s="1"/>
  <c r="C4" i="5"/>
  <c r="A6" i="10" s="1"/>
  <c r="B4" i="23" s="1"/>
  <c r="B24" i="16"/>
  <c r="E2" i="14"/>
  <c r="C13" i="15"/>
  <c r="C36" i="5"/>
  <c r="D2" i="14"/>
  <c r="EE37" i="10" l="1"/>
  <c r="EE39" i="10"/>
  <c r="EE35" i="10"/>
  <c r="EE38" i="10"/>
  <c r="EE36" i="10"/>
  <c r="C5" i="5"/>
  <c r="A7" i="10" s="1"/>
  <c r="B5" i="23" s="1"/>
  <c r="C14" i="15"/>
  <c r="B25" i="16"/>
  <c r="C37" i="5"/>
  <c r="B58" i="16" s="1"/>
  <c r="B57" i="16"/>
  <c r="ET338" i="1"/>
  <c r="DA7" i="1"/>
  <c r="DA8" i="1"/>
  <c r="DA9" i="1"/>
  <c r="DA10" i="1"/>
  <c r="DA11" i="1"/>
  <c r="DA12" i="1"/>
  <c r="DA13" i="1"/>
  <c r="DA14" i="1"/>
  <c r="DA15" i="1"/>
  <c r="DA16" i="1"/>
  <c r="DA17" i="1"/>
  <c r="DA18" i="1"/>
  <c r="DA19" i="1"/>
  <c r="DA20" i="1"/>
  <c r="DA21" i="1"/>
  <c r="DA22" i="1"/>
  <c r="DA23" i="1"/>
  <c r="DA24" i="1"/>
  <c r="DA25" i="1"/>
  <c r="DA26" i="1"/>
  <c r="DA27" i="1"/>
  <c r="DA28" i="1"/>
  <c r="DA29" i="1"/>
  <c r="DA30" i="1"/>
  <c r="DA31" i="1"/>
  <c r="DA32" i="1"/>
  <c r="DA33" i="1"/>
  <c r="DA34" i="1"/>
  <c r="DA35" i="1"/>
  <c r="DA36" i="1"/>
  <c r="DA37" i="1"/>
  <c r="DA38" i="1"/>
  <c r="DA39" i="1"/>
  <c r="DA40" i="1"/>
  <c r="DA41" i="1"/>
  <c r="DA42" i="1"/>
  <c r="DA43" i="1"/>
  <c r="DA44" i="1"/>
  <c r="DA45" i="1"/>
  <c r="DA46" i="1"/>
  <c r="DA47" i="1"/>
  <c r="DA48" i="1"/>
  <c r="DA49" i="1"/>
  <c r="DA50" i="1"/>
  <c r="DA51" i="1"/>
  <c r="DA52" i="1"/>
  <c r="DA53" i="1"/>
  <c r="DA54" i="1"/>
  <c r="DA55" i="1"/>
  <c r="DA56" i="1"/>
  <c r="DA57" i="1"/>
  <c r="DA58" i="1"/>
  <c r="DA59" i="1"/>
  <c r="DA60" i="1"/>
  <c r="DA61" i="1"/>
  <c r="DA62" i="1"/>
  <c r="DA63" i="1"/>
  <c r="DA64" i="1"/>
  <c r="DA65" i="1"/>
  <c r="DA66" i="1"/>
  <c r="DA67" i="1"/>
  <c r="DA68" i="1"/>
  <c r="DA69" i="1"/>
  <c r="DA70" i="1"/>
  <c r="DA71" i="1"/>
  <c r="DA72" i="1"/>
  <c r="DA73" i="1"/>
  <c r="DA74" i="1"/>
  <c r="DA75" i="1"/>
  <c r="DA76" i="1"/>
  <c r="DA77" i="1"/>
  <c r="DA78" i="1"/>
  <c r="DA79" i="1"/>
  <c r="DA80" i="1"/>
  <c r="DA81" i="1"/>
  <c r="DA82" i="1"/>
  <c r="DA83" i="1"/>
  <c r="DA84" i="1"/>
  <c r="DA85" i="1"/>
  <c r="DA86" i="1"/>
  <c r="DA87" i="1"/>
  <c r="DA88" i="1"/>
  <c r="DA89" i="1"/>
  <c r="DA90" i="1"/>
  <c r="DA91" i="1"/>
  <c r="DA92" i="1"/>
  <c r="DA93" i="1"/>
  <c r="DA94" i="1"/>
  <c r="DA95" i="1"/>
  <c r="DA96" i="1"/>
  <c r="DA97" i="1"/>
  <c r="DA98" i="1"/>
  <c r="DA99" i="1"/>
  <c r="DA100" i="1"/>
  <c r="DA101" i="1"/>
  <c r="DA102" i="1"/>
  <c r="DA103" i="1"/>
  <c r="DA104" i="1"/>
  <c r="DA105" i="1"/>
  <c r="DA106" i="1"/>
  <c r="DA107" i="1"/>
  <c r="DA108" i="1"/>
  <c r="DA109" i="1"/>
  <c r="DA110" i="1"/>
  <c r="DA111" i="1"/>
  <c r="DA112" i="1"/>
  <c r="DA113" i="1"/>
  <c r="DA114" i="1"/>
  <c r="DA115" i="1"/>
  <c r="DA116" i="1"/>
  <c r="DA117" i="1"/>
  <c r="DA118" i="1"/>
  <c r="DA119" i="1"/>
  <c r="DA120" i="1"/>
  <c r="DA121" i="1"/>
  <c r="DA122" i="1"/>
  <c r="DA123" i="1"/>
  <c r="DA124" i="1"/>
  <c r="DA125" i="1"/>
  <c r="DA126" i="1"/>
  <c r="DA127" i="1"/>
  <c r="DA128" i="1"/>
  <c r="DA129" i="1"/>
  <c r="DA130" i="1"/>
  <c r="DA131" i="1"/>
  <c r="DA132" i="1"/>
  <c r="DA133" i="1"/>
  <c r="DA134" i="1"/>
  <c r="DA135" i="1"/>
  <c r="DA136" i="1"/>
  <c r="DA137" i="1"/>
  <c r="DA138" i="1"/>
  <c r="DA139" i="1"/>
  <c r="DA140" i="1"/>
  <c r="DA141" i="1"/>
  <c r="DA142" i="1"/>
  <c r="DA143" i="1"/>
  <c r="DA144" i="1"/>
  <c r="DA145" i="1"/>
  <c r="DA146" i="1"/>
  <c r="DA147" i="1"/>
  <c r="DA148" i="1"/>
  <c r="DA149" i="1"/>
  <c r="DA150" i="1"/>
  <c r="DA151" i="1"/>
  <c r="DA152" i="1"/>
  <c r="DA153" i="1"/>
  <c r="DA154" i="1"/>
  <c r="DA155" i="1"/>
  <c r="DA156" i="1"/>
  <c r="DA157" i="1"/>
  <c r="DA158" i="1"/>
  <c r="DA159" i="1"/>
  <c r="DA160" i="1"/>
  <c r="DA161" i="1"/>
  <c r="DA162" i="1"/>
  <c r="DA163" i="1"/>
  <c r="DA164" i="1"/>
  <c r="DA165" i="1"/>
  <c r="DA166" i="1"/>
  <c r="DA167" i="1"/>
  <c r="DA168" i="1"/>
  <c r="DA169" i="1"/>
  <c r="DA170" i="1"/>
  <c r="DA171" i="1"/>
  <c r="DA172" i="1"/>
  <c r="DA173" i="1"/>
  <c r="DA174" i="1"/>
  <c r="DA175" i="1"/>
  <c r="DA176" i="1"/>
  <c r="DA177" i="1"/>
  <c r="DA178" i="1"/>
  <c r="DA179" i="1"/>
  <c r="DA180" i="1"/>
  <c r="DA181" i="1"/>
  <c r="DA182" i="1"/>
  <c r="DA183" i="1"/>
  <c r="DA184" i="1"/>
  <c r="DA185" i="1"/>
  <c r="DA186" i="1"/>
  <c r="DA187" i="1"/>
  <c r="DA188" i="1"/>
  <c r="DA189" i="1"/>
  <c r="DA190" i="1"/>
  <c r="DA191" i="1"/>
  <c r="DA192" i="1"/>
  <c r="DA193" i="1"/>
  <c r="DA194" i="1"/>
  <c r="DA195" i="1"/>
  <c r="DA196" i="1"/>
  <c r="DA197" i="1"/>
  <c r="DA198" i="1"/>
  <c r="DA199" i="1"/>
  <c r="DA200" i="1"/>
  <c r="DA201" i="1"/>
  <c r="DA202" i="1"/>
  <c r="DA203" i="1"/>
  <c r="DA204" i="1"/>
  <c r="DA205" i="1"/>
  <c r="DA206" i="1"/>
  <c r="DA207" i="1"/>
  <c r="DA208" i="1"/>
  <c r="DA209" i="1"/>
  <c r="DA210" i="1"/>
  <c r="DA211" i="1"/>
  <c r="DA212" i="1"/>
  <c r="DA213" i="1"/>
  <c r="DA214" i="1"/>
  <c r="DA215" i="1"/>
  <c r="DA216" i="1"/>
  <c r="DA217" i="1"/>
  <c r="DA218" i="1"/>
  <c r="DA219" i="1"/>
  <c r="DA220" i="1"/>
  <c r="DA221" i="1"/>
  <c r="DA222" i="1"/>
  <c r="DA223" i="1"/>
  <c r="DA224" i="1"/>
  <c r="DA225" i="1"/>
  <c r="DA226" i="1"/>
  <c r="DA227" i="1"/>
  <c r="DA228" i="1"/>
  <c r="DA229" i="1"/>
  <c r="DA230" i="1"/>
  <c r="DA231" i="1"/>
  <c r="DA232" i="1"/>
  <c r="DA233" i="1"/>
  <c r="DA234" i="1"/>
  <c r="DA235" i="1"/>
  <c r="DA236" i="1"/>
  <c r="DA237" i="1"/>
  <c r="DA238" i="1"/>
  <c r="DA239" i="1"/>
  <c r="DA240" i="1"/>
  <c r="DA241" i="1"/>
  <c r="DA242" i="1"/>
  <c r="DA243" i="1"/>
  <c r="DA244" i="1"/>
  <c r="DA245" i="1"/>
  <c r="DA246" i="1"/>
  <c r="DA247" i="1"/>
  <c r="DA248" i="1"/>
  <c r="DA249" i="1"/>
  <c r="DA250" i="1"/>
  <c r="DA251" i="1"/>
  <c r="DA252" i="1"/>
  <c r="DA253" i="1"/>
  <c r="DA254" i="1"/>
  <c r="DA255" i="1"/>
  <c r="DA256" i="1"/>
  <c r="DA257" i="1"/>
  <c r="DA258" i="1"/>
  <c r="DA259" i="1"/>
  <c r="DA260" i="1"/>
  <c r="DA261" i="1"/>
  <c r="DA262" i="1"/>
  <c r="DA263" i="1"/>
  <c r="DA264" i="1"/>
  <c r="DA265" i="1"/>
  <c r="DA266" i="1"/>
  <c r="DA267" i="1"/>
  <c r="DA268" i="1"/>
  <c r="DA269" i="1"/>
  <c r="DA270" i="1"/>
  <c r="DA271" i="1"/>
  <c r="DA272" i="1"/>
  <c r="DA273" i="1"/>
  <c r="DA274" i="1"/>
  <c r="DA275" i="1"/>
  <c r="DA276" i="1"/>
  <c r="DA277" i="1"/>
  <c r="DA278" i="1"/>
  <c r="DA279" i="1"/>
  <c r="DA280" i="1"/>
  <c r="DA281" i="1"/>
  <c r="DA282" i="1"/>
  <c r="DA283" i="1"/>
  <c r="DA284" i="1"/>
  <c r="DA285" i="1"/>
  <c r="DA286" i="1"/>
  <c r="DA287" i="1"/>
  <c r="DA288" i="1"/>
  <c r="DA289" i="1"/>
  <c r="DA290" i="1"/>
  <c r="DA291" i="1"/>
  <c r="DA292" i="1"/>
  <c r="DA293" i="1"/>
  <c r="DA294" i="1"/>
  <c r="DA295" i="1"/>
  <c r="DA296" i="1"/>
  <c r="DA297" i="1"/>
  <c r="DA298" i="1"/>
  <c r="DA299" i="1"/>
  <c r="DA300" i="1"/>
  <c r="DA301" i="1"/>
  <c r="DA302" i="1"/>
  <c r="DA303" i="1"/>
  <c r="DA304" i="1"/>
  <c r="DA305" i="1"/>
  <c r="DA306" i="1"/>
  <c r="DA307" i="1"/>
  <c r="DA308" i="1"/>
  <c r="DA309" i="1"/>
  <c r="DA310" i="1"/>
  <c r="DA311" i="1"/>
  <c r="DA312" i="1"/>
  <c r="DA313" i="1"/>
  <c r="DA314" i="1"/>
  <c r="DA315" i="1"/>
  <c r="DA316" i="1"/>
  <c r="DA317" i="1"/>
  <c r="DA318" i="1"/>
  <c r="DA319" i="1"/>
  <c r="DA320" i="1"/>
  <c r="DA321" i="1"/>
  <c r="DA322" i="1"/>
  <c r="DA323" i="1"/>
  <c r="DA324" i="1"/>
  <c r="DA325" i="1"/>
  <c r="DA326" i="1"/>
  <c r="DA327" i="1"/>
  <c r="DA328" i="1"/>
  <c r="DA329" i="1"/>
  <c r="DA330" i="1"/>
  <c r="DA331" i="1"/>
  <c r="DA332" i="1"/>
  <c r="DA333" i="1"/>
  <c r="DA334" i="1"/>
  <c r="DA335" i="1"/>
  <c r="DA336" i="1"/>
  <c r="DA337" i="1"/>
  <c r="DA6" i="1"/>
  <c r="BY7" i="1"/>
  <c r="BY8" i="1"/>
  <c r="BY9" i="1"/>
  <c r="BY10" i="1"/>
  <c r="BY11" i="1"/>
  <c r="BY12" i="1"/>
  <c r="BY13" i="1"/>
  <c r="BY14" i="1"/>
  <c r="BY15" i="1"/>
  <c r="BY16" i="1"/>
  <c r="BY17" i="1"/>
  <c r="BY18" i="1"/>
  <c r="BY19" i="1"/>
  <c r="BY20" i="1"/>
  <c r="BY21" i="1"/>
  <c r="BY22" i="1"/>
  <c r="BY23" i="1"/>
  <c r="BY24" i="1"/>
  <c r="BY25" i="1"/>
  <c r="BY26" i="1"/>
  <c r="BY27" i="1"/>
  <c r="BY28" i="1"/>
  <c r="BY29" i="1"/>
  <c r="BY30" i="1"/>
  <c r="BY31" i="1"/>
  <c r="BY32" i="1"/>
  <c r="BY33" i="1"/>
  <c r="BY34" i="1"/>
  <c r="BY35" i="1"/>
  <c r="BY36" i="1"/>
  <c r="BY37" i="1"/>
  <c r="BY38" i="1"/>
  <c r="BY39" i="1"/>
  <c r="BY40" i="1"/>
  <c r="BY41" i="1"/>
  <c r="BY42" i="1"/>
  <c r="BY43" i="1"/>
  <c r="BY44" i="1"/>
  <c r="BY45" i="1"/>
  <c r="BY46" i="1"/>
  <c r="BY47" i="1"/>
  <c r="BY48" i="1"/>
  <c r="BY49" i="1"/>
  <c r="BY50" i="1"/>
  <c r="BY51" i="1"/>
  <c r="BY52" i="1"/>
  <c r="BY53" i="1"/>
  <c r="BY54" i="1"/>
  <c r="BY55" i="1"/>
  <c r="BY56" i="1"/>
  <c r="BY57" i="1"/>
  <c r="BY58" i="1"/>
  <c r="BY59" i="1"/>
  <c r="BY60" i="1"/>
  <c r="BY61" i="1"/>
  <c r="BY62" i="1"/>
  <c r="BY63" i="1"/>
  <c r="BY64" i="1"/>
  <c r="BY65" i="1"/>
  <c r="BY66" i="1"/>
  <c r="BY67" i="1"/>
  <c r="BY68" i="1"/>
  <c r="BY69" i="1"/>
  <c r="BY70" i="1"/>
  <c r="BY71" i="1"/>
  <c r="BY72" i="1"/>
  <c r="BY73" i="1"/>
  <c r="BY74" i="1"/>
  <c r="BY75" i="1"/>
  <c r="BY76" i="1"/>
  <c r="BY77" i="1"/>
  <c r="BY78" i="1"/>
  <c r="BY79" i="1"/>
  <c r="BY80" i="1"/>
  <c r="BY81" i="1"/>
  <c r="BY82" i="1"/>
  <c r="BY83" i="1"/>
  <c r="BY84" i="1"/>
  <c r="BY85" i="1"/>
  <c r="BY86" i="1"/>
  <c r="BY87" i="1"/>
  <c r="BY88" i="1"/>
  <c r="BY89" i="1"/>
  <c r="BY90" i="1"/>
  <c r="BY91" i="1"/>
  <c r="BY92" i="1"/>
  <c r="BY93" i="1"/>
  <c r="BY94" i="1"/>
  <c r="BY95" i="1"/>
  <c r="BY96" i="1"/>
  <c r="BY97" i="1"/>
  <c r="BY98" i="1"/>
  <c r="BY99" i="1"/>
  <c r="BY100" i="1"/>
  <c r="BY101" i="1"/>
  <c r="BY102" i="1"/>
  <c r="BY103" i="1"/>
  <c r="BY104" i="1"/>
  <c r="BY105" i="1"/>
  <c r="BY106" i="1"/>
  <c r="BY107" i="1"/>
  <c r="BY108" i="1"/>
  <c r="BY109" i="1"/>
  <c r="BY110" i="1"/>
  <c r="BY111" i="1"/>
  <c r="BY112" i="1"/>
  <c r="BY113" i="1"/>
  <c r="BY114" i="1"/>
  <c r="BY115" i="1"/>
  <c r="BY116" i="1"/>
  <c r="BY117" i="1"/>
  <c r="BY118" i="1"/>
  <c r="BY119" i="1"/>
  <c r="BY120" i="1"/>
  <c r="BY121" i="1"/>
  <c r="BY122" i="1"/>
  <c r="BY123" i="1"/>
  <c r="BY124" i="1"/>
  <c r="BY125" i="1"/>
  <c r="BY126" i="1"/>
  <c r="BY127" i="1"/>
  <c r="BY128" i="1"/>
  <c r="BY129" i="1"/>
  <c r="BY130" i="1"/>
  <c r="BY131" i="1"/>
  <c r="BY132" i="1"/>
  <c r="BY133" i="1"/>
  <c r="BY134" i="1"/>
  <c r="BY135" i="1"/>
  <c r="BY136" i="1"/>
  <c r="BY137" i="1"/>
  <c r="BY138" i="1"/>
  <c r="BY139" i="1"/>
  <c r="BY140" i="1"/>
  <c r="BY141" i="1"/>
  <c r="BY142" i="1"/>
  <c r="BY143" i="1"/>
  <c r="BY144" i="1"/>
  <c r="BY145" i="1"/>
  <c r="BY146" i="1"/>
  <c r="BY147" i="1"/>
  <c r="BY148" i="1"/>
  <c r="BY149" i="1"/>
  <c r="BY150" i="1"/>
  <c r="BY151" i="1"/>
  <c r="BY152" i="1"/>
  <c r="BY153" i="1"/>
  <c r="BY154" i="1"/>
  <c r="BY155" i="1"/>
  <c r="BY156" i="1"/>
  <c r="BY157" i="1"/>
  <c r="BY158" i="1"/>
  <c r="BY159" i="1"/>
  <c r="BY160" i="1"/>
  <c r="BY161" i="1"/>
  <c r="BY162" i="1"/>
  <c r="BY163" i="1"/>
  <c r="BY164" i="1"/>
  <c r="BY165" i="1"/>
  <c r="BY166" i="1"/>
  <c r="BY167" i="1"/>
  <c r="BY168" i="1"/>
  <c r="BY169" i="1"/>
  <c r="BY170" i="1"/>
  <c r="BY171" i="1"/>
  <c r="BY172" i="1"/>
  <c r="BY173" i="1"/>
  <c r="BY174" i="1"/>
  <c r="BY175" i="1"/>
  <c r="BY176" i="1"/>
  <c r="BY177" i="1"/>
  <c r="BY178" i="1"/>
  <c r="BY179" i="1"/>
  <c r="BY180" i="1"/>
  <c r="BY181" i="1"/>
  <c r="BY182" i="1"/>
  <c r="BY183" i="1"/>
  <c r="BY184" i="1"/>
  <c r="BY185" i="1"/>
  <c r="BY186" i="1"/>
  <c r="BY187" i="1"/>
  <c r="BY188" i="1"/>
  <c r="BY189" i="1"/>
  <c r="BY190" i="1"/>
  <c r="BY191" i="1"/>
  <c r="BY192" i="1"/>
  <c r="BY193" i="1"/>
  <c r="BY194" i="1"/>
  <c r="BY195" i="1"/>
  <c r="BY196" i="1"/>
  <c r="BY197" i="1"/>
  <c r="BY198" i="1"/>
  <c r="BY199" i="1"/>
  <c r="BY200" i="1"/>
  <c r="BY201" i="1"/>
  <c r="BY202" i="1"/>
  <c r="BY203" i="1"/>
  <c r="BY204" i="1"/>
  <c r="BY205" i="1"/>
  <c r="BY206" i="1"/>
  <c r="BY207" i="1"/>
  <c r="BY208" i="1"/>
  <c r="BY209" i="1"/>
  <c r="BY210" i="1"/>
  <c r="BY211" i="1"/>
  <c r="BY212" i="1"/>
  <c r="BY213" i="1"/>
  <c r="BY214" i="1"/>
  <c r="BY215" i="1"/>
  <c r="BY216" i="1"/>
  <c r="BY217" i="1"/>
  <c r="BY218" i="1"/>
  <c r="BY219" i="1"/>
  <c r="BY220" i="1"/>
  <c r="BY221" i="1"/>
  <c r="BY222" i="1"/>
  <c r="BY223" i="1"/>
  <c r="BY224" i="1"/>
  <c r="BY225" i="1"/>
  <c r="BY226" i="1"/>
  <c r="BY227" i="1"/>
  <c r="BY228" i="1"/>
  <c r="BY229" i="1"/>
  <c r="BY230" i="1"/>
  <c r="BY231" i="1"/>
  <c r="BY232" i="1"/>
  <c r="BY233" i="1"/>
  <c r="BY234" i="1"/>
  <c r="BY235" i="1"/>
  <c r="BY236" i="1"/>
  <c r="BY237" i="1"/>
  <c r="BY238" i="1"/>
  <c r="BY239" i="1"/>
  <c r="BY240" i="1"/>
  <c r="BY241" i="1"/>
  <c r="BY242" i="1"/>
  <c r="BY243" i="1"/>
  <c r="BY244" i="1"/>
  <c r="BY245" i="1"/>
  <c r="BY246" i="1"/>
  <c r="BY247" i="1"/>
  <c r="BY248" i="1"/>
  <c r="BY249" i="1"/>
  <c r="BY250" i="1"/>
  <c r="BY251" i="1"/>
  <c r="BY252" i="1"/>
  <c r="BY253" i="1"/>
  <c r="BY254" i="1"/>
  <c r="BY255" i="1"/>
  <c r="BY256" i="1"/>
  <c r="BY257" i="1"/>
  <c r="BY258" i="1"/>
  <c r="BY259" i="1"/>
  <c r="BY260" i="1"/>
  <c r="BY261" i="1"/>
  <c r="BY262" i="1"/>
  <c r="BY263" i="1"/>
  <c r="BY264" i="1"/>
  <c r="BY265" i="1"/>
  <c r="BY266" i="1"/>
  <c r="BY267" i="1"/>
  <c r="BY268" i="1"/>
  <c r="BY269" i="1"/>
  <c r="BY270" i="1"/>
  <c r="BY271" i="1"/>
  <c r="BY272" i="1"/>
  <c r="BY273" i="1"/>
  <c r="BY274" i="1"/>
  <c r="BY275" i="1"/>
  <c r="BY276" i="1"/>
  <c r="BY277" i="1"/>
  <c r="BY278" i="1"/>
  <c r="BY279" i="1"/>
  <c r="BY280" i="1"/>
  <c r="BY281" i="1"/>
  <c r="BY282" i="1"/>
  <c r="BY283" i="1"/>
  <c r="BY284" i="1"/>
  <c r="BY285" i="1"/>
  <c r="BY286" i="1"/>
  <c r="BY287" i="1"/>
  <c r="BY288" i="1"/>
  <c r="BY289" i="1"/>
  <c r="BY290" i="1"/>
  <c r="BY291" i="1"/>
  <c r="BY292" i="1"/>
  <c r="BY293" i="1"/>
  <c r="BY294" i="1"/>
  <c r="BY295" i="1"/>
  <c r="BY296" i="1"/>
  <c r="BY297" i="1"/>
  <c r="BY298" i="1"/>
  <c r="BY299" i="1"/>
  <c r="BY300" i="1"/>
  <c r="BY301" i="1"/>
  <c r="BY302" i="1"/>
  <c r="BY303" i="1"/>
  <c r="BY304" i="1"/>
  <c r="BY305" i="1"/>
  <c r="BY306" i="1"/>
  <c r="BY307" i="1"/>
  <c r="BY308" i="1"/>
  <c r="BY309" i="1"/>
  <c r="BY310" i="1"/>
  <c r="BY311" i="1"/>
  <c r="BY312" i="1"/>
  <c r="BY313" i="1"/>
  <c r="BY314" i="1"/>
  <c r="BY315" i="1"/>
  <c r="BY316" i="1"/>
  <c r="BY317" i="1"/>
  <c r="BY318" i="1"/>
  <c r="BY319" i="1"/>
  <c r="BY320" i="1"/>
  <c r="BY321" i="1"/>
  <c r="BY322" i="1"/>
  <c r="BY323" i="1"/>
  <c r="BY324" i="1"/>
  <c r="BY325" i="1"/>
  <c r="BY326" i="1"/>
  <c r="BY327" i="1"/>
  <c r="BY328" i="1"/>
  <c r="BY329" i="1"/>
  <c r="BY330" i="1"/>
  <c r="BY331" i="1"/>
  <c r="BY332" i="1"/>
  <c r="BY333" i="1"/>
  <c r="BY334" i="1"/>
  <c r="BY335" i="1"/>
  <c r="BY336" i="1"/>
  <c r="BY337" i="1"/>
  <c r="BY6" i="1"/>
  <c r="A1" i="2"/>
  <c r="AS7" i="1"/>
  <c r="AS8" i="1"/>
  <c r="AS9" i="1"/>
  <c r="AS10" i="1"/>
  <c r="AS11" i="1"/>
  <c r="AS12" i="1"/>
  <c r="AS13" i="1"/>
  <c r="AS14" i="1"/>
  <c r="AS15" i="1"/>
  <c r="AS16" i="1"/>
  <c r="AS17" i="1"/>
  <c r="AS18" i="1"/>
  <c r="AS19" i="1"/>
  <c r="AS20" i="1"/>
  <c r="AS21" i="1"/>
  <c r="AS22" i="1"/>
  <c r="AS23" i="1"/>
  <c r="AS24" i="1"/>
  <c r="AS25" i="1"/>
  <c r="AS26" i="1"/>
  <c r="AS27" i="1"/>
  <c r="AS28" i="1"/>
  <c r="AS29" i="1"/>
  <c r="AS30" i="1"/>
  <c r="AS31" i="1"/>
  <c r="AS32" i="1"/>
  <c r="AS33" i="1"/>
  <c r="AS34" i="1"/>
  <c r="AS35" i="1"/>
  <c r="AS36" i="1"/>
  <c r="AS37" i="1"/>
  <c r="AS38" i="1"/>
  <c r="AS39" i="1"/>
  <c r="AS40" i="1"/>
  <c r="AS41" i="1"/>
  <c r="AS42" i="1"/>
  <c r="AS43" i="1"/>
  <c r="AS44" i="1"/>
  <c r="AS45" i="1"/>
  <c r="AS46" i="1"/>
  <c r="AS47" i="1"/>
  <c r="AS48" i="1"/>
  <c r="AS49" i="1"/>
  <c r="AS50" i="1"/>
  <c r="AS51" i="1"/>
  <c r="AS52" i="1"/>
  <c r="AS53" i="1"/>
  <c r="AS54" i="1"/>
  <c r="AS55" i="1"/>
  <c r="AS56" i="1"/>
  <c r="AS57" i="1"/>
  <c r="AS58" i="1"/>
  <c r="AS59" i="1"/>
  <c r="AS60" i="1"/>
  <c r="AS61" i="1"/>
  <c r="AS62" i="1"/>
  <c r="AS63" i="1"/>
  <c r="AS64" i="1"/>
  <c r="AS65" i="1"/>
  <c r="AS66" i="1"/>
  <c r="AS67" i="1"/>
  <c r="AS68" i="1"/>
  <c r="AS69" i="1"/>
  <c r="AS70" i="1"/>
  <c r="AS71" i="1"/>
  <c r="AS72" i="1"/>
  <c r="AS73" i="1"/>
  <c r="AS74" i="1"/>
  <c r="AS75" i="1"/>
  <c r="AS76" i="1"/>
  <c r="AS77" i="1"/>
  <c r="AS78" i="1"/>
  <c r="AS79" i="1"/>
  <c r="AS80" i="1"/>
  <c r="AS81" i="1"/>
  <c r="AS82" i="1"/>
  <c r="AS83" i="1"/>
  <c r="AS84" i="1"/>
  <c r="AS85" i="1"/>
  <c r="AS86" i="1"/>
  <c r="AS87" i="1"/>
  <c r="AS88" i="1"/>
  <c r="AS89" i="1"/>
  <c r="AS90" i="1"/>
  <c r="AS91" i="1"/>
  <c r="AS92" i="1"/>
  <c r="AS93" i="1"/>
  <c r="AS94" i="1"/>
  <c r="AS95" i="1"/>
  <c r="AS96" i="1"/>
  <c r="AS97" i="1"/>
  <c r="AS98" i="1"/>
  <c r="AS99" i="1"/>
  <c r="AS100" i="1"/>
  <c r="AS101" i="1"/>
  <c r="AS102" i="1"/>
  <c r="AS103" i="1"/>
  <c r="AS104" i="1"/>
  <c r="AS105" i="1"/>
  <c r="AS106" i="1"/>
  <c r="AS107" i="1"/>
  <c r="AS108" i="1"/>
  <c r="AS109" i="1"/>
  <c r="AS110" i="1"/>
  <c r="AS111" i="1"/>
  <c r="AS112" i="1"/>
  <c r="AS113" i="1"/>
  <c r="AS114" i="1"/>
  <c r="AS115" i="1"/>
  <c r="AS116" i="1"/>
  <c r="AS117" i="1"/>
  <c r="AS118" i="1"/>
  <c r="AS119" i="1"/>
  <c r="AS120" i="1"/>
  <c r="AS121" i="1"/>
  <c r="AS122" i="1"/>
  <c r="AS123" i="1"/>
  <c r="AS124" i="1"/>
  <c r="AS125" i="1"/>
  <c r="AS126" i="1"/>
  <c r="AS127" i="1"/>
  <c r="AS128" i="1"/>
  <c r="AS129" i="1"/>
  <c r="AS130" i="1"/>
  <c r="AS131" i="1"/>
  <c r="AS132" i="1"/>
  <c r="AS133" i="1"/>
  <c r="AS134" i="1"/>
  <c r="AS135" i="1"/>
  <c r="AS136" i="1"/>
  <c r="AS137" i="1"/>
  <c r="AS138" i="1"/>
  <c r="AS139" i="1"/>
  <c r="AS140" i="1"/>
  <c r="AS141" i="1"/>
  <c r="AS142" i="1"/>
  <c r="AS143" i="1"/>
  <c r="AS144" i="1"/>
  <c r="AS145" i="1"/>
  <c r="AS146" i="1"/>
  <c r="AS147" i="1"/>
  <c r="AS148" i="1"/>
  <c r="AS149" i="1"/>
  <c r="AS150" i="1"/>
  <c r="AS151" i="1"/>
  <c r="AS152" i="1"/>
  <c r="AS153" i="1"/>
  <c r="AS154" i="1"/>
  <c r="AS155" i="1"/>
  <c r="AS156" i="1"/>
  <c r="AS157" i="1"/>
  <c r="AS158" i="1"/>
  <c r="AS159" i="1"/>
  <c r="AS160" i="1"/>
  <c r="AS161" i="1"/>
  <c r="AS162" i="1"/>
  <c r="AS163" i="1"/>
  <c r="AS164" i="1"/>
  <c r="AS165" i="1"/>
  <c r="AS166" i="1"/>
  <c r="AS167" i="1"/>
  <c r="AS168" i="1"/>
  <c r="AS169" i="1"/>
  <c r="AS170" i="1"/>
  <c r="AS171" i="1"/>
  <c r="AS172" i="1"/>
  <c r="AS173" i="1"/>
  <c r="AS174" i="1"/>
  <c r="AS175" i="1"/>
  <c r="AS176" i="1"/>
  <c r="AS177" i="1"/>
  <c r="AS178" i="1"/>
  <c r="AS179" i="1"/>
  <c r="AS180" i="1"/>
  <c r="AS181" i="1"/>
  <c r="AS182" i="1"/>
  <c r="AS183" i="1"/>
  <c r="AS184" i="1"/>
  <c r="AS185" i="1"/>
  <c r="AS186" i="1"/>
  <c r="AS187" i="1"/>
  <c r="AS188" i="1"/>
  <c r="AS189" i="1"/>
  <c r="AS190" i="1"/>
  <c r="AS191" i="1"/>
  <c r="AS192" i="1"/>
  <c r="AS193" i="1"/>
  <c r="AS194" i="1"/>
  <c r="AS195" i="1"/>
  <c r="AS196" i="1"/>
  <c r="AS197" i="1"/>
  <c r="AS198" i="1"/>
  <c r="AS199" i="1"/>
  <c r="AS200" i="1"/>
  <c r="AS201" i="1"/>
  <c r="AS202" i="1"/>
  <c r="AS203" i="1"/>
  <c r="AS204" i="1"/>
  <c r="AS205" i="1"/>
  <c r="AS206" i="1"/>
  <c r="AS207" i="1"/>
  <c r="AS208" i="1"/>
  <c r="AS209" i="1"/>
  <c r="AS210" i="1"/>
  <c r="AS211" i="1"/>
  <c r="AS212" i="1"/>
  <c r="AS213" i="1"/>
  <c r="AS214" i="1"/>
  <c r="AS215" i="1"/>
  <c r="AS216" i="1"/>
  <c r="AS217" i="1"/>
  <c r="AS218" i="1"/>
  <c r="AS219" i="1"/>
  <c r="AS220" i="1"/>
  <c r="AS221" i="1"/>
  <c r="AS222" i="1"/>
  <c r="AS223" i="1"/>
  <c r="AS224" i="1"/>
  <c r="AS225" i="1"/>
  <c r="AS226" i="1"/>
  <c r="AS227" i="1"/>
  <c r="AS228" i="1"/>
  <c r="AS229" i="1"/>
  <c r="AS230" i="1"/>
  <c r="AS231" i="1"/>
  <c r="AS232" i="1"/>
  <c r="AS233" i="1"/>
  <c r="AS234" i="1"/>
  <c r="AS235" i="1"/>
  <c r="AS236" i="1"/>
  <c r="AS237" i="1"/>
  <c r="AS238" i="1"/>
  <c r="AS239" i="1"/>
  <c r="AS240" i="1"/>
  <c r="AS241" i="1"/>
  <c r="AS242" i="1"/>
  <c r="AS243" i="1"/>
  <c r="AS244" i="1"/>
  <c r="AS245" i="1"/>
  <c r="AS246" i="1"/>
  <c r="AS247" i="1"/>
  <c r="AS248" i="1"/>
  <c r="AS249" i="1"/>
  <c r="AS250" i="1"/>
  <c r="AS251" i="1"/>
  <c r="AS252" i="1"/>
  <c r="AS253" i="1"/>
  <c r="AS254" i="1"/>
  <c r="AS255" i="1"/>
  <c r="AS256" i="1"/>
  <c r="AS257" i="1"/>
  <c r="AS258" i="1"/>
  <c r="AS259" i="1"/>
  <c r="AS260" i="1"/>
  <c r="AS261" i="1"/>
  <c r="AS262" i="1"/>
  <c r="AS263" i="1"/>
  <c r="AS264" i="1"/>
  <c r="AS265" i="1"/>
  <c r="AS266" i="1"/>
  <c r="AS267" i="1"/>
  <c r="AS268" i="1"/>
  <c r="AS269" i="1"/>
  <c r="AS270" i="1"/>
  <c r="AS271" i="1"/>
  <c r="AS272" i="1"/>
  <c r="AS273" i="1"/>
  <c r="AS274" i="1"/>
  <c r="AS275" i="1"/>
  <c r="AS276" i="1"/>
  <c r="AS277" i="1"/>
  <c r="AS278" i="1"/>
  <c r="AS279" i="1"/>
  <c r="AS280" i="1"/>
  <c r="AS281" i="1"/>
  <c r="AS282" i="1"/>
  <c r="AS283" i="1"/>
  <c r="AS284" i="1"/>
  <c r="AS285" i="1"/>
  <c r="AS286" i="1"/>
  <c r="AS287" i="1"/>
  <c r="AS288" i="1"/>
  <c r="AS289" i="1"/>
  <c r="AS290" i="1"/>
  <c r="AS291" i="1"/>
  <c r="AS292" i="1"/>
  <c r="AS293" i="1"/>
  <c r="AS294" i="1"/>
  <c r="AS295" i="1"/>
  <c r="AS296" i="1"/>
  <c r="AS297" i="1"/>
  <c r="AS298" i="1"/>
  <c r="AS299" i="1"/>
  <c r="AS300" i="1"/>
  <c r="AS301" i="1"/>
  <c r="AS302" i="1"/>
  <c r="AS303" i="1"/>
  <c r="AS304" i="1"/>
  <c r="AS305" i="1"/>
  <c r="AS306" i="1"/>
  <c r="AS307" i="1"/>
  <c r="AS308" i="1"/>
  <c r="AS309" i="1"/>
  <c r="AS310" i="1"/>
  <c r="AS311" i="1"/>
  <c r="AS312" i="1"/>
  <c r="AS313" i="1"/>
  <c r="AS314" i="1"/>
  <c r="AS315" i="1"/>
  <c r="AS316" i="1"/>
  <c r="AS317" i="1"/>
  <c r="AS318" i="1"/>
  <c r="AS319" i="1"/>
  <c r="AS320" i="1"/>
  <c r="AS321" i="1"/>
  <c r="AS322" i="1"/>
  <c r="AS323" i="1"/>
  <c r="AS324" i="1"/>
  <c r="AS325" i="1"/>
  <c r="AS326" i="1"/>
  <c r="AS327" i="1"/>
  <c r="AS328" i="1"/>
  <c r="AS329" i="1"/>
  <c r="AS330" i="1"/>
  <c r="AS331" i="1"/>
  <c r="AS332" i="1"/>
  <c r="AS333" i="1"/>
  <c r="AS334" i="1"/>
  <c r="AS335" i="1"/>
  <c r="AS336" i="1"/>
  <c r="AS337" i="1"/>
  <c r="AS6" i="1"/>
  <c r="C61" i="2" l="1"/>
  <c r="C32" i="2"/>
  <c r="B34" i="2" s="1"/>
  <c r="C47" i="2"/>
  <c r="A1" i="17"/>
  <c r="B1" i="17" s="1"/>
  <c r="C9" i="2"/>
  <c r="C6" i="5"/>
  <c r="A8" i="10" s="1"/>
  <c r="B6" i="23" s="1"/>
  <c r="C15" i="15"/>
  <c r="B26" i="16"/>
  <c r="C7" i="2"/>
  <c r="C3" i="2"/>
  <c r="D11" i="26" s="1"/>
  <c r="C5" i="2"/>
  <c r="EO21" i="1"/>
  <c r="EO28" i="1"/>
  <c r="EO30" i="1"/>
  <c r="EO32" i="1"/>
  <c r="EO34" i="1"/>
  <c r="EO36" i="1"/>
  <c r="EO40" i="1"/>
  <c r="EO44" i="1"/>
  <c r="EO48" i="1"/>
  <c r="EO52" i="1"/>
  <c r="EO54" i="1"/>
  <c r="EO56" i="1"/>
  <c r="EO60" i="1"/>
  <c r="EO64" i="1"/>
  <c r="EO68" i="1"/>
  <c r="EO72" i="1"/>
  <c r="EO76" i="1"/>
  <c r="EO80" i="1"/>
  <c r="EO82" i="1"/>
  <c r="EO84" i="1"/>
  <c r="EO88" i="1"/>
  <c r="EO92" i="1"/>
  <c r="EO96" i="1"/>
  <c r="EO100" i="1"/>
  <c r="EO102" i="1"/>
  <c r="EO104" i="1"/>
  <c r="EO106" i="1"/>
  <c r="EO108" i="1"/>
  <c r="EO110" i="1"/>
  <c r="EO112" i="1"/>
  <c r="EO114" i="1"/>
  <c r="EO116" i="1"/>
  <c r="EO118" i="1"/>
  <c r="EO140" i="1"/>
  <c r="EO142" i="1"/>
  <c r="EO144" i="1"/>
  <c r="BK148" i="1"/>
  <c r="BK149" i="1"/>
  <c r="BK150" i="1"/>
  <c r="BK151" i="1"/>
  <c r="BK152" i="1"/>
  <c r="BK153" i="1"/>
  <c r="BK154" i="1"/>
  <c r="BK155" i="1"/>
  <c r="BK156" i="1"/>
  <c r="BK157" i="1"/>
  <c r="BK158" i="1"/>
  <c r="BK159" i="1"/>
  <c r="BK160" i="1"/>
  <c r="BK161" i="1"/>
  <c r="BK162" i="1"/>
  <c r="BK163" i="1"/>
  <c r="BK164" i="1"/>
  <c r="BK165" i="1"/>
  <c r="BK166" i="1"/>
  <c r="BK167" i="1"/>
  <c r="BK168" i="1"/>
  <c r="BK169" i="1"/>
  <c r="BK170" i="1"/>
  <c r="BK171" i="1"/>
  <c r="BK172" i="1"/>
  <c r="BK173" i="1"/>
  <c r="BK174" i="1"/>
  <c r="BK175" i="1"/>
  <c r="BK176" i="1"/>
  <c r="BK177" i="1"/>
  <c r="BK178" i="1"/>
  <c r="BK179" i="1"/>
  <c r="BK180" i="1"/>
  <c r="BK181" i="1"/>
  <c r="BK182" i="1"/>
  <c r="BK183" i="1"/>
  <c r="BK184" i="1"/>
  <c r="BK185" i="1"/>
  <c r="BK186" i="1"/>
  <c r="BK187" i="1"/>
  <c r="BK188" i="1"/>
  <c r="BK189" i="1"/>
  <c r="BK190" i="1"/>
  <c r="BK191" i="1"/>
  <c r="BK192" i="1"/>
  <c r="BK193" i="1"/>
  <c r="BK194" i="1"/>
  <c r="BK195" i="1"/>
  <c r="BK196" i="1"/>
  <c r="BK197" i="1"/>
  <c r="BK198" i="1"/>
  <c r="BK199" i="1"/>
  <c r="BK200" i="1"/>
  <c r="BK201" i="1"/>
  <c r="BK202" i="1"/>
  <c r="BK203" i="1"/>
  <c r="BK204" i="1"/>
  <c r="BK205" i="1"/>
  <c r="BK206" i="1"/>
  <c r="BK207" i="1"/>
  <c r="BK208" i="1"/>
  <c r="BK209" i="1"/>
  <c r="BK210" i="1"/>
  <c r="BK211" i="1"/>
  <c r="BK212" i="1"/>
  <c r="BK213" i="1"/>
  <c r="BK214" i="1"/>
  <c r="BK215" i="1"/>
  <c r="BK216" i="1"/>
  <c r="BK217" i="1"/>
  <c r="BK218" i="1"/>
  <c r="BK219" i="1"/>
  <c r="BK220" i="1"/>
  <c r="BK221" i="1"/>
  <c r="BK222" i="1"/>
  <c r="BK223" i="1"/>
  <c r="BK224" i="1"/>
  <c r="BK225" i="1"/>
  <c r="BK226" i="1"/>
  <c r="BK227" i="1"/>
  <c r="BK228" i="1"/>
  <c r="BK229" i="1"/>
  <c r="BK230" i="1"/>
  <c r="BK231" i="1"/>
  <c r="BK232" i="1"/>
  <c r="BK233" i="1"/>
  <c r="BK234" i="1"/>
  <c r="BK235" i="1"/>
  <c r="BK236" i="1"/>
  <c r="BK237" i="1"/>
  <c r="BK238" i="1"/>
  <c r="BK239" i="1"/>
  <c r="BK240" i="1"/>
  <c r="BK241" i="1"/>
  <c r="BK242" i="1"/>
  <c r="BK243" i="1"/>
  <c r="BK244" i="1"/>
  <c r="BK245" i="1"/>
  <c r="BK246" i="1"/>
  <c r="BK247" i="1"/>
  <c r="BK248" i="1"/>
  <c r="BK249" i="1"/>
  <c r="BK250" i="1"/>
  <c r="BK251" i="1"/>
  <c r="BK252" i="1"/>
  <c r="BK253" i="1"/>
  <c r="BK254" i="1"/>
  <c r="BK255" i="1"/>
  <c r="BK256" i="1"/>
  <c r="BK257" i="1"/>
  <c r="BK258" i="1"/>
  <c r="BK259" i="1"/>
  <c r="BK260" i="1"/>
  <c r="BK261" i="1"/>
  <c r="BK262" i="1"/>
  <c r="BK263" i="1"/>
  <c r="BK264" i="1"/>
  <c r="BK265" i="1"/>
  <c r="BK266" i="1"/>
  <c r="BK267" i="1"/>
  <c r="BK268" i="1"/>
  <c r="BK269" i="1"/>
  <c r="BK270" i="1"/>
  <c r="BK271" i="1"/>
  <c r="BK272" i="1"/>
  <c r="BK273" i="1"/>
  <c r="BK274" i="1"/>
  <c r="BK275" i="1"/>
  <c r="BK276" i="1"/>
  <c r="BK277" i="1"/>
  <c r="BK278" i="1"/>
  <c r="BK279" i="1"/>
  <c r="BK280" i="1"/>
  <c r="BK281" i="1"/>
  <c r="BK282" i="1"/>
  <c r="BK283" i="1"/>
  <c r="BK284" i="1"/>
  <c r="BK285" i="1"/>
  <c r="BK286" i="1"/>
  <c r="BK287" i="1"/>
  <c r="BK288" i="1"/>
  <c r="BK289" i="1"/>
  <c r="BK290" i="1"/>
  <c r="BK291" i="1"/>
  <c r="BK292" i="1"/>
  <c r="BK293" i="1"/>
  <c r="BK294" i="1"/>
  <c r="BK295" i="1"/>
  <c r="BK296" i="1"/>
  <c r="BK297" i="1"/>
  <c r="BK298" i="1"/>
  <c r="BK299" i="1"/>
  <c r="BK300" i="1"/>
  <c r="BK301" i="1"/>
  <c r="BK302" i="1"/>
  <c r="BK303" i="1"/>
  <c r="BK304" i="1"/>
  <c r="BK305" i="1"/>
  <c r="BK306" i="1"/>
  <c r="BK307" i="1"/>
  <c r="BK308" i="1"/>
  <c r="BK309" i="1"/>
  <c r="BK310" i="1"/>
  <c r="BK311" i="1"/>
  <c r="BK312" i="1"/>
  <c r="BK313" i="1"/>
  <c r="BK314" i="1"/>
  <c r="BK315" i="1"/>
  <c r="BK316" i="1"/>
  <c r="BK317" i="1"/>
  <c r="BK318" i="1"/>
  <c r="BK319" i="1"/>
  <c r="BK320" i="1"/>
  <c r="BK321" i="1"/>
  <c r="BK322" i="1"/>
  <c r="BK323" i="1"/>
  <c r="BK324" i="1"/>
  <c r="BK325" i="1"/>
  <c r="BK326" i="1"/>
  <c r="BK327" i="1"/>
  <c r="BK328" i="1"/>
  <c r="BK329" i="1"/>
  <c r="BK330" i="1"/>
  <c r="BK331" i="1"/>
  <c r="BK332" i="1"/>
  <c r="BK333" i="1"/>
  <c r="BK334" i="1"/>
  <c r="BK335" i="1"/>
  <c r="BK336" i="1"/>
  <c r="BK337" i="1"/>
  <c r="BN28" i="1"/>
  <c r="BN34" i="1"/>
  <c r="BN64" i="1"/>
  <c r="BN66" i="1"/>
  <c r="BN102" i="1"/>
  <c r="BN106" i="1"/>
  <c r="BN110" i="1"/>
  <c r="BN114" i="1"/>
  <c r="BN118" i="1"/>
  <c r="BN120" i="1"/>
  <c r="BN122" i="1"/>
  <c r="BN124" i="1"/>
  <c r="BN126" i="1"/>
  <c r="BN138" i="1"/>
  <c r="BJ148" i="1"/>
  <c r="BJ149" i="1"/>
  <c r="BJ150" i="1"/>
  <c r="BJ151" i="1"/>
  <c r="BJ152" i="1"/>
  <c r="BJ153" i="1"/>
  <c r="BJ154" i="1"/>
  <c r="BJ155" i="1"/>
  <c r="BJ156" i="1"/>
  <c r="BJ157" i="1"/>
  <c r="BJ158" i="1"/>
  <c r="BJ159" i="1"/>
  <c r="BJ160" i="1"/>
  <c r="BJ161" i="1"/>
  <c r="BJ162" i="1"/>
  <c r="BJ163" i="1"/>
  <c r="BJ164" i="1"/>
  <c r="BJ165" i="1"/>
  <c r="BJ166" i="1"/>
  <c r="BJ167" i="1"/>
  <c r="BJ168" i="1"/>
  <c r="BJ169" i="1"/>
  <c r="BJ170" i="1"/>
  <c r="BJ171" i="1"/>
  <c r="BJ172" i="1"/>
  <c r="BJ173" i="1"/>
  <c r="BJ174" i="1"/>
  <c r="BJ175" i="1"/>
  <c r="BJ176" i="1"/>
  <c r="BJ177" i="1"/>
  <c r="BJ178" i="1"/>
  <c r="BJ179" i="1"/>
  <c r="BJ180" i="1"/>
  <c r="BJ181" i="1"/>
  <c r="BJ182" i="1"/>
  <c r="BJ183" i="1"/>
  <c r="BJ184" i="1"/>
  <c r="BJ185" i="1"/>
  <c r="BJ186" i="1"/>
  <c r="BJ187" i="1"/>
  <c r="BJ188" i="1"/>
  <c r="BJ189" i="1"/>
  <c r="BJ190" i="1"/>
  <c r="BJ191" i="1"/>
  <c r="BJ192" i="1"/>
  <c r="BJ193" i="1"/>
  <c r="BJ194" i="1"/>
  <c r="BJ195" i="1"/>
  <c r="BJ196" i="1"/>
  <c r="BJ197" i="1"/>
  <c r="BJ198" i="1"/>
  <c r="BJ199" i="1"/>
  <c r="BJ200" i="1"/>
  <c r="BJ201" i="1"/>
  <c r="BJ202" i="1"/>
  <c r="BJ203" i="1"/>
  <c r="BJ204" i="1"/>
  <c r="BJ205" i="1"/>
  <c r="BJ206" i="1"/>
  <c r="BJ207" i="1"/>
  <c r="BJ208" i="1"/>
  <c r="BJ209" i="1"/>
  <c r="BJ210" i="1"/>
  <c r="BJ211" i="1"/>
  <c r="BJ212" i="1"/>
  <c r="BJ213" i="1"/>
  <c r="BJ214" i="1"/>
  <c r="BJ215" i="1"/>
  <c r="BJ216" i="1"/>
  <c r="BJ217" i="1"/>
  <c r="BJ218" i="1"/>
  <c r="BJ219" i="1"/>
  <c r="BJ220" i="1"/>
  <c r="BJ221" i="1"/>
  <c r="BJ222" i="1"/>
  <c r="BJ223" i="1"/>
  <c r="BJ224" i="1"/>
  <c r="BJ225" i="1"/>
  <c r="BJ226" i="1"/>
  <c r="BJ227" i="1"/>
  <c r="BJ228" i="1"/>
  <c r="BJ229" i="1"/>
  <c r="BJ230" i="1"/>
  <c r="BJ231" i="1"/>
  <c r="BJ232" i="1"/>
  <c r="BJ233" i="1"/>
  <c r="BJ234" i="1"/>
  <c r="BJ235" i="1"/>
  <c r="BJ236" i="1"/>
  <c r="BJ237" i="1"/>
  <c r="BJ238" i="1"/>
  <c r="BJ239" i="1"/>
  <c r="BJ240" i="1"/>
  <c r="BJ241" i="1"/>
  <c r="BJ242" i="1"/>
  <c r="BJ243" i="1"/>
  <c r="BJ244" i="1"/>
  <c r="BJ245" i="1"/>
  <c r="BJ246" i="1"/>
  <c r="BJ247" i="1"/>
  <c r="BJ248" i="1"/>
  <c r="BJ249" i="1"/>
  <c r="BJ250" i="1"/>
  <c r="BJ251" i="1"/>
  <c r="BJ252" i="1"/>
  <c r="BJ253" i="1"/>
  <c r="BJ254" i="1"/>
  <c r="BJ255" i="1"/>
  <c r="BJ256" i="1"/>
  <c r="BJ257" i="1"/>
  <c r="BJ258" i="1"/>
  <c r="BJ259" i="1"/>
  <c r="BJ260" i="1"/>
  <c r="BJ261" i="1"/>
  <c r="BJ262" i="1"/>
  <c r="BJ263" i="1"/>
  <c r="BJ264" i="1"/>
  <c r="BJ265" i="1"/>
  <c r="BJ266" i="1"/>
  <c r="BJ267" i="1"/>
  <c r="BJ268" i="1"/>
  <c r="BJ269" i="1"/>
  <c r="BJ270" i="1"/>
  <c r="BJ271" i="1"/>
  <c r="BJ272" i="1"/>
  <c r="BJ273" i="1"/>
  <c r="BJ274" i="1"/>
  <c r="BJ275" i="1"/>
  <c r="BJ276" i="1"/>
  <c r="BJ277" i="1"/>
  <c r="BJ278" i="1"/>
  <c r="BJ279" i="1"/>
  <c r="BJ280" i="1"/>
  <c r="BJ281" i="1"/>
  <c r="BJ282" i="1"/>
  <c r="BJ283" i="1"/>
  <c r="BJ284" i="1"/>
  <c r="BJ285" i="1"/>
  <c r="BJ286" i="1"/>
  <c r="BJ287" i="1"/>
  <c r="BJ288" i="1"/>
  <c r="BJ289" i="1"/>
  <c r="BJ290" i="1"/>
  <c r="BJ291" i="1"/>
  <c r="BJ292" i="1"/>
  <c r="BJ293" i="1"/>
  <c r="BJ294" i="1"/>
  <c r="BJ295" i="1"/>
  <c r="BJ296" i="1"/>
  <c r="BJ297" i="1"/>
  <c r="BJ298" i="1"/>
  <c r="BJ299" i="1"/>
  <c r="BJ300" i="1"/>
  <c r="BJ301" i="1"/>
  <c r="BJ302" i="1"/>
  <c r="BJ303" i="1"/>
  <c r="BJ304" i="1"/>
  <c r="BJ305" i="1"/>
  <c r="BJ306" i="1"/>
  <c r="BJ307" i="1"/>
  <c r="BJ308" i="1"/>
  <c r="BJ309" i="1"/>
  <c r="BJ310" i="1"/>
  <c r="BJ311" i="1"/>
  <c r="BJ312" i="1"/>
  <c r="BJ313" i="1"/>
  <c r="BJ314" i="1"/>
  <c r="BJ315" i="1"/>
  <c r="BJ316" i="1"/>
  <c r="BJ317" i="1"/>
  <c r="BJ318" i="1"/>
  <c r="BJ319" i="1"/>
  <c r="BJ320" i="1"/>
  <c r="BJ321" i="1"/>
  <c r="BJ322" i="1"/>
  <c r="BJ323" i="1"/>
  <c r="BJ324" i="1"/>
  <c r="BJ325" i="1"/>
  <c r="BJ326" i="1"/>
  <c r="BJ327" i="1"/>
  <c r="BJ328" i="1"/>
  <c r="BJ329" i="1"/>
  <c r="BJ330" i="1"/>
  <c r="BJ331" i="1"/>
  <c r="BJ332" i="1"/>
  <c r="BJ333" i="1"/>
  <c r="BJ334" i="1"/>
  <c r="BJ335" i="1"/>
  <c r="BJ336" i="1"/>
  <c r="BJ337" i="1"/>
  <c r="EH147" i="1"/>
  <c r="EI147" i="1"/>
  <c r="EJ147" i="1"/>
  <c r="EK147" i="1"/>
  <c r="EH148" i="1"/>
  <c r="EI148" i="1"/>
  <c r="EJ148" i="1"/>
  <c r="EK148" i="1"/>
  <c r="EH149" i="1"/>
  <c r="EI149" i="1"/>
  <c r="EJ149" i="1"/>
  <c r="EK149" i="1"/>
  <c r="EH150" i="1"/>
  <c r="EI150" i="1"/>
  <c r="EJ150" i="1"/>
  <c r="EK150" i="1"/>
  <c r="EH151" i="1"/>
  <c r="EI151" i="1"/>
  <c r="EJ151" i="1"/>
  <c r="EK151" i="1"/>
  <c r="EH152" i="1"/>
  <c r="EI152" i="1"/>
  <c r="EJ152" i="1"/>
  <c r="EK152" i="1"/>
  <c r="EH153" i="1"/>
  <c r="EI153" i="1"/>
  <c r="EJ153" i="1"/>
  <c r="EK153" i="1"/>
  <c r="EH154" i="1"/>
  <c r="EI154" i="1"/>
  <c r="EJ154" i="1"/>
  <c r="EK154" i="1"/>
  <c r="EH155" i="1"/>
  <c r="EI155" i="1"/>
  <c r="EJ155" i="1"/>
  <c r="EK155" i="1"/>
  <c r="EH156" i="1"/>
  <c r="EI156" i="1"/>
  <c r="EJ156" i="1"/>
  <c r="EK156" i="1"/>
  <c r="EH157" i="1"/>
  <c r="EI157" i="1"/>
  <c r="EJ157" i="1"/>
  <c r="EK157" i="1"/>
  <c r="EH158" i="1"/>
  <c r="EI158" i="1"/>
  <c r="EJ158" i="1"/>
  <c r="EK158" i="1"/>
  <c r="EH159" i="1"/>
  <c r="EI159" i="1"/>
  <c r="EJ159" i="1"/>
  <c r="EK159" i="1"/>
  <c r="EH160" i="1"/>
  <c r="EI160" i="1"/>
  <c r="EJ160" i="1"/>
  <c r="EK160" i="1"/>
  <c r="EH161" i="1"/>
  <c r="EI161" i="1"/>
  <c r="EJ161" i="1"/>
  <c r="EK161" i="1"/>
  <c r="EH162" i="1"/>
  <c r="EI162" i="1"/>
  <c r="EJ162" i="1"/>
  <c r="EK162" i="1"/>
  <c r="EH163" i="1"/>
  <c r="EI163" i="1"/>
  <c r="EJ163" i="1"/>
  <c r="EK163" i="1"/>
  <c r="EH164" i="1"/>
  <c r="EI164" i="1"/>
  <c r="EJ164" i="1"/>
  <c r="EK164" i="1"/>
  <c r="EH165" i="1"/>
  <c r="EI165" i="1"/>
  <c r="EJ165" i="1"/>
  <c r="EK165" i="1"/>
  <c r="EH166" i="1"/>
  <c r="EI166" i="1"/>
  <c r="EJ166" i="1"/>
  <c r="EK166" i="1"/>
  <c r="EH167" i="1"/>
  <c r="EI167" i="1"/>
  <c r="EJ167" i="1"/>
  <c r="EK167" i="1"/>
  <c r="EH168" i="1"/>
  <c r="EI168" i="1"/>
  <c r="EJ168" i="1"/>
  <c r="EK168" i="1"/>
  <c r="EH169" i="1"/>
  <c r="EI169" i="1"/>
  <c r="EJ169" i="1"/>
  <c r="EK169" i="1"/>
  <c r="EH170" i="1"/>
  <c r="EI170" i="1"/>
  <c r="EJ170" i="1"/>
  <c r="EK170" i="1"/>
  <c r="EH171" i="1"/>
  <c r="EI171" i="1"/>
  <c r="EJ171" i="1"/>
  <c r="EK171" i="1"/>
  <c r="EH172" i="1"/>
  <c r="EI172" i="1"/>
  <c r="EJ172" i="1"/>
  <c r="EK172" i="1"/>
  <c r="EH173" i="1"/>
  <c r="EI173" i="1"/>
  <c r="EJ173" i="1"/>
  <c r="EK173" i="1"/>
  <c r="EH174" i="1"/>
  <c r="EI174" i="1"/>
  <c r="EJ174" i="1"/>
  <c r="EK174" i="1"/>
  <c r="EH175" i="1"/>
  <c r="EI175" i="1"/>
  <c r="EJ175" i="1"/>
  <c r="EK175" i="1"/>
  <c r="EH176" i="1"/>
  <c r="EI176" i="1"/>
  <c r="EJ176" i="1"/>
  <c r="EK176" i="1"/>
  <c r="EH177" i="1"/>
  <c r="EI177" i="1"/>
  <c r="EJ177" i="1"/>
  <c r="EK177" i="1"/>
  <c r="EH178" i="1"/>
  <c r="EI178" i="1"/>
  <c r="EJ178" i="1"/>
  <c r="EK178" i="1"/>
  <c r="EH179" i="1"/>
  <c r="EI179" i="1"/>
  <c r="EJ179" i="1"/>
  <c r="EK179" i="1"/>
  <c r="EH180" i="1"/>
  <c r="EI180" i="1"/>
  <c r="EJ180" i="1"/>
  <c r="EK180" i="1"/>
  <c r="EH181" i="1"/>
  <c r="EI181" i="1"/>
  <c r="EJ181" i="1"/>
  <c r="EK181" i="1"/>
  <c r="EH182" i="1"/>
  <c r="EI182" i="1"/>
  <c r="EJ182" i="1"/>
  <c r="EK182" i="1"/>
  <c r="EH183" i="1"/>
  <c r="EI183" i="1"/>
  <c r="EJ183" i="1"/>
  <c r="EK183" i="1"/>
  <c r="EH184" i="1"/>
  <c r="EI184" i="1"/>
  <c r="EJ184" i="1"/>
  <c r="EK184" i="1"/>
  <c r="EH185" i="1"/>
  <c r="EI185" i="1"/>
  <c r="EJ185" i="1"/>
  <c r="EK185" i="1"/>
  <c r="EH186" i="1"/>
  <c r="EI186" i="1"/>
  <c r="EJ186" i="1"/>
  <c r="EK186" i="1"/>
  <c r="EH187" i="1"/>
  <c r="EI187" i="1"/>
  <c r="EJ187" i="1"/>
  <c r="EK187" i="1"/>
  <c r="EH188" i="1"/>
  <c r="EI188" i="1"/>
  <c r="EJ188" i="1"/>
  <c r="EK188" i="1"/>
  <c r="EH189" i="1"/>
  <c r="EI189" i="1"/>
  <c r="EJ189" i="1"/>
  <c r="EK189" i="1"/>
  <c r="EH190" i="1"/>
  <c r="EI190" i="1"/>
  <c r="EJ190" i="1"/>
  <c r="EK190" i="1"/>
  <c r="EH191" i="1"/>
  <c r="EI191" i="1"/>
  <c r="EJ191" i="1"/>
  <c r="EK191" i="1"/>
  <c r="EH192" i="1"/>
  <c r="EI192" i="1"/>
  <c r="EJ192" i="1"/>
  <c r="EK192" i="1"/>
  <c r="EH193" i="1"/>
  <c r="EI193" i="1"/>
  <c r="EJ193" i="1"/>
  <c r="EK193" i="1"/>
  <c r="EH194" i="1"/>
  <c r="EI194" i="1"/>
  <c r="EJ194" i="1"/>
  <c r="EK194" i="1"/>
  <c r="EH195" i="1"/>
  <c r="EI195" i="1"/>
  <c r="EJ195" i="1"/>
  <c r="EK195" i="1"/>
  <c r="EH196" i="1"/>
  <c r="EI196" i="1"/>
  <c r="EJ196" i="1"/>
  <c r="EK196" i="1"/>
  <c r="EH197" i="1"/>
  <c r="EI197" i="1"/>
  <c r="EJ197" i="1"/>
  <c r="EK197" i="1"/>
  <c r="EH198" i="1"/>
  <c r="EI198" i="1"/>
  <c r="EJ198" i="1"/>
  <c r="EK198" i="1"/>
  <c r="EH199" i="1"/>
  <c r="EI199" i="1"/>
  <c r="EJ199" i="1"/>
  <c r="EK199" i="1"/>
  <c r="EH200" i="1"/>
  <c r="EI200" i="1"/>
  <c r="EJ200" i="1"/>
  <c r="EK200" i="1"/>
  <c r="EH201" i="1"/>
  <c r="EI201" i="1"/>
  <c r="EJ201" i="1"/>
  <c r="EK201" i="1"/>
  <c r="EH202" i="1"/>
  <c r="EI202" i="1"/>
  <c r="EJ202" i="1"/>
  <c r="EK202" i="1"/>
  <c r="EH203" i="1"/>
  <c r="EI203" i="1"/>
  <c r="EJ203" i="1"/>
  <c r="EK203" i="1"/>
  <c r="EH204" i="1"/>
  <c r="EI204" i="1"/>
  <c r="EJ204" i="1"/>
  <c r="EK204" i="1"/>
  <c r="EH205" i="1"/>
  <c r="EI205" i="1"/>
  <c r="EJ205" i="1"/>
  <c r="EK205" i="1"/>
  <c r="EH206" i="1"/>
  <c r="EI206" i="1"/>
  <c r="EJ206" i="1"/>
  <c r="EK206" i="1"/>
  <c r="EH207" i="1"/>
  <c r="EI207" i="1"/>
  <c r="EJ207" i="1"/>
  <c r="EK207" i="1"/>
  <c r="EH208" i="1"/>
  <c r="EI208" i="1"/>
  <c r="EJ208" i="1"/>
  <c r="EK208" i="1"/>
  <c r="EH209" i="1"/>
  <c r="EI209" i="1"/>
  <c r="EJ209" i="1"/>
  <c r="EK209" i="1"/>
  <c r="EH210" i="1"/>
  <c r="EI210" i="1"/>
  <c r="EJ210" i="1"/>
  <c r="EK210" i="1"/>
  <c r="EH211" i="1"/>
  <c r="EI211" i="1"/>
  <c r="EJ211" i="1"/>
  <c r="EK211" i="1"/>
  <c r="EH212" i="1"/>
  <c r="EI212" i="1"/>
  <c r="EJ212" i="1"/>
  <c r="EK212" i="1"/>
  <c r="EH213" i="1"/>
  <c r="EI213" i="1"/>
  <c r="EJ213" i="1"/>
  <c r="EK213" i="1"/>
  <c r="EH214" i="1"/>
  <c r="EI214" i="1"/>
  <c r="EJ214" i="1"/>
  <c r="EK214" i="1"/>
  <c r="EH215" i="1"/>
  <c r="EI215" i="1"/>
  <c r="EJ215" i="1"/>
  <c r="EK215" i="1"/>
  <c r="EH216" i="1"/>
  <c r="EI216" i="1"/>
  <c r="EJ216" i="1"/>
  <c r="EK216" i="1"/>
  <c r="EH217" i="1"/>
  <c r="EI217" i="1"/>
  <c r="EJ217" i="1"/>
  <c r="EK217" i="1"/>
  <c r="EH218" i="1"/>
  <c r="EI218" i="1"/>
  <c r="EJ218" i="1"/>
  <c r="EK218" i="1"/>
  <c r="EH219" i="1"/>
  <c r="EI219" i="1"/>
  <c r="EJ219" i="1"/>
  <c r="EK219" i="1"/>
  <c r="EH220" i="1"/>
  <c r="EI220" i="1"/>
  <c r="EJ220" i="1"/>
  <c r="EK220" i="1"/>
  <c r="EH221" i="1"/>
  <c r="EI221" i="1"/>
  <c r="EJ221" i="1"/>
  <c r="EK221" i="1"/>
  <c r="EH222" i="1"/>
  <c r="EI222" i="1"/>
  <c r="EJ222" i="1"/>
  <c r="EK222" i="1"/>
  <c r="EH223" i="1"/>
  <c r="EI223" i="1"/>
  <c r="EJ223" i="1"/>
  <c r="EK223" i="1"/>
  <c r="EH224" i="1"/>
  <c r="EI224" i="1"/>
  <c r="EJ224" i="1"/>
  <c r="EK224" i="1"/>
  <c r="EH225" i="1"/>
  <c r="EI225" i="1"/>
  <c r="EJ225" i="1"/>
  <c r="EK225" i="1"/>
  <c r="EH226" i="1"/>
  <c r="EI226" i="1"/>
  <c r="EJ226" i="1"/>
  <c r="EK226" i="1"/>
  <c r="EH227" i="1"/>
  <c r="EI227" i="1"/>
  <c r="EJ227" i="1"/>
  <c r="EK227" i="1"/>
  <c r="EH228" i="1"/>
  <c r="EI228" i="1"/>
  <c r="EJ228" i="1"/>
  <c r="EK228" i="1"/>
  <c r="EH229" i="1"/>
  <c r="EI229" i="1"/>
  <c r="EJ229" i="1"/>
  <c r="EK229" i="1"/>
  <c r="EH230" i="1"/>
  <c r="EI230" i="1"/>
  <c r="EJ230" i="1"/>
  <c r="EK230" i="1"/>
  <c r="EH231" i="1"/>
  <c r="EI231" i="1"/>
  <c r="EJ231" i="1"/>
  <c r="EK231" i="1"/>
  <c r="EH232" i="1"/>
  <c r="EI232" i="1"/>
  <c r="EJ232" i="1"/>
  <c r="EK232" i="1"/>
  <c r="EH233" i="1"/>
  <c r="EI233" i="1"/>
  <c r="EJ233" i="1"/>
  <c r="EK233" i="1"/>
  <c r="EH234" i="1"/>
  <c r="EI234" i="1"/>
  <c r="EJ234" i="1"/>
  <c r="EK234" i="1"/>
  <c r="EH235" i="1"/>
  <c r="EI235" i="1"/>
  <c r="EJ235" i="1"/>
  <c r="EK235" i="1"/>
  <c r="EH236" i="1"/>
  <c r="EI236" i="1"/>
  <c r="EJ236" i="1"/>
  <c r="EK236" i="1"/>
  <c r="EH237" i="1"/>
  <c r="EI237" i="1"/>
  <c r="EJ237" i="1"/>
  <c r="EK237" i="1"/>
  <c r="EH238" i="1"/>
  <c r="EI238" i="1"/>
  <c r="EJ238" i="1"/>
  <c r="EK238" i="1"/>
  <c r="EH239" i="1"/>
  <c r="EI239" i="1"/>
  <c r="EJ239" i="1"/>
  <c r="EK239" i="1"/>
  <c r="EH240" i="1"/>
  <c r="EI240" i="1"/>
  <c r="EJ240" i="1"/>
  <c r="EK240" i="1"/>
  <c r="EH241" i="1"/>
  <c r="EI241" i="1"/>
  <c r="EJ241" i="1"/>
  <c r="EK241" i="1"/>
  <c r="EH242" i="1"/>
  <c r="EI242" i="1"/>
  <c r="EJ242" i="1"/>
  <c r="EK242" i="1"/>
  <c r="EH243" i="1"/>
  <c r="EI243" i="1"/>
  <c r="EJ243" i="1"/>
  <c r="EK243" i="1"/>
  <c r="EH244" i="1"/>
  <c r="EI244" i="1"/>
  <c r="EJ244" i="1"/>
  <c r="EK244" i="1"/>
  <c r="EH245" i="1"/>
  <c r="EI245" i="1"/>
  <c r="EJ245" i="1"/>
  <c r="EK245" i="1"/>
  <c r="EH246" i="1"/>
  <c r="EI246" i="1"/>
  <c r="EJ246" i="1"/>
  <c r="EK246" i="1"/>
  <c r="EH247" i="1"/>
  <c r="EI247" i="1"/>
  <c r="EJ247" i="1"/>
  <c r="EK247" i="1"/>
  <c r="EH248" i="1"/>
  <c r="EI248" i="1"/>
  <c r="EJ248" i="1"/>
  <c r="EK248" i="1"/>
  <c r="EH249" i="1"/>
  <c r="EI249" i="1"/>
  <c r="EJ249" i="1"/>
  <c r="EK249" i="1"/>
  <c r="EH250" i="1"/>
  <c r="EI250" i="1"/>
  <c r="EJ250" i="1"/>
  <c r="EK250" i="1"/>
  <c r="EH251" i="1"/>
  <c r="EI251" i="1"/>
  <c r="EJ251" i="1"/>
  <c r="EK251" i="1"/>
  <c r="EH252" i="1"/>
  <c r="EI252" i="1"/>
  <c r="EJ252" i="1"/>
  <c r="EK252" i="1"/>
  <c r="EH253" i="1"/>
  <c r="EI253" i="1"/>
  <c r="EJ253" i="1"/>
  <c r="EK253" i="1"/>
  <c r="EH254" i="1"/>
  <c r="EI254" i="1"/>
  <c r="EJ254" i="1"/>
  <c r="EK254" i="1"/>
  <c r="EH255" i="1"/>
  <c r="EI255" i="1"/>
  <c r="EJ255" i="1"/>
  <c r="EK255" i="1"/>
  <c r="EH256" i="1"/>
  <c r="EI256" i="1"/>
  <c r="EJ256" i="1"/>
  <c r="EK256" i="1"/>
  <c r="EH257" i="1"/>
  <c r="EI257" i="1"/>
  <c r="EJ257" i="1"/>
  <c r="EK257" i="1"/>
  <c r="EH258" i="1"/>
  <c r="EI258" i="1"/>
  <c r="EJ258" i="1"/>
  <c r="EK258" i="1"/>
  <c r="EH259" i="1"/>
  <c r="EI259" i="1"/>
  <c r="EJ259" i="1"/>
  <c r="EK259" i="1"/>
  <c r="EH260" i="1"/>
  <c r="EI260" i="1"/>
  <c r="EJ260" i="1"/>
  <c r="EK260" i="1"/>
  <c r="EH261" i="1"/>
  <c r="EI261" i="1"/>
  <c r="EJ261" i="1"/>
  <c r="EK261" i="1"/>
  <c r="EH262" i="1"/>
  <c r="EI262" i="1"/>
  <c r="EJ262" i="1"/>
  <c r="EK262" i="1"/>
  <c r="EH263" i="1"/>
  <c r="EI263" i="1"/>
  <c r="EJ263" i="1"/>
  <c r="EK263" i="1"/>
  <c r="EH264" i="1"/>
  <c r="EI264" i="1"/>
  <c r="EJ264" i="1"/>
  <c r="EK264" i="1"/>
  <c r="EH265" i="1"/>
  <c r="EI265" i="1"/>
  <c r="EJ265" i="1"/>
  <c r="EK265" i="1"/>
  <c r="EH266" i="1"/>
  <c r="EI266" i="1"/>
  <c r="EJ266" i="1"/>
  <c r="EK266" i="1"/>
  <c r="EH267" i="1"/>
  <c r="EI267" i="1"/>
  <c r="EJ267" i="1"/>
  <c r="EK267" i="1"/>
  <c r="EH268" i="1"/>
  <c r="EI268" i="1"/>
  <c r="EJ268" i="1"/>
  <c r="EK268" i="1"/>
  <c r="EH269" i="1"/>
  <c r="EI269" i="1"/>
  <c r="EJ269" i="1"/>
  <c r="EK269" i="1"/>
  <c r="EH270" i="1"/>
  <c r="EI270" i="1"/>
  <c r="EJ270" i="1"/>
  <c r="EK270" i="1"/>
  <c r="EH271" i="1"/>
  <c r="EI271" i="1"/>
  <c r="EJ271" i="1"/>
  <c r="EK271" i="1"/>
  <c r="EH272" i="1"/>
  <c r="EI272" i="1"/>
  <c r="EJ272" i="1"/>
  <c r="EK272" i="1"/>
  <c r="EH273" i="1"/>
  <c r="EI273" i="1"/>
  <c r="EJ273" i="1"/>
  <c r="EK273" i="1"/>
  <c r="EH274" i="1"/>
  <c r="EI274" i="1"/>
  <c r="EJ274" i="1"/>
  <c r="EK274" i="1"/>
  <c r="EH275" i="1"/>
  <c r="EI275" i="1"/>
  <c r="EJ275" i="1"/>
  <c r="EK275" i="1"/>
  <c r="EH276" i="1"/>
  <c r="EI276" i="1"/>
  <c r="EJ276" i="1"/>
  <c r="EK276" i="1"/>
  <c r="EH277" i="1"/>
  <c r="EI277" i="1"/>
  <c r="EJ277" i="1"/>
  <c r="EK277" i="1"/>
  <c r="EH278" i="1"/>
  <c r="EI278" i="1"/>
  <c r="EJ278" i="1"/>
  <c r="EK278" i="1"/>
  <c r="EH279" i="1"/>
  <c r="EI279" i="1"/>
  <c r="EJ279" i="1"/>
  <c r="EK279" i="1"/>
  <c r="EH280" i="1"/>
  <c r="EI280" i="1"/>
  <c r="EJ280" i="1"/>
  <c r="EK280" i="1"/>
  <c r="EH281" i="1"/>
  <c r="EI281" i="1"/>
  <c r="EJ281" i="1"/>
  <c r="EK281" i="1"/>
  <c r="EH282" i="1"/>
  <c r="EI282" i="1"/>
  <c r="EJ282" i="1"/>
  <c r="EK282" i="1"/>
  <c r="EH283" i="1"/>
  <c r="EI283" i="1"/>
  <c r="EJ283" i="1"/>
  <c r="EK283" i="1"/>
  <c r="EH284" i="1"/>
  <c r="EI284" i="1"/>
  <c r="EJ284" i="1"/>
  <c r="EK284" i="1"/>
  <c r="EH285" i="1"/>
  <c r="EI285" i="1"/>
  <c r="EJ285" i="1"/>
  <c r="EK285" i="1"/>
  <c r="EH286" i="1"/>
  <c r="EI286" i="1"/>
  <c r="EJ286" i="1"/>
  <c r="EK286" i="1"/>
  <c r="EH287" i="1"/>
  <c r="EI287" i="1"/>
  <c r="EJ287" i="1"/>
  <c r="EK287" i="1"/>
  <c r="EH288" i="1"/>
  <c r="EI288" i="1"/>
  <c r="EJ288" i="1"/>
  <c r="EK288" i="1"/>
  <c r="EH289" i="1"/>
  <c r="EI289" i="1"/>
  <c r="EJ289" i="1"/>
  <c r="EK289" i="1"/>
  <c r="EH290" i="1"/>
  <c r="EI290" i="1"/>
  <c r="EJ290" i="1"/>
  <c r="EK290" i="1"/>
  <c r="EH291" i="1"/>
  <c r="EI291" i="1"/>
  <c r="EJ291" i="1"/>
  <c r="EK291" i="1"/>
  <c r="EH292" i="1"/>
  <c r="EI292" i="1"/>
  <c r="EJ292" i="1"/>
  <c r="EK292" i="1"/>
  <c r="EH293" i="1"/>
  <c r="EI293" i="1"/>
  <c r="EJ293" i="1"/>
  <c r="EK293" i="1"/>
  <c r="EH294" i="1"/>
  <c r="EI294" i="1"/>
  <c r="EJ294" i="1"/>
  <c r="EK294" i="1"/>
  <c r="EH295" i="1"/>
  <c r="EI295" i="1"/>
  <c r="EJ295" i="1"/>
  <c r="EK295" i="1"/>
  <c r="EH296" i="1"/>
  <c r="EI296" i="1"/>
  <c r="EJ296" i="1"/>
  <c r="EK296" i="1"/>
  <c r="EH297" i="1"/>
  <c r="EI297" i="1"/>
  <c r="EJ297" i="1"/>
  <c r="EK297" i="1"/>
  <c r="EH298" i="1"/>
  <c r="EI298" i="1"/>
  <c r="EJ298" i="1"/>
  <c r="EK298" i="1"/>
  <c r="EH299" i="1"/>
  <c r="EI299" i="1"/>
  <c r="EJ299" i="1"/>
  <c r="EK299" i="1"/>
  <c r="EH300" i="1"/>
  <c r="EI300" i="1"/>
  <c r="EJ300" i="1"/>
  <c r="EK300" i="1"/>
  <c r="EH301" i="1"/>
  <c r="EI301" i="1"/>
  <c r="EJ301" i="1"/>
  <c r="EK301" i="1"/>
  <c r="EH302" i="1"/>
  <c r="EI302" i="1"/>
  <c r="EJ302" i="1"/>
  <c r="EK302" i="1"/>
  <c r="EH303" i="1"/>
  <c r="EI303" i="1"/>
  <c r="EJ303" i="1"/>
  <c r="EK303" i="1"/>
  <c r="EH304" i="1"/>
  <c r="EI304" i="1"/>
  <c r="EJ304" i="1"/>
  <c r="EK304" i="1"/>
  <c r="EH305" i="1"/>
  <c r="EI305" i="1"/>
  <c r="EJ305" i="1"/>
  <c r="EK305" i="1"/>
  <c r="EH306" i="1"/>
  <c r="EI306" i="1"/>
  <c r="EJ306" i="1"/>
  <c r="EK306" i="1"/>
  <c r="EH307" i="1"/>
  <c r="EI307" i="1"/>
  <c r="EJ307" i="1"/>
  <c r="EK307" i="1"/>
  <c r="EH308" i="1"/>
  <c r="EI308" i="1"/>
  <c r="EJ308" i="1"/>
  <c r="EK308" i="1"/>
  <c r="EH309" i="1"/>
  <c r="EI309" i="1"/>
  <c r="EJ309" i="1"/>
  <c r="EK309" i="1"/>
  <c r="EH310" i="1"/>
  <c r="EI310" i="1"/>
  <c r="EJ310" i="1"/>
  <c r="EK310" i="1"/>
  <c r="EH311" i="1"/>
  <c r="EI311" i="1"/>
  <c r="EJ311" i="1"/>
  <c r="EK311" i="1"/>
  <c r="EH312" i="1"/>
  <c r="EI312" i="1"/>
  <c r="EJ312" i="1"/>
  <c r="EK312" i="1"/>
  <c r="EH313" i="1"/>
  <c r="EI313" i="1"/>
  <c r="EJ313" i="1"/>
  <c r="EK313" i="1"/>
  <c r="EH314" i="1"/>
  <c r="EI314" i="1"/>
  <c r="EJ314" i="1"/>
  <c r="EK314" i="1"/>
  <c r="EH315" i="1"/>
  <c r="EI315" i="1"/>
  <c r="EJ315" i="1"/>
  <c r="EK315" i="1"/>
  <c r="EH316" i="1"/>
  <c r="EI316" i="1"/>
  <c r="EJ316" i="1"/>
  <c r="EK316" i="1"/>
  <c r="EH317" i="1"/>
  <c r="EI317" i="1"/>
  <c r="EJ317" i="1"/>
  <c r="EK317" i="1"/>
  <c r="EH318" i="1"/>
  <c r="EI318" i="1"/>
  <c r="EJ318" i="1"/>
  <c r="EK318" i="1"/>
  <c r="EH319" i="1"/>
  <c r="EI319" i="1"/>
  <c r="EJ319" i="1"/>
  <c r="EK319" i="1"/>
  <c r="EH320" i="1"/>
  <c r="EI320" i="1"/>
  <c r="EJ320" i="1"/>
  <c r="EK320" i="1"/>
  <c r="EH321" i="1"/>
  <c r="EI321" i="1"/>
  <c r="EJ321" i="1"/>
  <c r="EK321" i="1"/>
  <c r="EH322" i="1"/>
  <c r="EI322" i="1"/>
  <c r="EJ322" i="1"/>
  <c r="EK322" i="1"/>
  <c r="EH323" i="1"/>
  <c r="EI323" i="1"/>
  <c r="EJ323" i="1"/>
  <c r="EK323" i="1"/>
  <c r="EH324" i="1"/>
  <c r="EI324" i="1"/>
  <c r="EJ324" i="1"/>
  <c r="EK324" i="1"/>
  <c r="EH325" i="1"/>
  <c r="EI325" i="1"/>
  <c r="EJ325" i="1"/>
  <c r="EK325" i="1"/>
  <c r="EH326" i="1"/>
  <c r="EI326" i="1"/>
  <c r="EJ326" i="1"/>
  <c r="EK326" i="1"/>
  <c r="EH327" i="1"/>
  <c r="EI327" i="1"/>
  <c r="EJ327" i="1"/>
  <c r="EK327" i="1"/>
  <c r="EH328" i="1"/>
  <c r="EI328" i="1"/>
  <c r="EJ328" i="1"/>
  <c r="EK328" i="1"/>
  <c r="EH329" i="1"/>
  <c r="EI329" i="1"/>
  <c r="EJ329" i="1"/>
  <c r="EK329" i="1"/>
  <c r="EH330" i="1"/>
  <c r="EI330" i="1"/>
  <c r="EJ330" i="1"/>
  <c r="EK330" i="1"/>
  <c r="EH331" i="1"/>
  <c r="EI331" i="1"/>
  <c r="EJ331" i="1"/>
  <c r="EK331" i="1"/>
  <c r="EH332" i="1"/>
  <c r="EI332" i="1"/>
  <c r="EJ332" i="1"/>
  <c r="EK332" i="1"/>
  <c r="EH333" i="1"/>
  <c r="EI333" i="1"/>
  <c r="EJ333" i="1"/>
  <c r="EK333" i="1"/>
  <c r="EH334" i="1"/>
  <c r="EI334" i="1"/>
  <c r="EJ334" i="1"/>
  <c r="EK334" i="1"/>
  <c r="EH335" i="1"/>
  <c r="EI335" i="1"/>
  <c r="EJ335" i="1"/>
  <c r="EK335" i="1"/>
  <c r="EH336" i="1"/>
  <c r="EI336" i="1"/>
  <c r="EJ336" i="1"/>
  <c r="EK336" i="1"/>
  <c r="EH337" i="1"/>
  <c r="EI337" i="1"/>
  <c r="EJ337" i="1"/>
  <c r="EK337" i="1"/>
  <c r="DZ7" i="1"/>
  <c r="EH7" i="1" s="1"/>
  <c r="EA7" i="1"/>
  <c r="EI7" i="1" s="1"/>
  <c r="EB7" i="1"/>
  <c r="EJ7" i="1" s="1"/>
  <c r="EC7" i="1"/>
  <c r="EK7" i="1" s="1"/>
  <c r="DZ8" i="1"/>
  <c r="EH8" i="1" s="1"/>
  <c r="EA8" i="1"/>
  <c r="EI8" i="1" s="1"/>
  <c r="EB8" i="1"/>
  <c r="EJ8" i="1" s="1"/>
  <c r="EC8" i="1"/>
  <c r="EK8" i="1" s="1"/>
  <c r="DZ9" i="1"/>
  <c r="EH9" i="1" s="1"/>
  <c r="EA9" i="1"/>
  <c r="EI9" i="1" s="1"/>
  <c r="EB9" i="1"/>
  <c r="EJ9" i="1" s="1"/>
  <c r="EC9" i="1"/>
  <c r="EK9" i="1" s="1"/>
  <c r="DZ10" i="1"/>
  <c r="EH10" i="1" s="1"/>
  <c r="EA10" i="1"/>
  <c r="EI10" i="1" s="1"/>
  <c r="EB10" i="1"/>
  <c r="EJ10" i="1" s="1"/>
  <c r="EC10" i="1"/>
  <c r="EK10" i="1" s="1"/>
  <c r="DZ11" i="1"/>
  <c r="EH11" i="1" s="1"/>
  <c r="EA11" i="1"/>
  <c r="EI11" i="1" s="1"/>
  <c r="EB11" i="1"/>
  <c r="EJ11" i="1" s="1"/>
  <c r="EC11" i="1"/>
  <c r="EK11" i="1" s="1"/>
  <c r="DZ12" i="1"/>
  <c r="EH12" i="1" s="1"/>
  <c r="EA12" i="1"/>
  <c r="EI12" i="1" s="1"/>
  <c r="EB12" i="1"/>
  <c r="EJ12" i="1" s="1"/>
  <c r="EC12" i="1"/>
  <c r="EK12" i="1" s="1"/>
  <c r="DZ13" i="1"/>
  <c r="EH13" i="1" s="1"/>
  <c r="EA13" i="1"/>
  <c r="EI13" i="1" s="1"/>
  <c r="EB13" i="1"/>
  <c r="EJ13" i="1" s="1"/>
  <c r="EC13" i="1"/>
  <c r="EK13" i="1" s="1"/>
  <c r="DZ14" i="1"/>
  <c r="EH14" i="1" s="1"/>
  <c r="EA14" i="1"/>
  <c r="EI14" i="1" s="1"/>
  <c r="EB14" i="1"/>
  <c r="EJ14" i="1" s="1"/>
  <c r="EC14" i="1"/>
  <c r="EK14" i="1" s="1"/>
  <c r="DZ15" i="1"/>
  <c r="EH15" i="1" s="1"/>
  <c r="EA15" i="1"/>
  <c r="EI15" i="1" s="1"/>
  <c r="EB15" i="1"/>
  <c r="EJ15" i="1" s="1"/>
  <c r="EC15" i="1"/>
  <c r="EK15" i="1" s="1"/>
  <c r="DZ16" i="1"/>
  <c r="EH16" i="1" s="1"/>
  <c r="EA16" i="1"/>
  <c r="EI16" i="1" s="1"/>
  <c r="EB16" i="1"/>
  <c r="EJ16" i="1" s="1"/>
  <c r="EC16" i="1"/>
  <c r="EK16" i="1" s="1"/>
  <c r="DZ17" i="1"/>
  <c r="EH17" i="1" s="1"/>
  <c r="EA17" i="1"/>
  <c r="EI17" i="1" s="1"/>
  <c r="EB17" i="1"/>
  <c r="EJ17" i="1" s="1"/>
  <c r="EC17" i="1"/>
  <c r="EK17" i="1" s="1"/>
  <c r="DZ18" i="1"/>
  <c r="EH18" i="1" s="1"/>
  <c r="EA18" i="1"/>
  <c r="EI18" i="1" s="1"/>
  <c r="EB18" i="1"/>
  <c r="EJ18" i="1" s="1"/>
  <c r="EC18" i="1"/>
  <c r="EK18" i="1" s="1"/>
  <c r="DZ19" i="1"/>
  <c r="EH19" i="1" s="1"/>
  <c r="EA19" i="1"/>
  <c r="EI19" i="1" s="1"/>
  <c r="EB19" i="1"/>
  <c r="EJ19" i="1" s="1"/>
  <c r="EC19" i="1"/>
  <c r="EK19" i="1" s="1"/>
  <c r="DZ20" i="1"/>
  <c r="EH20" i="1" s="1"/>
  <c r="EA20" i="1"/>
  <c r="EI20" i="1" s="1"/>
  <c r="EB20" i="1"/>
  <c r="EJ20" i="1" s="1"/>
  <c r="EC20" i="1"/>
  <c r="EK20" i="1" s="1"/>
  <c r="DZ21" i="1"/>
  <c r="EH21" i="1" s="1"/>
  <c r="EA21" i="1"/>
  <c r="EI21" i="1" s="1"/>
  <c r="EB21" i="1"/>
  <c r="EJ21" i="1" s="1"/>
  <c r="EC21" i="1"/>
  <c r="EK21" i="1" s="1"/>
  <c r="DZ22" i="1"/>
  <c r="EH22" i="1" s="1"/>
  <c r="EA22" i="1"/>
  <c r="EI22" i="1" s="1"/>
  <c r="EB22" i="1"/>
  <c r="EJ22" i="1" s="1"/>
  <c r="EC22" i="1"/>
  <c r="EK22" i="1" s="1"/>
  <c r="DZ23" i="1"/>
  <c r="EH23" i="1" s="1"/>
  <c r="EA23" i="1"/>
  <c r="EI23" i="1" s="1"/>
  <c r="EB23" i="1"/>
  <c r="EJ23" i="1" s="1"/>
  <c r="EC23" i="1"/>
  <c r="EK23" i="1" s="1"/>
  <c r="DZ24" i="1"/>
  <c r="EH24" i="1" s="1"/>
  <c r="EA24" i="1"/>
  <c r="EI24" i="1" s="1"/>
  <c r="EB24" i="1"/>
  <c r="EJ24" i="1" s="1"/>
  <c r="EC24" i="1"/>
  <c r="EK24" i="1" s="1"/>
  <c r="DZ25" i="1"/>
  <c r="EH25" i="1" s="1"/>
  <c r="EA25" i="1"/>
  <c r="EI25" i="1" s="1"/>
  <c r="EB25" i="1"/>
  <c r="EJ25" i="1" s="1"/>
  <c r="EC25" i="1"/>
  <c r="EK25" i="1" s="1"/>
  <c r="DZ26" i="1"/>
  <c r="EH26" i="1" s="1"/>
  <c r="EA26" i="1"/>
  <c r="EI26" i="1" s="1"/>
  <c r="EB26" i="1"/>
  <c r="EJ26" i="1" s="1"/>
  <c r="EC26" i="1"/>
  <c r="EK26" i="1" s="1"/>
  <c r="DZ27" i="1"/>
  <c r="EH27" i="1" s="1"/>
  <c r="EA27" i="1"/>
  <c r="EI27" i="1" s="1"/>
  <c r="EB27" i="1"/>
  <c r="EJ27" i="1" s="1"/>
  <c r="EC27" i="1"/>
  <c r="EK27" i="1" s="1"/>
  <c r="DZ28" i="1"/>
  <c r="EH28" i="1" s="1"/>
  <c r="EA28" i="1"/>
  <c r="EI28" i="1" s="1"/>
  <c r="EB28" i="1"/>
  <c r="EJ28" i="1" s="1"/>
  <c r="EC28" i="1"/>
  <c r="EK28" i="1" s="1"/>
  <c r="DZ29" i="1"/>
  <c r="EH29" i="1" s="1"/>
  <c r="EA29" i="1"/>
  <c r="EI29" i="1" s="1"/>
  <c r="EB29" i="1"/>
  <c r="EJ29" i="1" s="1"/>
  <c r="EC29" i="1"/>
  <c r="EK29" i="1" s="1"/>
  <c r="DZ30" i="1"/>
  <c r="EH30" i="1" s="1"/>
  <c r="EA30" i="1"/>
  <c r="EI30" i="1" s="1"/>
  <c r="EB30" i="1"/>
  <c r="EJ30" i="1" s="1"/>
  <c r="EC30" i="1"/>
  <c r="EK30" i="1" s="1"/>
  <c r="DZ31" i="1"/>
  <c r="EH31" i="1" s="1"/>
  <c r="EA31" i="1"/>
  <c r="EI31" i="1" s="1"/>
  <c r="EB31" i="1"/>
  <c r="EJ31" i="1" s="1"/>
  <c r="EC31" i="1"/>
  <c r="EK31" i="1" s="1"/>
  <c r="DZ32" i="1"/>
  <c r="EH32" i="1" s="1"/>
  <c r="EA32" i="1"/>
  <c r="EI32" i="1" s="1"/>
  <c r="EB32" i="1"/>
  <c r="EJ32" i="1" s="1"/>
  <c r="EC32" i="1"/>
  <c r="EK32" i="1" s="1"/>
  <c r="DZ33" i="1"/>
  <c r="EH33" i="1" s="1"/>
  <c r="EA33" i="1"/>
  <c r="EI33" i="1" s="1"/>
  <c r="EB33" i="1"/>
  <c r="EJ33" i="1" s="1"/>
  <c r="EC33" i="1"/>
  <c r="EK33" i="1" s="1"/>
  <c r="DZ34" i="1"/>
  <c r="EH34" i="1" s="1"/>
  <c r="EA34" i="1"/>
  <c r="EI34" i="1" s="1"/>
  <c r="EB34" i="1"/>
  <c r="EJ34" i="1" s="1"/>
  <c r="EC34" i="1"/>
  <c r="EK34" i="1" s="1"/>
  <c r="DZ35" i="1"/>
  <c r="EH35" i="1" s="1"/>
  <c r="EA35" i="1"/>
  <c r="EI35" i="1" s="1"/>
  <c r="EB35" i="1"/>
  <c r="EJ35" i="1" s="1"/>
  <c r="EC35" i="1"/>
  <c r="EK35" i="1" s="1"/>
  <c r="DZ36" i="1"/>
  <c r="EH36" i="1" s="1"/>
  <c r="EA36" i="1"/>
  <c r="EI36" i="1" s="1"/>
  <c r="EB36" i="1"/>
  <c r="EJ36" i="1" s="1"/>
  <c r="EC36" i="1"/>
  <c r="EK36" i="1" s="1"/>
  <c r="DZ37" i="1"/>
  <c r="EH37" i="1" s="1"/>
  <c r="EA37" i="1"/>
  <c r="EI37" i="1" s="1"/>
  <c r="EB37" i="1"/>
  <c r="EJ37" i="1" s="1"/>
  <c r="EC37" i="1"/>
  <c r="EK37" i="1" s="1"/>
  <c r="DZ38" i="1"/>
  <c r="EH38" i="1" s="1"/>
  <c r="EA38" i="1"/>
  <c r="EI38" i="1" s="1"/>
  <c r="EB38" i="1"/>
  <c r="EJ38" i="1" s="1"/>
  <c r="EC38" i="1"/>
  <c r="EK38" i="1" s="1"/>
  <c r="DZ39" i="1"/>
  <c r="EH39" i="1" s="1"/>
  <c r="EA39" i="1"/>
  <c r="EI39" i="1" s="1"/>
  <c r="EB39" i="1"/>
  <c r="EJ39" i="1" s="1"/>
  <c r="EC39" i="1"/>
  <c r="EK39" i="1" s="1"/>
  <c r="DZ40" i="1"/>
  <c r="EH40" i="1" s="1"/>
  <c r="EA40" i="1"/>
  <c r="EI40" i="1" s="1"/>
  <c r="EB40" i="1"/>
  <c r="EJ40" i="1" s="1"/>
  <c r="EC40" i="1"/>
  <c r="EK40" i="1" s="1"/>
  <c r="DZ41" i="1"/>
  <c r="EH41" i="1" s="1"/>
  <c r="EA41" i="1"/>
  <c r="EI41" i="1" s="1"/>
  <c r="EB41" i="1"/>
  <c r="EJ41" i="1" s="1"/>
  <c r="EC41" i="1"/>
  <c r="EK41" i="1" s="1"/>
  <c r="DZ42" i="1"/>
  <c r="EH42" i="1" s="1"/>
  <c r="EA42" i="1"/>
  <c r="EI42" i="1" s="1"/>
  <c r="EB42" i="1"/>
  <c r="EJ42" i="1" s="1"/>
  <c r="EC42" i="1"/>
  <c r="EK42" i="1" s="1"/>
  <c r="DZ43" i="1"/>
  <c r="EH43" i="1" s="1"/>
  <c r="EA43" i="1"/>
  <c r="EI43" i="1" s="1"/>
  <c r="EB43" i="1"/>
  <c r="EJ43" i="1" s="1"/>
  <c r="EC43" i="1"/>
  <c r="EK43" i="1" s="1"/>
  <c r="DZ44" i="1"/>
  <c r="EH44" i="1" s="1"/>
  <c r="EA44" i="1"/>
  <c r="EI44" i="1" s="1"/>
  <c r="EB44" i="1"/>
  <c r="EJ44" i="1" s="1"/>
  <c r="EC44" i="1"/>
  <c r="EK44" i="1" s="1"/>
  <c r="DZ45" i="1"/>
  <c r="EH45" i="1" s="1"/>
  <c r="EA45" i="1"/>
  <c r="EI45" i="1" s="1"/>
  <c r="EB45" i="1"/>
  <c r="EJ45" i="1" s="1"/>
  <c r="EC45" i="1"/>
  <c r="EK45" i="1" s="1"/>
  <c r="DZ46" i="1"/>
  <c r="EH46" i="1" s="1"/>
  <c r="EA46" i="1"/>
  <c r="EI46" i="1" s="1"/>
  <c r="EB46" i="1"/>
  <c r="EJ46" i="1" s="1"/>
  <c r="EC46" i="1"/>
  <c r="EK46" i="1" s="1"/>
  <c r="DZ47" i="1"/>
  <c r="EH47" i="1" s="1"/>
  <c r="EA47" i="1"/>
  <c r="EI47" i="1" s="1"/>
  <c r="EB47" i="1"/>
  <c r="EJ47" i="1" s="1"/>
  <c r="EC47" i="1"/>
  <c r="EK47" i="1" s="1"/>
  <c r="DZ48" i="1"/>
  <c r="EH48" i="1" s="1"/>
  <c r="EA48" i="1"/>
  <c r="EI48" i="1" s="1"/>
  <c r="EB48" i="1"/>
  <c r="EJ48" i="1" s="1"/>
  <c r="EC48" i="1"/>
  <c r="EK48" i="1" s="1"/>
  <c r="DZ49" i="1"/>
  <c r="EH49" i="1" s="1"/>
  <c r="EA49" i="1"/>
  <c r="EI49" i="1" s="1"/>
  <c r="EB49" i="1"/>
  <c r="EJ49" i="1" s="1"/>
  <c r="EC49" i="1"/>
  <c r="EK49" i="1" s="1"/>
  <c r="DZ50" i="1"/>
  <c r="EH50" i="1" s="1"/>
  <c r="EA50" i="1"/>
  <c r="EI50" i="1" s="1"/>
  <c r="EB50" i="1"/>
  <c r="EJ50" i="1" s="1"/>
  <c r="EC50" i="1"/>
  <c r="EK50" i="1" s="1"/>
  <c r="DZ51" i="1"/>
  <c r="EH51" i="1" s="1"/>
  <c r="EA51" i="1"/>
  <c r="EI51" i="1" s="1"/>
  <c r="EB51" i="1"/>
  <c r="EJ51" i="1" s="1"/>
  <c r="EC51" i="1"/>
  <c r="EK51" i="1" s="1"/>
  <c r="DZ52" i="1"/>
  <c r="EH52" i="1" s="1"/>
  <c r="EA52" i="1"/>
  <c r="EI52" i="1" s="1"/>
  <c r="EB52" i="1"/>
  <c r="EJ52" i="1" s="1"/>
  <c r="EC52" i="1"/>
  <c r="EK52" i="1" s="1"/>
  <c r="DZ53" i="1"/>
  <c r="EH53" i="1" s="1"/>
  <c r="EA53" i="1"/>
  <c r="EI53" i="1" s="1"/>
  <c r="EB53" i="1"/>
  <c r="EJ53" i="1" s="1"/>
  <c r="EC53" i="1"/>
  <c r="EK53" i="1" s="1"/>
  <c r="DZ54" i="1"/>
  <c r="EH54" i="1" s="1"/>
  <c r="EA54" i="1"/>
  <c r="EI54" i="1" s="1"/>
  <c r="EB54" i="1"/>
  <c r="EJ54" i="1" s="1"/>
  <c r="EC54" i="1"/>
  <c r="EK54" i="1" s="1"/>
  <c r="DZ55" i="1"/>
  <c r="EH55" i="1" s="1"/>
  <c r="EA55" i="1"/>
  <c r="EI55" i="1" s="1"/>
  <c r="EB55" i="1"/>
  <c r="EJ55" i="1" s="1"/>
  <c r="EC55" i="1"/>
  <c r="EK55" i="1" s="1"/>
  <c r="DZ56" i="1"/>
  <c r="EH56" i="1" s="1"/>
  <c r="EA56" i="1"/>
  <c r="EI56" i="1" s="1"/>
  <c r="EB56" i="1"/>
  <c r="EJ56" i="1" s="1"/>
  <c r="EC56" i="1"/>
  <c r="EK56" i="1" s="1"/>
  <c r="DZ57" i="1"/>
  <c r="EH57" i="1" s="1"/>
  <c r="EA57" i="1"/>
  <c r="EI57" i="1" s="1"/>
  <c r="EB57" i="1"/>
  <c r="EJ57" i="1" s="1"/>
  <c r="EC57" i="1"/>
  <c r="EK57" i="1" s="1"/>
  <c r="DZ58" i="1"/>
  <c r="EH58" i="1" s="1"/>
  <c r="EA58" i="1"/>
  <c r="EI58" i="1" s="1"/>
  <c r="EB58" i="1"/>
  <c r="EJ58" i="1" s="1"/>
  <c r="EC58" i="1"/>
  <c r="EK58" i="1" s="1"/>
  <c r="DZ59" i="1"/>
  <c r="EH59" i="1" s="1"/>
  <c r="EA59" i="1"/>
  <c r="EI59" i="1" s="1"/>
  <c r="EB59" i="1"/>
  <c r="EJ59" i="1" s="1"/>
  <c r="EC59" i="1"/>
  <c r="EK59" i="1" s="1"/>
  <c r="DZ60" i="1"/>
  <c r="EH60" i="1" s="1"/>
  <c r="EA60" i="1"/>
  <c r="EI60" i="1" s="1"/>
  <c r="EB60" i="1"/>
  <c r="EJ60" i="1" s="1"/>
  <c r="EC60" i="1"/>
  <c r="EK60" i="1" s="1"/>
  <c r="DZ61" i="1"/>
  <c r="EH61" i="1" s="1"/>
  <c r="EA61" i="1"/>
  <c r="EI61" i="1" s="1"/>
  <c r="EB61" i="1"/>
  <c r="EJ61" i="1" s="1"/>
  <c r="EC61" i="1"/>
  <c r="EK61" i="1" s="1"/>
  <c r="DZ62" i="1"/>
  <c r="EH62" i="1" s="1"/>
  <c r="EA62" i="1"/>
  <c r="EI62" i="1" s="1"/>
  <c r="EB62" i="1"/>
  <c r="EJ62" i="1" s="1"/>
  <c r="EC62" i="1"/>
  <c r="EK62" i="1" s="1"/>
  <c r="DZ63" i="1"/>
  <c r="EH63" i="1" s="1"/>
  <c r="EA63" i="1"/>
  <c r="EI63" i="1" s="1"/>
  <c r="EB63" i="1"/>
  <c r="EJ63" i="1" s="1"/>
  <c r="EC63" i="1"/>
  <c r="EK63" i="1" s="1"/>
  <c r="DZ64" i="1"/>
  <c r="EH64" i="1" s="1"/>
  <c r="EA64" i="1"/>
  <c r="EI64" i="1" s="1"/>
  <c r="EB64" i="1"/>
  <c r="EJ64" i="1" s="1"/>
  <c r="EC64" i="1"/>
  <c r="EK64" i="1" s="1"/>
  <c r="DZ65" i="1"/>
  <c r="EH65" i="1" s="1"/>
  <c r="EA65" i="1"/>
  <c r="EI65" i="1" s="1"/>
  <c r="EB65" i="1"/>
  <c r="EJ65" i="1" s="1"/>
  <c r="EC65" i="1"/>
  <c r="EK65" i="1" s="1"/>
  <c r="DZ66" i="1"/>
  <c r="EH66" i="1" s="1"/>
  <c r="EA66" i="1"/>
  <c r="EI66" i="1" s="1"/>
  <c r="EB66" i="1"/>
  <c r="EJ66" i="1" s="1"/>
  <c r="EC66" i="1"/>
  <c r="EK66" i="1" s="1"/>
  <c r="DZ67" i="1"/>
  <c r="EH67" i="1" s="1"/>
  <c r="EA67" i="1"/>
  <c r="EI67" i="1" s="1"/>
  <c r="EB67" i="1"/>
  <c r="EJ67" i="1" s="1"/>
  <c r="EC67" i="1"/>
  <c r="EK67" i="1" s="1"/>
  <c r="DZ68" i="1"/>
  <c r="EH68" i="1" s="1"/>
  <c r="EA68" i="1"/>
  <c r="EI68" i="1" s="1"/>
  <c r="EB68" i="1"/>
  <c r="EJ68" i="1" s="1"/>
  <c r="EC68" i="1"/>
  <c r="EK68" i="1" s="1"/>
  <c r="DZ69" i="1"/>
  <c r="EH69" i="1" s="1"/>
  <c r="EA69" i="1"/>
  <c r="EI69" i="1" s="1"/>
  <c r="EB69" i="1"/>
  <c r="EJ69" i="1" s="1"/>
  <c r="EC69" i="1"/>
  <c r="EK69" i="1" s="1"/>
  <c r="DZ70" i="1"/>
  <c r="EH70" i="1" s="1"/>
  <c r="EA70" i="1"/>
  <c r="EI70" i="1" s="1"/>
  <c r="EB70" i="1"/>
  <c r="EJ70" i="1" s="1"/>
  <c r="EC70" i="1"/>
  <c r="EK70" i="1" s="1"/>
  <c r="DZ71" i="1"/>
  <c r="EH71" i="1" s="1"/>
  <c r="EA71" i="1"/>
  <c r="EI71" i="1" s="1"/>
  <c r="EB71" i="1"/>
  <c r="EJ71" i="1" s="1"/>
  <c r="EC71" i="1"/>
  <c r="EK71" i="1" s="1"/>
  <c r="DZ72" i="1"/>
  <c r="EH72" i="1" s="1"/>
  <c r="EA72" i="1"/>
  <c r="EI72" i="1" s="1"/>
  <c r="EB72" i="1"/>
  <c r="EJ72" i="1" s="1"/>
  <c r="EC72" i="1"/>
  <c r="EK72" i="1" s="1"/>
  <c r="DZ73" i="1"/>
  <c r="EH73" i="1" s="1"/>
  <c r="EA73" i="1"/>
  <c r="EI73" i="1" s="1"/>
  <c r="EB73" i="1"/>
  <c r="EJ73" i="1" s="1"/>
  <c r="EC73" i="1"/>
  <c r="EK73" i="1" s="1"/>
  <c r="DZ74" i="1"/>
  <c r="EH74" i="1" s="1"/>
  <c r="EA74" i="1"/>
  <c r="EI74" i="1" s="1"/>
  <c r="EB74" i="1"/>
  <c r="EJ74" i="1" s="1"/>
  <c r="EC74" i="1"/>
  <c r="EK74" i="1" s="1"/>
  <c r="DZ75" i="1"/>
  <c r="EH75" i="1" s="1"/>
  <c r="EA75" i="1"/>
  <c r="EI75" i="1" s="1"/>
  <c r="EB75" i="1"/>
  <c r="EJ75" i="1" s="1"/>
  <c r="EC75" i="1"/>
  <c r="EK75" i="1" s="1"/>
  <c r="DZ76" i="1"/>
  <c r="EH76" i="1" s="1"/>
  <c r="EA76" i="1"/>
  <c r="EI76" i="1" s="1"/>
  <c r="EB76" i="1"/>
  <c r="EJ76" i="1" s="1"/>
  <c r="EC76" i="1"/>
  <c r="EK76" i="1" s="1"/>
  <c r="DZ77" i="1"/>
  <c r="EH77" i="1" s="1"/>
  <c r="EA77" i="1"/>
  <c r="EI77" i="1" s="1"/>
  <c r="EB77" i="1"/>
  <c r="EJ77" i="1" s="1"/>
  <c r="EC77" i="1"/>
  <c r="EK77" i="1" s="1"/>
  <c r="DZ78" i="1"/>
  <c r="EH78" i="1" s="1"/>
  <c r="EA78" i="1"/>
  <c r="EI78" i="1" s="1"/>
  <c r="EB78" i="1"/>
  <c r="EJ78" i="1" s="1"/>
  <c r="EC78" i="1"/>
  <c r="EK78" i="1" s="1"/>
  <c r="DZ79" i="1"/>
  <c r="EH79" i="1" s="1"/>
  <c r="EA79" i="1"/>
  <c r="EI79" i="1" s="1"/>
  <c r="EB79" i="1"/>
  <c r="EJ79" i="1" s="1"/>
  <c r="EC79" i="1"/>
  <c r="EK79" i="1" s="1"/>
  <c r="DZ80" i="1"/>
  <c r="EH80" i="1" s="1"/>
  <c r="EA80" i="1"/>
  <c r="EI80" i="1" s="1"/>
  <c r="EB80" i="1"/>
  <c r="EJ80" i="1" s="1"/>
  <c r="EC80" i="1"/>
  <c r="EK80" i="1" s="1"/>
  <c r="DZ81" i="1"/>
  <c r="EH81" i="1" s="1"/>
  <c r="EA81" i="1"/>
  <c r="EI81" i="1" s="1"/>
  <c r="EB81" i="1"/>
  <c r="EJ81" i="1" s="1"/>
  <c r="EC81" i="1"/>
  <c r="EK81" i="1" s="1"/>
  <c r="DZ82" i="1"/>
  <c r="EH82" i="1" s="1"/>
  <c r="EA82" i="1"/>
  <c r="EI82" i="1" s="1"/>
  <c r="EB82" i="1"/>
  <c r="EJ82" i="1" s="1"/>
  <c r="EC82" i="1"/>
  <c r="EK82" i="1" s="1"/>
  <c r="DZ83" i="1"/>
  <c r="EH83" i="1" s="1"/>
  <c r="EA83" i="1"/>
  <c r="EI83" i="1" s="1"/>
  <c r="EB83" i="1"/>
  <c r="EJ83" i="1" s="1"/>
  <c r="EC83" i="1"/>
  <c r="EK83" i="1" s="1"/>
  <c r="DZ84" i="1"/>
  <c r="EH84" i="1" s="1"/>
  <c r="EA84" i="1"/>
  <c r="EI84" i="1" s="1"/>
  <c r="EB84" i="1"/>
  <c r="EJ84" i="1" s="1"/>
  <c r="EC84" i="1"/>
  <c r="EK84" i="1" s="1"/>
  <c r="DZ85" i="1"/>
  <c r="EH85" i="1" s="1"/>
  <c r="EA85" i="1"/>
  <c r="EI85" i="1" s="1"/>
  <c r="EB85" i="1"/>
  <c r="EJ85" i="1" s="1"/>
  <c r="EC85" i="1"/>
  <c r="EK85" i="1" s="1"/>
  <c r="DZ86" i="1"/>
  <c r="EH86" i="1" s="1"/>
  <c r="EA86" i="1"/>
  <c r="EI86" i="1" s="1"/>
  <c r="EB86" i="1"/>
  <c r="EJ86" i="1" s="1"/>
  <c r="EC86" i="1"/>
  <c r="EK86" i="1" s="1"/>
  <c r="DZ87" i="1"/>
  <c r="EH87" i="1" s="1"/>
  <c r="EA87" i="1"/>
  <c r="EI87" i="1" s="1"/>
  <c r="EB87" i="1"/>
  <c r="EJ87" i="1" s="1"/>
  <c r="EC87" i="1"/>
  <c r="EK87" i="1" s="1"/>
  <c r="DZ88" i="1"/>
  <c r="EH88" i="1" s="1"/>
  <c r="EA88" i="1"/>
  <c r="EI88" i="1" s="1"/>
  <c r="EB88" i="1"/>
  <c r="EJ88" i="1" s="1"/>
  <c r="EC88" i="1"/>
  <c r="EK88" i="1" s="1"/>
  <c r="DZ89" i="1"/>
  <c r="EH89" i="1" s="1"/>
  <c r="EA89" i="1"/>
  <c r="EI89" i="1" s="1"/>
  <c r="EB89" i="1"/>
  <c r="EJ89" i="1" s="1"/>
  <c r="EC89" i="1"/>
  <c r="EK89" i="1" s="1"/>
  <c r="DZ90" i="1"/>
  <c r="EH90" i="1" s="1"/>
  <c r="EA90" i="1"/>
  <c r="EI90" i="1" s="1"/>
  <c r="EB90" i="1"/>
  <c r="EJ90" i="1" s="1"/>
  <c r="EC90" i="1"/>
  <c r="EK90" i="1" s="1"/>
  <c r="DZ91" i="1"/>
  <c r="EH91" i="1" s="1"/>
  <c r="EA91" i="1"/>
  <c r="EI91" i="1" s="1"/>
  <c r="EB91" i="1"/>
  <c r="EJ91" i="1" s="1"/>
  <c r="EC91" i="1"/>
  <c r="EK91" i="1" s="1"/>
  <c r="DZ92" i="1"/>
  <c r="EH92" i="1" s="1"/>
  <c r="EA92" i="1"/>
  <c r="EI92" i="1" s="1"/>
  <c r="EB92" i="1"/>
  <c r="EJ92" i="1" s="1"/>
  <c r="EC92" i="1"/>
  <c r="EK92" i="1" s="1"/>
  <c r="DZ93" i="1"/>
  <c r="EH93" i="1" s="1"/>
  <c r="EA93" i="1"/>
  <c r="EI93" i="1" s="1"/>
  <c r="EB93" i="1"/>
  <c r="EJ93" i="1" s="1"/>
  <c r="EC93" i="1"/>
  <c r="EK93" i="1" s="1"/>
  <c r="DZ94" i="1"/>
  <c r="EH94" i="1" s="1"/>
  <c r="EA94" i="1"/>
  <c r="EI94" i="1" s="1"/>
  <c r="EB94" i="1"/>
  <c r="EJ94" i="1" s="1"/>
  <c r="EC94" i="1"/>
  <c r="EK94" i="1" s="1"/>
  <c r="DZ95" i="1"/>
  <c r="EH95" i="1" s="1"/>
  <c r="EA95" i="1"/>
  <c r="EI95" i="1" s="1"/>
  <c r="EB95" i="1"/>
  <c r="EJ95" i="1" s="1"/>
  <c r="EC95" i="1"/>
  <c r="EK95" i="1" s="1"/>
  <c r="DZ96" i="1"/>
  <c r="EH96" i="1" s="1"/>
  <c r="EA96" i="1"/>
  <c r="EI96" i="1" s="1"/>
  <c r="EB96" i="1"/>
  <c r="EJ96" i="1" s="1"/>
  <c r="EC96" i="1"/>
  <c r="EK96" i="1" s="1"/>
  <c r="DZ97" i="1"/>
  <c r="EH97" i="1" s="1"/>
  <c r="EA97" i="1"/>
  <c r="EI97" i="1" s="1"/>
  <c r="EB97" i="1"/>
  <c r="EJ97" i="1" s="1"/>
  <c r="EC97" i="1"/>
  <c r="EK97" i="1" s="1"/>
  <c r="DZ98" i="1"/>
  <c r="EH98" i="1" s="1"/>
  <c r="EA98" i="1"/>
  <c r="EI98" i="1" s="1"/>
  <c r="EB98" i="1"/>
  <c r="EJ98" i="1" s="1"/>
  <c r="EC98" i="1"/>
  <c r="EK98" i="1" s="1"/>
  <c r="DZ99" i="1"/>
  <c r="EH99" i="1" s="1"/>
  <c r="EA99" i="1"/>
  <c r="EI99" i="1" s="1"/>
  <c r="EB99" i="1"/>
  <c r="EJ99" i="1" s="1"/>
  <c r="EC99" i="1"/>
  <c r="EK99" i="1" s="1"/>
  <c r="DZ100" i="1"/>
  <c r="EH100" i="1" s="1"/>
  <c r="EA100" i="1"/>
  <c r="EI100" i="1" s="1"/>
  <c r="EB100" i="1"/>
  <c r="EJ100" i="1" s="1"/>
  <c r="EC100" i="1"/>
  <c r="EK100" i="1" s="1"/>
  <c r="DZ101" i="1"/>
  <c r="EH101" i="1" s="1"/>
  <c r="EI101" i="1"/>
  <c r="EB101" i="1"/>
  <c r="EJ101" i="1" s="1"/>
  <c r="EC101" i="1"/>
  <c r="EK101" i="1" s="1"/>
  <c r="DZ102" i="1"/>
  <c r="EH102" i="1" s="1"/>
  <c r="EA102" i="1"/>
  <c r="EI102" i="1" s="1"/>
  <c r="EB102" i="1"/>
  <c r="EJ102" i="1" s="1"/>
  <c r="EC102" i="1"/>
  <c r="EK102" i="1" s="1"/>
  <c r="DZ103" i="1"/>
  <c r="EH103" i="1" s="1"/>
  <c r="EA103" i="1"/>
  <c r="EI103" i="1" s="1"/>
  <c r="EB103" i="1"/>
  <c r="EJ103" i="1" s="1"/>
  <c r="EC103" i="1"/>
  <c r="EK103" i="1" s="1"/>
  <c r="DZ104" i="1"/>
  <c r="EH104" i="1" s="1"/>
  <c r="EA104" i="1"/>
  <c r="EI104" i="1" s="1"/>
  <c r="EB104" i="1"/>
  <c r="EJ104" i="1" s="1"/>
  <c r="EC104" i="1"/>
  <c r="EK104" i="1" s="1"/>
  <c r="DZ105" i="1"/>
  <c r="EH105" i="1" s="1"/>
  <c r="EA105" i="1"/>
  <c r="EI105" i="1" s="1"/>
  <c r="EB105" i="1"/>
  <c r="EJ105" i="1" s="1"/>
  <c r="EC105" i="1"/>
  <c r="EK105" i="1" s="1"/>
  <c r="DZ106" i="1"/>
  <c r="EH106" i="1" s="1"/>
  <c r="EA106" i="1"/>
  <c r="EI106" i="1" s="1"/>
  <c r="EB106" i="1"/>
  <c r="EJ106" i="1" s="1"/>
  <c r="EC106" i="1"/>
  <c r="EK106" i="1" s="1"/>
  <c r="DZ107" i="1"/>
  <c r="EH107" i="1" s="1"/>
  <c r="EA107" i="1"/>
  <c r="EI107" i="1" s="1"/>
  <c r="EB107" i="1"/>
  <c r="EJ107" i="1" s="1"/>
  <c r="EC107" i="1"/>
  <c r="EK107" i="1" s="1"/>
  <c r="DZ108" i="1"/>
  <c r="EH108" i="1" s="1"/>
  <c r="EA108" i="1"/>
  <c r="EI108" i="1" s="1"/>
  <c r="EB108" i="1"/>
  <c r="EJ108" i="1" s="1"/>
  <c r="EC108" i="1"/>
  <c r="EK108" i="1" s="1"/>
  <c r="DZ109" i="1"/>
  <c r="EH109" i="1" s="1"/>
  <c r="EA109" i="1"/>
  <c r="EI109" i="1" s="1"/>
  <c r="EB109" i="1"/>
  <c r="EJ109" i="1" s="1"/>
  <c r="EC109" i="1"/>
  <c r="EK109" i="1" s="1"/>
  <c r="DZ110" i="1"/>
  <c r="EH110" i="1" s="1"/>
  <c r="EA110" i="1"/>
  <c r="EI110" i="1" s="1"/>
  <c r="EB110" i="1"/>
  <c r="EJ110" i="1" s="1"/>
  <c r="EC110" i="1"/>
  <c r="EK110" i="1" s="1"/>
  <c r="DZ111" i="1"/>
  <c r="EH111" i="1" s="1"/>
  <c r="EA111" i="1"/>
  <c r="EI111" i="1" s="1"/>
  <c r="EB111" i="1"/>
  <c r="EJ111" i="1" s="1"/>
  <c r="EC111" i="1"/>
  <c r="EK111" i="1" s="1"/>
  <c r="DZ112" i="1"/>
  <c r="EH112" i="1" s="1"/>
  <c r="EA112" i="1"/>
  <c r="EI112" i="1" s="1"/>
  <c r="EB112" i="1"/>
  <c r="EJ112" i="1" s="1"/>
  <c r="EC112" i="1"/>
  <c r="EK112" i="1" s="1"/>
  <c r="DZ113" i="1"/>
  <c r="EH113" i="1" s="1"/>
  <c r="EA113" i="1"/>
  <c r="EI113" i="1" s="1"/>
  <c r="EB113" i="1"/>
  <c r="EJ113" i="1" s="1"/>
  <c r="EC113" i="1"/>
  <c r="EK113" i="1" s="1"/>
  <c r="DZ114" i="1"/>
  <c r="EH114" i="1" s="1"/>
  <c r="EA114" i="1"/>
  <c r="EI114" i="1" s="1"/>
  <c r="EB114" i="1"/>
  <c r="EJ114" i="1" s="1"/>
  <c r="EC114" i="1"/>
  <c r="EK114" i="1" s="1"/>
  <c r="DZ115" i="1"/>
  <c r="EH115" i="1" s="1"/>
  <c r="EA115" i="1"/>
  <c r="EI115" i="1" s="1"/>
  <c r="EB115" i="1"/>
  <c r="EJ115" i="1" s="1"/>
  <c r="EC115" i="1"/>
  <c r="EK115" i="1" s="1"/>
  <c r="DZ116" i="1"/>
  <c r="EH116" i="1" s="1"/>
  <c r="EA116" i="1"/>
  <c r="EI116" i="1" s="1"/>
  <c r="EB116" i="1"/>
  <c r="EJ116" i="1" s="1"/>
  <c r="EC116" i="1"/>
  <c r="EK116" i="1" s="1"/>
  <c r="DZ117" i="1"/>
  <c r="EH117" i="1" s="1"/>
  <c r="EA117" i="1"/>
  <c r="EI117" i="1" s="1"/>
  <c r="EB117" i="1"/>
  <c r="EJ117" i="1" s="1"/>
  <c r="EC117" i="1"/>
  <c r="EK117" i="1" s="1"/>
  <c r="DZ118" i="1"/>
  <c r="EH118" i="1" s="1"/>
  <c r="EA118" i="1"/>
  <c r="EI118" i="1" s="1"/>
  <c r="EB118" i="1"/>
  <c r="EJ118" i="1" s="1"/>
  <c r="EC118" i="1"/>
  <c r="EK118" i="1" s="1"/>
  <c r="DZ119" i="1"/>
  <c r="EH119" i="1" s="1"/>
  <c r="EA119" i="1"/>
  <c r="EI119" i="1" s="1"/>
  <c r="EB119" i="1"/>
  <c r="EJ119" i="1" s="1"/>
  <c r="EC119" i="1"/>
  <c r="EK119" i="1" s="1"/>
  <c r="DZ120" i="1"/>
  <c r="EH120" i="1" s="1"/>
  <c r="EA120" i="1"/>
  <c r="EI120" i="1" s="1"/>
  <c r="EB120" i="1"/>
  <c r="EJ120" i="1" s="1"/>
  <c r="EC120" i="1"/>
  <c r="EK120" i="1" s="1"/>
  <c r="DZ121" i="1"/>
  <c r="EH121" i="1" s="1"/>
  <c r="EA121" i="1"/>
  <c r="EI121" i="1" s="1"/>
  <c r="EB121" i="1"/>
  <c r="EJ121" i="1" s="1"/>
  <c r="EC121" i="1"/>
  <c r="EK121" i="1" s="1"/>
  <c r="DZ122" i="1"/>
  <c r="EH122" i="1" s="1"/>
  <c r="EA122" i="1"/>
  <c r="EI122" i="1" s="1"/>
  <c r="EB122" i="1"/>
  <c r="EJ122" i="1" s="1"/>
  <c r="EC122" i="1"/>
  <c r="EK122" i="1" s="1"/>
  <c r="DZ123" i="1"/>
  <c r="EH123" i="1" s="1"/>
  <c r="EA123" i="1"/>
  <c r="EI123" i="1" s="1"/>
  <c r="EB123" i="1"/>
  <c r="EJ123" i="1" s="1"/>
  <c r="EC123" i="1"/>
  <c r="EK123" i="1" s="1"/>
  <c r="DZ124" i="1"/>
  <c r="EH124" i="1" s="1"/>
  <c r="EA124" i="1"/>
  <c r="EI124" i="1" s="1"/>
  <c r="EB124" i="1"/>
  <c r="EJ124" i="1" s="1"/>
  <c r="EC124" i="1"/>
  <c r="EK124" i="1" s="1"/>
  <c r="DZ125" i="1"/>
  <c r="EH125" i="1" s="1"/>
  <c r="EA125" i="1"/>
  <c r="EI125" i="1" s="1"/>
  <c r="EB125" i="1"/>
  <c r="EJ125" i="1" s="1"/>
  <c r="EC125" i="1"/>
  <c r="EK125" i="1" s="1"/>
  <c r="DZ126" i="1"/>
  <c r="EH126" i="1" s="1"/>
  <c r="EA126" i="1"/>
  <c r="EI126" i="1" s="1"/>
  <c r="EB126" i="1"/>
  <c r="EJ126" i="1" s="1"/>
  <c r="EC126" i="1"/>
  <c r="EK126" i="1" s="1"/>
  <c r="DZ127" i="1"/>
  <c r="EH127" i="1" s="1"/>
  <c r="EA127" i="1"/>
  <c r="EI127" i="1" s="1"/>
  <c r="EB127" i="1"/>
  <c r="EJ127" i="1" s="1"/>
  <c r="EC127" i="1"/>
  <c r="EK127" i="1" s="1"/>
  <c r="DZ128" i="1"/>
  <c r="EH128" i="1" s="1"/>
  <c r="EA128" i="1"/>
  <c r="EI128" i="1" s="1"/>
  <c r="EB128" i="1"/>
  <c r="EJ128" i="1" s="1"/>
  <c r="EC128" i="1"/>
  <c r="EK128" i="1" s="1"/>
  <c r="DZ129" i="1"/>
  <c r="EH129" i="1" s="1"/>
  <c r="EA129" i="1"/>
  <c r="EI129" i="1" s="1"/>
  <c r="EB129" i="1"/>
  <c r="EJ129" i="1" s="1"/>
  <c r="EC129" i="1"/>
  <c r="EK129" i="1" s="1"/>
  <c r="DZ130" i="1"/>
  <c r="EH130" i="1" s="1"/>
  <c r="EA130" i="1"/>
  <c r="EI130" i="1" s="1"/>
  <c r="EB130" i="1"/>
  <c r="EJ130" i="1" s="1"/>
  <c r="EC130" i="1"/>
  <c r="EK130" i="1" s="1"/>
  <c r="DZ131" i="1"/>
  <c r="EH131" i="1" s="1"/>
  <c r="EA131" i="1"/>
  <c r="EI131" i="1" s="1"/>
  <c r="EB131" i="1"/>
  <c r="EJ131" i="1" s="1"/>
  <c r="EC131" i="1"/>
  <c r="EK131" i="1" s="1"/>
  <c r="DZ132" i="1"/>
  <c r="EH132" i="1" s="1"/>
  <c r="EA132" i="1"/>
  <c r="EI132" i="1" s="1"/>
  <c r="EB132" i="1"/>
  <c r="EJ132" i="1" s="1"/>
  <c r="EC132" i="1"/>
  <c r="EK132" i="1" s="1"/>
  <c r="DZ133" i="1"/>
  <c r="EH133" i="1" s="1"/>
  <c r="EA133" i="1"/>
  <c r="EI133" i="1" s="1"/>
  <c r="EB133" i="1"/>
  <c r="EJ133" i="1" s="1"/>
  <c r="EC133" i="1"/>
  <c r="EK133" i="1" s="1"/>
  <c r="DZ134" i="1"/>
  <c r="EH134" i="1" s="1"/>
  <c r="EA134" i="1"/>
  <c r="EI134" i="1" s="1"/>
  <c r="EB134" i="1"/>
  <c r="EJ134" i="1" s="1"/>
  <c r="EC134" i="1"/>
  <c r="EK134" i="1" s="1"/>
  <c r="DZ135" i="1"/>
  <c r="EH135" i="1" s="1"/>
  <c r="EA135" i="1"/>
  <c r="EI135" i="1" s="1"/>
  <c r="EB135" i="1"/>
  <c r="EJ135" i="1" s="1"/>
  <c r="EC135" i="1"/>
  <c r="EK135" i="1" s="1"/>
  <c r="DZ136" i="1"/>
  <c r="EH136" i="1" s="1"/>
  <c r="EA136" i="1"/>
  <c r="EI136" i="1" s="1"/>
  <c r="EB136" i="1"/>
  <c r="EJ136" i="1" s="1"/>
  <c r="EC136" i="1"/>
  <c r="EK136" i="1" s="1"/>
  <c r="DZ137" i="1"/>
  <c r="EH137" i="1" s="1"/>
  <c r="EA137" i="1"/>
  <c r="EI137" i="1" s="1"/>
  <c r="EB137" i="1"/>
  <c r="EJ137" i="1" s="1"/>
  <c r="EC137" i="1"/>
  <c r="EK137" i="1" s="1"/>
  <c r="DZ138" i="1"/>
  <c r="EH138" i="1" s="1"/>
  <c r="EA138" i="1"/>
  <c r="EI138" i="1" s="1"/>
  <c r="EB138" i="1"/>
  <c r="EJ138" i="1" s="1"/>
  <c r="EC138" i="1"/>
  <c r="EK138" i="1" s="1"/>
  <c r="DZ139" i="1"/>
  <c r="EH139" i="1" s="1"/>
  <c r="EA139" i="1"/>
  <c r="EI139" i="1" s="1"/>
  <c r="EB139" i="1"/>
  <c r="EJ139" i="1" s="1"/>
  <c r="EC139" i="1"/>
  <c r="EK139" i="1" s="1"/>
  <c r="DZ140" i="1"/>
  <c r="EH140" i="1" s="1"/>
  <c r="EA140" i="1"/>
  <c r="EI140" i="1" s="1"/>
  <c r="EB140" i="1"/>
  <c r="EJ140" i="1" s="1"/>
  <c r="EC140" i="1"/>
  <c r="EK140" i="1" s="1"/>
  <c r="DZ141" i="1"/>
  <c r="EH141" i="1" s="1"/>
  <c r="EA141" i="1"/>
  <c r="EI141" i="1" s="1"/>
  <c r="EB141" i="1"/>
  <c r="EJ141" i="1" s="1"/>
  <c r="EC141" i="1"/>
  <c r="EK141" i="1" s="1"/>
  <c r="DZ142" i="1"/>
  <c r="EH142" i="1" s="1"/>
  <c r="EA142" i="1"/>
  <c r="EI142" i="1" s="1"/>
  <c r="EB142" i="1"/>
  <c r="EJ142" i="1" s="1"/>
  <c r="EC142" i="1"/>
  <c r="EK142" i="1" s="1"/>
  <c r="DZ143" i="1"/>
  <c r="EH143" i="1" s="1"/>
  <c r="EA143" i="1"/>
  <c r="EI143" i="1" s="1"/>
  <c r="EB143" i="1"/>
  <c r="EJ143" i="1" s="1"/>
  <c r="EC143" i="1"/>
  <c r="EK143" i="1" s="1"/>
  <c r="DZ144" i="1"/>
  <c r="EH144" i="1" s="1"/>
  <c r="EA144" i="1"/>
  <c r="EI144" i="1" s="1"/>
  <c r="EB144" i="1"/>
  <c r="EJ144" i="1" s="1"/>
  <c r="EC144" i="1"/>
  <c r="EK144" i="1" s="1"/>
  <c r="DZ145" i="1"/>
  <c r="EH145" i="1" s="1"/>
  <c r="EA145" i="1"/>
  <c r="EI145" i="1" s="1"/>
  <c r="EB145" i="1"/>
  <c r="EJ145" i="1" s="1"/>
  <c r="EC145" i="1"/>
  <c r="EK145" i="1" s="1"/>
  <c r="DZ146" i="1"/>
  <c r="EH146" i="1" s="1"/>
  <c r="EA146" i="1"/>
  <c r="EI146" i="1" s="1"/>
  <c r="EB146" i="1"/>
  <c r="EJ146" i="1" s="1"/>
  <c r="EC146" i="1"/>
  <c r="EK146" i="1" s="1"/>
  <c r="DZ147" i="1"/>
  <c r="EA147" i="1"/>
  <c r="EB147" i="1"/>
  <c r="EC147" i="1"/>
  <c r="DZ148" i="1"/>
  <c r="EA148" i="1"/>
  <c r="EB148" i="1"/>
  <c r="EC148" i="1"/>
  <c r="DZ149" i="1"/>
  <c r="EA149" i="1"/>
  <c r="EB149" i="1"/>
  <c r="EC149" i="1"/>
  <c r="DZ150" i="1"/>
  <c r="EA150" i="1"/>
  <c r="EB150" i="1"/>
  <c r="EC150" i="1"/>
  <c r="DZ151" i="1"/>
  <c r="EA151" i="1"/>
  <c r="EB151" i="1"/>
  <c r="EC151" i="1"/>
  <c r="DZ152" i="1"/>
  <c r="EA152" i="1"/>
  <c r="EB152" i="1"/>
  <c r="EC152" i="1"/>
  <c r="DZ153" i="1"/>
  <c r="EA153" i="1"/>
  <c r="EB153" i="1"/>
  <c r="EC153" i="1"/>
  <c r="DZ154" i="1"/>
  <c r="EA154" i="1"/>
  <c r="EB154" i="1"/>
  <c r="EC154" i="1"/>
  <c r="DZ155" i="1"/>
  <c r="EA155" i="1"/>
  <c r="EB155" i="1"/>
  <c r="EC155" i="1"/>
  <c r="DZ156" i="1"/>
  <c r="EA156" i="1"/>
  <c r="EB156" i="1"/>
  <c r="EC156" i="1"/>
  <c r="DZ157" i="1"/>
  <c r="EA157" i="1"/>
  <c r="EB157" i="1"/>
  <c r="EC157" i="1"/>
  <c r="DZ158" i="1"/>
  <c r="EA158" i="1"/>
  <c r="EB158" i="1"/>
  <c r="EC158" i="1"/>
  <c r="DZ159" i="1"/>
  <c r="EA159" i="1"/>
  <c r="EB159" i="1"/>
  <c r="EC159" i="1"/>
  <c r="DZ160" i="1"/>
  <c r="EA160" i="1"/>
  <c r="EB160" i="1"/>
  <c r="EC160" i="1"/>
  <c r="DZ161" i="1"/>
  <c r="EA161" i="1"/>
  <c r="EB161" i="1"/>
  <c r="EC161" i="1"/>
  <c r="DZ162" i="1"/>
  <c r="EA162" i="1"/>
  <c r="EB162" i="1"/>
  <c r="EC162" i="1"/>
  <c r="DZ163" i="1"/>
  <c r="EA163" i="1"/>
  <c r="EB163" i="1"/>
  <c r="EC163" i="1"/>
  <c r="DZ164" i="1"/>
  <c r="EA164" i="1"/>
  <c r="EB164" i="1"/>
  <c r="EC164" i="1"/>
  <c r="DZ165" i="1"/>
  <c r="EA165" i="1"/>
  <c r="EB165" i="1"/>
  <c r="EC165" i="1"/>
  <c r="DZ166" i="1"/>
  <c r="EA166" i="1"/>
  <c r="EB166" i="1"/>
  <c r="EC166" i="1"/>
  <c r="DZ167" i="1"/>
  <c r="EA167" i="1"/>
  <c r="EB167" i="1"/>
  <c r="EC167" i="1"/>
  <c r="DZ168" i="1"/>
  <c r="EA168" i="1"/>
  <c r="EB168" i="1"/>
  <c r="EC168" i="1"/>
  <c r="DZ169" i="1"/>
  <c r="EA169" i="1"/>
  <c r="EB169" i="1"/>
  <c r="EC169" i="1"/>
  <c r="DZ170" i="1"/>
  <c r="EA170" i="1"/>
  <c r="EB170" i="1"/>
  <c r="EC170" i="1"/>
  <c r="DZ171" i="1"/>
  <c r="EA171" i="1"/>
  <c r="EB171" i="1"/>
  <c r="EC171" i="1"/>
  <c r="DZ172" i="1"/>
  <c r="EA172" i="1"/>
  <c r="EB172" i="1"/>
  <c r="EC172" i="1"/>
  <c r="DZ173" i="1"/>
  <c r="EA173" i="1"/>
  <c r="EB173" i="1"/>
  <c r="EC173" i="1"/>
  <c r="DZ174" i="1"/>
  <c r="EA174" i="1"/>
  <c r="EB174" i="1"/>
  <c r="EC174" i="1"/>
  <c r="DZ175" i="1"/>
  <c r="EA175" i="1"/>
  <c r="EB175" i="1"/>
  <c r="EC175" i="1"/>
  <c r="DZ176" i="1"/>
  <c r="EA176" i="1"/>
  <c r="EB176" i="1"/>
  <c r="EC176" i="1"/>
  <c r="DZ177" i="1"/>
  <c r="EA177" i="1"/>
  <c r="EB177" i="1"/>
  <c r="EC177" i="1"/>
  <c r="DZ178" i="1"/>
  <c r="EA178" i="1"/>
  <c r="EB178" i="1"/>
  <c r="EC178" i="1"/>
  <c r="DZ179" i="1"/>
  <c r="EA179" i="1"/>
  <c r="EB179" i="1"/>
  <c r="EC179" i="1"/>
  <c r="DZ180" i="1"/>
  <c r="EA180" i="1"/>
  <c r="EB180" i="1"/>
  <c r="EC180" i="1"/>
  <c r="DZ181" i="1"/>
  <c r="EA181" i="1"/>
  <c r="EB181" i="1"/>
  <c r="EC181" i="1"/>
  <c r="DZ182" i="1"/>
  <c r="EA182" i="1"/>
  <c r="EB182" i="1"/>
  <c r="EC182" i="1"/>
  <c r="DZ183" i="1"/>
  <c r="EA183" i="1"/>
  <c r="EB183" i="1"/>
  <c r="EC183" i="1"/>
  <c r="DZ184" i="1"/>
  <c r="EA184" i="1"/>
  <c r="EB184" i="1"/>
  <c r="EC184" i="1"/>
  <c r="DZ185" i="1"/>
  <c r="EA185" i="1"/>
  <c r="EB185" i="1"/>
  <c r="EC185" i="1"/>
  <c r="DZ186" i="1"/>
  <c r="EA186" i="1"/>
  <c r="EB186" i="1"/>
  <c r="EC186" i="1"/>
  <c r="DZ187" i="1"/>
  <c r="EA187" i="1"/>
  <c r="EB187" i="1"/>
  <c r="EC187" i="1"/>
  <c r="DZ188" i="1"/>
  <c r="EA188" i="1"/>
  <c r="EB188" i="1"/>
  <c r="EC188" i="1"/>
  <c r="DZ189" i="1"/>
  <c r="EA189" i="1"/>
  <c r="EB189" i="1"/>
  <c r="EC189" i="1"/>
  <c r="DZ190" i="1"/>
  <c r="EA190" i="1"/>
  <c r="EB190" i="1"/>
  <c r="EC190" i="1"/>
  <c r="DZ191" i="1"/>
  <c r="EA191" i="1"/>
  <c r="EB191" i="1"/>
  <c r="EC191" i="1"/>
  <c r="DZ192" i="1"/>
  <c r="EA192" i="1"/>
  <c r="EB192" i="1"/>
  <c r="EC192" i="1"/>
  <c r="DZ193" i="1"/>
  <c r="EA193" i="1"/>
  <c r="EB193" i="1"/>
  <c r="EC193" i="1"/>
  <c r="DZ194" i="1"/>
  <c r="EA194" i="1"/>
  <c r="EB194" i="1"/>
  <c r="EC194" i="1"/>
  <c r="DZ195" i="1"/>
  <c r="EA195" i="1"/>
  <c r="EB195" i="1"/>
  <c r="EC195" i="1"/>
  <c r="DZ196" i="1"/>
  <c r="EA196" i="1"/>
  <c r="EB196" i="1"/>
  <c r="EC196" i="1"/>
  <c r="DZ197" i="1"/>
  <c r="EA197" i="1"/>
  <c r="EB197" i="1"/>
  <c r="EC197" i="1"/>
  <c r="DZ198" i="1"/>
  <c r="EA198" i="1"/>
  <c r="EB198" i="1"/>
  <c r="EC198" i="1"/>
  <c r="DZ199" i="1"/>
  <c r="EA199" i="1"/>
  <c r="EB199" i="1"/>
  <c r="EC199" i="1"/>
  <c r="DZ200" i="1"/>
  <c r="EA200" i="1"/>
  <c r="EB200" i="1"/>
  <c r="EC200" i="1"/>
  <c r="DZ201" i="1"/>
  <c r="EA201" i="1"/>
  <c r="EB201" i="1"/>
  <c r="EC201" i="1"/>
  <c r="DZ202" i="1"/>
  <c r="EA202" i="1"/>
  <c r="EB202" i="1"/>
  <c r="EC202" i="1"/>
  <c r="DZ203" i="1"/>
  <c r="EA203" i="1"/>
  <c r="EB203" i="1"/>
  <c r="EC203" i="1"/>
  <c r="DZ204" i="1"/>
  <c r="EA204" i="1"/>
  <c r="EB204" i="1"/>
  <c r="EC204" i="1"/>
  <c r="DZ205" i="1"/>
  <c r="EA205" i="1"/>
  <c r="EB205" i="1"/>
  <c r="EC205" i="1"/>
  <c r="DZ206" i="1"/>
  <c r="EA206" i="1"/>
  <c r="EB206" i="1"/>
  <c r="EC206" i="1"/>
  <c r="DZ207" i="1"/>
  <c r="EA207" i="1"/>
  <c r="EB207" i="1"/>
  <c r="EC207" i="1"/>
  <c r="DZ208" i="1"/>
  <c r="EA208" i="1"/>
  <c r="EB208" i="1"/>
  <c r="EC208" i="1"/>
  <c r="DZ209" i="1"/>
  <c r="EA209" i="1"/>
  <c r="EB209" i="1"/>
  <c r="EC209" i="1"/>
  <c r="DZ210" i="1"/>
  <c r="EA210" i="1"/>
  <c r="EB210" i="1"/>
  <c r="EC210" i="1"/>
  <c r="DZ211" i="1"/>
  <c r="EA211" i="1"/>
  <c r="EB211" i="1"/>
  <c r="EC211" i="1"/>
  <c r="DZ212" i="1"/>
  <c r="EA212" i="1"/>
  <c r="EB212" i="1"/>
  <c r="EC212" i="1"/>
  <c r="DZ213" i="1"/>
  <c r="EA213" i="1"/>
  <c r="EB213" i="1"/>
  <c r="EC213" i="1"/>
  <c r="DZ214" i="1"/>
  <c r="EA214" i="1"/>
  <c r="EB214" i="1"/>
  <c r="EC214" i="1"/>
  <c r="DZ215" i="1"/>
  <c r="EA215" i="1"/>
  <c r="EB215" i="1"/>
  <c r="EC215" i="1"/>
  <c r="DZ216" i="1"/>
  <c r="EA216" i="1"/>
  <c r="EB216" i="1"/>
  <c r="EC216" i="1"/>
  <c r="DZ217" i="1"/>
  <c r="EA217" i="1"/>
  <c r="EB217" i="1"/>
  <c r="EC217" i="1"/>
  <c r="DZ218" i="1"/>
  <c r="EA218" i="1"/>
  <c r="EB218" i="1"/>
  <c r="EC218" i="1"/>
  <c r="DZ219" i="1"/>
  <c r="EA219" i="1"/>
  <c r="EB219" i="1"/>
  <c r="EC219" i="1"/>
  <c r="DZ220" i="1"/>
  <c r="EA220" i="1"/>
  <c r="EB220" i="1"/>
  <c r="EC220" i="1"/>
  <c r="DZ221" i="1"/>
  <c r="EA221" i="1"/>
  <c r="EB221" i="1"/>
  <c r="EC221" i="1"/>
  <c r="DZ222" i="1"/>
  <c r="EA222" i="1"/>
  <c r="EB222" i="1"/>
  <c r="EC222" i="1"/>
  <c r="DZ223" i="1"/>
  <c r="EA223" i="1"/>
  <c r="EB223" i="1"/>
  <c r="EC223" i="1"/>
  <c r="DZ224" i="1"/>
  <c r="EA224" i="1"/>
  <c r="EB224" i="1"/>
  <c r="EC224" i="1"/>
  <c r="DZ225" i="1"/>
  <c r="EA225" i="1"/>
  <c r="EB225" i="1"/>
  <c r="EC225" i="1"/>
  <c r="DZ226" i="1"/>
  <c r="EA226" i="1"/>
  <c r="EB226" i="1"/>
  <c r="EC226" i="1"/>
  <c r="DZ227" i="1"/>
  <c r="EA227" i="1"/>
  <c r="EB227" i="1"/>
  <c r="EC227" i="1"/>
  <c r="DZ228" i="1"/>
  <c r="EA228" i="1"/>
  <c r="EB228" i="1"/>
  <c r="EC228" i="1"/>
  <c r="DZ229" i="1"/>
  <c r="EA229" i="1"/>
  <c r="EB229" i="1"/>
  <c r="EC229" i="1"/>
  <c r="DZ230" i="1"/>
  <c r="EA230" i="1"/>
  <c r="EB230" i="1"/>
  <c r="EC230" i="1"/>
  <c r="DZ231" i="1"/>
  <c r="EA231" i="1"/>
  <c r="EB231" i="1"/>
  <c r="EC231" i="1"/>
  <c r="DZ232" i="1"/>
  <c r="EA232" i="1"/>
  <c r="EB232" i="1"/>
  <c r="EC232" i="1"/>
  <c r="DZ233" i="1"/>
  <c r="EA233" i="1"/>
  <c r="EB233" i="1"/>
  <c r="EC233" i="1"/>
  <c r="DZ234" i="1"/>
  <c r="EA234" i="1"/>
  <c r="EB234" i="1"/>
  <c r="EC234" i="1"/>
  <c r="DZ235" i="1"/>
  <c r="EA235" i="1"/>
  <c r="EB235" i="1"/>
  <c r="EC235" i="1"/>
  <c r="DZ236" i="1"/>
  <c r="EA236" i="1"/>
  <c r="EB236" i="1"/>
  <c r="EC236" i="1"/>
  <c r="DZ237" i="1"/>
  <c r="EA237" i="1"/>
  <c r="EB237" i="1"/>
  <c r="EC237" i="1"/>
  <c r="DZ238" i="1"/>
  <c r="EA238" i="1"/>
  <c r="EB238" i="1"/>
  <c r="EC238" i="1"/>
  <c r="DZ239" i="1"/>
  <c r="EA239" i="1"/>
  <c r="EB239" i="1"/>
  <c r="EC239" i="1"/>
  <c r="DZ240" i="1"/>
  <c r="EA240" i="1"/>
  <c r="EB240" i="1"/>
  <c r="EC240" i="1"/>
  <c r="DZ241" i="1"/>
  <c r="EA241" i="1"/>
  <c r="EB241" i="1"/>
  <c r="EC241" i="1"/>
  <c r="DZ242" i="1"/>
  <c r="EA242" i="1"/>
  <c r="EB242" i="1"/>
  <c r="EC242" i="1"/>
  <c r="DZ243" i="1"/>
  <c r="EA243" i="1"/>
  <c r="EB243" i="1"/>
  <c r="EC243" i="1"/>
  <c r="DZ244" i="1"/>
  <c r="EA244" i="1"/>
  <c r="EB244" i="1"/>
  <c r="EC244" i="1"/>
  <c r="DZ245" i="1"/>
  <c r="EA245" i="1"/>
  <c r="EB245" i="1"/>
  <c r="EC245" i="1"/>
  <c r="DZ246" i="1"/>
  <c r="EA246" i="1"/>
  <c r="EB246" i="1"/>
  <c r="EC246" i="1"/>
  <c r="DZ247" i="1"/>
  <c r="EA247" i="1"/>
  <c r="EB247" i="1"/>
  <c r="EC247" i="1"/>
  <c r="DZ248" i="1"/>
  <c r="EA248" i="1"/>
  <c r="EB248" i="1"/>
  <c r="EC248" i="1"/>
  <c r="DZ249" i="1"/>
  <c r="EA249" i="1"/>
  <c r="EB249" i="1"/>
  <c r="EC249" i="1"/>
  <c r="DZ250" i="1"/>
  <c r="EA250" i="1"/>
  <c r="EB250" i="1"/>
  <c r="EC250" i="1"/>
  <c r="DZ251" i="1"/>
  <c r="EA251" i="1"/>
  <c r="EB251" i="1"/>
  <c r="EC251" i="1"/>
  <c r="DZ252" i="1"/>
  <c r="EA252" i="1"/>
  <c r="EB252" i="1"/>
  <c r="EC252" i="1"/>
  <c r="DZ253" i="1"/>
  <c r="EA253" i="1"/>
  <c r="EB253" i="1"/>
  <c r="EC253" i="1"/>
  <c r="DZ254" i="1"/>
  <c r="EA254" i="1"/>
  <c r="EB254" i="1"/>
  <c r="EC254" i="1"/>
  <c r="DZ255" i="1"/>
  <c r="EA255" i="1"/>
  <c r="EB255" i="1"/>
  <c r="EC255" i="1"/>
  <c r="DZ256" i="1"/>
  <c r="EA256" i="1"/>
  <c r="EB256" i="1"/>
  <c r="EC256" i="1"/>
  <c r="DZ257" i="1"/>
  <c r="EA257" i="1"/>
  <c r="EB257" i="1"/>
  <c r="EC257" i="1"/>
  <c r="DZ258" i="1"/>
  <c r="EA258" i="1"/>
  <c r="EB258" i="1"/>
  <c r="EC258" i="1"/>
  <c r="DZ259" i="1"/>
  <c r="EA259" i="1"/>
  <c r="EB259" i="1"/>
  <c r="EC259" i="1"/>
  <c r="DZ260" i="1"/>
  <c r="EA260" i="1"/>
  <c r="EB260" i="1"/>
  <c r="EC260" i="1"/>
  <c r="DZ261" i="1"/>
  <c r="EA261" i="1"/>
  <c r="EB261" i="1"/>
  <c r="EC261" i="1"/>
  <c r="DZ262" i="1"/>
  <c r="EA262" i="1"/>
  <c r="EB262" i="1"/>
  <c r="EC262" i="1"/>
  <c r="DZ263" i="1"/>
  <c r="EA263" i="1"/>
  <c r="EB263" i="1"/>
  <c r="EC263" i="1"/>
  <c r="DZ264" i="1"/>
  <c r="EA264" i="1"/>
  <c r="EB264" i="1"/>
  <c r="EC264" i="1"/>
  <c r="DZ265" i="1"/>
  <c r="EA265" i="1"/>
  <c r="EB265" i="1"/>
  <c r="EC265" i="1"/>
  <c r="DZ266" i="1"/>
  <c r="EA266" i="1"/>
  <c r="EB266" i="1"/>
  <c r="EC266" i="1"/>
  <c r="DZ267" i="1"/>
  <c r="EA267" i="1"/>
  <c r="EB267" i="1"/>
  <c r="EC267" i="1"/>
  <c r="DZ268" i="1"/>
  <c r="EA268" i="1"/>
  <c r="EB268" i="1"/>
  <c r="EC268" i="1"/>
  <c r="DZ269" i="1"/>
  <c r="EA269" i="1"/>
  <c r="EB269" i="1"/>
  <c r="EC269" i="1"/>
  <c r="DZ270" i="1"/>
  <c r="EA270" i="1"/>
  <c r="EB270" i="1"/>
  <c r="EC270" i="1"/>
  <c r="DZ271" i="1"/>
  <c r="EA271" i="1"/>
  <c r="EB271" i="1"/>
  <c r="EC271" i="1"/>
  <c r="DZ272" i="1"/>
  <c r="EA272" i="1"/>
  <c r="EB272" i="1"/>
  <c r="EC272" i="1"/>
  <c r="DZ273" i="1"/>
  <c r="EA273" i="1"/>
  <c r="EB273" i="1"/>
  <c r="EC273" i="1"/>
  <c r="DZ274" i="1"/>
  <c r="EA274" i="1"/>
  <c r="EB274" i="1"/>
  <c r="EC274" i="1"/>
  <c r="DZ275" i="1"/>
  <c r="EA275" i="1"/>
  <c r="EB275" i="1"/>
  <c r="EC275" i="1"/>
  <c r="DZ276" i="1"/>
  <c r="EA276" i="1"/>
  <c r="EB276" i="1"/>
  <c r="EC276" i="1"/>
  <c r="DZ277" i="1"/>
  <c r="EA277" i="1"/>
  <c r="EB277" i="1"/>
  <c r="EC277" i="1"/>
  <c r="DZ278" i="1"/>
  <c r="EA278" i="1"/>
  <c r="EB278" i="1"/>
  <c r="EC278" i="1"/>
  <c r="DZ279" i="1"/>
  <c r="EA279" i="1"/>
  <c r="EB279" i="1"/>
  <c r="EC279" i="1"/>
  <c r="DZ280" i="1"/>
  <c r="EA280" i="1"/>
  <c r="EB280" i="1"/>
  <c r="EC280" i="1"/>
  <c r="DZ281" i="1"/>
  <c r="EA281" i="1"/>
  <c r="EB281" i="1"/>
  <c r="EC281" i="1"/>
  <c r="DZ282" i="1"/>
  <c r="EA282" i="1"/>
  <c r="EB282" i="1"/>
  <c r="EC282" i="1"/>
  <c r="DZ283" i="1"/>
  <c r="EA283" i="1"/>
  <c r="EB283" i="1"/>
  <c r="EC283" i="1"/>
  <c r="DZ284" i="1"/>
  <c r="EA284" i="1"/>
  <c r="EB284" i="1"/>
  <c r="EC284" i="1"/>
  <c r="DZ285" i="1"/>
  <c r="EA285" i="1"/>
  <c r="EB285" i="1"/>
  <c r="EC285" i="1"/>
  <c r="DZ286" i="1"/>
  <c r="EA286" i="1"/>
  <c r="EB286" i="1"/>
  <c r="EC286" i="1"/>
  <c r="DZ287" i="1"/>
  <c r="EA287" i="1"/>
  <c r="EB287" i="1"/>
  <c r="EC287" i="1"/>
  <c r="DZ288" i="1"/>
  <c r="EA288" i="1"/>
  <c r="EB288" i="1"/>
  <c r="EC288" i="1"/>
  <c r="DZ289" i="1"/>
  <c r="EA289" i="1"/>
  <c r="EB289" i="1"/>
  <c r="EC289" i="1"/>
  <c r="DZ290" i="1"/>
  <c r="EA290" i="1"/>
  <c r="EB290" i="1"/>
  <c r="EC290" i="1"/>
  <c r="DZ291" i="1"/>
  <c r="EA291" i="1"/>
  <c r="EB291" i="1"/>
  <c r="EC291" i="1"/>
  <c r="DZ292" i="1"/>
  <c r="EA292" i="1"/>
  <c r="EB292" i="1"/>
  <c r="EC292" i="1"/>
  <c r="DZ293" i="1"/>
  <c r="EA293" i="1"/>
  <c r="EB293" i="1"/>
  <c r="EC293" i="1"/>
  <c r="DZ294" i="1"/>
  <c r="EA294" i="1"/>
  <c r="EB294" i="1"/>
  <c r="EC294" i="1"/>
  <c r="DZ295" i="1"/>
  <c r="EA295" i="1"/>
  <c r="EB295" i="1"/>
  <c r="EC295" i="1"/>
  <c r="DZ296" i="1"/>
  <c r="EA296" i="1"/>
  <c r="EB296" i="1"/>
  <c r="EC296" i="1"/>
  <c r="DZ297" i="1"/>
  <c r="EA297" i="1"/>
  <c r="EB297" i="1"/>
  <c r="EC297" i="1"/>
  <c r="DZ298" i="1"/>
  <c r="EA298" i="1"/>
  <c r="EB298" i="1"/>
  <c r="EC298" i="1"/>
  <c r="DZ299" i="1"/>
  <c r="EA299" i="1"/>
  <c r="EB299" i="1"/>
  <c r="EC299" i="1"/>
  <c r="DZ300" i="1"/>
  <c r="EA300" i="1"/>
  <c r="EB300" i="1"/>
  <c r="EC300" i="1"/>
  <c r="DZ301" i="1"/>
  <c r="EA301" i="1"/>
  <c r="EB301" i="1"/>
  <c r="EC301" i="1"/>
  <c r="DZ302" i="1"/>
  <c r="EA302" i="1"/>
  <c r="EB302" i="1"/>
  <c r="EC302" i="1"/>
  <c r="DZ303" i="1"/>
  <c r="EA303" i="1"/>
  <c r="EB303" i="1"/>
  <c r="EC303" i="1"/>
  <c r="DZ304" i="1"/>
  <c r="EA304" i="1"/>
  <c r="EB304" i="1"/>
  <c r="EC304" i="1"/>
  <c r="DZ305" i="1"/>
  <c r="EA305" i="1"/>
  <c r="EB305" i="1"/>
  <c r="EC305" i="1"/>
  <c r="DZ306" i="1"/>
  <c r="EA306" i="1"/>
  <c r="EB306" i="1"/>
  <c r="EC306" i="1"/>
  <c r="DZ307" i="1"/>
  <c r="EA307" i="1"/>
  <c r="EB307" i="1"/>
  <c r="EC307" i="1"/>
  <c r="DZ308" i="1"/>
  <c r="EA308" i="1"/>
  <c r="EB308" i="1"/>
  <c r="EC308" i="1"/>
  <c r="DZ309" i="1"/>
  <c r="EA309" i="1"/>
  <c r="EB309" i="1"/>
  <c r="EC309" i="1"/>
  <c r="DZ310" i="1"/>
  <c r="EA310" i="1"/>
  <c r="EB310" i="1"/>
  <c r="EC310" i="1"/>
  <c r="DZ311" i="1"/>
  <c r="EA311" i="1"/>
  <c r="EB311" i="1"/>
  <c r="EC311" i="1"/>
  <c r="DZ312" i="1"/>
  <c r="EA312" i="1"/>
  <c r="EB312" i="1"/>
  <c r="EC312" i="1"/>
  <c r="DZ313" i="1"/>
  <c r="EA313" i="1"/>
  <c r="EB313" i="1"/>
  <c r="EC313" i="1"/>
  <c r="DZ314" i="1"/>
  <c r="EA314" i="1"/>
  <c r="EB314" i="1"/>
  <c r="EC314" i="1"/>
  <c r="DZ315" i="1"/>
  <c r="EA315" i="1"/>
  <c r="EB315" i="1"/>
  <c r="EC315" i="1"/>
  <c r="DZ316" i="1"/>
  <c r="EA316" i="1"/>
  <c r="EB316" i="1"/>
  <c r="EC316" i="1"/>
  <c r="DZ317" i="1"/>
  <c r="EA317" i="1"/>
  <c r="EB317" i="1"/>
  <c r="EC317" i="1"/>
  <c r="DZ318" i="1"/>
  <c r="EA318" i="1"/>
  <c r="EB318" i="1"/>
  <c r="EC318" i="1"/>
  <c r="DZ319" i="1"/>
  <c r="EA319" i="1"/>
  <c r="EB319" i="1"/>
  <c r="EC319" i="1"/>
  <c r="DZ320" i="1"/>
  <c r="EA320" i="1"/>
  <c r="EB320" i="1"/>
  <c r="EC320" i="1"/>
  <c r="DZ321" i="1"/>
  <c r="EA321" i="1"/>
  <c r="EB321" i="1"/>
  <c r="EC321" i="1"/>
  <c r="DZ322" i="1"/>
  <c r="EA322" i="1"/>
  <c r="EB322" i="1"/>
  <c r="EC322" i="1"/>
  <c r="DZ323" i="1"/>
  <c r="EA323" i="1"/>
  <c r="EB323" i="1"/>
  <c r="EC323" i="1"/>
  <c r="DZ324" i="1"/>
  <c r="EA324" i="1"/>
  <c r="EB324" i="1"/>
  <c r="EC324" i="1"/>
  <c r="DZ325" i="1"/>
  <c r="EA325" i="1"/>
  <c r="EB325" i="1"/>
  <c r="EC325" i="1"/>
  <c r="DZ326" i="1"/>
  <c r="EA326" i="1"/>
  <c r="EB326" i="1"/>
  <c r="EC326" i="1"/>
  <c r="DZ327" i="1"/>
  <c r="EA327" i="1"/>
  <c r="EB327" i="1"/>
  <c r="EC327" i="1"/>
  <c r="DZ328" i="1"/>
  <c r="EA328" i="1"/>
  <c r="EB328" i="1"/>
  <c r="EC328" i="1"/>
  <c r="DZ329" i="1"/>
  <c r="EA329" i="1"/>
  <c r="EB329" i="1"/>
  <c r="EC329" i="1"/>
  <c r="DZ330" i="1"/>
  <c r="EA330" i="1"/>
  <c r="EB330" i="1"/>
  <c r="EC330" i="1"/>
  <c r="DZ331" i="1"/>
  <c r="EA331" i="1"/>
  <c r="EB331" i="1"/>
  <c r="EC331" i="1"/>
  <c r="DZ332" i="1"/>
  <c r="EA332" i="1"/>
  <c r="EB332" i="1"/>
  <c r="EC332" i="1"/>
  <c r="DZ333" i="1"/>
  <c r="EA333" i="1"/>
  <c r="EB333" i="1"/>
  <c r="EC333" i="1"/>
  <c r="DZ334" i="1"/>
  <c r="EA334" i="1"/>
  <c r="EB334" i="1"/>
  <c r="EC334" i="1"/>
  <c r="DZ335" i="1"/>
  <c r="EA335" i="1"/>
  <c r="EB335" i="1"/>
  <c r="EC335" i="1"/>
  <c r="DZ336" i="1"/>
  <c r="EA336" i="1"/>
  <c r="EB336" i="1"/>
  <c r="EC336" i="1"/>
  <c r="DZ337" i="1"/>
  <c r="EA337" i="1"/>
  <c r="EB337" i="1"/>
  <c r="EC337" i="1"/>
  <c r="EC6" i="1"/>
  <c r="EK6" i="1" s="1"/>
  <c r="EB6" i="1"/>
  <c r="EJ6" i="1" s="1"/>
  <c r="EA6" i="1"/>
  <c r="EI6" i="1" s="1"/>
  <c r="DZ6" i="1"/>
  <c r="EH6" i="1" s="1"/>
  <c r="CP147" i="1"/>
  <c r="CQ147" i="1"/>
  <c r="CP148" i="1"/>
  <c r="CQ148" i="1"/>
  <c r="CP149" i="1"/>
  <c r="CQ149" i="1"/>
  <c r="CP150" i="1"/>
  <c r="CQ150" i="1"/>
  <c r="CP151" i="1"/>
  <c r="CQ151" i="1"/>
  <c r="CP152" i="1"/>
  <c r="CQ152" i="1"/>
  <c r="CP153" i="1"/>
  <c r="CQ153" i="1"/>
  <c r="CP154" i="1"/>
  <c r="CQ154" i="1"/>
  <c r="CP155" i="1"/>
  <c r="CQ155" i="1"/>
  <c r="CP156" i="1"/>
  <c r="CQ156" i="1"/>
  <c r="CP157" i="1"/>
  <c r="CQ157" i="1"/>
  <c r="CP158" i="1"/>
  <c r="CQ158" i="1"/>
  <c r="CP159" i="1"/>
  <c r="CQ159" i="1"/>
  <c r="CP160" i="1"/>
  <c r="CQ160" i="1"/>
  <c r="CP161" i="1"/>
  <c r="CQ161" i="1"/>
  <c r="CP162" i="1"/>
  <c r="CQ162" i="1"/>
  <c r="CP163" i="1"/>
  <c r="CQ163" i="1"/>
  <c r="CP164" i="1"/>
  <c r="CQ164" i="1"/>
  <c r="CP165" i="1"/>
  <c r="CQ165" i="1"/>
  <c r="CP166" i="1"/>
  <c r="CQ166" i="1"/>
  <c r="CP167" i="1"/>
  <c r="CQ167" i="1"/>
  <c r="CP168" i="1"/>
  <c r="CQ168" i="1"/>
  <c r="CP169" i="1"/>
  <c r="CQ169" i="1"/>
  <c r="CP170" i="1"/>
  <c r="CQ170" i="1"/>
  <c r="CP171" i="1"/>
  <c r="CQ171" i="1"/>
  <c r="CP172" i="1"/>
  <c r="CQ172" i="1"/>
  <c r="CP173" i="1"/>
  <c r="CQ173" i="1"/>
  <c r="CP174" i="1"/>
  <c r="CQ174" i="1"/>
  <c r="CP175" i="1"/>
  <c r="CQ175" i="1"/>
  <c r="CP176" i="1"/>
  <c r="CQ176" i="1"/>
  <c r="CP177" i="1"/>
  <c r="CQ177" i="1"/>
  <c r="CP178" i="1"/>
  <c r="CQ178" i="1"/>
  <c r="CP179" i="1"/>
  <c r="CQ179" i="1"/>
  <c r="CP180" i="1"/>
  <c r="CQ180" i="1"/>
  <c r="CP181" i="1"/>
  <c r="CQ181" i="1"/>
  <c r="CP182" i="1"/>
  <c r="CQ182" i="1"/>
  <c r="CP183" i="1"/>
  <c r="CQ183" i="1"/>
  <c r="CP184" i="1"/>
  <c r="CQ184" i="1"/>
  <c r="CP185" i="1"/>
  <c r="CQ185" i="1"/>
  <c r="CP186" i="1"/>
  <c r="CQ186" i="1"/>
  <c r="CP187" i="1"/>
  <c r="CQ187" i="1"/>
  <c r="CP188" i="1"/>
  <c r="CQ188" i="1"/>
  <c r="CP189" i="1"/>
  <c r="CQ189" i="1"/>
  <c r="CP190" i="1"/>
  <c r="CQ190" i="1"/>
  <c r="CP191" i="1"/>
  <c r="CQ191" i="1"/>
  <c r="CP192" i="1"/>
  <c r="CQ192" i="1"/>
  <c r="CP193" i="1"/>
  <c r="CQ193" i="1"/>
  <c r="CP194" i="1"/>
  <c r="CQ194" i="1"/>
  <c r="CP195" i="1"/>
  <c r="CQ195" i="1"/>
  <c r="CP196" i="1"/>
  <c r="CQ196" i="1"/>
  <c r="CP197" i="1"/>
  <c r="CQ197" i="1"/>
  <c r="CP198" i="1"/>
  <c r="CQ198" i="1"/>
  <c r="CP199" i="1"/>
  <c r="CQ199" i="1"/>
  <c r="CP200" i="1"/>
  <c r="CQ200" i="1"/>
  <c r="CP201" i="1"/>
  <c r="CQ201" i="1"/>
  <c r="CP202" i="1"/>
  <c r="CQ202" i="1"/>
  <c r="CP203" i="1"/>
  <c r="CQ203" i="1"/>
  <c r="CP204" i="1"/>
  <c r="CQ204" i="1"/>
  <c r="CP205" i="1"/>
  <c r="CQ205" i="1"/>
  <c r="CP206" i="1"/>
  <c r="CQ206" i="1"/>
  <c r="CP207" i="1"/>
  <c r="CQ207" i="1"/>
  <c r="CP208" i="1"/>
  <c r="CQ208" i="1"/>
  <c r="CP209" i="1"/>
  <c r="CQ209" i="1"/>
  <c r="CP210" i="1"/>
  <c r="CQ210" i="1"/>
  <c r="CP211" i="1"/>
  <c r="CQ211" i="1"/>
  <c r="CP212" i="1"/>
  <c r="CQ212" i="1"/>
  <c r="CP213" i="1"/>
  <c r="CQ213" i="1"/>
  <c r="CP214" i="1"/>
  <c r="CQ214" i="1"/>
  <c r="CP215" i="1"/>
  <c r="CQ215" i="1"/>
  <c r="CP216" i="1"/>
  <c r="CQ216" i="1"/>
  <c r="CP217" i="1"/>
  <c r="CQ217" i="1"/>
  <c r="CP218" i="1"/>
  <c r="CQ218" i="1"/>
  <c r="CP219" i="1"/>
  <c r="CQ219" i="1"/>
  <c r="CP220" i="1"/>
  <c r="CQ220" i="1"/>
  <c r="CP221" i="1"/>
  <c r="CQ221" i="1"/>
  <c r="CP222" i="1"/>
  <c r="CQ222" i="1"/>
  <c r="CP223" i="1"/>
  <c r="CQ223" i="1"/>
  <c r="CP224" i="1"/>
  <c r="CQ224" i="1"/>
  <c r="CP225" i="1"/>
  <c r="CQ225" i="1"/>
  <c r="CP226" i="1"/>
  <c r="CQ226" i="1"/>
  <c r="CP227" i="1"/>
  <c r="CQ227" i="1"/>
  <c r="CP228" i="1"/>
  <c r="CQ228" i="1"/>
  <c r="CP229" i="1"/>
  <c r="CQ229" i="1"/>
  <c r="CP230" i="1"/>
  <c r="CQ230" i="1"/>
  <c r="CP231" i="1"/>
  <c r="CQ231" i="1"/>
  <c r="CP232" i="1"/>
  <c r="CQ232" i="1"/>
  <c r="CP233" i="1"/>
  <c r="CQ233" i="1"/>
  <c r="CP234" i="1"/>
  <c r="CQ234" i="1"/>
  <c r="CP235" i="1"/>
  <c r="CQ235" i="1"/>
  <c r="CP236" i="1"/>
  <c r="CQ236" i="1"/>
  <c r="CP237" i="1"/>
  <c r="CQ237" i="1"/>
  <c r="CP238" i="1"/>
  <c r="CQ238" i="1"/>
  <c r="CP239" i="1"/>
  <c r="CQ239" i="1"/>
  <c r="CP240" i="1"/>
  <c r="CQ240" i="1"/>
  <c r="CP241" i="1"/>
  <c r="CQ241" i="1"/>
  <c r="CP242" i="1"/>
  <c r="CQ242" i="1"/>
  <c r="CP243" i="1"/>
  <c r="CQ243" i="1"/>
  <c r="CP244" i="1"/>
  <c r="CQ244" i="1"/>
  <c r="CP245" i="1"/>
  <c r="CQ245" i="1"/>
  <c r="CP246" i="1"/>
  <c r="CQ246" i="1"/>
  <c r="CP247" i="1"/>
  <c r="CQ247" i="1"/>
  <c r="CP248" i="1"/>
  <c r="CQ248" i="1"/>
  <c r="CP249" i="1"/>
  <c r="CQ249" i="1"/>
  <c r="CP250" i="1"/>
  <c r="CQ250" i="1"/>
  <c r="CP251" i="1"/>
  <c r="CQ251" i="1"/>
  <c r="CP252" i="1"/>
  <c r="CQ252" i="1"/>
  <c r="CP253" i="1"/>
  <c r="CQ253" i="1"/>
  <c r="CP254" i="1"/>
  <c r="CQ254" i="1"/>
  <c r="CP255" i="1"/>
  <c r="CQ255" i="1"/>
  <c r="CP256" i="1"/>
  <c r="CQ256" i="1"/>
  <c r="CP257" i="1"/>
  <c r="CQ257" i="1"/>
  <c r="CP258" i="1"/>
  <c r="CQ258" i="1"/>
  <c r="CP259" i="1"/>
  <c r="CQ259" i="1"/>
  <c r="CP260" i="1"/>
  <c r="CQ260" i="1"/>
  <c r="CP261" i="1"/>
  <c r="CQ261" i="1"/>
  <c r="CP262" i="1"/>
  <c r="CQ262" i="1"/>
  <c r="CP263" i="1"/>
  <c r="CQ263" i="1"/>
  <c r="CP264" i="1"/>
  <c r="CQ264" i="1"/>
  <c r="CP265" i="1"/>
  <c r="CQ265" i="1"/>
  <c r="CP266" i="1"/>
  <c r="CQ266" i="1"/>
  <c r="CP267" i="1"/>
  <c r="CQ267" i="1"/>
  <c r="CP268" i="1"/>
  <c r="CQ268" i="1"/>
  <c r="CP269" i="1"/>
  <c r="CQ269" i="1"/>
  <c r="CP270" i="1"/>
  <c r="CQ270" i="1"/>
  <c r="CP271" i="1"/>
  <c r="CQ271" i="1"/>
  <c r="CP272" i="1"/>
  <c r="CQ272" i="1"/>
  <c r="CP273" i="1"/>
  <c r="CQ273" i="1"/>
  <c r="CP274" i="1"/>
  <c r="CQ274" i="1"/>
  <c r="CP275" i="1"/>
  <c r="CQ275" i="1"/>
  <c r="CP276" i="1"/>
  <c r="CQ276" i="1"/>
  <c r="CP277" i="1"/>
  <c r="CQ277" i="1"/>
  <c r="CP278" i="1"/>
  <c r="CQ278" i="1"/>
  <c r="CP279" i="1"/>
  <c r="CQ279" i="1"/>
  <c r="CP280" i="1"/>
  <c r="CQ280" i="1"/>
  <c r="CP281" i="1"/>
  <c r="CQ281" i="1"/>
  <c r="CP282" i="1"/>
  <c r="CQ282" i="1"/>
  <c r="CP283" i="1"/>
  <c r="CQ283" i="1"/>
  <c r="CP284" i="1"/>
  <c r="CQ284" i="1"/>
  <c r="CP285" i="1"/>
  <c r="CQ285" i="1"/>
  <c r="CP286" i="1"/>
  <c r="CQ286" i="1"/>
  <c r="CP287" i="1"/>
  <c r="CQ287" i="1"/>
  <c r="CP288" i="1"/>
  <c r="CQ288" i="1"/>
  <c r="CP289" i="1"/>
  <c r="CQ289" i="1"/>
  <c r="CP290" i="1"/>
  <c r="CQ290" i="1"/>
  <c r="CP291" i="1"/>
  <c r="CQ291" i="1"/>
  <c r="CP292" i="1"/>
  <c r="CQ292" i="1"/>
  <c r="CP293" i="1"/>
  <c r="CQ293" i="1"/>
  <c r="CP294" i="1"/>
  <c r="CQ294" i="1"/>
  <c r="CP295" i="1"/>
  <c r="CQ295" i="1"/>
  <c r="CP296" i="1"/>
  <c r="CQ296" i="1"/>
  <c r="CP297" i="1"/>
  <c r="CQ297" i="1"/>
  <c r="CP298" i="1"/>
  <c r="CQ298" i="1"/>
  <c r="CP299" i="1"/>
  <c r="CQ299" i="1"/>
  <c r="CP300" i="1"/>
  <c r="CQ300" i="1"/>
  <c r="CP301" i="1"/>
  <c r="CQ301" i="1"/>
  <c r="CP302" i="1"/>
  <c r="CQ302" i="1"/>
  <c r="CP303" i="1"/>
  <c r="CQ303" i="1"/>
  <c r="CP304" i="1"/>
  <c r="CQ304" i="1"/>
  <c r="CP305" i="1"/>
  <c r="CQ305" i="1"/>
  <c r="CP306" i="1"/>
  <c r="CQ306" i="1"/>
  <c r="CP307" i="1"/>
  <c r="CQ307" i="1"/>
  <c r="CP308" i="1"/>
  <c r="CQ308" i="1"/>
  <c r="CP309" i="1"/>
  <c r="CQ309" i="1"/>
  <c r="CP310" i="1"/>
  <c r="CQ310" i="1"/>
  <c r="CP311" i="1"/>
  <c r="CQ311" i="1"/>
  <c r="CP312" i="1"/>
  <c r="CQ312" i="1"/>
  <c r="CP313" i="1"/>
  <c r="CQ313" i="1"/>
  <c r="CP314" i="1"/>
  <c r="CQ314" i="1"/>
  <c r="CP315" i="1"/>
  <c r="CQ315" i="1"/>
  <c r="CP316" i="1"/>
  <c r="CQ316" i="1"/>
  <c r="CP317" i="1"/>
  <c r="CQ317" i="1"/>
  <c r="CP318" i="1"/>
  <c r="CQ318" i="1"/>
  <c r="CP319" i="1"/>
  <c r="CQ319" i="1"/>
  <c r="CP320" i="1"/>
  <c r="CQ320" i="1"/>
  <c r="CP321" i="1"/>
  <c r="CQ321" i="1"/>
  <c r="CP322" i="1"/>
  <c r="CQ322" i="1"/>
  <c r="CP323" i="1"/>
  <c r="CQ323" i="1"/>
  <c r="CP324" i="1"/>
  <c r="CQ324" i="1"/>
  <c r="CP325" i="1"/>
  <c r="CQ325" i="1"/>
  <c r="CP326" i="1"/>
  <c r="CQ326" i="1"/>
  <c r="CP327" i="1"/>
  <c r="CQ327" i="1"/>
  <c r="CP328" i="1"/>
  <c r="CQ328" i="1"/>
  <c r="CP329" i="1"/>
  <c r="CQ329" i="1"/>
  <c r="CP330" i="1"/>
  <c r="CQ330" i="1"/>
  <c r="CP331" i="1"/>
  <c r="CQ331" i="1"/>
  <c r="CP332" i="1"/>
  <c r="CQ332" i="1"/>
  <c r="CP333" i="1"/>
  <c r="CQ333" i="1"/>
  <c r="CP334" i="1"/>
  <c r="CQ334" i="1"/>
  <c r="CP335" i="1"/>
  <c r="CQ335" i="1"/>
  <c r="CP336" i="1"/>
  <c r="CQ336" i="1"/>
  <c r="CP337" i="1"/>
  <c r="CQ337" i="1"/>
  <c r="CL7" i="1"/>
  <c r="CP7" i="1" s="1"/>
  <c r="CQ7" i="1"/>
  <c r="CL8" i="1"/>
  <c r="CP8" i="1" s="1"/>
  <c r="CM8" i="1"/>
  <c r="CQ8" i="1" s="1"/>
  <c r="CL9" i="1"/>
  <c r="CP9" i="1" s="1"/>
  <c r="CM9" i="1"/>
  <c r="CQ9" i="1" s="1"/>
  <c r="CL10" i="1"/>
  <c r="CP10" i="1" s="1"/>
  <c r="CM10" i="1"/>
  <c r="CQ10" i="1" s="1"/>
  <c r="CL11" i="1"/>
  <c r="CP11" i="1" s="1"/>
  <c r="CM11" i="1"/>
  <c r="CQ11" i="1" s="1"/>
  <c r="CL12" i="1"/>
  <c r="CP12" i="1" s="1"/>
  <c r="CM12" i="1"/>
  <c r="CQ12" i="1" s="1"/>
  <c r="CL13" i="1"/>
  <c r="CP13" i="1" s="1"/>
  <c r="CM13" i="1"/>
  <c r="CQ13" i="1" s="1"/>
  <c r="CL14" i="1"/>
  <c r="CP14" i="1" s="1"/>
  <c r="CM14" i="1"/>
  <c r="CQ14" i="1" s="1"/>
  <c r="CL15" i="1"/>
  <c r="CP15" i="1" s="1"/>
  <c r="CM15" i="1"/>
  <c r="CQ15" i="1" s="1"/>
  <c r="CL16" i="1"/>
  <c r="CP16" i="1" s="1"/>
  <c r="CM16" i="1"/>
  <c r="CQ16" i="1" s="1"/>
  <c r="CL17" i="1"/>
  <c r="CP17" i="1" s="1"/>
  <c r="CM17" i="1"/>
  <c r="CQ17" i="1" s="1"/>
  <c r="CL18" i="1"/>
  <c r="CP18" i="1" s="1"/>
  <c r="CM18" i="1"/>
  <c r="CQ18" i="1" s="1"/>
  <c r="CL19" i="1"/>
  <c r="CP19" i="1" s="1"/>
  <c r="CM19" i="1"/>
  <c r="CQ19" i="1" s="1"/>
  <c r="CL20" i="1"/>
  <c r="CP20" i="1" s="1"/>
  <c r="CM20" i="1"/>
  <c r="CQ20" i="1" s="1"/>
  <c r="CL21" i="1"/>
  <c r="CP21" i="1" s="1"/>
  <c r="CM21" i="1"/>
  <c r="CQ21" i="1" s="1"/>
  <c r="CL22" i="1"/>
  <c r="CP22" i="1" s="1"/>
  <c r="CM22" i="1"/>
  <c r="CQ22" i="1" s="1"/>
  <c r="CL23" i="1"/>
  <c r="CP23" i="1" s="1"/>
  <c r="CM23" i="1"/>
  <c r="CQ23" i="1" s="1"/>
  <c r="CL24" i="1"/>
  <c r="CP24" i="1" s="1"/>
  <c r="CM24" i="1"/>
  <c r="CQ24" i="1" s="1"/>
  <c r="CL25" i="1"/>
  <c r="CP25" i="1" s="1"/>
  <c r="CM25" i="1"/>
  <c r="CQ25" i="1" s="1"/>
  <c r="CL26" i="1"/>
  <c r="CP26" i="1" s="1"/>
  <c r="CM26" i="1"/>
  <c r="CQ26" i="1" s="1"/>
  <c r="CL27" i="1"/>
  <c r="CP27" i="1" s="1"/>
  <c r="CM27" i="1"/>
  <c r="CQ27" i="1" s="1"/>
  <c r="CL28" i="1"/>
  <c r="CP28" i="1" s="1"/>
  <c r="CM28" i="1"/>
  <c r="EN28" i="1" s="1"/>
  <c r="CL29" i="1"/>
  <c r="CP29" i="1" s="1"/>
  <c r="CM29" i="1"/>
  <c r="EN29" i="1" s="1"/>
  <c r="CL30" i="1"/>
  <c r="CP30" i="1" s="1"/>
  <c r="CM30" i="1"/>
  <c r="EN30" i="1" s="1"/>
  <c r="CL31" i="1"/>
  <c r="CP31" i="1" s="1"/>
  <c r="CM31" i="1"/>
  <c r="EN31" i="1" s="1"/>
  <c r="CL32" i="1"/>
  <c r="CP32" i="1" s="1"/>
  <c r="CM32" i="1"/>
  <c r="EN32" i="1" s="1"/>
  <c r="CL33" i="1"/>
  <c r="CP33" i="1" s="1"/>
  <c r="CM33" i="1"/>
  <c r="CQ33" i="1" s="1"/>
  <c r="CL34" i="1"/>
  <c r="CP34" i="1" s="1"/>
  <c r="CM34" i="1"/>
  <c r="CQ34" i="1" s="1"/>
  <c r="CL35" i="1"/>
  <c r="CP35" i="1" s="1"/>
  <c r="CM35" i="1"/>
  <c r="CQ35" i="1" s="1"/>
  <c r="CL36" i="1"/>
  <c r="CP36" i="1" s="1"/>
  <c r="CM36" i="1"/>
  <c r="CQ36" i="1" s="1"/>
  <c r="CL37" i="1"/>
  <c r="CP37" i="1" s="1"/>
  <c r="CM37" i="1"/>
  <c r="CQ37" i="1" s="1"/>
  <c r="CL38" i="1"/>
  <c r="CP38" i="1" s="1"/>
  <c r="CM38" i="1"/>
  <c r="CQ38" i="1" s="1"/>
  <c r="CL39" i="1"/>
  <c r="CP39" i="1" s="1"/>
  <c r="CM39" i="1"/>
  <c r="CQ39" i="1" s="1"/>
  <c r="CL40" i="1"/>
  <c r="CP40" i="1" s="1"/>
  <c r="CM40" i="1"/>
  <c r="CQ40" i="1" s="1"/>
  <c r="CL41" i="1"/>
  <c r="CP41" i="1" s="1"/>
  <c r="CM41" i="1"/>
  <c r="CQ41" i="1" s="1"/>
  <c r="CL42" i="1"/>
  <c r="CP42" i="1" s="1"/>
  <c r="CM42" i="1"/>
  <c r="CQ42" i="1" s="1"/>
  <c r="CL43" i="1"/>
  <c r="CP43" i="1" s="1"/>
  <c r="CM43" i="1"/>
  <c r="CL44" i="1"/>
  <c r="CP44" i="1" s="1"/>
  <c r="CM44" i="1"/>
  <c r="CQ44" i="1" s="1"/>
  <c r="CL45" i="1"/>
  <c r="CP45" i="1" s="1"/>
  <c r="CM45" i="1"/>
  <c r="CL46" i="1"/>
  <c r="CP46" i="1" s="1"/>
  <c r="CM46" i="1"/>
  <c r="CQ46" i="1" s="1"/>
  <c r="CL47" i="1"/>
  <c r="CP47" i="1" s="1"/>
  <c r="CM47" i="1"/>
  <c r="CL48" i="1"/>
  <c r="CP48" i="1" s="1"/>
  <c r="CM48" i="1"/>
  <c r="CQ48" i="1" s="1"/>
  <c r="CL49" i="1"/>
  <c r="CP49" i="1" s="1"/>
  <c r="CM49" i="1"/>
  <c r="CL50" i="1"/>
  <c r="CP50" i="1" s="1"/>
  <c r="CM50" i="1"/>
  <c r="CQ50" i="1" s="1"/>
  <c r="CL51" i="1"/>
  <c r="CP51" i="1" s="1"/>
  <c r="CM51" i="1"/>
  <c r="CL52" i="1"/>
  <c r="CP52" i="1" s="1"/>
  <c r="CM52" i="1"/>
  <c r="CQ52" i="1" s="1"/>
  <c r="CL53" i="1"/>
  <c r="CP53" i="1" s="1"/>
  <c r="CM53" i="1"/>
  <c r="CL54" i="1"/>
  <c r="CP54" i="1" s="1"/>
  <c r="CM54" i="1"/>
  <c r="CQ54" i="1" s="1"/>
  <c r="CL55" i="1"/>
  <c r="CP55" i="1" s="1"/>
  <c r="CM55" i="1"/>
  <c r="CL56" i="1"/>
  <c r="CP56" i="1" s="1"/>
  <c r="CM56" i="1"/>
  <c r="CQ56" i="1" s="1"/>
  <c r="CL57" i="1"/>
  <c r="CP57" i="1" s="1"/>
  <c r="CM57" i="1"/>
  <c r="CL58" i="1"/>
  <c r="CP58" i="1" s="1"/>
  <c r="CM58" i="1"/>
  <c r="CQ58" i="1" s="1"/>
  <c r="CL59" i="1"/>
  <c r="CP59" i="1" s="1"/>
  <c r="CM59" i="1"/>
  <c r="CL60" i="1"/>
  <c r="CP60" i="1" s="1"/>
  <c r="CM60" i="1"/>
  <c r="CQ60" i="1" s="1"/>
  <c r="CL61" i="1"/>
  <c r="CP61" i="1" s="1"/>
  <c r="CM61" i="1"/>
  <c r="CL62" i="1"/>
  <c r="CP62" i="1" s="1"/>
  <c r="CM62" i="1"/>
  <c r="CQ62" i="1" s="1"/>
  <c r="CL63" i="1"/>
  <c r="CP63" i="1" s="1"/>
  <c r="CM63" i="1"/>
  <c r="CL64" i="1"/>
  <c r="CP64" i="1" s="1"/>
  <c r="CM64" i="1"/>
  <c r="CQ64" i="1" s="1"/>
  <c r="CL65" i="1"/>
  <c r="CP65" i="1" s="1"/>
  <c r="CM65" i="1"/>
  <c r="CL66" i="1"/>
  <c r="CP66" i="1" s="1"/>
  <c r="CM66" i="1"/>
  <c r="CQ66" i="1" s="1"/>
  <c r="CL67" i="1"/>
  <c r="CP67" i="1" s="1"/>
  <c r="CM67" i="1"/>
  <c r="CL68" i="1"/>
  <c r="CP68" i="1" s="1"/>
  <c r="CM68" i="1"/>
  <c r="CQ68" i="1" s="1"/>
  <c r="CL69" i="1"/>
  <c r="CP69" i="1" s="1"/>
  <c r="CM69" i="1"/>
  <c r="CL70" i="1"/>
  <c r="CP70" i="1" s="1"/>
  <c r="CM70" i="1"/>
  <c r="CQ70" i="1" s="1"/>
  <c r="CL71" i="1"/>
  <c r="CP71" i="1" s="1"/>
  <c r="CM71" i="1"/>
  <c r="CL72" i="1"/>
  <c r="CP72" i="1" s="1"/>
  <c r="CM72" i="1"/>
  <c r="CQ72" i="1" s="1"/>
  <c r="CL73" i="1"/>
  <c r="CP73" i="1" s="1"/>
  <c r="CM73" i="1"/>
  <c r="CL74" i="1"/>
  <c r="CP74" i="1" s="1"/>
  <c r="CM74" i="1"/>
  <c r="CQ74" i="1" s="1"/>
  <c r="CL75" i="1"/>
  <c r="CP75" i="1" s="1"/>
  <c r="CM75" i="1"/>
  <c r="CL76" i="1"/>
  <c r="CP76" i="1" s="1"/>
  <c r="CM76" i="1"/>
  <c r="CQ76" i="1" s="1"/>
  <c r="CL77" i="1"/>
  <c r="CP77" i="1" s="1"/>
  <c r="CM77" i="1"/>
  <c r="CL78" i="1"/>
  <c r="CP78" i="1" s="1"/>
  <c r="CM78" i="1"/>
  <c r="CQ78" i="1" s="1"/>
  <c r="CL79" i="1"/>
  <c r="CP79" i="1" s="1"/>
  <c r="CM79" i="1"/>
  <c r="CL80" i="1"/>
  <c r="CP80" i="1" s="1"/>
  <c r="CM80" i="1"/>
  <c r="CQ80" i="1" s="1"/>
  <c r="CL81" i="1"/>
  <c r="CP81" i="1" s="1"/>
  <c r="CM81" i="1"/>
  <c r="CL82" i="1"/>
  <c r="CP82" i="1" s="1"/>
  <c r="CM82" i="1"/>
  <c r="CQ82" i="1" s="1"/>
  <c r="CL83" i="1"/>
  <c r="CP83" i="1" s="1"/>
  <c r="CM83" i="1"/>
  <c r="CL84" i="1"/>
  <c r="CP84" i="1" s="1"/>
  <c r="CM84" i="1"/>
  <c r="CQ84" i="1" s="1"/>
  <c r="CL85" i="1"/>
  <c r="CP85" i="1" s="1"/>
  <c r="CM85" i="1"/>
  <c r="CQ85" i="1" s="1"/>
  <c r="CL86" i="1"/>
  <c r="CP86" i="1" s="1"/>
  <c r="CM86" i="1"/>
  <c r="CL87" i="1"/>
  <c r="CP87" i="1" s="1"/>
  <c r="CM87" i="1"/>
  <c r="CQ87" i="1" s="1"/>
  <c r="CL88" i="1"/>
  <c r="CP88" i="1" s="1"/>
  <c r="CM88" i="1"/>
  <c r="CQ88" i="1" s="1"/>
  <c r="CL89" i="1"/>
  <c r="CP89" i="1" s="1"/>
  <c r="CM89" i="1"/>
  <c r="CL90" i="1"/>
  <c r="CP90" i="1" s="1"/>
  <c r="CM90" i="1"/>
  <c r="CL91" i="1"/>
  <c r="CP91" i="1" s="1"/>
  <c r="CM91" i="1"/>
  <c r="CL92" i="1"/>
  <c r="CP92" i="1" s="1"/>
  <c r="CM92" i="1"/>
  <c r="CL93" i="1"/>
  <c r="CP93" i="1" s="1"/>
  <c r="CM93" i="1"/>
  <c r="CQ93" i="1" s="1"/>
  <c r="CL94" i="1"/>
  <c r="CP94" i="1" s="1"/>
  <c r="CM94" i="1"/>
  <c r="CL95" i="1"/>
  <c r="CP95" i="1" s="1"/>
  <c r="CM95" i="1"/>
  <c r="CQ95" i="1" s="1"/>
  <c r="CL96" i="1"/>
  <c r="CP96" i="1" s="1"/>
  <c r="CM96" i="1"/>
  <c r="CQ96" i="1" s="1"/>
  <c r="CL97" i="1"/>
  <c r="CP97" i="1" s="1"/>
  <c r="CM97" i="1"/>
  <c r="CL98" i="1"/>
  <c r="CP98" i="1" s="1"/>
  <c r="CM98" i="1"/>
  <c r="CQ98" i="1" s="1"/>
  <c r="CL99" i="1"/>
  <c r="CP99" i="1" s="1"/>
  <c r="CM99" i="1"/>
  <c r="CL100" i="1"/>
  <c r="CP100" i="1" s="1"/>
  <c r="CM100" i="1"/>
  <c r="CL101" i="1"/>
  <c r="CP101" i="1" s="1"/>
  <c r="CM101" i="1"/>
  <c r="CQ101" i="1" s="1"/>
  <c r="CL102" i="1"/>
  <c r="CP102" i="1" s="1"/>
  <c r="CM102" i="1"/>
  <c r="CL103" i="1"/>
  <c r="CP103" i="1" s="1"/>
  <c r="CM103" i="1"/>
  <c r="CL104" i="1"/>
  <c r="CP104" i="1" s="1"/>
  <c r="CM104" i="1"/>
  <c r="CQ104" i="1" s="1"/>
  <c r="CL105" i="1"/>
  <c r="CP105" i="1" s="1"/>
  <c r="CM105" i="1"/>
  <c r="CQ105" i="1" s="1"/>
  <c r="CL106" i="1"/>
  <c r="CP106" i="1" s="1"/>
  <c r="CM106" i="1"/>
  <c r="CL107" i="1"/>
  <c r="CP107" i="1" s="1"/>
  <c r="CM107" i="1"/>
  <c r="CQ107" i="1" s="1"/>
  <c r="CL108" i="1"/>
  <c r="CP108" i="1" s="1"/>
  <c r="CM108" i="1"/>
  <c r="CL109" i="1"/>
  <c r="CP109" i="1" s="1"/>
  <c r="CM109" i="1"/>
  <c r="CQ109" i="1" s="1"/>
  <c r="CL110" i="1"/>
  <c r="CP110" i="1" s="1"/>
  <c r="CM110" i="1"/>
  <c r="CL111" i="1"/>
  <c r="CP111" i="1" s="1"/>
  <c r="CM111" i="1"/>
  <c r="CQ111" i="1" s="1"/>
  <c r="CL112" i="1"/>
  <c r="CP112" i="1" s="1"/>
  <c r="CM112" i="1"/>
  <c r="CQ112" i="1" s="1"/>
  <c r="CL113" i="1"/>
  <c r="CP113" i="1" s="1"/>
  <c r="CM113" i="1"/>
  <c r="CL114" i="1"/>
  <c r="CP114" i="1" s="1"/>
  <c r="CM114" i="1"/>
  <c r="CQ114" i="1" s="1"/>
  <c r="CL115" i="1"/>
  <c r="CP115" i="1" s="1"/>
  <c r="CM115" i="1"/>
  <c r="CL116" i="1"/>
  <c r="CP116" i="1" s="1"/>
  <c r="CM116" i="1"/>
  <c r="CQ116" i="1" s="1"/>
  <c r="CL117" i="1"/>
  <c r="CP117" i="1" s="1"/>
  <c r="CM117" i="1"/>
  <c r="CL118" i="1"/>
  <c r="CP118" i="1" s="1"/>
  <c r="CM118" i="1"/>
  <c r="CQ118" i="1" s="1"/>
  <c r="CL119" i="1"/>
  <c r="CP119" i="1" s="1"/>
  <c r="CM119" i="1"/>
  <c r="CQ119" i="1" s="1"/>
  <c r="CL120" i="1"/>
  <c r="CP120" i="1" s="1"/>
  <c r="CM120" i="1"/>
  <c r="EN120" i="1" s="1"/>
  <c r="CL121" i="1"/>
  <c r="CP121" i="1" s="1"/>
  <c r="CM121" i="1"/>
  <c r="EN121" i="1" s="1"/>
  <c r="CL122" i="1"/>
  <c r="CP122" i="1" s="1"/>
  <c r="CM122" i="1"/>
  <c r="EN122" i="1" s="1"/>
  <c r="CL123" i="1"/>
  <c r="CP123" i="1" s="1"/>
  <c r="CM123" i="1"/>
  <c r="EN123" i="1" s="1"/>
  <c r="CL124" i="1"/>
  <c r="CP124" i="1" s="1"/>
  <c r="CM124" i="1"/>
  <c r="EN124" i="1" s="1"/>
  <c r="CL125" i="1"/>
  <c r="CP125" i="1" s="1"/>
  <c r="CM125" i="1"/>
  <c r="EN125" i="1" s="1"/>
  <c r="CL126" i="1"/>
  <c r="CP126" i="1" s="1"/>
  <c r="CM126" i="1"/>
  <c r="EN126" i="1" s="1"/>
  <c r="CL127" i="1"/>
  <c r="CP127" i="1" s="1"/>
  <c r="CM127" i="1"/>
  <c r="EN127" i="1" s="1"/>
  <c r="CL128" i="1"/>
  <c r="CP128" i="1" s="1"/>
  <c r="CM128" i="1"/>
  <c r="EN128" i="1" s="1"/>
  <c r="CL129" i="1"/>
  <c r="CP129" i="1" s="1"/>
  <c r="CM129" i="1"/>
  <c r="EN129" i="1" s="1"/>
  <c r="CL130" i="1"/>
  <c r="CP130" i="1" s="1"/>
  <c r="CM130" i="1"/>
  <c r="EN130" i="1" s="1"/>
  <c r="CL131" i="1"/>
  <c r="CP131" i="1" s="1"/>
  <c r="CM131" i="1"/>
  <c r="EN131" i="1" s="1"/>
  <c r="CL132" i="1"/>
  <c r="CP132" i="1" s="1"/>
  <c r="CM132" i="1"/>
  <c r="EN132" i="1" s="1"/>
  <c r="CL133" i="1"/>
  <c r="CP133" i="1" s="1"/>
  <c r="CM133" i="1"/>
  <c r="EN133" i="1" s="1"/>
  <c r="CL134" i="1"/>
  <c r="CP134" i="1" s="1"/>
  <c r="CM134" i="1"/>
  <c r="EN134" i="1" s="1"/>
  <c r="CL135" i="1"/>
  <c r="CP135" i="1" s="1"/>
  <c r="CM135" i="1"/>
  <c r="EN135" i="1" s="1"/>
  <c r="CL136" i="1"/>
  <c r="CP136" i="1" s="1"/>
  <c r="CM136" i="1"/>
  <c r="EN136" i="1" s="1"/>
  <c r="CL137" i="1"/>
  <c r="CP137" i="1" s="1"/>
  <c r="CM137" i="1"/>
  <c r="EN137" i="1" s="1"/>
  <c r="CL138" i="1"/>
  <c r="CP138" i="1" s="1"/>
  <c r="CM138" i="1"/>
  <c r="EN138" i="1" s="1"/>
  <c r="CL139" i="1"/>
  <c r="CP139" i="1" s="1"/>
  <c r="CM139" i="1"/>
  <c r="EN139" i="1" s="1"/>
  <c r="CL140" i="1"/>
  <c r="CP140" i="1" s="1"/>
  <c r="CM140" i="1"/>
  <c r="EN140" i="1" s="1"/>
  <c r="CL141" i="1"/>
  <c r="CP141" i="1" s="1"/>
  <c r="CM141" i="1"/>
  <c r="EN141" i="1" s="1"/>
  <c r="CL142" i="1"/>
  <c r="CP142" i="1" s="1"/>
  <c r="CM142" i="1"/>
  <c r="EN142" i="1" s="1"/>
  <c r="CL143" i="1"/>
  <c r="CP143" i="1" s="1"/>
  <c r="CM143" i="1"/>
  <c r="EN143" i="1" s="1"/>
  <c r="CL144" i="1"/>
  <c r="CP144" i="1" s="1"/>
  <c r="CM144" i="1"/>
  <c r="EN144" i="1" s="1"/>
  <c r="CL145" i="1"/>
  <c r="CP145" i="1" s="1"/>
  <c r="CM145" i="1"/>
  <c r="EN145" i="1" s="1"/>
  <c r="CL146" i="1"/>
  <c r="CP146" i="1" s="1"/>
  <c r="CM146" i="1"/>
  <c r="EN146" i="1" s="1"/>
  <c r="CL147" i="1"/>
  <c r="CM147" i="1"/>
  <c r="EN147" i="1" s="1"/>
  <c r="ER147" i="1" s="1"/>
  <c r="CL148" i="1"/>
  <c r="CM148" i="1"/>
  <c r="EN148" i="1" s="1"/>
  <c r="ER148" i="1" s="1"/>
  <c r="CL149" i="1"/>
  <c r="CM149" i="1"/>
  <c r="EN149" i="1" s="1"/>
  <c r="ER149" i="1" s="1"/>
  <c r="CL150" i="1"/>
  <c r="CM150" i="1"/>
  <c r="EN150" i="1" s="1"/>
  <c r="ER150" i="1" s="1"/>
  <c r="CL151" i="1"/>
  <c r="CM151" i="1"/>
  <c r="EN151" i="1" s="1"/>
  <c r="ER151" i="1" s="1"/>
  <c r="CL152" i="1"/>
  <c r="CM152" i="1"/>
  <c r="EN152" i="1" s="1"/>
  <c r="ER152" i="1" s="1"/>
  <c r="CL153" i="1"/>
  <c r="CM153" i="1"/>
  <c r="EN153" i="1" s="1"/>
  <c r="ER153" i="1" s="1"/>
  <c r="CL154" i="1"/>
  <c r="CM154" i="1"/>
  <c r="EN154" i="1" s="1"/>
  <c r="ER154" i="1" s="1"/>
  <c r="CL155" i="1"/>
  <c r="CM155" i="1"/>
  <c r="EN155" i="1" s="1"/>
  <c r="ER155" i="1" s="1"/>
  <c r="CL156" i="1"/>
  <c r="CM156" i="1"/>
  <c r="EN156" i="1" s="1"/>
  <c r="ER156" i="1" s="1"/>
  <c r="CL157" i="1"/>
  <c r="CM157" i="1"/>
  <c r="EN157" i="1" s="1"/>
  <c r="ER157" i="1" s="1"/>
  <c r="CL158" i="1"/>
  <c r="CM158" i="1"/>
  <c r="EN158" i="1" s="1"/>
  <c r="ER158" i="1" s="1"/>
  <c r="CL159" i="1"/>
  <c r="CM159" i="1"/>
  <c r="EN159" i="1" s="1"/>
  <c r="ER159" i="1" s="1"/>
  <c r="CL160" i="1"/>
  <c r="CM160" i="1"/>
  <c r="EN160" i="1" s="1"/>
  <c r="ER160" i="1" s="1"/>
  <c r="CL161" i="1"/>
  <c r="CM161" i="1"/>
  <c r="EN161" i="1" s="1"/>
  <c r="ER161" i="1" s="1"/>
  <c r="CL162" i="1"/>
  <c r="CM162" i="1"/>
  <c r="EN162" i="1" s="1"/>
  <c r="ER162" i="1" s="1"/>
  <c r="CL163" i="1"/>
  <c r="CM163" i="1"/>
  <c r="EN163" i="1" s="1"/>
  <c r="ER163" i="1" s="1"/>
  <c r="CL164" i="1"/>
  <c r="CM164" i="1"/>
  <c r="EN164" i="1" s="1"/>
  <c r="ER164" i="1" s="1"/>
  <c r="CL165" i="1"/>
  <c r="CM165" i="1"/>
  <c r="EN165" i="1" s="1"/>
  <c r="ER165" i="1" s="1"/>
  <c r="CL166" i="1"/>
  <c r="CM166" i="1"/>
  <c r="EN166" i="1" s="1"/>
  <c r="ER166" i="1" s="1"/>
  <c r="CL167" i="1"/>
  <c r="CM167" i="1"/>
  <c r="EN167" i="1" s="1"/>
  <c r="ER167" i="1" s="1"/>
  <c r="CL168" i="1"/>
  <c r="CM168" i="1"/>
  <c r="EN168" i="1" s="1"/>
  <c r="ER168" i="1" s="1"/>
  <c r="CL169" i="1"/>
  <c r="CM169" i="1"/>
  <c r="EN169" i="1" s="1"/>
  <c r="ER169" i="1" s="1"/>
  <c r="CL170" i="1"/>
  <c r="CM170" i="1"/>
  <c r="EN170" i="1" s="1"/>
  <c r="ER170" i="1" s="1"/>
  <c r="CL171" i="1"/>
  <c r="CM171" i="1"/>
  <c r="EN171" i="1" s="1"/>
  <c r="ER171" i="1" s="1"/>
  <c r="CL172" i="1"/>
  <c r="CM172" i="1"/>
  <c r="EN172" i="1" s="1"/>
  <c r="ER172" i="1" s="1"/>
  <c r="CL173" i="1"/>
  <c r="CM173" i="1"/>
  <c r="EN173" i="1" s="1"/>
  <c r="ER173" i="1" s="1"/>
  <c r="CL174" i="1"/>
  <c r="CM174" i="1"/>
  <c r="EN174" i="1" s="1"/>
  <c r="ER174" i="1" s="1"/>
  <c r="CL175" i="1"/>
  <c r="CM175" i="1"/>
  <c r="EN175" i="1" s="1"/>
  <c r="ER175" i="1" s="1"/>
  <c r="CL176" i="1"/>
  <c r="CM176" i="1"/>
  <c r="EN176" i="1" s="1"/>
  <c r="ER176" i="1" s="1"/>
  <c r="CL177" i="1"/>
  <c r="CM177" i="1"/>
  <c r="EN177" i="1" s="1"/>
  <c r="ER177" i="1" s="1"/>
  <c r="CL178" i="1"/>
  <c r="CM178" i="1"/>
  <c r="EN178" i="1" s="1"/>
  <c r="ER178" i="1" s="1"/>
  <c r="CL179" i="1"/>
  <c r="CM179" i="1"/>
  <c r="EN179" i="1" s="1"/>
  <c r="ER179" i="1" s="1"/>
  <c r="CL180" i="1"/>
  <c r="CM180" i="1"/>
  <c r="EN180" i="1" s="1"/>
  <c r="ER180" i="1" s="1"/>
  <c r="CL181" i="1"/>
  <c r="CM181" i="1"/>
  <c r="EN181" i="1" s="1"/>
  <c r="ER181" i="1" s="1"/>
  <c r="CL182" i="1"/>
  <c r="CM182" i="1"/>
  <c r="EN182" i="1" s="1"/>
  <c r="ER182" i="1" s="1"/>
  <c r="CL183" i="1"/>
  <c r="CM183" i="1"/>
  <c r="EN183" i="1" s="1"/>
  <c r="ER183" i="1" s="1"/>
  <c r="CL184" i="1"/>
  <c r="CM184" i="1"/>
  <c r="EN184" i="1" s="1"/>
  <c r="ER184" i="1" s="1"/>
  <c r="CL185" i="1"/>
  <c r="CM185" i="1"/>
  <c r="EN185" i="1" s="1"/>
  <c r="ER185" i="1" s="1"/>
  <c r="CL186" i="1"/>
  <c r="CM186" i="1"/>
  <c r="EN186" i="1" s="1"/>
  <c r="ER186" i="1" s="1"/>
  <c r="CL187" i="1"/>
  <c r="CM187" i="1"/>
  <c r="EN187" i="1" s="1"/>
  <c r="ER187" i="1" s="1"/>
  <c r="CL188" i="1"/>
  <c r="CM188" i="1"/>
  <c r="EN188" i="1" s="1"/>
  <c r="ER188" i="1" s="1"/>
  <c r="CL189" i="1"/>
  <c r="CM189" i="1"/>
  <c r="EN189" i="1" s="1"/>
  <c r="ER189" i="1" s="1"/>
  <c r="CL190" i="1"/>
  <c r="CM190" i="1"/>
  <c r="EN190" i="1" s="1"/>
  <c r="ER190" i="1" s="1"/>
  <c r="CL191" i="1"/>
  <c r="CM191" i="1"/>
  <c r="EN191" i="1" s="1"/>
  <c r="ER191" i="1" s="1"/>
  <c r="CL192" i="1"/>
  <c r="CM192" i="1"/>
  <c r="EN192" i="1" s="1"/>
  <c r="ER192" i="1" s="1"/>
  <c r="CL193" i="1"/>
  <c r="CM193" i="1"/>
  <c r="EN193" i="1" s="1"/>
  <c r="ER193" i="1" s="1"/>
  <c r="CL194" i="1"/>
  <c r="CM194" i="1"/>
  <c r="EN194" i="1" s="1"/>
  <c r="ER194" i="1" s="1"/>
  <c r="CL195" i="1"/>
  <c r="CM195" i="1"/>
  <c r="EN195" i="1" s="1"/>
  <c r="ER195" i="1" s="1"/>
  <c r="CL196" i="1"/>
  <c r="CM196" i="1"/>
  <c r="EN196" i="1" s="1"/>
  <c r="ER196" i="1" s="1"/>
  <c r="CL197" i="1"/>
  <c r="CM197" i="1"/>
  <c r="EN197" i="1" s="1"/>
  <c r="ER197" i="1" s="1"/>
  <c r="CL198" i="1"/>
  <c r="CM198" i="1"/>
  <c r="EN198" i="1" s="1"/>
  <c r="ER198" i="1" s="1"/>
  <c r="CL199" i="1"/>
  <c r="CM199" i="1"/>
  <c r="EN199" i="1" s="1"/>
  <c r="ER199" i="1" s="1"/>
  <c r="CL200" i="1"/>
  <c r="CM200" i="1"/>
  <c r="EN200" i="1" s="1"/>
  <c r="ER200" i="1" s="1"/>
  <c r="CL201" i="1"/>
  <c r="CM201" i="1"/>
  <c r="EN201" i="1" s="1"/>
  <c r="ER201" i="1" s="1"/>
  <c r="CL202" i="1"/>
  <c r="CM202" i="1"/>
  <c r="EN202" i="1" s="1"/>
  <c r="ER202" i="1" s="1"/>
  <c r="CL203" i="1"/>
  <c r="CM203" i="1"/>
  <c r="EN203" i="1" s="1"/>
  <c r="ER203" i="1" s="1"/>
  <c r="CL204" i="1"/>
  <c r="CM204" i="1"/>
  <c r="EN204" i="1" s="1"/>
  <c r="ER204" i="1" s="1"/>
  <c r="CL205" i="1"/>
  <c r="CM205" i="1"/>
  <c r="EN205" i="1" s="1"/>
  <c r="ER205" i="1" s="1"/>
  <c r="CL206" i="1"/>
  <c r="CM206" i="1"/>
  <c r="EN206" i="1" s="1"/>
  <c r="ER206" i="1" s="1"/>
  <c r="CL207" i="1"/>
  <c r="CM207" i="1"/>
  <c r="EN207" i="1" s="1"/>
  <c r="ER207" i="1" s="1"/>
  <c r="CL208" i="1"/>
  <c r="CM208" i="1"/>
  <c r="EN208" i="1" s="1"/>
  <c r="ER208" i="1" s="1"/>
  <c r="CL209" i="1"/>
  <c r="CM209" i="1"/>
  <c r="EN209" i="1" s="1"/>
  <c r="ER209" i="1" s="1"/>
  <c r="CL210" i="1"/>
  <c r="CM210" i="1"/>
  <c r="EN210" i="1" s="1"/>
  <c r="ER210" i="1" s="1"/>
  <c r="CL211" i="1"/>
  <c r="CM211" i="1"/>
  <c r="EN211" i="1" s="1"/>
  <c r="ER211" i="1" s="1"/>
  <c r="CL212" i="1"/>
  <c r="CM212" i="1"/>
  <c r="EN212" i="1" s="1"/>
  <c r="ER212" i="1" s="1"/>
  <c r="CL213" i="1"/>
  <c r="CM213" i="1"/>
  <c r="EN213" i="1" s="1"/>
  <c r="ER213" i="1" s="1"/>
  <c r="CL214" i="1"/>
  <c r="CM214" i="1"/>
  <c r="EN214" i="1" s="1"/>
  <c r="ER214" i="1" s="1"/>
  <c r="CL215" i="1"/>
  <c r="CM215" i="1"/>
  <c r="EN215" i="1" s="1"/>
  <c r="ER215" i="1" s="1"/>
  <c r="CL216" i="1"/>
  <c r="CM216" i="1"/>
  <c r="EN216" i="1" s="1"/>
  <c r="ER216" i="1" s="1"/>
  <c r="CL217" i="1"/>
  <c r="CM217" i="1"/>
  <c r="EN217" i="1" s="1"/>
  <c r="ER217" i="1" s="1"/>
  <c r="CL218" i="1"/>
  <c r="CM218" i="1"/>
  <c r="EN218" i="1" s="1"/>
  <c r="ER218" i="1" s="1"/>
  <c r="CL219" i="1"/>
  <c r="CM219" i="1"/>
  <c r="EN219" i="1" s="1"/>
  <c r="ER219" i="1" s="1"/>
  <c r="CL220" i="1"/>
  <c r="CM220" i="1"/>
  <c r="EN220" i="1" s="1"/>
  <c r="ER220" i="1" s="1"/>
  <c r="CL221" i="1"/>
  <c r="CM221" i="1"/>
  <c r="EN221" i="1" s="1"/>
  <c r="ER221" i="1" s="1"/>
  <c r="CL222" i="1"/>
  <c r="CM222" i="1"/>
  <c r="EN222" i="1" s="1"/>
  <c r="ER222" i="1" s="1"/>
  <c r="CL223" i="1"/>
  <c r="CM223" i="1"/>
  <c r="EN223" i="1" s="1"/>
  <c r="ER223" i="1" s="1"/>
  <c r="CL224" i="1"/>
  <c r="CM224" i="1"/>
  <c r="EN224" i="1" s="1"/>
  <c r="ER224" i="1" s="1"/>
  <c r="CL225" i="1"/>
  <c r="CM225" i="1"/>
  <c r="EN225" i="1" s="1"/>
  <c r="ER225" i="1" s="1"/>
  <c r="CL226" i="1"/>
  <c r="CM226" i="1"/>
  <c r="EN226" i="1" s="1"/>
  <c r="ER226" i="1" s="1"/>
  <c r="CL227" i="1"/>
  <c r="CM227" i="1"/>
  <c r="EN227" i="1" s="1"/>
  <c r="ER227" i="1" s="1"/>
  <c r="CL228" i="1"/>
  <c r="CM228" i="1"/>
  <c r="EN228" i="1" s="1"/>
  <c r="ER228" i="1" s="1"/>
  <c r="CL229" i="1"/>
  <c r="CM229" i="1"/>
  <c r="EN229" i="1" s="1"/>
  <c r="ER229" i="1" s="1"/>
  <c r="CL230" i="1"/>
  <c r="CM230" i="1"/>
  <c r="EN230" i="1" s="1"/>
  <c r="ER230" i="1" s="1"/>
  <c r="CL231" i="1"/>
  <c r="CM231" i="1"/>
  <c r="EN231" i="1" s="1"/>
  <c r="ER231" i="1" s="1"/>
  <c r="CL232" i="1"/>
  <c r="CM232" i="1"/>
  <c r="EN232" i="1" s="1"/>
  <c r="ER232" i="1" s="1"/>
  <c r="CL233" i="1"/>
  <c r="CM233" i="1"/>
  <c r="EN233" i="1" s="1"/>
  <c r="ER233" i="1" s="1"/>
  <c r="CL234" i="1"/>
  <c r="CM234" i="1"/>
  <c r="EN234" i="1" s="1"/>
  <c r="ER234" i="1" s="1"/>
  <c r="CL235" i="1"/>
  <c r="CM235" i="1"/>
  <c r="EN235" i="1" s="1"/>
  <c r="ER235" i="1" s="1"/>
  <c r="CL236" i="1"/>
  <c r="CM236" i="1"/>
  <c r="EN236" i="1" s="1"/>
  <c r="ER236" i="1" s="1"/>
  <c r="CL237" i="1"/>
  <c r="CM237" i="1"/>
  <c r="EN237" i="1" s="1"/>
  <c r="ER237" i="1" s="1"/>
  <c r="CL238" i="1"/>
  <c r="CM238" i="1"/>
  <c r="EN238" i="1" s="1"/>
  <c r="ER238" i="1" s="1"/>
  <c r="CL239" i="1"/>
  <c r="CM239" i="1"/>
  <c r="EN239" i="1" s="1"/>
  <c r="ER239" i="1" s="1"/>
  <c r="CL240" i="1"/>
  <c r="CM240" i="1"/>
  <c r="EN240" i="1" s="1"/>
  <c r="ER240" i="1" s="1"/>
  <c r="CL241" i="1"/>
  <c r="CM241" i="1"/>
  <c r="EN241" i="1" s="1"/>
  <c r="ER241" i="1" s="1"/>
  <c r="CL242" i="1"/>
  <c r="CM242" i="1"/>
  <c r="EN242" i="1" s="1"/>
  <c r="ER242" i="1" s="1"/>
  <c r="CL243" i="1"/>
  <c r="CM243" i="1"/>
  <c r="EN243" i="1" s="1"/>
  <c r="ER243" i="1" s="1"/>
  <c r="CL244" i="1"/>
  <c r="CM244" i="1"/>
  <c r="EN244" i="1" s="1"/>
  <c r="ER244" i="1" s="1"/>
  <c r="CL245" i="1"/>
  <c r="CM245" i="1"/>
  <c r="EN245" i="1" s="1"/>
  <c r="ER245" i="1" s="1"/>
  <c r="CL246" i="1"/>
  <c r="CM246" i="1"/>
  <c r="EN246" i="1" s="1"/>
  <c r="ER246" i="1" s="1"/>
  <c r="CL247" i="1"/>
  <c r="CM247" i="1"/>
  <c r="EN247" i="1" s="1"/>
  <c r="ER247" i="1" s="1"/>
  <c r="CL248" i="1"/>
  <c r="CM248" i="1"/>
  <c r="EN248" i="1" s="1"/>
  <c r="ER248" i="1" s="1"/>
  <c r="CL249" i="1"/>
  <c r="CM249" i="1"/>
  <c r="EN249" i="1" s="1"/>
  <c r="ER249" i="1" s="1"/>
  <c r="CL250" i="1"/>
  <c r="CM250" i="1"/>
  <c r="EN250" i="1" s="1"/>
  <c r="ER250" i="1" s="1"/>
  <c r="CL251" i="1"/>
  <c r="CM251" i="1"/>
  <c r="EN251" i="1" s="1"/>
  <c r="ER251" i="1" s="1"/>
  <c r="CL252" i="1"/>
  <c r="CM252" i="1"/>
  <c r="EN252" i="1" s="1"/>
  <c r="ER252" i="1" s="1"/>
  <c r="CL253" i="1"/>
  <c r="CM253" i="1"/>
  <c r="EN253" i="1" s="1"/>
  <c r="ER253" i="1" s="1"/>
  <c r="CL254" i="1"/>
  <c r="CM254" i="1"/>
  <c r="EN254" i="1" s="1"/>
  <c r="ER254" i="1" s="1"/>
  <c r="CL255" i="1"/>
  <c r="CM255" i="1"/>
  <c r="EN255" i="1" s="1"/>
  <c r="ER255" i="1" s="1"/>
  <c r="CL256" i="1"/>
  <c r="CM256" i="1"/>
  <c r="EN256" i="1" s="1"/>
  <c r="ER256" i="1" s="1"/>
  <c r="CL257" i="1"/>
  <c r="CM257" i="1"/>
  <c r="EN257" i="1" s="1"/>
  <c r="ER257" i="1" s="1"/>
  <c r="CL258" i="1"/>
  <c r="CM258" i="1"/>
  <c r="EN258" i="1" s="1"/>
  <c r="ER258" i="1" s="1"/>
  <c r="CL259" i="1"/>
  <c r="CM259" i="1"/>
  <c r="EN259" i="1" s="1"/>
  <c r="ER259" i="1" s="1"/>
  <c r="CL260" i="1"/>
  <c r="CM260" i="1"/>
  <c r="EN260" i="1" s="1"/>
  <c r="ER260" i="1" s="1"/>
  <c r="CL261" i="1"/>
  <c r="CM261" i="1"/>
  <c r="EN261" i="1" s="1"/>
  <c r="ER261" i="1" s="1"/>
  <c r="CL262" i="1"/>
  <c r="CM262" i="1"/>
  <c r="EN262" i="1" s="1"/>
  <c r="ER262" i="1" s="1"/>
  <c r="CL263" i="1"/>
  <c r="CM263" i="1"/>
  <c r="EN263" i="1" s="1"/>
  <c r="ER263" i="1" s="1"/>
  <c r="CL264" i="1"/>
  <c r="CM264" i="1"/>
  <c r="EN264" i="1" s="1"/>
  <c r="ER264" i="1" s="1"/>
  <c r="CL265" i="1"/>
  <c r="CM265" i="1"/>
  <c r="EN265" i="1" s="1"/>
  <c r="ER265" i="1" s="1"/>
  <c r="CL266" i="1"/>
  <c r="CM266" i="1"/>
  <c r="EN266" i="1" s="1"/>
  <c r="ER266" i="1" s="1"/>
  <c r="CL267" i="1"/>
  <c r="CM267" i="1"/>
  <c r="EN267" i="1" s="1"/>
  <c r="ER267" i="1" s="1"/>
  <c r="CL268" i="1"/>
  <c r="CM268" i="1"/>
  <c r="EN268" i="1" s="1"/>
  <c r="ER268" i="1" s="1"/>
  <c r="CL269" i="1"/>
  <c r="CM269" i="1"/>
  <c r="EN269" i="1" s="1"/>
  <c r="ER269" i="1" s="1"/>
  <c r="CL270" i="1"/>
  <c r="CM270" i="1"/>
  <c r="EN270" i="1" s="1"/>
  <c r="ER270" i="1" s="1"/>
  <c r="CL271" i="1"/>
  <c r="CM271" i="1"/>
  <c r="EN271" i="1" s="1"/>
  <c r="ER271" i="1" s="1"/>
  <c r="CL272" i="1"/>
  <c r="CM272" i="1"/>
  <c r="EN272" i="1" s="1"/>
  <c r="ER272" i="1" s="1"/>
  <c r="CL273" i="1"/>
  <c r="CM273" i="1"/>
  <c r="EN273" i="1" s="1"/>
  <c r="ER273" i="1" s="1"/>
  <c r="CL274" i="1"/>
  <c r="CM274" i="1"/>
  <c r="EN274" i="1" s="1"/>
  <c r="ER274" i="1" s="1"/>
  <c r="CL275" i="1"/>
  <c r="CM275" i="1"/>
  <c r="EN275" i="1" s="1"/>
  <c r="ER275" i="1" s="1"/>
  <c r="CL276" i="1"/>
  <c r="CM276" i="1"/>
  <c r="EN276" i="1" s="1"/>
  <c r="ER276" i="1" s="1"/>
  <c r="CL277" i="1"/>
  <c r="CM277" i="1"/>
  <c r="EN277" i="1" s="1"/>
  <c r="ER277" i="1" s="1"/>
  <c r="CL278" i="1"/>
  <c r="CM278" i="1"/>
  <c r="EN278" i="1" s="1"/>
  <c r="ER278" i="1" s="1"/>
  <c r="CL279" i="1"/>
  <c r="CM279" i="1"/>
  <c r="EN279" i="1" s="1"/>
  <c r="ER279" i="1" s="1"/>
  <c r="CL280" i="1"/>
  <c r="CM280" i="1"/>
  <c r="EN280" i="1" s="1"/>
  <c r="ER280" i="1" s="1"/>
  <c r="CL281" i="1"/>
  <c r="CM281" i="1"/>
  <c r="EN281" i="1" s="1"/>
  <c r="ER281" i="1" s="1"/>
  <c r="CL282" i="1"/>
  <c r="CM282" i="1"/>
  <c r="EN282" i="1" s="1"/>
  <c r="ER282" i="1" s="1"/>
  <c r="CL283" i="1"/>
  <c r="CM283" i="1"/>
  <c r="EN283" i="1" s="1"/>
  <c r="ER283" i="1" s="1"/>
  <c r="CL284" i="1"/>
  <c r="CM284" i="1"/>
  <c r="EN284" i="1" s="1"/>
  <c r="ER284" i="1" s="1"/>
  <c r="CL285" i="1"/>
  <c r="CM285" i="1"/>
  <c r="EN285" i="1" s="1"/>
  <c r="ER285" i="1" s="1"/>
  <c r="CL286" i="1"/>
  <c r="CM286" i="1"/>
  <c r="EN286" i="1" s="1"/>
  <c r="ER286" i="1" s="1"/>
  <c r="CL287" i="1"/>
  <c r="CM287" i="1"/>
  <c r="EN287" i="1" s="1"/>
  <c r="ER287" i="1" s="1"/>
  <c r="CL288" i="1"/>
  <c r="CM288" i="1"/>
  <c r="EN288" i="1" s="1"/>
  <c r="ER288" i="1" s="1"/>
  <c r="CL289" i="1"/>
  <c r="CM289" i="1"/>
  <c r="EN289" i="1" s="1"/>
  <c r="ER289" i="1" s="1"/>
  <c r="CL290" i="1"/>
  <c r="CM290" i="1"/>
  <c r="EN290" i="1" s="1"/>
  <c r="ER290" i="1" s="1"/>
  <c r="CL291" i="1"/>
  <c r="CM291" i="1"/>
  <c r="EN291" i="1" s="1"/>
  <c r="ER291" i="1" s="1"/>
  <c r="CL292" i="1"/>
  <c r="CM292" i="1"/>
  <c r="EN292" i="1" s="1"/>
  <c r="ER292" i="1" s="1"/>
  <c r="CL293" i="1"/>
  <c r="CM293" i="1"/>
  <c r="EN293" i="1" s="1"/>
  <c r="ER293" i="1" s="1"/>
  <c r="CL294" i="1"/>
  <c r="CM294" i="1"/>
  <c r="EN294" i="1" s="1"/>
  <c r="ER294" i="1" s="1"/>
  <c r="CL295" i="1"/>
  <c r="CM295" i="1"/>
  <c r="EN295" i="1" s="1"/>
  <c r="ER295" i="1" s="1"/>
  <c r="CL296" i="1"/>
  <c r="CM296" i="1"/>
  <c r="EN296" i="1" s="1"/>
  <c r="ER296" i="1" s="1"/>
  <c r="CL297" i="1"/>
  <c r="CM297" i="1"/>
  <c r="EN297" i="1" s="1"/>
  <c r="ER297" i="1" s="1"/>
  <c r="CL298" i="1"/>
  <c r="CM298" i="1"/>
  <c r="EN298" i="1" s="1"/>
  <c r="ER298" i="1" s="1"/>
  <c r="CL299" i="1"/>
  <c r="CM299" i="1"/>
  <c r="EN299" i="1" s="1"/>
  <c r="ER299" i="1" s="1"/>
  <c r="CL300" i="1"/>
  <c r="CM300" i="1"/>
  <c r="EN300" i="1" s="1"/>
  <c r="ER300" i="1" s="1"/>
  <c r="CL301" i="1"/>
  <c r="CM301" i="1"/>
  <c r="EN301" i="1" s="1"/>
  <c r="ER301" i="1" s="1"/>
  <c r="CL302" i="1"/>
  <c r="CM302" i="1"/>
  <c r="EN302" i="1" s="1"/>
  <c r="ER302" i="1" s="1"/>
  <c r="CL303" i="1"/>
  <c r="CM303" i="1"/>
  <c r="EN303" i="1" s="1"/>
  <c r="ER303" i="1" s="1"/>
  <c r="CL304" i="1"/>
  <c r="CM304" i="1"/>
  <c r="EN304" i="1" s="1"/>
  <c r="ER304" i="1" s="1"/>
  <c r="CL305" i="1"/>
  <c r="CM305" i="1"/>
  <c r="EN305" i="1" s="1"/>
  <c r="ER305" i="1" s="1"/>
  <c r="CL306" i="1"/>
  <c r="CM306" i="1"/>
  <c r="EN306" i="1" s="1"/>
  <c r="ER306" i="1" s="1"/>
  <c r="CL307" i="1"/>
  <c r="CM307" i="1"/>
  <c r="EN307" i="1" s="1"/>
  <c r="ER307" i="1" s="1"/>
  <c r="CL308" i="1"/>
  <c r="CM308" i="1"/>
  <c r="EN308" i="1" s="1"/>
  <c r="ER308" i="1" s="1"/>
  <c r="CL309" i="1"/>
  <c r="CM309" i="1"/>
  <c r="EN309" i="1" s="1"/>
  <c r="ER309" i="1" s="1"/>
  <c r="CL310" i="1"/>
  <c r="CM310" i="1"/>
  <c r="EN310" i="1" s="1"/>
  <c r="ER310" i="1" s="1"/>
  <c r="CL311" i="1"/>
  <c r="CM311" i="1"/>
  <c r="EN311" i="1" s="1"/>
  <c r="ER311" i="1" s="1"/>
  <c r="CL312" i="1"/>
  <c r="CM312" i="1"/>
  <c r="EN312" i="1" s="1"/>
  <c r="ER312" i="1" s="1"/>
  <c r="CL313" i="1"/>
  <c r="CM313" i="1"/>
  <c r="EN313" i="1" s="1"/>
  <c r="ER313" i="1" s="1"/>
  <c r="CL314" i="1"/>
  <c r="CM314" i="1"/>
  <c r="EN314" i="1" s="1"/>
  <c r="ER314" i="1" s="1"/>
  <c r="CL315" i="1"/>
  <c r="CM315" i="1"/>
  <c r="EN315" i="1" s="1"/>
  <c r="ER315" i="1" s="1"/>
  <c r="CL316" i="1"/>
  <c r="CM316" i="1"/>
  <c r="EN316" i="1" s="1"/>
  <c r="ER316" i="1" s="1"/>
  <c r="CL317" i="1"/>
  <c r="CM317" i="1"/>
  <c r="EN317" i="1" s="1"/>
  <c r="ER317" i="1" s="1"/>
  <c r="CL318" i="1"/>
  <c r="CM318" i="1"/>
  <c r="EN318" i="1" s="1"/>
  <c r="ER318" i="1" s="1"/>
  <c r="CL319" i="1"/>
  <c r="CM319" i="1"/>
  <c r="EN319" i="1" s="1"/>
  <c r="ER319" i="1" s="1"/>
  <c r="CL320" i="1"/>
  <c r="CM320" i="1"/>
  <c r="EN320" i="1" s="1"/>
  <c r="ER320" i="1" s="1"/>
  <c r="CL321" i="1"/>
  <c r="CM321" i="1"/>
  <c r="EN321" i="1" s="1"/>
  <c r="ER321" i="1" s="1"/>
  <c r="CL322" i="1"/>
  <c r="CM322" i="1"/>
  <c r="EN322" i="1" s="1"/>
  <c r="ER322" i="1" s="1"/>
  <c r="CL323" i="1"/>
  <c r="CM323" i="1"/>
  <c r="EN323" i="1" s="1"/>
  <c r="ER323" i="1" s="1"/>
  <c r="CL324" i="1"/>
  <c r="CM324" i="1"/>
  <c r="EN324" i="1" s="1"/>
  <c r="ER324" i="1" s="1"/>
  <c r="CL325" i="1"/>
  <c r="CM325" i="1"/>
  <c r="EN325" i="1" s="1"/>
  <c r="ER325" i="1" s="1"/>
  <c r="CL326" i="1"/>
  <c r="CM326" i="1"/>
  <c r="EN326" i="1" s="1"/>
  <c r="ER326" i="1" s="1"/>
  <c r="CL327" i="1"/>
  <c r="CM327" i="1"/>
  <c r="EN327" i="1" s="1"/>
  <c r="ER327" i="1" s="1"/>
  <c r="CL328" i="1"/>
  <c r="CM328" i="1"/>
  <c r="EN328" i="1" s="1"/>
  <c r="ER328" i="1" s="1"/>
  <c r="CL329" i="1"/>
  <c r="CM329" i="1"/>
  <c r="EN329" i="1" s="1"/>
  <c r="ER329" i="1" s="1"/>
  <c r="CL330" i="1"/>
  <c r="CM330" i="1"/>
  <c r="EN330" i="1" s="1"/>
  <c r="ER330" i="1" s="1"/>
  <c r="CL331" i="1"/>
  <c r="CM331" i="1"/>
  <c r="EN331" i="1" s="1"/>
  <c r="ER331" i="1" s="1"/>
  <c r="CL332" i="1"/>
  <c r="CM332" i="1"/>
  <c r="EN332" i="1" s="1"/>
  <c r="ER332" i="1" s="1"/>
  <c r="CL333" i="1"/>
  <c r="CM333" i="1"/>
  <c r="EN333" i="1" s="1"/>
  <c r="ER333" i="1" s="1"/>
  <c r="CL334" i="1"/>
  <c r="CM334" i="1"/>
  <c r="EN334" i="1" s="1"/>
  <c r="ER334" i="1" s="1"/>
  <c r="CL335" i="1"/>
  <c r="CM335" i="1"/>
  <c r="EN335" i="1" s="1"/>
  <c r="ER335" i="1" s="1"/>
  <c r="CL336" i="1"/>
  <c r="CM336" i="1"/>
  <c r="EN336" i="1" s="1"/>
  <c r="ER336" i="1" s="1"/>
  <c r="CL337" i="1"/>
  <c r="CM337" i="1"/>
  <c r="EN337" i="1" s="1"/>
  <c r="ER337" i="1" s="1"/>
  <c r="CQ6" i="1"/>
  <c r="CL6" i="1"/>
  <c r="CP6" i="1" s="1"/>
  <c r="EN40" i="1"/>
  <c r="EP7" i="1"/>
  <c r="EQ7" i="1"/>
  <c r="EP8" i="1"/>
  <c r="EQ8" i="1"/>
  <c r="EP9" i="1"/>
  <c r="EQ9" i="1"/>
  <c r="EP10" i="1"/>
  <c r="EQ10" i="1"/>
  <c r="EP11" i="1"/>
  <c r="EQ11" i="1"/>
  <c r="EP12" i="1"/>
  <c r="EQ12" i="1"/>
  <c r="EP13" i="1"/>
  <c r="EQ13" i="1"/>
  <c r="EP14" i="1"/>
  <c r="EQ14" i="1"/>
  <c r="EP15" i="1"/>
  <c r="EQ15" i="1"/>
  <c r="EP16" i="1"/>
  <c r="EQ16" i="1"/>
  <c r="EP17" i="1"/>
  <c r="EQ17" i="1"/>
  <c r="EP18" i="1"/>
  <c r="EQ18" i="1"/>
  <c r="EP19" i="1"/>
  <c r="EQ19" i="1"/>
  <c r="EP20" i="1"/>
  <c r="EQ20" i="1"/>
  <c r="EP21" i="1"/>
  <c r="EQ21" i="1"/>
  <c r="EP22" i="1"/>
  <c r="EQ22" i="1"/>
  <c r="EP23" i="1"/>
  <c r="EQ23" i="1"/>
  <c r="EP24" i="1"/>
  <c r="EQ24" i="1"/>
  <c r="EP25" i="1"/>
  <c r="EQ25" i="1"/>
  <c r="EP26" i="1"/>
  <c r="EQ26" i="1"/>
  <c r="EP27" i="1"/>
  <c r="EQ27" i="1"/>
  <c r="EP28" i="1"/>
  <c r="EQ28" i="1"/>
  <c r="EP29" i="1"/>
  <c r="EQ29" i="1"/>
  <c r="EP30" i="1"/>
  <c r="EQ30" i="1"/>
  <c r="EP31" i="1"/>
  <c r="EQ31" i="1"/>
  <c r="EP32" i="1"/>
  <c r="EQ32" i="1"/>
  <c r="EP33" i="1"/>
  <c r="EQ33" i="1"/>
  <c r="EP34" i="1"/>
  <c r="EQ34" i="1"/>
  <c r="EP35" i="1"/>
  <c r="EQ35" i="1"/>
  <c r="EP36" i="1"/>
  <c r="EQ36" i="1"/>
  <c r="EP37" i="1"/>
  <c r="EQ37" i="1"/>
  <c r="EP38" i="1"/>
  <c r="EQ38" i="1"/>
  <c r="EP39" i="1"/>
  <c r="EQ39" i="1"/>
  <c r="EP40" i="1"/>
  <c r="EQ40" i="1"/>
  <c r="EP41" i="1"/>
  <c r="EQ41" i="1"/>
  <c r="EP42" i="1"/>
  <c r="EQ42" i="1"/>
  <c r="EP43" i="1"/>
  <c r="EQ43" i="1"/>
  <c r="EP44" i="1"/>
  <c r="EQ44" i="1"/>
  <c r="EP45" i="1"/>
  <c r="EQ45" i="1"/>
  <c r="EP46" i="1"/>
  <c r="EQ46" i="1"/>
  <c r="EP47" i="1"/>
  <c r="EQ47" i="1"/>
  <c r="EP48" i="1"/>
  <c r="EQ48" i="1"/>
  <c r="EP49" i="1"/>
  <c r="EQ49" i="1"/>
  <c r="EP50" i="1"/>
  <c r="EQ50" i="1"/>
  <c r="EP51" i="1"/>
  <c r="EQ51" i="1"/>
  <c r="EP52" i="1"/>
  <c r="EQ52" i="1"/>
  <c r="EP53" i="1"/>
  <c r="EQ53" i="1"/>
  <c r="EP54" i="1"/>
  <c r="EQ54" i="1"/>
  <c r="EP55" i="1"/>
  <c r="EQ55" i="1"/>
  <c r="EP56" i="1"/>
  <c r="EQ56" i="1"/>
  <c r="EP57" i="1"/>
  <c r="EQ57" i="1"/>
  <c r="EP58" i="1"/>
  <c r="EQ58" i="1"/>
  <c r="EP59" i="1"/>
  <c r="EQ59" i="1"/>
  <c r="EP60" i="1"/>
  <c r="EQ60" i="1"/>
  <c r="EP61" i="1"/>
  <c r="EQ61" i="1"/>
  <c r="EP62" i="1"/>
  <c r="EQ62" i="1"/>
  <c r="EP63" i="1"/>
  <c r="EQ63" i="1"/>
  <c r="EP64" i="1"/>
  <c r="EQ64" i="1"/>
  <c r="EP65" i="1"/>
  <c r="EQ65" i="1"/>
  <c r="EP66" i="1"/>
  <c r="EQ66" i="1"/>
  <c r="EP67" i="1"/>
  <c r="EQ67" i="1"/>
  <c r="EP68" i="1"/>
  <c r="EQ68" i="1"/>
  <c r="EP69" i="1"/>
  <c r="EQ69" i="1"/>
  <c r="EP70" i="1"/>
  <c r="EQ70" i="1"/>
  <c r="EP71" i="1"/>
  <c r="EQ71" i="1"/>
  <c r="EP72" i="1"/>
  <c r="EQ72" i="1"/>
  <c r="EP73" i="1"/>
  <c r="EQ73" i="1"/>
  <c r="EP74" i="1"/>
  <c r="EQ74" i="1"/>
  <c r="EP75" i="1"/>
  <c r="EQ75" i="1"/>
  <c r="EP76" i="1"/>
  <c r="EQ76" i="1"/>
  <c r="EP77" i="1"/>
  <c r="EQ77" i="1"/>
  <c r="EP78" i="1"/>
  <c r="EQ78" i="1"/>
  <c r="EP79" i="1"/>
  <c r="EQ79" i="1"/>
  <c r="EP80" i="1"/>
  <c r="EQ80" i="1"/>
  <c r="EP81" i="1"/>
  <c r="EQ81" i="1"/>
  <c r="EP82" i="1"/>
  <c r="EQ82" i="1"/>
  <c r="EP83" i="1"/>
  <c r="EQ83" i="1"/>
  <c r="EP84" i="1"/>
  <c r="EQ84" i="1"/>
  <c r="EP85" i="1"/>
  <c r="EQ85" i="1"/>
  <c r="EP86" i="1"/>
  <c r="EQ86" i="1"/>
  <c r="EP87" i="1"/>
  <c r="EQ87" i="1"/>
  <c r="EP88" i="1"/>
  <c r="EQ88" i="1"/>
  <c r="EP89" i="1"/>
  <c r="EQ89" i="1"/>
  <c r="EP90" i="1"/>
  <c r="EQ90" i="1"/>
  <c r="EP91" i="1"/>
  <c r="EQ91" i="1"/>
  <c r="EP92" i="1"/>
  <c r="EQ92" i="1"/>
  <c r="EP93" i="1"/>
  <c r="EQ93" i="1"/>
  <c r="EP94" i="1"/>
  <c r="EQ94" i="1"/>
  <c r="EP95" i="1"/>
  <c r="EQ95" i="1"/>
  <c r="EP96" i="1"/>
  <c r="EQ96" i="1"/>
  <c r="EP97" i="1"/>
  <c r="EQ97" i="1"/>
  <c r="EP98" i="1"/>
  <c r="EQ98" i="1"/>
  <c r="EP99" i="1"/>
  <c r="EQ99" i="1"/>
  <c r="EP100" i="1"/>
  <c r="EQ100" i="1"/>
  <c r="EP101" i="1"/>
  <c r="EQ101" i="1"/>
  <c r="EP102" i="1"/>
  <c r="EQ102" i="1"/>
  <c r="EP103" i="1"/>
  <c r="EQ103" i="1"/>
  <c r="EP104" i="1"/>
  <c r="EQ104" i="1"/>
  <c r="EP105" i="1"/>
  <c r="EQ105" i="1"/>
  <c r="EP106" i="1"/>
  <c r="EQ106" i="1"/>
  <c r="EP107" i="1"/>
  <c r="EQ107" i="1"/>
  <c r="EP108" i="1"/>
  <c r="EQ108" i="1"/>
  <c r="EP109" i="1"/>
  <c r="EQ109" i="1"/>
  <c r="EP110" i="1"/>
  <c r="EQ110" i="1"/>
  <c r="EP111" i="1"/>
  <c r="EQ111" i="1"/>
  <c r="EP112" i="1"/>
  <c r="EQ112" i="1"/>
  <c r="EP113" i="1"/>
  <c r="EQ113" i="1"/>
  <c r="EP114" i="1"/>
  <c r="EQ114" i="1"/>
  <c r="EP115" i="1"/>
  <c r="EQ115" i="1"/>
  <c r="EP116" i="1"/>
  <c r="EQ116" i="1"/>
  <c r="EP117" i="1"/>
  <c r="EQ117" i="1"/>
  <c r="EP118" i="1"/>
  <c r="EQ118" i="1"/>
  <c r="EP119" i="1"/>
  <c r="EQ119" i="1"/>
  <c r="EP120" i="1"/>
  <c r="EQ120" i="1"/>
  <c r="EP121" i="1"/>
  <c r="EQ121" i="1"/>
  <c r="EP122" i="1"/>
  <c r="EQ122" i="1"/>
  <c r="EP123" i="1"/>
  <c r="EQ123" i="1"/>
  <c r="EP124" i="1"/>
  <c r="EQ124" i="1"/>
  <c r="EP125" i="1"/>
  <c r="EQ125" i="1"/>
  <c r="EP126" i="1"/>
  <c r="EQ126" i="1"/>
  <c r="EP127" i="1"/>
  <c r="EQ127" i="1"/>
  <c r="EP128" i="1"/>
  <c r="EQ128" i="1"/>
  <c r="EP129" i="1"/>
  <c r="EQ129" i="1"/>
  <c r="EP130" i="1"/>
  <c r="EQ130" i="1"/>
  <c r="EP131" i="1"/>
  <c r="EQ131" i="1"/>
  <c r="EP132" i="1"/>
  <c r="EQ132" i="1"/>
  <c r="EP133" i="1"/>
  <c r="EQ133" i="1"/>
  <c r="EP134" i="1"/>
  <c r="EQ134" i="1"/>
  <c r="EP135" i="1"/>
  <c r="EQ135" i="1"/>
  <c r="EP136" i="1"/>
  <c r="EQ136" i="1"/>
  <c r="EP137" i="1"/>
  <c r="EQ137" i="1"/>
  <c r="EP138" i="1"/>
  <c r="EQ138" i="1"/>
  <c r="EP139" i="1"/>
  <c r="EQ139" i="1"/>
  <c r="EP140" i="1"/>
  <c r="EQ140" i="1"/>
  <c r="EP141" i="1"/>
  <c r="EQ141" i="1"/>
  <c r="EP142" i="1"/>
  <c r="EQ142" i="1"/>
  <c r="EP143" i="1"/>
  <c r="EQ143" i="1"/>
  <c r="EP144" i="1"/>
  <c r="EQ144" i="1"/>
  <c r="EP145" i="1"/>
  <c r="EQ145" i="1"/>
  <c r="EP146" i="1"/>
  <c r="EQ146" i="1"/>
  <c r="EP147" i="1"/>
  <c r="EQ147" i="1"/>
  <c r="EP148" i="1"/>
  <c r="EQ148" i="1"/>
  <c r="EP149" i="1"/>
  <c r="EQ149" i="1"/>
  <c r="EP150" i="1"/>
  <c r="EQ150" i="1"/>
  <c r="EP151" i="1"/>
  <c r="EQ151" i="1"/>
  <c r="EP152" i="1"/>
  <c r="EQ152" i="1"/>
  <c r="EP153" i="1"/>
  <c r="EQ153" i="1"/>
  <c r="EP154" i="1"/>
  <c r="EQ154" i="1"/>
  <c r="EP155" i="1"/>
  <c r="EQ155" i="1"/>
  <c r="EP156" i="1"/>
  <c r="EQ156" i="1"/>
  <c r="EP157" i="1"/>
  <c r="EQ157" i="1"/>
  <c r="EP158" i="1"/>
  <c r="EQ158" i="1"/>
  <c r="EP159" i="1"/>
  <c r="EQ159" i="1"/>
  <c r="EP160" i="1"/>
  <c r="EQ160" i="1"/>
  <c r="EP161" i="1"/>
  <c r="EQ161" i="1"/>
  <c r="EP162" i="1"/>
  <c r="EQ162" i="1"/>
  <c r="EP163" i="1"/>
  <c r="EQ163" i="1"/>
  <c r="EP164" i="1"/>
  <c r="EQ164" i="1"/>
  <c r="EP165" i="1"/>
  <c r="EQ165" i="1"/>
  <c r="EP166" i="1"/>
  <c r="EQ166" i="1"/>
  <c r="EP167" i="1"/>
  <c r="EQ167" i="1"/>
  <c r="EP168" i="1"/>
  <c r="EQ168" i="1"/>
  <c r="EP169" i="1"/>
  <c r="EQ169" i="1"/>
  <c r="EP170" i="1"/>
  <c r="EQ170" i="1"/>
  <c r="EP171" i="1"/>
  <c r="EQ171" i="1"/>
  <c r="EP172" i="1"/>
  <c r="EQ172" i="1"/>
  <c r="EP173" i="1"/>
  <c r="EQ173" i="1"/>
  <c r="EP174" i="1"/>
  <c r="EQ174" i="1"/>
  <c r="EP175" i="1"/>
  <c r="EQ175" i="1"/>
  <c r="EP176" i="1"/>
  <c r="EQ176" i="1"/>
  <c r="EP177" i="1"/>
  <c r="EQ177" i="1"/>
  <c r="EP178" i="1"/>
  <c r="EQ178" i="1"/>
  <c r="EP179" i="1"/>
  <c r="EQ179" i="1"/>
  <c r="EP180" i="1"/>
  <c r="EQ180" i="1"/>
  <c r="EP181" i="1"/>
  <c r="EQ181" i="1"/>
  <c r="EP182" i="1"/>
  <c r="EQ182" i="1"/>
  <c r="EP183" i="1"/>
  <c r="EQ183" i="1"/>
  <c r="EP184" i="1"/>
  <c r="EQ184" i="1"/>
  <c r="EP185" i="1"/>
  <c r="EQ185" i="1"/>
  <c r="EP186" i="1"/>
  <c r="EQ186" i="1"/>
  <c r="EP187" i="1"/>
  <c r="EQ187" i="1"/>
  <c r="EP188" i="1"/>
  <c r="EQ188" i="1"/>
  <c r="EP189" i="1"/>
  <c r="EQ189" i="1"/>
  <c r="EP190" i="1"/>
  <c r="EQ190" i="1"/>
  <c r="EP191" i="1"/>
  <c r="EQ191" i="1"/>
  <c r="EP192" i="1"/>
  <c r="EQ192" i="1"/>
  <c r="EP193" i="1"/>
  <c r="EQ193" i="1"/>
  <c r="EP194" i="1"/>
  <c r="EQ194" i="1"/>
  <c r="EP195" i="1"/>
  <c r="EQ195" i="1"/>
  <c r="EP196" i="1"/>
  <c r="EQ196" i="1"/>
  <c r="EP197" i="1"/>
  <c r="EQ197" i="1"/>
  <c r="EP198" i="1"/>
  <c r="EQ198" i="1"/>
  <c r="EP199" i="1"/>
  <c r="EQ199" i="1"/>
  <c r="EP200" i="1"/>
  <c r="EQ200" i="1"/>
  <c r="EP201" i="1"/>
  <c r="EQ201" i="1"/>
  <c r="EP202" i="1"/>
  <c r="EQ202" i="1"/>
  <c r="EP203" i="1"/>
  <c r="EQ203" i="1"/>
  <c r="EP204" i="1"/>
  <c r="EQ204" i="1"/>
  <c r="EP205" i="1"/>
  <c r="EQ205" i="1"/>
  <c r="EP206" i="1"/>
  <c r="EQ206" i="1"/>
  <c r="EP207" i="1"/>
  <c r="EQ207" i="1"/>
  <c r="EP208" i="1"/>
  <c r="EQ208" i="1"/>
  <c r="EP209" i="1"/>
  <c r="EQ209" i="1"/>
  <c r="EP210" i="1"/>
  <c r="EQ210" i="1"/>
  <c r="EP211" i="1"/>
  <c r="EQ211" i="1"/>
  <c r="EP212" i="1"/>
  <c r="EQ212" i="1"/>
  <c r="EP213" i="1"/>
  <c r="EQ213" i="1"/>
  <c r="EP214" i="1"/>
  <c r="EQ214" i="1"/>
  <c r="EP215" i="1"/>
  <c r="EQ215" i="1"/>
  <c r="EP216" i="1"/>
  <c r="EQ216" i="1"/>
  <c r="EP217" i="1"/>
  <c r="EQ217" i="1"/>
  <c r="EP218" i="1"/>
  <c r="EQ218" i="1"/>
  <c r="EP219" i="1"/>
  <c r="EQ219" i="1"/>
  <c r="EP220" i="1"/>
  <c r="EQ220" i="1"/>
  <c r="EP221" i="1"/>
  <c r="EQ221" i="1"/>
  <c r="EP222" i="1"/>
  <c r="EQ222" i="1"/>
  <c r="EP223" i="1"/>
  <c r="EQ223" i="1"/>
  <c r="EP224" i="1"/>
  <c r="EQ224" i="1"/>
  <c r="EP225" i="1"/>
  <c r="EQ225" i="1"/>
  <c r="EP226" i="1"/>
  <c r="EQ226" i="1"/>
  <c r="EP227" i="1"/>
  <c r="EQ227" i="1"/>
  <c r="EP228" i="1"/>
  <c r="EQ228" i="1"/>
  <c r="EP229" i="1"/>
  <c r="EQ229" i="1"/>
  <c r="EP230" i="1"/>
  <c r="EQ230" i="1"/>
  <c r="EP231" i="1"/>
  <c r="EQ231" i="1"/>
  <c r="EP232" i="1"/>
  <c r="EQ232" i="1"/>
  <c r="EP233" i="1"/>
  <c r="EQ233" i="1"/>
  <c r="EP234" i="1"/>
  <c r="EQ234" i="1"/>
  <c r="EP235" i="1"/>
  <c r="EQ235" i="1"/>
  <c r="EP236" i="1"/>
  <c r="EQ236" i="1"/>
  <c r="EP237" i="1"/>
  <c r="EQ237" i="1"/>
  <c r="EP238" i="1"/>
  <c r="EQ238" i="1"/>
  <c r="EP239" i="1"/>
  <c r="EQ239" i="1"/>
  <c r="EP240" i="1"/>
  <c r="EQ240" i="1"/>
  <c r="EP241" i="1"/>
  <c r="EQ241" i="1"/>
  <c r="EP242" i="1"/>
  <c r="EQ242" i="1"/>
  <c r="EP243" i="1"/>
  <c r="EQ243" i="1"/>
  <c r="EP244" i="1"/>
  <c r="EQ244" i="1"/>
  <c r="EP245" i="1"/>
  <c r="EQ245" i="1"/>
  <c r="EP246" i="1"/>
  <c r="EQ246" i="1"/>
  <c r="EP247" i="1"/>
  <c r="EQ247" i="1"/>
  <c r="EP248" i="1"/>
  <c r="EQ248" i="1"/>
  <c r="EP249" i="1"/>
  <c r="EQ249" i="1"/>
  <c r="EP250" i="1"/>
  <c r="EQ250" i="1"/>
  <c r="EP251" i="1"/>
  <c r="EQ251" i="1"/>
  <c r="EP252" i="1"/>
  <c r="EQ252" i="1"/>
  <c r="EP253" i="1"/>
  <c r="EQ253" i="1"/>
  <c r="EP254" i="1"/>
  <c r="EQ254" i="1"/>
  <c r="EP255" i="1"/>
  <c r="EQ255" i="1"/>
  <c r="EP256" i="1"/>
  <c r="EQ256" i="1"/>
  <c r="EP257" i="1"/>
  <c r="EQ257" i="1"/>
  <c r="EP258" i="1"/>
  <c r="EQ258" i="1"/>
  <c r="EP259" i="1"/>
  <c r="EQ259" i="1"/>
  <c r="EP260" i="1"/>
  <c r="EQ260" i="1"/>
  <c r="EP261" i="1"/>
  <c r="EQ261" i="1"/>
  <c r="EP262" i="1"/>
  <c r="EQ262" i="1"/>
  <c r="EP263" i="1"/>
  <c r="EQ263" i="1"/>
  <c r="EP264" i="1"/>
  <c r="EQ264" i="1"/>
  <c r="EP265" i="1"/>
  <c r="EQ265" i="1"/>
  <c r="EP266" i="1"/>
  <c r="EQ266" i="1"/>
  <c r="EP267" i="1"/>
  <c r="EQ267" i="1"/>
  <c r="EP268" i="1"/>
  <c r="EQ268" i="1"/>
  <c r="EP269" i="1"/>
  <c r="EQ269" i="1"/>
  <c r="EP270" i="1"/>
  <c r="EQ270" i="1"/>
  <c r="EP271" i="1"/>
  <c r="EQ271" i="1"/>
  <c r="EP272" i="1"/>
  <c r="EQ272" i="1"/>
  <c r="EP273" i="1"/>
  <c r="EQ273" i="1"/>
  <c r="EP274" i="1"/>
  <c r="EQ274" i="1"/>
  <c r="EP275" i="1"/>
  <c r="EQ275" i="1"/>
  <c r="EP276" i="1"/>
  <c r="EQ276" i="1"/>
  <c r="EP277" i="1"/>
  <c r="EQ277" i="1"/>
  <c r="EP278" i="1"/>
  <c r="EQ278" i="1"/>
  <c r="EP279" i="1"/>
  <c r="EQ279" i="1"/>
  <c r="EP280" i="1"/>
  <c r="EQ280" i="1"/>
  <c r="EP281" i="1"/>
  <c r="EQ281" i="1"/>
  <c r="EP282" i="1"/>
  <c r="EQ282" i="1"/>
  <c r="EP283" i="1"/>
  <c r="EQ283" i="1"/>
  <c r="EP284" i="1"/>
  <c r="EQ284" i="1"/>
  <c r="EP285" i="1"/>
  <c r="EQ285" i="1"/>
  <c r="EP286" i="1"/>
  <c r="EQ286" i="1"/>
  <c r="EP287" i="1"/>
  <c r="EQ287" i="1"/>
  <c r="EP288" i="1"/>
  <c r="EQ288" i="1"/>
  <c r="EP289" i="1"/>
  <c r="EQ289" i="1"/>
  <c r="EP290" i="1"/>
  <c r="EQ290" i="1"/>
  <c r="EP291" i="1"/>
  <c r="EQ291" i="1"/>
  <c r="EP292" i="1"/>
  <c r="EQ292" i="1"/>
  <c r="EP293" i="1"/>
  <c r="EQ293" i="1"/>
  <c r="EP294" i="1"/>
  <c r="EQ294" i="1"/>
  <c r="EP295" i="1"/>
  <c r="EQ295" i="1"/>
  <c r="EP296" i="1"/>
  <c r="EQ296" i="1"/>
  <c r="EP297" i="1"/>
  <c r="EQ297" i="1"/>
  <c r="EP298" i="1"/>
  <c r="EQ298" i="1"/>
  <c r="EP299" i="1"/>
  <c r="EQ299" i="1"/>
  <c r="EP300" i="1"/>
  <c r="EQ300" i="1"/>
  <c r="EP301" i="1"/>
  <c r="EQ301" i="1"/>
  <c r="EP302" i="1"/>
  <c r="EQ302" i="1"/>
  <c r="EP303" i="1"/>
  <c r="EQ303" i="1"/>
  <c r="EP304" i="1"/>
  <c r="EQ304" i="1"/>
  <c r="EP305" i="1"/>
  <c r="EQ305" i="1"/>
  <c r="EP306" i="1"/>
  <c r="EQ306" i="1"/>
  <c r="EP307" i="1"/>
  <c r="EQ307" i="1"/>
  <c r="EP308" i="1"/>
  <c r="EQ308" i="1"/>
  <c r="EP309" i="1"/>
  <c r="EQ309" i="1"/>
  <c r="EP310" i="1"/>
  <c r="EQ310" i="1"/>
  <c r="EP311" i="1"/>
  <c r="EQ311" i="1"/>
  <c r="EP312" i="1"/>
  <c r="EQ312" i="1"/>
  <c r="EP313" i="1"/>
  <c r="EQ313" i="1"/>
  <c r="EP314" i="1"/>
  <c r="EQ314" i="1"/>
  <c r="EP315" i="1"/>
  <c r="EQ315" i="1"/>
  <c r="EP316" i="1"/>
  <c r="EQ316" i="1"/>
  <c r="EP317" i="1"/>
  <c r="EQ317" i="1"/>
  <c r="EP318" i="1"/>
  <c r="EQ318" i="1"/>
  <c r="EP319" i="1"/>
  <c r="EQ319" i="1"/>
  <c r="EP320" i="1"/>
  <c r="EQ320" i="1"/>
  <c r="EP321" i="1"/>
  <c r="EQ321" i="1"/>
  <c r="EP322" i="1"/>
  <c r="EQ322" i="1"/>
  <c r="EP323" i="1"/>
  <c r="EQ323" i="1"/>
  <c r="EP324" i="1"/>
  <c r="EQ324" i="1"/>
  <c r="EP325" i="1"/>
  <c r="EQ325" i="1"/>
  <c r="EP326" i="1"/>
  <c r="EQ326" i="1"/>
  <c r="EP327" i="1"/>
  <c r="EQ327" i="1"/>
  <c r="EP328" i="1"/>
  <c r="EQ328" i="1"/>
  <c r="EP329" i="1"/>
  <c r="EQ329" i="1"/>
  <c r="EP330" i="1"/>
  <c r="EQ330" i="1"/>
  <c r="EP331" i="1"/>
  <c r="EQ331" i="1"/>
  <c r="EP332" i="1"/>
  <c r="EQ332" i="1"/>
  <c r="EP333" i="1"/>
  <c r="EQ333" i="1"/>
  <c r="EP334" i="1"/>
  <c r="EQ334" i="1"/>
  <c r="EP335" i="1"/>
  <c r="EQ335" i="1"/>
  <c r="EP336" i="1"/>
  <c r="EQ336" i="1"/>
  <c r="EP337" i="1"/>
  <c r="EQ337" i="1"/>
  <c r="EQ6" i="1"/>
  <c r="EP6" i="1"/>
  <c r="BO28" i="1"/>
  <c r="BN29" i="1"/>
  <c r="BO29" i="1"/>
  <c r="BN30" i="1"/>
  <c r="BO30" i="1"/>
  <c r="BN31" i="1"/>
  <c r="BO31" i="1"/>
  <c r="BN32" i="1"/>
  <c r="BO32" i="1"/>
  <c r="BO120" i="1"/>
  <c r="BN121" i="1"/>
  <c r="BO121" i="1"/>
  <c r="BO122" i="1"/>
  <c r="BN123" i="1"/>
  <c r="BO123" i="1"/>
  <c r="BO124" i="1"/>
  <c r="BN125" i="1"/>
  <c r="BO125" i="1"/>
  <c r="BO126" i="1"/>
  <c r="BN127" i="1"/>
  <c r="BO127" i="1"/>
  <c r="BN128" i="1"/>
  <c r="BO128" i="1"/>
  <c r="BN129" i="1"/>
  <c r="BO129" i="1"/>
  <c r="BN130" i="1"/>
  <c r="BO130" i="1"/>
  <c r="BN131" i="1"/>
  <c r="BO131" i="1"/>
  <c r="BN132" i="1"/>
  <c r="BO132" i="1"/>
  <c r="BN133" i="1"/>
  <c r="BO133" i="1"/>
  <c r="BN134" i="1"/>
  <c r="BO134" i="1"/>
  <c r="BN135" i="1"/>
  <c r="BO135" i="1"/>
  <c r="BN136" i="1"/>
  <c r="BO136" i="1"/>
  <c r="BN137" i="1"/>
  <c r="BO137" i="1"/>
  <c r="BO138" i="1"/>
  <c r="BN139" i="1"/>
  <c r="BO139" i="1"/>
  <c r="BN140" i="1"/>
  <c r="BO140" i="1"/>
  <c r="BN141" i="1"/>
  <c r="BO141" i="1"/>
  <c r="BN142" i="1"/>
  <c r="BO142" i="1"/>
  <c r="BN143" i="1"/>
  <c r="BO143" i="1"/>
  <c r="BN144" i="1"/>
  <c r="BO144" i="1"/>
  <c r="BN145" i="1"/>
  <c r="BO145" i="1"/>
  <c r="BN146" i="1"/>
  <c r="BO146" i="1"/>
  <c r="BN147" i="1"/>
  <c r="BO147" i="1"/>
  <c r="BN148" i="1"/>
  <c r="BO148" i="1"/>
  <c r="BN149" i="1"/>
  <c r="BO149" i="1"/>
  <c r="BN150" i="1"/>
  <c r="BO150" i="1"/>
  <c r="BN151" i="1"/>
  <c r="BO151" i="1"/>
  <c r="BN152" i="1"/>
  <c r="BO152" i="1"/>
  <c r="BN153" i="1"/>
  <c r="BO153" i="1"/>
  <c r="BN154" i="1"/>
  <c r="BO154" i="1"/>
  <c r="BN155" i="1"/>
  <c r="BO155" i="1"/>
  <c r="BN156" i="1"/>
  <c r="BO156" i="1"/>
  <c r="BN157" i="1"/>
  <c r="BO157" i="1"/>
  <c r="BN158" i="1"/>
  <c r="BO158" i="1"/>
  <c r="BN159" i="1"/>
  <c r="BO159" i="1"/>
  <c r="BN160" i="1"/>
  <c r="BO160" i="1"/>
  <c r="BN161" i="1"/>
  <c r="BO161" i="1"/>
  <c r="BN162" i="1"/>
  <c r="BO162" i="1"/>
  <c r="BN163" i="1"/>
  <c r="BO163" i="1"/>
  <c r="BN164" i="1"/>
  <c r="BO164" i="1"/>
  <c r="BN165" i="1"/>
  <c r="BO165" i="1"/>
  <c r="BN166" i="1"/>
  <c r="BO166" i="1"/>
  <c r="BN167" i="1"/>
  <c r="BO167" i="1"/>
  <c r="BN168" i="1"/>
  <c r="BO168" i="1"/>
  <c r="BN169" i="1"/>
  <c r="BO169" i="1"/>
  <c r="BN170" i="1"/>
  <c r="BO170" i="1"/>
  <c r="BN171" i="1"/>
  <c r="BO171" i="1"/>
  <c r="BN172" i="1"/>
  <c r="BO172" i="1"/>
  <c r="BN173" i="1"/>
  <c r="BO173" i="1"/>
  <c r="BN174" i="1"/>
  <c r="BO174" i="1"/>
  <c r="BN175" i="1"/>
  <c r="BO175" i="1"/>
  <c r="BN176" i="1"/>
  <c r="BO176" i="1"/>
  <c r="BN177" i="1"/>
  <c r="BO177" i="1"/>
  <c r="BN178" i="1"/>
  <c r="BO178" i="1"/>
  <c r="BN179" i="1"/>
  <c r="BO179" i="1"/>
  <c r="BN180" i="1"/>
  <c r="BO180" i="1"/>
  <c r="BN181" i="1"/>
  <c r="BO181" i="1"/>
  <c r="BN182" i="1"/>
  <c r="BO182" i="1"/>
  <c r="BN183" i="1"/>
  <c r="BO183" i="1"/>
  <c r="BN184" i="1"/>
  <c r="BO184" i="1"/>
  <c r="BN185" i="1"/>
  <c r="BO185" i="1"/>
  <c r="BN186" i="1"/>
  <c r="BO186" i="1"/>
  <c r="BN187" i="1"/>
  <c r="BO187" i="1"/>
  <c r="BN188" i="1"/>
  <c r="BO188" i="1"/>
  <c r="BN189" i="1"/>
  <c r="BO189" i="1"/>
  <c r="BN190" i="1"/>
  <c r="BO190" i="1"/>
  <c r="BN191" i="1"/>
  <c r="BO191" i="1"/>
  <c r="BN192" i="1"/>
  <c r="BO192" i="1"/>
  <c r="BN193" i="1"/>
  <c r="BO193" i="1"/>
  <c r="BN194" i="1"/>
  <c r="BO194" i="1"/>
  <c r="BN195" i="1"/>
  <c r="BO195" i="1"/>
  <c r="BN196" i="1"/>
  <c r="BO196" i="1"/>
  <c r="BN197" i="1"/>
  <c r="BO197" i="1"/>
  <c r="BN198" i="1"/>
  <c r="BO198" i="1"/>
  <c r="BN199" i="1"/>
  <c r="BO199" i="1"/>
  <c r="BN200" i="1"/>
  <c r="BO200" i="1"/>
  <c r="BN201" i="1"/>
  <c r="BO201" i="1"/>
  <c r="BN202" i="1"/>
  <c r="BO202" i="1"/>
  <c r="BN203" i="1"/>
  <c r="BO203" i="1"/>
  <c r="BN204" i="1"/>
  <c r="BO204" i="1"/>
  <c r="BN205" i="1"/>
  <c r="BO205" i="1"/>
  <c r="BN206" i="1"/>
  <c r="BO206" i="1"/>
  <c r="BN207" i="1"/>
  <c r="BO207" i="1"/>
  <c r="BN208" i="1"/>
  <c r="BO208" i="1"/>
  <c r="BN209" i="1"/>
  <c r="BO209" i="1"/>
  <c r="BN210" i="1"/>
  <c r="BO210" i="1"/>
  <c r="BN211" i="1"/>
  <c r="BO211" i="1"/>
  <c r="BN212" i="1"/>
  <c r="BO212" i="1"/>
  <c r="BN213" i="1"/>
  <c r="BO213" i="1"/>
  <c r="BN214" i="1"/>
  <c r="BO214" i="1"/>
  <c r="BN215" i="1"/>
  <c r="BO215" i="1"/>
  <c r="BN216" i="1"/>
  <c r="BO216" i="1"/>
  <c r="BN217" i="1"/>
  <c r="BO217" i="1"/>
  <c r="BN218" i="1"/>
  <c r="BO218" i="1"/>
  <c r="BN219" i="1"/>
  <c r="BO219" i="1"/>
  <c r="BN220" i="1"/>
  <c r="BO220" i="1"/>
  <c r="BN221" i="1"/>
  <c r="BO221" i="1"/>
  <c r="BN222" i="1"/>
  <c r="BO222" i="1"/>
  <c r="BN223" i="1"/>
  <c r="BO223" i="1"/>
  <c r="BN224" i="1"/>
  <c r="BO224" i="1"/>
  <c r="BN225" i="1"/>
  <c r="BO225" i="1"/>
  <c r="BN226" i="1"/>
  <c r="BO226" i="1"/>
  <c r="BN227" i="1"/>
  <c r="BO227" i="1"/>
  <c r="BN228" i="1"/>
  <c r="BO228" i="1"/>
  <c r="BN229" i="1"/>
  <c r="BO229" i="1"/>
  <c r="BN230" i="1"/>
  <c r="BO230" i="1"/>
  <c r="BN231" i="1"/>
  <c r="BO231" i="1"/>
  <c r="BN232" i="1"/>
  <c r="BO232" i="1"/>
  <c r="BN233" i="1"/>
  <c r="BO233" i="1"/>
  <c r="BN234" i="1"/>
  <c r="BO234" i="1"/>
  <c r="BN235" i="1"/>
  <c r="BO235" i="1"/>
  <c r="BN236" i="1"/>
  <c r="BO236" i="1"/>
  <c r="BN237" i="1"/>
  <c r="BO237" i="1"/>
  <c r="BN238" i="1"/>
  <c r="BO238" i="1"/>
  <c r="BN239" i="1"/>
  <c r="BO239" i="1"/>
  <c r="BN240" i="1"/>
  <c r="BO240" i="1"/>
  <c r="BN241" i="1"/>
  <c r="BO241" i="1"/>
  <c r="BN242" i="1"/>
  <c r="BO242" i="1"/>
  <c r="BN243" i="1"/>
  <c r="BO243" i="1"/>
  <c r="BN244" i="1"/>
  <c r="BO244" i="1"/>
  <c r="BN245" i="1"/>
  <c r="BO245" i="1"/>
  <c r="BN246" i="1"/>
  <c r="BO246" i="1"/>
  <c r="BN247" i="1"/>
  <c r="BO247" i="1"/>
  <c r="BN248" i="1"/>
  <c r="BO248" i="1"/>
  <c r="BN249" i="1"/>
  <c r="BO249" i="1"/>
  <c r="BN250" i="1"/>
  <c r="BO250" i="1"/>
  <c r="BN251" i="1"/>
  <c r="BO251" i="1"/>
  <c r="BN252" i="1"/>
  <c r="BO252" i="1"/>
  <c r="BN253" i="1"/>
  <c r="BO253" i="1"/>
  <c r="BN254" i="1"/>
  <c r="BO254" i="1"/>
  <c r="BN255" i="1"/>
  <c r="BO255" i="1"/>
  <c r="BN256" i="1"/>
  <c r="BO256" i="1"/>
  <c r="BN257" i="1"/>
  <c r="BO257" i="1"/>
  <c r="BN258" i="1"/>
  <c r="BO258" i="1"/>
  <c r="BN259" i="1"/>
  <c r="BO259" i="1"/>
  <c r="BN260" i="1"/>
  <c r="BO260" i="1"/>
  <c r="BN261" i="1"/>
  <c r="BO261" i="1"/>
  <c r="BN262" i="1"/>
  <c r="BO262" i="1"/>
  <c r="BN263" i="1"/>
  <c r="BO263" i="1"/>
  <c r="BN264" i="1"/>
  <c r="BO264" i="1"/>
  <c r="BN265" i="1"/>
  <c r="BO265" i="1"/>
  <c r="BN266" i="1"/>
  <c r="BO266" i="1"/>
  <c r="BN267" i="1"/>
  <c r="BO267" i="1"/>
  <c r="BN268" i="1"/>
  <c r="BO268" i="1"/>
  <c r="BN269" i="1"/>
  <c r="BO269" i="1"/>
  <c r="BN270" i="1"/>
  <c r="BO270" i="1"/>
  <c r="BN271" i="1"/>
  <c r="BO271" i="1"/>
  <c r="BN272" i="1"/>
  <c r="BO272" i="1"/>
  <c r="BN273" i="1"/>
  <c r="BO273" i="1"/>
  <c r="BN274" i="1"/>
  <c r="BO274" i="1"/>
  <c r="BN275" i="1"/>
  <c r="BO275" i="1"/>
  <c r="BN276" i="1"/>
  <c r="BO276" i="1"/>
  <c r="BN277" i="1"/>
  <c r="BO277" i="1"/>
  <c r="BN278" i="1"/>
  <c r="BO278" i="1"/>
  <c r="BN279" i="1"/>
  <c r="BO279" i="1"/>
  <c r="BN280" i="1"/>
  <c r="BO280" i="1"/>
  <c r="BN281" i="1"/>
  <c r="BO281" i="1"/>
  <c r="BN282" i="1"/>
  <c r="BO282" i="1"/>
  <c r="BN283" i="1"/>
  <c r="BO283" i="1"/>
  <c r="BN284" i="1"/>
  <c r="BO284" i="1"/>
  <c r="BN285" i="1"/>
  <c r="BO285" i="1"/>
  <c r="BN286" i="1"/>
  <c r="BO286" i="1"/>
  <c r="BN287" i="1"/>
  <c r="BO287" i="1"/>
  <c r="BN288" i="1"/>
  <c r="BO288" i="1"/>
  <c r="BN289" i="1"/>
  <c r="BO289" i="1"/>
  <c r="BN290" i="1"/>
  <c r="BO290" i="1"/>
  <c r="BN291" i="1"/>
  <c r="BO291" i="1"/>
  <c r="BN292" i="1"/>
  <c r="BO292" i="1"/>
  <c r="BN293" i="1"/>
  <c r="BO293" i="1"/>
  <c r="BN294" i="1"/>
  <c r="BO294" i="1"/>
  <c r="BN295" i="1"/>
  <c r="BO295" i="1"/>
  <c r="BN296" i="1"/>
  <c r="BO296" i="1"/>
  <c r="BN297" i="1"/>
  <c r="BO297" i="1"/>
  <c r="BN298" i="1"/>
  <c r="BO298" i="1"/>
  <c r="BN299" i="1"/>
  <c r="BO299" i="1"/>
  <c r="BN300" i="1"/>
  <c r="BO300" i="1"/>
  <c r="BN301" i="1"/>
  <c r="BO301" i="1"/>
  <c r="BN302" i="1"/>
  <c r="BO302" i="1"/>
  <c r="BN303" i="1"/>
  <c r="BO303" i="1"/>
  <c r="BN304" i="1"/>
  <c r="BO304" i="1"/>
  <c r="BN305" i="1"/>
  <c r="BO305" i="1"/>
  <c r="BN306" i="1"/>
  <c r="BO306" i="1"/>
  <c r="BN307" i="1"/>
  <c r="BO307" i="1"/>
  <c r="BN308" i="1"/>
  <c r="BO308" i="1"/>
  <c r="BN309" i="1"/>
  <c r="BO309" i="1"/>
  <c r="BN310" i="1"/>
  <c r="BO310" i="1"/>
  <c r="BN311" i="1"/>
  <c r="BO311" i="1"/>
  <c r="BN312" i="1"/>
  <c r="BO312" i="1"/>
  <c r="BN313" i="1"/>
  <c r="BO313" i="1"/>
  <c r="BN314" i="1"/>
  <c r="BO314" i="1"/>
  <c r="BN315" i="1"/>
  <c r="BO315" i="1"/>
  <c r="BN316" i="1"/>
  <c r="BO316" i="1"/>
  <c r="BN317" i="1"/>
  <c r="BO317" i="1"/>
  <c r="BN318" i="1"/>
  <c r="BO318" i="1"/>
  <c r="BN319" i="1"/>
  <c r="BO319" i="1"/>
  <c r="BN320" i="1"/>
  <c r="BO320" i="1"/>
  <c r="BN321" i="1"/>
  <c r="BO321" i="1"/>
  <c r="BN322" i="1"/>
  <c r="BO322" i="1"/>
  <c r="BN323" i="1"/>
  <c r="BO323" i="1"/>
  <c r="BN324" i="1"/>
  <c r="BO324" i="1"/>
  <c r="BN325" i="1"/>
  <c r="BO325" i="1"/>
  <c r="BN326" i="1"/>
  <c r="BO326" i="1"/>
  <c r="BN327" i="1"/>
  <c r="BO327" i="1"/>
  <c r="BN328" i="1"/>
  <c r="BO328" i="1"/>
  <c r="BN329" i="1"/>
  <c r="BO329" i="1"/>
  <c r="BN330" i="1"/>
  <c r="BO330" i="1"/>
  <c r="BN331" i="1"/>
  <c r="BO331" i="1"/>
  <c r="BN332" i="1"/>
  <c r="BO332" i="1"/>
  <c r="BN333" i="1"/>
  <c r="BO333" i="1"/>
  <c r="BN334" i="1"/>
  <c r="BO334" i="1"/>
  <c r="BN335" i="1"/>
  <c r="BO335" i="1"/>
  <c r="BN336" i="1"/>
  <c r="BO336" i="1"/>
  <c r="BN337" i="1"/>
  <c r="BO337" i="1"/>
  <c r="BN7" i="1"/>
  <c r="BO7" i="1"/>
  <c r="EO8" i="1"/>
  <c r="BN9" i="1"/>
  <c r="EO9" i="1"/>
  <c r="EO10" i="1"/>
  <c r="BN11" i="1"/>
  <c r="EO11" i="1"/>
  <c r="EO12" i="1"/>
  <c r="BN13" i="1"/>
  <c r="EO13" i="1"/>
  <c r="EO14" i="1"/>
  <c r="BN15" i="1"/>
  <c r="EO15" i="1"/>
  <c r="EO16" i="1"/>
  <c r="BN17" i="1"/>
  <c r="EO17" i="1"/>
  <c r="EO18" i="1"/>
  <c r="BN19" i="1"/>
  <c r="EO19" i="1"/>
  <c r="EO20" i="1"/>
  <c r="BN21" i="1"/>
  <c r="EO22" i="1"/>
  <c r="BN23" i="1"/>
  <c r="EO23" i="1"/>
  <c r="EO24" i="1"/>
  <c r="BN25" i="1"/>
  <c r="EO25" i="1"/>
  <c r="EO26" i="1"/>
  <c r="BN27" i="1"/>
  <c r="EO27" i="1"/>
  <c r="EO29" i="1"/>
  <c r="EO31" i="1"/>
  <c r="BN33" i="1"/>
  <c r="EO33" i="1"/>
  <c r="BN35" i="1"/>
  <c r="EO35" i="1"/>
  <c r="BN37" i="1"/>
  <c r="EO37" i="1"/>
  <c r="EO38" i="1"/>
  <c r="BN39" i="1"/>
  <c r="EO39" i="1"/>
  <c r="BN41" i="1"/>
  <c r="EO41" i="1"/>
  <c r="EO42" i="1"/>
  <c r="BN43" i="1"/>
  <c r="EO43" i="1"/>
  <c r="BN45" i="1"/>
  <c r="EO45" i="1"/>
  <c r="EO46" i="1"/>
  <c r="BN47" i="1"/>
  <c r="EO47" i="1"/>
  <c r="BN49" i="1"/>
  <c r="EO49" i="1"/>
  <c r="EO50" i="1"/>
  <c r="BN51" i="1"/>
  <c r="EO51" i="1"/>
  <c r="BN53" i="1"/>
  <c r="EO53" i="1"/>
  <c r="BN55" i="1"/>
  <c r="EO55" i="1"/>
  <c r="BN57" i="1"/>
  <c r="EO57" i="1"/>
  <c r="EO58" i="1"/>
  <c r="BN59" i="1"/>
  <c r="EO59" i="1"/>
  <c r="BN61" i="1"/>
  <c r="EO61" i="1"/>
  <c r="EO62" i="1"/>
  <c r="BN63" i="1"/>
  <c r="EO63" i="1"/>
  <c r="BN65" i="1"/>
  <c r="EO65" i="1"/>
  <c r="EO66" i="1"/>
  <c r="BN67" i="1"/>
  <c r="EO67" i="1"/>
  <c r="BN69" i="1"/>
  <c r="EO69" i="1"/>
  <c r="EO70" i="1"/>
  <c r="BN71" i="1"/>
  <c r="EO71" i="1"/>
  <c r="BN73" i="1"/>
  <c r="EO73" i="1"/>
  <c r="EO74" i="1"/>
  <c r="BN75" i="1"/>
  <c r="EO75" i="1"/>
  <c r="BN77" i="1"/>
  <c r="EO77" i="1"/>
  <c r="EO78" i="1"/>
  <c r="BN79" i="1"/>
  <c r="EO79" i="1"/>
  <c r="BN81" i="1"/>
  <c r="EO81" i="1"/>
  <c r="BN83" i="1"/>
  <c r="EO83" i="1"/>
  <c r="BN85" i="1"/>
  <c r="EO85" i="1"/>
  <c r="EO86" i="1"/>
  <c r="BN87" i="1"/>
  <c r="EO87" i="1"/>
  <c r="BN89" i="1"/>
  <c r="EO89" i="1"/>
  <c r="EO90" i="1"/>
  <c r="BN91" i="1"/>
  <c r="EO91" i="1"/>
  <c r="BN93" i="1"/>
  <c r="EO93" i="1"/>
  <c r="EO94" i="1"/>
  <c r="BN95" i="1"/>
  <c r="EO95" i="1"/>
  <c r="BN97" i="1"/>
  <c r="EO97" i="1"/>
  <c r="EO98" i="1"/>
  <c r="BN99" i="1"/>
  <c r="BN100" i="1"/>
  <c r="BN101" i="1"/>
  <c r="EO101" i="1"/>
  <c r="BN103" i="1"/>
  <c r="EO103" i="1"/>
  <c r="BN104" i="1"/>
  <c r="BN105" i="1"/>
  <c r="EO105" i="1"/>
  <c r="BN107" i="1"/>
  <c r="EO107" i="1"/>
  <c r="BN108" i="1"/>
  <c r="BN109" i="1"/>
  <c r="EO109" i="1"/>
  <c r="BN111" i="1"/>
  <c r="EO111" i="1"/>
  <c r="BN112" i="1"/>
  <c r="BN113" i="1"/>
  <c r="EO113" i="1"/>
  <c r="BN115" i="1"/>
  <c r="EO115" i="1"/>
  <c r="BN116" i="1"/>
  <c r="BN117" i="1"/>
  <c r="EO117" i="1"/>
  <c r="BN119" i="1"/>
  <c r="EO119" i="1"/>
  <c r="EO120" i="1"/>
  <c r="EO121" i="1"/>
  <c r="EO122" i="1"/>
  <c r="EO123" i="1"/>
  <c r="EO124" i="1"/>
  <c r="EO125" i="1"/>
  <c r="EO126" i="1"/>
  <c r="EO127" i="1"/>
  <c r="EO128" i="1"/>
  <c r="EO129" i="1"/>
  <c r="EO130" i="1"/>
  <c r="EO131" i="1"/>
  <c r="EO132" i="1"/>
  <c r="EO133" i="1"/>
  <c r="EO134" i="1"/>
  <c r="EO135" i="1"/>
  <c r="EO136" i="1"/>
  <c r="EO137" i="1"/>
  <c r="EO138" i="1"/>
  <c r="EO139" i="1"/>
  <c r="EO141" i="1"/>
  <c r="EO143" i="1"/>
  <c r="EO145" i="1"/>
  <c r="EO146" i="1"/>
  <c r="EO147" i="1"/>
  <c r="EO148" i="1"/>
  <c r="EO149" i="1"/>
  <c r="EO150" i="1"/>
  <c r="EO151" i="1"/>
  <c r="EO152" i="1"/>
  <c r="EO153" i="1"/>
  <c r="EO154" i="1"/>
  <c r="EO155" i="1"/>
  <c r="EO156" i="1"/>
  <c r="EO157" i="1"/>
  <c r="EO158" i="1"/>
  <c r="EO159" i="1"/>
  <c r="EO160" i="1"/>
  <c r="EO161" i="1"/>
  <c r="EO162" i="1"/>
  <c r="EO163" i="1"/>
  <c r="EO164" i="1"/>
  <c r="EO165" i="1"/>
  <c r="EO166" i="1"/>
  <c r="EO167" i="1"/>
  <c r="EO168" i="1"/>
  <c r="EO169" i="1"/>
  <c r="EO170" i="1"/>
  <c r="EO171" i="1"/>
  <c r="EO172" i="1"/>
  <c r="EO173" i="1"/>
  <c r="EO174" i="1"/>
  <c r="EO175" i="1"/>
  <c r="EO176" i="1"/>
  <c r="EO177" i="1"/>
  <c r="EO178" i="1"/>
  <c r="EO179" i="1"/>
  <c r="EO180" i="1"/>
  <c r="EO181" i="1"/>
  <c r="EO182" i="1"/>
  <c r="EO183" i="1"/>
  <c r="EO184" i="1"/>
  <c r="EO185" i="1"/>
  <c r="EO186" i="1"/>
  <c r="EO187" i="1"/>
  <c r="EO188" i="1"/>
  <c r="EO189" i="1"/>
  <c r="EO190" i="1"/>
  <c r="EO191" i="1"/>
  <c r="EO192" i="1"/>
  <c r="EO193" i="1"/>
  <c r="EO194" i="1"/>
  <c r="EO195" i="1"/>
  <c r="EO196" i="1"/>
  <c r="EO197" i="1"/>
  <c r="EO198" i="1"/>
  <c r="EO199" i="1"/>
  <c r="EO200" i="1"/>
  <c r="EO201" i="1"/>
  <c r="EO202" i="1"/>
  <c r="EO203" i="1"/>
  <c r="EO204" i="1"/>
  <c r="EO205" i="1"/>
  <c r="EO206" i="1"/>
  <c r="EO207" i="1"/>
  <c r="EO208" i="1"/>
  <c r="EO209" i="1"/>
  <c r="EO210" i="1"/>
  <c r="EO211" i="1"/>
  <c r="EO212" i="1"/>
  <c r="EO213" i="1"/>
  <c r="EO214" i="1"/>
  <c r="EO215" i="1"/>
  <c r="EO216" i="1"/>
  <c r="EO217" i="1"/>
  <c r="EO218" i="1"/>
  <c r="EO219" i="1"/>
  <c r="EO220" i="1"/>
  <c r="EO221" i="1"/>
  <c r="EO222" i="1"/>
  <c r="EO223" i="1"/>
  <c r="EO224" i="1"/>
  <c r="EO225" i="1"/>
  <c r="EO226" i="1"/>
  <c r="EO227" i="1"/>
  <c r="EO228" i="1"/>
  <c r="EO229" i="1"/>
  <c r="EO230" i="1"/>
  <c r="EO231" i="1"/>
  <c r="EO232" i="1"/>
  <c r="EO233" i="1"/>
  <c r="EO234" i="1"/>
  <c r="EO235" i="1"/>
  <c r="EO236" i="1"/>
  <c r="EO237" i="1"/>
  <c r="EO238" i="1"/>
  <c r="EO239" i="1"/>
  <c r="EO240" i="1"/>
  <c r="EO241" i="1"/>
  <c r="EO242" i="1"/>
  <c r="EO243" i="1"/>
  <c r="EO244" i="1"/>
  <c r="EO245" i="1"/>
  <c r="EO246" i="1"/>
  <c r="EO247" i="1"/>
  <c r="EO248" i="1"/>
  <c r="EO249" i="1"/>
  <c r="EO250" i="1"/>
  <c r="EO251" i="1"/>
  <c r="EO252" i="1"/>
  <c r="EO253" i="1"/>
  <c r="EO254" i="1"/>
  <c r="EO255" i="1"/>
  <c r="EO256" i="1"/>
  <c r="EO257" i="1"/>
  <c r="EO258" i="1"/>
  <c r="EO259" i="1"/>
  <c r="EO260" i="1"/>
  <c r="EO261" i="1"/>
  <c r="EO262" i="1"/>
  <c r="EO263" i="1"/>
  <c r="EO264" i="1"/>
  <c r="EO265" i="1"/>
  <c r="EO266" i="1"/>
  <c r="EO267" i="1"/>
  <c r="EO268" i="1"/>
  <c r="EO269" i="1"/>
  <c r="EO270" i="1"/>
  <c r="EO271" i="1"/>
  <c r="EO272" i="1"/>
  <c r="EO273" i="1"/>
  <c r="EO274" i="1"/>
  <c r="EO275" i="1"/>
  <c r="EO276" i="1"/>
  <c r="EO277" i="1"/>
  <c r="EO278" i="1"/>
  <c r="EO279" i="1"/>
  <c r="EO280" i="1"/>
  <c r="EO281" i="1"/>
  <c r="EO282" i="1"/>
  <c r="EO283" i="1"/>
  <c r="EO284" i="1"/>
  <c r="EO285" i="1"/>
  <c r="EO286" i="1"/>
  <c r="EO287" i="1"/>
  <c r="EO288" i="1"/>
  <c r="EO289" i="1"/>
  <c r="EO290" i="1"/>
  <c r="EO291" i="1"/>
  <c r="EO292" i="1"/>
  <c r="EO293" i="1"/>
  <c r="EO294" i="1"/>
  <c r="EO295" i="1"/>
  <c r="EO296" i="1"/>
  <c r="EO297" i="1"/>
  <c r="EO298" i="1"/>
  <c r="EO299" i="1"/>
  <c r="EO300" i="1"/>
  <c r="EO301" i="1"/>
  <c r="EO302" i="1"/>
  <c r="EO303" i="1"/>
  <c r="EO304" i="1"/>
  <c r="EO305" i="1"/>
  <c r="EO306" i="1"/>
  <c r="EO307" i="1"/>
  <c r="EO308" i="1"/>
  <c r="EO309" i="1"/>
  <c r="EO310" i="1"/>
  <c r="EO311" i="1"/>
  <c r="EO312" i="1"/>
  <c r="EO313" i="1"/>
  <c r="EO314" i="1"/>
  <c r="EO315" i="1"/>
  <c r="EO316" i="1"/>
  <c r="EO317" i="1"/>
  <c r="EO318" i="1"/>
  <c r="EO319" i="1"/>
  <c r="EO320" i="1"/>
  <c r="EO321" i="1"/>
  <c r="EO322" i="1"/>
  <c r="EO323" i="1"/>
  <c r="EO324" i="1"/>
  <c r="EO325" i="1"/>
  <c r="EO326" i="1"/>
  <c r="EO327" i="1"/>
  <c r="EO328" i="1"/>
  <c r="EO329" i="1"/>
  <c r="EO330" i="1"/>
  <c r="EO331" i="1"/>
  <c r="EO332" i="1"/>
  <c r="EO333" i="1"/>
  <c r="EO334" i="1"/>
  <c r="EO335" i="1"/>
  <c r="EO336" i="1"/>
  <c r="EO337" i="1"/>
  <c r="BO6" i="1"/>
  <c r="D10" i="26" l="1"/>
  <c r="A9" i="25"/>
  <c r="A8" i="15"/>
  <c r="ER137" i="1"/>
  <c r="ER146" i="1"/>
  <c r="ER145" i="1"/>
  <c r="ER136" i="1"/>
  <c r="ER135" i="1"/>
  <c r="CQ146" i="1"/>
  <c r="CQ145" i="1"/>
  <c r="CQ142" i="1"/>
  <c r="CQ137" i="1"/>
  <c r="CQ136" i="1"/>
  <c r="CQ135" i="1"/>
  <c r="ER134" i="1"/>
  <c r="CQ134" i="1"/>
  <c r="ER133" i="1"/>
  <c r="ER132" i="1"/>
  <c r="ER131" i="1"/>
  <c r="ER130" i="1"/>
  <c r="CQ133" i="1"/>
  <c r="CQ132" i="1"/>
  <c r="CQ131" i="1"/>
  <c r="CQ130" i="1"/>
  <c r="ER129" i="1"/>
  <c r="ER128" i="1"/>
  <c r="ER127" i="1"/>
  <c r="CQ129" i="1"/>
  <c r="CQ128" i="1"/>
  <c r="CQ127" i="1"/>
  <c r="K38" i="2"/>
  <c r="I248" i="8" s="1"/>
  <c r="J36" i="2"/>
  <c r="B41" i="2"/>
  <c r="C417" i="8" s="1"/>
  <c r="B430" i="8" s="1"/>
  <c r="J38" i="2"/>
  <c r="B36" i="2"/>
  <c r="B40" i="2"/>
  <c r="B92" i="18" s="1"/>
  <c r="B39" i="2"/>
  <c r="K35" i="2"/>
  <c r="I71" i="8" s="1"/>
  <c r="K41" i="2"/>
  <c r="I425" i="8" s="1"/>
  <c r="K425" i="8" s="1"/>
  <c r="B38" i="2"/>
  <c r="J35" i="2"/>
  <c r="J41" i="2"/>
  <c r="C425" i="8" s="1"/>
  <c r="Y3" i="19" s="1"/>
  <c r="Y4" i="19" s="1"/>
  <c r="K40" i="2"/>
  <c r="I366" i="8" s="1"/>
  <c r="B37" i="2"/>
  <c r="B35" i="2"/>
  <c r="J40" i="2"/>
  <c r="I92" i="18" s="1"/>
  <c r="K37" i="2"/>
  <c r="I189" i="8" s="1"/>
  <c r="K34" i="2"/>
  <c r="I12" i="8" s="1"/>
  <c r="K39" i="2"/>
  <c r="I307" i="8" s="1"/>
  <c r="J37" i="2"/>
  <c r="J34" i="2"/>
  <c r="J39" i="2"/>
  <c r="K36" i="2"/>
  <c r="I130" i="8" s="1"/>
  <c r="K130" i="8" s="1"/>
  <c r="E20" i="17"/>
  <c r="F20" i="17" s="1"/>
  <c r="K20" i="17" s="1"/>
  <c r="B20" i="17" s="1"/>
  <c r="H20" i="17" s="1"/>
  <c r="E22" i="17"/>
  <c r="F22" i="17" s="1"/>
  <c r="K22" i="17" s="1"/>
  <c r="B22" i="17" s="1"/>
  <c r="H22" i="17" s="1"/>
  <c r="J54" i="2"/>
  <c r="K53" i="2"/>
  <c r="I248" i="9" s="1"/>
  <c r="B53" i="2"/>
  <c r="J52" i="2"/>
  <c r="C189" i="9" s="1"/>
  <c r="K51" i="2"/>
  <c r="I130" i="9" s="1"/>
  <c r="B51" i="2"/>
  <c r="J50" i="2"/>
  <c r="C71" i="9" s="1"/>
  <c r="K49" i="2"/>
  <c r="I12" i="9" s="1"/>
  <c r="K12" i="9" s="1"/>
  <c r="B49" i="2"/>
  <c r="B39" i="18" s="1"/>
  <c r="K54" i="2"/>
  <c r="B54" i="2"/>
  <c r="B59" i="18" s="1"/>
  <c r="J53" i="2"/>
  <c r="C248" i="9" s="1"/>
  <c r="K52" i="2"/>
  <c r="I189" i="9" s="1"/>
  <c r="B52" i="2"/>
  <c r="J51" i="2"/>
  <c r="C130" i="9" s="1"/>
  <c r="K50" i="2"/>
  <c r="I71" i="9" s="1"/>
  <c r="B50" i="2"/>
  <c r="J49" i="2"/>
  <c r="C12" i="9" s="1"/>
  <c r="M68" i="2"/>
  <c r="K68" i="2"/>
  <c r="B68" i="2"/>
  <c r="B121" i="18" s="1"/>
  <c r="L67" i="2"/>
  <c r="J67" i="2"/>
  <c r="M66" i="2"/>
  <c r="K66" i="2"/>
  <c r="B66" i="2"/>
  <c r="B113" i="18" s="1"/>
  <c r="L65" i="2"/>
  <c r="J65" i="2"/>
  <c r="M63" i="2"/>
  <c r="I12" i="7" s="1"/>
  <c r="L64" i="2"/>
  <c r="G71" i="7" s="1"/>
  <c r="J64" i="2"/>
  <c r="B63" i="2"/>
  <c r="K63" i="2"/>
  <c r="E12" i="7" s="1"/>
  <c r="L68" i="2"/>
  <c r="G307" i="7" s="1"/>
  <c r="J68" i="2"/>
  <c r="M67" i="2"/>
  <c r="K67" i="2"/>
  <c r="B67" i="2"/>
  <c r="B117" i="18" s="1"/>
  <c r="L66" i="2"/>
  <c r="J66" i="2"/>
  <c r="M65" i="2"/>
  <c r="K65" i="2"/>
  <c r="B65" i="2"/>
  <c r="B109" i="18" s="1"/>
  <c r="M64" i="2"/>
  <c r="I71" i="7" s="1"/>
  <c r="K64" i="2"/>
  <c r="E71" i="7" s="1"/>
  <c r="B64" i="2"/>
  <c r="L63" i="2"/>
  <c r="J63" i="2"/>
  <c r="F80" i="13"/>
  <c r="F27" i="13"/>
  <c r="U43" i="3"/>
  <c r="F134" i="13" s="1"/>
  <c r="E43" i="3"/>
  <c r="M43" i="3"/>
  <c r="C27" i="2"/>
  <c r="B28" i="2"/>
  <c r="B26" i="2"/>
  <c r="C28" i="2"/>
  <c r="C26" i="2"/>
  <c r="B27" i="2"/>
  <c r="C18" i="2"/>
  <c r="ER126" i="1"/>
  <c r="CQ126" i="1"/>
  <c r="ER125" i="1"/>
  <c r="CQ125" i="1"/>
  <c r="ER124" i="1"/>
  <c r="CQ124" i="1"/>
  <c r="ER123" i="1"/>
  <c r="CQ123" i="1"/>
  <c r="CQ122" i="1"/>
  <c r="ER139" i="1"/>
  <c r="CQ139" i="1"/>
  <c r="ER140" i="1"/>
  <c r="CQ140" i="1"/>
  <c r="ER138" i="1"/>
  <c r="CQ138" i="1"/>
  <c r="ER144" i="1"/>
  <c r="ER122" i="1"/>
  <c r="CQ32" i="1"/>
  <c r="CQ31" i="1"/>
  <c r="CQ144" i="1"/>
  <c r="CQ121" i="1"/>
  <c r="CQ30" i="1"/>
  <c r="ER143" i="1"/>
  <c r="ER121" i="1"/>
  <c r="CQ143" i="1"/>
  <c r="CQ120" i="1"/>
  <c r="CQ29" i="1"/>
  <c r="ER120" i="1"/>
  <c r="ER142" i="1"/>
  <c r="CQ28" i="1"/>
  <c r="ER141" i="1"/>
  <c r="CQ141" i="1"/>
  <c r="B2" i="20"/>
  <c r="A2" i="18"/>
  <c r="BN6" i="1"/>
  <c r="EZ6" i="1"/>
  <c r="FA6" i="1" s="1"/>
  <c r="FC6" i="1" s="1"/>
  <c r="EZ336" i="1"/>
  <c r="FA336" i="1" s="1"/>
  <c r="FC336" i="1" s="1"/>
  <c r="EZ334" i="1"/>
  <c r="FA334" i="1" s="1"/>
  <c r="FC334" i="1" s="1"/>
  <c r="EZ332" i="1"/>
  <c r="FA332" i="1" s="1"/>
  <c r="FC332" i="1" s="1"/>
  <c r="EZ330" i="1"/>
  <c r="FA330" i="1" s="1"/>
  <c r="FC330" i="1" s="1"/>
  <c r="EZ328" i="1"/>
  <c r="FA328" i="1" s="1"/>
  <c r="FC328" i="1" s="1"/>
  <c r="EZ326" i="1"/>
  <c r="FA326" i="1" s="1"/>
  <c r="FC326" i="1" s="1"/>
  <c r="EZ324" i="1"/>
  <c r="FA324" i="1" s="1"/>
  <c r="FC324" i="1" s="1"/>
  <c r="EZ322" i="1"/>
  <c r="FA322" i="1" s="1"/>
  <c r="FC322" i="1" s="1"/>
  <c r="EZ320" i="1"/>
  <c r="FA320" i="1" s="1"/>
  <c r="FC320" i="1" s="1"/>
  <c r="EZ318" i="1"/>
  <c r="FA318" i="1" s="1"/>
  <c r="FC318" i="1" s="1"/>
  <c r="EZ316" i="1"/>
  <c r="FA316" i="1" s="1"/>
  <c r="FC316" i="1" s="1"/>
  <c r="EZ314" i="1"/>
  <c r="FA314" i="1" s="1"/>
  <c r="FC314" i="1" s="1"/>
  <c r="EZ312" i="1"/>
  <c r="FA312" i="1" s="1"/>
  <c r="FC312" i="1" s="1"/>
  <c r="EZ310" i="1"/>
  <c r="FA310" i="1" s="1"/>
  <c r="FC310" i="1" s="1"/>
  <c r="EZ308" i="1"/>
  <c r="FA308" i="1" s="1"/>
  <c r="FC308" i="1" s="1"/>
  <c r="EZ306" i="1"/>
  <c r="FA306" i="1" s="1"/>
  <c r="FC306" i="1" s="1"/>
  <c r="EZ304" i="1"/>
  <c r="FA304" i="1" s="1"/>
  <c r="FC304" i="1" s="1"/>
  <c r="EZ302" i="1"/>
  <c r="FA302" i="1" s="1"/>
  <c r="FC302" i="1" s="1"/>
  <c r="EZ300" i="1"/>
  <c r="FA300" i="1" s="1"/>
  <c r="FC300" i="1" s="1"/>
  <c r="EZ298" i="1"/>
  <c r="FA298" i="1" s="1"/>
  <c r="FC298" i="1" s="1"/>
  <c r="EZ296" i="1"/>
  <c r="FA296" i="1" s="1"/>
  <c r="FC296" i="1" s="1"/>
  <c r="EZ294" i="1"/>
  <c r="FA294" i="1" s="1"/>
  <c r="FC294" i="1" s="1"/>
  <c r="EZ292" i="1"/>
  <c r="FA292" i="1" s="1"/>
  <c r="FC292" i="1" s="1"/>
  <c r="EZ290" i="1"/>
  <c r="FA290" i="1" s="1"/>
  <c r="FC290" i="1" s="1"/>
  <c r="EZ288" i="1"/>
  <c r="FA288" i="1" s="1"/>
  <c r="FC288" i="1" s="1"/>
  <c r="EZ286" i="1"/>
  <c r="FA286" i="1" s="1"/>
  <c r="FC286" i="1" s="1"/>
  <c r="EZ284" i="1"/>
  <c r="FA284" i="1" s="1"/>
  <c r="FC284" i="1" s="1"/>
  <c r="EZ282" i="1"/>
  <c r="FA282" i="1" s="1"/>
  <c r="FC282" i="1" s="1"/>
  <c r="EZ280" i="1"/>
  <c r="FA280" i="1" s="1"/>
  <c r="FC280" i="1" s="1"/>
  <c r="EZ278" i="1"/>
  <c r="FA278" i="1" s="1"/>
  <c r="FC278" i="1" s="1"/>
  <c r="EZ276" i="1"/>
  <c r="FA276" i="1" s="1"/>
  <c r="FC276" i="1" s="1"/>
  <c r="EZ274" i="1"/>
  <c r="FA274" i="1" s="1"/>
  <c r="FC274" i="1" s="1"/>
  <c r="EZ272" i="1"/>
  <c r="FA272" i="1" s="1"/>
  <c r="FC272" i="1" s="1"/>
  <c r="EZ270" i="1"/>
  <c r="FA270" i="1" s="1"/>
  <c r="FC270" i="1" s="1"/>
  <c r="EZ268" i="1"/>
  <c r="FA268" i="1" s="1"/>
  <c r="FC268" i="1" s="1"/>
  <c r="EZ266" i="1"/>
  <c r="FA266" i="1" s="1"/>
  <c r="FC266" i="1" s="1"/>
  <c r="EZ264" i="1"/>
  <c r="FA264" i="1" s="1"/>
  <c r="FC264" i="1" s="1"/>
  <c r="EZ262" i="1"/>
  <c r="FA262" i="1" s="1"/>
  <c r="FC262" i="1" s="1"/>
  <c r="EZ260" i="1"/>
  <c r="FA260" i="1" s="1"/>
  <c r="FC260" i="1" s="1"/>
  <c r="EZ258" i="1"/>
  <c r="FA258" i="1" s="1"/>
  <c r="FC258" i="1" s="1"/>
  <c r="EZ256" i="1"/>
  <c r="FA256" i="1" s="1"/>
  <c r="FC256" i="1" s="1"/>
  <c r="EZ254" i="1"/>
  <c r="FA254" i="1" s="1"/>
  <c r="FC254" i="1" s="1"/>
  <c r="EZ252" i="1"/>
  <c r="FA252" i="1" s="1"/>
  <c r="FC252" i="1" s="1"/>
  <c r="EZ250" i="1"/>
  <c r="FA250" i="1" s="1"/>
  <c r="FC250" i="1" s="1"/>
  <c r="EZ248" i="1"/>
  <c r="FA248" i="1" s="1"/>
  <c r="FC248" i="1" s="1"/>
  <c r="EZ246" i="1"/>
  <c r="FA246" i="1" s="1"/>
  <c r="FC246" i="1" s="1"/>
  <c r="EZ244" i="1"/>
  <c r="FA244" i="1" s="1"/>
  <c r="FC244" i="1" s="1"/>
  <c r="EZ242" i="1"/>
  <c r="FA242" i="1" s="1"/>
  <c r="FC242" i="1" s="1"/>
  <c r="EZ240" i="1"/>
  <c r="FA240" i="1" s="1"/>
  <c r="FC240" i="1" s="1"/>
  <c r="EZ238" i="1"/>
  <c r="FA238" i="1" s="1"/>
  <c r="FC238" i="1" s="1"/>
  <c r="EZ236" i="1"/>
  <c r="FA236" i="1" s="1"/>
  <c r="FC236" i="1" s="1"/>
  <c r="EZ234" i="1"/>
  <c r="FA234" i="1" s="1"/>
  <c r="FC234" i="1" s="1"/>
  <c r="EZ232" i="1"/>
  <c r="FA232" i="1" s="1"/>
  <c r="FC232" i="1" s="1"/>
  <c r="EZ230" i="1"/>
  <c r="FA230" i="1" s="1"/>
  <c r="FC230" i="1" s="1"/>
  <c r="EZ228" i="1"/>
  <c r="FA228" i="1" s="1"/>
  <c r="FC228" i="1" s="1"/>
  <c r="EZ226" i="1"/>
  <c r="FA226" i="1" s="1"/>
  <c r="FC226" i="1" s="1"/>
  <c r="EZ224" i="1"/>
  <c r="FA224" i="1" s="1"/>
  <c r="FC224" i="1" s="1"/>
  <c r="EZ222" i="1"/>
  <c r="FA222" i="1" s="1"/>
  <c r="FC222" i="1" s="1"/>
  <c r="EZ220" i="1"/>
  <c r="FA220" i="1" s="1"/>
  <c r="FC220" i="1" s="1"/>
  <c r="EZ218" i="1"/>
  <c r="FA218" i="1" s="1"/>
  <c r="FC218" i="1" s="1"/>
  <c r="EZ216" i="1"/>
  <c r="FA216" i="1" s="1"/>
  <c r="FC216" i="1" s="1"/>
  <c r="EZ214" i="1"/>
  <c r="FA214" i="1" s="1"/>
  <c r="FC214" i="1" s="1"/>
  <c r="EZ212" i="1"/>
  <c r="FA212" i="1" s="1"/>
  <c r="FC212" i="1" s="1"/>
  <c r="EZ210" i="1"/>
  <c r="FA210" i="1" s="1"/>
  <c r="FC210" i="1" s="1"/>
  <c r="EZ208" i="1"/>
  <c r="FA208" i="1" s="1"/>
  <c r="FC208" i="1" s="1"/>
  <c r="EZ206" i="1"/>
  <c r="FA206" i="1" s="1"/>
  <c r="FC206" i="1" s="1"/>
  <c r="EZ204" i="1"/>
  <c r="FA204" i="1" s="1"/>
  <c r="FC204" i="1" s="1"/>
  <c r="EZ202" i="1"/>
  <c r="FA202" i="1" s="1"/>
  <c r="FC202" i="1" s="1"/>
  <c r="EZ200" i="1"/>
  <c r="FA200" i="1" s="1"/>
  <c r="FC200" i="1" s="1"/>
  <c r="EZ198" i="1"/>
  <c r="FA198" i="1" s="1"/>
  <c r="FC198" i="1" s="1"/>
  <c r="EZ196" i="1"/>
  <c r="FA196" i="1" s="1"/>
  <c r="FC196" i="1" s="1"/>
  <c r="EZ194" i="1"/>
  <c r="FA194" i="1" s="1"/>
  <c r="FC194" i="1" s="1"/>
  <c r="EZ192" i="1"/>
  <c r="FA192" i="1" s="1"/>
  <c r="FC192" i="1" s="1"/>
  <c r="EZ190" i="1"/>
  <c r="FA190" i="1" s="1"/>
  <c r="FC190" i="1" s="1"/>
  <c r="EZ188" i="1"/>
  <c r="FA188" i="1" s="1"/>
  <c r="FC188" i="1" s="1"/>
  <c r="EZ186" i="1"/>
  <c r="FA186" i="1" s="1"/>
  <c r="FC186" i="1" s="1"/>
  <c r="EZ184" i="1"/>
  <c r="FA184" i="1" s="1"/>
  <c r="FC184" i="1" s="1"/>
  <c r="EZ182" i="1"/>
  <c r="FA182" i="1" s="1"/>
  <c r="FC182" i="1" s="1"/>
  <c r="EZ180" i="1"/>
  <c r="FA180" i="1" s="1"/>
  <c r="FC180" i="1" s="1"/>
  <c r="EZ178" i="1"/>
  <c r="FA178" i="1" s="1"/>
  <c r="FC178" i="1" s="1"/>
  <c r="EZ176" i="1"/>
  <c r="FA176" i="1" s="1"/>
  <c r="FC176" i="1" s="1"/>
  <c r="EZ174" i="1"/>
  <c r="FA174" i="1" s="1"/>
  <c r="FC174" i="1" s="1"/>
  <c r="EZ172" i="1"/>
  <c r="FA172" i="1" s="1"/>
  <c r="FC172" i="1" s="1"/>
  <c r="EZ170" i="1"/>
  <c r="FA170" i="1" s="1"/>
  <c r="FC170" i="1" s="1"/>
  <c r="EZ168" i="1"/>
  <c r="FA168" i="1" s="1"/>
  <c r="FC168" i="1" s="1"/>
  <c r="EZ166" i="1"/>
  <c r="FA166" i="1" s="1"/>
  <c r="FC166" i="1" s="1"/>
  <c r="EZ164" i="1"/>
  <c r="FA164" i="1" s="1"/>
  <c r="FC164" i="1" s="1"/>
  <c r="EZ162" i="1"/>
  <c r="FA162" i="1" s="1"/>
  <c r="FC162" i="1" s="1"/>
  <c r="EZ160" i="1"/>
  <c r="FA160" i="1" s="1"/>
  <c r="FC160" i="1" s="1"/>
  <c r="EZ158" i="1"/>
  <c r="FA158" i="1" s="1"/>
  <c r="FC158" i="1" s="1"/>
  <c r="EZ156" i="1"/>
  <c r="FA156" i="1" s="1"/>
  <c r="FC156" i="1" s="1"/>
  <c r="EZ154" i="1"/>
  <c r="FA154" i="1" s="1"/>
  <c r="FC154" i="1" s="1"/>
  <c r="EZ152" i="1"/>
  <c r="FA152" i="1" s="1"/>
  <c r="FC152" i="1" s="1"/>
  <c r="EZ150" i="1"/>
  <c r="FA150" i="1" s="1"/>
  <c r="FC150" i="1" s="1"/>
  <c r="EZ148" i="1"/>
  <c r="FA148" i="1" s="1"/>
  <c r="FC148" i="1" s="1"/>
  <c r="EZ146" i="1"/>
  <c r="FA146" i="1" s="1"/>
  <c r="FC146" i="1" s="1"/>
  <c r="EZ144" i="1"/>
  <c r="FA144" i="1" s="1"/>
  <c r="FC144" i="1" s="1"/>
  <c r="EZ142" i="1"/>
  <c r="FA142" i="1" s="1"/>
  <c r="FC142" i="1" s="1"/>
  <c r="EZ140" i="1"/>
  <c r="FA140" i="1" s="1"/>
  <c r="FC140" i="1" s="1"/>
  <c r="EZ138" i="1"/>
  <c r="FA138" i="1" s="1"/>
  <c r="FC138" i="1" s="1"/>
  <c r="EZ136" i="1"/>
  <c r="FA136" i="1" s="1"/>
  <c r="FC136" i="1" s="1"/>
  <c r="EZ134" i="1"/>
  <c r="FA134" i="1" s="1"/>
  <c r="FC134" i="1" s="1"/>
  <c r="EZ132" i="1"/>
  <c r="FA132" i="1" s="1"/>
  <c r="FC132" i="1" s="1"/>
  <c r="EZ130" i="1"/>
  <c r="FA130" i="1" s="1"/>
  <c r="FC130" i="1" s="1"/>
  <c r="EZ128" i="1"/>
  <c r="FA128" i="1" s="1"/>
  <c r="FC128" i="1" s="1"/>
  <c r="EZ126" i="1"/>
  <c r="FA126" i="1" s="1"/>
  <c r="FC126" i="1" s="1"/>
  <c r="EZ124" i="1"/>
  <c r="FA124" i="1" s="1"/>
  <c r="FC124" i="1" s="1"/>
  <c r="EZ122" i="1"/>
  <c r="FA122" i="1" s="1"/>
  <c r="FC122" i="1" s="1"/>
  <c r="EZ120" i="1"/>
  <c r="FA120" i="1" s="1"/>
  <c r="FC120" i="1" s="1"/>
  <c r="EZ118" i="1"/>
  <c r="FA118" i="1" s="1"/>
  <c r="FC118" i="1" s="1"/>
  <c r="EZ116" i="1"/>
  <c r="FA116" i="1" s="1"/>
  <c r="FC116" i="1" s="1"/>
  <c r="EZ114" i="1"/>
  <c r="FA114" i="1" s="1"/>
  <c r="FC114" i="1" s="1"/>
  <c r="EZ112" i="1"/>
  <c r="FA112" i="1" s="1"/>
  <c r="FC112" i="1" s="1"/>
  <c r="EZ110" i="1"/>
  <c r="FA110" i="1" s="1"/>
  <c r="FC110" i="1" s="1"/>
  <c r="EZ108" i="1"/>
  <c r="FA108" i="1" s="1"/>
  <c r="FC108" i="1" s="1"/>
  <c r="EZ106" i="1"/>
  <c r="FA106" i="1" s="1"/>
  <c r="FC106" i="1" s="1"/>
  <c r="EZ104" i="1"/>
  <c r="FA104" i="1" s="1"/>
  <c r="FC104" i="1" s="1"/>
  <c r="EZ102" i="1"/>
  <c r="FA102" i="1" s="1"/>
  <c r="FC102" i="1" s="1"/>
  <c r="EZ100" i="1"/>
  <c r="FA100" i="1" s="1"/>
  <c r="FC100" i="1" s="1"/>
  <c r="BN98" i="1"/>
  <c r="EZ98" i="1"/>
  <c r="FA98" i="1" s="1"/>
  <c r="FC98" i="1" s="1"/>
  <c r="BN96" i="1"/>
  <c r="EZ96" i="1"/>
  <c r="FA96" i="1" s="1"/>
  <c r="FC96" i="1" s="1"/>
  <c r="BN94" i="1"/>
  <c r="EZ94" i="1"/>
  <c r="FA94" i="1" s="1"/>
  <c r="FC94" i="1" s="1"/>
  <c r="BN92" i="1"/>
  <c r="EZ92" i="1"/>
  <c r="FA92" i="1" s="1"/>
  <c r="FC92" i="1" s="1"/>
  <c r="BN90" i="1"/>
  <c r="EZ90" i="1"/>
  <c r="FA90" i="1" s="1"/>
  <c r="FC90" i="1" s="1"/>
  <c r="BN88" i="1"/>
  <c r="EZ88" i="1"/>
  <c r="FA88" i="1" s="1"/>
  <c r="FC88" i="1" s="1"/>
  <c r="BN86" i="1"/>
  <c r="EZ86" i="1"/>
  <c r="FA86" i="1" s="1"/>
  <c r="FC86" i="1" s="1"/>
  <c r="BN84" i="1"/>
  <c r="EZ84" i="1"/>
  <c r="FA84" i="1" s="1"/>
  <c r="FC84" i="1" s="1"/>
  <c r="BN82" i="1"/>
  <c r="EZ82" i="1"/>
  <c r="FA82" i="1" s="1"/>
  <c r="FC82" i="1" s="1"/>
  <c r="BN80" i="1"/>
  <c r="EZ80" i="1"/>
  <c r="FA80" i="1" s="1"/>
  <c r="FC80" i="1" s="1"/>
  <c r="BN78" i="1"/>
  <c r="EZ78" i="1"/>
  <c r="FA78" i="1" s="1"/>
  <c r="FC78" i="1" s="1"/>
  <c r="BN76" i="1"/>
  <c r="EZ76" i="1"/>
  <c r="FA76" i="1" s="1"/>
  <c r="FC76" i="1" s="1"/>
  <c r="BN74" i="1"/>
  <c r="EZ74" i="1"/>
  <c r="FA74" i="1" s="1"/>
  <c r="FC74" i="1" s="1"/>
  <c r="BN72" i="1"/>
  <c r="EZ72" i="1"/>
  <c r="FA72" i="1" s="1"/>
  <c r="FC72" i="1" s="1"/>
  <c r="BN70" i="1"/>
  <c r="EZ70" i="1"/>
  <c r="FA70" i="1" s="1"/>
  <c r="FC70" i="1" s="1"/>
  <c r="BN68" i="1"/>
  <c r="EZ68" i="1"/>
  <c r="FA68" i="1" s="1"/>
  <c r="FC68" i="1" s="1"/>
  <c r="EZ66" i="1"/>
  <c r="FA66" i="1" s="1"/>
  <c r="FC66" i="1" s="1"/>
  <c r="EZ64" i="1"/>
  <c r="FA64" i="1" s="1"/>
  <c r="FC64" i="1" s="1"/>
  <c r="BN62" i="1"/>
  <c r="EZ62" i="1"/>
  <c r="FA62" i="1" s="1"/>
  <c r="FC62" i="1" s="1"/>
  <c r="BN60" i="1"/>
  <c r="EZ60" i="1"/>
  <c r="FA60" i="1" s="1"/>
  <c r="FC60" i="1" s="1"/>
  <c r="BN58" i="1"/>
  <c r="EZ58" i="1"/>
  <c r="FA58" i="1" s="1"/>
  <c r="FC58" i="1" s="1"/>
  <c r="BN56" i="1"/>
  <c r="EZ56" i="1"/>
  <c r="FA56" i="1" s="1"/>
  <c r="FC56" i="1" s="1"/>
  <c r="BN54" i="1"/>
  <c r="EZ54" i="1"/>
  <c r="FA54" i="1" s="1"/>
  <c r="FC54" i="1" s="1"/>
  <c r="BN52" i="1"/>
  <c r="EZ52" i="1"/>
  <c r="FA52" i="1" s="1"/>
  <c r="FC52" i="1" s="1"/>
  <c r="BN50" i="1"/>
  <c r="EZ50" i="1"/>
  <c r="FA50" i="1" s="1"/>
  <c r="FC50" i="1" s="1"/>
  <c r="BN48" i="1"/>
  <c r="EZ48" i="1"/>
  <c r="FA48" i="1" s="1"/>
  <c r="FC48" i="1" s="1"/>
  <c r="BN46" i="1"/>
  <c r="EZ46" i="1"/>
  <c r="FA46" i="1" s="1"/>
  <c r="FC46" i="1" s="1"/>
  <c r="BN44" i="1"/>
  <c r="EZ44" i="1"/>
  <c r="FA44" i="1" s="1"/>
  <c r="FC44" i="1" s="1"/>
  <c r="BN42" i="1"/>
  <c r="EZ42" i="1"/>
  <c r="FA42" i="1" s="1"/>
  <c r="FC42" i="1" s="1"/>
  <c r="BN40" i="1"/>
  <c r="EZ40" i="1"/>
  <c r="FA40" i="1" s="1"/>
  <c r="FC40" i="1" s="1"/>
  <c r="BN38" i="1"/>
  <c r="EZ38" i="1"/>
  <c r="FA38" i="1" s="1"/>
  <c r="FC38" i="1" s="1"/>
  <c r="BN36" i="1"/>
  <c r="EZ36" i="1"/>
  <c r="FA36" i="1" s="1"/>
  <c r="FC36" i="1" s="1"/>
  <c r="EZ34" i="1"/>
  <c r="FA34" i="1" s="1"/>
  <c r="FC34" i="1" s="1"/>
  <c r="EZ32" i="1"/>
  <c r="FA32" i="1" s="1"/>
  <c r="FC32" i="1" s="1"/>
  <c r="EZ30" i="1"/>
  <c r="FA30" i="1" s="1"/>
  <c r="FC30" i="1" s="1"/>
  <c r="EZ28" i="1"/>
  <c r="FA28" i="1" s="1"/>
  <c r="FC28" i="1" s="1"/>
  <c r="BN26" i="1"/>
  <c r="EZ26" i="1"/>
  <c r="FA26" i="1" s="1"/>
  <c r="FC26" i="1" s="1"/>
  <c r="BN24" i="1"/>
  <c r="EZ24" i="1"/>
  <c r="FA24" i="1" s="1"/>
  <c r="FC24" i="1" s="1"/>
  <c r="BN22" i="1"/>
  <c r="EZ22" i="1"/>
  <c r="FA22" i="1" s="1"/>
  <c r="FC22" i="1" s="1"/>
  <c r="BN20" i="1"/>
  <c r="EZ20" i="1"/>
  <c r="FA20" i="1" s="1"/>
  <c r="FC20" i="1" s="1"/>
  <c r="BN18" i="1"/>
  <c r="EZ18" i="1"/>
  <c r="FA18" i="1" s="1"/>
  <c r="FC18" i="1" s="1"/>
  <c r="BN16" i="1"/>
  <c r="EZ16" i="1"/>
  <c r="FA16" i="1" s="1"/>
  <c r="FC16" i="1" s="1"/>
  <c r="BN14" i="1"/>
  <c r="EZ14" i="1"/>
  <c r="FA14" i="1" s="1"/>
  <c r="FC14" i="1" s="1"/>
  <c r="BN12" i="1"/>
  <c r="EZ12" i="1"/>
  <c r="FA12" i="1" s="1"/>
  <c r="FC12" i="1" s="1"/>
  <c r="BN10" i="1"/>
  <c r="EZ10" i="1"/>
  <c r="FA10" i="1" s="1"/>
  <c r="FC10" i="1" s="1"/>
  <c r="BN8" i="1"/>
  <c r="EZ8" i="1"/>
  <c r="FA8" i="1" s="1"/>
  <c r="FC8" i="1" s="1"/>
  <c r="EZ337" i="1"/>
  <c r="FA337" i="1" s="1"/>
  <c r="FC337" i="1" s="1"/>
  <c r="EZ335" i="1"/>
  <c r="FA335" i="1" s="1"/>
  <c r="FC335" i="1" s="1"/>
  <c r="EZ333" i="1"/>
  <c r="FA333" i="1" s="1"/>
  <c r="FC333" i="1" s="1"/>
  <c r="EZ331" i="1"/>
  <c r="FA331" i="1" s="1"/>
  <c r="FC331" i="1" s="1"/>
  <c r="EZ329" i="1"/>
  <c r="FA329" i="1" s="1"/>
  <c r="FC329" i="1" s="1"/>
  <c r="EZ327" i="1"/>
  <c r="FA327" i="1" s="1"/>
  <c r="FC327" i="1" s="1"/>
  <c r="EZ325" i="1"/>
  <c r="FA325" i="1" s="1"/>
  <c r="FC325" i="1" s="1"/>
  <c r="EZ323" i="1"/>
  <c r="FA323" i="1" s="1"/>
  <c r="FC323" i="1" s="1"/>
  <c r="EZ321" i="1"/>
  <c r="FA321" i="1" s="1"/>
  <c r="FC321" i="1" s="1"/>
  <c r="EZ319" i="1"/>
  <c r="FA319" i="1" s="1"/>
  <c r="FC319" i="1" s="1"/>
  <c r="EZ317" i="1"/>
  <c r="FA317" i="1" s="1"/>
  <c r="FC317" i="1" s="1"/>
  <c r="EZ315" i="1"/>
  <c r="FA315" i="1" s="1"/>
  <c r="FC315" i="1" s="1"/>
  <c r="EZ313" i="1"/>
  <c r="FA313" i="1" s="1"/>
  <c r="FC313" i="1" s="1"/>
  <c r="EZ311" i="1"/>
  <c r="FA311" i="1" s="1"/>
  <c r="FC311" i="1" s="1"/>
  <c r="EZ309" i="1"/>
  <c r="FA309" i="1" s="1"/>
  <c r="FC309" i="1" s="1"/>
  <c r="EZ307" i="1"/>
  <c r="FA307" i="1" s="1"/>
  <c r="FC307" i="1" s="1"/>
  <c r="EZ305" i="1"/>
  <c r="FA305" i="1" s="1"/>
  <c r="FC305" i="1" s="1"/>
  <c r="EZ303" i="1"/>
  <c r="FA303" i="1" s="1"/>
  <c r="FC303" i="1" s="1"/>
  <c r="EZ301" i="1"/>
  <c r="FA301" i="1" s="1"/>
  <c r="FC301" i="1" s="1"/>
  <c r="EZ299" i="1"/>
  <c r="FA299" i="1" s="1"/>
  <c r="FC299" i="1" s="1"/>
  <c r="EZ297" i="1"/>
  <c r="FA297" i="1" s="1"/>
  <c r="FC297" i="1" s="1"/>
  <c r="EZ295" i="1"/>
  <c r="FA295" i="1" s="1"/>
  <c r="FC295" i="1" s="1"/>
  <c r="EZ293" i="1"/>
  <c r="FA293" i="1" s="1"/>
  <c r="FC293" i="1" s="1"/>
  <c r="EZ291" i="1"/>
  <c r="FA291" i="1" s="1"/>
  <c r="FC291" i="1" s="1"/>
  <c r="EZ289" i="1"/>
  <c r="FA289" i="1" s="1"/>
  <c r="FC289" i="1" s="1"/>
  <c r="EZ287" i="1"/>
  <c r="FA287" i="1" s="1"/>
  <c r="FC287" i="1" s="1"/>
  <c r="EZ285" i="1"/>
  <c r="FA285" i="1" s="1"/>
  <c r="FC285" i="1" s="1"/>
  <c r="EZ283" i="1"/>
  <c r="FA283" i="1" s="1"/>
  <c r="FC283" i="1" s="1"/>
  <c r="EZ281" i="1"/>
  <c r="FA281" i="1" s="1"/>
  <c r="FC281" i="1" s="1"/>
  <c r="EZ279" i="1"/>
  <c r="FA279" i="1" s="1"/>
  <c r="FC279" i="1" s="1"/>
  <c r="EZ277" i="1"/>
  <c r="FA277" i="1" s="1"/>
  <c r="FC277" i="1" s="1"/>
  <c r="EZ275" i="1"/>
  <c r="FA275" i="1" s="1"/>
  <c r="FC275" i="1" s="1"/>
  <c r="EZ273" i="1"/>
  <c r="FA273" i="1" s="1"/>
  <c r="FC273" i="1" s="1"/>
  <c r="EZ271" i="1"/>
  <c r="FA271" i="1" s="1"/>
  <c r="FC271" i="1" s="1"/>
  <c r="EZ269" i="1"/>
  <c r="FA269" i="1" s="1"/>
  <c r="FC269" i="1" s="1"/>
  <c r="EZ267" i="1"/>
  <c r="FA267" i="1" s="1"/>
  <c r="FC267" i="1" s="1"/>
  <c r="EZ265" i="1"/>
  <c r="FA265" i="1" s="1"/>
  <c r="FC265" i="1" s="1"/>
  <c r="EZ263" i="1"/>
  <c r="FA263" i="1" s="1"/>
  <c r="FC263" i="1" s="1"/>
  <c r="EZ261" i="1"/>
  <c r="FA261" i="1" s="1"/>
  <c r="FC261" i="1" s="1"/>
  <c r="EZ259" i="1"/>
  <c r="FA259" i="1" s="1"/>
  <c r="FC259" i="1" s="1"/>
  <c r="EZ257" i="1"/>
  <c r="FA257" i="1" s="1"/>
  <c r="FC257" i="1" s="1"/>
  <c r="EZ255" i="1"/>
  <c r="FA255" i="1" s="1"/>
  <c r="FC255" i="1" s="1"/>
  <c r="EZ253" i="1"/>
  <c r="FA253" i="1" s="1"/>
  <c r="FC253" i="1" s="1"/>
  <c r="EZ251" i="1"/>
  <c r="FA251" i="1" s="1"/>
  <c r="FC251" i="1" s="1"/>
  <c r="EZ249" i="1"/>
  <c r="FA249" i="1" s="1"/>
  <c r="FC249" i="1" s="1"/>
  <c r="EZ247" i="1"/>
  <c r="FA247" i="1" s="1"/>
  <c r="FC247" i="1" s="1"/>
  <c r="EZ245" i="1"/>
  <c r="FA245" i="1" s="1"/>
  <c r="FC245" i="1" s="1"/>
  <c r="EZ243" i="1"/>
  <c r="FA243" i="1" s="1"/>
  <c r="FC243" i="1" s="1"/>
  <c r="EZ241" i="1"/>
  <c r="FA241" i="1" s="1"/>
  <c r="FC241" i="1" s="1"/>
  <c r="EZ239" i="1"/>
  <c r="FA239" i="1" s="1"/>
  <c r="FC239" i="1" s="1"/>
  <c r="EZ237" i="1"/>
  <c r="FA237" i="1" s="1"/>
  <c r="FC237" i="1" s="1"/>
  <c r="EZ235" i="1"/>
  <c r="FA235" i="1" s="1"/>
  <c r="FC235" i="1" s="1"/>
  <c r="EZ233" i="1"/>
  <c r="FA233" i="1" s="1"/>
  <c r="FC233" i="1" s="1"/>
  <c r="EZ231" i="1"/>
  <c r="FA231" i="1" s="1"/>
  <c r="FC231" i="1" s="1"/>
  <c r="EZ229" i="1"/>
  <c r="FA229" i="1" s="1"/>
  <c r="FC229" i="1" s="1"/>
  <c r="EZ227" i="1"/>
  <c r="FA227" i="1" s="1"/>
  <c r="FC227" i="1" s="1"/>
  <c r="EZ225" i="1"/>
  <c r="FA225" i="1" s="1"/>
  <c r="FC225" i="1" s="1"/>
  <c r="EZ223" i="1"/>
  <c r="FA223" i="1" s="1"/>
  <c r="FC223" i="1" s="1"/>
  <c r="EZ221" i="1"/>
  <c r="FA221" i="1" s="1"/>
  <c r="FC221" i="1" s="1"/>
  <c r="EZ219" i="1"/>
  <c r="FA219" i="1" s="1"/>
  <c r="FC219" i="1" s="1"/>
  <c r="EZ217" i="1"/>
  <c r="FA217" i="1" s="1"/>
  <c r="FC217" i="1" s="1"/>
  <c r="EZ215" i="1"/>
  <c r="FA215" i="1" s="1"/>
  <c r="FC215" i="1" s="1"/>
  <c r="EZ213" i="1"/>
  <c r="FA213" i="1" s="1"/>
  <c r="FC213" i="1" s="1"/>
  <c r="EZ211" i="1"/>
  <c r="FA211" i="1" s="1"/>
  <c r="FC211" i="1" s="1"/>
  <c r="EZ209" i="1"/>
  <c r="FA209" i="1" s="1"/>
  <c r="FC209" i="1" s="1"/>
  <c r="EZ207" i="1"/>
  <c r="FA207" i="1" s="1"/>
  <c r="FC207" i="1" s="1"/>
  <c r="EZ205" i="1"/>
  <c r="FA205" i="1" s="1"/>
  <c r="FC205" i="1" s="1"/>
  <c r="EZ203" i="1"/>
  <c r="FA203" i="1" s="1"/>
  <c r="FC203" i="1" s="1"/>
  <c r="EZ201" i="1"/>
  <c r="FA201" i="1" s="1"/>
  <c r="FC201" i="1" s="1"/>
  <c r="EZ199" i="1"/>
  <c r="FA199" i="1" s="1"/>
  <c r="FC199" i="1" s="1"/>
  <c r="EZ197" i="1"/>
  <c r="FA197" i="1" s="1"/>
  <c r="FC197" i="1" s="1"/>
  <c r="EZ195" i="1"/>
  <c r="FA195" i="1" s="1"/>
  <c r="FC195" i="1" s="1"/>
  <c r="EZ193" i="1"/>
  <c r="FA193" i="1" s="1"/>
  <c r="FC193" i="1" s="1"/>
  <c r="EZ191" i="1"/>
  <c r="FA191" i="1" s="1"/>
  <c r="FC191" i="1" s="1"/>
  <c r="EZ189" i="1"/>
  <c r="FA189" i="1" s="1"/>
  <c r="FC189" i="1" s="1"/>
  <c r="EZ187" i="1"/>
  <c r="FA187" i="1" s="1"/>
  <c r="FC187" i="1" s="1"/>
  <c r="EZ185" i="1"/>
  <c r="FA185" i="1" s="1"/>
  <c r="FC185" i="1" s="1"/>
  <c r="EZ183" i="1"/>
  <c r="FA183" i="1" s="1"/>
  <c r="FC183" i="1" s="1"/>
  <c r="EZ181" i="1"/>
  <c r="FA181" i="1" s="1"/>
  <c r="FC181" i="1" s="1"/>
  <c r="EZ179" i="1"/>
  <c r="FA179" i="1" s="1"/>
  <c r="FC179" i="1" s="1"/>
  <c r="EZ177" i="1"/>
  <c r="FA177" i="1" s="1"/>
  <c r="FC177" i="1" s="1"/>
  <c r="EZ175" i="1"/>
  <c r="FA175" i="1" s="1"/>
  <c r="FC175" i="1" s="1"/>
  <c r="EZ173" i="1"/>
  <c r="FA173" i="1" s="1"/>
  <c r="FC173" i="1" s="1"/>
  <c r="EZ171" i="1"/>
  <c r="FA171" i="1" s="1"/>
  <c r="FC171" i="1" s="1"/>
  <c r="EZ169" i="1"/>
  <c r="FA169" i="1" s="1"/>
  <c r="FC169" i="1" s="1"/>
  <c r="EZ167" i="1"/>
  <c r="FA167" i="1" s="1"/>
  <c r="FC167" i="1" s="1"/>
  <c r="EZ165" i="1"/>
  <c r="FA165" i="1" s="1"/>
  <c r="FC165" i="1" s="1"/>
  <c r="EZ163" i="1"/>
  <c r="FA163" i="1" s="1"/>
  <c r="FC163" i="1" s="1"/>
  <c r="EZ161" i="1"/>
  <c r="FA161" i="1" s="1"/>
  <c r="FC161" i="1" s="1"/>
  <c r="EZ159" i="1"/>
  <c r="FA159" i="1" s="1"/>
  <c r="FC159" i="1" s="1"/>
  <c r="EZ157" i="1"/>
  <c r="FA157" i="1" s="1"/>
  <c r="FC157" i="1" s="1"/>
  <c r="EZ155" i="1"/>
  <c r="FA155" i="1" s="1"/>
  <c r="FC155" i="1" s="1"/>
  <c r="EZ153" i="1"/>
  <c r="FA153" i="1" s="1"/>
  <c r="FC153" i="1" s="1"/>
  <c r="EZ151" i="1"/>
  <c r="FA151" i="1" s="1"/>
  <c r="FC151" i="1" s="1"/>
  <c r="EZ149" i="1"/>
  <c r="FA149" i="1" s="1"/>
  <c r="FC149" i="1" s="1"/>
  <c r="EZ147" i="1"/>
  <c r="FA147" i="1" s="1"/>
  <c r="FC147" i="1" s="1"/>
  <c r="EZ145" i="1"/>
  <c r="FA145" i="1" s="1"/>
  <c r="FC145" i="1" s="1"/>
  <c r="EZ143" i="1"/>
  <c r="FA143" i="1" s="1"/>
  <c r="FC143" i="1" s="1"/>
  <c r="EZ141" i="1"/>
  <c r="FA141" i="1" s="1"/>
  <c r="FC141" i="1" s="1"/>
  <c r="EZ139" i="1"/>
  <c r="FA139" i="1" s="1"/>
  <c r="FC139" i="1" s="1"/>
  <c r="EZ137" i="1"/>
  <c r="FA137" i="1" s="1"/>
  <c r="FC137" i="1" s="1"/>
  <c r="EZ135" i="1"/>
  <c r="FA135" i="1" s="1"/>
  <c r="FC135" i="1" s="1"/>
  <c r="EZ133" i="1"/>
  <c r="FA133" i="1" s="1"/>
  <c r="FC133" i="1" s="1"/>
  <c r="EZ131" i="1"/>
  <c r="FA131" i="1" s="1"/>
  <c r="FC131" i="1" s="1"/>
  <c r="EZ129" i="1"/>
  <c r="FA129" i="1" s="1"/>
  <c r="FC129" i="1" s="1"/>
  <c r="EZ127" i="1"/>
  <c r="FA127" i="1" s="1"/>
  <c r="FC127" i="1" s="1"/>
  <c r="EZ125" i="1"/>
  <c r="FA125" i="1" s="1"/>
  <c r="FC125" i="1" s="1"/>
  <c r="EZ123" i="1"/>
  <c r="FA123" i="1" s="1"/>
  <c r="FC123" i="1" s="1"/>
  <c r="EZ121" i="1"/>
  <c r="FA121" i="1" s="1"/>
  <c r="FC121" i="1" s="1"/>
  <c r="EZ119" i="1"/>
  <c r="FA119" i="1" s="1"/>
  <c r="FC119" i="1" s="1"/>
  <c r="EZ117" i="1"/>
  <c r="FA117" i="1" s="1"/>
  <c r="FC117" i="1" s="1"/>
  <c r="EZ115" i="1"/>
  <c r="FA115" i="1" s="1"/>
  <c r="FC115" i="1" s="1"/>
  <c r="EZ113" i="1"/>
  <c r="FA113" i="1" s="1"/>
  <c r="FC113" i="1" s="1"/>
  <c r="EZ111" i="1"/>
  <c r="FA111" i="1" s="1"/>
  <c r="FC111" i="1" s="1"/>
  <c r="EZ109" i="1"/>
  <c r="FA109" i="1" s="1"/>
  <c r="FC109" i="1" s="1"/>
  <c r="EZ107" i="1"/>
  <c r="FA107" i="1" s="1"/>
  <c r="FC107" i="1" s="1"/>
  <c r="EZ105" i="1"/>
  <c r="FA105" i="1" s="1"/>
  <c r="FC105" i="1" s="1"/>
  <c r="EZ103" i="1"/>
  <c r="FA103" i="1" s="1"/>
  <c r="FC103" i="1" s="1"/>
  <c r="EZ101" i="1"/>
  <c r="FA101" i="1" s="1"/>
  <c r="FC101" i="1" s="1"/>
  <c r="EZ99" i="1"/>
  <c r="FA99" i="1" s="1"/>
  <c r="FC99" i="1" s="1"/>
  <c r="EZ97" i="1"/>
  <c r="FA97" i="1" s="1"/>
  <c r="FC97" i="1" s="1"/>
  <c r="EZ95" i="1"/>
  <c r="FA95" i="1" s="1"/>
  <c r="FC95" i="1" s="1"/>
  <c r="EZ93" i="1"/>
  <c r="FA93" i="1" s="1"/>
  <c r="FC93" i="1" s="1"/>
  <c r="EZ91" i="1"/>
  <c r="FA91" i="1" s="1"/>
  <c r="FC91" i="1" s="1"/>
  <c r="EZ89" i="1"/>
  <c r="FA89" i="1" s="1"/>
  <c r="FC89" i="1" s="1"/>
  <c r="EZ87" i="1"/>
  <c r="FA87" i="1" s="1"/>
  <c r="FC87" i="1" s="1"/>
  <c r="EZ85" i="1"/>
  <c r="FA85" i="1" s="1"/>
  <c r="FC85" i="1" s="1"/>
  <c r="EZ83" i="1"/>
  <c r="FA83" i="1" s="1"/>
  <c r="FC83" i="1" s="1"/>
  <c r="EZ81" i="1"/>
  <c r="FA81" i="1" s="1"/>
  <c r="FC81" i="1" s="1"/>
  <c r="EZ79" i="1"/>
  <c r="FA79" i="1" s="1"/>
  <c r="FC79" i="1" s="1"/>
  <c r="EZ77" i="1"/>
  <c r="FA77" i="1" s="1"/>
  <c r="FC77" i="1" s="1"/>
  <c r="EZ75" i="1"/>
  <c r="FA75" i="1" s="1"/>
  <c r="FC75" i="1" s="1"/>
  <c r="EZ73" i="1"/>
  <c r="FA73" i="1" s="1"/>
  <c r="FC73" i="1" s="1"/>
  <c r="EZ71" i="1"/>
  <c r="FA71" i="1" s="1"/>
  <c r="FC71" i="1" s="1"/>
  <c r="EZ69" i="1"/>
  <c r="FA69" i="1" s="1"/>
  <c r="FC69" i="1" s="1"/>
  <c r="EZ67" i="1"/>
  <c r="FA67" i="1" s="1"/>
  <c r="FC67" i="1" s="1"/>
  <c r="EZ65" i="1"/>
  <c r="FA65" i="1" s="1"/>
  <c r="FC65" i="1" s="1"/>
  <c r="EZ63" i="1"/>
  <c r="FA63" i="1" s="1"/>
  <c r="FC63" i="1" s="1"/>
  <c r="EZ61" i="1"/>
  <c r="FA61" i="1" s="1"/>
  <c r="FC61" i="1" s="1"/>
  <c r="EZ59" i="1"/>
  <c r="FA59" i="1" s="1"/>
  <c r="FC59" i="1" s="1"/>
  <c r="EZ57" i="1"/>
  <c r="FA57" i="1" s="1"/>
  <c r="FC57" i="1" s="1"/>
  <c r="EZ55" i="1"/>
  <c r="FA55" i="1" s="1"/>
  <c r="FC55" i="1" s="1"/>
  <c r="EZ53" i="1"/>
  <c r="FA53" i="1" s="1"/>
  <c r="FC53" i="1" s="1"/>
  <c r="EZ51" i="1"/>
  <c r="FA51" i="1" s="1"/>
  <c r="FC51" i="1" s="1"/>
  <c r="EZ49" i="1"/>
  <c r="FA49" i="1" s="1"/>
  <c r="FC49" i="1" s="1"/>
  <c r="EZ47" i="1"/>
  <c r="FA47" i="1" s="1"/>
  <c r="FC47" i="1" s="1"/>
  <c r="EZ45" i="1"/>
  <c r="FA45" i="1" s="1"/>
  <c r="FC45" i="1" s="1"/>
  <c r="EZ43" i="1"/>
  <c r="FA43" i="1" s="1"/>
  <c r="FC43" i="1" s="1"/>
  <c r="EZ41" i="1"/>
  <c r="FA41" i="1" s="1"/>
  <c r="FC41" i="1" s="1"/>
  <c r="EZ39" i="1"/>
  <c r="FA39" i="1" s="1"/>
  <c r="FC39" i="1" s="1"/>
  <c r="EZ37" i="1"/>
  <c r="FA37" i="1" s="1"/>
  <c r="FC37" i="1" s="1"/>
  <c r="EZ35" i="1"/>
  <c r="FA35" i="1" s="1"/>
  <c r="FC35" i="1" s="1"/>
  <c r="EZ33" i="1"/>
  <c r="FA33" i="1" s="1"/>
  <c r="FC33" i="1" s="1"/>
  <c r="EZ31" i="1"/>
  <c r="FA31" i="1" s="1"/>
  <c r="FC31" i="1" s="1"/>
  <c r="EZ29" i="1"/>
  <c r="FA29" i="1" s="1"/>
  <c r="FC29" i="1" s="1"/>
  <c r="EZ27" i="1"/>
  <c r="FA27" i="1" s="1"/>
  <c r="FC27" i="1" s="1"/>
  <c r="EZ25" i="1"/>
  <c r="FA25" i="1" s="1"/>
  <c r="FC25" i="1" s="1"/>
  <c r="EZ23" i="1"/>
  <c r="FA23" i="1" s="1"/>
  <c r="FC23" i="1" s="1"/>
  <c r="EZ21" i="1"/>
  <c r="FA21" i="1" s="1"/>
  <c r="FC21" i="1" s="1"/>
  <c r="EZ19" i="1"/>
  <c r="FA19" i="1" s="1"/>
  <c r="FC19" i="1" s="1"/>
  <c r="EZ17" i="1"/>
  <c r="FA17" i="1" s="1"/>
  <c r="FC17" i="1" s="1"/>
  <c r="EZ15" i="1"/>
  <c r="FA15" i="1" s="1"/>
  <c r="FC15" i="1" s="1"/>
  <c r="EZ13" i="1"/>
  <c r="FA13" i="1" s="1"/>
  <c r="FC13" i="1" s="1"/>
  <c r="EZ11" i="1"/>
  <c r="FA11" i="1" s="1"/>
  <c r="FC11" i="1" s="1"/>
  <c r="EZ9" i="1"/>
  <c r="FA9" i="1" s="1"/>
  <c r="FC9" i="1" s="1"/>
  <c r="EZ7" i="1"/>
  <c r="FA7" i="1" s="1"/>
  <c r="FC7" i="1" s="1"/>
  <c r="C7" i="5"/>
  <c r="A9" i="10" s="1"/>
  <c r="B7" i="23" s="1"/>
  <c r="C16" i="15"/>
  <c r="B27" i="16"/>
  <c r="EN10" i="1"/>
  <c r="ER10" i="1" s="1"/>
  <c r="EN70" i="1"/>
  <c r="EN24" i="1"/>
  <c r="ER24" i="1" s="1"/>
  <c r="EN87" i="1"/>
  <c r="ER87" i="1" s="1"/>
  <c r="EN54" i="1"/>
  <c r="ER54" i="1" s="1"/>
  <c r="EN17" i="1"/>
  <c r="EN96" i="1"/>
  <c r="ER96" i="1" s="1"/>
  <c r="EN78" i="1"/>
  <c r="EN62" i="1"/>
  <c r="ER62" i="1" s="1"/>
  <c r="EN46" i="1"/>
  <c r="B19" i="2"/>
  <c r="EN26" i="1"/>
  <c r="EN21" i="1"/>
  <c r="ER21" i="1" s="1"/>
  <c r="EN14" i="1"/>
  <c r="EN7" i="1"/>
  <c r="EN109" i="1"/>
  <c r="ER109" i="1" s="1"/>
  <c r="EN93" i="1"/>
  <c r="ER93" i="1" s="1"/>
  <c r="EN82" i="1"/>
  <c r="EN74" i="1"/>
  <c r="ER74" i="1" s="1"/>
  <c r="EN66" i="1"/>
  <c r="EN58" i="1"/>
  <c r="ER58" i="1" s="1"/>
  <c r="EN50" i="1"/>
  <c r="EN42" i="1"/>
  <c r="ER42" i="1" s="1"/>
  <c r="EO99" i="1"/>
  <c r="ET99" i="1"/>
  <c r="ET337" i="1"/>
  <c r="ET335" i="1"/>
  <c r="ET333" i="1"/>
  <c r="ET331" i="1"/>
  <c r="ET329" i="1"/>
  <c r="ET327" i="1"/>
  <c r="ET325" i="1"/>
  <c r="ET323" i="1"/>
  <c r="ET321" i="1"/>
  <c r="ET319" i="1"/>
  <c r="ET317" i="1"/>
  <c r="ET315" i="1"/>
  <c r="ET313" i="1"/>
  <c r="ET311" i="1"/>
  <c r="ET309" i="1"/>
  <c r="ET307" i="1"/>
  <c r="ET305" i="1"/>
  <c r="ET303" i="1"/>
  <c r="ET301" i="1"/>
  <c r="ET299" i="1"/>
  <c r="ET297" i="1"/>
  <c r="ET295" i="1"/>
  <c r="ET293" i="1"/>
  <c r="ET291" i="1"/>
  <c r="ET289" i="1"/>
  <c r="ET287" i="1"/>
  <c r="ET285" i="1"/>
  <c r="ET283" i="1"/>
  <c r="ET281" i="1"/>
  <c r="ET279" i="1"/>
  <c r="ET277" i="1"/>
  <c r="ET275" i="1"/>
  <c r="ET273" i="1"/>
  <c r="ET271" i="1"/>
  <c r="ET269" i="1"/>
  <c r="ET267" i="1"/>
  <c r="ET265" i="1"/>
  <c r="ET263" i="1"/>
  <c r="ET261" i="1"/>
  <c r="ET259" i="1"/>
  <c r="ET257" i="1"/>
  <c r="ET255" i="1"/>
  <c r="ET253" i="1"/>
  <c r="ET251" i="1"/>
  <c r="ET249" i="1"/>
  <c r="ET247" i="1"/>
  <c r="ET245" i="1"/>
  <c r="ET243" i="1"/>
  <c r="ET241" i="1"/>
  <c r="ET239" i="1"/>
  <c r="ET237" i="1"/>
  <c r="ET235" i="1"/>
  <c r="ET233" i="1"/>
  <c r="ET231" i="1"/>
  <c r="ET229" i="1"/>
  <c r="ET227" i="1"/>
  <c r="ET225" i="1"/>
  <c r="ET223" i="1"/>
  <c r="ET221" i="1"/>
  <c r="ET219" i="1"/>
  <c r="ET217" i="1"/>
  <c r="ET215" i="1"/>
  <c r="ET213" i="1"/>
  <c r="ET211" i="1"/>
  <c r="ET209" i="1"/>
  <c r="ET207" i="1"/>
  <c r="ET205" i="1"/>
  <c r="ET203" i="1"/>
  <c r="ET201" i="1"/>
  <c r="ET199" i="1"/>
  <c r="ET197" i="1"/>
  <c r="ET195" i="1"/>
  <c r="ET193" i="1"/>
  <c r="ET191" i="1"/>
  <c r="ET189" i="1"/>
  <c r="ET187" i="1"/>
  <c r="ET185" i="1"/>
  <c r="ET183" i="1"/>
  <c r="ET181" i="1"/>
  <c r="ET179" i="1"/>
  <c r="ET177" i="1"/>
  <c r="ET175" i="1"/>
  <c r="ET173" i="1"/>
  <c r="ET171" i="1"/>
  <c r="ET169" i="1"/>
  <c r="ET167" i="1"/>
  <c r="ET165" i="1"/>
  <c r="ET163" i="1"/>
  <c r="ET161" i="1"/>
  <c r="ET159" i="1"/>
  <c r="ET157" i="1"/>
  <c r="ET155" i="1"/>
  <c r="ET153" i="1"/>
  <c r="ET151" i="1"/>
  <c r="ET149" i="1"/>
  <c r="ET147" i="1"/>
  <c r="ET145" i="1"/>
  <c r="ET143" i="1"/>
  <c r="ET141" i="1"/>
  <c r="ET139" i="1"/>
  <c r="ET137" i="1"/>
  <c r="ET135" i="1"/>
  <c r="ET133" i="1"/>
  <c r="ET131" i="1"/>
  <c r="ET129" i="1"/>
  <c r="ET127" i="1"/>
  <c r="ET125" i="1"/>
  <c r="ET123" i="1"/>
  <c r="ET121" i="1"/>
  <c r="ET119" i="1"/>
  <c r="ET117" i="1"/>
  <c r="ET115" i="1"/>
  <c r="ET113" i="1"/>
  <c r="ET111" i="1"/>
  <c r="ET109" i="1"/>
  <c r="ET107" i="1"/>
  <c r="ET105" i="1"/>
  <c r="ET103" i="1"/>
  <c r="ET101" i="1"/>
  <c r="ET97" i="1"/>
  <c r="ET95" i="1"/>
  <c r="ET93" i="1"/>
  <c r="ET91" i="1"/>
  <c r="ET89" i="1"/>
  <c r="ET87" i="1"/>
  <c r="ET85" i="1"/>
  <c r="ET83" i="1"/>
  <c r="ET81" i="1"/>
  <c r="ET79" i="1"/>
  <c r="ET77" i="1"/>
  <c r="ET75" i="1"/>
  <c r="ET73" i="1"/>
  <c r="ET71" i="1"/>
  <c r="ET69" i="1"/>
  <c r="ET67" i="1"/>
  <c r="ET65" i="1"/>
  <c r="ET63" i="1"/>
  <c r="ET61" i="1"/>
  <c r="ET59" i="1"/>
  <c r="ET57" i="1"/>
  <c r="ET55" i="1"/>
  <c r="ET53" i="1"/>
  <c r="ET51" i="1"/>
  <c r="ET49" i="1"/>
  <c r="ET47" i="1"/>
  <c r="ET45" i="1"/>
  <c r="ET43" i="1"/>
  <c r="ET41" i="1"/>
  <c r="ET39" i="1"/>
  <c r="ET37" i="1"/>
  <c r="ET35" i="1"/>
  <c r="ET33" i="1"/>
  <c r="ET31" i="1"/>
  <c r="ET29" i="1"/>
  <c r="ET27" i="1"/>
  <c r="ET25" i="1"/>
  <c r="ET23" i="1"/>
  <c r="ET21" i="1"/>
  <c r="ET19" i="1"/>
  <c r="ET17" i="1"/>
  <c r="ET15" i="1"/>
  <c r="ET13" i="1"/>
  <c r="ET11" i="1"/>
  <c r="ET9" i="1"/>
  <c r="ET7" i="1"/>
  <c r="ET6" i="1"/>
  <c r="ET336" i="1"/>
  <c r="ET334" i="1"/>
  <c r="ET332" i="1"/>
  <c r="ET330" i="1"/>
  <c r="ET328" i="1"/>
  <c r="ET326" i="1"/>
  <c r="ET324" i="1"/>
  <c r="ET322" i="1"/>
  <c r="ET320" i="1"/>
  <c r="ET318" i="1"/>
  <c r="ET316" i="1"/>
  <c r="ET314" i="1"/>
  <c r="ET312" i="1"/>
  <c r="ET310" i="1"/>
  <c r="ET308" i="1"/>
  <c r="ET306" i="1"/>
  <c r="ET304" i="1"/>
  <c r="ET302" i="1"/>
  <c r="ET300" i="1"/>
  <c r="ET298" i="1"/>
  <c r="ET296" i="1"/>
  <c r="ET294" i="1"/>
  <c r="ET292" i="1"/>
  <c r="ET290" i="1"/>
  <c r="ET288" i="1"/>
  <c r="ET286" i="1"/>
  <c r="ET284" i="1"/>
  <c r="ET282" i="1"/>
  <c r="ET280" i="1"/>
  <c r="ET278" i="1"/>
  <c r="ET276" i="1"/>
  <c r="ET274" i="1"/>
  <c r="ET272" i="1"/>
  <c r="ET270" i="1"/>
  <c r="ET268" i="1"/>
  <c r="ET266" i="1"/>
  <c r="ET264" i="1"/>
  <c r="ET262" i="1"/>
  <c r="ET260" i="1"/>
  <c r="ET258" i="1"/>
  <c r="ET256" i="1"/>
  <c r="ET254" i="1"/>
  <c r="ET252" i="1"/>
  <c r="ET250" i="1"/>
  <c r="ET248" i="1"/>
  <c r="ET246" i="1"/>
  <c r="ET244" i="1"/>
  <c r="ET242" i="1"/>
  <c r="ET240" i="1"/>
  <c r="ET238" i="1"/>
  <c r="ET236" i="1"/>
  <c r="ET234" i="1"/>
  <c r="ET232" i="1"/>
  <c r="ET230" i="1"/>
  <c r="ET228" i="1"/>
  <c r="ET226" i="1"/>
  <c r="ET224" i="1"/>
  <c r="ET222" i="1"/>
  <c r="ET220" i="1"/>
  <c r="ET218" i="1"/>
  <c r="ET216" i="1"/>
  <c r="ET214" i="1"/>
  <c r="ET212" i="1"/>
  <c r="ET210" i="1"/>
  <c r="ET208" i="1"/>
  <c r="ET206" i="1"/>
  <c r="ET204" i="1"/>
  <c r="ET202" i="1"/>
  <c r="ET200" i="1"/>
  <c r="ET198" i="1"/>
  <c r="ET196" i="1"/>
  <c r="ET194" i="1"/>
  <c r="ET192" i="1"/>
  <c r="ET190" i="1"/>
  <c r="ET188" i="1"/>
  <c r="ET186" i="1"/>
  <c r="ET184" i="1"/>
  <c r="ET182" i="1"/>
  <c r="ET180" i="1"/>
  <c r="ET178" i="1"/>
  <c r="ET176" i="1"/>
  <c r="ET174" i="1"/>
  <c r="ET172" i="1"/>
  <c r="ET170" i="1"/>
  <c r="ET168" i="1"/>
  <c r="ET166" i="1"/>
  <c r="ET164" i="1"/>
  <c r="ET162" i="1"/>
  <c r="ET160" i="1"/>
  <c r="ET158" i="1"/>
  <c r="ET156" i="1"/>
  <c r="ET154" i="1"/>
  <c r="ET152" i="1"/>
  <c r="ET150" i="1"/>
  <c r="ET148" i="1"/>
  <c r="ET146" i="1"/>
  <c r="ET144" i="1"/>
  <c r="ET142" i="1"/>
  <c r="ET140" i="1"/>
  <c r="ET138" i="1"/>
  <c r="ET136" i="1"/>
  <c r="ET134" i="1"/>
  <c r="ET132" i="1"/>
  <c r="ET130" i="1"/>
  <c r="ET128" i="1"/>
  <c r="ET126" i="1"/>
  <c r="ET124" i="1"/>
  <c r="ET122" i="1"/>
  <c r="ET120" i="1"/>
  <c r="ET118" i="1"/>
  <c r="ET116" i="1"/>
  <c r="ET114" i="1"/>
  <c r="ET112" i="1"/>
  <c r="ET110" i="1"/>
  <c r="ET108" i="1"/>
  <c r="ET106" i="1"/>
  <c r="ET104" i="1"/>
  <c r="ET102" i="1"/>
  <c r="ET100" i="1"/>
  <c r="ET98" i="1"/>
  <c r="ET96" i="1"/>
  <c r="ET94" i="1"/>
  <c r="ET92" i="1"/>
  <c r="ET90" i="1"/>
  <c r="ET88" i="1"/>
  <c r="ET86" i="1"/>
  <c r="ET84" i="1"/>
  <c r="ET82" i="1"/>
  <c r="ET80" i="1"/>
  <c r="ET78" i="1"/>
  <c r="ET76" i="1"/>
  <c r="ET74" i="1"/>
  <c r="ET72" i="1"/>
  <c r="ET70" i="1"/>
  <c r="ET68" i="1"/>
  <c r="ET66" i="1"/>
  <c r="ET64" i="1"/>
  <c r="ET62" i="1"/>
  <c r="ET60" i="1"/>
  <c r="ET58" i="1"/>
  <c r="ET56" i="1"/>
  <c r="ET54" i="1"/>
  <c r="ET52" i="1"/>
  <c r="ET50" i="1"/>
  <c r="ET48" i="1"/>
  <c r="ET46" i="1"/>
  <c r="ET44" i="1"/>
  <c r="ET42" i="1"/>
  <c r="ET40" i="1"/>
  <c r="ET38" i="1"/>
  <c r="ET36" i="1"/>
  <c r="ET34" i="1"/>
  <c r="ET32" i="1"/>
  <c r="ET30" i="1"/>
  <c r="ET28" i="1"/>
  <c r="ET26" i="1"/>
  <c r="ET24" i="1"/>
  <c r="ET22" i="1"/>
  <c r="ET20" i="1"/>
  <c r="ET18" i="1"/>
  <c r="ET16" i="1"/>
  <c r="ET14" i="1"/>
  <c r="ET12" i="1"/>
  <c r="ET10" i="1"/>
  <c r="ET8" i="1"/>
  <c r="C45" i="3"/>
  <c r="S45" i="3"/>
  <c r="C136" i="13" s="1"/>
  <c r="K45" i="3"/>
  <c r="C82" i="13" s="1"/>
  <c r="B17" i="2"/>
  <c r="C20" i="2"/>
  <c r="C17" i="2"/>
  <c r="C24" i="2"/>
  <c r="B23" i="2"/>
  <c r="C15" i="2"/>
  <c r="B15" i="2"/>
  <c r="C22" i="2"/>
  <c r="B25" i="2"/>
  <c r="B21" i="2"/>
  <c r="C16" i="2"/>
  <c r="B18" i="2"/>
  <c r="B16" i="2"/>
  <c r="C25" i="2"/>
  <c r="C23" i="2"/>
  <c r="C21" i="2"/>
  <c r="C19" i="2"/>
  <c r="B24" i="2"/>
  <c r="B22" i="2"/>
  <c r="B20" i="2"/>
  <c r="EN116" i="1"/>
  <c r="ER116" i="1" s="1"/>
  <c r="EN105" i="1"/>
  <c r="ER105" i="1" s="1"/>
  <c r="EN118" i="1"/>
  <c r="ER118" i="1" s="1"/>
  <c r="EN112" i="1"/>
  <c r="ER112" i="1" s="1"/>
  <c r="EN6" i="1"/>
  <c r="CQ117" i="1"/>
  <c r="EN117" i="1"/>
  <c r="ER117" i="1" s="1"/>
  <c r="CQ115" i="1"/>
  <c r="EN115" i="1"/>
  <c r="ER115" i="1" s="1"/>
  <c r="CQ113" i="1"/>
  <c r="EN113" i="1"/>
  <c r="ER113" i="1" s="1"/>
  <c r="CQ110" i="1"/>
  <c r="EN110" i="1"/>
  <c r="ER110" i="1" s="1"/>
  <c r="CQ108" i="1"/>
  <c r="EN108" i="1"/>
  <c r="ER108" i="1" s="1"/>
  <c r="CQ106" i="1"/>
  <c r="EN106" i="1"/>
  <c r="ER106" i="1" s="1"/>
  <c r="CQ103" i="1"/>
  <c r="EN103" i="1"/>
  <c r="ER103" i="1" s="1"/>
  <c r="CQ102" i="1"/>
  <c r="EN102" i="1"/>
  <c r="ER102" i="1" s="1"/>
  <c r="CQ100" i="1"/>
  <c r="EN100" i="1"/>
  <c r="ER100" i="1" s="1"/>
  <c r="CQ99" i="1"/>
  <c r="EN99" i="1"/>
  <c r="CQ97" i="1"/>
  <c r="EN97" i="1"/>
  <c r="ER97" i="1" s="1"/>
  <c r="CQ94" i="1"/>
  <c r="EN94" i="1"/>
  <c r="ER94" i="1" s="1"/>
  <c r="CQ92" i="1"/>
  <c r="EN92" i="1"/>
  <c r="ER92" i="1" s="1"/>
  <c r="CQ91" i="1"/>
  <c r="EN91" i="1"/>
  <c r="ER91" i="1" s="1"/>
  <c r="CQ90" i="1"/>
  <c r="EN90" i="1"/>
  <c r="ER90" i="1" s="1"/>
  <c r="CQ89" i="1"/>
  <c r="EN89" i="1"/>
  <c r="ER89" i="1" s="1"/>
  <c r="CQ86" i="1"/>
  <c r="EN86" i="1"/>
  <c r="ER86" i="1" s="1"/>
  <c r="CQ83" i="1"/>
  <c r="EN83" i="1"/>
  <c r="ER83" i="1" s="1"/>
  <c r="CQ81" i="1"/>
  <c r="EN81" i="1"/>
  <c r="ER81" i="1" s="1"/>
  <c r="CQ79" i="1"/>
  <c r="EN79" i="1"/>
  <c r="ER79" i="1" s="1"/>
  <c r="CQ77" i="1"/>
  <c r="EN77" i="1"/>
  <c r="ER77" i="1" s="1"/>
  <c r="CQ73" i="1"/>
  <c r="EN73" i="1"/>
  <c r="ER73" i="1" s="1"/>
  <c r="CQ71" i="1"/>
  <c r="EN71" i="1"/>
  <c r="ER71" i="1" s="1"/>
  <c r="CQ69" i="1"/>
  <c r="EN69" i="1"/>
  <c r="ER69" i="1" s="1"/>
  <c r="CQ67" i="1"/>
  <c r="EN67" i="1"/>
  <c r="ER67" i="1" s="1"/>
  <c r="CQ65" i="1"/>
  <c r="EN65" i="1"/>
  <c r="CQ63" i="1"/>
  <c r="EN63" i="1"/>
  <c r="ER63" i="1" s="1"/>
  <c r="CQ61" i="1"/>
  <c r="EN61" i="1"/>
  <c r="ER61" i="1" s="1"/>
  <c r="CQ59" i="1"/>
  <c r="EN59" i="1"/>
  <c r="ER59" i="1" s="1"/>
  <c r="CQ57" i="1"/>
  <c r="EN57" i="1"/>
  <c r="ER57" i="1" s="1"/>
  <c r="CQ55" i="1"/>
  <c r="EN55" i="1"/>
  <c r="ER55" i="1" s="1"/>
  <c r="CQ53" i="1"/>
  <c r="EN53" i="1"/>
  <c r="ER53" i="1" s="1"/>
  <c r="CQ51" i="1"/>
  <c r="EN51" i="1"/>
  <c r="ER51" i="1" s="1"/>
  <c r="CQ49" i="1"/>
  <c r="EN49" i="1"/>
  <c r="ER49" i="1" s="1"/>
  <c r="CQ47" i="1"/>
  <c r="EN47" i="1"/>
  <c r="ER47" i="1" s="1"/>
  <c r="CQ45" i="1"/>
  <c r="EN45" i="1"/>
  <c r="ER45" i="1" s="1"/>
  <c r="CQ43" i="1"/>
  <c r="EN43" i="1"/>
  <c r="ER43" i="1" s="1"/>
  <c r="CQ75" i="1"/>
  <c r="EN75" i="1"/>
  <c r="ER75" i="1" s="1"/>
  <c r="ER78" i="1"/>
  <c r="ER66" i="1"/>
  <c r="EN25" i="1"/>
  <c r="ER25" i="1" s="1"/>
  <c r="EN22" i="1"/>
  <c r="ER22" i="1" s="1"/>
  <c r="EN19" i="1"/>
  <c r="ER19" i="1" s="1"/>
  <c r="EN15" i="1"/>
  <c r="ER15" i="1" s="1"/>
  <c r="EN12" i="1"/>
  <c r="ER12" i="1" s="1"/>
  <c r="EN8" i="1"/>
  <c r="ER8" i="1" s="1"/>
  <c r="EN119" i="1"/>
  <c r="ER119" i="1" s="1"/>
  <c r="EN114" i="1"/>
  <c r="ER114" i="1" s="1"/>
  <c r="EN111" i="1"/>
  <c r="ER111" i="1" s="1"/>
  <c r="EN107" i="1"/>
  <c r="ER107" i="1" s="1"/>
  <c r="EN104" i="1"/>
  <c r="ER104" i="1" s="1"/>
  <c r="EN101" i="1"/>
  <c r="ER101" i="1" s="1"/>
  <c r="EN98" i="1"/>
  <c r="ER98" i="1" s="1"/>
  <c r="EN95" i="1"/>
  <c r="ER95" i="1" s="1"/>
  <c r="EN84" i="1"/>
  <c r="EN80" i="1"/>
  <c r="ER80" i="1" s="1"/>
  <c r="EN76" i="1"/>
  <c r="ER76" i="1" s="1"/>
  <c r="EN72" i="1"/>
  <c r="ER72" i="1" s="1"/>
  <c r="EN68" i="1"/>
  <c r="ER68" i="1" s="1"/>
  <c r="EN64" i="1"/>
  <c r="ER64" i="1" s="1"/>
  <c r="EN60" i="1"/>
  <c r="ER60" i="1" s="1"/>
  <c r="EN56" i="1"/>
  <c r="ER56" i="1" s="1"/>
  <c r="EN52" i="1"/>
  <c r="ER52" i="1" s="1"/>
  <c r="EN48" i="1"/>
  <c r="ER48" i="1" s="1"/>
  <c r="EN44" i="1"/>
  <c r="ER44" i="1" s="1"/>
  <c r="EN88" i="1"/>
  <c r="ER88" i="1" s="1"/>
  <c r="ER84" i="1"/>
  <c r="EN85" i="1"/>
  <c r="ER85" i="1" s="1"/>
  <c r="ER82" i="1"/>
  <c r="ER70" i="1"/>
  <c r="ER50" i="1"/>
  <c r="ER46" i="1"/>
  <c r="ER40" i="1"/>
  <c r="ER31" i="1"/>
  <c r="ER29" i="1"/>
  <c r="ER32" i="1"/>
  <c r="ER30" i="1"/>
  <c r="ER28" i="1"/>
  <c r="ER26" i="1"/>
  <c r="ER17" i="1"/>
  <c r="ER14" i="1"/>
  <c r="BO119" i="1"/>
  <c r="BO118" i="1"/>
  <c r="BO117" i="1"/>
  <c r="BO116" i="1"/>
  <c r="BO115" i="1"/>
  <c r="BO114" i="1"/>
  <c r="BO113" i="1"/>
  <c r="BO112" i="1"/>
  <c r="BO111" i="1"/>
  <c r="BO110" i="1"/>
  <c r="BO109" i="1"/>
  <c r="BO108" i="1"/>
  <c r="BO107" i="1"/>
  <c r="BO106" i="1"/>
  <c r="BO105" i="1"/>
  <c r="BO104" i="1"/>
  <c r="BO103" i="1"/>
  <c r="BO102" i="1"/>
  <c r="BO101" i="1"/>
  <c r="BO100" i="1"/>
  <c r="BO99" i="1"/>
  <c r="BO98" i="1"/>
  <c r="BO97" i="1"/>
  <c r="BO96" i="1"/>
  <c r="BO95" i="1"/>
  <c r="BO94" i="1"/>
  <c r="BO93" i="1"/>
  <c r="BO92" i="1"/>
  <c r="BO91" i="1"/>
  <c r="BO90" i="1"/>
  <c r="BO89" i="1"/>
  <c r="BO88" i="1"/>
  <c r="BO87" i="1"/>
  <c r="BO85" i="1"/>
  <c r="BO83" i="1"/>
  <c r="BO81" i="1"/>
  <c r="BO79" i="1"/>
  <c r="BO77" i="1"/>
  <c r="BO75" i="1"/>
  <c r="BO73" i="1"/>
  <c r="BO71" i="1"/>
  <c r="BO69" i="1"/>
  <c r="BO67" i="1"/>
  <c r="BO65" i="1"/>
  <c r="BO63" i="1"/>
  <c r="BO61" i="1"/>
  <c r="BO59" i="1"/>
  <c r="BO57" i="1"/>
  <c r="BO55" i="1"/>
  <c r="BO53" i="1"/>
  <c r="BO51" i="1"/>
  <c r="BO49" i="1"/>
  <c r="BO47" i="1"/>
  <c r="BO45" i="1"/>
  <c r="BO43" i="1"/>
  <c r="BO41" i="1"/>
  <c r="BO39" i="1"/>
  <c r="BO37" i="1"/>
  <c r="BO35" i="1"/>
  <c r="BO33" i="1"/>
  <c r="BO26" i="1"/>
  <c r="BO24" i="1"/>
  <c r="BO22" i="1"/>
  <c r="BO20" i="1"/>
  <c r="BO18" i="1"/>
  <c r="BO16" i="1"/>
  <c r="BO11" i="1"/>
  <c r="BO9" i="1"/>
  <c r="BO86" i="1"/>
  <c r="BO84" i="1"/>
  <c r="BO82" i="1"/>
  <c r="BO80" i="1"/>
  <c r="BO78" i="1"/>
  <c r="BO76" i="1"/>
  <c r="BO74" i="1"/>
  <c r="BO72" i="1"/>
  <c r="BO70" i="1"/>
  <c r="BO68" i="1"/>
  <c r="BO66" i="1"/>
  <c r="BO64" i="1"/>
  <c r="BO62" i="1"/>
  <c r="BO60" i="1"/>
  <c r="BO58" i="1"/>
  <c r="BO56" i="1"/>
  <c r="BO54" i="1"/>
  <c r="BO52" i="1"/>
  <c r="BO50" i="1"/>
  <c r="BO48" i="1"/>
  <c r="BO46" i="1"/>
  <c r="BO44" i="1"/>
  <c r="BO42" i="1"/>
  <c r="BO40" i="1"/>
  <c r="BO38" i="1"/>
  <c r="BO36" i="1"/>
  <c r="BO34" i="1"/>
  <c r="BO27" i="1"/>
  <c r="BO25" i="1"/>
  <c r="BO23" i="1"/>
  <c r="BO21" i="1"/>
  <c r="BO19" i="1"/>
  <c r="BO17" i="1"/>
  <c r="BO15" i="1"/>
  <c r="BO10" i="1"/>
  <c r="BO14" i="1"/>
  <c r="BO13" i="1"/>
  <c r="BO12" i="1"/>
  <c r="BO8" i="1"/>
  <c r="EN41" i="1"/>
  <c r="ER41" i="1" s="1"/>
  <c r="EN39" i="1"/>
  <c r="ER39" i="1" s="1"/>
  <c r="EN38" i="1"/>
  <c r="ER38" i="1" s="1"/>
  <c r="EN37" i="1"/>
  <c r="ER37" i="1" s="1"/>
  <c r="EN36" i="1"/>
  <c r="ER36" i="1" s="1"/>
  <c r="EN35" i="1"/>
  <c r="ER35" i="1" s="1"/>
  <c r="EN34" i="1"/>
  <c r="ER34" i="1" s="1"/>
  <c r="EN33" i="1"/>
  <c r="ER33" i="1" s="1"/>
  <c r="EN27" i="1"/>
  <c r="ER27" i="1" s="1"/>
  <c r="EN23" i="1"/>
  <c r="ER23" i="1" s="1"/>
  <c r="EN20" i="1"/>
  <c r="ER20" i="1" s="1"/>
  <c r="EN18" i="1"/>
  <c r="ER18" i="1" s="1"/>
  <c r="EN16" i="1"/>
  <c r="ER16" i="1" s="1"/>
  <c r="EN13" i="1"/>
  <c r="ER13" i="1" s="1"/>
  <c r="EN11" i="1"/>
  <c r="ER11" i="1" s="1"/>
  <c r="EN9" i="1"/>
  <c r="ER9" i="1" s="1"/>
  <c r="EO7" i="1"/>
  <c r="ER7" i="1" s="1"/>
  <c r="EO6" i="1"/>
  <c r="E27" i="13" s="1"/>
  <c r="B451" i="8" l="1"/>
  <c r="C455" i="8"/>
  <c r="E455" i="8" s="1"/>
  <c r="D443" i="8"/>
  <c r="Y3" i="21"/>
  <c r="Y4" i="21" s="1"/>
  <c r="C439" i="8"/>
  <c r="E439" i="8" s="1"/>
  <c r="D459" i="8"/>
  <c r="B460" i="8"/>
  <c r="BI3" i="10"/>
  <c r="Y2" i="19"/>
  <c r="Y2" i="21" s="1"/>
  <c r="C447" i="8"/>
  <c r="G447" i="8" s="1"/>
  <c r="C431" i="8"/>
  <c r="G431" i="8" s="1"/>
  <c r="B435" i="8"/>
  <c r="D451" i="8"/>
  <c r="D435" i="8"/>
  <c r="B444" i="8"/>
  <c r="C459" i="8"/>
  <c r="G459" i="8" s="1"/>
  <c r="C451" i="8"/>
  <c r="G451" i="8" s="1"/>
  <c r="C443" i="8"/>
  <c r="G443" i="8" s="1"/>
  <c r="C435" i="8"/>
  <c r="E435" i="8" s="1"/>
  <c r="B459" i="8"/>
  <c r="B443" i="8"/>
  <c r="I428" i="8"/>
  <c r="D455" i="8"/>
  <c r="D447" i="8"/>
  <c r="D439" i="8"/>
  <c r="D431" i="8"/>
  <c r="B452" i="8"/>
  <c r="B436" i="8"/>
  <c r="C461" i="8"/>
  <c r="E461" i="8" s="1"/>
  <c r="C457" i="8"/>
  <c r="E457" i="8" s="1"/>
  <c r="C453" i="8"/>
  <c r="E453" i="8" s="1"/>
  <c r="C449" i="8"/>
  <c r="G449" i="8" s="1"/>
  <c r="C445" i="8"/>
  <c r="E445" i="8" s="1"/>
  <c r="C441" i="8"/>
  <c r="G441" i="8" s="1"/>
  <c r="C437" i="8"/>
  <c r="G437" i="8" s="1"/>
  <c r="C433" i="8"/>
  <c r="E433" i="8" s="1"/>
  <c r="C429" i="8"/>
  <c r="G429" i="8" s="1"/>
  <c r="B455" i="8"/>
  <c r="B447" i="8"/>
  <c r="B439" i="8"/>
  <c r="B431" i="8"/>
  <c r="D461" i="8"/>
  <c r="D457" i="8"/>
  <c r="D453" i="8"/>
  <c r="D449" i="8"/>
  <c r="D445" i="8"/>
  <c r="D441" i="8"/>
  <c r="D437" i="8"/>
  <c r="D433" i="8"/>
  <c r="D429" i="8"/>
  <c r="B456" i="8"/>
  <c r="B448" i="8"/>
  <c r="B440" i="8"/>
  <c r="B432" i="8"/>
  <c r="C428" i="8"/>
  <c r="G428" i="8" s="1"/>
  <c r="C460" i="8"/>
  <c r="E460" i="8" s="1"/>
  <c r="C458" i="8"/>
  <c r="G458" i="8" s="1"/>
  <c r="C456" i="8"/>
  <c r="E456" i="8" s="1"/>
  <c r="C454" i="8"/>
  <c r="G454" i="8" s="1"/>
  <c r="C452" i="8"/>
  <c r="G452" i="8" s="1"/>
  <c r="C450" i="8"/>
  <c r="G450" i="8" s="1"/>
  <c r="C448" i="8"/>
  <c r="G448" i="8" s="1"/>
  <c r="C446" i="8"/>
  <c r="G446" i="8" s="1"/>
  <c r="C444" i="8"/>
  <c r="E444" i="8" s="1"/>
  <c r="C442" i="8"/>
  <c r="E442" i="8" s="1"/>
  <c r="C440" i="8"/>
  <c r="G440" i="8" s="1"/>
  <c r="C438" i="8"/>
  <c r="E438" i="8" s="1"/>
  <c r="C436" i="8"/>
  <c r="E436" i="8" s="1"/>
  <c r="C434" i="8"/>
  <c r="E434" i="8" s="1"/>
  <c r="C432" i="8"/>
  <c r="E432" i="8" s="1"/>
  <c r="C430" i="8"/>
  <c r="E430" i="8" s="1"/>
  <c r="B461" i="8"/>
  <c r="B457" i="8"/>
  <c r="B453" i="8"/>
  <c r="B449" i="8"/>
  <c r="B445" i="8"/>
  <c r="B441" i="8"/>
  <c r="B437" i="8"/>
  <c r="B433" i="8"/>
  <c r="B429" i="8"/>
  <c r="D428" i="8"/>
  <c r="D460" i="8"/>
  <c r="D458" i="8"/>
  <c r="D456" i="8"/>
  <c r="D454" i="8"/>
  <c r="D452" i="8"/>
  <c r="D450" i="8"/>
  <c r="D448" i="8"/>
  <c r="D446" i="8"/>
  <c r="D444" i="8"/>
  <c r="D442" i="8"/>
  <c r="D440" i="8"/>
  <c r="D438" i="8"/>
  <c r="D436" i="8"/>
  <c r="D434" i="8"/>
  <c r="D432" i="8"/>
  <c r="D430" i="8"/>
  <c r="B428" i="8"/>
  <c r="B458" i="8"/>
  <c r="B454" i="8"/>
  <c r="B450" i="8"/>
  <c r="B446" i="8"/>
  <c r="B442" i="8"/>
  <c r="B438" i="8"/>
  <c r="B434" i="8"/>
  <c r="E25" i="17"/>
  <c r="F25" i="17" s="1"/>
  <c r="K25" i="17" s="1"/>
  <c r="B25" i="17" s="1"/>
  <c r="H25" i="17" s="1"/>
  <c r="C366" i="8"/>
  <c r="W3" i="19" s="1"/>
  <c r="W4" i="19" s="1"/>
  <c r="C358" i="8"/>
  <c r="I436" i="8" s="1"/>
  <c r="L43" i="3"/>
  <c r="E80" i="13"/>
  <c r="D43" i="3"/>
  <c r="T43" i="3"/>
  <c r="E134" i="13" s="1"/>
  <c r="C10" i="17"/>
  <c r="K10" i="17" s="1"/>
  <c r="B10" i="17" s="1"/>
  <c r="H10" i="17" s="1"/>
  <c r="E459" i="8"/>
  <c r="E451" i="8"/>
  <c r="ER65" i="1"/>
  <c r="C80" i="13"/>
  <c r="C27" i="13"/>
  <c r="K43" i="3"/>
  <c r="S43" i="3"/>
  <c r="C134" i="13" s="1"/>
  <c r="C43" i="3"/>
  <c r="BK3" i="10"/>
  <c r="K189" i="8"/>
  <c r="C307" i="8"/>
  <c r="I88" i="18"/>
  <c r="C12" i="8"/>
  <c r="Q41" i="2"/>
  <c r="I68" i="18"/>
  <c r="C248" i="8"/>
  <c r="I84" i="18"/>
  <c r="I117" i="18"/>
  <c r="I55" i="18"/>
  <c r="C71" i="8"/>
  <c r="I72" i="18"/>
  <c r="BQ3" i="10"/>
  <c r="K366" i="8"/>
  <c r="K462" i="8" s="1"/>
  <c r="BG3" i="10"/>
  <c r="K71" i="8"/>
  <c r="BO3" i="10"/>
  <c r="K307" i="8"/>
  <c r="BM3" i="10"/>
  <c r="K248" i="8"/>
  <c r="C130" i="8"/>
  <c r="I76" i="18"/>
  <c r="C189" i="8"/>
  <c r="I80" i="18"/>
  <c r="C12" i="7"/>
  <c r="I101" i="18"/>
  <c r="I39" i="18"/>
  <c r="BX3" i="10"/>
  <c r="K71" i="7"/>
  <c r="I59" i="18"/>
  <c r="I121" i="18"/>
  <c r="I109" i="18"/>
  <c r="I47" i="18"/>
  <c r="AC3" i="19"/>
  <c r="AE3" i="21"/>
  <c r="I51" i="18"/>
  <c r="I113" i="18"/>
  <c r="AT3" i="10"/>
  <c r="K71" i="9"/>
  <c r="I3" i="19"/>
  <c r="I4" i="19" s="1"/>
  <c r="I3" i="21"/>
  <c r="I4" i="21" s="1"/>
  <c r="E3" i="19"/>
  <c r="E4" i="19" s="1"/>
  <c r="E3" i="21"/>
  <c r="E4" i="21" s="1"/>
  <c r="Q54" i="2"/>
  <c r="BE3" i="10"/>
  <c r="K12" i="8"/>
  <c r="C71" i="7"/>
  <c r="I43" i="18"/>
  <c r="I105" i="18"/>
  <c r="G12" i="7"/>
  <c r="Q68" i="2"/>
  <c r="BV3" i="10"/>
  <c r="K12" i="7"/>
  <c r="AZ3" i="10"/>
  <c r="BA6" i="10" s="1"/>
  <c r="K248" i="9"/>
  <c r="AX3" i="10"/>
  <c r="K189" i="9"/>
  <c r="AV3" i="10"/>
  <c r="K130" i="9"/>
  <c r="AK3" i="19"/>
  <c r="AU3" i="21"/>
  <c r="G3" i="19"/>
  <c r="G4" i="19" s="1"/>
  <c r="G3" i="21"/>
  <c r="G4" i="21" s="1"/>
  <c r="C3" i="19"/>
  <c r="C4" i="19" s="1"/>
  <c r="C3" i="21"/>
  <c r="C4" i="21" s="1"/>
  <c r="C4" i="8"/>
  <c r="B68" i="18"/>
  <c r="C181" i="9"/>
  <c r="I2" i="19" s="1"/>
  <c r="I2" i="21" s="1"/>
  <c r="B51" i="18"/>
  <c r="C122" i="9"/>
  <c r="G2" i="19" s="1"/>
  <c r="G2" i="21" s="1"/>
  <c r="B47" i="18"/>
  <c r="C122" i="8"/>
  <c r="O2" i="19" s="1"/>
  <c r="O2" i="21" s="1"/>
  <c r="B76" i="18"/>
  <c r="C181" i="8"/>
  <c r="Q2" i="19" s="1"/>
  <c r="Q2" i="21" s="1"/>
  <c r="B80" i="18"/>
  <c r="C63" i="8"/>
  <c r="M2" i="19" s="1"/>
  <c r="M2" i="21" s="1"/>
  <c r="B72" i="18"/>
  <c r="C63" i="7"/>
  <c r="AC2" i="19" s="1"/>
  <c r="AE2" i="21" s="1"/>
  <c r="B105" i="18"/>
  <c r="C299" i="8"/>
  <c r="U2" i="19" s="1"/>
  <c r="U2" i="21" s="1"/>
  <c r="B88" i="18"/>
  <c r="C240" i="8"/>
  <c r="S2" i="19" s="1"/>
  <c r="S2" i="21" s="1"/>
  <c r="B84" i="18"/>
  <c r="C4" i="7"/>
  <c r="AA2" i="19" s="1"/>
  <c r="AA2" i="21" s="1"/>
  <c r="B101" i="18"/>
  <c r="C63" i="9"/>
  <c r="E2" i="19" s="1"/>
  <c r="E2" i="21" s="1"/>
  <c r="B43" i="18"/>
  <c r="C4" i="9"/>
  <c r="C2" i="19" s="1"/>
  <c r="C2" i="21" s="1"/>
  <c r="C240" i="9"/>
  <c r="I271" i="9" s="1"/>
  <c r="B55" i="18"/>
  <c r="AR3" i="10"/>
  <c r="C8" i="5"/>
  <c r="A10" i="10" s="1"/>
  <c r="B8" i="23" s="1"/>
  <c r="C17" i="15"/>
  <c r="B28" i="16"/>
  <c r="ER99" i="1"/>
  <c r="J55" i="2"/>
  <c r="I19" i="2" s="1"/>
  <c r="E189" i="7"/>
  <c r="C299" i="7"/>
  <c r="AK2" i="19" s="1"/>
  <c r="AU2" i="21" s="1"/>
  <c r="C122" i="7"/>
  <c r="AE2" i="19" s="1"/>
  <c r="G189" i="7"/>
  <c r="C307" i="7"/>
  <c r="C130" i="7"/>
  <c r="E307" i="7"/>
  <c r="E130" i="7"/>
  <c r="C189" i="7"/>
  <c r="G130" i="7"/>
  <c r="C248" i="7"/>
  <c r="I307" i="7"/>
  <c r="I130" i="7"/>
  <c r="E248" i="7"/>
  <c r="I189" i="7"/>
  <c r="C240" i="7"/>
  <c r="AI2" i="19" s="1"/>
  <c r="G248" i="7"/>
  <c r="I248" i="7"/>
  <c r="C181" i="7"/>
  <c r="AG2" i="19" s="1"/>
  <c r="AM2" i="21" s="1"/>
  <c r="K55" i="2"/>
  <c r="J19" i="2" s="1"/>
  <c r="K69" i="2"/>
  <c r="J21" i="2" s="1"/>
  <c r="J69" i="2"/>
  <c r="I21" i="2" s="1"/>
  <c r="M69" i="2"/>
  <c r="L21" i="2" s="1"/>
  <c r="L69" i="2"/>
  <c r="K21" i="2" s="1"/>
  <c r="J42" i="2"/>
  <c r="I17" i="2" s="1"/>
  <c r="K42" i="2"/>
  <c r="J17" i="2" s="1"/>
  <c r="ER6" i="1"/>
  <c r="G435" i="8" l="1"/>
  <c r="E431" i="8"/>
  <c r="K431" i="8" s="1"/>
  <c r="G439" i="8"/>
  <c r="E443" i="8"/>
  <c r="K443" i="8" s="1"/>
  <c r="G455" i="8"/>
  <c r="E454" i="8"/>
  <c r="K454" i="8" s="1"/>
  <c r="E447" i="8"/>
  <c r="G457" i="8"/>
  <c r="M462" i="8"/>
  <c r="N462" i="8" s="1"/>
  <c r="G444" i="8"/>
  <c r="M443" i="8"/>
  <c r="N443" i="8" s="1"/>
  <c r="I440" i="8"/>
  <c r="I431" i="8"/>
  <c r="G436" i="8"/>
  <c r="M436" i="8" s="1"/>
  <c r="N436" i="8" s="1"/>
  <c r="E452" i="8"/>
  <c r="K452" i="8" s="1"/>
  <c r="G456" i="8"/>
  <c r="I434" i="8"/>
  <c r="E441" i="8"/>
  <c r="K441" i="8" s="1"/>
  <c r="G432" i="8"/>
  <c r="M432" i="8" s="1"/>
  <c r="N432" i="8" s="1"/>
  <c r="E440" i="8"/>
  <c r="K440" i="8" s="1"/>
  <c r="E448" i="8"/>
  <c r="G460" i="8"/>
  <c r="M459" i="8"/>
  <c r="N459" i="8" s="1"/>
  <c r="M449" i="8"/>
  <c r="N449" i="8" s="1"/>
  <c r="I450" i="8"/>
  <c r="I456" i="8"/>
  <c r="G433" i="8"/>
  <c r="I433" i="8" s="1"/>
  <c r="I435" i="8"/>
  <c r="E449" i="8"/>
  <c r="K449" i="8" s="1"/>
  <c r="G438" i="8"/>
  <c r="G430" i="8"/>
  <c r="M430" i="8" s="1"/>
  <c r="N430" i="8" s="1"/>
  <c r="E446" i="8"/>
  <c r="K446" i="8" s="1"/>
  <c r="E428" i="8"/>
  <c r="K428" i="8" s="1"/>
  <c r="E429" i="8"/>
  <c r="K429" i="8" s="1"/>
  <c r="E437" i="8"/>
  <c r="K437" i="8" s="1"/>
  <c r="G445" i="8"/>
  <c r="G453" i="8"/>
  <c r="G461" i="8"/>
  <c r="M440" i="8"/>
  <c r="N440" i="8" s="1"/>
  <c r="I441" i="8"/>
  <c r="M438" i="8"/>
  <c r="N438" i="8" s="1"/>
  <c r="M439" i="8"/>
  <c r="N439" i="8" s="1"/>
  <c r="M455" i="8"/>
  <c r="N455" i="8" s="1"/>
  <c r="M429" i="8"/>
  <c r="N429" i="8" s="1"/>
  <c r="M445" i="8"/>
  <c r="N445" i="8" s="1"/>
  <c r="M461" i="8"/>
  <c r="N461" i="8" s="1"/>
  <c r="I458" i="8"/>
  <c r="I442" i="8"/>
  <c r="I461" i="8"/>
  <c r="I448" i="8"/>
  <c r="I432" i="8"/>
  <c r="I439" i="8"/>
  <c r="I429" i="8"/>
  <c r="I437" i="8"/>
  <c r="G434" i="8"/>
  <c r="M434" i="8" s="1"/>
  <c r="N434" i="8" s="1"/>
  <c r="G442" i="8"/>
  <c r="M442" i="8" s="1"/>
  <c r="N442" i="8" s="1"/>
  <c r="E450" i="8"/>
  <c r="K450" i="8" s="1"/>
  <c r="E458" i="8"/>
  <c r="K458" i="8" s="1"/>
  <c r="C11" i="17"/>
  <c r="K11" i="17" s="1"/>
  <c r="B11" i="17" s="1"/>
  <c r="H11" i="17" s="1"/>
  <c r="W3" i="21"/>
  <c r="W4" i="21" s="1"/>
  <c r="M444" i="8"/>
  <c r="N444" i="8" s="1"/>
  <c r="M446" i="8"/>
  <c r="N446" i="8" s="1"/>
  <c r="M448" i="8"/>
  <c r="N448" i="8" s="1"/>
  <c r="M450" i="8"/>
  <c r="N450" i="8" s="1"/>
  <c r="M452" i="8"/>
  <c r="N452" i="8" s="1"/>
  <c r="M454" i="8"/>
  <c r="N454" i="8" s="1"/>
  <c r="M456" i="8"/>
  <c r="N456" i="8" s="1"/>
  <c r="M458" i="8"/>
  <c r="N458" i="8" s="1"/>
  <c r="M460" i="8"/>
  <c r="N460" i="8" s="1"/>
  <c r="M428" i="8"/>
  <c r="N428" i="8" s="1"/>
  <c r="M437" i="8"/>
  <c r="N437" i="8" s="1"/>
  <c r="M441" i="8"/>
  <c r="N441" i="8" s="1"/>
  <c r="M453" i="8"/>
  <c r="N453" i="8" s="1"/>
  <c r="M457" i="8"/>
  <c r="N457" i="8" s="1"/>
  <c r="I457" i="8" s="1"/>
  <c r="W2" i="19"/>
  <c r="W2" i="21" s="1"/>
  <c r="M431" i="8"/>
  <c r="N431" i="8" s="1"/>
  <c r="M435" i="8"/>
  <c r="N435" i="8" s="1"/>
  <c r="M447" i="8"/>
  <c r="N447" i="8" s="1"/>
  <c r="M451" i="8"/>
  <c r="N451" i="8" s="1"/>
  <c r="I462" i="8"/>
  <c r="I460" i="8"/>
  <c r="I454" i="8"/>
  <c r="I446" i="8"/>
  <c r="I438" i="8"/>
  <c r="I430" i="8"/>
  <c r="I459" i="8"/>
  <c r="I452" i="8"/>
  <c r="I444" i="8"/>
  <c r="I443" i="8"/>
  <c r="I445" i="8"/>
  <c r="I447" i="8"/>
  <c r="I449" i="8"/>
  <c r="I451" i="8"/>
  <c r="I453" i="8"/>
  <c r="I455" i="8"/>
  <c r="BB3" i="10"/>
  <c r="B6" i="17"/>
  <c r="AI2" i="21"/>
  <c r="AQ2" i="21"/>
  <c r="B48" i="9"/>
  <c r="K444" i="8"/>
  <c r="K448" i="8"/>
  <c r="K456" i="8"/>
  <c r="K460" i="8"/>
  <c r="K433" i="8"/>
  <c r="K435" i="8"/>
  <c r="K439" i="8"/>
  <c r="C23" i="8"/>
  <c r="G23" i="8" s="1"/>
  <c r="K2" i="19"/>
  <c r="K2" i="21" s="1"/>
  <c r="K430" i="8"/>
  <c r="K432" i="8"/>
  <c r="K434" i="8"/>
  <c r="K436" i="8"/>
  <c r="K438" i="8"/>
  <c r="K442" i="8"/>
  <c r="K445" i="8"/>
  <c r="K447" i="8"/>
  <c r="K451" i="8"/>
  <c r="K453" i="8"/>
  <c r="K455" i="8"/>
  <c r="K457" i="8"/>
  <c r="K459" i="8"/>
  <c r="K461" i="8"/>
  <c r="I255" i="9"/>
  <c r="C38" i="8"/>
  <c r="C156" i="8" s="1"/>
  <c r="BA26" i="10"/>
  <c r="BA39" i="10"/>
  <c r="BA37" i="10"/>
  <c r="BA7" i="10"/>
  <c r="BA10" i="10"/>
  <c r="B284" i="9"/>
  <c r="D36" i="8"/>
  <c r="D331" i="8" s="1"/>
  <c r="BA21" i="10"/>
  <c r="BA23" i="10"/>
  <c r="BA34" i="10"/>
  <c r="BA18" i="10"/>
  <c r="M283" i="9"/>
  <c r="N283" i="9" s="1"/>
  <c r="B166" i="9"/>
  <c r="C48" i="8"/>
  <c r="C166" i="8" s="1"/>
  <c r="I166" i="8" s="1"/>
  <c r="C39" i="8"/>
  <c r="C157" i="8" s="1"/>
  <c r="M264" i="9"/>
  <c r="N264" i="9" s="1"/>
  <c r="I251" i="9"/>
  <c r="D35" i="8"/>
  <c r="D153" i="8" s="1"/>
  <c r="D45" i="8"/>
  <c r="D163" i="8" s="1"/>
  <c r="C16" i="8"/>
  <c r="C134" i="8" s="1"/>
  <c r="D20" i="8"/>
  <c r="D315" i="8" s="1"/>
  <c r="M252" i="9"/>
  <c r="N252" i="9" s="1"/>
  <c r="M282" i="9"/>
  <c r="N282" i="9" s="1"/>
  <c r="I254" i="9"/>
  <c r="I264" i="9"/>
  <c r="BS3" i="10"/>
  <c r="I259" i="9"/>
  <c r="I267" i="9"/>
  <c r="I275" i="9"/>
  <c r="I283" i="9"/>
  <c r="I256" i="9"/>
  <c r="I272" i="9"/>
  <c r="I262" i="9"/>
  <c r="I278" i="9"/>
  <c r="M265" i="9"/>
  <c r="N265" i="9" s="1"/>
  <c r="M284" i="9"/>
  <c r="N284" i="9" s="1"/>
  <c r="M280" i="9"/>
  <c r="N280" i="9" s="1"/>
  <c r="M285" i="9"/>
  <c r="N285" i="9" s="1"/>
  <c r="M254" i="9"/>
  <c r="N254" i="9" s="1"/>
  <c r="M274" i="9"/>
  <c r="N274" i="9" s="1"/>
  <c r="M258" i="9"/>
  <c r="N258" i="9" s="1"/>
  <c r="M275" i="9"/>
  <c r="N275" i="9" s="1"/>
  <c r="M259" i="9"/>
  <c r="N259" i="9" s="1"/>
  <c r="BA29" i="10"/>
  <c r="BA13" i="10"/>
  <c r="BA31" i="10"/>
  <c r="BA15" i="10"/>
  <c r="BA38" i="10"/>
  <c r="BA30" i="10"/>
  <c r="BA22" i="10"/>
  <c r="BA14" i="10"/>
  <c r="M267" i="9"/>
  <c r="N267" i="9" s="1"/>
  <c r="M266" i="9"/>
  <c r="N266" i="9" s="1"/>
  <c r="M269" i="9"/>
  <c r="N269" i="9" s="1"/>
  <c r="M273" i="9"/>
  <c r="N273" i="9" s="1"/>
  <c r="I270" i="9"/>
  <c r="I280" i="9"/>
  <c r="I279" i="9"/>
  <c r="I263" i="9"/>
  <c r="BA8" i="10"/>
  <c r="BA12" i="10"/>
  <c r="BA16" i="10"/>
  <c r="BA20" i="10"/>
  <c r="BA24" i="10"/>
  <c r="BA28" i="10"/>
  <c r="BA32" i="10"/>
  <c r="BA36" i="10"/>
  <c r="BA5" i="10"/>
  <c r="BA11" i="10"/>
  <c r="BA19" i="10"/>
  <c r="BA27" i="10"/>
  <c r="BA35" i="10"/>
  <c r="BA9" i="10"/>
  <c r="BA17" i="10"/>
  <c r="BA25" i="10"/>
  <c r="BA33" i="10"/>
  <c r="B45" i="7"/>
  <c r="B104" i="7" s="1"/>
  <c r="B47" i="7"/>
  <c r="B106" i="7" s="1"/>
  <c r="B49" i="7"/>
  <c r="B108" i="7" s="1"/>
  <c r="B17" i="7"/>
  <c r="B76" i="7" s="1"/>
  <c r="B19" i="7"/>
  <c r="B78" i="7" s="1"/>
  <c r="B15" i="7"/>
  <c r="B74" i="7" s="1"/>
  <c r="B46" i="7"/>
  <c r="B105" i="7" s="1"/>
  <c r="B48" i="7"/>
  <c r="B107" i="7" s="1"/>
  <c r="B16" i="7"/>
  <c r="B75" i="7" s="1"/>
  <c r="B18" i="7"/>
  <c r="B77" i="7" s="1"/>
  <c r="B20" i="7"/>
  <c r="B79" i="7" s="1"/>
  <c r="D24" i="9"/>
  <c r="D83" i="9" s="1"/>
  <c r="D40" i="9"/>
  <c r="D99" i="9" s="1"/>
  <c r="C22" i="9"/>
  <c r="E22" i="9" s="1"/>
  <c r="K22" i="9" s="1"/>
  <c r="D17" i="9"/>
  <c r="B47" i="9"/>
  <c r="D32" i="9"/>
  <c r="D91" i="9" s="1"/>
  <c r="C38" i="9"/>
  <c r="E38" i="9" s="1"/>
  <c r="K38" i="9" s="1"/>
  <c r="B225" i="9"/>
  <c r="B18" i="8"/>
  <c r="B195" i="8" s="1"/>
  <c r="B47" i="8"/>
  <c r="B165" i="8" s="1"/>
  <c r="C17" i="8"/>
  <c r="C135" i="8" s="1"/>
  <c r="C21" i="8"/>
  <c r="C139" i="8" s="1"/>
  <c r="C25" i="8"/>
  <c r="C143" i="8" s="1"/>
  <c r="C29" i="8"/>
  <c r="C147" i="8" s="1"/>
  <c r="C33" i="8"/>
  <c r="C151" i="8" s="1"/>
  <c r="C37" i="8"/>
  <c r="C155" i="8" s="1"/>
  <c r="C41" i="8"/>
  <c r="C159" i="8" s="1"/>
  <c r="C45" i="8"/>
  <c r="C163" i="8" s="1"/>
  <c r="I163" i="8" s="1"/>
  <c r="C49" i="8"/>
  <c r="C167" i="8" s="1"/>
  <c r="I167" i="8" s="1"/>
  <c r="D18" i="8"/>
  <c r="D136" i="8" s="1"/>
  <c r="D22" i="8"/>
  <c r="D140" i="8" s="1"/>
  <c r="D26" i="8"/>
  <c r="D144" i="8" s="1"/>
  <c r="D30" i="8"/>
  <c r="D148" i="8" s="1"/>
  <c r="D34" i="8"/>
  <c r="D152" i="8" s="1"/>
  <c r="D38" i="8"/>
  <c r="D156" i="8" s="1"/>
  <c r="D42" i="8"/>
  <c r="D160" i="8" s="1"/>
  <c r="D46" i="8"/>
  <c r="D164" i="8" s="1"/>
  <c r="D15" i="8"/>
  <c r="D133" i="8" s="1"/>
  <c r="C20" i="8"/>
  <c r="C138" i="8" s="1"/>
  <c r="C28" i="8"/>
  <c r="C146" i="8" s="1"/>
  <c r="C36" i="8"/>
  <c r="C154" i="8" s="1"/>
  <c r="C44" i="8"/>
  <c r="C162" i="8" s="1"/>
  <c r="D17" i="8"/>
  <c r="D135" i="8" s="1"/>
  <c r="D25" i="8"/>
  <c r="D143" i="8" s="1"/>
  <c r="D33" i="8"/>
  <c r="D151" i="8" s="1"/>
  <c r="D41" i="8"/>
  <c r="D159" i="8" s="1"/>
  <c r="D49" i="8"/>
  <c r="D167" i="8" s="1"/>
  <c r="C18" i="8"/>
  <c r="C136" i="8" s="1"/>
  <c r="C26" i="8"/>
  <c r="C144" i="8" s="1"/>
  <c r="C34" i="8"/>
  <c r="C152" i="8" s="1"/>
  <c r="C42" i="8"/>
  <c r="C160" i="8" s="1"/>
  <c r="C15" i="8"/>
  <c r="C133" i="8" s="1"/>
  <c r="D23" i="8"/>
  <c r="D141" i="8" s="1"/>
  <c r="D31" i="8"/>
  <c r="D149" i="8" s="1"/>
  <c r="D39" i="8"/>
  <c r="D157" i="8" s="1"/>
  <c r="D47" i="8"/>
  <c r="D165" i="8" s="1"/>
  <c r="B16" i="8"/>
  <c r="B134" i="8" s="1"/>
  <c r="C19" i="8"/>
  <c r="C137" i="8" s="1"/>
  <c r="C27" i="8"/>
  <c r="C145" i="8" s="1"/>
  <c r="C35" i="8"/>
  <c r="C153" i="8" s="1"/>
  <c r="C43" i="8"/>
  <c r="C161" i="8" s="1"/>
  <c r="D16" i="8"/>
  <c r="D134" i="8" s="1"/>
  <c r="D24" i="8"/>
  <c r="D201" i="8" s="1"/>
  <c r="D32" i="8"/>
  <c r="D268" i="8" s="1"/>
  <c r="D40" i="8"/>
  <c r="D217" i="8" s="1"/>
  <c r="D48" i="8"/>
  <c r="D284" i="8" s="1"/>
  <c r="C24" i="8"/>
  <c r="C142" i="8" s="1"/>
  <c r="C40" i="8"/>
  <c r="C158" i="8" s="1"/>
  <c r="D21" i="8"/>
  <c r="D139" i="8" s="1"/>
  <c r="D37" i="8"/>
  <c r="D155" i="8" s="1"/>
  <c r="B48" i="8"/>
  <c r="B166" i="8" s="1"/>
  <c r="C30" i="8"/>
  <c r="C148" i="8" s="1"/>
  <c r="C46" i="8"/>
  <c r="C164" i="8" s="1"/>
  <c r="I164" i="8" s="1"/>
  <c r="D27" i="8"/>
  <c r="D145" i="8" s="1"/>
  <c r="D43" i="8"/>
  <c r="D161" i="8" s="1"/>
  <c r="B17" i="8"/>
  <c r="B135" i="8" s="1"/>
  <c r="B19" i="8"/>
  <c r="B137" i="8" s="1"/>
  <c r="B15" i="8"/>
  <c r="B133" i="8" s="1"/>
  <c r="D19" i="8"/>
  <c r="D137" i="8" s="1"/>
  <c r="C22" i="8"/>
  <c r="C140" i="8" s="1"/>
  <c r="D29" i="8"/>
  <c r="D147" i="8" s="1"/>
  <c r="C32" i="8"/>
  <c r="C150" i="8" s="1"/>
  <c r="D44" i="8"/>
  <c r="D221" i="8" s="1"/>
  <c r="D28" i="8"/>
  <c r="D323" i="8" s="1"/>
  <c r="C47" i="8"/>
  <c r="C224" i="8" s="1"/>
  <c r="I224" i="8" s="1"/>
  <c r="C31" i="8"/>
  <c r="C149" i="8" s="1"/>
  <c r="B49" i="8"/>
  <c r="B167" i="8" s="1"/>
  <c r="C32" i="9"/>
  <c r="B18" i="9"/>
  <c r="B77" i="9" s="1"/>
  <c r="EF35" i="10"/>
  <c r="EF39" i="10"/>
  <c r="EF37" i="10"/>
  <c r="EF36" i="10"/>
  <c r="EF38" i="10"/>
  <c r="EG38" i="10" s="1"/>
  <c r="Q71" i="2"/>
  <c r="CD3" i="10"/>
  <c r="K248" i="7"/>
  <c r="CF3" i="10"/>
  <c r="K307" i="7"/>
  <c r="AE4" i="19"/>
  <c r="AI4" i="21"/>
  <c r="AG3" i="19"/>
  <c r="AM3" i="21"/>
  <c r="AI3" i="19"/>
  <c r="AQ3" i="21"/>
  <c r="CB3" i="10"/>
  <c r="K189" i="7"/>
  <c r="BZ3" i="10"/>
  <c r="CH3" i="10" s="1"/>
  <c r="K130" i="7"/>
  <c r="AI4" i="19"/>
  <c r="AQ4" i="21"/>
  <c r="AG4" i="19"/>
  <c r="AM4" i="21"/>
  <c r="AK4" i="19"/>
  <c r="AU4" i="21"/>
  <c r="AC4" i="19"/>
  <c r="AE4" i="21"/>
  <c r="AA4" i="19"/>
  <c r="AA4" i="21"/>
  <c r="Q3" i="19"/>
  <c r="O3" i="19"/>
  <c r="M3" i="19"/>
  <c r="S3" i="19"/>
  <c r="AE3" i="19"/>
  <c r="AI3" i="21"/>
  <c r="C208" i="8"/>
  <c r="AA3" i="19"/>
  <c r="AA3" i="21"/>
  <c r="K3" i="19"/>
  <c r="U3" i="19"/>
  <c r="C38" i="7"/>
  <c r="C97" i="7" s="1"/>
  <c r="D36" i="7"/>
  <c r="D95" i="7" s="1"/>
  <c r="C341" i="8"/>
  <c r="G341" i="8" s="1"/>
  <c r="C333" i="8"/>
  <c r="G333" i="8" s="1"/>
  <c r="C331" i="8"/>
  <c r="G331" i="8" s="1"/>
  <c r="C315" i="8"/>
  <c r="G315" i="8" s="1"/>
  <c r="D30" i="7"/>
  <c r="D89" i="7" s="1"/>
  <c r="D27" i="7"/>
  <c r="D145" i="7" s="1"/>
  <c r="C97" i="9"/>
  <c r="C81" i="9"/>
  <c r="B107" i="9"/>
  <c r="C47" i="7"/>
  <c r="C41" i="7"/>
  <c r="C159" i="7" s="1"/>
  <c r="D43" i="7"/>
  <c r="D102" i="7" s="1"/>
  <c r="C22" i="7"/>
  <c r="M281" i="9"/>
  <c r="N281" i="9" s="1"/>
  <c r="M276" i="9"/>
  <c r="N276" i="9" s="1"/>
  <c r="I253" i="9"/>
  <c r="I257" i="9"/>
  <c r="I261" i="9"/>
  <c r="I265" i="9"/>
  <c r="I269" i="9"/>
  <c r="I273" i="9"/>
  <c r="I277" i="9"/>
  <c r="I281" i="9"/>
  <c r="I285" i="9"/>
  <c r="B254" i="9"/>
  <c r="D260" i="9"/>
  <c r="D268" i="9"/>
  <c r="D276" i="9"/>
  <c r="I252" i="9"/>
  <c r="I260" i="9"/>
  <c r="I268" i="9"/>
  <c r="I276" i="9"/>
  <c r="I284" i="9"/>
  <c r="D253" i="9"/>
  <c r="B283" i="9"/>
  <c r="I258" i="9"/>
  <c r="I266" i="9"/>
  <c r="I274" i="9"/>
  <c r="I282" i="9"/>
  <c r="C258" i="9"/>
  <c r="C274" i="9"/>
  <c r="M260" i="9"/>
  <c r="N260" i="9" s="1"/>
  <c r="M268" i="9"/>
  <c r="N268" i="9" s="1"/>
  <c r="M257" i="9"/>
  <c r="N257" i="9" s="1"/>
  <c r="M272" i="9"/>
  <c r="N272" i="9" s="1"/>
  <c r="M256" i="9"/>
  <c r="N256" i="9" s="1"/>
  <c r="M277" i="9"/>
  <c r="N277" i="9" s="1"/>
  <c r="M261" i="9"/>
  <c r="N261" i="9" s="1"/>
  <c r="M251" i="9"/>
  <c r="N251" i="9" s="1"/>
  <c r="M278" i="9"/>
  <c r="N278" i="9" s="1"/>
  <c r="M270" i="9"/>
  <c r="N270" i="9" s="1"/>
  <c r="M262" i="9"/>
  <c r="N262" i="9" s="1"/>
  <c r="M253" i="9"/>
  <c r="N253" i="9" s="1"/>
  <c r="M279" i="9"/>
  <c r="N279" i="9" s="1"/>
  <c r="M271" i="9"/>
  <c r="N271" i="9" s="1"/>
  <c r="M263" i="9"/>
  <c r="N263" i="9" s="1"/>
  <c r="M255" i="9"/>
  <c r="N255" i="9" s="1"/>
  <c r="B16" i="9"/>
  <c r="B134" i="9" s="1"/>
  <c r="C17" i="9"/>
  <c r="D18" i="9"/>
  <c r="D77" i="9" s="1"/>
  <c r="B20" i="9"/>
  <c r="B256" i="9" s="1"/>
  <c r="C21" i="9"/>
  <c r="C198" i="9" s="1"/>
  <c r="C23" i="9"/>
  <c r="C25" i="9"/>
  <c r="E25" i="9" s="1"/>
  <c r="K25" i="9" s="1"/>
  <c r="C27" i="9"/>
  <c r="C29" i="9"/>
  <c r="E29" i="9" s="1"/>
  <c r="K29" i="9" s="1"/>
  <c r="C31" i="9"/>
  <c r="C33" i="9"/>
  <c r="C210" i="9" s="1"/>
  <c r="C35" i="9"/>
  <c r="C37" i="9"/>
  <c r="C214" i="9" s="1"/>
  <c r="C39" i="9"/>
  <c r="C41" i="9"/>
  <c r="E41" i="9" s="1"/>
  <c r="K41" i="9" s="1"/>
  <c r="C43" i="9"/>
  <c r="C45" i="9"/>
  <c r="C163" i="9" s="1"/>
  <c r="C47" i="9"/>
  <c r="D48" i="9"/>
  <c r="D107" i="9" s="1"/>
  <c r="D15" i="9"/>
  <c r="C18" i="9"/>
  <c r="C195" i="9" s="1"/>
  <c r="D23" i="9"/>
  <c r="D27" i="9"/>
  <c r="D86" i="9" s="1"/>
  <c r="D31" i="9"/>
  <c r="D35" i="9"/>
  <c r="D94" i="9" s="1"/>
  <c r="D39" i="9"/>
  <c r="D43" i="9"/>
  <c r="D102" i="9" s="1"/>
  <c r="D47" i="9"/>
  <c r="C15" i="9"/>
  <c r="C192" i="9" s="1"/>
  <c r="C16" i="9"/>
  <c r="B19" i="9"/>
  <c r="B137" i="9" s="1"/>
  <c r="D21" i="9"/>
  <c r="D25" i="9"/>
  <c r="D261" i="9" s="1"/>
  <c r="D29" i="9"/>
  <c r="D33" i="9"/>
  <c r="D269" i="9" s="1"/>
  <c r="D37" i="9"/>
  <c r="D41" i="9"/>
  <c r="D277" i="9" s="1"/>
  <c r="D45" i="9"/>
  <c r="C48" i="9"/>
  <c r="E48" i="9" s="1"/>
  <c r="K48" i="9" s="1"/>
  <c r="D16" i="9"/>
  <c r="C19" i="9"/>
  <c r="E19" i="9" s="1"/>
  <c r="K19" i="9" s="1"/>
  <c r="D22" i="9"/>
  <c r="D26" i="9"/>
  <c r="D85" i="9" s="1"/>
  <c r="D30" i="9"/>
  <c r="D34" i="9"/>
  <c r="D152" i="9" s="1"/>
  <c r="D38" i="9"/>
  <c r="D42" i="9"/>
  <c r="D219" i="9" s="1"/>
  <c r="D46" i="9"/>
  <c r="C49" i="9"/>
  <c r="D19" i="9"/>
  <c r="C26" i="9"/>
  <c r="C144" i="9" s="1"/>
  <c r="E144" i="9" s="1"/>
  <c r="AV16" i="10" s="1"/>
  <c r="AW16" i="10" s="1"/>
  <c r="C34" i="9"/>
  <c r="C42" i="9"/>
  <c r="E42" i="9" s="1"/>
  <c r="K42" i="9" s="1"/>
  <c r="B49" i="9"/>
  <c r="B167" i="9" s="1"/>
  <c r="C20" i="9"/>
  <c r="E20" i="9" s="1"/>
  <c r="K20" i="9" s="1"/>
  <c r="C28" i="9"/>
  <c r="C36" i="9"/>
  <c r="E36" i="9" s="1"/>
  <c r="K36" i="9" s="1"/>
  <c r="C44" i="9"/>
  <c r="D49" i="9"/>
  <c r="D108" i="9" s="1"/>
  <c r="D76" i="9"/>
  <c r="D92" i="9"/>
  <c r="C16" i="7"/>
  <c r="D17" i="7"/>
  <c r="D76" i="7" s="1"/>
  <c r="C20" i="7"/>
  <c r="C138" i="7" s="1"/>
  <c r="D21" i="7"/>
  <c r="D80" i="7" s="1"/>
  <c r="C24" i="7"/>
  <c r="C83" i="7" s="1"/>
  <c r="D25" i="7"/>
  <c r="D84" i="7" s="1"/>
  <c r="C28" i="7"/>
  <c r="D29" i="7"/>
  <c r="D88" i="7" s="1"/>
  <c r="C32" i="7"/>
  <c r="C150" i="7" s="1"/>
  <c r="D33" i="7"/>
  <c r="D92" i="7" s="1"/>
  <c r="C36" i="7"/>
  <c r="C154" i="7" s="1"/>
  <c r="D37" i="7"/>
  <c r="D96" i="7" s="1"/>
  <c r="C40" i="7"/>
  <c r="C99" i="7" s="1"/>
  <c r="D41" i="7"/>
  <c r="D100" i="7" s="1"/>
  <c r="C44" i="7"/>
  <c r="D45" i="7"/>
  <c r="D104" i="7" s="1"/>
  <c r="C48" i="7"/>
  <c r="I48" i="7" s="1"/>
  <c r="D49" i="7"/>
  <c r="D108" i="7" s="1"/>
  <c r="D18" i="7"/>
  <c r="D77" i="7" s="1"/>
  <c r="C21" i="7"/>
  <c r="C80" i="7" s="1"/>
  <c r="D26" i="7"/>
  <c r="D85" i="7" s="1"/>
  <c r="C29" i="7"/>
  <c r="C147" i="7" s="1"/>
  <c r="D34" i="7"/>
  <c r="D93" i="7" s="1"/>
  <c r="C37" i="7"/>
  <c r="C96" i="7" s="1"/>
  <c r="D42" i="7"/>
  <c r="D101" i="7" s="1"/>
  <c r="C45" i="7"/>
  <c r="C163" i="7" s="1"/>
  <c r="I163" i="7" s="1"/>
  <c r="D16" i="7"/>
  <c r="D75" i="7" s="1"/>
  <c r="C19" i="7"/>
  <c r="C137" i="7" s="1"/>
  <c r="D24" i="7"/>
  <c r="D83" i="7" s="1"/>
  <c r="C27" i="7"/>
  <c r="C322" i="7" s="1"/>
  <c r="D32" i="7"/>
  <c r="D91" i="7" s="1"/>
  <c r="C35" i="7"/>
  <c r="C153" i="7" s="1"/>
  <c r="D40" i="7"/>
  <c r="D99" i="7" s="1"/>
  <c r="C43" i="7"/>
  <c r="C279" i="7" s="1"/>
  <c r="D48" i="7"/>
  <c r="D107" i="7" s="1"/>
  <c r="C18" i="7"/>
  <c r="C136" i="7" s="1"/>
  <c r="D23" i="7"/>
  <c r="D82" i="7" s="1"/>
  <c r="C26" i="7"/>
  <c r="C144" i="7" s="1"/>
  <c r="D31" i="7"/>
  <c r="D90" i="7" s="1"/>
  <c r="C34" i="7"/>
  <c r="C152" i="7" s="1"/>
  <c r="D39" i="7"/>
  <c r="D98" i="7" s="1"/>
  <c r="C42" i="7"/>
  <c r="C160" i="7" s="1"/>
  <c r="D47" i="7"/>
  <c r="D106" i="7" s="1"/>
  <c r="C15" i="7"/>
  <c r="C133" i="7" s="1"/>
  <c r="C17" i="7"/>
  <c r="C135" i="7" s="1"/>
  <c r="D22" i="7"/>
  <c r="D81" i="7" s="1"/>
  <c r="C33" i="7"/>
  <c r="C151" i="7" s="1"/>
  <c r="D38" i="7"/>
  <c r="D97" i="7" s="1"/>
  <c r="C49" i="7"/>
  <c r="C167" i="7" s="1"/>
  <c r="I167" i="7" s="1"/>
  <c r="C23" i="7"/>
  <c r="C318" i="7" s="1"/>
  <c r="D28" i="7"/>
  <c r="D87" i="7" s="1"/>
  <c r="C39" i="7"/>
  <c r="C98" i="7" s="1"/>
  <c r="D44" i="7"/>
  <c r="D103" i="7" s="1"/>
  <c r="D15" i="7"/>
  <c r="D74" i="7" s="1"/>
  <c r="B254" i="8"/>
  <c r="D260" i="8"/>
  <c r="D276" i="8"/>
  <c r="D280" i="8"/>
  <c r="C255" i="8"/>
  <c r="C263" i="8"/>
  <c r="C271" i="8"/>
  <c r="C279" i="8"/>
  <c r="D311" i="8"/>
  <c r="C322" i="8"/>
  <c r="G322" i="8" s="1"/>
  <c r="C334" i="8"/>
  <c r="G334" i="8" s="1"/>
  <c r="C338" i="8"/>
  <c r="G338" i="8" s="1"/>
  <c r="C342" i="8"/>
  <c r="G342" i="8" s="1"/>
  <c r="D339" i="8"/>
  <c r="C196" i="8"/>
  <c r="C212" i="8"/>
  <c r="B136" i="9"/>
  <c r="C137" i="9"/>
  <c r="C141" i="9"/>
  <c r="D150" i="9"/>
  <c r="D158" i="9"/>
  <c r="D166" i="9"/>
  <c r="D135" i="9"/>
  <c r="C138" i="9"/>
  <c r="D143" i="9"/>
  <c r="D151" i="9"/>
  <c r="C154" i="9"/>
  <c r="D159" i="9"/>
  <c r="B165" i="9"/>
  <c r="C140" i="9"/>
  <c r="D145" i="9"/>
  <c r="D153" i="9"/>
  <c r="C156" i="9"/>
  <c r="D161" i="9"/>
  <c r="B195" i="9"/>
  <c r="C196" i="9"/>
  <c r="C200" i="9"/>
  <c r="D201" i="9"/>
  <c r="C208" i="9"/>
  <c r="D209" i="9"/>
  <c r="C216" i="9"/>
  <c r="D217" i="9"/>
  <c r="C224" i="9"/>
  <c r="D225" i="9"/>
  <c r="D192" i="9"/>
  <c r="D194" i="9"/>
  <c r="C197" i="9"/>
  <c r="D202" i="9"/>
  <c r="D210" i="9"/>
  <c r="C213" i="9"/>
  <c r="D218" i="9"/>
  <c r="B224" i="9"/>
  <c r="D226" i="9"/>
  <c r="C199" i="9"/>
  <c r="D204" i="9"/>
  <c r="D212" i="9"/>
  <c r="C215" i="9"/>
  <c r="D220" i="9"/>
  <c r="B226" i="9"/>
  <c r="C283" i="8"/>
  <c r="I283" i="8" s="1"/>
  <c r="C267" i="8"/>
  <c r="D335" i="8"/>
  <c r="D319" i="8"/>
  <c r="C40" i="9"/>
  <c r="C24" i="9"/>
  <c r="C46" i="9"/>
  <c r="C30" i="9"/>
  <c r="B17" i="9"/>
  <c r="B135" i="9" s="1"/>
  <c r="B15" i="9"/>
  <c r="D44" i="9"/>
  <c r="D36" i="9"/>
  <c r="D154" i="9" s="1"/>
  <c r="D28" i="9"/>
  <c r="D20" i="9"/>
  <c r="D197" i="9" s="1"/>
  <c r="B106" i="9"/>
  <c r="C31" i="7"/>
  <c r="D20" i="7"/>
  <c r="D79" i="7" s="1"/>
  <c r="D46" i="7"/>
  <c r="D105" i="7" s="1"/>
  <c r="C25" i="7"/>
  <c r="C202" i="7" s="1"/>
  <c r="C46" i="7"/>
  <c r="C223" i="7" s="1"/>
  <c r="I223" i="7" s="1"/>
  <c r="D35" i="7"/>
  <c r="D94" i="7" s="1"/>
  <c r="C30" i="7"/>
  <c r="C207" i="7" s="1"/>
  <c r="D19" i="7"/>
  <c r="D78" i="7" s="1"/>
  <c r="D327" i="8"/>
  <c r="B313" i="8"/>
  <c r="D341" i="8"/>
  <c r="D333" i="8"/>
  <c r="D325" i="8"/>
  <c r="D317" i="8"/>
  <c r="C344" i="8"/>
  <c r="I344" i="8" s="1"/>
  <c r="C336" i="8"/>
  <c r="G336" i="8" s="1"/>
  <c r="C328" i="8"/>
  <c r="G328" i="8" s="1"/>
  <c r="C320" i="8"/>
  <c r="G320" i="8" s="1"/>
  <c r="C312" i="8"/>
  <c r="G312" i="8" s="1"/>
  <c r="C193" i="7"/>
  <c r="B194" i="7"/>
  <c r="D194" i="7"/>
  <c r="B196" i="7"/>
  <c r="C197" i="7"/>
  <c r="D198" i="7"/>
  <c r="C199" i="7"/>
  <c r="D200" i="7"/>
  <c r="C201" i="7"/>
  <c r="D202" i="7"/>
  <c r="D204" i="7"/>
  <c r="C205" i="7"/>
  <c r="D206" i="7"/>
  <c r="D208" i="7"/>
  <c r="C209" i="7"/>
  <c r="C211" i="7"/>
  <c r="C213" i="7"/>
  <c r="D214" i="7"/>
  <c r="C215" i="7"/>
  <c r="D216" i="7"/>
  <c r="C217" i="7"/>
  <c r="D218" i="7"/>
  <c r="D220" i="7"/>
  <c r="C221" i="7"/>
  <c r="B222" i="7"/>
  <c r="B224" i="7"/>
  <c r="D224" i="7"/>
  <c r="C225" i="7"/>
  <c r="I225" i="7" s="1"/>
  <c r="B226" i="7"/>
  <c r="D226" i="7"/>
  <c r="B193" i="7"/>
  <c r="C194" i="7"/>
  <c r="D195" i="7"/>
  <c r="B197" i="7"/>
  <c r="C198" i="7"/>
  <c r="D203" i="7"/>
  <c r="D207" i="7"/>
  <c r="C210" i="7"/>
  <c r="D211" i="7"/>
  <c r="D215" i="7"/>
  <c r="C218" i="7"/>
  <c r="D219" i="7"/>
  <c r="B225" i="7"/>
  <c r="C226" i="7"/>
  <c r="I226" i="7" s="1"/>
  <c r="B192" i="7"/>
  <c r="D193" i="7"/>
  <c r="C196" i="7"/>
  <c r="D201" i="7"/>
  <c r="C204" i="7"/>
  <c r="D209" i="7"/>
  <c r="C212" i="7"/>
  <c r="D217" i="7"/>
  <c r="C220" i="7"/>
  <c r="B223" i="7"/>
  <c r="D225" i="7"/>
  <c r="B195" i="7"/>
  <c r="C200" i="7"/>
  <c r="D205" i="7"/>
  <c r="C208" i="7"/>
  <c r="D213" i="7"/>
  <c r="C216" i="7"/>
  <c r="D221" i="7"/>
  <c r="C224" i="7"/>
  <c r="I224" i="7" s="1"/>
  <c r="B134" i="7"/>
  <c r="B135" i="7"/>
  <c r="C134" i="7"/>
  <c r="B252" i="7"/>
  <c r="D252" i="7"/>
  <c r="C253" i="7"/>
  <c r="B254" i="7"/>
  <c r="D254" i="7"/>
  <c r="B256" i="7"/>
  <c r="C257" i="7"/>
  <c r="C259" i="7"/>
  <c r="D260" i="7"/>
  <c r="C261" i="7"/>
  <c r="D262" i="7"/>
  <c r="C263" i="7"/>
  <c r="D264" i="7"/>
  <c r="C265" i="7"/>
  <c r="D266" i="7"/>
  <c r="C267" i="7"/>
  <c r="C252" i="7"/>
  <c r="D253" i="7"/>
  <c r="B255" i="7"/>
  <c r="C256" i="7"/>
  <c r="C260" i="7"/>
  <c r="C264" i="7"/>
  <c r="D268" i="7"/>
  <c r="C269" i="7"/>
  <c r="D270" i="7"/>
  <c r="D272" i="7"/>
  <c r="D274" i="7"/>
  <c r="D276" i="7"/>
  <c r="C277" i="7"/>
  <c r="D278" i="7"/>
  <c r="D280" i="7"/>
  <c r="B282" i="7"/>
  <c r="D282" i="7"/>
  <c r="C283" i="7"/>
  <c r="I283" i="7" s="1"/>
  <c r="B284" i="7"/>
  <c r="D284" i="7"/>
  <c r="C285" i="7"/>
  <c r="I285" i="7" s="1"/>
  <c r="D251" i="7"/>
  <c r="B251" i="7"/>
  <c r="B253" i="7"/>
  <c r="C258" i="7"/>
  <c r="D263" i="7"/>
  <c r="C266" i="7"/>
  <c r="C268" i="7"/>
  <c r="D269" i="7"/>
  <c r="C272" i="7"/>
  <c r="D273" i="7"/>
  <c r="C276" i="7"/>
  <c r="D277" i="7"/>
  <c r="C280" i="7"/>
  <c r="D281" i="7"/>
  <c r="B283" i="7"/>
  <c r="C284" i="7"/>
  <c r="I284" i="7" s="1"/>
  <c r="C254" i="7"/>
  <c r="D259" i="7"/>
  <c r="D271" i="7"/>
  <c r="C274" i="7"/>
  <c r="D279" i="7"/>
  <c r="C282" i="7"/>
  <c r="I282" i="7" s="1"/>
  <c r="B285" i="7"/>
  <c r="D267" i="7"/>
  <c r="D275" i="7"/>
  <c r="B281" i="7"/>
  <c r="D283" i="7"/>
  <c r="C251" i="7"/>
  <c r="C311" i="7"/>
  <c r="B312" i="7"/>
  <c r="C313" i="7"/>
  <c r="B314" i="7"/>
  <c r="D314" i="7"/>
  <c r="C315" i="7"/>
  <c r="D316" i="7"/>
  <c r="C317" i="7"/>
  <c r="D318" i="7"/>
  <c r="C319" i="7"/>
  <c r="D320" i="7"/>
  <c r="D322" i="7"/>
  <c r="C323" i="7"/>
  <c r="D324" i="7"/>
  <c r="C325" i="7"/>
  <c r="D326" i="7"/>
  <c r="C327" i="7"/>
  <c r="D328" i="7"/>
  <c r="D330" i="7"/>
  <c r="C331" i="7"/>
  <c r="D332" i="7"/>
  <c r="C333" i="7"/>
  <c r="D334" i="7"/>
  <c r="C335" i="7"/>
  <c r="D336" i="7"/>
  <c r="D338" i="7"/>
  <c r="C339" i="7"/>
  <c r="B340" i="7"/>
  <c r="C341" i="7"/>
  <c r="I341" i="7" s="1"/>
  <c r="B342" i="7"/>
  <c r="D342" i="7"/>
  <c r="C343" i="7"/>
  <c r="I343" i="7" s="1"/>
  <c r="B344" i="7"/>
  <c r="C310" i="7"/>
  <c r="D311" i="7"/>
  <c r="B313" i="7"/>
  <c r="D315" i="7"/>
  <c r="D319" i="7"/>
  <c r="D323" i="7"/>
  <c r="C326" i="7"/>
  <c r="D327" i="7"/>
  <c r="D331" i="7"/>
  <c r="D335" i="7"/>
  <c r="D339" i="7"/>
  <c r="B341" i="7"/>
  <c r="C342" i="7"/>
  <c r="I342" i="7" s="1"/>
  <c r="D343" i="7"/>
  <c r="D310" i="7"/>
  <c r="C312" i="7"/>
  <c r="B315" i="7"/>
  <c r="C320" i="7"/>
  <c r="D325" i="7"/>
  <c r="C328" i="7"/>
  <c r="C336" i="7"/>
  <c r="D341" i="7"/>
  <c r="C344" i="7"/>
  <c r="I344" i="7" s="1"/>
  <c r="B311" i="7"/>
  <c r="C316" i="7"/>
  <c r="D321" i="7"/>
  <c r="C332" i="7"/>
  <c r="D337" i="7"/>
  <c r="B343" i="7"/>
  <c r="D313" i="7"/>
  <c r="C324" i="7"/>
  <c r="D329" i="7"/>
  <c r="C340" i="7"/>
  <c r="I340" i="7" s="1"/>
  <c r="B310" i="7"/>
  <c r="D198" i="8"/>
  <c r="D192" i="8"/>
  <c r="C284" i="8"/>
  <c r="I284" i="8" s="1"/>
  <c r="D281" i="8"/>
  <c r="D265" i="8"/>
  <c r="C260" i="8"/>
  <c r="D257" i="8"/>
  <c r="B255" i="8"/>
  <c r="C252" i="8"/>
  <c r="C278" i="8"/>
  <c r="D275" i="8"/>
  <c r="D267" i="8"/>
  <c r="C262" i="8"/>
  <c r="D259" i="8"/>
  <c r="C343" i="8"/>
  <c r="G343" i="8" s="1"/>
  <c r="D332" i="8"/>
  <c r="D324" i="8"/>
  <c r="C319" i="8"/>
  <c r="G319" i="8" s="1"/>
  <c r="D316" i="8"/>
  <c r="B314" i="8"/>
  <c r="C311" i="8"/>
  <c r="G311" i="8" s="1"/>
  <c r="D342" i="8"/>
  <c r="C337" i="8"/>
  <c r="G337" i="8" s="1"/>
  <c r="D334" i="8"/>
  <c r="C321" i="8"/>
  <c r="G321" i="8" s="1"/>
  <c r="D318" i="8"/>
  <c r="D202" i="8"/>
  <c r="C207" i="8"/>
  <c r="C194" i="8"/>
  <c r="D285" i="8"/>
  <c r="B283" i="8"/>
  <c r="C272" i="8"/>
  <c r="D269" i="8"/>
  <c r="C256" i="8"/>
  <c r="D253" i="8"/>
  <c r="B285" i="8"/>
  <c r="C282" i="8"/>
  <c r="I282" i="8" s="1"/>
  <c r="D279" i="8"/>
  <c r="C274" i="8"/>
  <c r="D271" i="8"/>
  <c r="D255" i="8"/>
  <c r="C285" i="8"/>
  <c r="I285" i="8" s="1"/>
  <c r="B284" i="8"/>
  <c r="D282" i="8"/>
  <c r="C277" i="8"/>
  <c r="D274" i="8"/>
  <c r="D270" i="8"/>
  <c r="C269" i="8"/>
  <c r="D266" i="8"/>
  <c r="C261" i="8"/>
  <c r="D258" i="8"/>
  <c r="C253" i="8"/>
  <c r="B252" i="8"/>
  <c r="B344" i="8"/>
  <c r="B343" i="8"/>
  <c r="B311" i="8"/>
  <c r="C9" i="5"/>
  <c r="A11" i="10" s="1"/>
  <c r="B9" i="23" s="1"/>
  <c r="B20" i="8"/>
  <c r="B374" i="8" s="1"/>
  <c r="C18" i="15"/>
  <c r="B29" i="16"/>
  <c r="I22" i="2"/>
  <c r="J22" i="2"/>
  <c r="B133" i="7" l="1"/>
  <c r="B166" i="7"/>
  <c r="B165" i="7"/>
  <c r="D146" i="7"/>
  <c r="B136" i="7"/>
  <c r="C18" i="17"/>
  <c r="K18" i="17" s="1"/>
  <c r="B18" i="17" s="1"/>
  <c r="H18" i="17" s="1"/>
  <c r="D333" i="7"/>
  <c r="D317" i="7"/>
  <c r="C338" i="7"/>
  <c r="F338" i="7" s="1"/>
  <c r="C334" i="7"/>
  <c r="C330" i="7"/>
  <c r="F330" i="7" s="1"/>
  <c r="C314" i="7"/>
  <c r="D344" i="7"/>
  <c r="D340" i="7"/>
  <c r="C337" i="7"/>
  <c r="E337" i="7" s="1"/>
  <c r="DH32" i="10" s="1"/>
  <c r="C329" i="7"/>
  <c r="C321" i="7"/>
  <c r="F321" i="7" s="1"/>
  <c r="D312" i="7"/>
  <c r="C278" i="7"/>
  <c r="F278" i="7" s="1"/>
  <c r="C270" i="7"/>
  <c r="C262" i="7"/>
  <c r="F262" i="7" s="1"/>
  <c r="D285" i="7"/>
  <c r="D255" i="7"/>
  <c r="C281" i="7"/>
  <c r="I281" i="7" s="1"/>
  <c r="C275" i="7"/>
  <c r="E275" i="7" s="1"/>
  <c r="DD29" i="10" s="1"/>
  <c r="C273" i="7"/>
  <c r="C271" i="7"/>
  <c r="E271" i="7" s="1"/>
  <c r="DD25" i="10" s="1"/>
  <c r="D265" i="7"/>
  <c r="D261" i="7"/>
  <c r="D257" i="7"/>
  <c r="D258" i="7"/>
  <c r="D256" i="7"/>
  <c r="C255" i="7"/>
  <c r="E255" i="7" s="1"/>
  <c r="DD9" i="10" s="1"/>
  <c r="D192" i="7"/>
  <c r="C222" i="7"/>
  <c r="I222" i="7" s="1"/>
  <c r="C214" i="7"/>
  <c r="C206" i="7"/>
  <c r="E206" i="7" s="1"/>
  <c r="CZ19" i="10" s="1"/>
  <c r="D199" i="7"/>
  <c r="C192" i="7"/>
  <c r="H192" i="7" s="1"/>
  <c r="D222" i="7"/>
  <c r="C219" i="7"/>
  <c r="F219" i="7" s="1"/>
  <c r="D210" i="7"/>
  <c r="C203" i="7"/>
  <c r="F203" i="7" s="1"/>
  <c r="C195" i="7"/>
  <c r="M433" i="8"/>
  <c r="N433" i="8" s="1"/>
  <c r="B225" i="8"/>
  <c r="D220" i="8"/>
  <c r="C210" i="8"/>
  <c r="C197" i="8"/>
  <c r="E197" i="8" s="1"/>
  <c r="D210" i="8"/>
  <c r="D216" i="8"/>
  <c r="C220" i="8"/>
  <c r="C204" i="8"/>
  <c r="G204" i="8" s="1"/>
  <c r="M204" i="8" s="1"/>
  <c r="N204" i="8" s="1"/>
  <c r="C202" i="8"/>
  <c r="C218" i="8"/>
  <c r="G218" i="8" s="1"/>
  <c r="M218" i="8" s="1"/>
  <c r="N218" i="8" s="1"/>
  <c r="D196" i="8"/>
  <c r="D212" i="8"/>
  <c r="B226" i="8"/>
  <c r="D226" i="8"/>
  <c r="D200" i="8"/>
  <c r="C193" i="8"/>
  <c r="E193" i="8" s="1"/>
  <c r="D206" i="8"/>
  <c r="B193" i="8"/>
  <c r="D199" i="8"/>
  <c r="D207" i="8"/>
  <c r="D215" i="8"/>
  <c r="D223" i="8"/>
  <c r="C226" i="8"/>
  <c r="I226" i="8" s="1"/>
  <c r="C215" i="8"/>
  <c r="G215" i="8" s="1"/>
  <c r="M215" i="8" s="1"/>
  <c r="N215" i="8" s="1"/>
  <c r="C223" i="8"/>
  <c r="I223" i="8" s="1"/>
  <c r="D194" i="8"/>
  <c r="C213" i="8"/>
  <c r="C203" i="8"/>
  <c r="E203" i="8" s="1"/>
  <c r="C219" i="8"/>
  <c r="B196" i="8"/>
  <c r="C201" i="8"/>
  <c r="C225" i="8"/>
  <c r="I225" i="8" s="1"/>
  <c r="D195" i="8"/>
  <c r="C158" i="7"/>
  <c r="F158" i="7" s="1"/>
  <c r="B310" i="8"/>
  <c r="D254" i="8"/>
  <c r="C266" i="8"/>
  <c r="G266" i="8" s="1"/>
  <c r="M266" i="8" s="1"/>
  <c r="N266" i="8" s="1"/>
  <c r="D261" i="8"/>
  <c r="D211" i="8"/>
  <c r="B224" i="8"/>
  <c r="D310" i="8"/>
  <c r="D224" i="8"/>
  <c r="D214" i="8"/>
  <c r="C142" i="7"/>
  <c r="F142" i="7" s="1"/>
  <c r="D149" i="7"/>
  <c r="D205" i="8"/>
  <c r="D197" i="8"/>
  <c r="D264" i="8"/>
  <c r="D256" i="8"/>
  <c r="C323" i="8"/>
  <c r="G323" i="8" s="1"/>
  <c r="C339" i="8"/>
  <c r="G339" i="8" s="1"/>
  <c r="D138" i="7"/>
  <c r="D262" i="8"/>
  <c r="D278" i="8"/>
  <c r="B253" i="8"/>
  <c r="C258" i="8"/>
  <c r="G258" i="8" s="1"/>
  <c r="M258" i="8" s="1"/>
  <c r="N258" i="8" s="1"/>
  <c r="D277" i="8"/>
  <c r="D203" i="8"/>
  <c r="D219" i="8"/>
  <c r="B194" i="8"/>
  <c r="C199" i="8"/>
  <c r="G199" i="8" s="1"/>
  <c r="M199" i="8" s="1"/>
  <c r="N199" i="8" s="1"/>
  <c r="D218" i="8"/>
  <c r="D326" i="8"/>
  <c r="D340" i="8"/>
  <c r="D251" i="8"/>
  <c r="D283" i="8"/>
  <c r="D273" i="8"/>
  <c r="D208" i="8"/>
  <c r="D222" i="8"/>
  <c r="B163" i="7"/>
  <c r="C259" i="8"/>
  <c r="E259" i="8" s="1"/>
  <c r="C216" i="8"/>
  <c r="E216" i="8" s="1"/>
  <c r="D213" i="8"/>
  <c r="C326" i="8"/>
  <c r="G326" i="8" s="1"/>
  <c r="C318" i="8"/>
  <c r="G318" i="8" s="1"/>
  <c r="D272" i="8"/>
  <c r="C325" i="8"/>
  <c r="G325" i="8" s="1"/>
  <c r="B312" i="8"/>
  <c r="B342" i="8"/>
  <c r="C257" i="8"/>
  <c r="G257" i="8" s="1"/>
  <c r="M257" i="8" s="1"/>
  <c r="N257" i="8" s="1"/>
  <c r="C265" i="8"/>
  <c r="E265" i="8" s="1"/>
  <c r="C273" i="8"/>
  <c r="E273" i="8" s="1"/>
  <c r="C281" i="8"/>
  <c r="I281" i="8" s="1"/>
  <c r="B251" i="8"/>
  <c r="D263" i="8"/>
  <c r="C264" i="8"/>
  <c r="G264" i="8" s="1"/>
  <c r="M264" i="8" s="1"/>
  <c r="N264" i="8" s="1"/>
  <c r="C280" i="8"/>
  <c r="E280" i="8" s="1"/>
  <c r="C198" i="8"/>
  <c r="G198" i="8" s="1"/>
  <c r="M198" i="8" s="1"/>
  <c r="N198" i="8" s="1"/>
  <c r="C206" i="8"/>
  <c r="E206" i="8" s="1"/>
  <c r="C214" i="8"/>
  <c r="E214" i="8" s="1"/>
  <c r="C222" i="8"/>
  <c r="I222" i="8" s="1"/>
  <c r="B192" i="8"/>
  <c r="D204" i="8"/>
  <c r="C205" i="8"/>
  <c r="E205" i="8" s="1"/>
  <c r="C221" i="8"/>
  <c r="G221" i="8" s="1"/>
  <c r="M221" i="8" s="1"/>
  <c r="N221" i="8" s="1"/>
  <c r="C313" i="8"/>
  <c r="G313" i="8" s="1"/>
  <c r="C329" i="8"/>
  <c r="G329" i="8" s="1"/>
  <c r="C310" i="8"/>
  <c r="G310" i="8" s="1"/>
  <c r="C327" i="8"/>
  <c r="G327" i="8" s="1"/>
  <c r="C335" i="8"/>
  <c r="G335" i="8" s="1"/>
  <c r="C254" i="8"/>
  <c r="E254" i="8" s="1"/>
  <c r="C270" i="8"/>
  <c r="G270" i="8" s="1"/>
  <c r="M270" i="8" s="1"/>
  <c r="N270" i="8" s="1"/>
  <c r="C251" i="8"/>
  <c r="E251" i="8" s="1"/>
  <c r="C268" i="8"/>
  <c r="E268" i="8" s="1"/>
  <c r="C276" i="8"/>
  <c r="E276" i="8" s="1"/>
  <c r="C195" i="8"/>
  <c r="E195" i="8" s="1"/>
  <c r="C211" i="8"/>
  <c r="G211" i="8" s="1"/>
  <c r="M211" i="8" s="1"/>
  <c r="N211" i="8" s="1"/>
  <c r="C192" i="8"/>
  <c r="G192" i="8" s="1"/>
  <c r="M192" i="8" s="1"/>
  <c r="N192" i="8" s="1"/>
  <c r="C209" i="8"/>
  <c r="G209" i="8" s="1"/>
  <c r="M209" i="8" s="1"/>
  <c r="N209" i="8" s="1"/>
  <c r="C217" i="8"/>
  <c r="E217" i="8" s="1"/>
  <c r="D159" i="7"/>
  <c r="D143" i="7"/>
  <c r="C156" i="7"/>
  <c r="H156" i="7" s="1"/>
  <c r="C157" i="7"/>
  <c r="G157" i="7" s="1"/>
  <c r="CW29" i="10" s="1"/>
  <c r="D148" i="7"/>
  <c r="C143" i="7"/>
  <c r="E143" i="7" s="1"/>
  <c r="CV15" i="10" s="1"/>
  <c r="C316" i="8"/>
  <c r="G316" i="8" s="1"/>
  <c r="C324" i="8"/>
  <c r="G324" i="8" s="1"/>
  <c r="C332" i="8"/>
  <c r="G332" i="8" s="1"/>
  <c r="C340" i="8"/>
  <c r="I340" i="8" s="1"/>
  <c r="D313" i="8"/>
  <c r="D321" i="8"/>
  <c r="D329" i="8"/>
  <c r="D337" i="8"/>
  <c r="D343" i="8"/>
  <c r="C275" i="8"/>
  <c r="G275" i="8" s="1"/>
  <c r="M275" i="8" s="1"/>
  <c r="N275" i="8" s="1"/>
  <c r="C200" i="8"/>
  <c r="G200" i="8" s="1"/>
  <c r="D252" i="8"/>
  <c r="D225" i="8"/>
  <c r="D209" i="8"/>
  <c r="C330" i="8"/>
  <c r="G330" i="8" s="1"/>
  <c r="C314" i="8"/>
  <c r="G314" i="8" s="1"/>
  <c r="C317" i="8"/>
  <c r="G317" i="8" s="1"/>
  <c r="D193" i="8"/>
  <c r="C141" i="8"/>
  <c r="E141" i="8" s="1"/>
  <c r="C82" i="8"/>
  <c r="G82" i="8" s="1"/>
  <c r="M82" i="8" s="1"/>
  <c r="N82" i="8" s="1"/>
  <c r="C13" i="17"/>
  <c r="K13" i="17" s="1"/>
  <c r="B13" i="17" s="1"/>
  <c r="H13" i="17" s="1"/>
  <c r="D84" i="9"/>
  <c r="C16" i="17"/>
  <c r="K16" i="17" s="1"/>
  <c r="B16" i="17" s="1"/>
  <c r="H16" i="17" s="1"/>
  <c r="C12" i="17"/>
  <c r="K12" i="17" s="1"/>
  <c r="B12" i="17" s="1"/>
  <c r="H12" i="17" s="1"/>
  <c r="B16" i="21"/>
  <c r="C377" i="8"/>
  <c r="B16" i="19"/>
  <c r="AM16" i="19" s="1"/>
  <c r="E23" i="8"/>
  <c r="K23" i="8" s="1"/>
  <c r="C166" i="7"/>
  <c r="I166" i="7" s="1"/>
  <c r="B137" i="7"/>
  <c r="D165" i="7"/>
  <c r="D157" i="7"/>
  <c r="D153" i="7"/>
  <c r="D141" i="7"/>
  <c r="D160" i="7"/>
  <c r="D158" i="7"/>
  <c r="D152" i="7"/>
  <c r="D144" i="7"/>
  <c r="D142" i="7"/>
  <c r="D136" i="7"/>
  <c r="D133" i="7"/>
  <c r="C155" i="7"/>
  <c r="G155" i="7" s="1"/>
  <c r="CW27" i="10" s="1"/>
  <c r="D140" i="7"/>
  <c r="C165" i="8"/>
  <c r="I165" i="8" s="1"/>
  <c r="I342" i="8"/>
  <c r="U4" i="19"/>
  <c r="U3" i="21"/>
  <c r="U4" i="21" s="1"/>
  <c r="K4" i="19"/>
  <c r="K3" i="21"/>
  <c r="K4" i="21" s="1"/>
  <c r="I343" i="8"/>
  <c r="I341" i="8"/>
  <c r="S4" i="19"/>
  <c r="S3" i="21"/>
  <c r="S4" i="21" s="1"/>
  <c r="M4" i="19"/>
  <c r="M3" i="21"/>
  <c r="M4" i="21" s="1"/>
  <c r="O4" i="19"/>
  <c r="O3" i="21"/>
  <c r="O4" i="21" s="1"/>
  <c r="Q4" i="19"/>
  <c r="Q3" i="21"/>
  <c r="Q4" i="21" s="1"/>
  <c r="D223" i="7"/>
  <c r="D163" i="7"/>
  <c r="D155" i="7"/>
  <c r="D147" i="7"/>
  <c r="D139" i="7"/>
  <c r="B167" i="7"/>
  <c r="C164" i="7"/>
  <c r="I164" i="7" s="1"/>
  <c r="B164" i="7"/>
  <c r="D156" i="7"/>
  <c r="C139" i="7"/>
  <c r="F139" i="7" s="1"/>
  <c r="B138" i="7"/>
  <c r="B24" i="21"/>
  <c r="C385" i="8"/>
  <c r="D146" i="8"/>
  <c r="D382" i="8"/>
  <c r="B25" i="19"/>
  <c r="AM25" i="19" s="1"/>
  <c r="C386" i="8"/>
  <c r="B15" i="19"/>
  <c r="AM15" i="19" s="1"/>
  <c r="C376" i="8"/>
  <c r="A8" i="21"/>
  <c r="B369" i="8"/>
  <c r="A12" i="21"/>
  <c r="B373" i="8"/>
  <c r="D338" i="8"/>
  <c r="D397" i="8"/>
  <c r="B39" i="19"/>
  <c r="AM39" i="19" s="1"/>
  <c r="C400" i="8"/>
  <c r="I400" i="8" s="1"/>
  <c r="A41" i="21"/>
  <c r="B402" i="8"/>
  <c r="D80" i="8"/>
  <c r="D375" i="8"/>
  <c r="B17" i="21"/>
  <c r="C378" i="8"/>
  <c r="D158" i="8"/>
  <c r="D394" i="8"/>
  <c r="D142" i="8"/>
  <c r="D378" i="8"/>
  <c r="B36" i="19"/>
  <c r="AM36" i="19" s="1"/>
  <c r="C397" i="8"/>
  <c r="B20" i="19"/>
  <c r="AM20" i="19" s="1"/>
  <c r="C381" i="8"/>
  <c r="A9" i="21"/>
  <c r="B370" i="8"/>
  <c r="D98" i="8"/>
  <c r="D393" i="8"/>
  <c r="D82" i="8"/>
  <c r="D377" i="8"/>
  <c r="B35" i="19"/>
  <c r="AM35" i="19" s="1"/>
  <c r="C396" i="8"/>
  <c r="B19" i="21"/>
  <c r="C380" i="8"/>
  <c r="D344" i="8"/>
  <c r="D403" i="8"/>
  <c r="D328" i="8"/>
  <c r="D387" i="8"/>
  <c r="D312" i="8"/>
  <c r="D371" i="8"/>
  <c r="B29" i="19"/>
  <c r="AM29" i="19" s="1"/>
  <c r="C390" i="8"/>
  <c r="B13" i="19"/>
  <c r="AM13" i="19" s="1"/>
  <c r="C374" i="8"/>
  <c r="D105" i="8"/>
  <c r="D400" i="8"/>
  <c r="D97" i="8"/>
  <c r="D392" i="8"/>
  <c r="D89" i="8"/>
  <c r="D384" i="8"/>
  <c r="D81" i="8"/>
  <c r="D376" i="8"/>
  <c r="B42" i="21"/>
  <c r="C403" i="8"/>
  <c r="B34" i="19"/>
  <c r="AM34" i="19" s="1"/>
  <c r="C395" i="8"/>
  <c r="B26" i="21"/>
  <c r="C387" i="8"/>
  <c r="B18" i="19"/>
  <c r="AM18" i="19" s="1"/>
  <c r="C379" i="8"/>
  <c r="B10" i="21"/>
  <c r="C371" i="8"/>
  <c r="B136" i="8"/>
  <c r="B372" i="8"/>
  <c r="E16" i="8"/>
  <c r="E6" i="10" s="1"/>
  <c r="F4" i="23" s="1"/>
  <c r="C370" i="8"/>
  <c r="D330" i="8"/>
  <c r="D389" i="8"/>
  <c r="G39" i="8"/>
  <c r="BE29" i="10" s="1"/>
  <c r="C393" i="8"/>
  <c r="D154" i="8"/>
  <c r="D390" i="8"/>
  <c r="A42" i="21"/>
  <c r="B403" i="8"/>
  <c r="B40" i="21"/>
  <c r="C401" i="8"/>
  <c r="I401" i="8" s="1"/>
  <c r="D162" i="8"/>
  <c r="D398" i="8"/>
  <c r="D88" i="8"/>
  <c r="D383" i="8"/>
  <c r="D314" i="8"/>
  <c r="D373" i="8"/>
  <c r="A10" i="21"/>
  <c r="B371" i="8"/>
  <c r="D322" i="8"/>
  <c r="D381" i="8"/>
  <c r="B23" i="19"/>
  <c r="C384" i="8"/>
  <c r="D96" i="8"/>
  <c r="D391" i="8"/>
  <c r="B33" i="19"/>
  <c r="AM33" i="19" s="1"/>
  <c r="C394" i="8"/>
  <c r="D166" i="8"/>
  <c r="D402" i="8"/>
  <c r="D150" i="8"/>
  <c r="D386" i="8"/>
  <c r="D75" i="8"/>
  <c r="D370" i="8"/>
  <c r="C94" i="8"/>
  <c r="G94" i="8" s="1"/>
  <c r="M94" i="8" s="1"/>
  <c r="N94" i="8" s="1"/>
  <c r="C389" i="8"/>
  <c r="B12" i="19"/>
  <c r="AM12" i="19" s="1"/>
  <c r="C373" i="8"/>
  <c r="D106" i="8"/>
  <c r="D401" i="8"/>
  <c r="D90" i="8"/>
  <c r="D385" i="8"/>
  <c r="B8" i="21"/>
  <c r="C369" i="8"/>
  <c r="B27" i="21"/>
  <c r="C388" i="8"/>
  <c r="B11" i="21"/>
  <c r="C372" i="8"/>
  <c r="D336" i="8"/>
  <c r="D395" i="8"/>
  <c r="D320" i="8"/>
  <c r="D379" i="8"/>
  <c r="C103" i="8"/>
  <c r="G103" i="8" s="1"/>
  <c r="M103" i="8" s="1"/>
  <c r="N103" i="8" s="1"/>
  <c r="C398" i="8"/>
  <c r="C87" i="8"/>
  <c r="E87" i="8" s="1"/>
  <c r="C382" i="8"/>
  <c r="D74" i="8"/>
  <c r="D369" i="8"/>
  <c r="D101" i="8"/>
  <c r="D396" i="8"/>
  <c r="D93" i="8"/>
  <c r="D388" i="8"/>
  <c r="D85" i="8"/>
  <c r="D380" i="8"/>
  <c r="D77" i="8"/>
  <c r="D372" i="8"/>
  <c r="B38" i="21"/>
  <c r="C399" i="8"/>
  <c r="I399" i="8" s="1"/>
  <c r="B30" i="21"/>
  <c r="C391" i="8"/>
  <c r="B22" i="21"/>
  <c r="C383" i="8"/>
  <c r="B14" i="21"/>
  <c r="C375" i="8"/>
  <c r="A40" i="19"/>
  <c r="B401" i="8"/>
  <c r="D138" i="8"/>
  <c r="D374" i="8"/>
  <c r="D104" i="8"/>
  <c r="D399" i="8"/>
  <c r="G48" i="8"/>
  <c r="BE38" i="10" s="1"/>
  <c r="BF38" i="10" s="1"/>
  <c r="C402" i="8"/>
  <c r="I402" i="8" s="1"/>
  <c r="B31" i="21"/>
  <c r="C392" i="8"/>
  <c r="D197" i="7"/>
  <c r="D167" i="9"/>
  <c r="D212" i="7"/>
  <c r="D196" i="7"/>
  <c r="C74" i="9"/>
  <c r="E74" i="9" s="1"/>
  <c r="K74" i="9" s="1"/>
  <c r="D213" i="9"/>
  <c r="D100" i="9"/>
  <c r="C79" i="9"/>
  <c r="E79" i="9" s="1"/>
  <c r="D10" i="10" s="1"/>
  <c r="E8" i="23" s="1"/>
  <c r="D279" i="9"/>
  <c r="D263" i="9"/>
  <c r="C272" i="9"/>
  <c r="C256" i="9"/>
  <c r="C218" i="9"/>
  <c r="E218" i="9" s="1"/>
  <c r="C166" i="9"/>
  <c r="E166" i="9" s="1"/>
  <c r="M166" i="9" s="1"/>
  <c r="N166" i="9" s="1"/>
  <c r="C143" i="9"/>
  <c r="E143" i="9" s="1"/>
  <c r="C265" i="9"/>
  <c r="C261" i="9"/>
  <c r="C219" i="9"/>
  <c r="E219" i="9" s="1"/>
  <c r="K219" i="9" s="1"/>
  <c r="B255" i="9"/>
  <c r="D262" i="9"/>
  <c r="D284" i="9"/>
  <c r="C255" i="9"/>
  <c r="C203" i="9"/>
  <c r="E203" i="9" s="1"/>
  <c r="B196" i="9"/>
  <c r="D203" i="9"/>
  <c r="B193" i="9"/>
  <c r="C159" i="9"/>
  <c r="E159" i="9" s="1"/>
  <c r="C278" i="9"/>
  <c r="C284" i="9"/>
  <c r="D144" i="9"/>
  <c r="D87" i="9"/>
  <c r="D264" i="9"/>
  <c r="D103" i="9"/>
  <c r="D280" i="9"/>
  <c r="E46" i="9"/>
  <c r="K46" i="9" s="1"/>
  <c r="C282" i="9"/>
  <c r="E40" i="9"/>
  <c r="K40" i="9" s="1"/>
  <c r="C276" i="9"/>
  <c r="C217" i="9"/>
  <c r="C158" i="9"/>
  <c r="E215" i="9"/>
  <c r="M215" i="9" s="1"/>
  <c r="N215" i="9" s="1"/>
  <c r="E199" i="9"/>
  <c r="M199" i="9" s="1"/>
  <c r="N199" i="9" s="1"/>
  <c r="B194" i="9"/>
  <c r="E213" i="9"/>
  <c r="M213" i="9" s="1"/>
  <c r="N213" i="9" s="1"/>
  <c r="E197" i="9"/>
  <c r="M197" i="9" s="1"/>
  <c r="N197" i="9" s="1"/>
  <c r="E224" i="9"/>
  <c r="M224" i="9" s="1"/>
  <c r="N224" i="9" s="1"/>
  <c r="I224" i="9"/>
  <c r="D221" i="9"/>
  <c r="E216" i="9"/>
  <c r="M216" i="9" s="1"/>
  <c r="N216" i="9" s="1"/>
  <c r="E208" i="9"/>
  <c r="M208" i="9" s="1"/>
  <c r="N208" i="9" s="1"/>
  <c r="D205" i="9"/>
  <c r="E200" i="9"/>
  <c r="M200" i="9" s="1"/>
  <c r="N200" i="9" s="1"/>
  <c r="C164" i="9"/>
  <c r="E156" i="9"/>
  <c r="M156" i="9" s="1"/>
  <c r="N156" i="9" s="1"/>
  <c r="E140" i="9"/>
  <c r="M140" i="9" s="1"/>
  <c r="N140" i="9" s="1"/>
  <c r="D162" i="9"/>
  <c r="D146" i="9"/>
  <c r="E141" i="9"/>
  <c r="M141" i="9" s="1"/>
  <c r="N141" i="9" s="1"/>
  <c r="C280" i="9"/>
  <c r="C162" i="9"/>
  <c r="C264" i="9"/>
  <c r="C146" i="9"/>
  <c r="E34" i="9"/>
  <c r="K34" i="9" s="1"/>
  <c r="C211" i="9"/>
  <c r="C270" i="9"/>
  <c r="D78" i="9"/>
  <c r="D255" i="9"/>
  <c r="D137" i="9"/>
  <c r="D105" i="9"/>
  <c r="D223" i="9"/>
  <c r="D282" i="9"/>
  <c r="D97" i="9"/>
  <c r="D274" i="9"/>
  <c r="D156" i="9"/>
  <c r="D215" i="9"/>
  <c r="D89" i="9"/>
  <c r="D266" i="9"/>
  <c r="D81" i="9"/>
  <c r="D258" i="9"/>
  <c r="D140" i="9"/>
  <c r="D199" i="9"/>
  <c r="D75" i="9"/>
  <c r="D134" i="9"/>
  <c r="D104" i="9"/>
  <c r="D222" i="9"/>
  <c r="D281" i="9"/>
  <c r="D96" i="9"/>
  <c r="D273" i="9"/>
  <c r="D214" i="9"/>
  <c r="D88" i="9"/>
  <c r="D265" i="9"/>
  <c r="D147" i="9"/>
  <c r="D80" i="9"/>
  <c r="D257" i="9"/>
  <c r="D198" i="9"/>
  <c r="D139" i="9"/>
  <c r="E16" i="9"/>
  <c r="K16" i="9" s="1"/>
  <c r="C252" i="9"/>
  <c r="D106" i="9"/>
  <c r="D165" i="9"/>
  <c r="D283" i="9"/>
  <c r="D98" i="9"/>
  <c r="D275" i="9"/>
  <c r="D157" i="9"/>
  <c r="D90" i="9"/>
  <c r="D208" i="9"/>
  <c r="D267" i="9"/>
  <c r="D82" i="9"/>
  <c r="D259" i="9"/>
  <c r="D200" i="9"/>
  <c r="D74" i="9"/>
  <c r="D251" i="9"/>
  <c r="E47" i="9"/>
  <c r="K47" i="9" s="1"/>
  <c r="C283" i="9"/>
  <c r="E43" i="9"/>
  <c r="K43" i="9" s="1"/>
  <c r="C161" i="9"/>
  <c r="E39" i="9"/>
  <c r="K39" i="9" s="1"/>
  <c r="C275" i="9"/>
  <c r="E35" i="9"/>
  <c r="K35" i="9" s="1"/>
  <c r="C153" i="9"/>
  <c r="E31" i="9"/>
  <c r="K31" i="9" s="1"/>
  <c r="C267" i="9"/>
  <c r="E27" i="9"/>
  <c r="K27" i="9" s="1"/>
  <c r="C145" i="9"/>
  <c r="E23" i="9"/>
  <c r="K23" i="9" s="1"/>
  <c r="C259" i="9"/>
  <c r="E17" i="9"/>
  <c r="K17" i="9" s="1"/>
  <c r="C194" i="9"/>
  <c r="C253" i="9"/>
  <c r="C135" i="9"/>
  <c r="B285" i="9"/>
  <c r="B253" i="9"/>
  <c r="C271" i="9"/>
  <c r="D252" i="9"/>
  <c r="E210" i="9"/>
  <c r="M210" i="9" s="1"/>
  <c r="N210" i="9" s="1"/>
  <c r="E163" i="9"/>
  <c r="M163" i="9" s="1"/>
  <c r="N163" i="9" s="1"/>
  <c r="I163" i="9"/>
  <c r="D163" i="9"/>
  <c r="E192" i="9"/>
  <c r="M192" i="9" s="1"/>
  <c r="N192" i="9" s="1"/>
  <c r="C193" i="9"/>
  <c r="D207" i="9"/>
  <c r="E198" i="9"/>
  <c r="M198" i="9" s="1"/>
  <c r="N198" i="9" s="1"/>
  <c r="D141" i="9"/>
  <c r="D155" i="9"/>
  <c r="C134" i="9"/>
  <c r="D148" i="9"/>
  <c r="B138" i="9"/>
  <c r="D164" i="7"/>
  <c r="D79" i="9"/>
  <c r="D256" i="9"/>
  <c r="D95" i="9"/>
  <c r="D272" i="9"/>
  <c r="B192" i="9"/>
  <c r="B133" i="9"/>
  <c r="B251" i="9"/>
  <c r="E30" i="9"/>
  <c r="K30" i="9" s="1"/>
  <c r="C266" i="9"/>
  <c r="C148" i="9"/>
  <c r="E24" i="9"/>
  <c r="K24" i="9" s="1"/>
  <c r="C201" i="9"/>
  <c r="C260" i="9"/>
  <c r="C223" i="9"/>
  <c r="C207" i="9"/>
  <c r="D196" i="9"/>
  <c r="C221" i="9"/>
  <c r="C205" i="9"/>
  <c r="C220" i="9"/>
  <c r="C212" i="9"/>
  <c r="C204" i="9"/>
  <c r="E196" i="9"/>
  <c r="M196" i="9" s="1"/>
  <c r="N196" i="9" s="1"/>
  <c r="D193" i="9"/>
  <c r="E154" i="9"/>
  <c r="M154" i="9" s="1"/>
  <c r="N154" i="9" s="1"/>
  <c r="E138" i="9"/>
  <c r="M138" i="9" s="1"/>
  <c r="N138" i="9" s="1"/>
  <c r="D133" i="9"/>
  <c r="C165" i="9"/>
  <c r="C157" i="9"/>
  <c r="C149" i="9"/>
  <c r="D138" i="9"/>
  <c r="C279" i="9"/>
  <c r="C263" i="9"/>
  <c r="E32" i="9"/>
  <c r="K32" i="9" s="1"/>
  <c r="C268" i="9"/>
  <c r="C150" i="9"/>
  <c r="C91" i="9"/>
  <c r="E91" i="9" s="1"/>
  <c r="I91" i="9" s="1"/>
  <c r="D206" i="9"/>
  <c r="D224" i="9"/>
  <c r="C142" i="9"/>
  <c r="D149" i="9"/>
  <c r="D216" i="9"/>
  <c r="E195" i="9"/>
  <c r="M195" i="9" s="1"/>
  <c r="N195" i="9" s="1"/>
  <c r="C209" i="9"/>
  <c r="B197" i="9"/>
  <c r="E214" i="9"/>
  <c r="M214" i="9" s="1"/>
  <c r="N214" i="9" s="1"/>
  <c r="C152" i="9"/>
  <c r="I166" i="9"/>
  <c r="D164" i="9"/>
  <c r="M144" i="9"/>
  <c r="N144" i="9" s="1"/>
  <c r="D142" i="9"/>
  <c r="E137" i="9"/>
  <c r="M137" i="9" s="1"/>
  <c r="N137" i="9" s="1"/>
  <c r="E26" i="9"/>
  <c r="K26" i="9" s="1"/>
  <c r="C262" i="9"/>
  <c r="E49" i="9"/>
  <c r="K49" i="9" s="1"/>
  <c r="C226" i="9"/>
  <c r="C285" i="9"/>
  <c r="D101" i="9"/>
  <c r="D278" i="9"/>
  <c r="D93" i="9"/>
  <c r="D270" i="9"/>
  <c r="E15" i="9"/>
  <c r="K15" i="9" s="1"/>
  <c r="C251" i="9"/>
  <c r="E18" i="9"/>
  <c r="K18" i="9" s="1"/>
  <c r="C254" i="9"/>
  <c r="E45" i="9"/>
  <c r="K45" i="9" s="1"/>
  <c r="C281" i="9"/>
  <c r="E37" i="9"/>
  <c r="K37" i="9" s="1"/>
  <c r="C273" i="9"/>
  <c r="E33" i="9"/>
  <c r="K33" i="9" s="1"/>
  <c r="C269" i="9"/>
  <c r="E21" i="9"/>
  <c r="K21" i="9" s="1"/>
  <c r="C139" i="9"/>
  <c r="C257" i="9"/>
  <c r="D271" i="9"/>
  <c r="D285" i="9"/>
  <c r="D136" i="9"/>
  <c r="C147" i="9"/>
  <c r="C160" i="9"/>
  <c r="C225" i="9"/>
  <c r="C202" i="9"/>
  <c r="C222" i="9"/>
  <c r="D211" i="9"/>
  <c r="C206" i="9"/>
  <c r="D195" i="9"/>
  <c r="C133" i="9"/>
  <c r="C136" i="9"/>
  <c r="C167" i="9"/>
  <c r="C151" i="9"/>
  <c r="I219" i="9"/>
  <c r="I144" i="9"/>
  <c r="D254" i="9"/>
  <c r="C277" i="9"/>
  <c r="D160" i="9"/>
  <c r="B252" i="9"/>
  <c r="C155" i="9"/>
  <c r="D95" i="8"/>
  <c r="C97" i="8"/>
  <c r="E97" i="8" s="1"/>
  <c r="C75" i="8"/>
  <c r="G75" i="8" s="1"/>
  <c r="M75" i="8" s="1"/>
  <c r="N75" i="8" s="1"/>
  <c r="D76" i="8"/>
  <c r="C92" i="8"/>
  <c r="E92" i="8" s="1"/>
  <c r="C95" i="8"/>
  <c r="G95" i="8" s="1"/>
  <c r="M95" i="8" s="1"/>
  <c r="N95" i="8" s="1"/>
  <c r="D92" i="8"/>
  <c r="C76" i="8"/>
  <c r="E76" i="8" s="1"/>
  <c r="C108" i="8"/>
  <c r="D94" i="8"/>
  <c r="D108" i="8"/>
  <c r="D462" i="8" s="1"/>
  <c r="C84" i="8"/>
  <c r="E84" i="8" s="1"/>
  <c r="C100" i="8"/>
  <c r="E100" i="8" s="1"/>
  <c r="C79" i="8"/>
  <c r="E79" i="8" s="1"/>
  <c r="C85" i="8"/>
  <c r="G85" i="8" s="1"/>
  <c r="M85" i="8" s="1"/>
  <c r="N85" i="8" s="1"/>
  <c r="D79" i="8"/>
  <c r="C107" i="8"/>
  <c r="G107" i="8" s="1"/>
  <c r="M107" i="8" s="1"/>
  <c r="N107" i="8" s="1"/>
  <c r="D86" i="8"/>
  <c r="B41" i="21"/>
  <c r="I48" i="8"/>
  <c r="B31" i="19"/>
  <c r="AM31" i="19" s="1"/>
  <c r="CJ3" i="10"/>
  <c r="B32" i="19"/>
  <c r="AM32" i="19" s="1"/>
  <c r="G38" i="8"/>
  <c r="I38" i="8" s="1"/>
  <c r="B32" i="21"/>
  <c r="E38" i="8"/>
  <c r="E28" i="10" s="1"/>
  <c r="B33" i="21"/>
  <c r="E48" i="8"/>
  <c r="K48" i="8" s="1"/>
  <c r="K144" i="9"/>
  <c r="B17" i="19"/>
  <c r="AM17" i="19" s="1"/>
  <c r="C105" i="8"/>
  <c r="G105" i="8" s="1"/>
  <c r="M105" i="8" s="1"/>
  <c r="N105" i="8" s="1"/>
  <c r="B75" i="8"/>
  <c r="B41" i="19"/>
  <c r="AM41" i="19" s="1"/>
  <c r="D78" i="8"/>
  <c r="D102" i="8"/>
  <c r="C101" i="8"/>
  <c r="E101" i="8" s="1"/>
  <c r="D103" i="8"/>
  <c r="C106" i="8"/>
  <c r="G106" i="8" s="1"/>
  <c r="M106" i="8" s="1"/>
  <c r="N106" i="8" s="1"/>
  <c r="B77" i="8"/>
  <c r="B78" i="8"/>
  <c r="A11" i="19"/>
  <c r="C89" i="8"/>
  <c r="G89" i="8" s="1"/>
  <c r="M89" i="8" s="1"/>
  <c r="N89" i="8" s="1"/>
  <c r="C98" i="8"/>
  <c r="G98" i="8" s="1"/>
  <c r="M98" i="8" s="1"/>
  <c r="N98" i="8" s="1"/>
  <c r="C81" i="8"/>
  <c r="G81" i="8" s="1"/>
  <c r="M81" i="8" s="1"/>
  <c r="N81" i="8" s="1"/>
  <c r="B106" i="8"/>
  <c r="C91" i="8"/>
  <c r="G91" i="8" s="1"/>
  <c r="M91" i="8" s="1"/>
  <c r="N91" i="8" s="1"/>
  <c r="A10" i="19"/>
  <c r="B108" i="8"/>
  <c r="B462" i="8" s="1"/>
  <c r="B9" i="21"/>
  <c r="G16" i="8"/>
  <c r="K16" i="8" s="1"/>
  <c r="D84" i="8"/>
  <c r="C80" i="8"/>
  <c r="G80" i="8" s="1"/>
  <c r="M80" i="8" s="1"/>
  <c r="N80" i="8" s="1"/>
  <c r="C88" i="8"/>
  <c r="E88" i="8" s="1"/>
  <c r="C96" i="8"/>
  <c r="G96" i="8" s="1"/>
  <c r="M96" i="8" s="1"/>
  <c r="N96" i="8" s="1"/>
  <c r="C104" i="8"/>
  <c r="I104" i="8" s="1"/>
  <c r="C77" i="8"/>
  <c r="E77" i="8" s="1"/>
  <c r="C93" i="8"/>
  <c r="E93" i="8" s="1"/>
  <c r="D91" i="8"/>
  <c r="C74" i="8"/>
  <c r="E74" i="8" s="1"/>
  <c r="B21" i="19"/>
  <c r="AM21" i="19" s="1"/>
  <c r="B37" i="19"/>
  <c r="AM37" i="19" s="1"/>
  <c r="E39" i="8"/>
  <c r="E29" i="10" s="1"/>
  <c r="C86" i="8"/>
  <c r="G86" i="8" s="1"/>
  <c r="M86" i="8" s="1"/>
  <c r="N86" i="8" s="1"/>
  <c r="C102" i="8"/>
  <c r="E102" i="8" s="1"/>
  <c r="B107" i="8"/>
  <c r="C78" i="8"/>
  <c r="E78" i="8" s="1"/>
  <c r="D100" i="8"/>
  <c r="D107" i="8"/>
  <c r="D87" i="8"/>
  <c r="C90" i="8"/>
  <c r="G90" i="8" s="1"/>
  <c r="M90" i="8" s="1"/>
  <c r="N90" i="8" s="1"/>
  <c r="C99" i="8"/>
  <c r="G99" i="8" s="1"/>
  <c r="M99" i="8" s="1"/>
  <c r="N99" i="8" s="1"/>
  <c r="B28" i="19"/>
  <c r="AM28" i="19" s="1"/>
  <c r="B11" i="19"/>
  <c r="AM11" i="19" s="1"/>
  <c r="B14" i="19"/>
  <c r="AM14" i="19" s="1"/>
  <c r="B24" i="19"/>
  <c r="AM24" i="19" s="1"/>
  <c r="A8" i="19"/>
  <c r="B74" i="8"/>
  <c r="B76" i="8"/>
  <c r="B8" i="19"/>
  <c r="AM8" i="19" s="1"/>
  <c r="A40" i="21"/>
  <c r="B30" i="19"/>
  <c r="AM30" i="19" s="1"/>
  <c r="B21" i="7"/>
  <c r="D83" i="8"/>
  <c r="D99" i="8"/>
  <c r="C83" i="8"/>
  <c r="E83" i="8" s="1"/>
  <c r="B40" i="19"/>
  <c r="AM40" i="19" s="1"/>
  <c r="A41" i="19"/>
  <c r="A12" i="19"/>
  <c r="A42" i="19"/>
  <c r="B27" i="19"/>
  <c r="AM27" i="19" s="1"/>
  <c r="B22" i="19"/>
  <c r="AM22" i="19" s="1"/>
  <c r="B38" i="19"/>
  <c r="AM38" i="19" s="1"/>
  <c r="B19" i="19"/>
  <c r="AM19" i="19" s="1"/>
  <c r="B35" i="21"/>
  <c r="A9" i="19"/>
  <c r="B10" i="19"/>
  <c r="AM10" i="19" s="1"/>
  <c r="B18" i="21"/>
  <c r="B26" i="19"/>
  <c r="AM26" i="19" s="1"/>
  <c r="B34" i="21"/>
  <c r="B42" i="19"/>
  <c r="AM42" i="19" s="1"/>
  <c r="B9" i="19"/>
  <c r="AM9" i="19" s="1"/>
  <c r="A11" i="21"/>
  <c r="B25" i="21"/>
  <c r="M74" i="9"/>
  <c r="N74" i="9" s="1"/>
  <c r="I74" i="9" s="1"/>
  <c r="E81" i="9"/>
  <c r="D12" i="10" s="1"/>
  <c r="E10" i="23" s="1"/>
  <c r="E97" i="9"/>
  <c r="D28" i="10" s="1"/>
  <c r="E26" i="23" s="1"/>
  <c r="D86" i="7"/>
  <c r="AM23" i="19"/>
  <c r="G285" i="8"/>
  <c r="M285" i="8" s="1"/>
  <c r="N285" i="8" s="1"/>
  <c r="E285" i="8"/>
  <c r="G274" i="8"/>
  <c r="M274" i="8" s="1"/>
  <c r="N274" i="8" s="1"/>
  <c r="E274" i="8"/>
  <c r="G282" i="8"/>
  <c r="M282" i="8" s="1"/>
  <c r="N282" i="8" s="1"/>
  <c r="E282" i="8"/>
  <c r="G140" i="8"/>
  <c r="M140" i="8" s="1"/>
  <c r="N140" i="8" s="1"/>
  <c r="E140" i="8"/>
  <c r="G148" i="8"/>
  <c r="M148" i="8" s="1"/>
  <c r="N148" i="8" s="1"/>
  <c r="E148" i="8"/>
  <c r="G156" i="8"/>
  <c r="M156" i="8" s="1"/>
  <c r="N156" i="8" s="1"/>
  <c r="E156" i="8"/>
  <c r="G164" i="8"/>
  <c r="M164" i="8" s="1"/>
  <c r="N164" i="8" s="1"/>
  <c r="E164" i="8"/>
  <c r="G133" i="8"/>
  <c r="M133" i="8" s="1"/>
  <c r="N133" i="8" s="1"/>
  <c r="E133" i="8"/>
  <c r="G139" i="8"/>
  <c r="M139" i="8" s="1"/>
  <c r="N139" i="8" s="1"/>
  <c r="E139" i="8"/>
  <c r="G147" i="8"/>
  <c r="M147" i="8" s="1"/>
  <c r="N147" i="8" s="1"/>
  <c r="E147" i="8"/>
  <c r="G155" i="8"/>
  <c r="M155" i="8" s="1"/>
  <c r="N155" i="8" s="1"/>
  <c r="E155" i="8"/>
  <c r="G163" i="8"/>
  <c r="M163" i="8" s="1"/>
  <c r="N163" i="8" s="1"/>
  <c r="E163" i="8"/>
  <c r="G194" i="8"/>
  <c r="M194" i="8" s="1"/>
  <c r="N194" i="8" s="1"/>
  <c r="E194" i="8"/>
  <c r="G202" i="8"/>
  <c r="M202" i="8" s="1"/>
  <c r="N202" i="8" s="1"/>
  <c r="E202" i="8"/>
  <c r="G210" i="8"/>
  <c r="M210" i="8" s="1"/>
  <c r="N210" i="8" s="1"/>
  <c r="E210" i="8"/>
  <c r="G197" i="8"/>
  <c r="M197" i="8" s="1"/>
  <c r="N197" i="8" s="1"/>
  <c r="E213" i="8"/>
  <c r="G213" i="8"/>
  <c r="M213" i="8" s="1"/>
  <c r="N213" i="8" s="1"/>
  <c r="E311" i="8"/>
  <c r="G252" i="8"/>
  <c r="M252" i="8" s="1"/>
  <c r="N252" i="8" s="1"/>
  <c r="E252" i="8"/>
  <c r="G134" i="8"/>
  <c r="M134" i="8" s="1"/>
  <c r="N134" i="8" s="1"/>
  <c r="E134" i="8"/>
  <c r="G166" i="8"/>
  <c r="M166" i="8" s="1"/>
  <c r="N166" i="8" s="1"/>
  <c r="E166" i="8"/>
  <c r="G193" i="8"/>
  <c r="M193" i="8" s="1"/>
  <c r="N193" i="8" s="1"/>
  <c r="E324" i="7"/>
  <c r="DH19" i="10" s="1"/>
  <c r="G324" i="7"/>
  <c r="DI19" i="10" s="1"/>
  <c r="F324" i="7"/>
  <c r="H324" i="7"/>
  <c r="E316" i="7"/>
  <c r="DH11" i="10" s="1"/>
  <c r="G316" i="7"/>
  <c r="DI11" i="10" s="1"/>
  <c r="F316" i="7"/>
  <c r="H316" i="7"/>
  <c r="F344" i="7"/>
  <c r="H344" i="7"/>
  <c r="E344" i="7"/>
  <c r="DH39" i="10" s="1"/>
  <c r="DJ39" i="10" s="1"/>
  <c r="G344" i="7"/>
  <c r="DI39" i="10" s="1"/>
  <c r="F328" i="7"/>
  <c r="H328" i="7"/>
  <c r="E328" i="7"/>
  <c r="DH23" i="10" s="1"/>
  <c r="G328" i="7"/>
  <c r="DI23" i="10" s="1"/>
  <c r="E312" i="7"/>
  <c r="DH7" i="10" s="1"/>
  <c r="G312" i="7"/>
  <c r="DI7" i="10" s="1"/>
  <c r="F312" i="7"/>
  <c r="H312" i="7"/>
  <c r="H338" i="7"/>
  <c r="E338" i="7"/>
  <c r="DH33" i="10" s="1"/>
  <c r="H330" i="7"/>
  <c r="E330" i="7"/>
  <c r="DH25" i="10" s="1"/>
  <c r="E322" i="7"/>
  <c r="DH17" i="10" s="1"/>
  <c r="G322" i="7"/>
  <c r="DI17" i="10" s="1"/>
  <c r="F322" i="7"/>
  <c r="H322" i="7"/>
  <c r="E314" i="7"/>
  <c r="DH9" i="10" s="1"/>
  <c r="G314" i="7"/>
  <c r="DI9" i="10" s="1"/>
  <c r="F314" i="7"/>
  <c r="H314" i="7"/>
  <c r="E343" i="7"/>
  <c r="DH38" i="10" s="1"/>
  <c r="DJ38" i="10" s="1"/>
  <c r="G343" i="7"/>
  <c r="DI38" i="10" s="1"/>
  <c r="F343" i="7"/>
  <c r="H343" i="7"/>
  <c r="E339" i="7"/>
  <c r="DH34" i="10" s="1"/>
  <c r="G339" i="7"/>
  <c r="DI34" i="10" s="1"/>
  <c r="F339" i="7"/>
  <c r="H339" i="7"/>
  <c r="E335" i="7"/>
  <c r="DH30" i="10" s="1"/>
  <c r="G335" i="7"/>
  <c r="DI30" i="10" s="1"/>
  <c r="F335" i="7"/>
  <c r="H335" i="7"/>
  <c r="E331" i="7"/>
  <c r="DH26" i="10" s="1"/>
  <c r="G331" i="7"/>
  <c r="DI26" i="10" s="1"/>
  <c r="F331" i="7"/>
  <c r="H331" i="7"/>
  <c r="E327" i="7"/>
  <c r="DH22" i="10" s="1"/>
  <c r="G327" i="7"/>
  <c r="DI22" i="10" s="1"/>
  <c r="F327" i="7"/>
  <c r="H327" i="7"/>
  <c r="F323" i="7"/>
  <c r="H323" i="7"/>
  <c r="E323" i="7"/>
  <c r="DH18" i="10" s="1"/>
  <c r="G323" i="7"/>
  <c r="DI18" i="10" s="1"/>
  <c r="F319" i="7"/>
  <c r="H319" i="7"/>
  <c r="E319" i="7"/>
  <c r="DH14" i="10" s="1"/>
  <c r="G319" i="7"/>
  <c r="DI14" i="10" s="1"/>
  <c r="F315" i="7"/>
  <c r="H315" i="7"/>
  <c r="E315" i="7"/>
  <c r="DH10" i="10" s="1"/>
  <c r="G315" i="7"/>
  <c r="DI10" i="10" s="1"/>
  <c r="F311" i="7"/>
  <c r="H311" i="7"/>
  <c r="E311" i="7"/>
  <c r="DH6" i="10" s="1"/>
  <c r="G311" i="7"/>
  <c r="DI6" i="10" s="1"/>
  <c r="H278" i="7"/>
  <c r="G278" i="7"/>
  <c r="DE32" i="10" s="1"/>
  <c r="F282" i="7"/>
  <c r="H282" i="7"/>
  <c r="E282" i="7"/>
  <c r="DD36" i="10" s="1"/>
  <c r="DF36" i="10" s="1"/>
  <c r="G282" i="7"/>
  <c r="DE36" i="10" s="1"/>
  <c r="F254" i="7"/>
  <c r="H254" i="7"/>
  <c r="E254" i="7"/>
  <c r="DD8" i="10" s="1"/>
  <c r="G254" i="7"/>
  <c r="DE8" i="10" s="1"/>
  <c r="F284" i="7"/>
  <c r="H284" i="7"/>
  <c r="G284" i="7"/>
  <c r="DE38" i="10" s="1"/>
  <c r="E284" i="7"/>
  <c r="DD38" i="10" s="1"/>
  <c r="DF38" i="10" s="1"/>
  <c r="F276" i="7"/>
  <c r="H276" i="7"/>
  <c r="G276" i="7"/>
  <c r="DE30" i="10" s="1"/>
  <c r="E276" i="7"/>
  <c r="DD30" i="10" s="1"/>
  <c r="F268" i="7"/>
  <c r="H268" i="7"/>
  <c r="G268" i="7"/>
  <c r="DE22" i="10" s="1"/>
  <c r="E268" i="7"/>
  <c r="DD22" i="10" s="1"/>
  <c r="F258" i="7"/>
  <c r="H258" i="7"/>
  <c r="E258" i="7"/>
  <c r="DD12" i="10" s="1"/>
  <c r="G258" i="7"/>
  <c r="DE12" i="10" s="1"/>
  <c r="E283" i="7"/>
  <c r="DD37" i="10" s="1"/>
  <c r="DF37" i="10" s="1"/>
  <c r="G283" i="7"/>
  <c r="DE37" i="10" s="1"/>
  <c r="H283" i="7"/>
  <c r="F283" i="7"/>
  <c r="E279" i="7"/>
  <c r="DD33" i="10" s="1"/>
  <c r="G279" i="7"/>
  <c r="DE33" i="10" s="1"/>
  <c r="H279" i="7"/>
  <c r="F279" i="7"/>
  <c r="G275" i="7"/>
  <c r="DE29" i="10" s="1"/>
  <c r="F275" i="7"/>
  <c r="G271" i="7"/>
  <c r="DE25" i="10" s="1"/>
  <c r="F271" i="7"/>
  <c r="F264" i="7"/>
  <c r="H264" i="7"/>
  <c r="G264" i="7"/>
  <c r="DE18" i="10" s="1"/>
  <c r="E264" i="7"/>
  <c r="DD18" i="10" s="1"/>
  <c r="F256" i="7"/>
  <c r="H256" i="7"/>
  <c r="G256" i="7"/>
  <c r="DE10" i="10" s="1"/>
  <c r="E256" i="7"/>
  <c r="DD10" i="10" s="1"/>
  <c r="E267" i="7"/>
  <c r="DD21" i="10" s="1"/>
  <c r="G267" i="7"/>
  <c r="DE21" i="10" s="1"/>
  <c r="H267" i="7"/>
  <c r="F267" i="7"/>
  <c r="E263" i="7"/>
  <c r="DD17" i="10" s="1"/>
  <c r="G263" i="7"/>
  <c r="DE17" i="10" s="1"/>
  <c r="H263" i="7"/>
  <c r="F263" i="7"/>
  <c r="E259" i="7"/>
  <c r="DD13" i="10" s="1"/>
  <c r="G259" i="7"/>
  <c r="DE13" i="10" s="1"/>
  <c r="H259" i="7"/>
  <c r="F259" i="7"/>
  <c r="G255" i="7"/>
  <c r="DE9" i="10" s="1"/>
  <c r="F255" i="7"/>
  <c r="F154" i="7"/>
  <c r="H154" i="7"/>
  <c r="G154" i="7"/>
  <c r="CW26" i="10" s="1"/>
  <c r="E154" i="7"/>
  <c r="CV26" i="10" s="1"/>
  <c r="F150" i="7"/>
  <c r="H150" i="7"/>
  <c r="G150" i="7"/>
  <c r="CW22" i="10" s="1"/>
  <c r="E150" i="7"/>
  <c r="CV22" i="10" s="1"/>
  <c r="E134" i="7"/>
  <c r="CV6" i="10" s="1"/>
  <c r="G134" i="7"/>
  <c r="CW6" i="10" s="1"/>
  <c r="F134" i="7"/>
  <c r="H134" i="7"/>
  <c r="F160" i="7"/>
  <c r="H160" i="7"/>
  <c r="E160" i="7"/>
  <c r="CV32" i="10" s="1"/>
  <c r="G160" i="7"/>
  <c r="CW32" i="10" s="1"/>
  <c r="E156" i="7"/>
  <c r="CV28" i="10" s="1"/>
  <c r="E157" i="7"/>
  <c r="CV29" i="10" s="1"/>
  <c r="E153" i="7"/>
  <c r="CV25" i="10" s="1"/>
  <c r="G153" i="7"/>
  <c r="CW25" i="10" s="1"/>
  <c r="H153" i="7"/>
  <c r="F153" i="7"/>
  <c r="E151" i="7"/>
  <c r="CV23" i="10" s="1"/>
  <c r="G151" i="7"/>
  <c r="CW23" i="10" s="1"/>
  <c r="F151" i="7"/>
  <c r="H151" i="7"/>
  <c r="E147" i="7"/>
  <c r="CV19" i="10" s="1"/>
  <c r="G147" i="7"/>
  <c r="CW19" i="10" s="1"/>
  <c r="F147" i="7"/>
  <c r="H147" i="7"/>
  <c r="F137" i="7"/>
  <c r="H137" i="7"/>
  <c r="E137" i="7"/>
  <c r="CV9" i="10" s="1"/>
  <c r="G137" i="7"/>
  <c r="CW9" i="10" s="1"/>
  <c r="E224" i="7"/>
  <c r="CZ37" i="10" s="1"/>
  <c r="DB37" i="10" s="1"/>
  <c r="G224" i="7"/>
  <c r="DA37" i="10" s="1"/>
  <c r="F224" i="7"/>
  <c r="H224" i="7"/>
  <c r="E208" i="7"/>
  <c r="CZ21" i="10" s="1"/>
  <c r="G208" i="7"/>
  <c r="DA21" i="10" s="1"/>
  <c r="F208" i="7"/>
  <c r="H208" i="7"/>
  <c r="E220" i="7"/>
  <c r="CZ33" i="10" s="1"/>
  <c r="G220" i="7"/>
  <c r="DA33" i="10" s="1"/>
  <c r="F220" i="7"/>
  <c r="H220" i="7"/>
  <c r="E204" i="7"/>
  <c r="CZ17" i="10" s="1"/>
  <c r="G204" i="7"/>
  <c r="DA17" i="10" s="1"/>
  <c r="F204" i="7"/>
  <c r="H204" i="7"/>
  <c r="E226" i="7"/>
  <c r="CZ39" i="10" s="1"/>
  <c r="DB39" i="10" s="1"/>
  <c r="G226" i="7"/>
  <c r="DA39" i="10" s="1"/>
  <c r="F226" i="7"/>
  <c r="H226" i="7"/>
  <c r="E218" i="7"/>
  <c r="CZ31" i="10" s="1"/>
  <c r="G218" i="7"/>
  <c r="DA31" i="10" s="1"/>
  <c r="F218" i="7"/>
  <c r="H218" i="7"/>
  <c r="E210" i="7"/>
  <c r="CZ23" i="10" s="1"/>
  <c r="G210" i="7"/>
  <c r="DA23" i="10" s="1"/>
  <c r="F210" i="7"/>
  <c r="H210" i="7"/>
  <c r="E202" i="7"/>
  <c r="CZ15" i="10" s="1"/>
  <c r="G202" i="7"/>
  <c r="DA15" i="10" s="1"/>
  <c r="F202" i="7"/>
  <c r="H202" i="7"/>
  <c r="F194" i="7"/>
  <c r="H194" i="7"/>
  <c r="G194" i="7"/>
  <c r="DA7" i="10" s="1"/>
  <c r="E194" i="7"/>
  <c r="CZ7" i="10" s="1"/>
  <c r="F192" i="7"/>
  <c r="E192" i="7"/>
  <c r="CZ5" i="10" s="1"/>
  <c r="F223" i="7"/>
  <c r="H223" i="7"/>
  <c r="E223" i="7"/>
  <c r="CZ36" i="10" s="1"/>
  <c r="DB36" i="10" s="1"/>
  <c r="G223" i="7"/>
  <c r="DA36" i="10" s="1"/>
  <c r="H219" i="7"/>
  <c r="G219" i="7"/>
  <c r="DA32" i="10" s="1"/>
  <c r="F215" i="7"/>
  <c r="H215" i="7"/>
  <c r="E215" i="7"/>
  <c r="CZ28" i="10" s="1"/>
  <c r="G215" i="7"/>
  <c r="DA28" i="10" s="1"/>
  <c r="F211" i="7"/>
  <c r="H211" i="7"/>
  <c r="E211" i="7"/>
  <c r="CZ24" i="10" s="1"/>
  <c r="G211" i="7"/>
  <c r="DA24" i="10" s="1"/>
  <c r="F207" i="7"/>
  <c r="H207" i="7"/>
  <c r="E207" i="7"/>
  <c r="CZ20" i="10" s="1"/>
  <c r="G207" i="7"/>
  <c r="DA20" i="10" s="1"/>
  <c r="H203" i="7"/>
  <c r="G203" i="7"/>
  <c r="DA16" i="10" s="1"/>
  <c r="E199" i="7"/>
  <c r="CZ12" i="10" s="1"/>
  <c r="G199" i="7"/>
  <c r="DA12" i="10" s="1"/>
  <c r="F199" i="7"/>
  <c r="H199" i="7"/>
  <c r="E195" i="7"/>
  <c r="CZ8" i="10" s="1"/>
  <c r="G195" i="7"/>
  <c r="DA8" i="10" s="1"/>
  <c r="F195" i="7"/>
  <c r="H195" i="7"/>
  <c r="G146" i="8"/>
  <c r="M146" i="8" s="1"/>
  <c r="N146" i="8" s="1"/>
  <c r="E146" i="8"/>
  <c r="G162" i="8"/>
  <c r="M162" i="8" s="1"/>
  <c r="N162" i="8" s="1"/>
  <c r="E162" i="8"/>
  <c r="G145" i="8"/>
  <c r="M145" i="8" s="1"/>
  <c r="N145" i="8" s="1"/>
  <c r="E145" i="8"/>
  <c r="G161" i="8"/>
  <c r="M161" i="8" s="1"/>
  <c r="N161" i="8" s="1"/>
  <c r="E161" i="8"/>
  <c r="I316" i="8"/>
  <c r="I324" i="8"/>
  <c r="I332" i="8"/>
  <c r="G136" i="8"/>
  <c r="M136" i="8" s="1"/>
  <c r="N136" i="8" s="1"/>
  <c r="E136" i="8"/>
  <c r="G152" i="8"/>
  <c r="M152" i="8" s="1"/>
  <c r="N152" i="8" s="1"/>
  <c r="E152" i="8"/>
  <c r="C105" i="7"/>
  <c r="I105" i="7" s="1"/>
  <c r="E46" i="7"/>
  <c r="CN36" i="10" s="1"/>
  <c r="CP36" i="10" s="1"/>
  <c r="G46" i="7"/>
  <c r="CO36" i="10" s="1"/>
  <c r="F46" i="7"/>
  <c r="H46" i="7"/>
  <c r="G283" i="8"/>
  <c r="M283" i="8" s="1"/>
  <c r="N283" i="8" s="1"/>
  <c r="E283" i="8"/>
  <c r="G220" i="8"/>
  <c r="M220" i="8" s="1"/>
  <c r="N220" i="8" s="1"/>
  <c r="E220" i="8"/>
  <c r="E97" i="7"/>
  <c r="CR28" i="10" s="1"/>
  <c r="G97" i="7"/>
  <c r="CS28" i="10" s="1"/>
  <c r="F97" i="7"/>
  <c r="H97" i="7"/>
  <c r="E80" i="7"/>
  <c r="CR11" i="10" s="1"/>
  <c r="G80" i="7"/>
  <c r="CS11" i="10" s="1"/>
  <c r="H80" i="7"/>
  <c r="F80" i="7"/>
  <c r="E98" i="7"/>
  <c r="CR29" i="10" s="1"/>
  <c r="G98" i="7"/>
  <c r="CS29" i="10" s="1"/>
  <c r="F98" i="7"/>
  <c r="H98" i="7"/>
  <c r="E342" i="8"/>
  <c r="I334" i="8"/>
  <c r="E334" i="8"/>
  <c r="I318" i="8"/>
  <c r="G271" i="8"/>
  <c r="M271" i="8" s="1"/>
  <c r="N271" i="8" s="1"/>
  <c r="E271" i="8"/>
  <c r="G255" i="8"/>
  <c r="M255" i="8" s="1"/>
  <c r="N255" i="8" s="1"/>
  <c r="E255" i="8"/>
  <c r="C82" i="7"/>
  <c r="G23" i="7"/>
  <c r="CO13" i="10" s="1"/>
  <c r="F23" i="7"/>
  <c r="H23" i="7"/>
  <c r="E23" i="7"/>
  <c r="CN13" i="10" s="1"/>
  <c r="C108" i="7"/>
  <c r="I108" i="7" s="1"/>
  <c r="G49" i="7"/>
  <c r="CO39" i="10" s="1"/>
  <c r="F49" i="7"/>
  <c r="H49" i="7"/>
  <c r="E49" i="7"/>
  <c r="CN39" i="10" s="1"/>
  <c r="CP39" i="10" s="1"/>
  <c r="C76" i="7"/>
  <c r="E17" i="7"/>
  <c r="CN7" i="10" s="1"/>
  <c r="G17" i="7"/>
  <c r="CO7" i="10" s="1"/>
  <c r="F17" i="7"/>
  <c r="H17" i="7"/>
  <c r="C101" i="7"/>
  <c r="H42" i="7"/>
  <c r="E42" i="7"/>
  <c r="CN32" i="10" s="1"/>
  <c r="G42" i="7"/>
  <c r="CO32" i="10" s="1"/>
  <c r="F42" i="7"/>
  <c r="C85" i="7"/>
  <c r="H26" i="7"/>
  <c r="E26" i="7"/>
  <c r="CN16" i="10" s="1"/>
  <c r="G26" i="7"/>
  <c r="CO16" i="10" s="1"/>
  <c r="F26" i="7"/>
  <c r="C102" i="7"/>
  <c r="G43" i="7"/>
  <c r="CO33" i="10" s="1"/>
  <c r="F43" i="7"/>
  <c r="H43" i="7"/>
  <c r="E43" i="7"/>
  <c r="CN33" i="10" s="1"/>
  <c r="C86" i="7"/>
  <c r="F27" i="7"/>
  <c r="H27" i="7"/>
  <c r="E27" i="7"/>
  <c r="CN17" i="10" s="1"/>
  <c r="G27" i="7"/>
  <c r="CO17" i="10" s="1"/>
  <c r="C104" i="7"/>
  <c r="I104" i="7" s="1"/>
  <c r="E45" i="7"/>
  <c r="CN35" i="10" s="1"/>
  <c r="CP35" i="10" s="1"/>
  <c r="F45" i="7"/>
  <c r="H45" i="7"/>
  <c r="G45" i="7"/>
  <c r="CO35" i="10" s="1"/>
  <c r="C88" i="7"/>
  <c r="E29" i="7"/>
  <c r="CN19" i="10" s="1"/>
  <c r="G29" i="7"/>
  <c r="CO19" i="10" s="1"/>
  <c r="F29" i="7"/>
  <c r="H29" i="7"/>
  <c r="C103" i="7"/>
  <c r="F44" i="7"/>
  <c r="E44" i="7"/>
  <c r="CN34" i="10" s="1"/>
  <c r="G44" i="7"/>
  <c r="CO34" i="10" s="1"/>
  <c r="H44" i="7"/>
  <c r="C95" i="7"/>
  <c r="H36" i="7"/>
  <c r="E36" i="7"/>
  <c r="CN26" i="10" s="1"/>
  <c r="G36" i="7"/>
  <c r="CO26" i="10" s="1"/>
  <c r="F36" i="7"/>
  <c r="C87" i="7"/>
  <c r="E28" i="7"/>
  <c r="CN18" i="10" s="1"/>
  <c r="G28" i="7"/>
  <c r="CO18" i="10" s="1"/>
  <c r="F28" i="7"/>
  <c r="H28" i="7"/>
  <c r="C79" i="7"/>
  <c r="F20" i="7"/>
  <c r="E20" i="7"/>
  <c r="CN10" i="10" s="1"/>
  <c r="G20" i="7"/>
  <c r="CO10" i="10" s="1"/>
  <c r="H20" i="7"/>
  <c r="M48" i="9"/>
  <c r="N48" i="9" s="1"/>
  <c r="C103" i="9"/>
  <c r="E44" i="9"/>
  <c r="K44" i="9" s="1"/>
  <c r="C87" i="9"/>
  <c r="E28" i="9"/>
  <c r="K28" i="9" s="1"/>
  <c r="C81" i="7"/>
  <c r="E22" i="7"/>
  <c r="CN12" i="10" s="1"/>
  <c r="G22" i="7"/>
  <c r="CO12" i="10" s="1"/>
  <c r="F22" i="7"/>
  <c r="H22" i="7"/>
  <c r="C100" i="7"/>
  <c r="G41" i="7"/>
  <c r="CO31" i="10" s="1"/>
  <c r="F41" i="7"/>
  <c r="H41" i="7"/>
  <c r="E41" i="7"/>
  <c r="CN31" i="10" s="1"/>
  <c r="C106" i="7"/>
  <c r="I106" i="7" s="1"/>
  <c r="E47" i="7"/>
  <c r="CN37" i="10" s="1"/>
  <c r="CP37" i="10" s="1"/>
  <c r="F47" i="7"/>
  <c r="H47" i="7"/>
  <c r="G47" i="7"/>
  <c r="CO37" i="10" s="1"/>
  <c r="G208" i="8"/>
  <c r="M208" i="8" s="1"/>
  <c r="N208" i="8" s="1"/>
  <c r="E208" i="8"/>
  <c r="G224" i="8"/>
  <c r="M224" i="8" s="1"/>
  <c r="N224" i="8" s="1"/>
  <c r="E224" i="8"/>
  <c r="G31" i="8"/>
  <c r="I31" i="8" s="1"/>
  <c r="E31" i="8"/>
  <c r="G32" i="8"/>
  <c r="I32" i="8" s="1"/>
  <c r="E32" i="8"/>
  <c r="B15" i="21"/>
  <c r="G22" i="8"/>
  <c r="E22" i="8"/>
  <c r="B39" i="21"/>
  <c r="I46" i="8"/>
  <c r="G46" i="8"/>
  <c r="E46" i="8"/>
  <c r="G24" i="8"/>
  <c r="I24" i="8" s="1"/>
  <c r="E24" i="8"/>
  <c r="B36" i="21"/>
  <c r="G43" i="8"/>
  <c r="I43" i="8" s="1"/>
  <c r="E43" i="8"/>
  <c r="B20" i="21"/>
  <c r="G27" i="8"/>
  <c r="I27" i="8" s="1"/>
  <c r="E27" i="8"/>
  <c r="G42" i="8"/>
  <c r="I42" i="8" s="1"/>
  <c r="E42" i="8"/>
  <c r="G26" i="8"/>
  <c r="I26" i="8" s="1"/>
  <c r="E26" i="8"/>
  <c r="B29" i="21"/>
  <c r="G36" i="8"/>
  <c r="I36" i="8" s="1"/>
  <c r="E36" i="8"/>
  <c r="B13" i="21"/>
  <c r="G20" i="8"/>
  <c r="I20" i="8" s="1"/>
  <c r="E20" i="8"/>
  <c r="I49" i="8"/>
  <c r="G49" i="8"/>
  <c r="E49" i="8"/>
  <c r="G41" i="8"/>
  <c r="I41" i="8" s="1"/>
  <c r="E41" i="8"/>
  <c r="G33" i="8"/>
  <c r="I33" i="8" s="1"/>
  <c r="E33" i="8"/>
  <c r="G25" i="8"/>
  <c r="I25" i="8" s="1"/>
  <c r="E25" i="8"/>
  <c r="G17" i="8"/>
  <c r="E17" i="8"/>
  <c r="I45" i="7"/>
  <c r="I47" i="9"/>
  <c r="I48" i="9"/>
  <c r="I36" i="9"/>
  <c r="I20" i="9"/>
  <c r="G253" i="8"/>
  <c r="M253" i="8" s="1"/>
  <c r="N253" i="8" s="1"/>
  <c r="E253" i="8"/>
  <c r="G261" i="8"/>
  <c r="M261" i="8" s="1"/>
  <c r="N261" i="8" s="1"/>
  <c r="E261" i="8"/>
  <c r="G269" i="8"/>
  <c r="M269" i="8" s="1"/>
  <c r="N269" i="8" s="1"/>
  <c r="E269" i="8"/>
  <c r="G277" i="8"/>
  <c r="M277" i="8" s="1"/>
  <c r="N277" i="8" s="1"/>
  <c r="E277" i="8"/>
  <c r="G256" i="8"/>
  <c r="M256" i="8" s="1"/>
  <c r="N256" i="8" s="1"/>
  <c r="E256" i="8"/>
  <c r="G272" i="8"/>
  <c r="M272" i="8" s="1"/>
  <c r="N272" i="8" s="1"/>
  <c r="E272" i="8"/>
  <c r="G226" i="8"/>
  <c r="M226" i="8" s="1"/>
  <c r="N226" i="8" s="1"/>
  <c r="E226" i="8"/>
  <c r="E199" i="8"/>
  <c r="E207" i="8"/>
  <c r="G207" i="8"/>
  <c r="M207" i="8" s="1"/>
  <c r="N207" i="8" s="1"/>
  <c r="E223" i="8"/>
  <c r="G223" i="8"/>
  <c r="M223" i="8" s="1"/>
  <c r="N223" i="8" s="1"/>
  <c r="I313" i="8"/>
  <c r="I321" i="8"/>
  <c r="E321" i="8"/>
  <c r="I329" i="8"/>
  <c r="I337" i="8"/>
  <c r="E337" i="8"/>
  <c r="I319" i="8"/>
  <c r="E319" i="8"/>
  <c r="I335" i="8"/>
  <c r="E343" i="8"/>
  <c r="G262" i="8"/>
  <c r="M262" i="8" s="1"/>
  <c r="N262" i="8" s="1"/>
  <c r="E262" i="8"/>
  <c r="G278" i="8"/>
  <c r="M278" i="8" s="1"/>
  <c r="N278" i="8" s="1"/>
  <c r="E278" i="8"/>
  <c r="G260" i="8"/>
  <c r="M260" i="8" s="1"/>
  <c r="N260" i="8" s="1"/>
  <c r="E260" i="8"/>
  <c r="G268" i="8"/>
  <c r="M268" i="8" s="1"/>
  <c r="N268" i="8" s="1"/>
  <c r="G284" i="8"/>
  <c r="M284" i="8" s="1"/>
  <c r="N284" i="8" s="1"/>
  <c r="E284" i="8"/>
  <c r="G142" i="8"/>
  <c r="M142" i="8" s="1"/>
  <c r="N142" i="8" s="1"/>
  <c r="E142" i="8"/>
  <c r="G150" i="8"/>
  <c r="M150" i="8" s="1"/>
  <c r="N150" i="8" s="1"/>
  <c r="E150" i="8"/>
  <c r="G158" i="8"/>
  <c r="M158" i="8" s="1"/>
  <c r="N158" i="8" s="1"/>
  <c r="E158" i="8"/>
  <c r="G135" i="8"/>
  <c r="M135" i="8" s="1"/>
  <c r="N135" i="8" s="1"/>
  <c r="E135" i="8"/>
  <c r="G143" i="8"/>
  <c r="M143" i="8" s="1"/>
  <c r="N143" i="8" s="1"/>
  <c r="E143" i="8"/>
  <c r="G151" i="8"/>
  <c r="M151" i="8" s="1"/>
  <c r="N151" i="8" s="1"/>
  <c r="E151" i="8"/>
  <c r="G159" i="8"/>
  <c r="M159" i="8" s="1"/>
  <c r="N159" i="8" s="1"/>
  <c r="E159" i="8"/>
  <c r="G167" i="8"/>
  <c r="M167" i="8" s="1"/>
  <c r="N167" i="8" s="1"/>
  <c r="E167" i="8"/>
  <c r="E219" i="8"/>
  <c r="G219" i="8"/>
  <c r="M219" i="8" s="1"/>
  <c r="N219" i="8" s="1"/>
  <c r="E201" i="8"/>
  <c r="G201" i="8"/>
  <c r="M201" i="8" s="1"/>
  <c r="N201" i="8" s="1"/>
  <c r="G225" i="8"/>
  <c r="M225" i="8" s="1"/>
  <c r="N225" i="8" s="1"/>
  <c r="F340" i="7"/>
  <c r="H340" i="7"/>
  <c r="E340" i="7"/>
  <c r="DH35" i="10" s="1"/>
  <c r="DJ35" i="10" s="1"/>
  <c r="G340" i="7"/>
  <c r="DI35" i="10" s="1"/>
  <c r="F332" i="7"/>
  <c r="H332" i="7"/>
  <c r="E332" i="7"/>
  <c r="DH27" i="10" s="1"/>
  <c r="G332" i="7"/>
  <c r="DI27" i="10" s="1"/>
  <c r="F336" i="7"/>
  <c r="H336" i="7"/>
  <c r="E336" i="7"/>
  <c r="DH31" i="10" s="1"/>
  <c r="G336" i="7"/>
  <c r="DI31" i="10" s="1"/>
  <c r="E320" i="7"/>
  <c r="DH15" i="10" s="1"/>
  <c r="G320" i="7"/>
  <c r="DI15" i="10" s="1"/>
  <c r="F320" i="7"/>
  <c r="H320" i="7"/>
  <c r="F342" i="7"/>
  <c r="H342" i="7"/>
  <c r="G342" i="7"/>
  <c r="DI37" i="10" s="1"/>
  <c r="E342" i="7"/>
  <c r="DH37" i="10" s="1"/>
  <c r="DJ37" i="10" s="1"/>
  <c r="F334" i="7"/>
  <c r="H334" i="7"/>
  <c r="G334" i="7"/>
  <c r="DI29" i="10" s="1"/>
  <c r="E334" i="7"/>
  <c r="DH29" i="10" s="1"/>
  <c r="F326" i="7"/>
  <c r="H326" i="7"/>
  <c r="G326" i="7"/>
  <c r="DI21" i="10" s="1"/>
  <c r="E326" i="7"/>
  <c r="DH21" i="10" s="1"/>
  <c r="E318" i="7"/>
  <c r="DH13" i="10" s="1"/>
  <c r="G318" i="7"/>
  <c r="DI13" i="10" s="1"/>
  <c r="F318" i="7"/>
  <c r="H318" i="7"/>
  <c r="G310" i="7"/>
  <c r="DI5" i="10" s="1"/>
  <c r="E310" i="7"/>
  <c r="DH5" i="10" s="1"/>
  <c r="F310" i="7"/>
  <c r="H310" i="7"/>
  <c r="E341" i="7"/>
  <c r="DH36" i="10" s="1"/>
  <c r="DJ36" i="10" s="1"/>
  <c r="G341" i="7"/>
  <c r="DI36" i="10" s="1"/>
  <c r="H341" i="7"/>
  <c r="F341" i="7"/>
  <c r="G337" i="7"/>
  <c r="DI32" i="10" s="1"/>
  <c r="F337" i="7"/>
  <c r="E333" i="7"/>
  <c r="DH28" i="10" s="1"/>
  <c r="G333" i="7"/>
  <c r="DI28" i="10" s="1"/>
  <c r="H333" i="7"/>
  <c r="F333" i="7"/>
  <c r="E329" i="7"/>
  <c r="DH24" i="10" s="1"/>
  <c r="G329" i="7"/>
  <c r="DI24" i="10" s="1"/>
  <c r="H329" i="7"/>
  <c r="F329" i="7"/>
  <c r="F325" i="7"/>
  <c r="E325" i="7"/>
  <c r="DH20" i="10" s="1"/>
  <c r="G325" i="7"/>
  <c r="DI20" i="10" s="1"/>
  <c r="H325" i="7"/>
  <c r="H321" i="7"/>
  <c r="G321" i="7"/>
  <c r="DI16" i="10" s="1"/>
  <c r="F317" i="7"/>
  <c r="H317" i="7"/>
  <c r="E317" i="7"/>
  <c r="DH12" i="10" s="1"/>
  <c r="G317" i="7"/>
  <c r="DI12" i="10" s="1"/>
  <c r="F313" i="7"/>
  <c r="H313" i="7"/>
  <c r="E313" i="7"/>
  <c r="DH8" i="10" s="1"/>
  <c r="G313" i="7"/>
  <c r="DI8" i="10" s="1"/>
  <c r="H251" i="7"/>
  <c r="F251" i="7"/>
  <c r="E251" i="7"/>
  <c r="DD5" i="10" s="1"/>
  <c r="G251" i="7"/>
  <c r="DE5" i="10" s="1"/>
  <c r="F270" i="7"/>
  <c r="H270" i="7"/>
  <c r="E270" i="7"/>
  <c r="DD24" i="10" s="1"/>
  <c r="G270" i="7"/>
  <c r="DE24" i="10" s="1"/>
  <c r="H262" i="7"/>
  <c r="G262" i="7"/>
  <c r="DE16" i="10" s="1"/>
  <c r="F274" i="7"/>
  <c r="H274" i="7"/>
  <c r="E274" i="7"/>
  <c r="DD28" i="10" s="1"/>
  <c r="G274" i="7"/>
  <c r="DE28" i="10" s="1"/>
  <c r="F280" i="7"/>
  <c r="H280" i="7"/>
  <c r="G280" i="7"/>
  <c r="DE34" i="10" s="1"/>
  <c r="E280" i="7"/>
  <c r="DD34" i="10" s="1"/>
  <c r="F272" i="7"/>
  <c r="H272" i="7"/>
  <c r="G272" i="7"/>
  <c r="DE26" i="10" s="1"/>
  <c r="E272" i="7"/>
  <c r="DD26" i="10" s="1"/>
  <c r="F266" i="7"/>
  <c r="H266" i="7"/>
  <c r="E266" i="7"/>
  <c r="DD20" i="10" s="1"/>
  <c r="G266" i="7"/>
  <c r="DE20" i="10" s="1"/>
  <c r="E285" i="7"/>
  <c r="DD39" i="10" s="1"/>
  <c r="DF39" i="10" s="1"/>
  <c r="G285" i="7"/>
  <c r="DE39" i="10" s="1"/>
  <c r="F285" i="7"/>
  <c r="H285" i="7"/>
  <c r="E281" i="7"/>
  <c r="DD35" i="10" s="1"/>
  <c r="DF35" i="10" s="1"/>
  <c r="G281" i="7"/>
  <c r="DE35" i="10" s="1"/>
  <c r="F281" i="7"/>
  <c r="H281" i="7"/>
  <c r="E277" i="7"/>
  <c r="DD31" i="10" s="1"/>
  <c r="G277" i="7"/>
  <c r="DE31" i="10" s="1"/>
  <c r="F277" i="7"/>
  <c r="H277" i="7"/>
  <c r="E273" i="7"/>
  <c r="DD27" i="10" s="1"/>
  <c r="G273" i="7"/>
  <c r="DE27" i="10" s="1"/>
  <c r="F273" i="7"/>
  <c r="H273" i="7"/>
  <c r="E269" i="7"/>
  <c r="DD23" i="10" s="1"/>
  <c r="G269" i="7"/>
  <c r="DE23" i="10" s="1"/>
  <c r="F269" i="7"/>
  <c r="H269" i="7"/>
  <c r="F260" i="7"/>
  <c r="H260" i="7"/>
  <c r="G260" i="7"/>
  <c r="DE14" i="10" s="1"/>
  <c r="E260" i="7"/>
  <c r="DD14" i="10" s="1"/>
  <c r="F252" i="7"/>
  <c r="H252" i="7"/>
  <c r="G252" i="7"/>
  <c r="DE6" i="10" s="1"/>
  <c r="E252" i="7"/>
  <c r="DD6" i="10" s="1"/>
  <c r="E265" i="7"/>
  <c r="DD19" i="10" s="1"/>
  <c r="G265" i="7"/>
  <c r="DE19" i="10" s="1"/>
  <c r="F265" i="7"/>
  <c r="H265" i="7"/>
  <c r="E261" i="7"/>
  <c r="DD15" i="10" s="1"/>
  <c r="G261" i="7"/>
  <c r="DE15" i="10" s="1"/>
  <c r="F261" i="7"/>
  <c r="H261" i="7"/>
  <c r="E257" i="7"/>
  <c r="DD11" i="10" s="1"/>
  <c r="G257" i="7"/>
  <c r="DE11" i="10" s="1"/>
  <c r="F257" i="7"/>
  <c r="H257" i="7"/>
  <c r="E253" i="7"/>
  <c r="DD7" i="10" s="1"/>
  <c r="G253" i="7"/>
  <c r="DE7" i="10" s="1"/>
  <c r="F253" i="7"/>
  <c r="H253" i="7"/>
  <c r="E138" i="7"/>
  <c r="CV10" i="10" s="1"/>
  <c r="G138" i="7"/>
  <c r="CW10" i="10" s="1"/>
  <c r="F138" i="7"/>
  <c r="H138" i="7"/>
  <c r="E158" i="7"/>
  <c r="H133" i="7"/>
  <c r="F133" i="7"/>
  <c r="E133" i="7"/>
  <c r="CV5" i="10" s="1"/>
  <c r="G133" i="7"/>
  <c r="CW5" i="10" s="1"/>
  <c r="F152" i="7"/>
  <c r="H152" i="7"/>
  <c r="E152" i="7"/>
  <c r="CV24" i="10" s="1"/>
  <c r="G152" i="7"/>
  <c r="CW24" i="10" s="1"/>
  <c r="F144" i="7"/>
  <c r="H144" i="7"/>
  <c r="E144" i="7"/>
  <c r="CV16" i="10" s="1"/>
  <c r="G144" i="7"/>
  <c r="CW16" i="10" s="1"/>
  <c r="E136" i="7"/>
  <c r="CV8" i="10" s="1"/>
  <c r="G136" i="7"/>
  <c r="CW8" i="10" s="1"/>
  <c r="F136" i="7"/>
  <c r="H136" i="7"/>
  <c r="E167" i="7"/>
  <c r="CV39" i="10" s="1"/>
  <c r="CX39" i="10" s="1"/>
  <c r="G167" i="7"/>
  <c r="CW39" i="10" s="1"/>
  <c r="F167" i="7"/>
  <c r="H167" i="7"/>
  <c r="E163" i="7"/>
  <c r="CV35" i="10" s="1"/>
  <c r="CX35" i="10" s="1"/>
  <c r="G163" i="7"/>
  <c r="CW35" i="10" s="1"/>
  <c r="F163" i="7"/>
  <c r="H163" i="7"/>
  <c r="E159" i="7"/>
  <c r="CV31" i="10" s="1"/>
  <c r="G159" i="7"/>
  <c r="CW31" i="10" s="1"/>
  <c r="F159" i="7"/>
  <c r="H159" i="7"/>
  <c r="H143" i="7"/>
  <c r="F135" i="7"/>
  <c r="H135" i="7"/>
  <c r="E135" i="7"/>
  <c r="CV7" i="10" s="1"/>
  <c r="G135" i="7"/>
  <c r="CW7" i="10" s="1"/>
  <c r="E216" i="7"/>
  <c r="CZ29" i="10" s="1"/>
  <c r="G216" i="7"/>
  <c r="DA29" i="10" s="1"/>
  <c r="F216" i="7"/>
  <c r="H216" i="7"/>
  <c r="F200" i="7"/>
  <c r="H200" i="7"/>
  <c r="E200" i="7"/>
  <c r="CZ13" i="10" s="1"/>
  <c r="G200" i="7"/>
  <c r="DA13" i="10" s="1"/>
  <c r="E212" i="7"/>
  <c r="CZ25" i="10" s="1"/>
  <c r="G212" i="7"/>
  <c r="DA25" i="10" s="1"/>
  <c r="F212" i="7"/>
  <c r="H212" i="7"/>
  <c r="F196" i="7"/>
  <c r="H196" i="7"/>
  <c r="E196" i="7"/>
  <c r="CZ9" i="10" s="1"/>
  <c r="G196" i="7"/>
  <c r="DA9" i="10" s="1"/>
  <c r="G222" i="7"/>
  <c r="DA35" i="10" s="1"/>
  <c r="H222" i="7"/>
  <c r="E214" i="7"/>
  <c r="CZ27" i="10" s="1"/>
  <c r="G214" i="7"/>
  <c r="DA27" i="10" s="1"/>
  <c r="F214" i="7"/>
  <c r="H214" i="7"/>
  <c r="G206" i="7"/>
  <c r="DA19" i="10" s="1"/>
  <c r="H206" i="7"/>
  <c r="F198" i="7"/>
  <c r="H198" i="7"/>
  <c r="G198" i="7"/>
  <c r="DA11" i="10" s="1"/>
  <c r="E198" i="7"/>
  <c r="F225" i="7"/>
  <c r="H225" i="7"/>
  <c r="E225" i="7"/>
  <c r="CZ38" i="10" s="1"/>
  <c r="DB38" i="10" s="1"/>
  <c r="G225" i="7"/>
  <c r="DA38" i="10" s="1"/>
  <c r="F221" i="7"/>
  <c r="H221" i="7"/>
  <c r="E221" i="7"/>
  <c r="CZ34" i="10" s="1"/>
  <c r="G221" i="7"/>
  <c r="DA34" i="10" s="1"/>
  <c r="F217" i="7"/>
  <c r="H217" i="7"/>
  <c r="E217" i="7"/>
  <c r="CZ30" i="10" s="1"/>
  <c r="G217" i="7"/>
  <c r="DA30" i="10" s="1"/>
  <c r="F213" i="7"/>
  <c r="H213" i="7"/>
  <c r="E213" i="7"/>
  <c r="G213" i="7"/>
  <c r="DA26" i="10" s="1"/>
  <c r="F209" i="7"/>
  <c r="H209" i="7"/>
  <c r="E209" i="7"/>
  <c r="G209" i="7"/>
  <c r="DA22" i="10" s="1"/>
  <c r="F205" i="7"/>
  <c r="H205" i="7"/>
  <c r="E205" i="7"/>
  <c r="G205" i="7"/>
  <c r="DA18" i="10" s="1"/>
  <c r="E201" i="7"/>
  <c r="G201" i="7"/>
  <c r="DA14" i="10" s="1"/>
  <c r="H201" i="7"/>
  <c r="F201" i="7"/>
  <c r="E197" i="7"/>
  <c r="G197" i="7"/>
  <c r="DA10" i="10" s="1"/>
  <c r="H197" i="7"/>
  <c r="F197" i="7"/>
  <c r="E193" i="7"/>
  <c r="G193" i="7"/>
  <c r="DA6" i="10" s="1"/>
  <c r="H193" i="7"/>
  <c r="F193" i="7"/>
  <c r="G138" i="8"/>
  <c r="E138" i="8"/>
  <c r="G154" i="8"/>
  <c r="E154" i="8"/>
  <c r="G137" i="8"/>
  <c r="E137" i="8"/>
  <c r="G153" i="8"/>
  <c r="E153" i="8"/>
  <c r="I312" i="8"/>
  <c r="E312" i="8"/>
  <c r="I320" i="8"/>
  <c r="E320" i="8"/>
  <c r="I328" i="8"/>
  <c r="E328" i="8"/>
  <c r="I336" i="8"/>
  <c r="E336" i="8"/>
  <c r="G344" i="8"/>
  <c r="E344" i="8"/>
  <c r="G144" i="8"/>
  <c r="E144" i="8"/>
  <c r="G160" i="8"/>
  <c r="E160" i="8"/>
  <c r="C89" i="7"/>
  <c r="F30" i="7"/>
  <c r="E30" i="7"/>
  <c r="CN20" i="10" s="1"/>
  <c r="G30" i="7"/>
  <c r="CO20" i="10" s="1"/>
  <c r="H30" i="7"/>
  <c r="C84" i="7"/>
  <c r="G25" i="7"/>
  <c r="CO15" i="10" s="1"/>
  <c r="F25" i="7"/>
  <c r="H25" i="7"/>
  <c r="E25" i="7"/>
  <c r="CN15" i="10" s="1"/>
  <c r="C90" i="7"/>
  <c r="E31" i="7"/>
  <c r="CN21" i="10" s="1"/>
  <c r="F31" i="7"/>
  <c r="H31" i="7"/>
  <c r="G31" i="7"/>
  <c r="CO21" i="10" s="1"/>
  <c r="G267" i="8"/>
  <c r="E267" i="8"/>
  <c r="G212" i="8"/>
  <c r="E212" i="8"/>
  <c r="G196" i="8"/>
  <c r="E196" i="8"/>
  <c r="E83" i="7"/>
  <c r="CR14" i="10" s="1"/>
  <c r="G83" i="7"/>
  <c r="CS14" i="10" s="1"/>
  <c r="F83" i="7"/>
  <c r="H83" i="7"/>
  <c r="E99" i="7"/>
  <c r="CR30" i="10" s="1"/>
  <c r="G99" i="7"/>
  <c r="CS30" i="10" s="1"/>
  <c r="F99" i="7"/>
  <c r="H99" i="7"/>
  <c r="E96" i="7"/>
  <c r="CR27" i="10" s="1"/>
  <c r="G96" i="7"/>
  <c r="CS27" i="10" s="1"/>
  <c r="H96" i="7"/>
  <c r="F96" i="7"/>
  <c r="I338" i="8"/>
  <c r="E338" i="8"/>
  <c r="I322" i="8"/>
  <c r="E322" i="8"/>
  <c r="I314" i="8"/>
  <c r="G279" i="8"/>
  <c r="E279" i="8"/>
  <c r="G263" i="8"/>
  <c r="E263" i="8"/>
  <c r="G39" i="7"/>
  <c r="CO29" i="10" s="1"/>
  <c r="F39" i="7"/>
  <c r="H39" i="7"/>
  <c r="E39" i="7"/>
  <c r="CN29" i="10" s="1"/>
  <c r="C92" i="7"/>
  <c r="F33" i="7"/>
  <c r="H33" i="7"/>
  <c r="E33" i="7"/>
  <c r="CN23" i="10" s="1"/>
  <c r="G33" i="7"/>
  <c r="CO23" i="10" s="1"/>
  <c r="C74" i="7"/>
  <c r="E15" i="7"/>
  <c r="CN5" i="10" s="1"/>
  <c r="H15" i="7"/>
  <c r="F15" i="7"/>
  <c r="G15" i="7"/>
  <c r="CO5" i="10" s="1"/>
  <c r="C93" i="7"/>
  <c r="H34" i="7"/>
  <c r="E34" i="7"/>
  <c r="CN24" i="10" s="1"/>
  <c r="G34" i="7"/>
  <c r="CO24" i="10" s="1"/>
  <c r="F34" i="7"/>
  <c r="C77" i="7"/>
  <c r="E18" i="7"/>
  <c r="CN8" i="10" s="1"/>
  <c r="G18" i="7"/>
  <c r="CO8" i="10" s="1"/>
  <c r="F18" i="7"/>
  <c r="H18" i="7"/>
  <c r="C94" i="7"/>
  <c r="F35" i="7"/>
  <c r="H35" i="7"/>
  <c r="E35" i="7"/>
  <c r="CN25" i="10" s="1"/>
  <c r="G35" i="7"/>
  <c r="CO25" i="10" s="1"/>
  <c r="C78" i="7"/>
  <c r="F19" i="7"/>
  <c r="H19" i="7"/>
  <c r="E19" i="7"/>
  <c r="CN9" i="10" s="1"/>
  <c r="G19" i="7"/>
  <c r="CO9" i="10" s="1"/>
  <c r="F37" i="7"/>
  <c r="H37" i="7"/>
  <c r="E37" i="7"/>
  <c r="CN27" i="10" s="1"/>
  <c r="G37" i="7"/>
  <c r="CO27" i="10" s="1"/>
  <c r="E21" i="7"/>
  <c r="CN11" i="10" s="1"/>
  <c r="F21" i="7"/>
  <c r="M21" i="7" s="1"/>
  <c r="K21" i="7" s="1"/>
  <c r="H21" i="7"/>
  <c r="G21" i="7"/>
  <c r="CO11" i="10" s="1"/>
  <c r="C107" i="7"/>
  <c r="I107" i="7" s="1"/>
  <c r="H48" i="7"/>
  <c r="E48" i="7"/>
  <c r="CN38" i="10" s="1"/>
  <c r="CP38" i="10" s="1"/>
  <c r="G48" i="7"/>
  <c r="CO38" i="10" s="1"/>
  <c r="F48" i="7"/>
  <c r="H40" i="7"/>
  <c r="E40" i="7"/>
  <c r="CN30" i="10" s="1"/>
  <c r="G40" i="7"/>
  <c r="CO30" i="10" s="1"/>
  <c r="F40" i="7"/>
  <c r="C91" i="7"/>
  <c r="H32" i="7"/>
  <c r="E32" i="7"/>
  <c r="CN22" i="10" s="1"/>
  <c r="G32" i="7"/>
  <c r="CO22" i="10" s="1"/>
  <c r="F32" i="7"/>
  <c r="M32" i="7" s="1"/>
  <c r="K32" i="7" s="1"/>
  <c r="H24" i="7"/>
  <c r="E24" i="7"/>
  <c r="CN14" i="10" s="1"/>
  <c r="G24" i="7"/>
  <c r="CO14" i="10" s="1"/>
  <c r="F24" i="7"/>
  <c r="M24" i="7" s="1"/>
  <c r="K24" i="7" s="1"/>
  <c r="C75" i="7"/>
  <c r="F16" i="7"/>
  <c r="M16" i="7" s="1"/>
  <c r="K16" i="7" s="1"/>
  <c r="H16" i="7"/>
  <c r="G16" i="7"/>
  <c r="CO6" i="10" s="1"/>
  <c r="E16" i="7"/>
  <c r="CN6" i="10" s="1"/>
  <c r="AR26" i="10"/>
  <c r="C26" i="10"/>
  <c r="D24" i="23" s="1"/>
  <c r="M36" i="9"/>
  <c r="N36" i="9" s="1"/>
  <c r="C10" i="10"/>
  <c r="D8" i="23" s="1"/>
  <c r="AR10" i="10"/>
  <c r="M20" i="9"/>
  <c r="N20" i="9" s="1"/>
  <c r="AR32" i="10"/>
  <c r="C32" i="10"/>
  <c r="D30" i="23" s="1"/>
  <c r="M42" i="9"/>
  <c r="N42" i="9" s="1"/>
  <c r="AR9" i="10"/>
  <c r="C9" i="10"/>
  <c r="D7" i="23" s="1"/>
  <c r="M19" i="9"/>
  <c r="N19" i="9" s="1"/>
  <c r="I19" i="9" s="1"/>
  <c r="AR38" i="10"/>
  <c r="AS38" i="10" s="1"/>
  <c r="C38" i="10"/>
  <c r="D36" i="23" s="1"/>
  <c r="AR31" i="10"/>
  <c r="AS31" i="10" s="1"/>
  <c r="C31" i="10"/>
  <c r="D29" i="23" s="1"/>
  <c r="M41" i="9"/>
  <c r="N41" i="9" s="1"/>
  <c r="C19" i="10"/>
  <c r="D17" i="23" s="1"/>
  <c r="AR19" i="10"/>
  <c r="AS19" i="10" s="1"/>
  <c r="M29" i="9"/>
  <c r="N29" i="9" s="1"/>
  <c r="AR15" i="10"/>
  <c r="C15" i="10"/>
  <c r="D13" i="23" s="1"/>
  <c r="M25" i="9"/>
  <c r="N25" i="9" s="1"/>
  <c r="G149" i="8"/>
  <c r="E149" i="8"/>
  <c r="G157" i="8"/>
  <c r="E157" i="8"/>
  <c r="I315" i="8"/>
  <c r="E315" i="8"/>
  <c r="E323" i="8"/>
  <c r="I331" i="8"/>
  <c r="E331" i="8"/>
  <c r="I325" i="8"/>
  <c r="I333" i="8"/>
  <c r="E333" i="8"/>
  <c r="E341" i="8"/>
  <c r="H38" i="7"/>
  <c r="E38" i="7"/>
  <c r="CN28" i="10" s="1"/>
  <c r="G38" i="7"/>
  <c r="CO28" i="10" s="1"/>
  <c r="F38" i="7"/>
  <c r="I47" i="8"/>
  <c r="G47" i="8"/>
  <c r="E47" i="8"/>
  <c r="B23" i="21"/>
  <c r="G30" i="8"/>
  <c r="I30" i="8" s="1"/>
  <c r="E30" i="8"/>
  <c r="G40" i="8"/>
  <c r="E40" i="8"/>
  <c r="B28" i="21"/>
  <c r="G35" i="8"/>
  <c r="E35" i="8"/>
  <c r="B12" i="21"/>
  <c r="G19" i="8"/>
  <c r="E19" i="8"/>
  <c r="G15" i="8"/>
  <c r="E15" i="8"/>
  <c r="G34" i="8"/>
  <c r="E34" i="8"/>
  <c r="G18" i="8"/>
  <c r="E18" i="8"/>
  <c r="B37" i="21"/>
  <c r="G44" i="8"/>
  <c r="I44" i="8" s="1"/>
  <c r="E44" i="8"/>
  <c r="B21" i="21"/>
  <c r="G28" i="8"/>
  <c r="I28" i="8" s="1"/>
  <c r="E28" i="8"/>
  <c r="I45" i="8"/>
  <c r="G45" i="8"/>
  <c r="E45" i="8"/>
  <c r="G37" i="8"/>
  <c r="I37" i="8" s="1"/>
  <c r="E37" i="8"/>
  <c r="G29" i="8"/>
  <c r="E29" i="8"/>
  <c r="G21" i="8"/>
  <c r="E21" i="8"/>
  <c r="C28" i="10"/>
  <c r="D26" i="23" s="1"/>
  <c r="AR28" i="10"/>
  <c r="M38" i="9"/>
  <c r="N38" i="9" s="1"/>
  <c r="AR12" i="10"/>
  <c r="C12" i="10"/>
  <c r="D10" i="23" s="1"/>
  <c r="M22" i="9"/>
  <c r="N22" i="9" s="1"/>
  <c r="I22" i="9" s="1"/>
  <c r="F13" i="10"/>
  <c r="BE13" i="10"/>
  <c r="M23" i="8"/>
  <c r="N23" i="8" s="1"/>
  <c r="I23" i="8" s="1"/>
  <c r="I49" i="7"/>
  <c r="I46" i="7"/>
  <c r="I47" i="7"/>
  <c r="I49" i="9"/>
  <c r="I45" i="9"/>
  <c r="I41" i="9"/>
  <c r="I29" i="9"/>
  <c r="I25" i="9"/>
  <c r="I46" i="9"/>
  <c r="I42" i="9"/>
  <c r="I38" i="9"/>
  <c r="D167" i="7"/>
  <c r="C162" i="7"/>
  <c r="D151" i="7"/>
  <c r="C146" i="7"/>
  <c r="D135" i="7"/>
  <c r="D161" i="7"/>
  <c r="C148" i="7"/>
  <c r="C140" i="7"/>
  <c r="D137" i="7"/>
  <c r="D166" i="7"/>
  <c r="C165" i="7"/>
  <c r="I165" i="7" s="1"/>
  <c r="D162" i="7"/>
  <c r="C161" i="7"/>
  <c r="D154" i="7"/>
  <c r="D150" i="7"/>
  <c r="C149" i="7"/>
  <c r="C145" i="7"/>
  <c r="C141" i="7"/>
  <c r="D134" i="7"/>
  <c r="EG36" i="10"/>
  <c r="EG35" i="10"/>
  <c r="EG37" i="10"/>
  <c r="EG39" i="10"/>
  <c r="AH4" i="10"/>
  <c r="AG2" i="23" s="1"/>
  <c r="A13" i="19"/>
  <c r="A13" i="21"/>
  <c r="B21" i="9"/>
  <c r="B76" i="9"/>
  <c r="C105" i="9"/>
  <c r="C83" i="9"/>
  <c r="B108" i="9"/>
  <c r="C93" i="9"/>
  <c r="C107" i="9"/>
  <c r="B78" i="9"/>
  <c r="C77" i="9"/>
  <c r="C104" i="9"/>
  <c r="C100" i="9"/>
  <c r="C96" i="9"/>
  <c r="C92" i="9"/>
  <c r="C88" i="9"/>
  <c r="C84" i="9"/>
  <c r="C80" i="9"/>
  <c r="B75" i="9"/>
  <c r="B74" i="9"/>
  <c r="C89" i="9"/>
  <c r="C99" i="9"/>
  <c r="C95" i="9"/>
  <c r="C101" i="9"/>
  <c r="C85" i="9"/>
  <c r="C108" i="9"/>
  <c r="C78" i="9"/>
  <c r="C75" i="9"/>
  <c r="E75" i="9" s="1"/>
  <c r="B80" i="9"/>
  <c r="C106" i="9"/>
  <c r="C102" i="9"/>
  <c r="C98" i="9"/>
  <c r="C94" i="9"/>
  <c r="C90" i="9"/>
  <c r="C86" i="9"/>
  <c r="C82" i="9"/>
  <c r="B79" i="9"/>
  <c r="C76" i="9"/>
  <c r="E76" i="9" s="1"/>
  <c r="B79" i="8"/>
  <c r="B315" i="8"/>
  <c r="B256" i="8"/>
  <c r="B197" i="8"/>
  <c r="B138" i="8"/>
  <c r="C10" i="5"/>
  <c r="B22" i="7" s="1"/>
  <c r="B21" i="8"/>
  <c r="B375" i="8" s="1"/>
  <c r="C19" i="15"/>
  <c r="B30" i="16"/>
  <c r="M35" i="7" l="1"/>
  <c r="K35" i="7" s="1"/>
  <c r="I323" i="8"/>
  <c r="F206" i="7"/>
  <c r="F222" i="7"/>
  <c r="E222" i="7"/>
  <c r="CZ35" i="10" s="1"/>
  <c r="DB35" i="10" s="1"/>
  <c r="E142" i="7"/>
  <c r="H158" i="7"/>
  <c r="E262" i="7"/>
  <c r="DD16" i="10" s="1"/>
  <c r="E321" i="7"/>
  <c r="DH16" i="10" s="1"/>
  <c r="DJ16" i="10" s="1"/>
  <c r="AC16" i="10" s="1"/>
  <c r="AB14" i="23" s="1"/>
  <c r="H337" i="7"/>
  <c r="G203" i="8"/>
  <c r="M203" i="8" s="1"/>
  <c r="N203" i="8" s="1"/>
  <c r="E215" i="8"/>
  <c r="E264" i="8"/>
  <c r="K264" i="8" s="1"/>
  <c r="I326" i="8"/>
  <c r="E204" i="8"/>
  <c r="K17" i="10" s="1"/>
  <c r="L15" i="23" s="1"/>
  <c r="E203" i="7"/>
  <c r="CZ16" i="10" s="1"/>
  <c r="E219" i="7"/>
  <c r="CZ32" i="10" s="1"/>
  <c r="G192" i="7"/>
  <c r="DA5" i="10" s="1"/>
  <c r="H255" i="7"/>
  <c r="H271" i="7"/>
  <c r="H275" i="7"/>
  <c r="E278" i="7"/>
  <c r="DD32" i="10" s="1"/>
  <c r="G330" i="7"/>
  <c r="DI25" i="10" s="1"/>
  <c r="G338" i="7"/>
  <c r="DI33" i="10" s="1"/>
  <c r="E218" i="8"/>
  <c r="K31" i="10" s="1"/>
  <c r="L29" i="23" s="1"/>
  <c r="G11" i="23"/>
  <c r="F27" i="23"/>
  <c r="F26" i="23"/>
  <c r="E340" i="8"/>
  <c r="O35" i="10" s="1"/>
  <c r="P33" i="23" s="1"/>
  <c r="G340" i="8"/>
  <c r="G143" i="7"/>
  <c r="CW15" i="10" s="1"/>
  <c r="H142" i="7"/>
  <c r="G158" i="7"/>
  <c r="CW30" i="10" s="1"/>
  <c r="E225" i="8"/>
  <c r="K225" i="8" s="1"/>
  <c r="G205" i="8"/>
  <c r="M205" i="8" s="1"/>
  <c r="N205" i="8" s="1"/>
  <c r="E192" i="8"/>
  <c r="K5" i="10" s="1"/>
  <c r="L3" i="23" s="1"/>
  <c r="E257" i="8"/>
  <c r="K257" i="8" s="1"/>
  <c r="E326" i="8"/>
  <c r="K326" i="8" s="1"/>
  <c r="E324" i="8"/>
  <c r="O19" i="10" s="1"/>
  <c r="P17" i="23" s="1"/>
  <c r="E198" i="8"/>
  <c r="K198" i="8" s="1"/>
  <c r="G217" i="8"/>
  <c r="M217" i="8" s="1"/>
  <c r="N217" i="8" s="1"/>
  <c r="G195" i="8"/>
  <c r="M195" i="8" s="1"/>
  <c r="N195" i="8" s="1"/>
  <c r="E270" i="8"/>
  <c r="K270" i="8" s="1"/>
  <c r="E335" i="8"/>
  <c r="O30" i="10" s="1"/>
  <c r="P28" i="23" s="1"/>
  <c r="G273" i="8"/>
  <c r="M273" i="8" s="1"/>
  <c r="N273" i="8" s="1"/>
  <c r="G216" i="8"/>
  <c r="M216" i="8" s="1"/>
  <c r="N216" i="8" s="1"/>
  <c r="E275" i="8"/>
  <c r="M29" i="10" s="1"/>
  <c r="N27" i="23" s="1"/>
  <c r="H157" i="7"/>
  <c r="G214" i="8"/>
  <c r="M214" i="8" s="1"/>
  <c r="N214" i="8" s="1"/>
  <c r="E258" i="8"/>
  <c r="M12" i="10" s="1"/>
  <c r="N10" i="23" s="1"/>
  <c r="E325" i="8"/>
  <c r="K325" i="8" s="1"/>
  <c r="E317" i="8"/>
  <c r="O12" i="10" s="1"/>
  <c r="P10" i="23" s="1"/>
  <c r="F38" i="10"/>
  <c r="I31" i="9"/>
  <c r="G141" i="8"/>
  <c r="I141" i="8" s="1"/>
  <c r="E330" i="8"/>
  <c r="O25" i="10" s="1"/>
  <c r="P23" i="23" s="1"/>
  <c r="G259" i="8"/>
  <c r="N13" i="10" s="1"/>
  <c r="O11" i="23" s="1"/>
  <c r="E209" i="8"/>
  <c r="K209" i="8" s="1"/>
  <c r="E211" i="8"/>
  <c r="K24" i="10" s="1"/>
  <c r="L22" i="23" s="1"/>
  <c r="G276" i="8"/>
  <c r="M276" i="8" s="1"/>
  <c r="N276" i="8" s="1"/>
  <c r="G251" i="8"/>
  <c r="M251" i="8" s="1"/>
  <c r="N251" i="8" s="1"/>
  <c r="I251" i="8" s="1"/>
  <c r="G254" i="8"/>
  <c r="M254" i="8" s="1"/>
  <c r="N254" i="8" s="1"/>
  <c r="E327" i="8"/>
  <c r="O22" i="10" s="1"/>
  <c r="P20" i="23" s="1"/>
  <c r="E221" i="8"/>
  <c r="K34" i="10" s="1"/>
  <c r="L32" i="23" s="1"/>
  <c r="G222" i="8"/>
  <c r="M222" i="8" s="1"/>
  <c r="N222" i="8" s="1"/>
  <c r="G206" i="8"/>
  <c r="M206" i="8" s="1"/>
  <c r="N206" i="8" s="1"/>
  <c r="E266" i="8"/>
  <c r="K266" i="8" s="1"/>
  <c r="E339" i="8"/>
  <c r="O34" i="10" s="1"/>
  <c r="P32" i="23" s="1"/>
  <c r="E200" i="8"/>
  <c r="K200" i="8" s="1"/>
  <c r="G280" i="8"/>
  <c r="M280" i="8" s="1"/>
  <c r="N280" i="8" s="1"/>
  <c r="G281" i="8"/>
  <c r="M281" i="8" s="1"/>
  <c r="N281" i="8" s="1"/>
  <c r="G265" i="8"/>
  <c r="M265" i="8" s="1"/>
  <c r="N265" i="8" s="1"/>
  <c r="E318" i="8"/>
  <c r="K318" i="8" s="1"/>
  <c r="F156" i="7"/>
  <c r="M156" i="7" s="1"/>
  <c r="E314" i="8"/>
  <c r="K314" i="8" s="1"/>
  <c r="F143" i="7"/>
  <c r="M143" i="7" s="1"/>
  <c r="N143" i="7" s="1"/>
  <c r="G142" i="7"/>
  <c r="CW14" i="10" s="1"/>
  <c r="E310" i="8"/>
  <c r="O5" i="10" s="1"/>
  <c r="P3" i="23" s="1"/>
  <c r="E313" i="8"/>
  <c r="O8" i="10" s="1"/>
  <c r="P6" i="23" s="1"/>
  <c r="F157" i="7"/>
  <c r="M157" i="7" s="1"/>
  <c r="N157" i="7" s="1"/>
  <c r="M27" i="9"/>
  <c r="N27" i="9" s="1"/>
  <c r="I317" i="8"/>
  <c r="C16" i="10"/>
  <c r="D14" i="23" s="1"/>
  <c r="I330" i="8"/>
  <c r="I327" i="8"/>
  <c r="E329" i="8"/>
  <c r="O24" i="10" s="1"/>
  <c r="P22" i="23" s="1"/>
  <c r="E281" i="8"/>
  <c r="M35" i="10" s="1"/>
  <c r="N33" i="23" s="1"/>
  <c r="E332" i="8"/>
  <c r="O27" i="10" s="1"/>
  <c r="P25" i="23" s="1"/>
  <c r="E316" i="8"/>
  <c r="K316" i="8" s="1"/>
  <c r="G156" i="7"/>
  <c r="CW28" i="10" s="1"/>
  <c r="CX28" i="10" s="1"/>
  <c r="W28" i="10" s="1"/>
  <c r="V26" i="23" s="1"/>
  <c r="E222" i="8"/>
  <c r="K35" i="10" s="1"/>
  <c r="L33" i="23" s="1"/>
  <c r="I39" i="8"/>
  <c r="E94" i="8"/>
  <c r="K94" i="8" s="1"/>
  <c r="M15" i="9"/>
  <c r="N15" i="9" s="1"/>
  <c r="I15" i="9" s="1"/>
  <c r="M24" i="9"/>
  <c r="N24" i="9" s="1"/>
  <c r="AR14" i="10"/>
  <c r="AS14" i="10" s="1"/>
  <c r="E82" i="8"/>
  <c r="K82" i="8" s="1"/>
  <c r="M43" i="9"/>
  <c r="N43" i="9" s="1"/>
  <c r="E155" i="7"/>
  <c r="CV27" i="10" s="1"/>
  <c r="CX27" i="10" s="1"/>
  <c r="W27" i="10" s="1"/>
  <c r="V25" i="23" s="1"/>
  <c r="I34" i="9"/>
  <c r="I33" i="9"/>
  <c r="M37" i="9"/>
  <c r="N37" i="9" s="1"/>
  <c r="M45" i="9"/>
  <c r="N45" i="9" s="1"/>
  <c r="C22" i="10"/>
  <c r="D20" i="23" s="1"/>
  <c r="M17" i="9"/>
  <c r="N17" i="9" s="1"/>
  <c r="I17" i="9" s="1"/>
  <c r="M35" i="9"/>
  <c r="N35" i="9" s="1"/>
  <c r="M16" i="9"/>
  <c r="N16" i="9" s="1"/>
  <c r="I16" i="9" s="1"/>
  <c r="AR36" i="10"/>
  <c r="AS36" i="10" s="1"/>
  <c r="E13" i="10"/>
  <c r="AX11" i="10"/>
  <c r="AY13" i="10" s="1"/>
  <c r="I30" i="9"/>
  <c r="C39" i="10"/>
  <c r="D37" i="23" s="1"/>
  <c r="H164" i="7"/>
  <c r="AX12" i="10"/>
  <c r="K163" i="9"/>
  <c r="AV26" i="10"/>
  <c r="AW26" i="10" s="1"/>
  <c r="H34" i="17"/>
  <c r="M26" i="9"/>
  <c r="N26" i="9" s="1"/>
  <c r="C20" i="10"/>
  <c r="D18" i="23" s="1"/>
  <c r="H166" i="7"/>
  <c r="AX13" i="10"/>
  <c r="K156" i="9"/>
  <c r="E165" i="8"/>
  <c r="I37" i="10" s="1"/>
  <c r="J35" i="23" s="1"/>
  <c r="M21" i="9"/>
  <c r="N21" i="9" s="1"/>
  <c r="I21" i="9" s="1"/>
  <c r="M18" i="9"/>
  <c r="N18" i="9" s="1"/>
  <c r="I18" i="9" s="1"/>
  <c r="E139" i="7"/>
  <c r="CV11" i="10" s="1"/>
  <c r="F29" i="10"/>
  <c r="I24" i="9"/>
  <c r="I39" i="9"/>
  <c r="M23" i="9"/>
  <c r="N23" i="9" s="1"/>
  <c r="I23" i="9" s="1"/>
  <c r="M31" i="9"/>
  <c r="N31" i="9" s="1"/>
  <c r="M39" i="9"/>
  <c r="N39" i="9" s="1"/>
  <c r="M47" i="9"/>
  <c r="N47" i="9" s="1"/>
  <c r="M34" i="9"/>
  <c r="N34" i="9" s="1"/>
  <c r="C30" i="10"/>
  <c r="D28" i="23" s="1"/>
  <c r="F155" i="7"/>
  <c r="K197" i="9"/>
  <c r="K215" i="9"/>
  <c r="I37" i="9"/>
  <c r="M33" i="9"/>
  <c r="N33" i="9" s="1"/>
  <c r="AR35" i="10"/>
  <c r="AS35" i="10" s="1"/>
  <c r="C8" i="10"/>
  <c r="D6" i="23" s="1"/>
  <c r="AR5" i="10"/>
  <c r="AS5" i="10" s="1"/>
  <c r="M40" i="9"/>
  <c r="N40" i="9" s="1"/>
  <c r="M39" i="8"/>
  <c r="N39" i="8" s="1"/>
  <c r="I32" i="9"/>
  <c r="I40" i="9"/>
  <c r="I27" i="9"/>
  <c r="I35" i="9"/>
  <c r="I43" i="9"/>
  <c r="C7" i="10"/>
  <c r="D5" i="23" s="1"/>
  <c r="AR13" i="10"/>
  <c r="AS13" i="10" s="1"/>
  <c r="C17" i="10"/>
  <c r="D15" i="23" s="1"/>
  <c r="AR21" i="10"/>
  <c r="AS21" i="10" s="1"/>
  <c r="AR25" i="10"/>
  <c r="AS25" i="10" s="1"/>
  <c r="C29" i="10"/>
  <c r="D27" i="23" s="1"/>
  <c r="C33" i="10"/>
  <c r="D31" i="23" s="1"/>
  <c r="AR37" i="10"/>
  <c r="AS37" i="10" s="1"/>
  <c r="AR6" i="10"/>
  <c r="AS6" i="10" s="1"/>
  <c r="AR24" i="10"/>
  <c r="AS24" i="10" s="1"/>
  <c r="D5" i="10"/>
  <c r="E3" i="23" s="1"/>
  <c r="M46" i="9"/>
  <c r="N46" i="9" s="1"/>
  <c r="G87" i="8"/>
  <c r="M87" i="8" s="1"/>
  <c r="N87" i="8" s="1"/>
  <c r="K210" i="9"/>
  <c r="G165" i="8"/>
  <c r="M165" i="8" s="1"/>
  <c r="N165" i="8" s="1"/>
  <c r="AR11" i="10"/>
  <c r="AS11" i="10" s="1"/>
  <c r="AR23" i="10"/>
  <c r="AS23" i="10" s="1"/>
  <c r="C27" i="10"/>
  <c r="D25" i="23" s="1"/>
  <c r="C14" i="10"/>
  <c r="D12" i="23" s="1"/>
  <c r="H139" i="7"/>
  <c r="M139" i="7" s="1"/>
  <c r="N139" i="7" s="1"/>
  <c r="M48" i="8"/>
  <c r="N48" i="8" s="1"/>
  <c r="AR22" i="10"/>
  <c r="AS22" i="10" s="1"/>
  <c r="AR7" i="10"/>
  <c r="AS7" i="10" s="1"/>
  <c r="C13" i="10"/>
  <c r="D11" i="23" s="1"/>
  <c r="AR17" i="10"/>
  <c r="AS17" i="10" s="1"/>
  <c r="C21" i="10"/>
  <c r="D19" i="23" s="1"/>
  <c r="C25" i="10"/>
  <c r="D23" i="23" s="1"/>
  <c r="AR29" i="10"/>
  <c r="AS29" i="10" s="1"/>
  <c r="AR33" i="10"/>
  <c r="AS33" i="10" s="1"/>
  <c r="C37" i="10"/>
  <c r="D35" i="23" s="1"/>
  <c r="C6" i="10"/>
  <c r="D4" i="23" s="1"/>
  <c r="C24" i="10"/>
  <c r="D22" i="23" s="1"/>
  <c r="AT5" i="10"/>
  <c r="AU5" i="10" s="1"/>
  <c r="AR30" i="10"/>
  <c r="AS30" i="10" s="1"/>
  <c r="C36" i="10"/>
  <c r="D34" i="23" s="1"/>
  <c r="H155" i="7"/>
  <c r="E103" i="8"/>
  <c r="K103" i="8" s="1"/>
  <c r="K192" i="9"/>
  <c r="K216" i="9"/>
  <c r="AV12" i="10"/>
  <c r="AW12" i="10" s="1"/>
  <c r="G164" i="7"/>
  <c r="CW36" i="10" s="1"/>
  <c r="E166" i="7"/>
  <c r="CV38" i="10" s="1"/>
  <c r="CX38" i="10" s="1"/>
  <c r="AX21" i="10"/>
  <c r="AY23" i="10" s="1"/>
  <c r="K224" i="9"/>
  <c r="AX26" i="10"/>
  <c r="AY28" i="10" s="1"/>
  <c r="K141" i="9"/>
  <c r="AX9" i="10"/>
  <c r="C31" i="17"/>
  <c r="K31" i="17" s="1"/>
  <c r="B31" i="17" s="1"/>
  <c r="H31" i="17" s="1"/>
  <c r="I26" i="9"/>
  <c r="M49" i="9"/>
  <c r="N49" i="9" s="1"/>
  <c r="AR39" i="10"/>
  <c r="AS39" i="10" s="1"/>
  <c r="AR16" i="10"/>
  <c r="AS16" i="10" s="1"/>
  <c r="M30" i="9"/>
  <c r="N30" i="9" s="1"/>
  <c r="E164" i="7"/>
  <c r="CV36" i="10" s="1"/>
  <c r="CX36" i="10" s="1"/>
  <c r="F164" i="7"/>
  <c r="M164" i="7" s="1"/>
  <c r="G166" i="7"/>
  <c r="CW38" i="10" s="1"/>
  <c r="F166" i="7"/>
  <c r="M166" i="7" s="1"/>
  <c r="K198" i="9"/>
  <c r="K195" i="9"/>
  <c r="K200" i="9"/>
  <c r="K208" i="9"/>
  <c r="AX37" i="10"/>
  <c r="K213" i="9"/>
  <c r="K199" i="9"/>
  <c r="AV35" i="10"/>
  <c r="AW35" i="10" s="1"/>
  <c r="AV13" i="10"/>
  <c r="AW13" i="10" s="1"/>
  <c r="AV28" i="10"/>
  <c r="AW28" i="10" s="1"/>
  <c r="C30" i="17"/>
  <c r="K30" i="17" s="1"/>
  <c r="B30" i="17" s="1"/>
  <c r="H30" i="17" s="1"/>
  <c r="K214" i="9"/>
  <c r="AV10" i="10"/>
  <c r="AW10" i="10" s="1"/>
  <c r="M32" i="9"/>
  <c r="N32" i="9" s="1"/>
  <c r="G97" i="8"/>
  <c r="M97" i="8" s="1"/>
  <c r="N97" i="8" s="1"/>
  <c r="I108" i="8"/>
  <c r="C462" i="8"/>
  <c r="E377" i="8"/>
  <c r="G377" i="8"/>
  <c r="R13" i="10" s="1"/>
  <c r="I87" i="8"/>
  <c r="M218" i="9"/>
  <c r="N218" i="9" s="1"/>
  <c r="K218" i="9"/>
  <c r="I103" i="8"/>
  <c r="G76" i="8"/>
  <c r="M76" i="8" s="1"/>
  <c r="N76" i="8" s="1"/>
  <c r="K137" i="9"/>
  <c r="AX29" i="10"/>
  <c r="AX10" i="10"/>
  <c r="AY12" i="10" s="1"/>
  <c r="AX28" i="10"/>
  <c r="AX23" i="10"/>
  <c r="K138" i="9"/>
  <c r="E392" i="8"/>
  <c r="G392" i="8"/>
  <c r="E402" i="8"/>
  <c r="G402" i="8"/>
  <c r="R38" i="10" s="1"/>
  <c r="E375" i="8"/>
  <c r="G375" i="8"/>
  <c r="R11" i="10" s="1"/>
  <c r="E383" i="8"/>
  <c r="G383" i="8"/>
  <c r="E391" i="8"/>
  <c r="G391" i="8"/>
  <c r="R27" i="10" s="1"/>
  <c r="E399" i="8"/>
  <c r="G399" i="8"/>
  <c r="R35" i="10" s="1"/>
  <c r="E382" i="8"/>
  <c r="G382" i="8"/>
  <c r="E398" i="8"/>
  <c r="G398" i="8"/>
  <c r="R34" i="10" s="1"/>
  <c r="E372" i="8"/>
  <c r="G372" i="8"/>
  <c r="R8" i="10" s="1"/>
  <c r="E388" i="8"/>
  <c r="G388" i="8"/>
  <c r="G369" i="8"/>
  <c r="M369" i="8" s="1"/>
  <c r="N369" i="8" s="1"/>
  <c r="I369" i="8" s="1"/>
  <c r="E369" i="8"/>
  <c r="E373" i="8"/>
  <c r="G373" i="8"/>
  <c r="R9" i="10" s="1"/>
  <c r="E389" i="8"/>
  <c r="G389" i="8"/>
  <c r="E394" i="8"/>
  <c r="G394" i="8"/>
  <c r="R30" i="10" s="1"/>
  <c r="E384" i="8"/>
  <c r="G384" i="8"/>
  <c r="E401" i="8"/>
  <c r="G401" i="8"/>
  <c r="R37" i="10" s="1"/>
  <c r="E393" i="8"/>
  <c r="G393" i="8"/>
  <c r="R29" i="10" s="1"/>
  <c r="E370" i="8"/>
  <c r="Q6" i="10" s="1"/>
  <c r="G370" i="8"/>
  <c r="R6" i="10" s="1"/>
  <c r="E371" i="8"/>
  <c r="G371" i="8"/>
  <c r="R7" i="10" s="1"/>
  <c r="E379" i="8"/>
  <c r="G379" i="8"/>
  <c r="E387" i="8"/>
  <c r="G387" i="8"/>
  <c r="R23" i="10" s="1"/>
  <c r="E395" i="8"/>
  <c r="G395" i="8"/>
  <c r="E403" i="8"/>
  <c r="K403" i="8" s="1"/>
  <c r="G403" i="8"/>
  <c r="E374" i="8"/>
  <c r="G374" i="8"/>
  <c r="R10" i="10" s="1"/>
  <c r="E390" i="8"/>
  <c r="G390" i="8"/>
  <c r="E380" i="8"/>
  <c r="G380" i="8"/>
  <c r="R16" i="10" s="1"/>
  <c r="E396" i="8"/>
  <c r="G396" i="8"/>
  <c r="E381" i="8"/>
  <c r="G381" i="8"/>
  <c r="R17" i="10" s="1"/>
  <c r="E397" i="8"/>
  <c r="G397" i="8"/>
  <c r="E378" i="8"/>
  <c r="G378" i="8"/>
  <c r="R14" i="10" s="1"/>
  <c r="E400" i="8"/>
  <c r="G400" i="8"/>
  <c r="R36" i="10" s="1"/>
  <c r="E376" i="8"/>
  <c r="G376" i="8"/>
  <c r="E386" i="8"/>
  <c r="G386" i="8"/>
  <c r="R22" i="10" s="1"/>
  <c r="E385" i="8"/>
  <c r="G385" i="8"/>
  <c r="G139" i="7"/>
  <c r="CW11" i="10" s="1"/>
  <c r="M159" i="9"/>
  <c r="N159" i="9" s="1"/>
  <c r="K159" i="9"/>
  <c r="AV31" i="10"/>
  <c r="AW31" i="10" s="1"/>
  <c r="M143" i="9"/>
  <c r="N143" i="9" s="1"/>
  <c r="K143" i="9"/>
  <c r="AV15" i="10"/>
  <c r="AW15" i="10" s="1"/>
  <c r="K166" i="9"/>
  <c r="K140" i="9"/>
  <c r="M203" i="9"/>
  <c r="N203" i="9" s="1"/>
  <c r="K203" i="9"/>
  <c r="C11" i="10"/>
  <c r="D9" i="23" s="1"/>
  <c r="C23" i="10"/>
  <c r="D21" i="23" s="1"/>
  <c r="AR27" i="10"/>
  <c r="AS27" i="10" s="1"/>
  <c r="C35" i="10"/>
  <c r="D33" i="23" s="1"/>
  <c r="AR8" i="10"/>
  <c r="AS8" i="10" s="1"/>
  <c r="C5" i="10"/>
  <c r="D3" i="23" s="1"/>
  <c r="AR20" i="10"/>
  <c r="AS20" i="10" s="1"/>
  <c r="AV38" i="10"/>
  <c r="AW38" i="10" s="1"/>
  <c r="AX27" i="10"/>
  <c r="AY29" i="10" s="1"/>
  <c r="AX31" i="10"/>
  <c r="AX8" i="10"/>
  <c r="AY10" i="10" s="1"/>
  <c r="AX5" i="10"/>
  <c r="AV9" i="10"/>
  <c r="AW9" i="10" s="1"/>
  <c r="AX16" i="10"/>
  <c r="K154" i="9"/>
  <c r="K196" i="9"/>
  <c r="E75" i="8"/>
  <c r="K75" i="8" s="1"/>
  <c r="G92" i="8"/>
  <c r="M92" i="8" s="1"/>
  <c r="N92" i="8" s="1"/>
  <c r="DF6" i="10"/>
  <c r="AA6" i="10" s="1"/>
  <c r="Z4" i="23" s="1"/>
  <c r="DF14" i="10"/>
  <c r="AA14" i="10" s="1"/>
  <c r="Z12" i="23" s="1"/>
  <c r="DF26" i="10"/>
  <c r="AA26" i="10" s="1"/>
  <c r="Z24" i="23" s="1"/>
  <c r="DF34" i="10"/>
  <c r="AA34" i="10" s="1"/>
  <c r="Z32" i="23" s="1"/>
  <c r="DJ20" i="10"/>
  <c r="AC20" i="10" s="1"/>
  <c r="AB18" i="23" s="1"/>
  <c r="DJ5" i="10"/>
  <c r="AC5" i="10" s="1"/>
  <c r="AB3" i="23" s="1"/>
  <c r="DJ21" i="10"/>
  <c r="AC21" i="10" s="1"/>
  <c r="AB19" i="23" s="1"/>
  <c r="DJ29" i="10"/>
  <c r="AC29" i="10" s="1"/>
  <c r="AB27" i="23" s="1"/>
  <c r="DB8" i="10"/>
  <c r="Y8" i="10" s="1"/>
  <c r="X6" i="23" s="1"/>
  <c r="DB12" i="10"/>
  <c r="Y12" i="10" s="1"/>
  <c r="X10" i="23" s="1"/>
  <c r="DB16" i="10"/>
  <c r="Y16" i="10" s="1"/>
  <c r="X14" i="23" s="1"/>
  <c r="DB20" i="10"/>
  <c r="Y20" i="10" s="1"/>
  <c r="X18" i="23" s="1"/>
  <c r="DB24" i="10"/>
  <c r="Y24" i="10" s="1"/>
  <c r="X22" i="23" s="1"/>
  <c r="DB28" i="10"/>
  <c r="Y28" i="10" s="1"/>
  <c r="X26" i="23" s="1"/>
  <c r="DB32" i="10"/>
  <c r="Y32" i="10" s="1"/>
  <c r="X30" i="23" s="1"/>
  <c r="DB15" i="10"/>
  <c r="Y15" i="10" s="1"/>
  <c r="X13" i="23" s="1"/>
  <c r="DB23" i="10"/>
  <c r="Y23" i="10" s="1"/>
  <c r="X21" i="23" s="1"/>
  <c r="DB31" i="10"/>
  <c r="Y31" i="10" s="1"/>
  <c r="X29" i="23" s="1"/>
  <c r="DB17" i="10"/>
  <c r="Y17" i="10" s="1"/>
  <c r="X15" i="23" s="1"/>
  <c r="DB33" i="10"/>
  <c r="Y33" i="10" s="1"/>
  <c r="X31" i="23" s="1"/>
  <c r="DB21" i="10"/>
  <c r="Y21" i="10" s="1"/>
  <c r="X19" i="23" s="1"/>
  <c r="CX9" i="10"/>
  <c r="W9" i="10" s="1"/>
  <c r="V7" i="23" s="1"/>
  <c r="CX19" i="10"/>
  <c r="W19" i="10" s="1"/>
  <c r="V17" i="23" s="1"/>
  <c r="CX23" i="10"/>
  <c r="W23" i="10" s="1"/>
  <c r="V21" i="23" s="1"/>
  <c r="CX25" i="10"/>
  <c r="W25" i="10" s="1"/>
  <c r="V23" i="23" s="1"/>
  <c r="CX29" i="10"/>
  <c r="W29" i="10" s="1"/>
  <c r="V27" i="23" s="1"/>
  <c r="CX32" i="10"/>
  <c r="W32" i="10" s="1"/>
  <c r="V30" i="23" s="1"/>
  <c r="CX6" i="10"/>
  <c r="W6" i="10" s="1"/>
  <c r="V4" i="23" s="1"/>
  <c r="DF9" i="10"/>
  <c r="AA9" i="10" s="1"/>
  <c r="Z7" i="23" s="1"/>
  <c r="DF13" i="10"/>
  <c r="AA13" i="10" s="1"/>
  <c r="Z11" i="23" s="1"/>
  <c r="DF17" i="10"/>
  <c r="AA17" i="10" s="1"/>
  <c r="Z15" i="23" s="1"/>
  <c r="DF21" i="10"/>
  <c r="AA21" i="10" s="1"/>
  <c r="Z19" i="23" s="1"/>
  <c r="DF25" i="10"/>
  <c r="AA25" i="10" s="1"/>
  <c r="Z23" i="23" s="1"/>
  <c r="DF29" i="10"/>
  <c r="AA29" i="10" s="1"/>
  <c r="Z27" i="23" s="1"/>
  <c r="DF33" i="10"/>
  <c r="AA33" i="10" s="1"/>
  <c r="Z31" i="23" s="1"/>
  <c r="DF12" i="10"/>
  <c r="AA12" i="10" s="1"/>
  <c r="Z10" i="23" s="1"/>
  <c r="DF8" i="10"/>
  <c r="AA8" i="10" s="1"/>
  <c r="Z6" i="23" s="1"/>
  <c r="DF32" i="10"/>
  <c r="AA32" i="10" s="1"/>
  <c r="Z30" i="23" s="1"/>
  <c r="DJ6" i="10"/>
  <c r="AC6" i="10" s="1"/>
  <c r="AB4" i="23" s="1"/>
  <c r="DJ10" i="10"/>
  <c r="AC10" i="10" s="1"/>
  <c r="AB8" i="23" s="1"/>
  <c r="DJ14" i="10"/>
  <c r="AC14" i="10" s="1"/>
  <c r="AB12" i="23" s="1"/>
  <c r="DJ18" i="10"/>
  <c r="AC18" i="10" s="1"/>
  <c r="AB16" i="23" s="1"/>
  <c r="DJ22" i="10"/>
  <c r="AC22" i="10" s="1"/>
  <c r="AB20" i="23" s="1"/>
  <c r="DJ26" i="10"/>
  <c r="AC26" i="10" s="1"/>
  <c r="AB24" i="23" s="1"/>
  <c r="DJ30" i="10"/>
  <c r="AC30" i="10" s="1"/>
  <c r="AB28" i="23" s="1"/>
  <c r="DJ34" i="10"/>
  <c r="AC34" i="10" s="1"/>
  <c r="AB32" i="23" s="1"/>
  <c r="DJ9" i="10"/>
  <c r="AC9" i="10" s="1"/>
  <c r="AB7" i="23" s="1"/>
  <c r="DJ17" i="10"/>
  <c r="AC17" i="10" s="1"/>
  <c r="AB15" i="23" s="1"/>
  <c r="DJ7" i="10"/>
  <c r="AC7" i="10" s="1"/>
  <c r="AB5" i="23" s="1"/>
  <c r="DJ23" i="10"/>
  <c r="AC23" i="10" s="1"/>
  <c r="AB21" i="23" s="1"/>
  <c r="I195" i="9"/>
  <c r="I138" i="9"/>
  <c r="I154" i="9"/>
  <c r="I198" i="9"/>
  <c r="I192" i="9"/>
  <c r="I197" i="9"/>
  <c r="I213" i="9"/>
  <c r="I97" i="9"/>
  <c r="I81" i="9"/>
  <c r="I79" i="9"/>
  <c r="I143" i="9"/>
  <c r="I214" i="9"/>
  <c r="I200" i="9"/>
  <c r="AX32" i="10"/>
  <c r="M219" i="9"/>
  <c r="N219" i="9" s="1"/>
  <c r="B81" i="7"/>
  <c r="B199" i="7"/>
  <c r="B258" i="7"/>
  <c r="B317" i="7"/>
  <c r="B140" i="7"/>
  <c r="AY5" i="10"/>
  <c r="AY31" i="10"/>
  <c r="E155" i="9"/>
  <c r="E167" i="9"/>
  <c r="I167" i="9"/>
  <c r="E133" i="9"/>
  <c r="I133" i="9" s="1"/>
  <c r="E206" i="9"/>
  <c r="I206" i="9" s="1"/>
  <c r="E222" i="9"/>
  <c r="I222" i="9"/>
  <c r="E225" i="9"/>
  <c r="I225" i="9"/>
  <c r="E147" i="9"/>
  <c r="I147" i="9" s="1"/>
  <c r="E226" i="9"/>
  <c r="I226" i="9"/>
  <c r="I137" i="9"/>
  <c r="E152" i="9"/>
  <c r="I152" i="9" s="1"/>
  <c r="I218" i="9"/>
  <c r="E209" i="9"/>
  <c r="I209" i="9" s="1"/>
  <c r="E157" i="9"/>
  <c r="I157" i="9" s="1"/>
  <c r="I196" i="9"/>
  <c r="E204" i="9"/>
  <c r="I204" i="9" s="1"/>
  <c r="E220" i="9"/>
  <c r="I220" i="9" s="1"/>
  <c r="E221" i="9"/>
  <c r="I221" i="9" s="1"/>
  <c r="E207" i="9"/>
  <c r="I207" i="9" s="1"/>
  <c r="I159" i="9"/>
  <c r="E134" i="9"/>
  <c r="I134" i="9" s="1"/>
  <c r="E193" i="9"/>
  <c r="I193" i="9" s="1"/>
  <c r="I203" i="9"/>
  <c r="I210" i="9"/>
  <c r="E135" i="9"/>
  <c r="I135" i="9" s="1"/>
  <c r="E194" i="9"/>
  <c r="I194" i="9" s="1"/>
  <c r="E145" i="9"/>
  <c r="I145" i="9" s="1"/>
  <c r="E153" i="9"/>
  <c r="I153" i="9" s="1"/>
  <c r="E161" i="9"/>
  <c r="I161" i="9" s="1"/>
  <c r="E211" i="9"/>
  <c r="I211" i="9" s="1"/>
  <c r="E146" i="9"/>
  <c r="I146" i="9" s="1"/>
  <c r="E162" i="9"/>
  <c r="I162" i="9" s="1"/>
  <c r="I141" i="9"/>
  <c r="I140" i="9"/>
  <c r="I156" i="9"/>
  <c r="E164" i="9"/>
  <c r="I164" i="9"/>
  <c r="I208" i="9"/>
  <c r="I216" i="9"/>
  <c r="I199" i="9"/>
  <c r="I215" i="9"/>
  <c r="E158" i="9"/>
  <c r="I158" i="9" s="1"/>
  <c r="B198" i="9"/>
  <c r="B257" i="9"/>
  <c r="B139" i="9"/>
  <c r="AY11" i="10"/>
  <c r="B80" i="7"/>
  <c r="B316" i="7"/>
  <c r="B198" i="7"/>
  <c r="B257" i="7"/>
  <c r="B139" i="7"/>
  <c r="E151" i="9"/>
  <c r="I151" i="9" s="1"/>
  <c r="E136" i="9"/>
  <c r="I136" i="9" s="1"/>
  <c r="E202" i="9"/>
  <c r="I202" i="9" s="1"/>
  <c r="E160" i="9"/>
  <c r="I160" i="9" s="1"/>
  <c r="E139" i="9"/>
  <c r="I139" i="9" s="1"/>
  <c r="E142" i="9"/>
  <c r="I142" i="9" s="1"/>
  <c r="E150" i="9"/>
  <c r="I150" i="9" s="1"/>
  <c r="E149" i="9"/>
  <c r="I149" i="9" s="1"/>
  <c r="E165" i="9"/>
  <c r="I165" i="9"/>
  <c r="E212" i="9"/>
  <c r="I212" i="9" s="1"/>
  <c r="E205" i="9"/>
  <c r="I205" i="9" s="1"/>
  <c r="E223" i="9"/>
  <c r="I223" i="9"/>
  <c r="E201" i="9"/>
  <c r="I201" i="9" s="1"/>
  <c r="E148" i="9"/>
  <c r="I148" i="9" s="1"/>
  <c r="E217" i="9"/>
  <c r="I217" i="9" s="1"/>
  <c r="E95" i="8"/>
  <c r="G26" i="10" s="1"/>
  <c r="H24" i="23" s="1"/>
  <c r="G100" i="8"/>
  <c r="M100" i="8" s="1"/>
  <c r="N100" i="8" s="1"/>
  <c r="G108" i="8"/>
  <c r="M108" i="8" s="1"/>
  <c r="N108" i="8" s="1"/>
  <c r="I95" i="8"/>
  <c r="E85" i="8"/>
  <c r="K85" i="8" s="1"/>
  <c r="E108" i="8"/>
  <c r="K108" i="8" s="1"/>
  <c r="G84" i="8"/>
  <c r="M84" i="8" s="1"/>
  <c r="N84" i="8" s="1"/>
  <c r="G79" i="8"/>
  <c r="M79" i="8" s="1"/>
  <c r="N79" i="8" s="1"/>
  <c r="F6" i="10"/>
  <c r="G4" i="23" s="1"/>
  <c r="E89" i="8"/>
  <c r="G20" i="10" s="1"/>
  <c r="H18" i="23" s="1"/>
  <c r="E107" i="8"/>
  <c r="G38" i="10" s="1"/>
  <c r="H36" i="23" s="1"/>
  <c r="I107" i="8"/>
  <c r="G78" i="8"/>
  <c r="M78" i="8" s="1"/>
  <c r="N78" i="8" s="1"/>
  <c r="E91" i="8"/>
  <c r="G22" i="10" s="1"/>
  <c r="H20" i="23" s="1"/>
  <c r="G101" i="8"/>
  <c r="M101" i="8" s="1"/>
  <c r="N101" i="8" s="1"/>
  <c r="I106" i="8"/>
  <c r="M16" i="8"/>
  <c r="N16" i="8" s="1"/>
  <c r="I16" i="8" s="1"/>
  <c r="G102" i="8"/>
  <c r="M102" i="8" s="1"/>
  <c r="N102" i="8" s="1"/>
  <c r="E81" i="8"/>
  <c r="K81" i="8" s="1"/>
  <c r="E96" i="8"/>
  <c r="K96" i="8" s="1"/>
  <c r="E106" i="8"/>
  <c r="G37" i="10" s="1"/>
  <c r="H35" i="23" s="1"/>
  <c r="E105" i="8"/>
  <c r="G36" i="10" s="1"/>
  <c r="H34" i="23" s="1"/>
  <c r="E86" i="8"/>
  <c r="K86" i="8" s="1"/>
  <c r="AT12" i="10"/>
  <c r="AU12" i="10" s="1"/>
  <c r="E98" i="8"/>
  <c r="G29" i="10" s="1"/>
  <c r="H27" i="23" s="1"/>
  <c r="G104" i="8"/>
  <c r="M104" i="8" s="1"/>
  <c r="N104" i="8" s="1"/>
  <c r="G88" i="8"/>
  <c r="M88" i="8" s="1"/>
  <c r="N88" i="8" s="1"/>
  <c r="F28" i="10"/>
  <c r="G83" i="8"/>
  <c r="M83" i="8" s="1"/>
  <c r="N83" i="8" s="1"/>
  <c r="M38" i="8"/>
  <c r="N38" i="8" s="1"/>
  <c r="BE28" i="10"/>
  <c r="BF28" i="10" s="1"/>
  <c r="AT28" i="10"/>
  <c r="AU28" i="10" s="1"/>
  <c r="E104" i="8"/>
  <c r="K104" i="8" s="1"/>
  <c r="E99" i="8"/>
  <c r="K99" i="8" s="1"/>
  <c r="G93" i="8"/>
  <c r="M93" i="8" s="1"/>
  <c r="N93" i="8" s="1"/>
  <c r="BE6" i="10"/>
  <c r="BF6" i="10" s="1"/>
  <c r="E80" i="8"/>
  <c r="G11" i="10" s="1"/>
  <c r="H9" i="23" s="1"/>
  <c r="AT10" i="10"/>
  <c r="AU10" i="10" s="1"/>
  <c r="I105" i="8"/>
  <c r="G77" i="8"/>
  <c r="M77" i="8" s="1"/>
  <c r="N77" i="8" s="1"/>
  <c r="K39" i="8"/>
  <c r="G74" i="8"/>
  <c r="M74" i="8" s="1"/>
  <c r="N74" i="8" s="1"/>
  <c r="I83" i="8"/>
  <c r="K38" i="8"/>
  <c r="E38" i="10"/>
  <c r="I43" i="7"/>
  <c r="I93" i="8"/>
  <c r="I75" i="8"/>
  <c r="I26" i="7"/>
  <c r="I30" i="7"/>
  <c r="I36" i="7"/>
  <c r="AT22" i="10"/>
  <c r="AU22" i="10" s="1"/>
  <c r="E90" i="8"/>
  <c r="K90" i="8" s="1"/>
  <c r="I99" i="8"/>
  <c r="I41" i="7"/>
  <c r="D22" i="10"/>
  <c r="E20" i="23" s="1"/>
  <c r="I91" i="8"/>
  <c r="I81" i="8"/>
  <c r="I85" i="8"/>
  <c r="CT29" i="10"/>
  <c r="U29" i="10" s="1"/>
  <c r="T27" i="23" s="1"/>
  <c r="CT11" i="10"/>
  <c r="U11" i="10" s="1"/>
  <c r="T9" i="23" s="1"/>
  <c r="CT28" i="10"/>
  <c r="U28" i="10" s="1"/>
  <c r="T26" i="23" s="1"/>
  <c r="I27" i="7"/>
  <c r="I42" i="7"/>
  <c r="I29" i="7"/>
  <c r="I102" i="8"/>
  <c r="I80" i="8"/>
  <c r="I33" i="7"/>
  <c r="M38" i="7"/>
  <c r="K38" i="7" s="1"/>
  <c r="I37" i="7"/>
  <c r="I34" i="7"/>
  <c r="CP14" i="10"/>
  <c r="S14" i="10" s="1"/>
  <c r="R12" i="23" s="1"/>
  <c r="CP22" i="10"/>
  <c r="S22" i="10" s="1"/>
  <c r="R20" i="23" s="1"/>
  <c r="CP25" i="10"/>
  <c r="S25" i="10" s="1"/>
  <c r="R23" i="23" s="1"/>
  <c r="CP23" i="10"/>
  <c r="S23" i="10" s="1"/>
  <c r="R21" i="23" s="1"/>
  <c r="CP29" i="10"/>
  <c r="S29" i="10" s="1"/>
  <c r="R27" i="23" s="1"/>
  <c r="CP21" i="10"/>
  <c r="S21" i="10" s="1"/>
  <c r="R19" i="23" s="1"/>
  <c r="CP15" i="10"/>
  <c r="S15" i="10" s="1"/>
  <c r="R13" i="23" s="1"/>
  <c r="I28" i="9"/>
  <c r="I44" i="9"/>
  <c r="I44" i="7"/>
  <c r="E86" i="9"/>
  <c r="D17" i="10" s="1"/>
  <c r="E94" i="9"/>
  <c r="D25" i="10" s="1"/>
  <c r="E102" i="9"/>
  <c r="D33" i="10" s="1"/>
  <c r="E78" i="9"/>
  <c r="D9" i="10" s="1"/>
  <c r="DR9" i="10" s="1"/>
  <c r="E85" i="9"/>
  <c r="AT16" i="10" s="1"/>
  <c r="E95" i="9"/>
  <c r="D26" i="10" s="1"/>
  <c r="E89" i="9"/>
  <c r="AT20" i="10" s="1"/>
  <c r="E84" i="9"/>
  <c r="D15" i="10" s="1"/>
  <c r="E92" i="9"/>
  <c r="AT23" i="10" s="1"/>
  <c r="E100" i="9"/>
  <c r="D31" i="10" s="1"/>
  <c r="E77" i="9"/>
  <c r="AT8" i="10" s="1"/>
  <c r="AU8" i="10" s="1"/>
  <c r="E107" i="9"/>
  <c r="D38" i="10" s="1"/>
  <c r="I107" i="9"/>
  <c r="E105" i="9"/>
  <c r="D36" i="10" s="1"/>
  <c r="I105" i="9"/>
  <c r="I86" i="8"/>
  <c r="M141" i="8"/>
  <c r="N141" i="8" s="1"/>
  <c r="M263" i="8"/>
  <c r="N263" i="8" s="1"/>
  <c r="I263" i="8"/>
  <c r="M279" i="8"/>
  <c r="N279" i="8" s="1"/>
  <c r="I279" i="8"/>
  <c r="M196" i="8"/>
  <c r="N196" i="8" s="1"/>
  <c r="I196" i="8"/>
  <c r="M212" i="8"/>
  <c r="N212" i="8" s="1"/>
  <c r="I212" i="8"/>
  <c r="M267" i="8"/>
  <c r="N267" i="8" s="1"/>
  <c r="I267" i="8"/>
  <c r="M200" i="8"/>
  <c r="N200" i="8" s="1"/>
  <c r="I200" i="8"/>
  <c r="M259" i="8"/>
  <c r="N259" i="8" s="1"/>
  <c r="I259" i="8"/>
  <c r="M160" i="8"/>
  <c r="N160" i="8" s="1"/>
  <c r="I160" i="8"/>
  <c r="M144" i="8"/>
  <c r="N144" i="8" s="1"/>
  <c r="I144" i="8"/>
  <c r="CZ11" i="10"/>
  <c r="DB11" i="10" s="1"/>
  <c r="Y11" i="10" s="1"/>
  <c r="X9" i="23" s="1"/>
  <c r="I198" i="7"/>
  <c r="CV14" i="10"/>
  <c r="I142" i="7"/>
  <c r="CV30" i="10"/>
  <c r="CX30" i="10" s="1"/>
  <c r="W30" i="10" s="1"/>
  <c r="V28" i="23" s="1"/>
  <c r="I158" i="7"/>
  <c r="K76" i="9"/>
  <c r="M76" i="9"/>
  <c r="N76" i="9" s="1"/>
  <c r="I76" i="9" s="1"/>
  <c r="E82" i="9"/>
  <c r="D13" i="10" s="1"/>
  <c r="E11" i="23" s="1"/>
  <c r="E90" i="9"/>
  <c r="AT21" i="10" s="1"/>
  <c r="E98" i="9"/>
  <c r="AT29" i="10" s="1"/>
  <c r="AU29" i="10" s="1"/>
  <c r="E106" i="9"/>
  <c r="D37" i="10" s="1"/>
  <c r="E35" i="23" s="1"/>
  <c r="I106" i="9"/>
  <c r="K75" i="9"/>
  <c r="M75" i="9"/>
  <c r="N75" i="9" s="1"/>
  <c r="E108" i="9"/>
  <c r="D39" i="10" s="1"/>
  <c r="I108" i="9"/>
  <c r="E101" i="9"/>
  <c r="D32" i="10" s="1"/>
  <c r="DQ32" i="10" s="1"/>
  <c r="E99" i="9"/>
  <c r="D30" i="10" s="1"/>
  <c r="E28" i="23" s="1"/>
  <c r="E80" i="9"/>
  <c r="D11" i="10" s="1"/>
  <c r="E88" i="9"/>
  <c r="D19" i="10" s="1"/>
  <c r="DQ19" i="10" s="1"/>
  <c r="E96" i="9"/>
  <c r="D27" i="10" s="1"/>
  <c r="E104" i="9"/>
  <c r="D35" i="10" s="1"/>
  <c r="I104" i="9"/>
  <c r="E93" i="9"/>
  <c r="D24" i="10" s="1"/>
  <c r="E22" i="23" s="1"/>
  <c r="E83" i="9"/>
  <c r="D14" i="10" s="1"/>
  <c r="M157" i="8"/>
  <c r="N157" i="8" s="1"/>
  <c r="I157" i="8"/>
  <c r="M149" i="8"/>
  <c r="N149" i="8" s="1"/>
  <c r="I149" i="8"/>
  <c r="I98" i="8"/>
  <c r="M153" i="8"/>
  <c r="N153" i="8" s="1"/>
  <c r="I153" i="8"/>
  <c r="M137" i="8"/>
  <c r="N137" i="8" s="1"/>
  <c r="I137" i="8"/>
  <c r="M154" i="8"/>
  <c r="N154" i="8" s="1"/>
  <c r="I154" i="8"/>
  <c r="M138" i="8"/>
  <c r="N138" i="8" s="1"/>
  <c r="I138" i="8"/>
  <c r="CZ6" i="10"/>
  <c r="DB6" i="10" s="1"/>
  <c r="Y6" i="10" s="1"/>
  <c r="X4" i="23" s="1"/>
  <c r="CZ10" i="10"/>
  <c r="DB10" i="10" s="1"/>
  <c r="Y10" i="10" s="1"/>
  <c r="X8" i="23" s="1"/>
  <c r="I197" i="7"/>
  <c r="CZ14" i="10"/>
  <c r="DB14" i="10" s="1"/>
  <c r="Y14" i="10" s="1"/>
  <c r="X12" i="23" s="1"/>
  <c r="I201" i="7"/>
  <c r="CZ18" i="10"/>
  <c r="DB18" i="10" s="1"/>
  <c r="Y18" i="10" s="1"/>
  <c r="X16" i="23" s="1"/>
  <c r="I205" i="7"/>
  <c r="CZ22" i="10"/>
  <c r="DB22" i="10" s="1"/>
  <c r="Y22" i="10" s="1"/>
  <c r="X20" i="23" s="1"/>
  <c r="I209" i="7"/>
  <c r="CZ26" i="10"/>
  <c r="DB26" i="10" s="1"/>
  <c r="Y26" i="10" s="1"/>
  <c r="X24" i="23" s="1"/>
  <c r="I213" i="7"/>
  <c r="DB30" i="10"/>
  <c r="Y30" i="10" s="1"/>
  <c r="X28" i="23" s="1"/>
  <c r="DB34" i="10"/>
  <c r="Y34" i="10" s="1"/>
  <c r="X32" i="23" s="1"/>
  <c r="DB19" i="10"/>
  <c r="Y19" i="10" s="1"/>
  <c r="X17" i="23" s="1"/>
  <c r="DB27" i="10"/>
  <c r="Y27" i="10" s="1"/>
  <c r="X25" i="23" s="1"/>
  <c r="DB9" i="10"/>
  <c r="Y9" i="10" s="1"/>
  <c r="X7" i="23" s="1"/>
  <c r="DB25" i="10"/>
  <c r="Y25" i="10" s="1"/>
  <c r="X23" i="23" s="1"/>
  <c r="DB13" i="10"/>
  <c r="Y13" i="10" s="1"/>
  <c r="X11" i="23" s="1"/>
  <c r="DB29" i="10"/>
  <c r="Y29" i="10" s="1"/>
  <c r="X27" i="23" s="1"/>
  <c r="CX7" i="10"/>
  <c r="W7" i="10" s="1"/>
  <c r="V5" i="23" s="1"/>
  <c r="CX15" i="10"/>
  <c r="W15" i="10" s="1"/>
  <c r="V13" i="23" s="1"/>
  <c r="CX31" i="10"/>
  <c r="W31" i="10" s="1"/>
  <c r="V29" i="23" s="1"/>
  <c r="CX8" i="10"/>
  <c r="W8" i="10" s="1"/>
  <c r="V6" i="23" s="1"/>
  <c r="CX16" i="10"/>
  <c r="W16" i="10" s="1"/>
  <c r="V14" i="23" s="1"/>
  <c r="CX24" i="10"/>
  <c r="W24" i="10" s="1"/>
  <c r="V22" i="23" s="1"/>
  <c r="CX5" i="10"/>
  <c r="W5" i="10" s="1"/>
  <c r="V3" i="23" s="1"/>
  <c r="CX10" i="10"/>
  <c r="W10" i="10" s="1"/>
  <c r="V8" i="23" s="1"/>
  <c r="DF7" i="10"/>
  <c r="AA7" i="10" s="1"/>
  <c r="Z5" i="23" s="1"/>
  <c r="DF11" i="10"/>
  <c r="AA11" i="10" s="1"/>
  <c r="Z9" i="23" s="1"/>
  <c r="DF15" i="10"/>
  <c r="AA15" i="10" s="1"/>
  <c r="Z13" i="23" s="1"/>
  <c r="DF19" i="10"/>
  <c r="AA19" i="10" s="1"/>
  <c r="Z17" i="23" s="1"/>
  <c r="DF23" i="10"/>
  <c r="AA23" i="10" s="1"/>
  <c r="Z21" i="23" s="1"/>
  <c r="DF27" i="10"/>
  <c r="AA27" i="10" s="1"/>
  <c r="Z25" i="23" s="1"/>
  <c r="DF31" i="10"/>
  <c r="AA31" i="10" s="1"/>
  <c r="Z29" i="23" s="1"/>
  <c r="DF20" i="10"/>
  <c r="AA20" i="10" s="1"/>
  <c r="Z18" i="23" s="1"/>
  <c r="DF28" i="10"/>
  <c r="AA28" i="10" s="1"/>
  <c r="Z26" i="23" s="1"/>
  <c r="DF16" i="10"/>
  <c r="AA16" i="10" s="1"/>
  <c r="Z14" i="23" s="1"/>
  <c r="DF24" i="10"/>
  <c r="AA24" i="10" s="1"/>
  <c r="Z22" i="23" s="1"/>
  <c r="DF5" i="10"/>
  <c r="AA5" i="10" s="1"/>
  <c r="Z3" i="23" s="1"/>
  <c r="DJ8" i="10"/>
  <c r="AC8" i="10" s="1"/>
  <c r="AB6" i="23" s="1"/>
  <c r="DJ12" i="10"/>
  <c r="AC12" i="10" s="1"/>
  <c r="AB10" i="23" s="1"/>
  <c r="DJ24" i="10"/>
  <c r="AC24" i="10" s="1"/>
  <c r="AB22" i="23" s="1"/>
  <c r="DJ28" i="10"/>
  <c r="AC28" i="10" s="1"/>
  <c r="AB26" i="23" s="1"/>
  <c r="DJ32" i="10"/>
  <c r="AC32" i="10" s="1"/>
  <c r="AB30" i="23" s="1"/>
  <c r="DJ13" i="10"/>
  <c r="AC13" i="10" s="1"/>
  <c r="AB11" i="23" s="1"/>
  <c r="DJ15" i="10"/>
  <c r="AC15" i="10" s="1"/>
  <c r="AB13" i="23" s="1"/>
  <c r="DJ31" i="10"/>
  <c r="AC31" i="10" s="1"/>
  <c r="AB29" i="23" s="1"/>
  <c r="DJ27" i="10"/>
  <c r="AC27" i="10" s="1"/>
  <c r="AB25" i="23" s="1"/>
  <c r="I96" i="8"/>
  <c r="I90" i="8"/>
  <c r="DB5" i="10"/>
  <c r="Y5" i="10" s="1"/>
  <c r="X3" i="23" s="1"/>
  <c r="DB7" i="10"/>
  <c r="Y7" i="10" s="1"/>
  <c r="X5" i="23" s="1"/>
  <c r="CX22" i="10"/>
  <c r="W22" i="10" s="1"/>
  <c r="V20" i="23" s="1"/>
  <c r="CX26" i="10"/>
  <c r="W26" i="10" s="1"/>
  <c r="V24" i="23" s="1"/>
  <c r="DF10" i="10"/>
  <c r="AA10" i="10" s="1"/>
  <c r="Z8" i="23" s="1"/>
  <c r="DF18" i="10"/>
  <c r="AA18" i="10" s="1"/>
  <c r="Z16" i="23" s="1"/>
  <c r="DF22" i="10"/>
  <c r="AA22" i="10" s="1"/>
  <c r="Z20" i="23" s="1"/>
  <c r="DF30" i="10"/>
  <c r="AA30" i="10" s="1"/>
  <c r="Z28" i="23" s="1"/>
  <c r="DJ25" i="10"/>
  <c r="AC25" i="10" s="1"/>
  <c r="AB23" i="23" s="1"/>
  <c r="DJ33" i="10"/>
  <c r="AC33" i="10" s="1"/>
  <c r="AB31" i="23" s="1"/>
  <c r="I275" i="8"/>
  <c r="I136" i="8"/>
  <c r="I195" i="7"/>
  <c r="I203" i="7"/>
  <c r="I211" i="7"/>
  <c r="I219" i="7"/>
  <c r="I194" i="7"/>
  <c r="I210" i="7"/>
  <c r="I204" i="7"/>
  <c r="I208" i="7"/>
  <c r="I147" i="7"/>
  <c r="I153" i="7"/>
  <c r="I157" i="7"/>
  <c r="I160" i="7"/>
  <c r="I150" i="7"/>
  <c r="I255" i="7"/>
  <c r="I263" i="7"/>
  <c r="I256" i="7"/>
  <c r="I271" i="7"/>
  <c r="I279" i="7"/>
  <c r="I268" i="7"/>
  <c r="I254" i="7"/>
  <c r="I319" i="7"/>
  <c r="I327" i="7"/>
  <c r="I335" i="7"/>
  <c r="I314" i="7"/>
  <c r="I330" i="7"/>
  <c r="I312" i="7"/>
  <c r="I316" i="7"/>
  <c r="I193" i="8"/>
  <c r="I252" i="8"/>
  <c r="I215" i="8"/>
  <c r="I199" i="8"/>
  <c r="I272" i="8"/>
  <c r="I256" i="8"/>
  <c r="I273" i="8"/>
  <c r="I265" i="8"/>
  <c r="I257" i="8"/>
  <c r="I208" i="8"/>
  <c r="K97" i="9"/>
  <c r="M97" i="9"/>
  <c r="N97" i="9" s="1"/>
  <c r="K81" i="9"/>
  <c r="M81" i="9"/>
  <c r="N81" i="9" s="1"/>
  <c r="K79" i="9"/>
  <c r="M79" i="9"/>
  <c r="N79" i="9" s="1"/>
  <c r="I271" i="8"/>
  <c r="I204" i="8"/>
  <c r="I161" i="8"/>
  <c r="I162" i="8"/>
  <c r="I217" i="7"/>
  <c r="I214" i="7"/>
  <c r="I212" i="7"/>
  <c r="I216" i="7"/>
  <c r="I159" i="7"/>
  <c r="I144" i="7"/>
  <c r="I253" i="7"/>
  <c r="I261" i="7"/>
  <c r="I269" i="7"/>
  <c r="I277" i="7"/>
  <c r="I272" i="7"/>
  <c r="I274" i="7"/>
  <c r="I270" i="7"/>
  <c r="I313" i="7"/>
  <c r="I321" i="7"/>
  <c r="I329" i="7"/>
  <c r="I337" i="7"/>
  <c r="I318" i="7"/>
  <c r="I334" i="7"/>
  <c r="I336" i="7"/>
  <c r="I217" i="8"/>
  <c r="I201" i="8"/>
  <c r="I219" i="8"/>
  <c r="I203" i="8"/>
  <c r="I159" i="8"/>
  <c r="I143" i="8"/>
  <c r="I158" i="8"/>
  <c r="I142" i="8"/>
  <c r="I268" i="8"/>
  <c r="I270" i="8"/>
  <c r="I254" i="8"/>
  <c r="I213" i="8"/>
  <c r="I197" i="8"/>
  <c r="I214" i="8"/>
  <c r="I206" i="8"/>
  <c r="I198" i="8"/>
  <c r="I155" i="8"/>
  <c r="I139" i="8"/>
  <c r="I156" i="8"/>
  <c r="I140" i="8"/>
  <c r="I266" i="8"/>
  <c r="E87" i="9"/>
  <c r="D18" i="10" s="1"/>
  <c r="E16" i="23" s="1"/>
  <c r="E103" i="9"/>
  <c r="D34" i="10" s="1"/>
  <c r="E32" i="23" s="1"/>
  <c r="DJ11" i="10"/>
  <c r="AC11" i="10" s="1"/>
  <c r="AB9" i="23" s="1"/>
  <c r="DJ19" i="10"/>
  <c r="AC19" i="10" s="1"/>
  <c r="AB17" i="23" s="1"/>
  <c r="K91" i="9"/>
  <c r="M91" i="9"/>
  <c r="N91" i="9" s="1"/>
  <c r="I152" i="8"/>
  <c r="I199" i="7"/>
  <c r="I207" i="7"/>
  <c r="I215" i="7"/>
  <c r="I202" i="7"/>
  <c r="I218" i="7"/>
  <c r="I220" i="7"/>
  <c r="I137" i="7"/>
  <c r="I151" i="7"/>
  <c r="I156" i="7"/>
  <c r="I154" i="7"/>
  <c r="I259" i="7"/>
  <c r="I267" i="7"/>
  <c r="I264" i="7"/>
  <c r="I275" i="7"/>
  <c r="I258" i="7"/>
  <c r="I276" i="7"/>
  <c r="I278" i="7"/>
  <c r="I315" i="7"/>
  <c r="I323" i="7"/>
  <c r="I331" i="7"/>
  <c r="I339" i="7"/>
  <c r="I322" i="7"/>
  <c r="I338" i="7"/>
  <c r="I328" i="7"/>
  <c r="I324" i="7"/>
  <c r="I134" i="8"/>
  <c r="I207" i="8"/>
  <c r="I280" i="8"/>
  <c r="I264" i="8"/>
  <c r="I277" i="8"/>
  <c r="I269" i="8"/>
  <c r="I261" i="8"/>
  <c r="I253" i="8"/>
  <c r="I255" i="8"/>
  <c r="I220" i="8"/>
  <c r="I145" i="8"/>
  <c r="I146" i="8"/>
  <c r="I221" i="7"/>
  <c r="I206" i="7"/>
  <c r="I196" i="7"/>
  <c r="I200" i="7"/>
  <c r="I135" i="7"/>
  <c r="I143" i="7"/>
  <c r="I136" i="7"/>
  <c r="I152" i="7"/>
  <c r="I138" i="7"/>
  <c r="I257" i="7"/>
  <c r="I265" i="7"/>
  <c r="I260" i="7"/>
  <c r="I273" i="7"/>
  <c r="I266" i="7"/>
  <c r="I280" i="7"/>
  <c r="I262" i="7"/>
  <c r="I317" i="7"/>
  <c r="I325" i="7"/>
  <c r="I333" i="7"/>
  <c r="I326" i="7"/>
  <c r="I320" i="7"/>
  <c r="I332" i="7"/>
  <c r="I209" i="8"/>
  <c r="I192" i="8"/>
  <c r="I211" i="8"/>
  <c r="I151" i="8"/>
  <c r="I135" i="8"/>
  <c r="I150" i="8"/>
  <c r="I276" i="8"/>
  <c r="I260" i="8"/>
  <c r="I278" i="8"/>
  <c r="I262" i="8"/>
  <c r="I221" i="8"/>
  <c r="I205" i="8"/>
  <c r="I218" i="8"/>
  <c r="I210" i="8"/>
  <c r="I202" i="8"/>
  <c r="I194" i="8"/>
  <c r="I147" i="8"/>
  <c r="I133" i="8"/>
  <c r="I148" i="8"/>
  <c r="I274" i="8"/>
  <c r="I258" i="8"/>
  <c r="I89" i="8"/>
  <c r="I98" i="7"/>
  <c r="I97" i="7"/>
  <c r="I99" i="7"/>
  <c r="I94" i="8"/>
  <c r="CT27" i="10"/>
  <c r="U27" i="10" s="1"/>
  <c r="T25" i="23" s="1"/>
  <c r="CT30" i="10"/>
  <c r="U30" i="10" s="1"/>
  <c r="T28" i="23" s="1"/>
  <c r="CT14" i="10"/>
  <c r="U14" i="10" s="1"/>
  <c r="T12" i="23" s="1"/>
  <c r="I82" i="8"/>
  <c r="I28" i="7"/>
  <c r="CP31" i="10"/>
  <c r="S31" i="10" s="1"/>
  <c r="R29" i="23" s="1"/>
  <c r="CP12" i="10"/>
  <c r="S12" i="10" s="1"/>
  <c r="R10" i="23" s="1"/>
  <c r="CP34" i="10"/>
  <c r="S34" i="10" s="1"/>
  <c r="R32" i="23" s="1"/>
  <c r="CP19" i="10"/>
  <c r="S19" i="10" s="1"/>
  <c r="R17" i="23" s="1"/>
  <c r="CP17" i="10"/>
  <c r="S17" i="10" s="1"/>
  <c r="R15" i="23" s="1"/>
  <c r="CP33" i="10"/>
  <c r="S33" i="10" s="1"/>
  <c r="R31" i="23" s="1"/>
  <c r="CP32" i="10"/>
  <c r="S32" i="10" s="1"/>
  <c r="R30" i="23" s="1"/>
  <c r="CP7" i="10"/>
  <c r="S7" i="10" s="1"/>
  <c r="R5" i="23" s="1"/>
  <c r="I80" i="7"/>
  <c r="I96" i="7"/>
  <c r="I83" i="7"/>
  <c r="E35" i="10"/>
  <c r="K45" i="8"/>
  <c r="O36" i="10"/>
  <c r="P34" i="23" s="1"/>
  <c r="K341" i="8"/>
  <c r="K317" i="8"/>
  <c r="O26" i="10"/>
  <c r="P24" i="23" s="1"/>
  <c r="K331" i="8"/>
  <c r="O10" i="10"/>
  <c r="P8" i="23" s="1"/>
  <c r="K315" i="8"/>
  <c r="G33" i="10"/>
  <c r="H31" i="23" s="1"/>
  <c r="K102" i="8"/>
  <c r="I21" i="10"/>
  <c r="J19" i="23" s="1"/>
  <c r="K149" i="8"/>
  <c r="M17" i="10"/>
  <c r="N15" i="23" s="1"/>
  <c r="K263" i="8"/>
  <c r="M33" i="10"/>
  <c r="N31" i="23" s="1"/>
  <c r="K279" i="8"/>
  <c r="O17" i="10"/>
  <c r="P15" i="23" s="1"/>
  <c r="K322" i="8"/>
  <c r="O33" i="10"/>
  <c r="P31" i="23" s="1"/>
  <c r="K338" i="8"/>
  <c r="K9" i="10"/>
  <c r="L7" i="23" s="1"/>
  <c r="K196" i="8"/>
  <c r="K25" i="10"/>
  <c r="L23" i="23" s="1"/>
  <c r="K212" i="8"/>
  <c r="M21" i="10"/>
  <c r="N19" i="23" s="1"/>
  <c r="K267" i="8"/>
  <c r="M13" i="10"/>
  <c r="N11" i="23" s="1"/>
  <c r="K259" i="8"/>
  <c r="I32" i="10"/>
  <c r="J30" i="23" s="1"/>
  <c r="K160" i="8"/>
  <c r="I16" i="10"/>
  <c r="J14" i="23" s="1"/>
  <c r="K144" i="8"/>
  <c r="I25" i="10"/>
  <c r="J23" i="23" s="1"/>
  <c r="K153" i="8"/>
  <c r="I9" i="10"/>
  <c r="J7" i="23" s="1"/>
  <c r="K137" i="8"/>
  <c r="G32" i="10"/>
  <c r="H30" i="23" s="1"/>
  <c r="K101" i="8"/>
  <c r="K38" i="10"/>
  <c r="L36" i="23" s="1"/>
  <c r="K30" i="10"/>
  <c r="L28" i="23" s="1"/>
  <c r="K217" i="8"/>
  <c r="K22" i="10"/>
  <c r="L20" i="23" s="1"/>
  <c r="K14" i="10"/>
  <c r="L12" i="23" s="1"/>
  <c r="K201" i="8"/>
  <c r="K192" i="8"/>
  <c r="K32" i="10"/>
  <c r="L30" i="23" s="1"/>
  <c r="K219" i="8"/>
  <c r="K16" i="10"/>
  <c r="L14" i="23" s="1"/>
  <c r="K203" i="8"/>
  <c r="K8" i="10"/>
  <c r="L6" i="23" s="1"/>
  <c r="K195" i="8"/>
  <c r="K310" i="8"/>
  <c r="K36" i="10"/>
  <c r="L34" i="23" s="1"/>
  <c r="K223" i="8"/>
  <c r="K28" i="10"/>
  <c r="L26" i="23" s="1"/>
  <c r="K215" i="8"/>
  <c r="K20" i="10"/>
  <c r="L18" i="23" s="1"/>
  <c r="K207" i="8"/>
  <c r="K12" i="10"/>
  <c r="L10" i="23" s="1"/>
  <c r="K199" i="8"/>
  <c r="E23" i="10"/>
  <c r="K33" i="8"/>
  <c r="E31" i="10"/>
  <c r="K41" i="8"/>
  <c r="E10" i="10"/>
  <c r="K20" i="8"/>
  <c r="E32" i="10"/>
  <c r="K42" i="8"/>
  <c r="E17" i="10"/>
  <c r="K27" i="8"/>
  <c r="E33" i="10"/>
  <c r="K43" i="8"/>
  <c r="E14" i="10"/>
  <c r="K24" i="8"/>
  <c r="E22" i="10"/>
  <c r="K32" i="8"/>
  <c r="E21" i="10"/>
  <c r="K31" i="8"/>
  <c r="M9" i="10"/>
  <c r="N7" i="23" s="1"/>
  <c r="K255" i="8"/>
  <c r="M25" i="10"/>
  <c r="N23" i="23" s="1"/>
  <c r="K271" i="8"/>
  <c r="O21" i="10"/>
  <c r="P19" i="23" s="1"/>
  <c r="O29" i="10"/>
  <c r="P27" i="23" s="1"/>
  <c r="K334" i="8"/>
  <c r="O37" i="10"/>
  <c r="P35" i="23" s="1"/>
  <c r="K342" i="8"/>
  <c r="K204" i="8"/>
  <c r="K33" i="10"/>
  <c r="L31" i="23" s="1"/>
  <c r="K220" i="8"/>
  <c r="M37" i="10"/>
  <c r="N35" i="23" s="1"/>
  <c r="K283" i="8"/>
  <c r="K29" i="10"/>
  <c r="L27" i="23" s="1"/>
  <c r="K216" i="8"/>
  <c r="G28" i="10"/>
  <c r="H26" i="23" s="1"/>
  <c r="K97" i="8"/>
  <c r="I33" i="10"/>
  <c r="J31" i="23" s="1"/>
  <c r="K161" i="8"/>
  <c r="I17" i="10"/>
  <c r="J15" i="23" s="1"/>
  <c r="K145" i="8"/>
  <c r="G24" i="10"/>
  <c r="H22" i="23" s="1"/>
  <c r="K93" i="8"/>
  <c r="K6" i="10"/>
  <c r="L4" i="23" s="1"/>
  <c r="K193" i="8"/>
  <c r="G31" i="10"/>
  <c r="H29" i="23" s="1"/>
  <c r="K100" i="8"/>
  <c r="G15" i="10"/>
  <c r="H13" i="23" s="1"/>
  <c r="K84" i="8"/>
  <c r="K218" i="8"/>
  <c r="K27" i="10"/>
  <c r="L25" i="23" s="1"/>
  <c r="K214" i="8"/>
  <c r="K23" i="10"/>
  <c r="L21" i="23" s="1"/>
  <c r="K210" i="8"/>
  <c r="K19" i="10"/>
  <c r="L17" i="23" s="1"/>
  <c r="K206" i="8"/>
  <c r="K15" i="10"/>
  <c r="L13" i="23" s="1"/>
  <c r="K202" i="8"/>
  <c r="K11" i="10"/>
  <c r="L9" i="23" s="1"/>
  <c r="K7" i="10"/>
  <c r="L5" i="23" s="1"/>
  <c r="K194" i="8"/>
  <c r="I35" i="10"/>
  <c r="J33" i="23" s="1"/>
  <c r="K163" i="8"/>
  <c r="I27" i="10"/>
  <c r="J25" i="23" s="1"/>
  <c r="K155" i="8"/>
  <c r="I19" i="10"/>
  <c r="J17" i="23" s="1"/>
  <c r="K147" i="8"/>
  <c r="I11" i="10"/>
  <c r="J9" i="23" s="1"/>
  <c r="K139" i="8"/>
  <c r="I5" i="10"/>
  <c r="J3" i="23" s="1"/>
  <c r="K133" i="8"/>
  <c r="I36" i="10"/>
  <c r="J34" i="23" s="1"/>
  <c r="K164" i="8"/>
  <c r="I28" i="10"/>
  <c r="J26" i="23" s="1"/>
  <c r="K156" i="8"/>
  <c r="I20" i="10"/>
  <c r="J18" i="23" s="1"/>
  <c r="K148" i="8"/>
  <c r="I12" i="10"/>
  <c r="J10" i="23" s="1"/>
  <c r="K140" i="8"/>
  <c r="M36" i="10"/>
  <c r="N34" i="23" s="1"/>
  <c r="K282" i="8"/>
  <c r="M28" i="10"/>
  <c r="N26" i="23" s="1"/>
  <c r="K274" i="8"/>
  <c r="M20" i="10"/>
  <c r="N18" i="23" s="1"/>
  <c r="K258" i="8"/>
  <c r="M39" i="10"/>
  <c r="N37" i="23" s="1"/>
  <c r="K285" i="8"/>
  <c r="E25" i="10"/>
  <c r="K35" i="8"/>
  <c r="O28" i="10"/>
  <c r="P26" i="23" s="1"/>
  <c r="K333" i="8"/>
  <c r="O20" i="10"/>
  <c r="P18" i="23" s="1"/>
  <c r="K339" i="8"/>
  <c r="O18" i="10"/>
  <c r="P16" i="23" s="1"/>
  <c r="K323" i="8"/>
  <c r="I38" i="7"/>
  <c r="E11" i="10"/>
  <c r="K21" i="8"/>
  <c r="E19" i="10"/>
  <c r="K29" i="8"/>
  <c r="E27" i="10"/>
  <c r="K37" i="8"/>
  <c r="E18" i="10"/>
  <c r="K28" i="8"/>
  <c r="E34" i="10"/>
  <c r="K44" i="8"/>
  <c r="E8" i="10"/>
  <c r="K18" i="8"/>
  <c r="E24" i="10"/>
  <c r="K34" i="8"/>
  <c r="E5" i="10"/>
  <c r="K15" i="8"/>
  <c r="E9" i="10"/>
  <c r="K19" i="8"/>
  <c r="E30" i="10"/>
  <c r="K40" i="8"/>
  <c r="E20" i="10"/>
  <c r="K30" i="8"/>
  <c r="E37" i="10"/>
  <c r="K47" i="8"/>
  <c r="I29" i="10"/>
  <c r="J27" i="23" s="1"/>
  <c r="K157" i="8"/>
  <c r="I13" i="10"/>
  <c r="J11" i="23" s="1"/>
  <c r="K141" i="8"/>
  <c r="G9" i="10"/>
  <c r="H7" i="23" s="1"/>
  <c r="K78" i="8"/>
  <c r="O39" i="10"/>
  <c r="P37" i="23" s="1"/>
  <c r="K344" i="8"/>
  <c r="O31" i="10"/>
  <c r="P29" i="23" s="1"/>
  <c r="K336" i="8"/>
  <c r="O23" i="10"/>
  <c r="P21" i="23" s="1"/>
  <c r="K328" i="8"/>
  <c r="O15" i="10"/>
  <c r="P13" i="23" s="1"/>
  <c r="K320" i="8"/>
  <c r="O7" i="10"/>
  <c r="P5" i="23" s="1"/>
  <c r="K312" i="8"/>
  <c r="I26" i="10"/>
  <c r="J24" i="23" s="1"/>
  <c r="K154" i="8"/>
  <c r="I10" i="10"/>
  <c r="J8" i="23" s="1"/>
  <c r="K138" i="8"/>
  <c r="I39" i="10"/>
  <c r="J37" i="23" s="1"/>
  <c r="K167" i="8"/>
  <c r="I31" i="10"/>
  <c r="J29" i="23" s="1"/>
  <c r="K159" i="8"/>
  <c r="I23" i="10"/>
  <c r="J21" i="23" s="1"/>
  <c r="K151" i="8"/>
  <c r="I15" i="10"/>
  <c r="J13" i="23" s="1"/>
  <c r="K143" i="8"/>
  <c r="I7" i="10"/>
  <c r="J5" i="23" s="1"/>
  <c r="K135" i="8"/>
  <c r="I30" i="10"/>
  <c r="J28" i="23" s="1"/>
  <c r="K158" i="8"/>
  <c r="I22" i="10"/>
  <c r="J20" i="23" s="1"/>
  <c r="K150" i="8"/>
  <c r="I14" i="10"/>
  <c r="J12" i="23" s="1"/>
  <c r="K142" i="8"/>
  <c r="M38" i="10"/>
  <c r="N36" i="23" s="1"/>
  <c r="K284" i="8"/>
  <c r="M30" i="10"/>
  <c r="N28" i="23" s="1"/>
  <c r="K276" i="8"/>
  <c r="M22" i="10"/>
  <c r="N20" i="23" s="1"/>
  <c r="K268" i="8"/>
  <c r="M14" i="10"/>
  <c r="N12" i="23" s="1"/>
  <c r="K260" i="8"/>
  <c r="M5" i="10"/>
  <c r="N3" i="23" s="1"/>
  <c r="K251" i="8"/>
  <c r="M32" i="10"/>
  <c r="N30" i="23" s="1"/>
  <c r="K278" i="8"/>
  <c r="M16" i="10"/>
  <c r="N14" i="23" s="1"/>
  <c r="K262" i="8"/>
  <c r="M8" i="10"/>
  <c r="N6" i="23" s="1"/>
  <c r="K254" i="8"/>
  <c r="O38" i="10"/>
  <c r="P36" i="23" s="1"/>
  <c r="K343" i="8"/>
  <c r="K335" i="8"/>
  <c r="O14" i="10"/>
  <c r="P12" i="23" s="1"/>
  <c r="K319" i="8"/>
  <c r="O32" i="10"/>
  <c r="P30" i="23" s="1"/>
  <c r="K337" i="8"/>
  <c r="K329" i="8"/>
  <c r="O16" i="10"/>
  <c r="P14" i="23" s="1"/>
  <c r="K321" i="8"/>
  <c r="G10" i="10"/>
  <c r="H8" i="23" s="1"/>
  <c r="K79" i="8"/>
  <c r="G19" i="10"/>
  <c r="H17" i="23" s="1"/>
  <c r="K88" i="8"/>
  <c r="K39" i="10"/>
  <c r="L37" i="23" s="1"/>
  <c r="K226" i="8"/>
  <c r="M34" i="10"/>
  <c r="N32" i="23" s="1"/>
  <c r="K280" i="8"/>
  <c r="M26" i="10"/>
  <c r="N24" i="23" s="1"/>
  <c r="K272" i="8"/>
  <c r="M18" i="10"/>
  <c r="N16" i="23" s="1"/>
  <c r="M10" i="10"/>
  <c r="N8" i="23" s="1"/>
  <c r="K256" i="8"/>
  <c r="M31" i="10"/>
  <c r="N29" i="23" s="1"/>
  <c r="K277" i="8"/>
  <c r="M27" i="10"/>
  <c r="N25" i="23" s="1"/>
  <c r="K273" i="8"/>
  <c r="M23" i="10"/>
  <c r="N21" i="23" s="1"/>
  <c r="K269" i="8"/>
  <c r="M19" i="10"/>
  <c r="N17" i="23" s="1"/>
  <c r="K265" i="8"/>
  <c r="M15" i="10"/>
  <c r="N13" i="23" s="1"/>
  <c r="K261" i="8"/>
  <c r="M7" i="10"/>
  <c r="N5" i="23" s="1"/>
  <c r="K253" i="8"/>
  <c r="E7" i="10"/>
  <c r="K17" i="8"/>
  <c r="E15" i="10"/>
  <c r="K25" i="8"/>
  <c r="E39" i="10"/>
  <c r="F37" i="23" s="1"/>
  <c r="K49" i="8"/>
  <c r="E26" i="10"/>
  <c r="K36" i="8"/>
  <c r="E16" i="10"/>
  <c r="K26" i="8"/>
  <c r="E36" i="10"/>
  <c r="K46" i="8"/>
  <c r="E12" i="10"/>
  <c r="K22" i="8"/>
  <c r="K37" i="10"/>
  <c r="L35" i="23" s="1"/>
  <c r="K224" i="8"/>
  <c r="K21" i="10"/>
  <c r="L19" i="23" s="1"/>
  <c r="K208" i="8"/>
  <c r="G5" i="10"/>
  <c r="H3" i="23" s="1"/>
  <c r="I24" i="10"/>
  <c r="J22" i="23" s="1"/>
  <c r="K152" i="8"/>
  <c r="I8" i="10"/>
  <c r="J6" i="23" s="1"/>
  <c r="K136" i="8"/>
  <c r="G14" i="10"/>
  <c r="H12" i="23" s="1"/>
  <c r="K83" i="8"/>
  <c r="K324" i="8"/>
  <c r="I34" i="10"/>
  <c r="J32" i="23" s="1"/>
  <c r="K162" i="8"/>
  <c r="I18" i="10"/>
  <c r="J16" i="23" s="1"/>
  <c r="K146" i="8"/>
  <c r="G8" i="10"/>
  <c r="H6" i="23" s="1"/>
  <c r="K77" i="8"/>
  <c r="I38" i="10"/>
  <c r="J36" i="23" s="1"/>
  <c r="K166" i="8"/>
  <c r="I6" i="10"/>
  <c r="J4" i="23" s="1"/>
  <c r="K134" i="8"/>
  <c r="M6" i="10"/>
  <c r="N4" i="23" s="1"/>
  <c r="K252" i="8"/>
  <c r="O6" i="10"/>
  <c r="P4" i="23" s="1"/>
  <c r="K311" i="8"/>
  <c r="G18" i="10"/>
  <c r="H16" i="23" s="1"/>
  <c r="K87" i="8"/>
  <c r="G23" i="10"/>
  <c r="H21" i="23" s="1"/>
  <c r="K92" i="8"/>
  <c r="G7" i="10"/>
  <c r="H5" i="23" s="1"/>
  <c r="K76" i="8"/>
  <c r="K221" i="8"/>
  <c r="K26" i="10"/>
  <c r="L24" i="23" s="1"/>
  <c r="K213" i="8"/>
  <c r="K18" i="10"/>
  <c r="L16" i="23" s="1"/>
  <c r="K205" i="8"/>
  <c r="K10" i="10"/>
  <c r="L8" i="23" s="1"/>
  <c r="K197" i="8"/>
  <c r="F140" i="7"/>
  <c r="H140" i="7"/>
  <c r="E140" i="7"/>
  <c r="CV12" i="10" s="1"/>
  <c r="G140" i="7"/>
  <c r="CW12" i="10" s="1"/>
  <c r="BF13" i="10"/>
  <c r="AS12" i="10"/>
  <c r="AS28" i="10"/>
  <c r="F19" i="10"/>
  <c r="BE19" i="10"/>
  <c r="M29" i="8"/>
  <c r="N29" i="8" s="1"/>
  <c r="F35" i="10"/>
  <c r="BE35" i="10"/>
  <c r="M45" i="8"/>
  <c r="N45" i="8" s="1"/>
  <c r="BE24" i="10"/>
  <c r="F24" i="10"/>
  <c r="M34" i="8"/>
  <c r="N34" i="8" s="1"/>
  <c r="F5" i="10"/>
  <c r="BE5" i="10"/>
  <c r="M15" i="8"/>
  <c r="N15" i="8" s="1"/>
  <c r="I15" i="8" s="1"/>
  <c r="F9" i="10"/>
  <c r="BE9" i="10"/>
  <c r="M19" i="8"/>
  <c r="N19" i="8" s="1"/>
  <c r="I19" i="8" s="1"/>
  <c r="F25" i="10"/>
  <c r="BE25" i="10"/>
  <c r="M35" i="8"/>
  <c r="N35" i="8" s="1"/>
  <c r="BE30" i="10"/>
  <c r="F30" i="10"/>
  <c r="M40" i="8"/>
  <c r="N40" i="8" s="1"/>
  <c r="BO36" i="10"/>
  <c r="BP36" i="10" s="1"/>
  <c r="P36" i="10"/>
  <c r="Q34" i="23" s="1"/>
  <c r="M341" i="8"/>
  <c r="N341" i="8" s="1"/>
  <c r="BO28" i="10"/>
  <c r="BP28" i="10" s="1"/>
  <c r="P28" i="10"/>
  <c r="Q26" i="23" s="1"/>
  <c r="M333" i="8"/>
  <c r="N333" i="8" s="1"/>
  <c r="BO20" i="10"/>
  <c r="BP20" i="10" s="1"/>
  <c r="P20" i="10"/>
  <c r="Q18" i="23" s="1"/>
  <c r="M325" i="8"/>
  <c r="N325" i="8" s="1"/>
  <c r="BO12" i="10"/>
  <c r="BP12" i="10" s="1"/>
  <c r="P12" i="10"/>
  <c r="Q10" i="23" s="1"/>
  <c r="M317" i="8"/>
  <c r="N317" i="8" s="1"/>
  <c r="BO34" i="10"/>
  <c r="BP34" i="10" s="1"/>
  <c r="P34" i="10"/>
  <c r="Q32" i="23" s="1"/>
  <c r="M339" i="8"/>
  <c r="N339" i="8" s="1"/>
  <c r="I339" i="8" s="1"/>
  <c r="BO26" i="10"/>
  <c r="BP26" i="10" s="1"/>
  <c r="P26" i="10"/>
  <c r="Q24" i="23" s="1"/>
  <c r="M331" i="8"/>
  <c r="N331" i="8" s="1"/>
  <c r="BO18" i="10"/>
  <c r="BP18" i="10" s="1"/>
  <c r="P18" i="10"/>
  <c r="Q16" i="23" s="1"/>
  <c r="M323" i="8"/>
  <c r="N323" i="8" s="1"/>
  <c r="BO10" i="10"/>
  <c r="BP10" i="10" s="1"/>
  <c r="P10" i="10"/>
  <c r="Q8" i="23" s="1"/>
  <c r="M315" i="8"/>
  <c r="N315" i="8" s="1"/>
  <c r="J21" i="10"/>
  <c r="K19" i="23" s="1"/>
  <c r="BI21" i="10"/>
  <c r="BJ21" i="10" s="1"/>
  <c r="H17" i="10"/>
  <c r="I15" i="23" s="1"/>
  <c r="BG17" i="10"/>
  <c r="BH17" i="10" s="1"/>
  <c r="AS15" i="10"/>
  <c r="AS32" i="10"/>
  <c r="AS10" i="10"/>
  <c r="AS26" i="10"/>
  <c r="N16" i="7"/>
  <c r="I16" i="7" s="1"/>
  <c r="T6" i="10"/>
  <c r="S4" i="23" s="1"/>
  <c r="BV6" i="10"/>
  <c r="N24" i="7"/>
  <c r="T14" i="10"/>
  <c r="S12" i="23" s="1"/>
  <c r="BV14" i="10"/>
  <c r="N32" i="7"/>
  <c r="T22" i="10"/>
  <c r="S20" i="23" s="1"/>
  <c r="BV22" i="10"/>
  <c r="E91" i="7"/>
  <c r="CR22" i="10" s="1"/>
  <c r="G91" i="7"/>
  <c r="CS22" i="10" s="1"/>
  <c r="F91" i="7"/>
  <c r="H91" i="7"/>
  <c r="N21" i="7"/>
  <c r="I21" i="7" s="1"/>
  <c r="T11" i="10"/>
  <c r="S9" i="23" s="1"/>
  <c r="BV11" i="10"/>
  <c r="E78" i="7"/>
  <c r="CR9" i="10" s="1"/>
  <c r="G78" i="7"/>
  <c r="CS9" i="10" s="1"/>
  <c r="H78" i="7"/>
  <c r="F78" i="7"/>
  <c r="N35" i="7"/>
  <c r="T25" i="10"/>
  <c r="S23" i="23" s="1"/>
  <c r="BV25" i="10"/>
  <c r="F77" i="7"/>
  <c r="H77" i="7"/>
  <c r="E77" i="7"/>
  <c r="CR8" i="10" s="1"/>
  <c r="G77" i="7"/>
  <c r="CS8" i="10" s="1"/>
  <c r="G74" i="7"/>
  <c r="CS5" i="10" s="1"/>
  <c r="E74" i="7"/>
  <c r="CR5" i="10" s="1"/>
  <c r="H74" i="7"/>
  <c r="F74" i="7"/>
  <c r="M33" i="7"/>
  <c r="K33" i="7" s="1"/>
  <c r="M39" i="7"/>
  <c r="K39" i="7" s="1"/>
  <c r="M96" i="7"/>
  <c r="N96" i="7" s="1"/>
  <c r="M25" i="7"/>
  <c r="K25" i="7" s="1"/>
  <c r="E84" i="7"/>
  <c r="CR15" i="10" s="1"/>
  <c r="G84" i="7"/>
  <c r="CS15" i="10" s="1"/>
  <c r="H84" i="7"/>
  <c r="F84" i="7"/>
  <c r="M30" i="7"/>
  <c r="K30" i="7" s="1"/>
  <c r="BG38" i="10"/>
  <c r="BH38" i="10" s="1"/>
  <c r="H38" i="10"/>
  <c r="I36" i="23" s="1"/>
  <c r="H6" i="10"/>
  <c r="BG6" i="10"/>
  <c r="BH6" i="10" s="1"/>
  <c r="P39" i="10"/>
  <c r="Q37" i="23" s="1"/>
  <c r="BO39" i="10"/>
  <c r="BP39" i="10" s="1"/>
  <c r="M344" i="8"/>
  <c r="N344" i="8" s="1"/>
  <c r="P31" i="10"/>
  <c r="Q29" i="23" s="1"/>
  <c r="BO31" i="10"/>
  <c r="BP31" i="10" s="1"/>
  <c r="M336" i="8"/>
  <c r="N336" i="8" s="1"/>
  <c r="P23" i="10"/>
  <c r="Q21" i="23" s="1"/>
  <c r="BO23" i="10"/>
  <c r="BP23" i="10" s="1"/>
  <c r="M328" i="8"/>
  <c r="N328" i="8" s="1"/>
  <c r="P15" i="10"/>
  <c r="Q13" i="23" s="1"/>
  <c r="BO15" i="10"/>
  <c r="BP15" i="10" s="1"/>
  <c r="M320" i="8"/>
  <c r="N320" i="8" s="1"/>
  <c r="P7" i="10"/>
  <c r="Q5" i="23" s="1"/>
  <c r="BO7" i="10"/>
  <c r="BP7" i="10" s="1"/>
  <c r="M312" i="8"/>
  <c r="N312" i="8" s="1"/>
  <c r="H13" i="10"/>
  <c r="I11" i="23" s="1"/>
  <c r="BG13" i="10"/>
  <c r="BH13" i="10" s="1"/>
  <c r="BG20" i="10"/>
  <c r="BH20" i="10" s="1"/>
  <c r="H20" i="10"/>
  <c r="I18" i="23" s="1"/>
  <c r="BI26" i="10"/>
  <c r="BJ26" i="10" s="1"/>
  <c r="J26" i="10"/>
  <c r="K24" i="23" s="1"/>
  <c r="BI10" i="10"/>
  <c r="BJ10" i="10" s="1"/>
  <c r="J10" i="10"/>
  <c r="K8" i="23" s="1"/>
  <c r="M205" i="7"/>
  <c r="N205" i="7" s="1"/>
  <c r="M209" i="7"/>
  <c r="N209" i="7" s="1"/>
  <c r="M213" i="7"/>
  <c r="N213" i="7" s="1"/>
  <c r="M217" i="7"/>
  <c r="N217" i="7" s="1"/>
  <c r="M221" i="7"/>
  <c r="N221" i="7" s="1"/>
  <c r="M225" i="7"/>
  <c r="N225" i="7" s="1"/>
  <c r="M198" i="7"/>
  <c r="N198" i="7" s="1"/>
  <c r="M206" i="7"/>
  <c r="N206" i="7" s="1"/>
  <c r="M214" i="7"/>
  <c r="N214" i="7" s="1"/>
  <c r="M222" i="7"/>
  <c r="N222" i="7" s="1"/>
  <c r="M196" i="7"/>
  <c r="N196" i="7" s="1"/>
  <c r="M212" i="7"/>
  <c r="N212" i="7" s="1"/>
  <c r="M200" i="7"/>
  <c r="N200" i="7" s="1"/>
  <c r="M216" i="7"/>
  <c r="N216" i="7" s="1"/>
  <c r="M135" i="7"/>
  <c r="N135" i="7" s="1"/>
  <c r="M159" i="7"/>
  <c r="N159" i="7" s="1"/>
  <c r="M163" i="7"/>
  <c r="N163" i="7" s="1"/>
  <c r="M167" i="7"/>
  <c r="N167" i="7" s="1"/>
  <c r="M136" i="7"/>
  <c r="N136" i="7" s="1"/>
  <c r="M144" i="7"/>
  <c r="N144" i="7" s="1"/>
  <c r="M152" i="7"/>
  <c r="N152" i="7" s="1"/>
  <c r="M142" i="7"/>
  <c r="N142" i="7" s="1"/>
  <c r="M158" i="7"/>
  <c r="N158" i="7" s="1"/>
  <c r="M138" i="7"/>
  <c r="N138" i="7" s="1"/>
  <c r="M253" i="7"/>
  <c r="N253" i="7" s="1"/>
  <c r="M257" i="7"/>
  <c r="N257" i="7" s="1"/>
  <c r="M261" i="7"/>
  <c r="N261" i="7" s="1"/>
  <c r="M265" i="7"/>
  <c r="N265" i="7" s="1"/>
  <c r="M252" i="7"/>
  <c r="N252" i="7" s="1"/>
  <c r="I252" i="7" s="1"/>
  <c r="M260" i="7"/>
  <c r="N260" i="7" s="1"/>
  <c r="M269" i="7"/>
  <c r="N269" i="7" s="1"/>
  <c r="M273" i="7"/>
  <c r="N273" i="7" s="1"/>
  <c r="M277" i="7"/>
  <c r="N277" i="7" s="1"/>
  <c r="M281" i="7"/>
  <c r="N281" i="7" s="1"/>
  <c r="M285" i="7"/>
  <c r="N285" i="7" s="1"/>
  <c r="M266" i="7"/>
  <c r="N266" i="7" s="1"/>
  <c r="M272" i="7"/>
  <c r="N272" i="7" s="1"/>
  <c r="M280" i="7"/>
  <c r="N280" i="7" s="1"/>
  <c r="M274" i="7"/>
  <c r="N274" i="7" s="1"/>
  <c r="M262" i="7"/>
  <c r="N262" i="7" s="1"/>
  <c r="M270" i="7"/>
  <c r="N270" i="7" s="1"/>
  <c r="M313" i="7"/>
  <c r="N313" i="7" s="1"/>
  <c r="M317" i="7"/>
  <c r="N317" i="7" s="1"/>
  <c r="M321" i="7"/>
  <c r="N321" i="7" s="1"/>
  <c r="M325" i="7"/>
  <c r="N325" i="7" s="1"/>
  <c r="M310" i="7"/>
  <c r="N310" i="7" s="1"/>
  <c r="I310" i="7" s="1"/>
  <c r="M318" i="7"/>
  <c r="N318" i="7" s="1"/>
  <c r="M326" i="7"/>
  <c r="N326" i="7" s="1"/>
  <c r="M334" i="7"/>
  <c r="N334" i="7" s="1"/>
  <c r="M342" i="7"/>
  <c r="N342" i="7" s="1"/>
  <c r="M320" i="7"/>
  <c r="N320" i="7" s="1"/>
  <c r="M336" i="7"/>
  <c r="N336" i="7" s="1"/>
  <c r="M332" i="7"/>
  <c r="N332" i="7" s="1"/>
  <c r="M340" i="7"/>
  <c r="N340" i="7" s="1"/>
  <c r="BG16" i="10"/>
  <c r="BH16" i="10" s="1"/>
  <c r="H16" i="10"/>
  <c r="I14" i="23" s="1"/>
  <c r="J39" i="10"/>
  <c r="K37" i="23" s="1"/>
  <c r="BI39" i="10"/>
  <c r="BJ39" i="10" s="1"/>
  <c r="J31" i="10"/>
  <c r="K29" i="23" s="1"/>
  <c r="BI31" i="10"/>
  <c r="BJ31" i="10" s="1"/>
  <c r="J23" i="10"/>
  <c r="K21" i="23" s="1"/>
  <c r="BI23" i="10"/>
  <c r="BJ23" i="10" s="1"/>
  <c r="J15" i="10"/>
  <c r="K13" i="23" s="1"/>
  <c r="BI15" i="10"/>
  <c r="BJ15" i="10" s="1"/>
  <c r="J7" i="10"/>
  <c r="K5" i="23" s="1"/>
  <c r="BI7" i="10"/>
  <c r="BJ7" i="10" s="1"/>
  <c r="BI30" i="10"/>
  <c r="BJ30" i="10" s="1"/>
  <c r="J30" i="10"/>
  <c r="K28" i="23" s="1"/>
  <c r="BI22" i="10"/>
  <c r="BJ22" i="10" s="1"/>
  <c r="J22" i="10"/>
  <c r="K20" i="23" s="1"/>
  <c r="BI14" i="10"/>
  <c r="BJ14" i="10" s="1"/>
  <c r="J14" i="10"/>
  <c r="K12" i="23" s="1"/>
  <c r="N38" i="10"/>
  <c r="O36" i="23" s="1"/>
  <c r="BM38" i="10"/>
  <c r="BN38" i="10" s="1"/>
  <c r="N22" i="10"/>
  <c r="O20" i="23" s="1"/>
  <c r="BM22" i="10"/>
  <c r="BN22" i="10" s="1"/>
  <c r="N14" i="10"/>
  <c r="O12" i="23" s="1"/>
  <c r="BM14" i="10"/>
  <c r="BN14" i="10" s="1"/>
  <c r="N32" i="10"/>
  <c r="O30" i="23" s="1"/>
  <c r="BM32" i="10"/>
  <c r="BN32" i="10" s="1"/>
  <c r="N24" i="10"/>
  <c r="O22" i="23" s="1"/>
  <c r="BM24" i="10"/>
  <c r="BN24" i="10" s="1"/>
  <c r="N16" i="10"/>
  <c r="O14" i="23" s="1"/>
  <c r="BM16" i="10"/>
  <c r="BN16" i="10" s="1"/>
  <c r="N8" i="10"/>
  <c r="O6" i="23" s="1"/>
  <c r="BO38" i="10"/>
  <c r="BP38" i="10" s="1"/>
  <c r="P38" i="10"/>
  <c r="Q36" i="23" s="1"/>
  <c r="M343" i="8"/>
  <c r="N343" i="8" s="1"/>
  <c r="BO30" i="10"/>
  <c r="BP30" i="10" s="1"/>
  <c r="P30" i="10"/>
  <c r="Q28" i="23" s="1"/>
  <c r="M335" i="8"/>
  <c r="N335" i="8" s="1"/>
  <c r="BO22" i="10"/>
  <c r="BP22" i="10" s="1"/>
  <c r="P22" i="10"/>
  <c r="Q20" i="23" s="1"/>
  <c r="M327" i="8"/>
  <c r="N327" i="8" s="1"/>
  <c r="BO14" i="10"/>
  <c r="BP14" i="10" s="1"/>
  <c r="P14" i="10"/>
  <c r="Q12" i="23" s="1"/>
  <c r="M319" i="8"/>
  <c r="N319" i="8" s="1"/>
  <c r="BO32" i="10"/>
  <c r="BP32" i="10" s="1"/>
  <c r="P32" i="10"/>
  <c r="Q30" i="23" s="1"/>
  <c r="M337" i="8"/>
  <c r="N337" i="8" s="1"/>
  <c r="BO24" i="10"/>
  <c r="BP24" i="10" s="1"/>
  <c r="P24" i="10"/>
  <c r="Q22" i="23" s="1"/>
  <c r="M329" i="8"/>
  <c r="N329" i="8" s="1"/>
  <c r="BO16" i="10"/>
  <c r="BP16" i="10" s="1"/>
  <c r="P16" i="10"/>
  <c r="Q14" i="23" s="1"/>
  <c r="M321" i="8"/>
  <c r="N321" i="8" s="1"/>
  <c r="BO8" i="10"/>
  <c r="BP8" i="10" s="1"/>
  <c r="P8" i="10"/>
  <c r="Q6" i="23" s="1"/>
  <c r="M313" i="8"/>
  <c r="N313" i="8" s="1"/>
  <c r="L39" i="10"/>
  <c r="M37" i="23" s="1"/>
  <c r="BK39" i="10"/>
  <c r="BL39" i="10" s="1"/>
  <c r="N26" i="10"/>
  <c r="O24" i="23" s="1"/>
  <c r="BM26" i="10"/>
  <c r="BN26" i="10" s="1"/>
  <c r="N18" i="10"/>
  <c r="O16" i="23" s="1"/>
  <c r="BM18" i="10"/>
  <c r="BN18" i="10" s="1"/>
  <c r="N10" i="10"/>
  <c r="O8" i="23" s="1"/>
  <c r="BM10" i="10"/>
  <c r="BN10" i="10" s="1"/>
  <c r="BM31" i="10"/>
  <c r="BN31" i="10" s="1"/>
  <c r="N31" i="10"/>
  <c r="O29" i="23" s="1"/>
  <c r="N27" i="10"/>
  <c r="O25" i="23" s="1"/>
  <c r="BM23" i="10"/>
  <c r="BN23" i="10" s="1"/>
  <c r="N23" i="10"/>
  <c r="O21" i="23" s="1"/>
  <c r="BM15" i="10"/>
  <c r="BN15" i="10" s="1"/>
  <c r="N15" i="10"/>
  <c r="O13" i="23" s="1"/>
  <c r="BM11" i="10"/>
  <c r="BN11" i="10" s="1"/>
  <c r="N11" i="10"/>
  <c r="O9" i="23" s="1"/>
  <c r="BM7" i="10"/>
  <c r="BN7" i="10" s="1"/>
  <c r="N7" i="10"/>
  <c r="O5" i="23" s="1"/>
  <c r="BF29" i="10"/>
  <c r="F15" i="10"/>
  <c r="BE15" i="10"/>
  <c r="M25" i="8"/>
  <c r="N25" i="8" s="1"/>
  <c r="F31" i="10"/>
  <c r="BE31" i="10"/>
  <c r="M41" i="8"/>
  <c r="N41" i="8" s="1"/>
  <c r="F10" i="10"/>
  <c r="BE10" i="10"/>
  <c r="M20" i="8"/>
  <c r="N20" i="8" s="1"/>
  <c r="BE26" i="10"/>
  <c r="F26" i="10"/>
  <c r="M36" i="8"/>
  <c r="N36" i="8" s="1"/>
  <c r="BE16" i="10"/>
  <c r="F16" i="10"/>
  <c r="M26" i="8"/>
  <c r="N26" i="8" s="1"/>
  <c r="F17" i="10"/>
  <c r="BE17" i="10"/>
  <c r="M27" i="8"/>
  <c r="N27" i="8" s="1"/>
  <c r="F33" i="10"/>
  <c r="BE33" i="10"/>
  <c r="M43" i="8"/>
  <c r="N43" i="8" s="1"/>
  <c r="BE14" i="10"/>
  <c r="F14" i="10"/>
  <c r="M24" i="8"/>
  <c r="N24" i="8" s="1"/>
  <c r="F21" i="10"/>
  <c r="BE21" i="10"/>
  <c r="M31" i="8"/>
  <c r="N31" i="8" s="1"/>
  <c r="L37" i="10"/>
  <c r="M35" i="23" s="1"/>
  <c r="BK37" i="10"/>
  <c r="BL37" i="10" s="1"/>
  <c r="L21" i="10"/>
  <c r="M19" i="23" s="1"/>
  <c r="BK21" i="10"/>
  <c r="BL21" i="10" s="1"/>
  <c r="M47" i="7"/>
  <c r="K47" i="7" s="1"/>
  <c r="N47" i="7"/>
  <c r="E106" i="7"/>
  <c r="CR37" i="10" s="1"/>
  <c r="CT37" i="10" s="1"/>
  <c r="G106" i="7"/>
  <c r="CS37" i="10" s="1"/>
  <c r="H106" i="7"/>
  <c r="F106" i="7"/>
  <c r="E81" i="7"/>
  <c r="CR12" i="10" s="1"/>
  <c r="G81" i="7"/>
  <c r="CS12" i="10" s="1"/>
  <c r="F81" i="7"/>
  <c r="H81" i="7"/>
  <c r="CP10" i="10"/>
  <c r="S10" i="10" s="1"/>
  <c r="R8" i="23" s="1"/>
  <c r="E79" i="7"/>
  <c r="CR10" i="10" s="1"/>
  <c r="G79" i="7"/>
  <c r="CS10" i="10" s="1"/>
  <c r="F79" i="7"/>
  <c r="H79" i="7"/>
  <c r="M28" i="7"/>
  <c r="K28" i="7" s="1"/>
  <c r="CP18" i="10"/>
  <c r="S18" i="10" s="1"/>
  <c r="R16" i="23" s="1"/>
  <c r="M36" i="7"/>
  <c r="K36" i="7" s="1"/>
  <c r="CP26" i="10"/>
  <c r="S26" i="10" s="1"/>
  <c r="R24" i="23" s="1"/>
  <c r="E95" i="7"/>
  <c r="CR26" i="10" s="1"/>
  <c r="G95" i="7"/>
  <c r="CS26" i="10" s="1"/>
  <c r="F95" i="7"/>
  <c r="H95" i="7"/>
  <c r="M44" i="7"/>
  <c r="K44" i="7" s="1"/>
  <c r="E88" i="7"/>
  <c r="CR19" i="10" s="1"/>
  <c r="G88" i="7"/>
  <c r="CS19" i="10" s="1"/>
  <c r="H88" i="7"/>
  <c r="F88" i="7"/>
  <c r="E86" i="7"/>
  <c r="CR17" i="10" s="1"/>
  <c r="G86" i="7"/>
  <c r="CS17" i="10" s="1"/>
  <c r="H86" i="7"/>
  <c r="F86" i="7"/>
  <c r="M26" i="7"/>
  <c r="K26" i="7" s="1"/>
  <c r="CP16" i="10"/>
  <c r="S16" i="10" s="1"/>
  <c r="R14" i="23" s="1"/>
  <c r="E85" i="7"/>
  <c r="CR16" i="10" s="1"/>
  <c r="G85" i="7"/>
  <c r="CS16" i="10" s="1"/>
  <c r="F85" i="7"/>
  <c r="H85" i="7"/>
  <c r="E76" i="7"/>
  <c r="CR7" i="10" s="1"/>
  <c r="G76" i="7"/>
  <c r="CS7" i="10" s="1"/>
  <c r="F76" i="7"/>
  <c r="H76" i="7"/>
  <c r="CP13" i="10"/>
  <c r="S13" i="10" s="1"/>
  <c r="R11" i="23" s="1"/>
  <c r="M23" i="7"/>
  <c r="K23" i="7" s="1"/>
  <c r="E82" i="7"/>
  <c r="CR13" i="10" s="1"/>
  <c r="G82" i="7"/>
  <c r="CS13" i="10" s="1"/>
  <c r="H82" i="7"/>
  <c r="F82" i="7"/>
  <c r="BM9" i="10"/>
  <c r="BN9" i="10" s="1"/>
  <c r="N9" i="10"/>
  <c r="O7" i="23" s="1"/>
  <c r="BM25" i="10"/>
  <c r="BN25" i="10" s="1"/>
  <c r="N25" i="10"/>
  <c r="O23" i="23" s="1"/>
  <c r="P13" i="10"/>
  <c r="Q11" i="23" s="1"/>
  <c r="BO13" i="10"/>
  <c r="BP13" i="10" s="1"/>
  <c r="M318" i="8"/>
  <c r="N318" i="8" s="1"/>
  <c r="P21" i="10"/>
  <c r="Q19" i="23" s="1"/>
  <c r="BO21" i="10"/>
  <c r="BP21" i="10" s="1"/>
  <c r="M326" i="8"/>
  <c r="N326" i="8" s="1"/>
  <c r="P29" i="10"/>
  <c r="Q27" i="23" s="1"/>
  <c r="BO29" i="10"/>
  <c r="BP29" i="10" s="1"/>
  <c r="M334" i="8"/>
  <c r="N334" i="8" s="1"/>
  <c r="P37" i="10"/>
  <c r="Q35" i="23" s="1"/>
  <c r="BO37" i="10"/>
  <c r="BP37" i="10" s="1"/>
  <c r="M342" i="8"/>
  <c r="N342" i="8" s="1"/>
  <c r="M98" i="7"/>
  <c r="N98" i="7" s="1"/>
  <c r="M97" i="7"/>
  <c r="N97" i="7" s="1"/>
  <c r="L17" i="10"/>
  <c r="M15" i="23" s="1"/>
  <c r="BK17" i="10"/>
  <c r="BL17" i="10" s="1"/>
  <c r="L33" i="10"/>
  <c r="M31" i="23" s="1"/>
  <c r="BK33" i="10"/>
  <c r="BL33" i="10" s="1"/>
  <c r="BM37" i="10"/>
  <c r="BN37" i="10" s="1"/>
  <c r="N37" i="10"/>
  <c r="O35" i="23" s="1"/>
  <c r="L29" i="10"/>
  <c r="M27" i="23" s="1"/>
  <c r="E105" i="7"/>
  <c r="CR36" i="10" s="1"/>
  <c r="CT36" i="10" s="1"/>
  <c r="G105" i="7"/>
  <c r="CS36" i="10" s="1"/>
  <c r="H105" i="7"/>
  <c r="F105" i="7"/>
  <c r="BM29" i="10"/>
  <c r="BN29" i="10" s="1"/>
  <c r="N29" i="10"/>
  <c r="O27" i="23" s="1"/>
  <c r="BG30" i="10"/>
  <c r="BH30" i="10" s="1"/>
  <c r="H30" i="10"/>
  <c r="I28" i="23" s="1"/>
  <c r="BG28" i="10"/>
  <c r="BH28" i="10" s="1"/>
  <c r="H37" i="10"/>
  <c r="I35" i="23" s="1"/>
  <c r="BG37" i="10"/>
  <c r="BH37" i="10" s="1"/>
  <c r="J33" i="10"/>
  <c r="K31" i="23" s="1"/>
  <c r="BI33" i="10"/>
  <c r="BJ33" i="10" s="1"/>
  <c r="J17" i="10"/>
  <c r="K15" i="23" s="1"/>
  <c r="BI17" i="10"/>
  <c r="BJ17" i="10" s="1"/>
  <c r="M192" i="7"/>
  <c r="N192" i="7" s="1"/>
  <c r="I192" i="7" s="1"/>
  <c r="M153" i="7"/>
  <c r="N153" i="7" s="1"/>
  <c r="M255" i="7"/>
  <c r="N255" i="7" s="1"/>
  <c r="M259" i="7"/>
  <c r="N259" i="7" s="1"/>
  <c r="M263" i="7"/>
  <c r="N263" i="7" s="1"/>
  <c r="M267" i="7"/>
  <c r="N267" i="7" s="1"/>
  <c r="M271" i="7"/>
  <c r="N271" i="7" s="1"/>
  <c r="M275" i="7"/>
  <c r="N275" i="7" s="1"/>
  <c r="M279" i="7"/>
  <c r="N279" i="7" s="1"/>
  <c r="M283" i="7"/>
  <c r="N283" i="7" s="1"/>
  <c r="BK6" i="10"/>
  <c r="BL6" i="10" s="1"/>
  <c r="L6" i="10"/>
  <c r="M4" i="23" s="1"/>
  <c r="BG34" i="10"/>
  <c r="BH34" i="10" s="1"/>
  <c r="H34" i="10"/>
  <c r="I32" i="23" s="1"/>
  <c r="L31" i="10"/>
  <c r="M29" i="23" s="1"/>
  <c r="BK31" i="10"/>
  <c r="BL31" i="10" s="1"/>
  <c r="BK27" i="10"/>
  <c r="BL27" i="10" s="1"/>
  <c r="L23" i="10"/>
  <c r="M21" i="23" s="1"/>
  <c r="BK23" i="10"/>
  <c r="BL23" i="10" s="1"/>
  <c r="L15" i="10"/>
  <c r="M13" i="23" s="1"/>
  <c r="BK15" i="10"/>
  <c r="BL15" i="10" s="1"/>
  <c r="L11" i="10"/>
  <c r="M9" i="23" s="1"/>
  <c r="BK11" i="10"/>
  <c r="BL11" i="10" s="1"/>
  <c r="L7" i="10"/>
  <c r="M5" i="23" s="1"/>
  <c r="BK7" i="10"/>
  <c r="BL7" i="10" s="1"/>
  <c r="J35" i="10"/>
  <c r="K33" i="23" s="1"/>
  <c r="BI35" i="10"/>
  <c r="BJ35" i="10" s="1"/>
  <c r="J27" i="10"/>
  <c r="K25" i="23" s="1"/>
  <c r="BI27" i="10"/>
  <c r="BJ27" i="10" s="1"/>
  <c r="J19" i="10"/>
  <c r="K17" i="23" s="1"/>
  <c r="BI19" i="10"/>
  <c r="BJ19" i="10" s="1"/>
  <c r="J11" i="10"/>
  <c r="K9" i="23" s="1"/>
  <c r="BI11" i="10"/>
  <c r="BJ11" i="10" s="1"/>
  <c r="J5" i="10"/>
  <c r="K3" i="23" s="1"/>
  <c r="BI5" i="10"/>
  <c r="BJ5" i="10" s="1"/>
  <c r="BI36" i="10"/>
  <c r="BJ36" i="10" s="1"/>
  <c r="J36" i="10"/>
  <c r="K34" i="23" s="1"/>
  <c r="BI28" i="10"/>
  <c r="BJ28" i="10" s="1"/>
  <c r="J28" i="10"/>
  <c r="K26" i="23" s="1"/>
  <c r="BI20" i="10"/>
  <c r="BJ20" i="10" s="1"/>
  <c r="J20" i="10"/>
  <c r="K18" i="23" s="1"/>
  <c r="BI12" i="10"/>
  <c r="BJ12" i="10" s="1"/>
  <c r="J12" i="10"/>
  <c r="K10" i="23" s="1"/>
  <c r="N36" i="10"/>
  <c r="O34" i="23" s="1"/>
  <c r="BM36" i="10"/>
  <c r="BN36" i="10" s="1"/>
  <c r="N28" i="10"/>
  <c r="O26" i="23" s="1"/>
  <c r="BM28" i="10"/>
  <c r="BN28" i="10" s="1"/>
  <c r="N20" i="10"/>
  <c r="O18" i="23" s="1"/>
  <c r="BM20" i="10"/>
  <c r="BN20" i="10" s="1"/>
  <c r="N12" i="10"/>
  <c r="O10" i="23" s="1"/>
  <c r="BM12" i="10"/>
  <c r="BN12" i="10" s="1"/>
  <c r="BM39" i="10"/>
  <c r="BN39" i="10" s="1"/>
  <c r="N39" i="10"/>
  <c r="O37" i="23" s="1"/>
  <c r="I25" i="7"/>
  <c r="I32" i="7"/>
  <c r="I35" i="7"/>
  <c r="E145" i="7"/>
  <c r="CV17" i="10" s="1"/>
  <c r="G145" i="7"/>
  <c r="CW17" i="10" s="1"/>
  <c r="H145" i="7"/>
  <c r="F145" i="7"/>
  <c r="F146" i="7"/>
  <c r="H146" i="7"/>
  <c r="G146" i="7"/>
  <c r="CW18" i="10" s="1"/>
  <c r="E146" i="7"/>
  <c r="CV18" i="10" s="1"/>
  <c r="AT7" i="10"/>
  <c r="AU7" i="10" s="1"/>
  <c r="D7" i="10"/>
  <c r="I75" i="9"/>
  <c r="AT6" i="10"/>
  <c r="D6" i="10"/>
  <c r="E4" i="23" s="1"/>
  <c r="E141" i="7"/>
  <c r="CV13" i="10" s="1"/>
  <c r="G141" i="7"/>
  <c r="CW13" i="10" s="1"/>
  <c r="H141" i="7"/>
  <c r="F141" i="7"/>
  <c r="E149" i="7"/>
  <c r="CV21" i="10" s="1"/>
  <c r="G149" i="7"/>
  <c r="CW21" i="10" s="1"/>
  <c r="H149" i="7"/>
  <c r="F149" i="7"/>
  <c r="E161" i="7"/>
  <c r="CV33" i="10" s="1"/>
  <c r="G161" i="7"/>
  <c r="CW33" i="10" s="1"/>
  <c r="H161" i="7"/>
  <c r="F161" i="7"/>
  <c r="E165" i="7"/>
  <c r="CV37" i="10" s="1"/>
  <c r="CX37" i="10" s="1"/>
  <c r="G165" i="7"/>
  <c r="CW37" i="10" s="1"/>
  <c r="H165" i="7"/>
  <c r="F165" i="7"/>
  <c r="F148" i="7"/>
  <c r="H148" i="7"/>
  <c r="E148" i="7"/>
  <c r="CV20" i="10" s="1"/>
  <c r="G148" i="7"/>
  <c r="CW20" i="10" s="1"/>
  <c r="F162" i="7"/>
  <c r="H162" i="7"/>
  <c r="G162" i="7"/>
  <c r="CW34" i="10" s="1"/>
  <c r="E162" i="7"/>
  <c r="CV34" i="10" s="1"/>
  <c r="DR12" i="10"/>
  <c r="DQ12" i="10"/>
  <c r="DR28" i="10"/>
  <c r="DQ28" i="10"/>
  <c r="F11" i="10"/>
  <c r="BE11" i="10"/>
  <c r="M21" i="8"/>
  <c r="N21" i="8" s="1"/>
  <c r="I21" i="8" s="1"/>
  <c r="I29" i="8"/>
  <c r="F27" i="10"/>
  <c r="BE27" i="10"/>
  <c r="M37" i="8"/>
  <c r="N37" i="8" s="1"/>
  <c r="BE18" i="10"/>
  <c r="F18" i="10"/>
  <c r="M28" i="8"/>
  <c r="N28" i="8" s="1"/>
  <c r="BE34" i="10"/>
  <c r="F34" i="10"/>
  <c r="M44" i="8"/>
  <c r="N44" i="8" s="1"/>
  <c r="F8" i="10"/>
  <c r="BE8" i="10"/>
  <c r="M18" i="8"/>
  <c r="N18" i="8" s="1"/>
  <c r="I18" i="8" s="1"/>
  <c r="I34" i="8"/>
  <c r="I35" i="8"/>
  <c r="I40" i="8"/>
  <c r="BE20" i="10"/>
  <c r="F20" i="10"/>
  <c r="M30" i="8"/>
  <c r="N30" i="8" s="1"/>
  <c r="F37" i="10"/>
  <c r="BE37" i="10"/>
  <c r="M47" i="8"/>
  <c r="N47" i="8" s="1"/>
  <c r="CP28" i="10"/>
  <c r="S28" i="10" s="1"/>
  <c r="R26" i="23" s="1"/>
  <c r="J29" i="10"/>
  <c r="K27" i="23" s="1"/>
  <c r="BI29" i="10"/>
  <c r="BJ29" i="10" s="1"/>
  <c r="H25" i="10"/>
  <c r="I23" i="23" s="1"/>
  <c r="BG25" i="10"/>
  <c r="BH25" i="10" s="1"/>
  <c r="AS9" i="10"/>
  <c r="DQ10" i="10"/>
  <c r="DR10" i="10"/>
  <c r="CP6" i="10"/>
  <c r="S6" i="10" s="1"/>
  <c r="R4" i="23" s="1"/>
  <c r="F75" i="7"/>
  <c r="H75" i="7"/>
  <c r="G75" i="7"/>
  <c r="CS6" i="10" s="1"/>
  <c r="E75" i="7"/>
  <c r="CR6" i="10" s="1"/>
  <c r="M40" i="7"/>
  <c r="K40" i="7" s="1"/>
  <c r="CP30" i="10"/>
  <c r="S30" i="10" s="1"/>
  <c r="R28" i="23" s="1"/>
  <c r="M48" i="7"/>
  <c r="K48" i="7" s="1"/>
  <c r="N48" i="7"/>
  <c r="E107" i="7"/>
  <c r="CR38" i="10" s="1"/>
  <c r="CT38" i="10" s="1"/>
  <c r="G107" i="7"/>
  <c r="CS38" i="10" s="1"/>
  <c r="F107" i="7"/>
  <c r="H107" i="7"/>
  <c r="CP11" i="10"/>
  <c r="S11" i="10" s="1"/>
  <c r="R9" i="23" s="1"/>
  <c r="CP27" i="10"/>
  <c r="S27" i="10" s="1"/>
  <c r="R25" i="23" s="1"/>
  <c r="M37" i="7"/>
  <c r="K37" i="7" s="1"/>
  <c r="CP9" i="10"/>
  <c r="S9" i="10" s="1"/>
  <c r="R7" i="23" s="1"/>
  <c r="M19" i="7"/>
  <c r="K19" i="7" s="1"/>
  <c r="E94" i="7"/>
  <c r="CR25" i="10" s="1"/>
  <c r="G94" i="7"/>
  <c r="CS25" i="10" s="1"/>
  <c r="H94" i="7"/>
  <c r="F94" i="7"/>
  <c r="M18" i="7"/>
  <c r="K18" i="7" s="1"/>
  <c r="CP8" i="10"/>
  <c r="S8" i="10" s="1"/>
  <c r="R6" i="23" s="1"/>
  <c r="M34" i="7"/>
  <c r="K34" i="7" s="1"/>
  <c r="CP24" i="10"/>
  <c r="S24" i="10" s="1"/>
  <c r="R22" i="23" s="1"/>
  <c r="E93" i="7"/>
  <c r="CR24" i="10" s="1"/>
  <c r="G93" i="7"/>
  <c r="CS24" i="10" s="1"/>
  <c r="F93" i="7"/>
  <c r="H93" i="7"/>
  <c r="M15" i="7"/>
  <c r="K15" i="7" s="1"/>
  <c r="CP5" i="10"/>
  <c r="S5" i="10" s="1"/>
  <c r="R3" i="23" s="1"/>
  <c r="E92" i="7"/>
  <c r="CR23" i="10" s="1"/>
  <c r="G92" i="7"/>
  <c r="CS23" i="10" s="1"/>
  <c r="H92" i="7"/>
  <c r="F92" i="7"/>
  <c r="BM17" i="10"/>
  <c r="BN17" i="10" s="1"/>
  <c r="N17" i="10"/>
  <c r="O15" i="23" s="1"/>
  <c r="BM33" i="10"/>
  <c r="BN33" i="10" s="1"/>
  <c r="N33" i="10"/>
  <c r="O31" i="23" s="1"/>
  <c r="P9" i="10"/>
  <c r="Q7" i="23" s="1"/>
  <c r="BO9" i="10"/>
  <c r="BP9" i="10" s="1"/>
  <c r="M314" i="8"/>
  <c r="N314" i="8" s="1"/>
  <c r="P17" i="10"/>
  <c r="Q15" i="23" s="1"/>
  <c r="BO17" i="10"/>
  <c r="BP17" i="10" s="1"/>
  <c r="M322" i="8"/>
  <c r="N322" i="8" s="1"/>
  <c r="P25" i="10"/>
  <c r="Q23" i="23" s="1"/>
  <c r="BO25" i="10"/>
  <c r="BP25" i="10" s="1"/>
  <c r="M330" i="8"/>
  <c r="N330" i="8" s="1"/>
  <c r="P33" i="10"/>
  <c r="Q31" i="23" s="1"/>
  <c r="BO33" i="10"/>
  <c r="BP33" i="10" s="1"/>
  <c r="M338" i="8"/>
  <c r="N338" i="8" s="1"/>
  <c r="M99" i="7"/>
  <c r="N99" i="7" s="1"/>
  <c r="M83" i="7"/>
  <c r="N83" i="7" s="1"/>
  <c r="L9" i="10"/>
  <c r="M7" i="23" s="1"/>
  <c r="BK9" i="10"/>
  <c r="BL9" i="10" s="1"/>
  <c r="L25" i="10"/>
  <c r="M23" i="23" s="1"/>
  <c r="BK25" i="10"/>
  <c r="BL25" i="10" s="1"/>
  <c r="BM21" i="10"/>
  <c r="BN21" i="10" s="1"/>
  <c r="N21" i="10"/>
  <c r="O19" i="23" s="1"/>
  <c r="L13" i="10"/>
  <c r="M11" i="23" s="1"/>
  <c r="BK13" i="10"/>
  <c r="BL13" i="10" s="1"/>
  <c r="M31" i="7"/>
  <c r="K31" i="7" s="1"/>
  <c r="E90" i="7"/>
  <c r="CR21" i="10" s="1"/>
  <c r="G90" i="7"/>
  <c r="CS21" i="10" s="1"/>
  <c r="H90" i="7"/>
  <c r="F90" i="7"/>
  <c r="CP20" i="10"/>
  <c r="S20" i="10" s="1"/>
  <c r="R18" i="23" s="1"/>
  <c r="E89" i="7"/>
  <c r="CR20" i="10" s="1"/>
  <c r="G89" i="7"/>
  <c r="CS20" i="10" s="1"/>
  <c r="F89" i="7"/>
  <c r="H89" i="7"/>
  <c r="BI32" i="10"/>
  <c r="BJ32" i="10" s="1"/>
  <c r="J32" i="10"/>
  <c r="K30" i="23" s="1"/>
  <c r="BI16" i="10"/>
  <c r="BJ16" i="10" s="1"/>
  <c r="J16" i="10"/>
  <c r="K14" i="23" s="1"/>
  <c r="BG22" i="10"/>
  <c r="BH22" i="10" s="1"/>
  <c r="H22" i="10"/>
  <c r="I20" i="23" s="1"/>
  <c r="BG12" i="10"/>
  <c r="BH12" i="10" s="1"/>
  <c r="H12" i="10"/>
  <c r="I10" i="23" s="1"/>
  <c r="H29" i="10"/>
  <c r="BG29" i="10"/>
  <c r="J25" i="10"/>
  <c r="K23" i="23" s="1"/>
  <c r="BI25" i="10"/>
  <c r="BJ25" i="10" s="1"/>
  <c r="J9" i="10"/>
  <c r="K7" i="23" s="1"/>
  <c r="BI9" i="10"/>
  <c r="BJ9" i="10" s="1"/>
  <c r="M193" i="7"/>
  <c r="N193" i="7" s="1"/>
  <c r="I193" i="7" s="1"/>
  <c r="M197" i="7"/>
  <c r="N197" i="7" s="1"/>
  <c r="M201" i="7"/>
  <c r="N201" i="7" s="1"/>
  <c r="M133" i="7"/>
  <c r="N133" i="7" s="1"/>
  <c r="I133" i="7" s="1"/>
  <c r="M251" i="7"/>
  <c r="N251" i="7" s="1"/>
  <c r="I251" i="7" s="1"/>
  <c r="M329" i="7"/>
  <c r="N329" i="7" s="1"/>
  <c r="M333" i="7"/>
  <c r="N333" i="7" s="1"/>
  <c r="M337" i="7"/>
  <c r="N337" i="7" s="1"/>
  <c r="M341" i="7"/>
  <c r="N341" i="7" s="1"/>
  <c r="BK38" i="10"/>
  <c r="BL38" i="10" s="1"/>
  <c r="L38" i="10"/>
  <c r="M36" i="23" s="1"/>
  <c r="BK22" i="10"/>
  <c r="BL22" i="10" s="1"/>
  <c r="L22" i="10"/>
  <c r="M20" i="23" s="1"/>
  <c r="BK14" i="10"/>
  <c r="BL14" i="10" s="1"/>
  <c r="L14" i="10"/>
  <c r="M12" i="23" s="1"/>
  <c r="L5" i="10"/>
  <c r="M3" i="23" s="1"/>
  <c r="BK5" i="10"/>
  <c r="BL5" i="10" s="1"/>
  <c r="BK32" i="10"/>
  <c r="BL32" i="10" s="1"/>
  <c r="L32" i="10"/>
  <c r="M30" i="23" s="1"/>
  <c r="BK24" i="10"/>
  <c r="BL24" i="10" s="1"/>
  <c r="L24" i="10"/>
  <c r="M22" i="23" s="1"/>
  <c r="L16" i="10"/>
  <c r="M14" i="23" s="1"/>
  <c r="BK8" i="10"/>
  <c r="BL8" i="10" s="1"/>
  <c r="P5" i="10"/>
  <c r="Q3" i="23" s="1"/>
  <c r="BO5" i="10"/>
  <c r="BP5" i="10" s="1"/>
  <c r="M310" i="8"/>
  <c r="N310" i="8" s="1"/>
  <c r="I310" i="8" s="1"/>
  <c r="BG26" i="10"/>
  <c r="BH26" i="10" s="1"/>
  <c r="H26" i="10"/>
  <c r="I24" i="23" s="1"/>
  <c r="H27" i="10"/>
  <c r="I25" i="23" s="1"/>
  <c r="BG27" i="10"/>
  <c r="BH27" i="10" s="1"/>
  <c r="H11" i="10"/>
  <c r="I9" i="23" s="1"/>
  <c r="BG11" i="10"/>
  <c r="BH11" i="10" s="1"/>
  <c r="BK36" i="10"/>
  <c r="BL36" i="10" s="1"/>
  <c r="L36" i="10"/>
  <c r="M34" i="23" s="1"/>
  <c r="BK28" i="10"/>
  <c r="L28" i="10"/>
  <c r="M26" i="23" s="1"/>
  <c r="BK20" i="10"/>
  <c r="BL20" i="10" s="1"/>
  <c r="L20" i="10"/>
  <c r="M18" i="23" s="1"/>
  <c r="BK12" i="10"/>
  <c r="BL12" i="10" s="1"/>
  <c r="L12" i="10"/>
  <c r="M10" i="23" s="1"/>
  <c r="F7" i="10"/>
  <c r="BE7" i="10"/>
  <c r="M17" i="8"/>
  <c r="N17" i="8" s="1"/>
  <c r="I17" i="8" s="1"/>
  <c r="F23" i="10"/>
  <c r="BE23" i="10"/>
  <c r="M33" i="8"/>
  <c r="N33" i="8" s="1"/>
  <c r="F39" i="10"/>
  <c r="G37" i="23" s="1"/>
  <c r="BE39" i="10"/>
  <c r="M49" i="8"/>
  <c r="N49" i="8" s="1"/>
  <c r="BE32" i="10"/>
  <c r="F32" i="10"/>
  <c r="M42" i="8"/>
  <c r="N42" i="8" s="1"/>
  <c r="BE36" i="10"/>
  <c r="F36" i="10"/>
  <c r="M46" i="8"/>
  <c r="N46" i="8" s="1"/>
  <c r="BE12" i="10"/>
  <c r="F12" i="10"/>
  <c r="M22" i="8"/>
  <c r="N22" i="8" s="1"/>
  <c r="I22" i="8" s="1"/>
  <c r="BE22" i="10"/>
  <c r="F22" i="10"/>
  <c r="M32" i="8"/>
  <c r="N32" i="8" s="1"/>
  <c r="M41" i="7"/>
  <c r="K41" i="7" s="1"/>
  <c r="E100" i="7"/>
  <c r="CR31" i="10" s="1"/>
  <c r="G100" i="7"/>
  <c r="CS31" i="10" s="1"/>
  <c r="H100" i="7"/>
  <c r="F100" i="7"/>
  <c r="M22" i="7"/>
  <c r="K22" i="7" s="1"/>
  <c r="AR18" i="10"/>
  <c r="C18" i="10"/>
  <c r="D16" i="23" s="1"/>
  <c r="M28" i="9"/>
  <c r="N28" i="9" s="1"/>
  <c r="AR34" i="10"/>
  <c r="C34" i="10"/>
  <c r="D32" i="23" s="1"/>
  <c r="M44" i="9"/>
  <c r="N44" i="9" s="1"/>
  <c r="M20" i="7"/>
  <c r="K20" i="7" s="1"/>
  <c r="E87" i="7"/>
  <c r="CR18" i="10" s="1"/>
  <c r="G87" i="7"/>
  <c r="CS18" i="10" s="1"/>
  <c r="F87" i="7"/>
  <c r="H87" i="7"/>
  <c r="E103" i="7"/>
  <c r="CR34" i="10" s="1"/>
  <c r="G103" i="7"/>
  <c r="CS34" i="10" s="1"/>
  <c r="F103" i="7"/>
  <c r="H103" i="7"/>
  <c r="M29" i="7"/>
  <c r="K29" i="7" s="1"/>
  <c r="M45" i="7"/>
  <c r="K45" i="7" s="1"/>
  <c r="N45" i="7"/>
  <c r="E104" i="7"/>
  <c r="CR35" i="10" s="1"/>
  <c r="CT35" i="10" s="1"/>
  <c r="G104" i="7"/>
  <c r="CS35" i="10" s="1"/>
  <c r="H104" i="7"/>
  <c r="F104" i="7"/>
  <c r="M27" i="7"/>
  <c r="K27" i="7" s="1"/>
  <c r="M43" i="7"/>
  <c r="K43" i="7" s="1"/>
  <c r="E102" i="7"/>
  <c r="CR33" i="10" s="1"/>
  <c r="G102" i="7"/>
  <c r="CS33" i="10" s="1"/>
  <c r="H102" i="7"/>
  <c r="F102" i="7"/>
  <c r="M42" i="7"/>
  <c r="K42" i="7" s="1"/>
  <c r="E101" i="7"/>
  <c r="CR32" i="10" s="1"/>
  <c r="G101" i="7"/>
  <c r="CS32" i="10" s="1"/>
  <c r="F101" i="7"/>
  <c r="H101" i="7"/>
  <c r="M17" i="7"/>
  <c r="K17" i="7" s="1"/>
  <c r="M49" i="7"/>
  <c r="K49" i="7" s="1"/>
  <c r="N49" i="7"/>
  <c r="E108" i="7"/>
  <c r="CR39" i="10" s="1"/>
  <c r="CT39" i="10" s="1"/>
  <c r="G108" i="7"/>
  <c r="CS39" i="10" s="1"/>
  <c r="H108" i="7"/>
  <c r="F108" i="7"/>
  <c r="M80" i="7"/>
  <c r="N80" i="7" s="1"/>
  <c r="M46" i="7"/>
  <c r="K46" i="7" s="1"/>
  <c r="N46" i="7"/>
  <c r="BI24" i="10"/>
  <c r="BJ24" i="10" s="1"/>
  <c r="J24" i="10"/>
  <c r="K22" i="23" s="1"/>
  <c r="BI8" i="10"/>
  <c r="BJ8" i="10" s="1"/>
  <c r="J8" i="10"/>
  <c r="K6" i="23" s="1"/>
  <c r="P35" i="10"/>
  <c r="BO35" i="10"/>
  <c r="BP35" i="10" s="1"/>
  <c r="M340" i="8"/>
  <c r="N340" i="8" s="1"/>
  <c r="P27" i="10"/>
  <c r="Q25" i="23" s="1"/>
  <c r="BO27" i="10"/>
  <c r="BP27" i="10" s="1"/>
  <c r="M332" i="8"/>
  <c r="N332" i="8" s="1"/>
  <c r="P19" i="10"/>
  <c r="BO19" i="10"/>
  <c r="BP19" i="10" s="1"/>
  <c r="M324" i="8"/>
  <c r="N324" i="8" s="1"/>
  <c r="P11" i="10"/>
  <c r="Q9" i="23" s="1"/>
  <c r="BO11" i="10"/>
  <c r="BP11" i="10" s="1"/>
  <c r="M316" i="8"/>
  <c r="N316" i="8" s="1"/>
  <c r="H21" i="10"/>
  <c r="BG21" i="10"/>
  <c r="BH21" i="10" s="1"/>
  <c r="BG36" i="10"/>
  <c r="BH36" i="10" s="1"/>
  <c r="H36" i="10"/>
  <c r="I34" i="23" s="1"/>
  <c r="BI34" i="10"/>
  <c r="BJ34" i="10" s="1"/>
  <c r="J34" i="10"/>
  <c r="K32" i="23" s="1"/>
  <c r="BI18" i="10"/>
  <c r="BJ18" i="10" s="1"/>
  <c r="J18" i="10"/>
  <c r="K16" i="23" s="1"/>
  <c r="M195" i="7"/>
  <c r="M199" i="7"/>
  <c r="M203" i="7"/>
  <c r="M207" i="7"/>
  <c r="M211" i="7"/>
  <c r="M215" i="7"/>
  <c r="M219" i="7"/>
  <c r="M223" i="7"/>
  <c r="M194" i="7"/>
  <c r="M202" i="7"/>
  <c r="M210" i="7"/>
  <c r="M218" i="7"/>
  <c r="M226" i="7"/>
  <c r="M204" i="7"/>
  <c r="M220" i="7"/>
  <c r="M208" i="7"/>
  <c r="M224" i="7"/>
  <c r="M137" i="7"/>
  <c r="M147" i="7"/>
  <c r="M151" i="7"/>
  <c r="M160" i="7"/>
  <c r="M134" i="7"/>
  <c r="M150" i="7"/>
  <c r="M154" i="7"/>
  <c r="M256" i="7"/>
  <c r="M264" i="7"/>
  <c r="M258" i="7"/>
  <c r="M268" i="7"/>
  <c r="M276" i="7"/>
  <c r="M284" i="7"/>
  <c r="M254" i="7"/>
  <c r="M282" i="7"/>
  <c r="M278" i="7"/>
  <c r="M311" i="7"/>
  <c r="M315" i="7"/>
  <c r="M319" i="7"/>
  <c r="M323" i="7"/>
  <c r="M327" i="7"/>
  <c r="M331" i="7"/>
  <c r="M335" i="7"/>
  <c r="M339" i="7"/>
  <c r="M343" i="7"/>
  <c r="M314" i="7"/>
  <c r="M322" i="7"/>
  <c r="M330" i="7"/>
  <c r="M338" i="7"/>
  <c r="M312" i="7"/>
  <c r="M328" i="7"/>
  <c r="M344" i="7"/>
  <c r="M316" i="7"/>
  <c r="M324" i="7"/>
  <c r="BI38" i="10"/>
  <c r="BJ38" i="10" s="1"/>
  <c r="J38" i="10"/>
  <c r="K36" i="23" s="1"/>
  <c r="BI6" i="10"/>
  <c r="BJ6" i="10" s="1"/>
  <c r="J6" i="10"/>
  <c r="K4" i="23" s="1"/>
  <c r="N6" i="10"/>
  <c r="O4" i="23" s="1"/>
  <c r="BM6" i="10"/>
  <c r="BN6" i="10" s="1"/>
  <c r="BO6" i="10"/>
  <c r="BP6" i="10" s="1"/>
  <c r="P6" i="10"/>
  <c r="Q4" i="23" s="1"/>
  <c r="M311" i="8"/>
  <c r="N311" i="8" s="1"/>
  <c r="I311" i="8" s="1"/>
  <c r="BK34" i="10"/>
  <c r="BL34" i="10" s="1"/>
  <c r="L34" i="10"/>
  <c r="M32" i="23" s="1"/>
  <c r="BK26" i="10"/>
  <c r="BL26" i="10" s="1"/>
  <c r="L26" i="10"/>
  <c r="BK10" i="10"/>
  <c r="BL10" i="10" s="1"/>
  <c r="L10" i="10"/>
  <c r="I31" i="7"/>
  <c r="I24" i="7"/>
  <c r="I40" i="7"/>
  <c r="I39" i="7"/>
  <c r="A14" i="19"/>
  <c r="A14" i="21"/>
  <c r="A12" i="10"/>
  <c r="B10" i="23" s="1"/>
  <c r="B22" i="9"/>
  <c r="B80" i="8"/>
  <c r="B139" i="8"/>
  <c r="B316" i="8"/>
  <c r="B257" i="8"/>
  <c r="B198" i="8"/>
  <c r="C11" i="5"/>
  <c r="B23" i="7" s="1"/>
  <c r="B22" i="8"/>
  <c r="B376" i="8" s="1"/>
  <c r="C20" i="15"/>
  <c r="B31" i="16"/>
  <c r="H35" i="17" l="1"/>
  <c r="L18" i="10"/>
  <c r="M16" i="23" s="1"/>
  <c r="L30" i="10"/>
  <c r="BM13" i="10"/>
  <c r="BN13" i="10" s="1"/>
  <c r="BI13" i="10"/>
  <c r="BJ13" i="10" s="1"/>
  <c r="BK35" i="10"/>
  <c r="BL35" i="10" s="1"/>
  <c r="N35" i="10"/>
  <c r="O33" i="23" s="1"/>
  <c r="BM5" i="10"/>
  <c r="BN5" i="10" s="1"/>
  <c r="K340" i="8"/>
  <c r="M11" i="10"/>
  <c r="N9" i="23" s="1"/>
  <c r="M24" i="10"/>
  <c r="N22" i="23" s="1"/>
  <c r="K275" i="8"/>
  <c r="BK18" i="10"/>
  <c r="BL18" i="10" s="1"/>
  <c r="BK16" i="10"/>
  <c r="BL16" i="10" s="1"/>
  <c r="BK30" i="10"/>
  <c r="BL30" i="10" s="1"/>
  <c r="J13" i="10"/>
  <c r="K11" i="23" s="1"/>
  <c r="L27" i="10"/>
  <c r="M25" i="23" s="1"/>
  <c r="L35" i="10"/>
  <c r="M33" i="23" s="1"/>
  <c r="BM27" i="10"/>
  <c r="BN27" i="10" s="1"/>
  <c r="N5" i="10"/>
  <c r="O3" i="23" s="1"/>
  <c r="K313" i="8"/>
  <c r="K327" i="8"/>
  <c r="G13" i="10"/>
  <c r="H11" i="23" s="1"/>
  <c r="O13" i="10"/>
  <c r="P11" i="23" s="1"/>
  <c r="K211" i="8"/>
  <c r="G10" i="23"/>
  <c r="G30" i="23"/>
  <c r="G5" i="23"/>
  <c r="G35" i="23"/>
  <c r="G18" i="23"/>
  <c r="G16" i="23"/>
  <c r="G25" i="23"/>
  <c r="DW27" i="10"/>
  <c r="G9" i="23"/>
  <c r="DW11" i="10"/>
  <c r="G15" i="23"/>
  <c r="DW17" i="10"/>
  <c r="G14" i="23"/>
  <c r="DW16" i="10"/>
  <c r="G29" i="23"/>
  <c r="G7" i="23"/>
  <c r="G17" i="23"/>
  <c r="F35" i="23"/>
  <c r="F18" i="23"/>
  <c r="F28" i="23"/>
  <c r="F7" i="23"/>
  <c r="F3" i="23"/>
  <c r="F22" i="23"/>
  <c r="F6" i="23"/>
  <c r="F32" i="23"/>
  <c r="F16" i="23"/>
  <c r="F25" i="23"/>
  <c r="F17" i="23"/>
  <c r="F9" i="23"/>
  <c r="F19" i="23"/>
  <c r="F20" i="23"/>
  <c r="F12" i="23"/>
  <c r="F31" i="23"/>
  <c r="F15" i="23"/>
  <c r="F30" i="23"/>
  <c r="F8" i="23"/>
  <c r="F29" i="23"/>
  <c r="F21" i="23"/>
  <c r="F33" i="23"/>
  <c r="F36" i="23"/>
  <c r="K385" i="8"/>
  <c r="Q21" i="10"/>
  <c r="K386" i="8"/>
  <c r="Q22" i="10"/>
  <c r="DX22" i="10" s="1"/>
  <c r="K376" i="8"/>
  <c r="Q12" i="10"/>
  <c r="K400" i="8"/>
  <c r="Q36" i="10"/>
  <c r="DX36" i="10" s="1"/>
  <c r="K378" i="8"/>
  <c r="Q14" i="10"/>
  <c r="K397" i="8"/>
  <c r="Q33" i="10"/>
  <c r="K381" i="8"/>
  <c r="Q17" i="10"/>
  <c r="K396" i="8"/>
  <c r="Q32" i="10"/>
  <c r="K380" i="8"/>
  <c r="Q16" i="10"/>
  <c r="K390" i="8"/>
  <c r="Q26" i="10"/>
  <c r="K374" i="8"/>
  <c r="Q10" i="10"/>
  <c r="K395" i="8"/>
  <c r="Q31" i="10"/>
  <c r="K387" i="8"/>
  <c r="Q23" i="10"/>
  <c r="K379" i="8"/>
  <c r="Q15" i="10"/>
  <c r="K371" i="8"/>
  <c r="Q7" i="10"/>
  <c r="K393" i="8"/>
  <c r="Q29" i="10"/>
  <c r="DX29" i="10" s="1"/>
  <c r="K401" i="8"/>
  <c r="Q37" i="10"/>
  <c r="K384" i="8"/>
  <c r="Q20" i="10"/>
  <c r="K394" i="8"/>
  <c r="Q30" i="10"/>
  <c r="K389" i="8"/>
  <c r="Q25" i="10"/>
  <c r="K373" i="8"/>
  <c r="Q9" i="10"/>
  <c r="K388" i="8"/>
  <c r="Q24" i="10"/>
  <c r="K372" i="8"/>
  <c r="Q8" i="10"/>
  <c r="K398" i="8"/>
  <c r="Q34" i="10"/>
  <c r="K382" i="8"/>
  <c r="Q18" i="10"/>
  <c r="K399" i="8"/>
  <c r="Q35" i="10"/>
  <c r="K391" i="8"/>
  <c r="Q27" i="10"/>
  <c r="K383" i="8"/>
  <c r="Q19" i="10"/>
  <c r="K375" i="8"/>
  <c r="Q11" i="10"/>
  <c r="K402" i="8"/>
  <c r="Q38" i="10"/>
  <c r="DX38" i="10" s="1"/>
  <c r="K392" i="8"/>
  <c r="Q28" i="10"/>
  <c r="DW13" i="10"/>
  <c r="G20" i="23"/>
  <c r="DW22" i="10"/>
  <c r="G34" i="23"/>
  <c r="DW36" i="10"/>
  <c r="G21" i="23"/>
  <c r="G6" i="23"/>
  <c r="G32" i="23"/>
  <c r="G19" i="23"/>
  <c r="G12" i="23"/>
  <c r="G31" i="23"/>
  <c r="G24" i="23"/>
  <c r="G8" i="23"/>
  <c r="G13" i="23"/>
  <c r="G28" i="23"/>
  <c r="G23" i="23"/>
  <c r="G3" i="23"/>
  <c r="G22" i="23"/>
  <c r="G33" i="23"/>
  <c r="F10" i="23"/>
  <c r="F34" i="23"/>
  <c r="F14" i="23"/>
  <c r="F24" i="23"/>
  <c r="F13" i="23"/>
  <c r="F5" i="23"/>
  <c r="F23" i="23"/>
  <c r="G26" i="23"/>
  <c r="I385" i="8"/>
  <c r="R21" i="10"/>
  <c r="DW21" i="10" s="1"/>
  <c r="I376" i="8"/>
  <c r="R12" i="10"/>
  <c r="DW12" i="10" s="1"/>
  <c r="I397" i="8"/>
  <c r="R33" i="10"/>
  <c r="I396" i="8"/>
  <c r="R32" i="10"/>
  <c r="I390" i="8"/>
  <c r="R26" i="10"/>
  <c r="DW26" i="10" s="1"/>
  <c r="I395" i="8"/>
  <c r="R31" i="10"/>
  <c r="I379" i="8"/>
  <c r="R15" i="10"/>
  <c r="I384" i="8"/>
  <c r="R20" i="10"/>
  <c r="DW20" i="10" s="1"/>
  <c r="I389" i="8"/>
  <c r="R25" i="10"/>
  <c r="DW25" i="10" s="1"/>
  <c r="I388" i="8"/>
  <c r="R24" i="10"/>
  <c r="I382" i="8"/>
  <c r="R18" i="10"/>
  <c r="I383" i="8"/>
  <c r="R19" i="10"/>
  <c r="I392" i="8"/>
  <c r="R28" i="10"/>
  <c r="K377" i="8"/>
  <c r="Q13" i="10"/>
  <c r="G27" i="23"/>
  <c r="DW29" i="10"/>
  <c r="F11" i="23"/>
  <c r="G36" i="23"/>
  <c r="DW38" i="10"/>
  <c r="I4" i="23"/>
  <c r="DW6" i="10"/>
  <c r="K370" i="8"/>
  <c r="L8" i="10"/>
  <c r="M6" i="23" s="1"/>
  <c r="L19" i="10"/>
  <c r="M17" i="23" s="1"/>
  <c r="BK29" i="10"/>
  <c r="BL29" i="10" s="1"/>
  <c r="N19" i="10"/>
  <c r="O17" i="23" s="1"/>
  <c r="N34" i="10"/>
  <c r="O32" i="23" s="1"/>
  <c r="N30" i="10"/>
  <c r="O28" i="23" s="1"/>
  <c r="K332" i="8"/>
  <c r="K330" i="8"/>
  <c r="I195" i="8"/>
  <c r="I216" i="8"/>
  <c r="K222" i="8"/>
  <c r="K13" i="10"/>
  <c r="L11" i="23" s="1"/>
  <c r="O9" i="10"/>
  <c r="P7" i="23" s="1"/>
  <c r="BK19" i="10"/>
  <c r="BL19" i="10" s="1"/>
  <c r="BM19" i="10"/>
  <c r="BN19" i="10" s="1"/>
  <c r="BM34" i="10"/>
  <c r="BN34" i="10" s="1"/>
  <c r="BM8" i="10"/>
  <c r="BN8" i="10" s="1"/>
  <c r="BM30" i="10"/>
  <c r="BN30" i="10" s="1"/>
  <c r="I139" i="7"/>
  <c r="BM35" i="10"/>
  <c r="BN35" i="10" s="1"/>
  <c r="CX14" i="10"/>
  <c r="W14" i="10" s="1"/>
  <c r="V12" i="23" s="1"/>
  <c r="I97" i="8"/>
  <c r="O11" i="10"/>
  <c r="P9" i="23" s="1"/>
  <c r="K281" i="8"/>
  <c r="I155" i="7"/>
  <c r="M155" i="7"/>
  <c r="X27" i="10" s="1"/>
  <c r="W25" i="23" s="1"/>
  <c r="DQ39" i="10"/>
  <c r="G25" i="10"/>
  <c r="H23" i="23" s="1"/>
  <c r="G34" i="10"/>
  <c r="H32" i="23" s="1"/>
  <c r="H18" i="10"/>
  <c r="I16" i="23" s="1"/>
  <c r="K165" i="8"/>
  <c r="H28" i="10"/>
  <c r="I26" i="23" s="1"/>
  <c r="CX11" i="10"/>
  <c r="W11" i="10" s="1"/>
  <c r="V9" i="23" s="1"/>
  <c r="BG18" i="10"/>
  <c r="BH18" i="10" s="1"/>
  <c r="DR5" i="10"/>
  <c r="J37" i="10"/>
  <c r="K35" i="23" s="1"/>
  <c r="BI37" i="10"/>
  <c r="BJ37" i="10" s="1"/>
  <c r="BG7" i="10"/>
  <c r="BH7" i="10" s="1"/>
  <c r="G6" i="10"/>
  <c r="H23" i="10"/>
  <c r="I21" i="23" s="1"/>
  <c r="DQ5" i="10"/>
  <c r="DR35" i="10"/>
  <c r="BQ21" i="10"/>
  <c r="BR21" i="10" s="1"/>
  <c r="M385" i="8"/>
  <c r="N385" i="8" s="1"/>
  <c r="BQ22" i="10"/>
  <c r="BR22" i="10" s="1"/>
  <c r="M386" i="8"/>
  <c r="N386" i="8" s="1"/>
  <c r="BQ12" i="10"/>
  <c r="BR12" i="10" s="1"/>
  <c r="M376" i="8"/>
  <c r="N376" i="8" s="1"/>
  <c r="BQ36" i="10"/>
  <c r="BR36" i="10" s="1"/>
  <c r="M400" i="8"/>
  <c r="N400" i="8" s="1"/>
  <c r="BQ14" i="10"/>
  <c r="BR14" i="10" s="1"/>
  <c r="M378" i="8"/>
  <c r="N378" i="8" s="1"/>
  <c r="BQ33" i="10"/>
  <c r="BR33" i="10" s="1"/>
  <c r="M397" i="8"/>
  <c r="N397" i="8" s="1"/>
  <c r="BQ17" i="10"/>
  <c r="BR17" i="10" s="1"/>
  <c r="M381" i="8"/>
  <c r="N381" i="8" s="1"/>
  <c r="BQ32" i="10"/>
  <c r="BR32" i="10" s="1"/>
  <c r="M396" i="8"/>
  <c r="N396" i="8" s="1"/>
  <c r="BQ16" i="10"/>
  <c r="BR16" i="10" s="1"/>
  <c r="M380" i="8"/>
  <c r="N380" i="8" s="1"/>
  <c r="BQ26" i="10"/>
  <c r="BR26" i="10" s="1"/>
  <c r="M390" i="8"/>
  <c r="N390" i="8" s="1"/>
  <c r="BQ10" i="10"/>
  <c r="BR10" i="10" s="1"/>
  <c r="M374" i="8"/>
  <c r="N374" i="8" s="1"/>
  <c r="BQ39" i="10"/>
  <c r="BR39" i="10" s="1"/>
  <c r="M403" i="8"/>
  <c r="N403" i="8" s="1"/>
  <c r="I403" i="8" s="1"/>
  <c r="BQ31" i="10"/>
  <c r="BR31" i="10" s="1"/>
  <c r="M395" i="8"/>
  <c r="N395" i="8" s="1"/>
  <c r="BQ23" i="10"/>
  <c r="BR23" i="10" s="1"/>
  <c r="M387" i="8"/>
  <c r="N387" i="8" s="1"/>
  <c r="BQ15" i="10"/>
  <c r="BR15" i="10" s="1"/>
  <c r="M379" i="8"/>
  <c r="N379" i="8" s="1"/>
  <c r="BQ7" i="10"/>
  <c r="BR7" i="10" s="1"/>
  <c r="M371" i="8"/>
  <c r="N371" i="8" s="1"/>
  <c r="BQ6" i="10"/>
  <c r="BR6" i="10" s="1"/>
  <c r="M370" i="8"/>
  <c r="N370" i="8" s="1"/>
  <c r="I370" i="8" s="1"/>
  <c r="BQ29" i="10"/>
  <c r="BR29" i="10" s="1"/>
  <c r="M393" i="8"/>
  <c r="N393" i="8" s="1"/>
  <c r="BQ37" i="10"/>
  <c r="BR37" i="10" s="1"/>
  <c r="M401" i="8"/>
  <c r="N401" i="8" s="1"/>
  <c r="BQ20" i="10"/>
  <c r="BR20" i="10" s="1"/>
  <c r="M384" i="8"/>
  <c r="N384" i="8" s="1"/>
  <c r="BQ30" i="10"/>
  <c r="BR30" i="10" s="1"/>
  <c r="M394" i="8"/>
  <c r="N394" i="8" s="1"/>
  <c r="BQ25" i="10"/>
  <c r="BR25" i="10" s="1"/>
  <c r="M389" i="8"/>
  <c r="N389" i="8" s="1"/>
  <c r="BQ9" i="10"/>
  <c r="BR9" i="10" s="1"/>
  <c r="M373" i="8"/>
  <c r="N373" i="8" s="1"/>
  <c r="BQ24" i="10"/>
  <c r="BR24" i="10" s="1"/>
  <c r="M388" i="8"/>
  <c r="N388" i="8" s="1"/>
  <c r="BQ8" i="10"/>
  <c r="BR8" i="10" s="1"/>
  <c r="M372" i="8"/>
  <c r="N372" i="8" s="1"/>
  <c r="BQ34" i="10"/>
  <c r="BR34" i="10" s="1"/>
  <c r="M398" i="8"/>
  <c r="N398" i="8" s="1"/>
  <c r="I398" i="8" s="1"/>
  <c r="BQ18" i="10"/>
  <c r="BR18" i="10" s="1"/>
  <c r="M382" i="8"/>
  <c r="N382" i="8" s="1"/>
  <c r="BQ35" i="10"/>
  <c r="BR35" i="10" s="1"/>
  <c r="M399" i="8"/>
  <c r="N399" i="8" s="1"/>
  <c r="BQ27" i="10"/>
  <c r="BR27" i="10" s="1"/>
  <c r="M391" i="8"/>
  <c r="N391" i="8" s="1"/>
  <c r="BQ19" i="10"/>
  <c r="BR19" i="10" s="1"/>
  <c r="M383" i="8"/>
  <c r="N383" i="8" s="1"/>
  <c r="BQ11" i="10"/>
  <c r="BR11" i="10" s="1"/>
  <c r="M375" i="8"/>
  <c r="N375" i="8" s="1"/>
  <c r="BQ38" i="10"/>
  <c r="BR38" i="10" s="1"/>
  <c r="M402" i="8"/>
  <c r="N402" i="8" s="1"/>
  <c r="BQ28" i="10"/>
  <c r="BR28" i="10" s="1"/>
  <c r="M392" i="8"/>
  <c r="N392" i="8" s="1"/>
  <c r="I386" i="8"/>
  <c r="I378" i="8"/>
  <c r="I381" i="8"/>
  <c r="I380" i="8"/>
  <c r="I374" i="8"/>
  <c r="I387" i="8"/>
  <c r="I371" i="8"/>
  <c r="I393" i="8"/>
  <c r="I394" i="8"/>
  <c r="I373" i="8"/>
  <c r="I372" i="8"/>
  <c r="I391" i="8"/>
  <c r="I375" i="8"/>
  <c r="BQ13" i="10"/>
  <c r="BR13" i="10" s="1"/>
  <c r="M377" i="8"/>
  <c r="N377" i="8" s="1"/>
  <c r="I377" i="8"/>
  <c r="H7" i="10"/>
  <c r="I5" i="23" s="1"/>
  <c r="I76" i="8"/>
  <c r="DQ11" i="10"/>
  <c r="Q5" i="10"/>
  <c r="K369" i="8"/>
  <c r="R5" i="10"/>
  <c r="BQ5" i="10"/>
  <c r="BR5" i="10" s="1"/>
  <c r="BG23" i="10"/>
  <c r="BH23" i="10" s="1"/>
  <c r="I92" i="8"/>
  <c r="CX18" i="10"/>
  <c r="W18" i="10" s="1"/>
  <c r="V16" i="23" s="1"/>
  <c r="I83" i="9"/>
  <c r="I93" i="9"/>
  <c r="I96" i="9"/>
  <c r="I88" i="9"/>
  <c r="I80" i="9"/>
  <c r="I99" i="9"/>
  <c r="I101" i="9"/>
  <c r="I98" i="9"/>
  <c r="I90" i="9"/>
  <c r="I82" i="9"/>
  <c r="B82" i="7"/>
  <c r="B200" i="7"/>
  <c r="B259" i="7"/>
  <c r="B318" i="7"/>
  <c r="B141" i="7"/>
  <c r="CX34" i="10"/>
  <c r="W34" i="10" s="1"/>
  <c r="V32" i="23" s="1"/>
  <c r="I77" i="9"/>
  <c r="I100" i="9"/>
  <c r="I92" i="9"/>
  <c r="I84" i="9"/>
  <c r="I89" i="9"/>
  <c r="I95" i="9"/>
  <c r="I85" i="9"/>
  <c r="I78" i="9"/>
  <c r="I102" i="9"/>
  <c r="I94" i="9"/>
  <c r="I86" i="9"/>
  <c r="M217" i="9"/>
  <c r="N217" i="9" s="1"/>
  <c r="K217" i="9"/>
  <c r="AX30" i="10"/>
  <c r="M148" i="9"/>
  <c r="N148" i="9" s="1"/>
  <c r="K148" i="9"/>
  <c r="AV20" i="10"/>
  <c r="AW20" i="10" s="1"/>
  <c r="M201" i="9"/>
  <c r="N201" i="9" s="1"/>
  <c r="K201" i="9"/>
  <c r="AX14" i="10"/>
  <c r="M223" i="9"/>
  <c r="N223" i="9" s="1"/>
  <c r="AX36" i="10"/>
  <c r="K223" i="9"/>
  <c r="M205" i="9"/>
  <c r="N205" i="9" s="1"/>
  <c r="AX18" i="10"/>
  <c r="K205" i="9"/>
  <c r="M212" i="9"/>
  <c r="N212" i="9" s="1"/>
  <c r="AX25" i="10"/>
  <c r="K212" i="9"/>
  <c r="M165" i="9"/>
  <c r="N165" i="9" s="1"/>
  <c r="AV37" i="10"/>
  <c r="AW37" i="10" s="1"/>
  <c r="K165" i="9"/>
  <c r="M149" i="9"/>
  <c r="N149" i="9" s="1"/>
  <c r="AV21" i="10"/>
  <c r="AW21" i="10" s="1"/>
  <c r="K149" i="9"/>
  <c r="M150" i="9"/>
  <c r="N150" i="9" s="1"/>
  <c r="K150" i="9"/>
  <c r="AV22" i="10"/>
  <c r="M142" i="9"/>
  <c r="N142" i="9" s="1"/>
  <c r="K142" i="9"/>
  <c r="AV14" i="10"/>
  <c r="AW14" i="10" s="1"/>
  <c r="M139" i="9"/>
  <c r="N139" i="9" s="1"/>
  <c r="AV11" i="10"/>
  <c r="AW11" i="10" s="1"/>
  <c r="K139" i="9"/>
  <c r="M160" i="9"/>
  <c r="N160" i="9" s="1"/>
  <c r="K160" i="9"/>
  <c r="AV32" i="10"/>
  <c r="AW32" i="10" s="1"/>
  <c r="M202" i="9"/>
  <c r="N202" i="9" s="1"/>
  <c r="K202" i="9"/>
  <c r="AX15" i="10"/>
  <c r="M136" i="9"/>
  <c r="N136" i="9" s="1"/>
  <c r="K136" i="9"/>
  <c r="AV8" i="10"/>
  <c r="AW8" i="10" s="1"/>
  <c r="M151" i="9"/>
  <c r="N151" i="9" s="1"/>
  <c r="K151" i="9"/>
  <c r="AV23" i="10"/>
  <c r="AW23" i="10" s="1"/>
  <c r="M162" i="9"/>
  <c r="N162" i="9" s="1"/>
  <c r="K162" i="9"/>
  <c r="AV34" i="10"/>
  <c r="AW34" i="10" s="1"/>
  <c r="M146" i="9"/>
  <c r="N146" i="9" s="1"/>
  <c r="K146" i="9"/>
  <c r="AV18" i="10"/>
  <c r="AW18" i="10" s="1"/>
  <c r="M211" i="9"/>
  <c r="N211" i="9" s="1"/>
  <c r="K211" i="9"/>
  <c r="AX24" i="10"/>
  <c r="AY26" i="10" s="1"/>
  <c r="M161" i="9"/>
  <c r="N161" i="9" s="1"/>
  <c r="K161" i="9"/>
  <c r="AV33" i="10"/>
  <c r="AW33" i="10" s="1"/>
  <c r="M153" i="9"/>
  <c r="N153" i="9" s="1"/>
  <c r="K153" i="9"/>
  <c r="AV25" i="10"/>
  <c r="AW25" i="10" s="1"/>
  <c r="M145" i="9"/>
  <c r="N145" i="9" s="1"/>
  <c r="K145" i="9"/>
  <c r="AV17" i="10"/>
  <c r="AW17" i="10" s="1"/>
  <c r="K194" i="9"/>
  <c r="M194" i="9"/>
  <c r="N194" i="9" s="1"/>
  <c r="AX7" i="10"/>
  <c r="M135" i="9"/>
  <c r="N135" i="9" s="1"/>
  <c r="K135" i="9"/>
  <c r="AV7" i="10"/>
  <c r="AW7" i="10" s="1"/>
  <c r="M193" i="9"/>
  <c r="N193" i="9" s="1"/>
  <c r="K193" i="9"/>
  <c r="AX6" i="10"/>
  <c r="M134" i="9"/>
  <c r="N134" i="9" s="1"/>
  <c r="K134" i="9"/>
  <c r="AV6" i="10"/>
  <c r="AW6" i="10" s="1"/>
  <c r="M157" i="9"/>
  <c r="N157" i="9" s="1"/>
  <c r="AV29" i="10"/>
  <c r="AW29" i="10" s="1"/>
  <c r="K157" i="9"/>
  <c r="M209" i="9"/>
  <c r="N209" i="9" s="1"/>
  <c r="K209" i="9"/>
  <c r="AX22" i="10"/>
  <c r="K226" i="9"/>
  <c r="M226" i="9"/>
  <c r="N226" i="9" s="1"/>
  <c r="AX39" i="10"/>
  <c r="AY39" i="10" s="1"/>
  <c r="M147" i="9"/>
  <c r="N147" i="9" s="1"/>
  <c r="K147" i="9"/>
  <c r="AV19" i="10"/>
  <c r="AW19" i="10" s="1"/>
  <c r="M225" i="9"/>
  <c r="N225" i="9" s="1"/>
  <c r="K225" i="9"/>
  <c r="AX38" i="10"/>
  <c r="M222" i="9"/>
  <c r="N222" i="9" s="1"/>
  <c r="K222" i="9"/>
  <c r="AX35" i="10"/>
  <c r="AY37" i="10" s="1"/>
  <c r="M206" i="9"/>
  <c r="N206" i="9" s="1"/>
  <c r="K206" i="9"/>
  <c r="AX19" i="10"/>
  <c r="AY21" i="10" s="1"/>
  <c r="M133" i="9"/>
  <c r="N133" i="9" s="1"/>
  <c r="K133" i="9"/>
  <c r="AV5" i="10"/>
  <c r="AW5" i="10" s="1"/>
  <c r="M167" i="9"/>
  <c r="N167" i="9" s="1"/>
  <c r="K167" i="9"/>
  <c r="AV39" i="10"/>
  <c r="AW39" i="10" s="1"/>
  <c r="AV27" i="10"/>
  <c r="AW27" i="10" s="1"/>
  <c r="M155" i="9"/>
  <c r="N155" i="9" s="1"/>
  <c r="K155" i="9"/>
  <c r="B140" i="9"/>
  <c r="B258" i="9"/>
  <c r="B199" i="9"/>
  <c r="BB5" i="10"/>
  <c r="AV30" i="10"/>
  <c r="AW30" i="10" s="1"/>
  <c r="M158" i="9"/>
  <c r="N158" i="9" s="1"/>
  <c r="K158" i="9"/>
  <c r="M164" i="9"/>
  <c r="N164" i="9" s="1"/>
  <c r="K164" i="9"/>
  <c r="AV36" i="10"/>
  <c r="AW36" i="10" s="1"/>
  <c r="M207" i="9"/>
  <c r="N207" i="9" s="1"/>
  <c r="AX20" i="10"/>
  <c r="AY22" i="10" s="1"/>
  <c r="K207" i="9"/>
  <c r="M221" i="9"/>
  <c r="N221" i="9" s="1"/>
  <c r="AX34" i="10"/>
  <c r="K221" i="9"/>
  <c r="M220" i="9"/>
  <c r="N220" i="9" s="1"/>
  <c r="AX33" i="10"/>
  <c r="K220" i="9"/>
  <c r="M204" i="9"/>
  <c r="N204" i="9" s="1"/>
  <c r="AX17" i="10"/>
  <c r="AY19" i="10" s="1"/>
  <c r="K204" i="9"/>
  <c r="M152" i="9"/>
  <c r="N152" i="9" s="1"/>
  <c r="K152" i="9"/>
  <c r="AV24" i="10"/>
  <c r="AW24" i="10" s="1"/>
  <c r="I155" i="9"/>
  <c r="K95" i="8"/>
  <c r="H31" i="10"/>
  <c r="I29" i="23" s="1"/>
  <c r="BG31" i="10"/>
  <c r="BH31" i="10" s="1"/>
  <c r="G39" i="10"/>
  <c r="H37" i="23" s="1"/>
  <c r="I100" i="8"/>
  <c r="BG39" i="10"/>
  <c r="BH39" i="10" s="1"/>
  <c r="H15" i="10"/>
  <c r="I13" i="23" s="1"/>
  <c r="G16" i="10"/>
  <c r="H14" i="23" s="1"/>
  <c r="H39" i="10"/>
  <c r="I37" i="23" s="1"/>
  <c r="BG15" i="10"/>
  <c r="BH15" i="10" s="1"/>
  <c r="I84" i="8"/>
  <c r="BG10" i="10"/>
  <c r="BH10" i="10" s="1"/>
  <c r="H10" i="10"/>
  <c r="I8" i="23" s="1"/>
  <c r="K89" i="8"/>
  <c r="I79" i="8"/>
  <c r="K107" i="8"/>
  <c r="I88" i="8"/>
  <c r="AT32" i="10"/>
  <c r="AU32" i="10" s="1"/>
  <c r="D29" i="10"/>
  <c r="E27" i="23" s="1"/>
  <c r="G12" i="10"/>
  <c r="H10" i="23" s="1"/>
  <c r="I78" i="8"/>
  <c r="K74" i="8"/>
  <c r="BG35" i="10"/>
  <c r="BH35" i="10" s="1"/>
  <c r="I74" i="8"/>
  <c r="I77" i="8"/>
  <c r="I101" i="8"/>
  <c r="BG32" i="10"/>
  <c r="BH32" i="10" s="1"/>
  <c r="BG9" i="10"/>
  <c r="BH9" i="10" s="1"/>
  <c r="H32" i="10"/>
  <c r="I30" i="23" s="1"/>
  <c r="H9" i="10"/>
  <c r="I7" i="23" s="1"/>
  <c r="K105" i="8"/>
  <c r="G30" i="10"/>
  <c r="H28" i="23" s="1"/>
  <c r="K91" i="8"/>
  <c r="BG24" i="10"/>
  <c r="BH24" i="10" s="1"/>
  <c r="H33" i="10"/>
  <c r="I31" i="23" s="1"/>
  <c r="K106" i="8"/>
  <c r="G27" i="10"/>
  <c r="H25" i="23" s="1"/>
  <c r="H14" i="10"/>
  <c r="I12" i="23" s="1"/>
  <c r="H19" i="10"/>
  <c r="I17" i="23" s="1"/>
  <c r="BG33" i="10"/>
  <c r="BH33" i="10" s="1"/>
  <c r="AT26" i="10"/>
  <c r="AU26" i="10" s="1"/>
  <c r="G17" i="10"/>
  <c r="H15" i="23" s="1"/>
  <c r="K98" i="8"/>
  <c r="BG14" i="10"/>
  <c r="BH14" i="10" s="1"/>
  <c r="BG19" i="10"/>
  <c r="BH19" i="10" s="1"/>
  <c r="G35" i="10"/>
  <c r="H33" i="23" s="1"/>
  <c r="H8" i="10"/>
  <c r="I6" i="23" s="1"/>
  <c r="H5" i="10"/>
  <c r="I3" i="23" s="1"/>
  <c r="AT27" i="10"/>
  <c r="AU27" i="10" s="1"/>
  <c r="BB10" i="10"/>
  <c r="BB12" i="10"/>
  <c r="BV28" i="10"/>
  <c r="BW28" i="10" s="1"/>
  <c r="AT24" i="10"/>
  <c r="AU24" i="10" s="1"/>
  <c r="AT11" i="10"/>
  <c r="AU11" i="10" s="1"/>
  <c r="AT13" i="10"/>
  <c r="AU13" i="10" s="1"/>
  <c r="AT18" i="10"/>
  <c r="AU18" i="10" s="1"/>
  <c r="H35" i="10"/>
  <c r="I33" i="23" s="1"/>
  <c r="BB28" i="10"/>
  <c r="D20" i="10"/>
  <c r="DR20" i="10" s="1"/>
  <c r="H24" i="10"/>
  <c r="I22" i="23" s="1"/>
  <c r="D8" i="10"/>
  <c r="E6" i="23" s="1"/>
  <c r="AT33" i="10"/>
  <c r="AU33" i="10" s="1"/>
  <c r="G21" i="10"/>
  <c r="H19" i="23" s="1"/>
  <c r="K80" i="8"/>
  <c r="D23" i="10"/>
  <c r="DQ23" i="10" s="1"/>
  <c r="D16" i="10"/>
  <c r="DQ16" i="10" s="1"/>
  <c r="AT17" i="10"/>
  <c r="AU17" i="10" s="1"/>
  <c r="AT36" i="10"/>
  <c r="AU36" i="10" s="1"/>
  <c r="AT25" i="10"/>
  <c r="AU25" i="10" s="1"/>
  <c r="BG8" i="10"/>
  <c r="BH8" i="10" s="1"/>
  <c r="BG5" i="10"/>
  <c r="BH5" i="10" s="1"/>
  <c r="N38" i="7"/>
  <c r="AT14" i="10"/>
  <c r="AU14" i="10" s="1"/>
  <c r="AT35" i="10"/>
  <c r="AU35" i="10" s="1"/>
  <c r="AT19" i="10"/>
  <c r="AT30" i="10"/>
  <c r="AU30" i="10" s="1"/>
  <c r="AT39" i="10"/>
  <c r="AT37" i="10"/>
  <c r="D21" i="10"/>
  <c r="E19" i="23" s="1"/>
  <c r="DQ22" i="10"/>
  <c r="AT31" i="10"/>
  <c r="AU31" i="10" s="1"/>
  <c r="T28" i="10"/>
  <c r="S26" i="23" s="1"/>
  <c r="DR22" i="10"/>
  <c r="AT38" i="10"/>
  <c r="AU38" i="10" s="1"/>
  <c r="AT15" i="10"/>
  <c r="AU15" i="10" s="1"/>
  <c r="AT9" i="10"/>
  <c r="AU9" i="10" s="1"/>
  <c r="DR6" i="10"/>
  <c r="DQ30" i="10"/>
  <c r="DQ24" i="10"/>
  <c r="DQ37" i="10"/>
  <c r="DR13" i="10"/>
  <c r="DR30" i="10"/>
  <c r="DR24" i="10"/>
  <c r="DQ6" i="10"/>
  <c r="DR37" i="10"/>
  <c r="BB29" i="10"/>
  <c r="DQ13" i="10"/>
  <c r="E34" i="23"/>
  <c r="DR36" i="10"/>
  <c r="DQ36" i="10"/>
  <c r="E36" i="23"/>
  <c r="DQ38" i="10"/>
  <c r="DR38" i="10"/>
  <c r="E29" i="23"/>
  <c r="DR31" i="10"/>
  <c r="DQ31" i="10"/>
  <c r="E13" i="23"/>
  <c r="DQ15" i="10"/>
  <c r="DR15" i="10"/>
  <c r="E24" i="23"/>
  <c r="DR26" i="10"/>
  <c r="DQ26" i="10"/>
  <c r="E23" i="23"/>
  <c r="DR25" i="10"/>
  <c r="DQ25" i="10"/>
  <c r="AT34" i="10"/>
  <c r="AU34" i="10" s="1"/>
  <c r="CT32" i="10"/>
  <c r="U32" i="10" s="1"/>
  <c r="T30" i="23" s="1"/>
  <c r="CT34" i="10"/>
  <c r="U34" i="10" s="1"/>
  <c r="T32" i="23" s="1"/>
  <c r="CT18" i="10"/>
  <c r="U18" i="10" s="1"/>
  <c r="T16" i="23" s="1"/>
  <c r="DM37" i="10"/>
  <c r="M8" i="23"/>
  <c r="M24" i="23"/>
  <c r="M28" i="23"/>
  <c r="I27" i="23"/>
  <c r="DR14" i="10"/>
  <c r="E12" i="23"/>
  <c r="DQ35" i="10"/>
  <c r="E33" i="23"/>
  <c r="DR27" i="10"/>
  <c r="E25" i="23"/>
  <c r="DR19" i="10"/>
  <c r="DS19" i="10" s="1"/>
  <c r="DT19" i="10" s="1"/>
  <c r="E17" i="23"/>
  <c r="DR11" i="10"/>
  <c r="DS11" i="10" s="1"/>
  <c r="DT11" i="10" s="1"/>
  <c r="E9" i="23"/>
  <c r="DR32" i="10"/>
  <c r="DS32" i="10" s="1"/>
  <c r="DT32" i="10" s="1"/>
  <c r="E30" i="23"/>
  <c r="DR39" i="10"/>
  <c r="DS39" i="10" s="1"/>
  <c r="DT39" i="10" s="1"/>
  <c r="DU39" i="10" s="1"/>
  <c r="E37" i="23"/>
  <c r="DQ9" i="10"/>
  <c r="DS9" i="10" s="1"/>
  <c r="DT9" i="10" s="1"/>
  <c r="DU9" i="10" s="1"/>
  <c r="E7" i="23"/>
  <c r="I19" i="23"/>
  <c r="Q17" i="23"/>
  <c r="Q33" i="23"/>
  <c r="DR7" i="10"/>
  <c r="E5" i="23"/>
  <c r="DQ33" i="10"/>
  <c r="E31" i="23"/>
  <c r="DR17" i="10"/>
  <c r="E15" i="23"/>
  <c r="AU21" i="10"/>
  <c r="K103" i="9"/>
  <c r="M103" i="9"/>
  <c r="N103" i="9" s="1"/>
  <c r="K87" i="9"/>
  <c r="M87" i="9"/>
  <c r="N87" i="9" s="1"/>
  <c r="I140" i="7"/>
  <c r="I148" i="7"/>
  <c r="I149" i="7"/>
  <c r="BL28" i="10"/>
  <c r="CT20" i="10"/>
  <c r="U20" i="10" s="1"/>
  <c r="T18" i="23" s="1"/>
  <c r="DS12" i="10"/>
  <c r="DT12" i="10" s="1"/>
  <c r="DU12" i="10" s="1"/>
  <c r="CX20" i="10"/>
  <c r="W20" i="10" s="1"/>
  <c r="V18" i="23" s="1"/>
  <c r="CX33" i="10"/>
  <c r="W33" i="10" s="1"/>
  <c r="V31" i="23" s="1"/>
  <c r="CX21" i="10"/>
  <c r="W21" i="10" s="1"/>
  <c r="V19" i="23" s="1"/>
  <c r="CX13" i="10"/>
  <c r="W13" i="10" s="1"/>
  <c r="V11" i="23" s="1"/>
  <c r="AU19" i="10"/>
  <c r="AU39" i="10"/>
  <c r="AU6" i="10"/>
  <c r="AU37" i="10"/>
  <c r="CX17" i="10"/>
  <c r="W17" i="10" s="1"/>
  <c r="V15" i="23" s="1"/>
  <c r="AU23" i="10"/>
  <c r="AU20" i="10"/>
  <c r="AU16" i="10"/>
  <c r="CT13" i="10"/>
  <c r="U13" i="10" s="1"/>
  <c r="T11" i="23" s="1"/>
  <c r="CT7" i="10"/>
  <c r="U7" i="10" s="1"/>
  <c r="T5" i="23" s="1"/>
  <c r="CT16" i="10"/>
  <c r="U16" i="10" s="1"/>
  <c r="T14" i="23" s="1"/>
  <c r="CT17" i="10"/>
  <c r="U17" i="10" s="1"/>
  <c r="T15" i="23" s="1"/>
  <c r="CT19" i="10"/>
  <c r="U19" i="10" s="1"/>
  <c r="T17" i="23" s="1"/>
  <c r="CT8" i="10"/>
  <c r="U8" i="10" s="1"/>
  <c r="T6" i="23" s="1"/>
  <c r="CT22" i="10"/>
  <c r="U22" i="10" s="1"/>
  <c r="T20" i="23" s="1"/>
  <c r="CX12" i="10"/>
  <c r="W12" i="10" s="1"/>
  <c r="V10" i="23" s="1"/>
  <c r="I103" i="9"/>
  <c r="I87" i="9"/>
  <c r="I146" i="7"/>
  <c r="I145" i="7"/>
  <c r="K83" i="9"/>
  <c r="M83" i="9"/>
  <c r="N83" i="9" s="1"/>
  <c r="K93" i="9"/>
  <c r="M93" i="9"/>
  <c r="N93" i="9" s="1"/>
  <c r="K104" i="9"/>
  <c r="M104" i="9"/>
  <c r="N104" i="9" s="1"/>
  <c r="K96" i="9"/>
  <c r="M96" i="9"/>
  <c r="N96" i="9" s="1"/>
  <c r="K88" i="9"/>
  <c r="M88" i="9"/>
  <c r="N88" i="9" s="1"/>
  <c r="K80" i="9"/>
  <c r="M80" i="9"/>
  <c r="N80" i="9" s="1"/>
  <c r="K99" i="9"/>
  <c r="M99" i="9"/>
  <c r="N99" i="9" s="1"/>
  <c r="K101" i="9"/>
  <c r="M101" i="9"/>
  <c r="N101" i="9" s="1"/>
  <c r="K108" i="9"/>
  <c r="M108" i="9"/>
  <c r="N108" i="9" s="1"/>
  <c r="K106" i="9"/>
  <c r="M106" i="9"/>
  <c r="N106" i="9" s="1"/>
  <c r="K98" i="9"/>
  <c r="M98" i="9"/>
  <c r="N98" i="9" s="1"/>
  <c r="K90" i="9"/>
  <c r="M90" i="9"/>
  <c r="N90" i="9" s="1"/>
  <c r="K82" i="9"/>
  <c r="M82" i="9"/>
  <c r="N82" i="9" s="1"/>
  <c r="I162" i="7"/>
  <c r="I161" i="7"/>
  <c r="I141" i="7"/>
  <c r="K105" i="9"/>
  <c r="M105" i="9"/>
  <c r="N105" i="9" s="1"/>
  <c r="K107" i="9"/>
  <c r="M107" i="9"/>
  <c r="N107" i="9" s="1"/>
  <c r="K77" i="9"/>
  <c r="M77" i="9"/>
  <c r="N77" i="9" s="1"/>
  <c r="K100" i="9"/>
  <c r="M100" i="9"/>
  <c r="N100" i="9" s="1"/>
  <c r="K92" i="9"/>
  <c r="M92" i="9"/>
  <c r="N92" i="9" s="1"/>
  <c r="K84" i="9"/>
  <c r="M84" i="9"/>
  <c r="N84" i="9" s="1"/>
  <c r="K89" i="9"/>
  <c r="M89" i="9"/>
  <c r="N89" i="9" s="1"/>
  <c r="K95" i="9"/>
  <c r="M95" i="9"/>
  <c r="N95" i="9" s="1"/>
  <c r="K85" i="9"/>
  <c r="M85" i="9"/>
  <c r="N85" i="9" s="1"/>
  <c r="K78" i="9"/>
  <c r="M78" i="9"/>
  <c r="N78" i="9" s="1"/>
  <c r="K102" i="9"/>
  <c r="M102" i="9"/>
  <c r="N102" i="9" s="1"/>
  <c r="K94" i="9"/>
  <c r="M94" i="9"/>
  <c r="N94" i="9" s="1"/>
  <c r="K86" i="9"/>
  <c r="M86" i="9"/>
  <c r="N86" i="9" s="1"/>
  <c r="I89" i="7"/>
  <c r="I93" i="7"/>
  <c r="I77" i="7"/>
  <c r="I82" i="7"/>
  <c r="I85" i="7"/>
  <c r="I88" i="7"/>
  <c r="I79" i="7"/>
  <c r="I78" i="7"/>
  <c r="CT33" i="10"/>
  <c r="U33" i="10" s="1"/>
  <c r="T31" i="23" s="1"/>
  <c r="CT31" i="10"/>
  <c r="U31" i="10" s="1"/>
  <c r="T29" i="23" s="1"/>
  <c r="BH29" i="10"/>
  <c r="CT21" i="10"/>
  <c r="U21" i="10" s="1"/>
  <c r="T19" i="23" s="1"/>
  <c r="CT23" i="10"/>
  <c r="U23" i="10" s="1"/>
  <c r="T21" i="23" s="1"/>
  <c r="CT24" i="10"/>
  <c r="U24" i="10" s="1"/>
  <c r="T22" i="23" s="1"/>
  <c r="CT25" i="10"/>
  <c r="U25" i="10" s="1"/>
  <c r="T23" i="23" s="1"/>
  <c r="CT6" i="10"/>
  <c r="U6" i="10" s="1"/>
  <c r="T4" i="23" s="1"/>
  <c r="CT26" i="10"/>
  <c r="U26" i="10" s="1"/>
  <c r="T24" i="23" s="1"/>
  <c r="CT10" i="10"/>
  <c r="U10" i="10" s="1"/>
  <c r="T8" i="23" s="1"/>
  <c r="CT12" i="10"/>
  <c r="U12" i="10" s="1"/>
  <c r="T10" i="23" s="1"/>
  <c r="CT15" i="10"/>
  <c r="U15" i="10" s="1"/>
  <c r="T13" i="23" s="1"/>
  <c r="CT5" i="10"/>
  <c r="U5" i="10" s="1"/>
  <c r="T3" i="23" s="1"/>
  <c r="CT9" i="10"/>
  <c r="U9" i="10" s="1"/>
  <c r="T7" i="23" s="1"/>
  <c r="I101" i="7"/>
  <c r="I102" i="7"/>
  <c r="I103" i="7"/>
  <c r="I87" i="7"/>
  <c r="I100" i="7"/>
  <c r="I90" i="7"/>
  <c r="I92" i="7"/>
  <c r="I94" i="7"/>
  <c r="I76" i="7"/>
  <c r="I86" i="7"/>
  <c r="I95" i="7"/>
  <c r="I81" i="7"/>
  <c r="I84" i="7"/>
  <c r="I91" i="7"/>
  <c r="DS10" i="10"/>
  <c r="DT10" i="10" s="1"/>
  <c r="DU10" i="10" s="1"/>
  <c r="AD19" i="10"/>
  <c r="AC17" i="23" s="1"/>
  <c r="K324" i="7"/>
  <c r="CF19" i="10"/>
  <c r="CG19" i="10" s="1"/>
  <c r="AD11" i="10"/>
  <c r="AC9" i="23" s="1"/>
  <c r="K316" i="7"/>
  <c r="CF11" i="10"/>
  <c r="CG11" i="10" s="1"/>
  <c r="K344" i="7"/>
  <c r="CF39" i="10"/>
  <c r="CG39" i="10" s="1"/>
  <c r="AD23" i="10"/>
  <c r="AC21" i="23" s="1"/>
  <c r="K328" i="7"/>
  <c r="CF23" i="10"/>
  <c r="CG23" i="10" s="1"/>
  <c r="AD7" i="10"/>
  <c r="AC5" i="23" s="1"/>
  <c r="K312" i="7"/>
  <c r="CF7" i="10"/>
  <c r="CG7" i="10" s="1"/>
  <c r="AD33" i="10"/>
  <c r="AC31" i="23" s="1"/>
  <c r="K338" i="7"/>
  <c r="CF33" i="10"/>
  <c r="CG33" i="10" s="1"/>
  <c r="AD25" i="10"/>
  <c r="AC23" i="23" s="1"/>
  <c r="K330" i="7"/>
  <c r="CF25" i="10"/>
  <c r="CG25" i="10" s="1"/>
  <c r="AD17" i="10"/>
  <c r="AC15" i="23" s="1"/>
  <c r="K322" i="7"/>
  <c r="CF17" i="10"/>
  <c r="CG17" i="10" s="1"/>
  <c r="AD9" i="10"/>
  <c r="AC7" i="23" s="1"/>
  <c r="K314" i="7"/>
  <c r="CF9" i="10"/>
  <c r="CG9" i="10" s="1"/>
  <c r="K343" i="7"/>
  <c r="CF38" i="10"/>
  <c r="CG38" i="10" s="1"/>
  <c r="AD34" i="10"/>
  <c r="AC32" i="23" s="1"/>
  <c r="K339" i="7"/>
  <c r="CF34" i="10"/>
  <c r="CG34" i="10" s="1"/>
  <c r="AD30" i="10"/>
  <c r="AC28" i="23" s="1"/>
  <c r="K335" i="7"/>
  <c r="CF30" i="10"/>
  <c r="CG30" i="10" s="1"/>
  <c r="AD26" i="10"/>
  <c r="AC24" i="23" s="1"/>
  <c r="K331" i="7"/>
  <c r="CF26" i="10"/>
  <c r="CG26" i="10" s="1"/>
  <c r="AD22" i="10"/>
  <c r="AC20" i="23" s="1"/>
  <c r="K327" i="7"/>
  <c r="CF22" i="10"/>
  <c r="CG22" i="10" s="1"/>
  <c r="AD18" i="10"/>
  <c r="AC16" i="23" s="1"/>
  <c r="K323" i="7"/>
  <c r="CF18" i="10"/>
  <c r="CG18" i="10" s="1"/>
  <c r="AD14" i="10"/>
  <c r="AC12" i="23" s="1"/>
  <c r="K319" i="7"/>
  <c r="CF14" i="10"/>
  <c r="CG14" i="10" s="1"/>
  <c r="AD10" i="10"/>
  <c r="AC8" i="23" s="1"/>
  <c r="K315" i="7"/>
  <c r="CF10" i="10"/>
  <c r="CG10" i="10" s="1"/>
  <c r="AD6" i="10"/>
  <c r="AC4" i="23" s="1"/>
  <c r="K311" i="7"/>
  <c r="CF6" i="10"/>
  <c r="CG6" i="10" s="1"/>
  <c r="AB32" i="10"/>
  <c r="AA30" i="23" s="1"/>
  <c r="K278" i="7"/>
  <c r="CD32" i="10"/>
  <c r="CE32" i="10" s="1"/>
  <c r="K282" i="7"/>
  <c r="CD36" i="10"/>
  <c r="CE36" i="10" s="1"/>
  <c r="AB8" i="10"/>
  <c r="AA6" i="23" s="1"/>
  <c r="K254" i="7"/>
  <c r="CD8" i="10"/>
  <c r="CE8" i="10" s="1"/>
  <c r="K284" i="7"/>
  <c r="CD38" i="10"/>
  <c r="CE38" i="10" s="1"/>
  <c r="AB30" i="10"/>
  <c r="AA28" i="23" s="1"/>
  <c r="K276" i="7"/>
  <c r="CD30" i="10"/>
  <c r="CE30" i="10" s="1"/>
  <c r="AB22" i="10"/>
  <c r="AA20" i="23" s="1"/>
  <c r="K268" i="7"/>
  <c r="CD22" i="10"/>
  <c r="CE22" i="10" s="1"/>
  <c r="AB12" i="10"/>
  <c r="AA10" i="23" s="1"/>
  <c r="K258" i="7"/>
  <c r="CD12" i="10"/>
  <c r="CE12" i="10" s="1"/>
  <c r="AB18" i="10"/>
  <c r="AA16" i="23" s="1"/>
  <c r="K264" i="7"/>
  <c r="CD18" i="10"/>
  <c r="CE18" i="10" s="1"/>
  <c r="AB10" i="10"/>
  <c r="AA8" i="23" s="1"/>
  <c r="K256" i="7"/>
  <c r="CD10" i="10"/>
  <c r="CE10" i="10" s="1"/>
  <c r="X26" i="10"/>
  <c r="W24" i="23" s="1"/>
  <c r="K154" i="7"/>
  <c r="BZ26" i="10"/>
  <c r="CA26" i="10" s="1"/>
  <c r="K166" i="7"/>
  <c r="BZ38" i="10"/>
  <c r="CA38" i="10" s="1"/>
  <c r="X22" i="10"/>
  <c r="W20" i="23" s="1"/>
  <c r="K150" i="7"/>
  <c r="BZ22" i="10"/>
  <c r="CA22" i="10" s="1"/>
  <c r="X6" i="10"/>
  <c r="W4" i="23" s="1"/>
  <c r="K134" i="7"/>
  <c r="BZ6" i="10"/>
  <c r="CA6" i="10" s="1"/>
  <c r="K164" i="7"/>
  <c r="BZ36" i="10"/>
  <c r="CA36" i="10" s="1"/>
  <c r="X32" i="10"/>
  <c r="W30" i="23" s="1"/>
  <c r="K160" i="7"/>
  <c r="BZ32" i="10"/>
  <c r="CA32" i="10" s="1"/>
  <c r="X28" i="10"/>
  <c r="W26" i="23" s="1"/>
  <c r="K156" i="7"/>
  <c r="BZ28" i="10"/>
  <c r="CA28" i="10" s="1"/>
  <c r="X23" i="10"/>
  <c r="W21" i="23" s="1"/>
  <c r="K151" i="7"/>
  <c r="BZ23" i="10"/>
  <c r="CA23" i="10" s="1"/>
  <c r="X19" i="10"/>
  <c r="W17" i="23" s="1"/>
  <c r="K147" i="7"/>
  <c r="BZ19" i="10"/>
  <c r="CA19" i="10" s="1"/>
  <c r="X9" i="10"/>
  <c r="W7" i="23" s="1"/>
  <c r="K137" i="7"/>
  <c r="BZ9" i="10"/>
  <c r="CA9" i="10" s="1"/>
  <c r="K224" i="7"/>
  <c r="CB37" i="10"/>
  <c r="CC37" i="10" s="1"/>
  <c r="Z21" i="10"/>
  <c r="Y19" i="23" s="1"/>
  <c r="K208" i="7"/>
  <c r="CB21" i="10"/>
  <c r="CC21" i="10" s="1"/>
  <c r="Z33" i="10"/>
  <c r="Y31" i="23" s="1"/>
  <c r="K220" i="7"/>
  <c r="CB33" i="10"/>
  <c r="CC33" i="10" s="1"/>
  <c r="Z17" i="10"/>
  <c r="Y15" i="23" s="1"/>
  <c r="K204" i="7"/>
  <c r="CB17" i="10"/>
  <c r="CC17" i="10" s="1"/>
  <c r="K226" i="7"/>
  <c r="CB39" i="10"/>
  <c r="CC39" i="10" s="1"/>
  <c r="Z31" i="10"/>
  <c r="Y29" i="23" s="1"/>
  <c r="K218" i="7"/>
  <c r="CB31" i="10"/>
  <c r="CC31" i="10" s="1"/>
  <c r="Z23" i="10"/>
  <c r="Y21" i="23" s="1"/>
  <c r="K210" i="7"/>
  <c r="CB23" i="10"/>
  <c r="CC23" i="10" s="1"/>
  <c r="Z15" i="10"/>
  <c r="Y13" i="23" s="1"/>
  <c r="K202" i="7"/>
  <c r="CB15" i="10"/>
  <c r="CC15" i="10" s="1"/>
  <c r="Z7" i="10"/>
  <c r="Y5" i="23" s="1"/>
  <c r="K194" i="7"/>
  <c r="CB7" i="10"/>
  <c r="CC7" i="10" s="1"/>
  <c r="K223" i="7"/>
  <c r="CB36" i="10"/>
  <c r="CC36" i="10" s="1"/>
  <c r="Z32" i="10"/>
  <c r="Y30" i="23" s="1"/>
  <c r="K219" i="7"/>
  <c r="CB32" i="10"/>
  <c r="CC32" i="10" s="1"/>
  <c r="Z28" i="10"/>
  <c r="Y26" i="23" s="1"/>
  <c r="K215" i="7"/>
  <c r="CB28" i="10"/>
  <c r="CC28" i="10" s="1"/>
  <c r="Z24" i="10"/>
  <c r="Y22" i="23" s="1"/>
  <c r="K211" i="7"/>
  <c r="CB24" i="10"/>
  <c r="CC24" i="10" s="1"/>
  <c r="Z20" i="10"/>
  <c r="Y18" i="23" s="1"/>
  <c r="K207" i="7"/>
  <c r="CB20" i="10"/>
  <c r="CC20" i="10" s="1"/>
  <c r="Z16" i="10"/>
  <c r="Y14" i="23" s="1"/>
  <c r="K203" i="7"/>
  <c r="CB16" i="10"/>
  <c r="CC16" i="10" s="1"/>
  <c r="Z12" i="10"/>
  <c r="Y10" i="23" s="1"/>
  <c r="K199" i="7"/>
  <c r="CB12" i="10"/>
  <c r="CC12" i="10" s="1"/>
  <c r="Z8" i="10"/>
  <c r="Y6" i="23" s="1"/>
  <c r="K195" i="7"/>
  <c r="CB8" i="10"/>
  <c r="CC8" i="10" s="1"/>
  <c r="BV36" i="10"/>
  <c r="BV39" i="10"/>
  <c r="N17" i="7"/>
  <c r="I17" i="7" s="1"/>
  <c r="T7" i="10"/>
  <c r="S5" i="23" s="1"/>
  <c r="BV7" i="10"/>
  <c r="M101" i="7"/>
  <c r="N101" i="7" s="1"/>
  <c r="N42" i="7"/>
  <c r="T32" i="10"/>
  <c r="S30" i="23" s="1"/>
  <c r="BV32" i="10"/>
  <c r="BV35" i="10"/>
  <c r="N29" i="7"/>
  <c r="T19" i="10"/>
  <c r="S17" i="23" s="1"/>
  <c r="BV19" i="10"/>
  <c r="M103" i="7"/>
  <c r="N103" i="7" s="1"/>
  <c r="N20" i="7"/>
  <c r="I20" i="7" s="1"/>
  <c r="T10" i="10"/>
  <c r="S8" i="23" s="1"/>
  <c r="BV10" i="10"/>
  <c r="AS34" i="10"/>
  <c r="AS18" i="10"/>
  <c r="M100" i="7"/>
  <c r="N100" i="7" s="1"/>
  <c r="N41" i="7"/>
  <c r="T31" i="10"/>
  <c r="S29" i="23" s="1"/>
  <c r="BV31" i="10"/>
  <c r="BF22" i="10"/>
  <c r="BF36" i="10"/>
  <c r="BF32" i="10"/>
  <c r="N15" i="7"/>
  <c r="I15" i="7" s="1"/>
  <c r="T5" i="10"/>
  <c r="S3" i="23" s="1"/>
  <c r="BV5" i="10"/>
  <c r="M93" i="7"/>
  <c r="N93" i="7" s="1"/>
  <c r="N34" i="7"/>
  <c r="T24" i="10"/>
  <c r="S22" i="23" s="1"/>
  <c r="BV24" i="10"/>
  <c r="N18" i="7"/>
  <c r="I18" i="7" s="1"/>
  <c r="T8" i="10"/>
  <c r="S6" i="23" s="1"/>
  <c r="BV8" i="10"/>
  <c r="DM38" i="10"/>
  <c r="BF8" i="10"/>
  <c r="BF34" i="10"/>
  <c r="BF27" i="10"/>
  <c r="M162" i="7"/>
  <c r="M148" i="7"/>
  <c r="M145" i="7"/>
  <c r="N105" i="7"/>
  <c r="M105" i="7"/>
  <c r="DM36" i="10"/>
  <c r="M76" i="7"/>
  <c r="N76" i="7" s="1"/>
  <c r="M85" i="7"/>
  <c r="N85" i="7" s="1"/>
  <c r="N26" i="7"/>
  <c r="T16" i="10"/>
  <c r="S14" i="23" s="1"/>
  <c r="BV16" i="10"/>
  <c r="DR33" i="10"/>
  <c r="DQ17" i="10"/>
  <c r="DQ7" i="10"/>
  <c r="M81" i="7"/>
  <c r="N81" i="7" s="1"/>
  <c r="BV37" i="10"/>
  <c r="BF17" i="10"/>
  <c r="BF26" i="10"/>
  <c r="BF10" i="10"/>
  <c r="BS10" i="10"/>
  <c r="BF31" i="10"/>
  <c r="BF15" i="10"/>
  <c r="M84" i="7"/>
  <c r="N84" i="7" s="1"/>
  <c r="N25" i="7"/>
  <c r="T15" i="10"/>
  <c r="S13" i="23" s="1"/>
  <c r="BV15" i="10"/>
  <c r="DQ14" i="10"/>
  <c r="M77" i="7"/>
  <c r="N77" i="7" s="1"/>
  <c r="M78" i="7"/>
  <c r="N78" i="7" s="1"/>
  <c r="BW11" i="10"/>
  <c r="BW14" i="10"/>
  <c r="BW6" i="10"/>
  <c r="DQ27" i="10"/>
  <c r="BF9" i="10"/>
  <c r="BF24" i="10"/>
  <c r="M140" i="7"/>
  <c r="N140" i="7" s="1"/>
  <c r="N324" i="7"/>
  <c r="N316" i="7"/>
  <c r="N344" i="7"/>
  <c r="N328" i="7"/>
  <c r="N312" i="7"/>
  <c r="N338" i="7"/>
  <c r="N330" i="7"/>
  <c r="N322" i="7"/>
  <c r="N314" i="7"/>
  <c r="N343" i="7"/>
  <c r="N339" i="7"/>
  <c r="N335" i="7"/>
  <c r="N331" i="7"/>
  <c r="N327" i="7"/>
  <c r="N323" i="7"/>
  <c r="N319" i="7"/>
  <c r="N315" i="7"/>
  <c r="N311" i="7"/>
  <c r="I311" i="7" s="1"/>
  <c r="N278" i="7"/>
  <c r="N282" i="7"/>
  <c r="N254" i="7"/>
  <c r="N284" i="7"/>
  <c r="N276" i="7"/>
  <c r="N268" i="7"/>
  <c r="N258" i="7"/>
  <c r="N264" i="7"/>
  <c r="N256" i="7"/>
  <c r="N154" i="7"/>
  <c r="N166" i="7"/>
  <c r="N150" i="7"/>
  <c r="N134" i="7"/>
  <c r="I134" i="7" s="1"/>
  <c r="N164" i="7"/>
  <c r="N160" i="7"/>
  <c r="N156" i="7"/>
  <c r="N151" i="7"/>
  <c r="N147" i="7"/>
  <c r="N137" i="7"/>
  <c r="N224" i="7"/>
  <c r="N208" i="7"/>
  <c r="N220" i="7"/>
  <c r="N204" i="7"/>
  <c r="N226" i="7"/>
  <c r="N218" i="7"/>
  <c r="N210" i="7"/>
  <c r="N202" i="7"/>
  <c r="N194" i="7"/>
  <c r="N223" i="7"/>
  <c r="N219" i="7"/>
  <c r="N215" i="7"/>
  <c r="N211" i="7"/>
  <c r="N207" i="7"/>
  <c r="N203" i="7"/>
  <c r="N199" i="7"/>
  <c r="N195" i="7"/>
  <c r="V11" i="10"/>
  <c r="U9" i="23" s="1"/>
  <c r="K80" i="7"/>
  <c r="BX11" i="10"/>
  <c r="BY11" i="10" s="1"/>
  <c r="N108" i="7"/>
  <c r="M108" i="7"/>
  <c r="M102" i="7"/>
  <c r="N102" i="7" s="1"/>
  <c r="N43" i="7"/>
  <c r="T33" i="10"/>
  <c r="S31" i="23" s="1"/>
  <c r="BV33" i="10"/>
  <c r="N27" i="7"/>
  <c r="T17" i="10"/>
  <c r="S15" i="23" s="1"/>
  <c r="BV17" i="10"/>
  <c r="N104" i="7"/>
  <c r="M104" i="7"/>
  <c r="M87" i="7"/>
  <c r="N87" i="7" s="1"/>
  <c r="DQ34" i="10"/>
  <c r="DR34" i="10"/>
  <c r="DQ18" i="10"/>
  <c r="DR18" i="10"/>
  <c r="N22" i="7"/>
  <c r="I22" i="7" s="1"/>
  <c r="T12" i="10"/>
  <c r="S10" i="23" s="1"/>
  <c r="BV12" i="10"/>
  <c r="BF12" i="10"/>
  <c r="BF39" i="10"/>
  <c r="BF23" i="10"/>
  <c r="BF7" i="10"/>
  <c r="K341" i="7"/>
  <c r="CF36" i="10"/>
  <c r="CG36" i="10" s="1"/>
  <c r="AD32" i="10"/>
  <c r="AC30" i="23" s="1"/>
  <c r="K337" i="7"/>
  <c r="CF32" i="10"/>
  <c r="CG32" i="10" s="1"/>
  <c r="AD28" i="10"/>
  <c r="AC26" i="23" s="1"/>
  <c r="K333" i="7"/>
  <c r="CF28" i="10"/>
  <c r="CG28" i="10" s="1"/>
  <c r="AD24" i="10"/>
  <c r="AC22" i="23" s="1"/>
  <c r="K329" i="7"/>
  <c r="CF24" i="10"/>
  <c r="CG24" i="10" s="1"/>
  <c r="AB5" i="10"/>
  <c r="AA3" i="23" s="1"/>
  <c r="K251" i="7"/>
  <c r="CD5" i="10"/>
  <c r="CE5" i="10" s="1"/>
  <c r="X5" i="10"/>
  <c r="W3" i="23" s="1"/>
  <c r="K133" i="7"/>
  <c r="BZ5" i="10"/>
  <c r="CA5" i="10" s="1"/>
  <c r="Z14" i="10"/>
  <c r="Y12" i="23" s="1"/>
  <c r="K201" i="7"/>
  <c r="CB14" i="10"/>
  <c r="CC14" i="10" s="1"/>
  <c r="Z10" i="10"/>
  <c r="Y8" i="23" s="1"/>
  <c r="K197" i="7"/>
  <c r="CB10" i="10"/>
  <c r="CC10" i="10" s="1"/>
  <c r="Z6" i="10"/>
  <c r="Y4" i="23" s="1"/>
  <c r="K193" i="7"/>
  <c r="CB6" i="10"/>
  <c r="CC6" i="10" s="1"/>
  <c r="M89" i="7"/>
  <c r="N89" i="7" s="1"/>
  <c r="M90" i="7"/>
  <c r="N90" i="7" s="1"/>
  <c r="N31" i="7"/>
  <c r="T21" i="10"/>
  <c r="S19" i="23" s="1"/>
  <c r="BV21" i="10"/>
  <c r="V14" i="10"/>
  <c r="U12" i="23" s="1"/>
  <c r="K83" i="7"/>
  <c r="BX14" i="10"/>
  <c r="BY14" i="10" s="1"/>
  <c r="V30" i="10"/>
  <c r="U28" i="23" s="1"/>
  <c r="K99" i="7"/>
  <c r="BX30" i="10"/>
  <c r="BY30" i="10" s="1"/>
  <c r="M92" i="7"/>
  <c r="N92" i="7" s="1"/>
  <c r="M94" i="7"/>
  <c r="N94" i="7" s="1"/>
  <c r="N19" i="7"/>
  <c r="I19" i="7" s="1"/>
  <c r="T9" i="10"/>
  <c r="S7" i="23" s="1"/>
  <c r="BV9" i="10"/>
  <c r="N37" i="7"/>
  <c r="T27" i="10"/>
  <c r="S25" i="23" s="1"/>
  <c r="BV27" i="10"/>
  <c r="N107" i="7"/>
  <c r="M107" i="7"/>
  <c r="BV38" i="10"/>
  <c r="N40" i="7"/>
  <c r="T30" i="10"/>
  <c r="S28" i="23" s="1"/>
  <c r="BV30" i="10"/>
  <c r="M75" i="7"/>
  <c r="N75" i="7" s="1"/>
  <c r="I75" i="7" s="1"/>
  <c r="BF37" i="10"/>
  <c r="BF20" i="10"/>
  <c r="BF18" i="10"/>
  <c r="BF11" i="10"/>
  <c r="DS28" i="10"/>
  <c r="DT28" i="10" s="1"/>
  <c r="M165" i="7"/>
  <c r="M161" i="7"/>
  <c r="M149" i="7"/>
  <c r="M141" i="7"/>
  <c r="M146" i="7"/>
  <c r="K283" i="7"/>
  <c r="CD37" i="10"/>
  <c r="CE37" i="10" s="1"/>
  <c r="AB33" i="10"/>
  <c r="AA31" i="23" s="1"/>
  <c r="K279" i="7"/>
  <c r="CD33" i="10"/>
  <c r="CE33" i="10" s="1"/>
  <c r="AB29" i="10"/>
  <c r="AA27" i="23" s="1"/>
  <c r="K275" i="7"/>
  <c r="CD29" i="10"/>
  <c r="CE29" i="10" s="1"/>
  <c r="AB25" i="10"/>
  <c r="AA23" i="23" s="1"/>
  <c r="K271" i="7"/>
  <c r="CD25" i="10"/>
  <c r="CE25" i="10" s="1"/>
  <c r="AB21" i="10"/>
  <c r="AA19" i="23" s="1"/>
  <c r="K267" i="7"/>
  <c r="CD21" i="10"/>
  <c r="CE21" i="10" s="1"/>
  <c r="AB17" i="10"/>
  <c r="AA15" i="23" s="1"/>
  <c r="K263" i="7"/>
  <c r="CD17" i="10"/>
  <c r="CE17" i="10" s="1"/>
  <c r="AB13" i="10"/>
  <c r="AA11" i="23" s="1"/>
  <c r="K259" i="7"/>
  <c r="CD13" i="10"/>
  <c r="CE13" i="10" s="1"/>
  <c r="AB9" i="10"/>
  <c r="AA7" i="23" s="1"/>
  <c r="K255" i="7"/>
  <c r="CD9" i="10"/>
  <c r="CE9" i="10" s="1"/>
  <c r="X29" i="10"/>
  <c r="W27" i="23" s="1"/>
  <c r="K157" i="7"/>
  <c r="BZ29" i="10"/>
  <c r="CA29" i="10" s="1"/>
  <c r="X25" i="10"/>
  <c r="W23" i="23" s="1"/>
  <c r="K153" i="7"/>
  <c r="BZ25" i="10"/>
  <c r="CA25" i="10" s="1"/>
  <c r="Z5" i="10"/>
  <c r="Y3" i="23" s="1"/>
  <c r="K192" i="7"/>
  <c r="CB5" i="10"/>
  <c r="CC5" i="10" s="1"/>
  <c r="V28" i="10"/>
  <c r="U26" i="23" s="1"/>
  <c r="K97" i="7"/>
  <c r="BX28" i="10"/>
  <c r="BY28" i="10" s="1"/>
  <c r="V29" i="10"/>
  <c r="U27" i="23" s="1"/>
  <c r="K98" i="7"/>
  <c r="BX29" i="10"/>
  <c r="BY29" i="10" s="1"/>
  <c r="M82" i="7"/>
  <c r="N82" i="7" s="1"/>
  <c r="N23" i="7"/>
  <c r="I23" i="7" s="1"/>
  <c r="T13" i="10"/>
  <c r="S11" i="23" s="1"/>
  <c r="BV13" i="10"/>
  <c r="M86" i="7"/>
  <c r="N86" i="7" s="1"/>
  <c r="M88" i="7"/>
  <c r="N88" i="7" s="1"/>
  <c r="N44" i="7"/>
  <c r="T34" i="10"/>
  <c r="S32" i="23" s="1"/>
  <c r="BV34" i="10"/>
  <c r="M95" i="7"/>
  <c r="N95" i="7" s="1"/>
  <c r="N36" i="7"/>
  <c r="T26" i="10"/>
  <c r="S24" i="23" s="1"/>
  <c r="BV26" i="10"/>
  <c r="N28" i="7"/>
  <c r="T18" i="10"/>
  <c r="S16" i="23" s="1"/>
  <c r="BV18" i="10"/>
  <c r="M79" i="7"/>
  <c r="N79" i="7" s="1"/>
  <c r="N106" i="7"/>
  <c r="M106" i="7"/>
  <c r="BF21" i="10"/>
  <c r="BF14" i="10"/>
  <c r="BF33" i="10"/>
  <c r="BF16" i="10"/>
  <c r="K340" i="7"/>
  <c r="CF35" i="10"/>
  <c r="CG35" i="10" s="1"/>
  <c r="AD27" i="10"/>
  <c r="AC25" i="23" s="1"/>
  <c r="K332" i="7"/>
  <c r="CF27" i="10"/>
  <c r="CG27" i="10" s="1"/>
  <c r="AD31" i="10"/>
  <c r="AC29" i="23" s="1"/>
  <c r="K336" i="7"/>
  <c r="CF31" i="10"/>
  <c r="CG31" i="10" s="1"/>
  <c r="AD15" i="10"/>
  <c r="AC13" i="23" s="1"/>
  <c r="K320" i="7"/>
  <c r="CF15" i="10"/>
  <c r="CG15" i="10" s="1"/>
  <c r="K342" i="7"/>
  <c r="CF37" i="10"/>
  <c r="CG37" i="10" s="1"/>
  <c r="AD29" i="10"/>
  <c r="AC27" i="23" s="1"/>
  <c r="K334" i="7"/>
  <c r="CF29" i="10"/>
  <c r="CG29" i="10" s="1"/>
  <c r="AD21" i="10"/>
  <c r="AC19" i="23" s="1"/>
  <c r="K326" i="7"/>
  <c r="CF21" i="10"/>
  <c r="CG21" i="10" s="1"/>
  <c r="AD13" i="10"/>
  <c r="AC11" i="23" s="1"/>
  <c r="K318" i="7"/>
  <c r="CF13" i="10"/>
  <c r="CG13" i="10" s="1"/>
  <c r="AD5" i="10"/>
  <c r="AC3" i="23" s="1"/>
  <c r="K310" i="7"/>
  <c r="CF5" i="10"/>
  <c r="CG5" i="10" s="1"/>
  <c r="AD20" i="10"/>
  <c r="AC18" i="23" s="1"/>
  <c r="K325" i="7"/>
  <c r="CF20" i="10"/>
  <c r="CG20" i="10" s="1"/>
  <c r="AD16" i="10"/>
  <c r="AC14" i="23" s="1"/>
  <c r="K321" i="7"/>
  <c r="CF16" i="10"/>
  <c r="CG16" i="10" s="1"/>
  <c r="AD12" i="10"/>
  <c r="AC10" i="23" s="1"/>
  <c r="K317" i="7"/>
  <c r="CF12" i="10"/>
  <c r="CG12" i="10" s="1"/>
  <c r="AD8" i="10"/>
  <c r="AC6" i="23" s="1"/>
  <c r="K313" i="7"/>
  <c r="CF8" i="10"/>
  <c r="CG8" i="10" s="1"/>
  <c r="AB24" i="10"/>
  <c r="AA22" i="23" s="1"/>
  <c r="K270" i="7"/>
  <c r="CD24" i="10"/>
  <c r="CE24" i="10" s="1"/>
  <c r="AB16" i="10"/>
  <c r="AA14" i="23" s="1"/>
  <c r="K262" i="7"/>
  <c r="CD16" i="10"/>
  <c r="CE16" i="10" s="1"/>
  <c r="AB28" i="10"/>
  <c r="AA26" i="23" s="1"/>
  <c r="K274" i="7"/>
  <c r="CD28" i="10"/>
  <c r="CE28" i="10" s="1"/>
  <c r="AB34" i="10"/>
  <c r="AA32" i="23" s="1"/>
  <c r="K280" i="7"/>
  <c r="CD34" i="10"/>
  <c r="CE34" i="10" s="1"/>
  <c r="AB26" i="10"/>
  <c r="AA24" i="23" s="1"/>
  <c r="K272" i="7"/>
  <c r="CD26" i="10"/>
  <c r="CE26" i="10" s="1"/>
  <c r="AB20" i="10"/>
  <c r="AA18" i="23" s="1"/>
  <c r="K266" i="7"/>
  <c r="CD20" i="10"/>
  <c r="CE20" i="10" s="1"/>
  <c r="K285" i="7"/>
  <c r="CD39" i="10"/>
  <c r="CE39" i="10" s="1"/>
  <c r="K281" i="7"/>
  <c r="CD35" i="10"/>
  <c r="CE35" i="10" s="1"/>
  <c r="AB31" i="10"/>
  <c r="AA29" i="23" s="1"/>
  <c r="K277" i="7"/>
  <c r="CD31" i="10"/>
  <c r="CE31" i="10" s="1"/>
  <c r="AB27" i="10"/>
  <c r="AA25" i="23" s="1"/>
  <c r="K273" i="7"/>
  <c r="CD27" i="10"/>
  <c r="CE27" i="10" s="1"/>
  <c r="AB23" i="10"/>
  <c r="AA21" i="23" s="1"/>
  <c r="K269" i="7"/>
  <c r="CD23" i="10"/>
  <c r="CE23" i="10" s="1"/>
  <c r="AB14" i="10"/>
  <c r="AA12" i="23" s="1"/>
  <c r="K260" i="7"/>
  <c r="CD14" i="10"/>
  <c r="CE14" i="10" s="1"/>
  <c r="AB6" i="10"/>
  <c r="AA4" i="23" s="1"/>
  <c r="K252" i="7"/>
  <c r="CD6" i="10"/>
  <c r="CE6" i="10" s="1"/>
  <c r="AB19" i="10"/>
  <c r="AA17" i="23" s="1"/>
  <c r="K265" i="7"/>
  <c r="CD19" i="10"/>
  <c r="CE19" i="10" s="1"/>
  <c r="AB15" i="10"/>
  <c r="AA13" i="23" s="1"/>
  <c r="K261" i="7"/>
  <c r="CD15" i="10"/>
  <c r="CE15" i="10" s="1"/>
  <c r="AB11" i="10"/>
  <c r="AA9" i="23" s="1"/>
  <c r="K257" i="7"/>
  <c r="CD11" i="10"/>
  <c r="CE11" i="10" s="1"/>
  <c r="AB7" i="10"/>
  <c r="AA5" i="23" s="1"/>
  <c r="K253" i="7"/>
  <c r="CD7" i="10"/>
  <c r="CE7" i="10" s="1"/>
  <c r="X10" i="10"/>
  <c r="W8" i="23" s="1"/>
  <c r="K138" i="7"/>
  <c r="BZ10" i="10"/>
  <c r="CA10" i="10" s="1"/>
  <c r="X30" i="10"/>
  <c r="W28" i="23" s="1"/>
  <c r="K158" i="7"/>
  <c r="BZ30" i="10"/>
  <c r="CA30" i="10" s="1"/>
  <c r="X14" i="10"/>
  <c r="W12" i="23" s="1"/>
  <c r="K142" i="7"/>
  <c r="BZ14" i="10"/>
  <c r="CA14" i="10" s="1"/>
  <c r="X24" i="10"/>
  <c r="W22" i="23" s="1"/>
  <c r="K152" i="7"/>
  <c r="BZ24" i="10"/>
  <c r="CA24" i="10" s="1"/>
  <c r="X16" i="10"/>
  <c r="W14" i="23" s="1"/>
  <c r="K144" i="7"/>
  <c r="BZ16" i="10"/>
  <c r="CA16" i="10" s="1"/>
  <c r="X8" i="10"/>
  <c r="W6" i="23" s="1"/>
  <c r="K136" i="7"/>
  <c r="BZ8" i="10"/>
  <c r="CA8" i="10" s="1"/>
  <c r="K167" i="7"/>
  <c r="BZ39" i="10"/>
  <c r="CA39" i="10" s="1"/>
  <c r="K163" i="7"/>
  <c r="BZ35" i="10"/>
  <c r="CA35" i="10" s="1"/>
  <c r="X31" i="10"/>
  <c r="W29" i="23" s="1"/>
  <c r="K159" i="7"/>
  <c r="BZ31" i="10"/>
  <c r="CA31" i="10" s="1"/>
  <c r="X15" i="10"/>
  <c r="W13" i="23" s="1"/>
  <c r="K143" i="7"/>
  <c r="BZ15" i="10"/>
  <c r="CA15" i="10" s="1"/>
  <c r="X11" i="10"/>
  <c r="W9" i="23" s="1"/>
  <c r="K139" i="7"/>
  <c r="BZ11" i="10"/>
  <c r="CA11" i="10" s="1"/>
  <c r="X7" i="10"/>
  <c r="W5" i="23" s="1"/>
  <c r="K135" i="7"/>
  <c r="BZ7" i="10"/>
  <c r="CA7" i="10" s="1"/>
  <c r="Z29" i="10"/>
  <c r="Y27" i="23" s="1"/>
  <c r="K216" i="7"/>
  <c r="CB29" i="10"/>
  <c r="CC29" i="10" s="1"/>
  <c r="Z13" i="10"/>
  <c r="Y11" i="23" s="1"/>
  <c r="K200" i="7"/>
  <c r="CB13" i="10"/>
  <c r="CC13" i="10" s="1"/>
  <c r="Z25" i="10"/>
  <c r="Y23" i="23" s="1"/>
  <c r="K212" i="7"/>
  <c r="CB25" i="10"/>
  <c r="CC25" i="10" s="1"/>
  <c r="Z9" i="10"/>
  <c r="Y7" i="23" s="1"/>
  <c r="K196" i="7"/>
  <c r="CB9" i="10"/>
  <c r="CC9" i="10" s="1"/>
  <c r="K222" i="7"/>
  <c r="CB35" i="10"/>
  <c r="CC35" i="10" s="1"/>
  <c r="Z27" i="10"/>
  <c r="Y25" i="23" s="1"/>
  <c r="K214" i="7"/>
  <c r="CB27" i="10"/>
  <c r="CC27" i="10" s="1"/>
  <c r="Z19" i="10"/>
  <c r="Y17" i="23" s="1"/>
  <c r="K206" i="7"/>
  <c r="CB19" i="10"/>
  <c r="CC19" i="10" s="1"/>
  <c r="Z11" i="10"/>
  <c r="Y9" i="23" s="1"/>
  <c r="K198" i="7"/>
  <c r="CB11" i="10"/>
  <c r="CC11" i="10" s="1"/>
  <c r="K225" i="7"/>
  <c r="CB38" i="10"/>
  <c r="CC38" i="10" s="1"/>
  <c r="Z34" i="10"/>
  <c r="Y32" i="23" s="1"/>
  <c r="K221" i="7"/>
  <c r="CB34" i="10"/>
  <c r="CC34" i="10" s="1"/>
  <c r="Z30" i="10"/>
  <c r="Y28" i="23" s="1"/>
  <c r="K217" i="7"/>
  <c r="CB30" i="10"/>
  <c r="CC30" i="10" s="1"/>
  <c r="Z26" i="10"/>
  <c r="Y24" i="23" s="1"/>
  <c r="K213" i="7"/>
  <c r="CB26" i="10"/>
  <c r="CC26" i="10" s="1"/>
  <c r="Z22" i="10"/>
  <c r="Y20" i="23" s="1"/>
  <c r="K209" i="7"/>
  <c r="CB22" i="10"/>
  <c r="CC22" i="10" s="1"/>
  <c r="Z18" i="10"/>
  <c r="Y16" i="23" s="1"/>
  <c r="K205" i="7"/>
  <c r="CB18" i="10"/>
  <c r="CC18" i="10" s="1"/>
  <c r="N30" i="7"/>
  <c r="T20" i="10"/>
  <c r="S18" i="23" s="1"/>
  <c r="BV20" i="10"/>
  <c r="V27" i="10"/>
  <c r="U25" i="23" s="1"/>
  <c r="K96" i="7"/>
  <c r="BX27" i="10"/>
  <c r="BY27" i="10" s="1"/>
  <c r="N39" i="7"/>
  <c r="T29" i="10"/>
  <c r="S27" i="23" s="1"/>
  <c r="BV29" i="10"/>
  <c r="N33" i="7"/>
  <c r="T23" i="10"/>
  <c r="S21" i="23" s="1"/>
  <c r="BV23" i="10"/>
  <c r="M74" i="7"/>
  <c r="N74" i="7" s="1"/>
  <c r="I74" i="7" s="1"/>
  <c r="BW25" i="10"/>
  <c r="M91" i="7"/>
  <c r="N91" i="7" s="1"/>
  <c r="BW22" i="10"/>
  <c r="BF30" i="10"/>
  <c r="BF25" i="10"/>
  <c r="BF5" i="10"/>
  <c r="BF35" i="10"/>
  <c r="BF19" i="10"/>
  <c r="A15" i="19"/>
  <c r="A15" i="21"/>
  <c r="B81" i="9"/>
  <c r="A13" i="10"/>
  <c r="B11" i="23" s="1"/>
  <c r="B23" i="9"/>
  <c r="B81" i="8"/>
  <c r="B317" i="8"/>
  <c r="B258" i="8"/>
  <c r="B140" i="8"/>
  <c r="B199" i="8"/>
  <c r="C12" i="5"/>
  <c r="B24" i="7" s="1"/>
  <c r="B23" i="8"/>
  <c r="B377" i="8" s="1"/>
  <c r="C21" i="15"/>
  <c r="B32" i="16"/>
  <c r="DS13" i="10" l="1"/>
  <c r="DT13" i="10" s="1"/>
  <c r="DU13" i="10" s="1"/>
  <c r="DS5" i="10"/>
  <c r="DT5" i="10" s="1"/>
  <c r="DU5" i="10" s="1"/>
  <c r="DX20" i="10"/>
  <c r="DX26" i="10"/>
  <c r="DX35" i="10"/>
  <c r="DX23" i="10"/>
  <c r="DX31" i="10"/>
  <c r="DX10" i="10"/>
  <c r="DX32" i="10"/>
  <c r="DX17" i="10"/>
  <c r="DX33" i="10"/>
  <c r="DX14" i="10"/>
  <c r="DX21" i="10"/>
  <c r="DY21" i="10" s="1"/>
  <c r="DZ21" i="10" s="1"/>
  <c r="EA21" i="10" s="1"/>
  <c r="DX11" i="10"/>
  <c r="DY11" i="10" s="1"/>
  <c r="DZ11" i="10" s="1"/>
  <c r="EA11" i="10" s="1"/>
  <c r="DX19" i="10"/>
  <c r="DX27" i="10"/>
  <c r="DY27" i="10" s="1"/>
  <c r="DZ27" i="10" s="1"/>
  <c r="EA27" i="10" s="1"/>
  <c r="DX18" i="10"/>
  <c r="DX34" i="10"/>
  <c r="DX8" i="10"/>
  <c r="DX24" i="10"/>
  <c r="DX5" i="10"/>
  <c r="DX9" i="10"/>
  <c r="DX30" i="10"/>
  <c r="DX37" i="10"/>
  <c r="DW19" i="10"/>
  <c r="DW9" i="10"/>
  <c r="DW31" i="10"/>
  <c r="DW18" i="10"/>
  <c r="DW37" i="10"/>
  <c r="DW7" i="10"/>
  <c r="DW32" i="10"/>
  <c r="DX13" i="10"/>
  <c r="DW28" i="10"/>
  <c r="DX25" i="10"/>
  <c r="DY25" i="10" s="1"/>
  <c r="DZ25" i="10" s="1"/>
  <c r="EA25" i="10" s="1"/>
  <c r="DX7" i="10"/>
  <c r="DX15" i="10"/>
  <c r="DX16" i="10"/>
  <c r="DX12" i="10"/>
  <c r="DY12" i="10" s="1"/>
  <c r="DZ12" i="10" s="1"/>
  <c r="EA12" i="10" s="1"/>
  <c r="DW35" i="10"/>
  <c r="DW24" i="10"/>
  <c r="DW5" i="10"/>
  <c r="DW30" i="10"/>
  <c r="DW15" i="10"/>
  <c r="DW10" i="10"/>
  <c r="DW33" i="10"/>
  <c r="DW14" i="10"/>
  <c r="DW34" i="10"/>
  <c r="DW8" i="10"/>
  <c r="DW23" i="10"/>
  <c r="DX28" i="10"/>
  <c r="H4" i="23"/>
  <c r="DX6" i="10"/>
  <c r="DY6" i="10" s="1"/>
  <c r="DZ6" i="10" s="1"/>
  <c r="EA6" i="10" s="1"/>
  <c r="N155" i="7"/>
  <c r="K155" i="7"/>
  <c r="AH27" i="10" s="1"/>
  <c r="AG25" i="23" s="1"/>
  <c r="BZ27" i="10"/>
  <c r="CA27" i="10" s="1"/>
  <c r="BS25" i="10"/>
  <c r="BS6" i="10"/>
  <c r="BS16" i="10"/>
  <c r="BS37" i="10"/>
  <c r="BS38" i="10"/>
  <c r="BS13" i="10"/>
  <c r="BS22" i="10"/>
  <c r="BS30" i="10"/>
  <c r="BS21" i="10"/>
  <c r="BS11" i="10"/>
  <c r="BS18" i="10"/>
  <c r="BS20" i="10"/>
  <c r="BS7" i="10"/>
  <c r="BS12" i="10"/>
  <c r="BS26" i="10"/>
  <c r="BS17" i="10"/>
  <c r="BS27" i="10"/>
  <c r="BS34" i="10"/>
  <c r="BS36" i="10"/>
  <c r="DS35" i="10"/>
  <c r="DT35" i="10" s="1"/>
  <c r="DU35" i="10" s="1"/>
  <c r="BS29" i="10"/>
  <c r="BS28" i="10"/>
  <c r="BS31" i="10"/>
  <c r="BB21" i="10"/>
  <c r="DR29" i="10"/>
  <c r="BS23" i="10"/>
  <c r="BB23" i="10"/>
  <c r="DQ21" i="10"/>
  <c r="BB31" i="10"/>
  <c r="AY24" i="10"/>
  <c r="BB24" i="10" s="1"/>
  <c r="AY35" i="10"/>
  <c r="BB35" i="10" s="1"/>
  <c r="AY33" i="10"/>
  <c r="BB33" i="10" s="1"/>
  <c r="AY17" i="10"/>
  <c r="BB17" i="10" s="1"/>
  <c r="AY15" i="10"/>
  <c r="BB15" i="10" s="1"/>
  <c r="AW22" i="10"/>
  <c r="BB22" i="10" s="1"/>
  <c r="AY27" i="10"/>
  <c r="BB27" i="10" s="1"/>
  <c r="AY25" i="10"/>
  <c r="BB25" i="10" s="1"/>
  <c r="AY38" i="10"/>
  <c r="BB38" i="10" s="1"/>
  <c r="AY16" i="10"/>
  <c r="AY14" i="10"/>
  <c r="BB14" i="10" s="1"/>
  <c r="AY32" i="10"/>
  <c r="BB32" i="10" s="1"/>
  <c r="AY30" i="10"/>
  <c r="BB30" i="10" s="1"/>
  <c r="B83" i="7"/>
  <c r="B201" i="7"/>
  <c r="B142" i="7"/>
  <c r="B260" i="7"/>
  <c r="B319" i="7"/>
  <c r="B259" i="9"/>
  <c r="B141" i="9"/>
  <c r="B200" i="9"/>
  <c r="BB16" i="10"/>
  <c r="AY36" i="10"/>
  <c r="BB36" i="10" s="1"/>
  <c r="AY34" i="10"/>
  <c r="BB34" i="10" s="1"/>
  <c r="AY8" i="10"/>
  <c r="BB8" i="10" s="1"/>
  <c r="AY6" i="10"/>
  <c r="BB6" i="10" s="1"/>
  <c r="AY9" i="10"/>
  <c r="BB9" i="10" s="1"/>
  <c r="AY7" i="10"/>
  <c r="BB7" i="10" s="1"/>
  <c r="AY20" i="10"/>
  <c r="BB20" i="10" s="1"/>
  <c r="AY18" i="10"/>
  <c r="BB18" i="10" s="1"/>
  <c r="BS15" i="10"/>
  <c r="BS39" i="10"/>
  <c r="DX39" i="10"/>
  <c r="BS35" i="10"/>
  <c r="DY16" i="10"/>
  <c r="DZ16" i="10" s="1"/>
  <c r="EA16" i="10" s="1"/>
  <c r="DM39" i="10"/>
  <c r="DW39" i="10"/>
  <c r="DQ29" i="10"/>
  <c r="DS29" i="10" s="1"/>
  <c r="DT29" i="10" s="1"/>
  <c r="DU29" i="10" s="1"/>
  <c r="BS32" i="10"/>
  <c r="BS9" i="10"/>
  <c r="DY17" i="10"/>
  <c r="DZ17" i="10" s="1"/>
  <c r="EA17" i="10" s="1"/>
  <c r="BS14" i="10"/>
  <c r="BS33" i="10"/>
  <c r="BS24" i="10"/>
  <c r="DQ8" i="10"/>
  <c r="BS19" i="10"/>
  <c r="DQ20" i="10"/>
  <c r="DS20" i="10" s="1"/>
  <c r="DT20" i="10" s="1"/>
  <c r="DU20" i="10" s="1"/>
  <c r="BB26" i="10"/>
  <c r="BB11" i="10"/>
  <c r="DM35" i="10"/>
  <c r="BB13" i="10"/>
  <c r="DR23" i="10"/>
  <c r="DS23" i="10" s="1"/>
  <c r="DT23" i="10" s="1"/>
  <c r="DU23" i="10" s="1"/>
  <c r="BS5" i="10"/>
  <c r="DR8" i="10"/>
  <c r="BB39" i="10"/>
  <c r="BB19" i="10"/>
  <c r="E18" i="23"/>
  <c r="E21" i="23"/>
  <c r="DR21" i="10"/>
  <c r="DS6" i="10"/>
  <c r="DT6" i="10" s="1"/>
  <c r="DU6" i="10" s="1"/>
  <c r="DS30" i="10"/>
  <c r="DT30" i="10" s="1"/>
  <c r="DU30" i="10" s="1"/>
  <c r="BB37" i="10"/>
  <c r="E14" i="23"/>
  <c r="DS22" i="10"/>
  <c r="DT22" i="10" s="1"/>
  <c r="DU22" i="10" s="1"/>
  <c r="DY26" i="10"/>
  <c r="DZ26" i="10" s="1"/>
  <c r="EA26" i="10" s="1"/>
  <c r="DR16" i="10"/>
  <c r="DS16" i="10" s="1"/>
  <c r="DT16" i="10" s="1"/>
  <c r="DU16" i="10" s="1"/>
  <c r="BS8" i="10"/>
  <c r="DY22" i="10"/>
  <c r="DZ22" i="10" s="1"/>
  <c r="EA22" i="10" s="1"/>
  <c r="DY36" i="10"/>
  <c r="DZ36" i="10" s="1"/>
  <c r="EA36" i="10" s="1"/>
  <c r="DS37" i="10"/>
  <c r="DT37" i="10" s="1"/>
  <c r="DU37" i="10" s="1"/>
  <c r="DS24" i="10"/>
  <c r="DT24" i="10" s="1"/>
  <c r="DU24" i="10" s="1"/>
  <c r="DS26" i="10"/>
  <c r="DT26" i="10" s="1"/>
  <c r="DU26" i="10" s="1"/>
  <c r="DS15" i="10"/>
  <c r="DT15" i="10" s="1"/>
  <c r="DU15" i="10" s="1"/>
  <c r="DS36" i="10"/>
  <c r="DT36" i="10" s="1"/>
  <c r="DU36" i="10" s="1"/>
  <c r="DS27" i="10"/>
  <c r="DT27" i="10" s="1"/>
  <c r="DU27" i="10" s="1"/>
  <c r="DS7" i="10"/>
  <c r="DT7" i="10" s="1"/>
  <c r="DU7" i="10" s="1"/>
  <c r="DY29" i="10"/>
  <c r="DZ29" i="10" s="1"/>
  <c r="EA29" i="10" s="1"/>
  <c r="DS25" i="10"/>
  <c r="DT25" i="10" s="1"/>
  <c r="DU25" i="10" s="1"/>
  <c r="DS31" i="10"/>
  <c r="DT31" i="10" s="1"/>
  <c r="DU31" i="10" s="1"/>
  <c r="DS38" i="10"/>
  <c r="DT38" i="10" s="1"/>
  <c r="DU38" i="10" s="1"/>
  <c r="DY38" i="10"/>
  <c r="DZ38" i="10" s="1"/>
  <c r="EA38" i="10" s="1"/>
  <c r="DS14" i="10"/>
  <c r="DT14" i="10" s="1"/>
  <c r="DU14" i="10" s="1"/>
  <c r="DS17" i="10"/>
  <c r="DT17" i="10" s="1"/>
  <c r="DU17" i="10" s="1"/>
  <c r="DS33" i="10"/>
  <c r="DT33" i="10" s="1"/>
  <c r="DU33" i="10" s="1"/>
  <c r="ED14" i="10"/>
  <c r="AH28" i="10"/>
  <c r="AG26" i="23" s="1"/>
  <c r="AH30" i="10"/>
  <c r="AG28" i="23" s="1"/>
  <c r="AH11" i="10"/>
  <c r="AG9" i="23" s="1"/>
  <c r="AH29" i="10"/>
  <c r="AG27" i="23" s="1"/>
  <c r="AH14" i="10"/>
  <c r="AG12" i="23" s="1"/>
  <c r="CH28" i="10"/>
  <c r="ED28" i="10"/>
  <c r="ED30" i="10"/>
  <c r="CH14" i="10"/>
  <c r="DM14" i="10"/>
  <c r="CH11" i="10"/>
  <c r="EC11" i="10"/>
  <c r="DY20" i="10"/>
  <c r="DZ20" i="10" s="1"/>
  <c r="EA20" i="10" s="1"/>
  <c r="ED11" i="10"/>
  <c r="DS18" i="10"/>
  <c r="DT18" i="10" s="1"/>
  <c r="DU18" i="10" s="1"/>
  <c r="DY13" i="10"/>
  <c r="DZ13" i="10" s="1"/>
  <c r="EA13" i="10" s="1"/>
  <c r="V22" i="10"/>
  <c r="U20" i="23" s="1"/>
  <c r="K91" i="7"/>
  <c r="AH22" i="10" s="1"/>
  <c r="AG20" i="23" s="1"/>
  <c r="BX22" i="10"/>
  <c r="BW23" i="10"/>
  <c r="BW29" i="10"/>
  <c r="CH29" i="10" s="1"/>
  <c r="EC29" i="10"/>
  <c r="ED29" i="10"/>
  <c r="K106" i="7"/>
  <c r="BX37" i="10"/>
  <c r="BY37" i="10" s="1"/>
  <c r="V10" i="10"/>
  <c r="U8" i="23" s="1"/>
  <c r="K79" i="7"/>
  <c r="AH10" i="10" s="1"/>
  <c r="AG8" i="23" s="1"/>
  <c r="BX10" i="10"/>
  <c r="BY10" i="10" s="1"/>
  <c r="BW18" i="10"/>
  <c r="BW26" i="10"/>
  <c r="V26" i="10"/>
  <c r="K95" i="7"/>
  <c r="AH26" i="10" s="1"/>
  <c r="AG24" i="23" s="1"/>
  <c r="BX26" i="10"/>
  <c r="BY26" i="10" s="1"/>
  <c r="BW34" i="10"/>
  <c r="V19" i="10"/>
  <c r="ED19" i="10" s="1"/>
  <c r="K88" i="7"/>
  <c r="AH19" i="10" s="1"/>
  <c r="AG17" i="23" s="1"/>
  <c r="BX19" i="10"/>
  <c r="BY19" i="10" s="1"/>
  <c r="V17" i="10"/>
  <c r="U15" i="23" s="1"/>
  <c r="K86" i="7"/>
  <c r="BX17" i="10"/>
  <c r="BY17" i="10" s="1"/>
  <c r="BW13" i="10"/>
  <c r="X18" i="10"/>
  <c r="W16" i="23" s="1"/>
  <c r="K146" i="7"/>
  <c r="BZ18" i="10"/>
  <c r="CA18" i="10" s="1"/>
  <c r="X13" i="10"/>
  <c r="W11" i="23" s="1"/>
  <c r="K141" i="7"/>
  <c r="BZ13" i="10"/>
  <c r="CA13" i="10" s="1"/>
  <c r="X21" i="10"/>
  <c r="W19" i="23" s="1"/>
  <c r="K149" i="7"/>
  <c r="BZ21" i="10"/>
  <c r="CA21" i="10" s="1"/>
  <c r="X33" i="10"/>
  <c r="W31" i="23" s="1"/>
  <c r="K161" i="7"/>
  <c r="BZ33" i="10"/>
  <c r="CA33" i="10" s="1"/>
  <c r="K165" i="7"/>
  <c r="BZ37" i="10"/>
  <c r="CA37" i="10" s="1"/>
  <c r="EC28" i="10"/>
  <c r="DU19" i="10"/>
  <c r="DU32" i="10"/>
  <c r="BW27" i="10"/>
  <c r="EC27" i="10"/>
  <c r="BW9" i="10"/>
  <c r="V25" i="10"/>
  <c r="U23" i="23" s="1"/>
  <c r="K94" i="7"/>
  <c r="AH25" i="10" s="1"/>
  <c r="AG23" i="23" s="1"/>
  <c r="BX25" i="10"/>
  <c r="V23" i="10"/>
  <c r="DM23" i="10" s="1"/>
  <c r="K92" i="7"/>
  <c r="AH23" i="10" s="1"/>
  <c r="AG21" i="23" s="1"/>
  <c r="BX23" i="10"/>
  <c r="BW21" i="10"/>
  <c r="V21" i="10"/>
  <c r="U19" i="23" s="1"/>
  <c r="K90" i="7"/>
  <c r="BX21" i="10"/>
  <c r="BY21" i="10" s="1"/>
  <c r="V20" i="10"/>
  <c r="U18" i="23" s="1"/>
  <c r="K89" i="7"/>
  <c r="BX20" i="10"/>
  <c r="BY20" i="10" s="1"/>
  <c r="BW12" i="10"/>
  <c r="V18" i="10"/>
  <c r="K87" i="7"/>
  <c r="BX18" i="10"/>
  <c r="K104" i="7"/>
  <c r="AH35" i="10" s="1"/>
  <c r="AG33" i="23" s="1"/>
  <c r="BX35" i="10"/>
  <c r="BY35" i="10" s="1"/>
  <c r="BW17" i="10"/>
  <c r="BW33" i="10"/>
  <c r="V33" i="10"/>
  <c r="K102" i="7"/>
  <c r="BX33" i="10"/>
  <c r="BY33" i="10" s="1"/>
  <c r="K108" i="7"/>
  <c r="AH39" i="10" s="1"/>
  <c r="AG37" i="23" s="1"/>
  <c r="BX39" i="10"/>
  <c r="BY39" i="10" s="1"/>
  <c r="EC14" i="10"/>
  <c r="V9" i="10"/>
  <c r="ED9" i="10" s="1"/>
  <c r="K78" i="7"/>
  <c r="AH9" i="10" s="1"/>
  <c r="AG7" i="23" s="1"/>
  <c r="BX9" i="10"/>
  <c r="V8" i="10"/>
  <c r="K77" i="7"/>
  <c r="AH8" i="10" s="1"/>
  <c r="AG6" i="23" s="1"/>
  <c r="BX8" i="10"/>
  <c r="BY8" i="10" s="1"/>
  <c r="BW15" i="10"/>
  <c r="V15" i="10"/>
  <c r="K84" i="7"/>
  <c r="AH15" i="10" s="1"/>
  <c r="AG13" i="23" s="1"/>
  <c r="BX15" i="10"/>
  <c r="BY15" i="10" s="1"/>
  <c r="BW37" i="10"/>
  <c r="V12" i="10"/>
  <c r="U10" i="23" s="1"/>
  <c r="K81" i="7"/>
  <c r="BX12" i="10"/>
  <c r="BY12" i="10" s="1"/>
  <c r="X17" i="10"/>
  <c r="K145" i="7"/>
  <c r="BZ17" i="10"/>
  <c r="X20" i="10"/>
  <c r="W18" i="23" s="1"/>
  <c r="K148" i="7"/>
  <c r="BZ20" i="10"/>
  <c r="CA20" i="10" s="1"/>
  <c r="X34" i="10"/>
  <c r="W32" i="23" s="1"/>
  <c r="K162" i="7"/>
  <c r="BZ34" i="10"/>
  <c r="CA34" i="10" s="1"/>
  <c r="DM11" i="10"/>
  <c r="DM28" i="10"/>
  <c r="V5" i="10"/>
  <c r="EC5" i="10" s="1"/>
  <c r="K74" i="7"/>
  <c r="AH5" i="10" s="1"/>
  <c r="AG3" i="23" s="1"/>
  <c r="BX5" i="10"/>
  <c r="BY5" i="10" s="1"/>
  <c r="BW20" i="10"/>
  <c r="DM29" i="10"/>
  <c r="V13" i="10"/>
  <c r="U11" i="23" s="1"/>
  <c r="K82" i="7"/>
  <c r="BX13" i="10"/>
  <c r="N146" i="7"/>
  <c r="N141" i="7"/>
  <c r="N149" i="7"/>
  <c r="N161" i="7"/>
  <c r="N165" i="7"/>
  <c r="DU28" i="10"/>
  <c r="DU11" i="10"/>
  <c r="V6" i="10"/>
  <c r="U4" i="23" s="1"/>
  <c r="K75" i="7"/>
  <c r="AH6" i="10" s="1"/>
  <c r="AG4" i="23" s="1"/>
  <c r="BX6" i="10"/>
  <c r="BW30" i="10"/>
  <c r="CH30" i="10" s="1"/>
  <c r="EC30" i="10"/>
  <c r="DM30" i="10"/>
  <c r="BW38" i="10"/>
  <c r="K107" i="7"/>
  <c r="AH38" i="10" s="1"/>
  <c r="AG36" i="23" s="1"/>
  <c r="BX38" i="10"/>
  <c r="DS34" i="10"/>
  <c r="DT34" i="10" s="1"/>
  <c r="X12" i="10"/>
  <c r="W10" i="23" s="1"/>
  <c r="BZ12" i="10"/>
  <c r="CA12" i="10" s="1"/>
  <c r="K140" i="7"/>
  <c r="DM27" i="10"/>
  <c r="BW16" i="10"/>
  <c r="V16" i="10"/>
  <c r="DM16" i="10" s="1"/>
  <c r="K85" i="7"/>
  <c r="AH16" i="10" s="1"/>
  <c r="AG14" i="23" s="1"/>
  <c r="BX16" i="10"/>
  <c r="V7" i="10"/>
  <c r="EC7" i="10" s="1"/>
  <c r="K76" i="7"/>
  <c r="AH7" i="10" s="1"/>
  <c r="AG5" i="23" s="1"/>
  <c r="BX7" i="10"/>
  <c r="BY7" i="10" s="1"/>
  <c r="K105" i="7"/>
  <c r="AH36" i="10" s="1"/>
  <c r="AG34" i="23" s="1"/>
  <c r="BX36" i="10"/>
  <c r="BY36" i="10" s="1"/>
  <c r="N145" i="7"/>
  <c r="N148" i="7"/>
  <c r="N162" i="7"/>
  <c r="ED27" i="10"/>
  <c r="BW8" i="10"/>
  <c r="BW24" i="10"/>
  <c r="V24" i="10"/>
  <c r="K93" i="7"/>
  <c r="AH24" i="10" s="1"/>
  <c r="AG22" i="23" s="1"/>
  <c r="BX24" i="10"/>
  <c r="BY24" i="10" s="1"/>
  <c r="BW5" i="10"/>
  <c r="BW31" i="10"/>
  <c r="V31" i="10"/>
  <c r="K100" i="7"/>
  <c r="AH31" i="10" s="1"/>
  <c r="AG29" i="23" s="1"/>
  <c r="BX31" i="10"/>
  <c r="BY31" i="10" s="1"/>
  <c r="BW10" i="10"/>
  <c r="V34" i="10"/>
  <c r="U32" i="23" s="1"/>
  <c r="K103" i="7"/>
  <c r="BX34" i="10"/>
  <c r="BW19" i="10"/>
  <c r="BW35" i="10"/>
  <c r="BW32" i="10"/>
  <c r="V32" i="10"/>
  <c r="K101" i="7"/>
  <c r="AH32" i="10" s="1"/>
  <c r="AG30" i="23" s="1"/>
  <c r="BX32" i="10"/>
  <c r="BW7" i="10"/>
  <c r="BW39" i="10"/>
  <c r="BW36" i="10"/>
  <c r="DM9" i="10"/>
  <c r="A16" i="19"/>
  <c r="A16" i="21"/>
  <c r="B82" i="9"/>
  <c r="A14" i="10"/>
  <c r="B12" i="23" s="1"/>
  <c r="B24" i="9"/>
  <c r="B82" i="8"/>
  <c r="B318" i="8"/>
  <c r="B259" i="8"/>
  <c r="B200" i="8"/>
  <c r="B141" i="8"/>
  <c r="C13" i="5"/>
  <c r="B25" i="7" s="1"/>
  <c r="B24" i="8"/>
  <c r="B378" i="8" s="1"/>
  <c r="C22" i="15"/>
  <c r="B33" i="16"/>
  <c r="DY23" i="10" l="1"/>
  <c r="DZ23" i="10" s="1"/>
  <c r="EA23" i="10" s="1"/>
  <c r="DS21" i="10"/>
  <c r="DT21" i="10" s="1"/>
  <c r="DU21" i="10" s="1"/>
  <c r="DY34" i="10"/>
  <c r="DZ34" i="10" s="1"/>
  <c r="EA34" i="10" s="1"/>
  <c r="DY15" i="10"/>
  <c r="DZ15" i="10" s="1"/>
  <c r="EA15" i="10" s="1"/>
  <c r="DY7" i="10"/>
  <c r="DZ7" i="10" s="1"/>
  <c r="EA7" i="10" s="1"/>
  <c r="DY28" i="10"/>
  <c r="DZ28" i="10" s="1"/>
  <c r="EA28" i="10" s="1"/>
  <c r="DY30" i="10"/>
  <c r="DZ30" i="10" s="1"/>
  <c r="EA30" i="10" s="1"/>
  <c r="CH27" i="10"/>
  <c r="CJ27" i="10" s="1"/>
  <c r="AJ27" i="10" s="1"/>
  <c r="DY37" i="10"/>
  <c r="DZ37" i="10" s="1"/>
  <c r="EA37" i="10" s="1"/>
  <c r="DY18" i="10"/>
  <c r="DZ18" i="10" s="1"/>
  <c r="EA18" i="10" s="1"/>
  <c r="CJ29" i="10"/>
  <c r="AJ29" i="10" s="1"/>
  <c r="DY24" i="10"/>
  <c r="DZ24" i="10" s="1"/>
  <c r="EA24" i="10" s="1"/>
  <c r="CJ28" i="10"/>
  <c r="AJ28" i="10" s="1"/>
  <c r="AI26" i="23" s="1"/>
  <c r="DY35" i="10"/>
  <c r="DZ35" i="10" s="1"/>
  <c r="EA35" i="10" s="1"/>
  <c r="DY31" i="10"/>
  <c r="DZ31" i="10" s="1"/>
  <c r="EA31" i="10" s="1"/>
  <c r="B84" i="7"/>
  <c r="B261" i="7"/>
  <c r="B320" i="7"/>
  <c r="B202" i="7"/>
  <c r="B143" i="7"/>
  <c r="B260" i="9"/>
  <c r="B201" i="9"/>
  <c r="B142" i="9"/>
  <c r="DY39" i="10"/>
  <c r="DZ39" i="10" s="1"/>
  <c r="EA39" i="10" s="1"/>
  <c r="DY10" i="10"/>
  <c r="DZ10" i="10" s="1"/>
  <c r="EA10" i="10" s="1"/>
  <c r="DY14" i="10"/>
  <c r="DZ14" i="10" s="1"/>
  <c r="EA14" i="10" s="1"/>
  <c r="DY5" i="10"/>
  <c r="DZ5" i="10" s="1"/>
  <c r="EA5" i="10" s="1"/>
  <c r="DY32" i="10"/>
  <c r="DZ32" i="10" s="1"/>
  <c r="EA32" i="10" s="1"/>
  <c r="DY9" i="10"/>
  <c r="DZ9" i="10" s="1"/>
  <c r="EA9" i="10" s="1"/>
  <c r="DY19" i="10"/>
  <c r="DZ19" i="10" s="1"/>
  <c r="EA19" i="10" s="1"/>
  <c r="DY33" i="10"/>
  <c r="DZ33" i="10" s="1"/>
  <c r="EA33" i="10" s="1"/>
  <c r="DS8" i="10"/>
  <c r="DT8" i="10" s="1"/>
  <c r="DU8" i="10" s="1"/>
  <c r="DY8" i="10"/>
  <c r="DZ8" i="10" s="1"/>
  <c r="EA8" i="10" s="1"/>
  <c r="EI38" i="10"/>
  <c r="CJ30" i="10"/>
  <c r="AJ30" i="10" s="1"/>
  <c r="CJ11" i="10"/>
  <c r="AJ11" i="10" s="1"/>
  <c r="AI9" i="23" s="1"/>
  <c r="CJ14" i="10"/>
  <c r="AJ14" i="10" s="1"/>
  <c r="AI12" i="23" s="1"/>
  <c r="EI36" i="10"/>
  <c r="CH8" i="10"/>
  <c r="CJ8" i="10" s="1"/>
  <c r="AJ8" i="10" s="1"/>
  <c r="EC10" i="10"/>
  <c r="EE14" i="10"/>
  <c r="EF14" i="10" s="1"/>
  <c r="EG14" i="10" s="1"/>
  <c r="ED7" i="10"/>
  <c r="EE7" i="10" s="1"/>
  <c r="EF7" i="10" s="1"/>
  <c r="EG7" i="10" s="1"/>
  <c r="AH13" i="10"/>
  <c r="AG11" i="23" s="1"/>
  <c r="AH33" i="10"/>
  <c r="AG31" i="23" s="1"/>
  <c r="ED18" i="10"/>
  <c r="CH35" i="10"/>
  <c r="CJ35" i="10" s="1"/>
  <c r="CH19" i="10"/>
  <c r="CJ19" i="10" s="1"/>
  <c r="AJ19" i="10" s="1"/>
  <c r="AI17" i="23" s="1"/>
  <c r="ED13" i="10"/>
  <c r="EE30" i="10"/>
  <c r="EF30" i="10" s="1"/>
  <c r="EG30" i="10" s="1"/>
  <c r="AH18" i="10"/>
  <c r="AG16" i="23" s="1"/>
  <c r="DM32" i="10"/>
  <c r="U30" i="23"/>
  <c r="DM31" i="10"/>
  <c r="U29" i="23"/>
  <c r="ED24" i="10"/>
  <c r="U22" i="23"/>
  <c r="ED16" i="10"/>
  <c r="U14" i="23"/>
  <c r="DM5" i="10"/>
  <c r="U3" i="23"/>
  <c r="EC17" i="10"/>
  <c r="W15" i="23"/>
  <c r="ED15" i="10"/>
  <c r="U13" i="23"/>
  <c r="EC9" i="10"/>
  <c r="EE9" i="10" s="1"/>
  <c r="EF9" i="10" s="1"/>
  <c r="EG9" i="10" s="1"/>
  <c r="U7" i="23"/>
  <c r="DM18" i="10"/>
  <c r="U16" i="23"/>
  <c r="ED23" i="10"/>
  <c r="U21" i="23"/>
  <c r="DM19" i="10"/>
  <c r="U17" i="23"/>
  <c r="EC26" i="10"/>
  <c r="U24" i="23"/>
  <c r="DM7" i="10"/>
  <c r="U5" i="23"/>
  <c r="EC8" i="10"/>
  <c r="U6" i="23"/>
  <c r="EC33" i="10"/>
  <c r="U31" i="23"/>
  <c r="EC34" i="10"/>
  <c r="CH10" i="10"/>
  <c r="CJ10" i="10" s="1"/>
  <c r="AK10" i="10" s="1"/>
  <c r="CH5" i="10"/>
  <c r="CJ5" i="10" s="1"/>
  <c r="AJ5" i="10" s="1"/>
  <c r="CH20" i="10"/>
  <c r="CJ20" i="10" s="1"/>
  <c r="AJ20" i="10" s="1"/>
  <c r="EC20" i="10"/>
  <c r="EC21" i="10"/>
  <c r="EE11" i="10"/>
  <c r="EF11" i="10" s="1"/>
  <c r="EG11" i="10" s="1"/>
  <c r="CH39" i="10"/>
  <c r="CJ39" i="10" s="1"/>
  <c r="AJ39" i="10" s="1"/>
  <c r="AI37" i="23" s="1"/>
  <c r="ED20" i="10"/>
  <c r="DM13" i="10"/>
  <c r="DM20" i="10"/>
  <c r="EE28" i="10"/>
  <c r="EF28" i="10" s="1"/>
  <c r="DM26" i="10"/>
  <c r="CH36" i="10"/>
  <c r="CJ36" i="10" s="1"/>
  <c r="EC19" i="10"/>
  <c r="EE19" i="10" s="1"/>
  <c r="EF19" i="10" s="1"/>
  <c r="AH34" i="10"/>
  <c r="AG32" i="23" s="1"/>
  <c r="DM21" i="10"/>
  <c r="DM33" i="10"/>
  <c r="ED26" i="10"/>
  <c r="CH37" i="10"/>
  <c r="CJ37" i="10" s="1"/>
  <c r="AJ37" i="10" s="1"/>
  <c r="AI35" i="23" s="1"/>
  <c r="DM15" i="10"/>
  <c r="AH21" i="10"/>
  <c r="AG19" i="23" s="1"/>
  <c r="CA17" i="10"/>
  <c r="CH17" i="10" s="1"/>
  <c r="CJ17" i="10" s="1"/>
  <c r="AJ17" i="10" s="1"/>
  <c r="BY32" i="10"/>
  <c r="CH32" i="10" s="1"/>
  <c r="CJ32" i="10" s="1"/>
  <c r="AJ32" i="10" s="1"/>
  <c r="BY38" i="10"/>
  <c r="CH38" i="10" s="1"/>
  <c r="CJ38" i="10" s="1"/>
  <c r="AJ38" i="10" s="1"/>
  <c r="BY6" i="10"/>
  <c r="CH6" i="10" s="1"/>
  <c r="CJ6" i="10" s="1"/>
  <c r="AJ6" i="10" s="1"/>
  <c r="BY9" i="10"/>
  <c r="CH9" i="10" s="1"/>
  <c r="CJ9" i="10" s="1"/>
  <c r="AJ9" i="10" s="1"/>
  <c r="ED33" i="10"/>
  <c r="BY23" i="10"/>
  <c r="CH23" i="10" s="1"/>
  <c r="CJ23" i="10" s="1"/>
  <c r="AJ23" i="10" s="1"/>
  <c r="BY34" i="10"/>
  <c r="CH34" i="10" s="1"/>
  <c r="CJ34" i="10" s="1"/>
  <c r="AJ34" i="10" s="1"/>
  <c r="BY16" i="10"/>
  <c r="CH16" i="10" s="1"/>
  <c r="CJ16" i="10" s="1"/>
  <c r="AJ16" i="10" s="1"/>
  <c r="BY13" i="10"/>
  <c r="CH13" i="10" s="1"/>
  <c r="CJ13" i="10" s="1"/>
  <c r="AJ13" i="10" s="1"/>
  <c r="BY18" i="10"/>
  <c r="CH18" i="10" s="1"/>
  <c r="CJ18" i="10" s="1"/>
  <c r="AJ18" i="10" s="1"/>
  <c r="BY25" i="10"/>
  <c r="CH25" i="10" s="1"/>
  <c r="CJ25" i="10" s="1"/>
  <c r="AJ25" i="10" s="1"/>
  <c r="BY22" i="10"/>
  <c r="CH22" i="10" s="1"/>
  <c r="CJ22" i="10" s="1"/>
  <c r="AJ22" i="10" s="1"/>
  <c r="ED32" i="10"/>
  <c r="ED31" i="10"/>
  <c r="CH24" i="10"/>
  <c r="CJ24" i="10" s="1"/>
  <c r="AJ24" i="10" s="1"/>
  <c r="EC16" i="10"/>
  <c r="EC12" i="10"/>
  <c r="EC15" i="10"/>
  <c r="CH33" i="10"/>
  <c r="CJ33" i="10" s="1"/>
  <c r="AJ33" i="10" s="1"/>
  <c r="ED21" i="10"/>
  <c r="AH17" i="10"/>
  <c r="AG15" i="23" s="1"/>
  <c r="EC31" i="10"/>
  <c r="AH12" i="10"/>
  <c r="AG10" i="23" s="1"/>
  <c r="AH20" i="10"/>
  <c r="AG18" i="23" s="1"/>
  <c r="CH21" i="10"/>
  <c r="CJ21" i="10" s="1"/>
  <c r="AJ21" i="10" s="1"/>
  <c r="AH37" i="10"/>
  <c r="AG35" i="23" s="1"/>
  <c r="CH12" i="10"/>
  <c r="CJ12" i="10" s="1"/>
  <c r="AJ12" i="10" s="1"/>
  <c r="CH31" i="10"/>
  <c r="CJ31" i="10" s="1"/>
  <c r="AJ31" i="10" s="1"/>
  <c r="CH15" i="10"/>
  <c r="CJ15" i="10" s="1"/>
  <c r="AJ15" i="10" s="1"/>
  <c r="CH7" i="10"/>
  <c r="CJ7" i="10" s="1"/>
  <c r="AJ7" i="10" s="1"/>
  <c r="CH26" i="10"/>
  <c r="CJ26" i="10" s="1"/>
  <c r="AJ26" i="10" s="1"/>
  <c r="EE29" i="10"/>
  <c r="EF29" i="10" s="1"/>
  <c r="DU34" i="10"/>
  <c r="ED6" i="10"/>
  <c r="EC6" i="10"/>
  <c r="DM6" i="10"/>
  <c r="EC13" i="10"/>
  <c r="ED17" i="10"/>
  <c r="ED12" i="10"/>
  <c r="DM25" i="10"/>
  <c r="EC25" i="10"/>
  <c r="ED25" i="10"/>
  <c r="EE27" i="10"/>
  <c r="EF27" i="10" s="1"/>
  <c r="DM17" i="10"/>
  <c r="ED34" i="10"/>
  <c r="EC18" i="10"/>
  <c r="EC23" i="10"/>
  <c r="DM24" i="10"/>
  <c r="EC32" i="10"/>
  <c r="EC24" i="10"/>
  <c r="DM34" i="10"/>
  <c r="DM12" i="10"/>
  <c r="DM8" i="10"/>
  <c r="ED8" i="10"/>
  <c r="DM10" i="10"/>
  <c r="ED10" i="10"/>
  <c r="ED22" i="10"/>
  <c r="DM22" i="10"/>
  <c r="EC22" i="10"/>
  <c r="A17" i="19"/>
  <c r="A17" i="21"/>
  <c r="B83" i="9"/>
  <c r="A15" i="10"/>
  <c r="B13" i="23" s="1"/>
  <c r="B25" i="9"/>
  <c r="B83" i="8"/>
  <c r="B319" i="8"/>
  <c r="B260" i="8"/>
  <c r="B142" i="8"/>
  <c r="B201" i="8"/>
  <c r="C14" i="5"/>
  <c r="B26" i="7" s="1"/>
  <c r="B25" i="8"/>
  <c r="B379" i="8" s="1"/>
  <c r="C23" i="15"/>
  <c r="B34" i="16"/>
  <c r="EI39" i="10" l="1"/>
  <c r="EI35" i="10"/>
  <c r="EI37" i="10"/>
  <c r="AK28" i="10"/>
  <c r="B85" i="7"/>
  <c r="B321" i="7"/>
  <c r="B203" i="7"/>
  <c r="B144" i="7"/>
  <c r="B262" i="7"/>
  <c r="B261" i="9"/>
  <c r="B143" i="9"/>
  <c r="B202" i="9"/>
  <c r="AK19" i="10"/>
  <c r="EE31" i="10"/>
  <c r="EF31" i="10" s="1"/>
  <c r="EG31" i="10" s="1"/>
  <c r="AK14" i="10"/>
  <c r="AK11" i="10"/>
  <c r="EE15" i="10"/>
  <c r="EF15" i="10" s="1"/>
  <c r="EG15" i="10" s="1"/>
  <c r="EE16" i="10"/>
  <c r="EF16" i="10" s="1"/>
  <c r="EG16" i="10" s="1"/>
  <c r="AJ35" i="10"/>
  <c r="AI33" i="23" s="1"/>
  <c r="EE10" i="10"/>
  <c r="EF10" i="10" s="1"/>
  <c r="EI10" i="10" s="1"/>
  <c r="AJ10" i="10"/>
  <c r="AI8" i="23" s="1"/>
  <c r="EE24" i="10"/>
  <c r="EF24" i="10" s="1"/>
  <c r="EG24" i="10" s="1"/>
  <c r="EI14" i="10"/>
  <c r="AF14" i="10" s="1"/>
  <c r="AE14" i="10" s="1"/>
  <c r="AD12" i="23" s="1"/>
  <c r="EE20" i="10"/>
  <c r="EF20" i="10" s="1"/>
  <c r="EG20" i="10" s="1"/>
  <c r="EE18" i="10"/>
  <c r="EF18" i="10" s="1"/>
  <c r="EI18" i="10" s="1"/>
  <c r="AF18" i="10" s="1"/>
  <c r="EE13" i="10"/>
  <c r="EF13" i="10" s="1"/>
  <c r="EI13" i="10" s="1"/>
  <c r="AK37" i="10"/>
  <c r="AJ36" i="10"/>
  <c r="AI34" i="23" s="1"/>
  <c r="EE21" i="10"/>
  <c r="EF21" i="10" s="1"/>
  <c r="EI21" i="10" s="1"/>
  <c r="AF21" i="10" s="1"/>
  <c r="EE33" i="10"/>
  <c r="EF33" i="10" s="1"/>
  <c r="EI33" i="10" s="1"/>
  <c r="AF33" i="10" s="1"/>
  <c r="AE33" i="10" s="1"/>
  <c r="AD31" i="23" s="1"/>
  <c r="EE26" i="10"/>
  <c r="EF26" i="10" s="1"/>
  <c r="EI26" i="10" s="1"/>
  <c r="AF26" i="10" s="1"/>
  <c r="EI30" i="10"/>
  <c r="AF30" i="10" s="1"/>
  <c r="AE28" i="23" s="1"/>
  <c r="EE8" i="10"/>
  <c r="EF8" i="10" s="1"/>
  <c r="EI8" i="10" s="1"/>
  <c r="EI9" i="10"/>
  <c r="AF9" i="10" s="1"/>
  <c r="EE23" i="10"/>
  <c r="EF23" i="10" s="1"/>
  <c r="EG23" i="10" s="1"/>
  <c r="EE34" i="10"/>
  <c r="EF34" i="10" s="1"/>
  <c r="EG34" i="10" s="1"/>
  <c r="EE17" i="10"/>
  <c r="EF17" i="10" s="1"/>
  <c r="EI17" i="10" s="1"/>
  <c r="AF17" i="10" s="1"/>
  <c r="AK30" i="10"/>
  <c r="AI28" i="23"/>
  <c r="AK27" i="10"/>
  <c r="AI25" i="23"/>
  <c r="AK8" i="10"/>
  <c r="AI6" i="23"/>
  <c r="AK26" i="10"/>
  <c r="AI24" i="23"/>
  <c r="AK7" i="10"/>
  <c r="AI5" i="23"/>
  <c r="AK31" i="10"/>
  <c r="AI29" i="23"/>
  <c r="AK22" i="10"/>
  <c r="AI20" i="23"/>
  <c r="AK18" i="10"/>
  <c r="AI16" i="23"/>
  <c r="AK16" i="10"/>
  <c r="AI14" i="23"/>
  <c r="AK23" i="10"/>
  <c r="AI21" i="23"/>
  <c r="AK9" i="10"/>
  <c r="AI7" i="23"/>
  <c r="AK38" i="10"/>
  <c r="AI36" i="23"/>
  <c r="AK17" i="10"/>
  <c r="AI15" i="23"/>
  <c r="AK5" i="10"/>
  <c r="AI3" i="23"/>
  <c r="AK21" i="10"/>
  <c r="AI19" i="23"/>
  <c r="AK20" i="10"/>
  <c r="AI18" i="23"/>
  <c r="AK29" i="10"/>
  <c r="AI27" i="23"/>
  <c r="AK15" i="10"/>
  <c r="AI13" i="23"/>
  <c r="AK12" i="10"/>
  <c r="AI10" i="23"/>
  <c r="AK33" i="10"/>
  <c r="AI31" i="23"/>
  <c r="AK24" i="10"/>
  <c r="AI22" i="23"/>
  <c r="AK25" i="10"/>
  <c r="AI23" i="23"/>
  <c r="AK13" i="10"/>
  <c r="AI11" i="23"/>
  <c r="AK34" i="10"/>
  <c r="AI32" i="23"/>
  <c r="AK6" i="10"/>
  <c r="AI4" i="23"/>
  <c r="AK32" i="10"/>
  <c r="AI30" i="23"/>
  <c r="AK39" i="10"/>
  <c r="EE32" i="10"/>
  <c r="EF32" i="10" s="1"/>
  <c r="EG32" i="10" s="1"/>
  <c r="EE12" i="10"/>
  <c r="EF12" i="10" s="1"/>
  <c r="EG12" i="10" s="1"/>
  <c r="EI11" i="10"/>
  <c r="EG28" i="10"/>
  <c r="EI28" i="10"/>
  <c r="AF28" i="10" s="1"/>
  <c r="EI7" i="10"/>
  <c r="EG29" i="10"/>
  <c r="EI29" i="10"/>
  <c r="AF29" i="10" s="1"/>
  <c r="EG19" i="10"/>
  <c r="EI19" i="10"/>
  <c r="AF19" i="10" s="1"/>
  <c r="EG27" i="10"/>
  <c r="EI27" i="10"/>
  <c r="AF27" i="10" s="1"/>
  <c r="EE25" i="10"/>
  <c r="EF25" i="10" s="1"/>
  <c r="EE6" i="10"/>
  <c r="EF6" i="10" s="1"/>
  <c r="EE22" i="10"/>
  <c r="EF22" i="10" s="1"/>
  <c r="A18" i="19"/>
  <c r="A18" i="21"/>
  <c r="B84" i="9"/>
  <c r="A16" i="10"/>
  <c r="B14" i="23" s="1"/>
  <c r="B26" i="9"/>
  <c r="B84" i="8"/>
  <c r="B320" i="8"/>
  <c r="B261" i="8"/>
  <c r="B143" i="8"/>
  <c r="B202" i="8"/>
  <c r="C15" i="5"/>
  <c r="B27" i="7" s="1"/>
  <c r="B26" i="8"/>
  <c r="B380" i="8" s="1"/>
  <c r="C24" i="15"/>
  <c r="B35" i="16"/>
  <c r="B86" i="7" l="1"/>
  <c r="B204" i="7"/>
  <c r="B263" i="7"/>
  <c r="B145" i="7"/>
  <c r="B322" i="7"/>
  <c r="B262" i="9"/>
  <c r="B144" i="9"/>
  <c r="B203" i="9"/>
  <c r="AK35" i="10"/>
  <c r="AK36" i="10"/>
  <c r="AE12" i="23"/>
  <c r="AE30" i="10"/>
  <c r="AD28" i="23" s="1"/>
  <c r="EI31" i="10"/>
  <c r="AF31" i="10" s="1"/>
  <c r="AE31" i="10" s="1"/>
  <c r="AD29" i="23" s="1"/>
  <c r="AF11" i="10"/>
  <c r="AE11" i="10" s="1"/>
  <c r="AD9" i="23" s="1"/>
  <c r="EI15" i="10"/>
  <c r="AF15" i="10" s="1"/>
  <c r="AE13" i="23" s="1"/>
  <c r="EG18" i="10"/>
  <c r="EG10" i="10"/>
  <c r="AF7" i="10"/>
  <c r="AE7" i="10" s="1"/>
  <c r="AD5" i="23" s="1"/>
  <c r="EI16" i="10"/>
  <c r="AF16" i="10" s="1"/>
  <c r="AE16" i="10" s="1"/>
  <c r="AD14" i="23" s="1"/>
  <c r="AF10" i="10"/>
  <c r="AE10" i="10" s="1"/>
  <c r="AD8" i="23" s="1"/>
  <c r="AF8" i="10"/>
  <c r="AE8" i="10" s="1"/>
  <c r="AD6" i="23" s="1"/>
  <c r="AF13" i="10"/>
  <c r="AE13" i="10" s="1"/>
  <c r="AD11" i="23" s="1"/>
  <c r="EI20" i="10"/>
  <c r="AF20" i="10" s="1"/>
  <c r="AE20" i="10" s="1"/>
  <c r="AD18" i="23" s="1"/>
  <c r="EI24" i="10"/>
  <c r="AF24" i="10" s="1"/>
  <c r="AE22" i="23" s="1"/>
  <c r="EG13" i="10"/>
  <c r="EG33" i="10"/>
  <c r="AE31" i="23"/>
  <c r="EG8" i="10"/>
  <c r="EI23" i="10"/>
  <c r="AF23" i="10" s="1"/>
  <c r="AE23" i="10" s="1"/>
  <c r="AD21" i="23" s="1"/>
  <c r="EG17" i="10"/>
  <c r="EI34" i="10"/>
  <c r="AF34" i="10" s="1"/>
  <c r="AE34" i="10" s="1"/>
  <c r="AD32" i="23" s="1"/>
  <c r="EG21" i="10"/>
  <c r="EI32" i="10"/>
  <c r="AF32" i="10" s="1"/>
  <c r="AE30" i="23" s="1"/>
  <c r="EG26" i="10"/>
  <c r="AE26" i="10"/>
  <c r="AD24" i="23" s="1"/>
  <c r="AE24" i="23"/>
  <c r="EI12" i="10"/>
  <c r="AF12" i="10" s="1"/>
  <c r="AE12" i="10" s="1"/>
  <c r="AD10" i="23" s="1"/>
  <c r="AE18" i="10"/>
  <c r="AD16" i="23" s="1"/>
  <c r="AE16" i="23"/>
  <c r="AE19" i="10"/>
  <c r="AD17" i="23" s="1"/>
  <c r="AE17" i="23"/>
  <c r="AE29" i="10"/>
  <c r="AD27" i="23" s="1"/>
  <c r="AE27" i="23"/>
  <c r="AE27" i="10"/>
  <c r="AD25" i="23" s="1"/>
  <c r="AE25" i="23"/>
  <c r="AE17" i="10"/>
  <c r="AD15" i="23" s="1"/>
  <c r="AE15" i="23"/>
  <c r="AE9" i="10"/>
  <c r="AD7" i="23" s="1"/>
  <c r="AE7" i="23"/>
  <c r="AE28" i="10"/>
  <c r="AD26" i="23" s="1"/>
  <c r="AE26" i="23"/>
  <c r="AE21" i="10"/>
  <c r="AD19" i="23" s="1"/>
  <c r="AE19" i="23"/>
  <c r="EG6" i="10"/>
  <c r="EI6" i="10"/>
  <c r="AF6" i="10" s="1"/>
  <c r="EG22" i="10"/>
  <c r="EI22" i="10"/>
  <c r="AF22" i="10" s="1"/>
  <c r="EG25" i="10"/>
  <c r="EI25" i="10"/>
  <c r="AF25" i="10" s="1"/>
  <c r="A19" i="19"/>
  <c r="A19" i="21"/>
  <c r="B85" i="9"/>
  <c r="A17" i="10"/>
  <c r="B15" i="23" s="1"/>
  <c r="B27" i="9"/>
  <c r="B85" i="8"/>
  <c r="B144" i="8"/>
  <c r="B321" i="8"/>
  <c r="B262" i="8"/>
  <c r="B203" i="8"/>
  <c r="C16" i="5"/>
  <c r="B28" i="7" s="1"/>
  <c r="B27" i="8"/>
  <c r="B381" i="8" s="1"/>
  <c r="C25" i="15"/>
  <c r="B36" i="16"/>
  <c r="B87" i="7" l="1"/>
  <c r="B264" i="7"/>
  <c r="B205" i="7"/>
  <c r="B146" i="7"/>
  <c r="B323" i="7"/>
  <c r="B204" i="9"/>
  <c r="B263" i="9"/>
  <c r="B145" i="9"/>
  <c r="AE29" i="23"/>
  <c r="AE9" i="23"/>
  <c r="AE15" i="10"/>
  <c r="AD13" i="23" s="1"/>
  <c r="AE14" i="23"/>
  <c r="AE24" i="10"/>
  <c r="AD22" i="23" s="1"/>
  <c r="AE5" i="23"/>
  <c r="AE11" i="23"/>
  <c r="AE8" i="23"/>
  <c r="AE6" i="23"/>
  <c r="AE18" i="23"/>
  <c r="AE32" i="23"/>
  <c r="AE21" i="23"/>
  <c r="AE32" i="10"/>
  <c r="AD30" i="23" s="1"/>
  <c r="AE10" i="23"/>
  <c r="AE25" i="10"/>
  <c r="AD23" i="23" s="1"/>
  <c r="AE23" i="23"/>
  <c r="AE22" i="10"/>
  <c r="AD20" i="23" s="1"/>
  <c r="AE20" i="23"/>
  <c r="AE6" i="10"/>
  <c r="AD4" i="23" s="1"/>
  <c r="AE4" i="23"/>
  <c r="A20" i="19"/>
  <c r="A20" i="21"/>
  <c r="B86" i="9"/>
  <c r="A18" i="10"/>
  <c r="B16" i="23" s="1"/>
  <c r="B28" i="9"/>
  <c r="B86" i="8"/>
  <c r="B322" i="8"/>
  <c r="B263" i="8"/>
  <c r="B145" i="8"/>
  <c r="B204" i="8"/>
  <c r="C17" i="5"/>
  <c r="B29" i="7" s="1"/>
  <c r="B28" i="8"/>
  <c r="B382" i="8" s="1"/>
  <c r="C26" i="15"/>
  <c r="B37" i="16"/>
  <c r="B88" i="7" l="1"/>
  <c r="B324" i="7"/>
  <c r="B206" i="7"/>
  <c r="B147" i="7"/>
  <c r="B265" i="7"/>
  <c r="B264" i="9"/>
  <c r="B205" i="9"/>
  <c r="B146" i="9"/>
  <c r="A21" i="19"/>
  <c r="A21" i="21"/>
  <c r="B87" i="9"/>
  <c r="A19" i="10"/>
  <c r="B17" i="23" s="1"/>
  <c r="B29" i="9"/>
  <c r="B87" i="8"/>
  <c r="B323" i="8"/>
  <c r="B264" i="8"/>
  <c r="B205" i="8"/>
  <c r="B146" i="8"/>
  <c r="C18" i="5"/>
  <c r="B30" i="7" s="1"/>
  <c r="B29" i="8"/>
  <c r="B383" i="8" s="1"/>
  <c r="C27" i="15"/>
  <c r="B38" i="16"/>
  <c r="B89" i="7" l="1"/>
  <c r="B207" i="7"/>
  <c r="B148" i="7"/>
  <c r="B266" i="7"/>
  <c r="B325" i="7"/>
  <c r="B265" i="9"/>
  <c r="B147" i="9"/>
  <c r="B206" i="9"/>
  <c r="A22" i="19"/>
  <c r="A22" i="21"/>
  <c r="B88" i="9"/>
  <c r="A20" i="10"/>
  <c r="B18" i="23" s="1"/>
  <c r="B30" i="9"/>
  <c r="B88" i="8"/>
  <c r="B147" i="8"/>
  <c r="B324" i="8"/>
  <c r="B265" i="8"/>
  <c r="B206" i="8"/>
  <c r="C19" i="5"/>
  <c r="B31" i="7" s="1"/>
  <c r="B30" i="8"/>
  <c r="B384" i="8" s="1"/>
  <c r="C28" i="15"/>
  <c r="B39" i="16"/>
  <c r="B90" i="7" l="1"/>
  <c r="B208" i="7"/>
  <c r="B149" i="7"/>
  <c r="B267" i="7"/>
  <c r="B326" i="7"/>
  <c r="B148" i="9"/>
  <c r="B207" i="9"/>
  <c r="B266" i="9"/>
  <c r="A23" i="19"/>
  <c r="A23" i="21"/>
  <c r="B89" i="9"/>
  <c r="A21" i="10"/>
  <c r="B19" i="23" s="1"/>
  <c r="B31" i="9"/>
  <c r="B89" i="8"/>
  <c r="B325" i="8"/>
  <c r="B266" i="8"/>
  <c r="B148" i="8"/>
  <c r="B207" i="8"/>
  <c r="C20" i="5"/>
  <c r="B32" i="7" s="1"/>
  <c r="B31" i="8"/>
  <c r="B385" i="8" s="1"/>
  <c r="C29" i="15"/>
  <c r="B40" i="16"/>
  <c r="B91" i="7" l="1"/>
  <c r="B209" i="7"/>
  <c r="B150" i="7"/>
  <c r="B268" i="7"/>
  <c r="B327" i="7"/>
  <c r="B149" i="9"/>
  <c r="B267" i="9"/>
  <c r="B208" i="9"/>
  <c r="A24" i="19"/>
  <c r="A24" i="21"/>
  <c r="B90" i="9"/>
  <c r="A22" i="10"/>
  <c r="B20" i="23" s="1"/>
  <c r="B32" i="9"/>
  <c r="B90" i="8"/>
  <c r="B326" i="8"/>
  <c r="B267" i="8"/>
  <c r="B208" i="8"/>
  <c r="B149" i="8"/>
  <c r="C21" i="5"/>
  <c r="B33" i="7" s="1"/>
  <c r="B32" i="8"/>
  <c r="B386" i="8" s="1"/>
  <c r="C30" i="15"/>
  <c r="B41" i="16"/>
  <c r="B92" i="7" l="1"/>
  <c r="B269" i="7"/>
  <c r="B328" i="7"/>
  <c r="B210" i="7"/>
  <c r="B151" i="7"/>
  <c r="B150" i="9"/>
  <c r="B268" i="9"/>
  <c r="B209" i="9"/>
  <c r="A25" i="19"/>
  <c r="A25" i="21"/>
  <c r="B91" i="9"/>
  <c r="A23" i="10"/>
  <c r="B21" i="23" s="1"/>
  <c r="B33" i="9"/>
  <c r="B91" i="8"/>
  <c r="B327" i="8"/>
  <c r="B268" i="8"/>
  <c r="B150" i="8"/>
  <c r="B209" i="8"/>
  <c r="C22" i="5"/>
  <c r="B34" i="7" s="1"/>
  <c r="B33" i="8"/>
  <c r="B387" i="8" s="1"/>
  <c r="C31" i="15"/>
  <c r="B42" i="16"/>
  <c r="B93" i="7" l="1"/>
  <c r="B211" i="7"/>
  <c r="B152" i="7"/>
  <c r="B270" i="7"/>
  <c r="B329" i="7"/>
  <c r="B269" i="9"/>
  <c r="B151" i="9"/>
  <c r="B210" i="9"/>
  <c r="A26" i="19"/>
  <c r="A26" i="21"/>
  <c r="B92" i="9"/>
  <c r="A24" i="10"/>
  <c r="B22" i="23" s="1"/>
  <c r="B34" i="9"/>
  <c r="B92" i="8"/>
  <c r="B328" i="8"/>
  <c r="B269" i="8"/>
  <c r="B151" i="8"/>
  <c r="B210" i="8"/>
  <c r="C23" i="5"/>
  <c r="B35" i="7" s="1"/>
  <c r="B34" i="8"/>
  <c r="B388" i="8" s="1"/>
  <c r="C32" i="15"/>
  <c r="B43" i="16"/>
  <c r="B94" i="7" l="1"/>
  <c r="B212" i="7"/>
  <c r="B153" i="7"/>
  <c r="B271" i="7"/>
  <c r="B330" i="7"/>
  <c r="B270" i="9"/>
  <c r="B152" i="9"/>
  <c r="B211" i="9"/>
  <c r="A27" i="19"/>
  <c r="A27" i="21"/>
  <c r="B93" i="9"/>
  <c r="A25" i="10"/>
  <c r="B23" i="23" s="1"/>
  <c r="B35" i="9"/>
  <c r="B93" i="8"/>
  <c r="B152" i="8"/>
  <c r="B329" i="8"/>
  <c r="B270" i="8"/>
  <c r="B211" i="8"/>
  <c r="C24" i="5"/>
  <c r="B36" i="7" s="1"/>
  <c r="B35" i="8"/>
  <c r="B389" i="8" s="1"/>
  <c r="C33" i="15"/>
  <c r="B44" i="16"/>
  <c r="B95" i="7" l="1"/>
  <c r="B154" i="7"/>
  <c r="B272" i="7"/>
  <c r="B213" i="7"/>
  <c r="B331" i="7"/>
  <c r="B271" i="9"/>
  <c r="B212" i="9"/>
  <c r="B153" i="9"/>
  <c r="A28" i="19"/>
  <c r="A28" i="21"/>
  <c r="B94" i="9"/>
  <c r="A26" i="10"/>
  <c r="B24" i="23" s="1"/>
  <c r="B36" i="9"/>
  <c r="B94" i="8"/>
  <c r="B330" i="8"/>
  <c r="B271" i="8"/>
  <c r="B153" i="8"/>
  <c r="B212" i="8"/>
  <c r="C25" i="5"/>
  <c r="B37" i="7" s="1"/>
  <c r="B36" i="8"/>
  <c r="B390" i="8" s="1"/>
  <c r="C34" i="15"/>
  <c r="B45" i="16"/>
  <c r="B96" i="7" l="1"/>
  <c r="B155" i="7"/>
  <c r="B332" i="7"/>
  <c r="B214" i="7"/>
  <c r="B273" i="7"/>
  <c r="B213" i="9"/>
  <c r="B272" i="9"/>
  <c r="B154" i="9"/>
  <c r="A29" i="19"/>
  <c r="A29" i="21"/>
  <c r="B95" i="9"/>
  <c r="A27" i="10"/>
  <c r="B25" i="23" s="1"/>
  <c r="B37" i="9"/>
  <c r="B95" i="8"/>
  <c r="B331" i="8"/>
  <c r="B272" i="8"/>
  <c r="B213" i="8"/>
  <c r="B154" i="8"/>
  <c r="C26" i="5"/>
  <c r="B38" i="7" s="1"/>
  <c r="B37" i="8"/>
  <c r="B391" i="8" s="1"/>
  <c r="C35" i="15"/>
  <c r="B46" i="16"/>
  <c r="B97" i="7" l="1"/>
  <c r="B215" i="7"/>
  <c r="B274" i="7"/>
  <c r="B333" i="7"/>
  <c r="B156" i="7"/>
  <c r="B155" i="9"/>
  <c r="B214" i="9"/>
  <c r="B273" i="9"/>
  <c r="A30" i="19"/>
  <c r="A30" i="21"/>
  <c r="B96" i="9"/>
  <c r="A28" i="10"/>
  <c r="B26" i="23" s="1"/>
  <c r="B38" i="9"/>
  <c r="B96" i="8"/>
  <c r="B155" i="8"/>
  <c r="B332" i="8"/>
  <c r="B273" i="8"/>
  <c r="B214" i="8"/>
  <c r="C27" i="5"/>
  <c r="B39" i="7" s="1"/>
  <c r="B38" i="8"/>
  <c r="B392" i="8" s="1"/>
  <c r="C36" i="15"/>
  <c r="B47" i="16"/>
  <c r="B98" i="7" l="1"/>
  <c r="B216" i="7"/>
  <c r="B275" i="7"/>
  <c r="B334" i="7"/>
  <c r="B157" i="7"/>
  <c r="B156" i="9"/>
  <c r="B274" i="9"/>
  <c r="B215" i="9"/>
  <c r="A31" i="19"/>
  <c r="A31" i="21"/>
  <c r="B97" i="9"/>
  <c r="A29" i="10"/>
  <c r="B27" i="23" s="1"/>
  <c r="B39" i="9"/>
  <c r="B97" i="8"/>
  <c r="B333" i="8"/>
  <c r="B274" i="8"/>
  <c r="B156" i="8"/>
  <c r="B215" i="8"/>
  <c r="C28" i="5"/>
  <c r="B40" i="7" s="1"/>
  <c r="B39" i="8"/>
  <c r="B393" i="8" s="1"/>
  <c r="C37" i="15"/>
  <c r="B48" i="16"/>
  <c r="B99" i="7" l="1"/>
  <c r="B217" i="7"/>
  <c r="B158" i="7"/>
  <c r="B276" i="7"/>
  <c r="B335" i="7"/>
  <c r="B275" i="9"/>
  <c r="B157" i="9"/>
  <c r="B216" i="9"/>
  <c r="A32" i="19"/>
  <c r="A32" i="21"/>
  <c r="B98" i="9"/>
  <c r="A30" i="10"/>
  <c r="B28" i="23" s="1"/>
  <c r="B40" i="9"/>
  <c r="B98" i="8"/>
  <c r="B334" i="8"/>
  <c r="B275" i="8"/>
  <c r="B216" i="8"/>
  <c r="B157" i="8"/>
  <c r="C29" i="5"/>
  <c r="B41" i="7" s="1"/>
  <c r="B40" i="8"/>
  <c r="B394" i="8" s="1"/>
  <c r="C38" i="15"/>
  <c r="B49" i="16"/>
  <c r="B100" i="7" l="1"/>
  <c r="B336" i="7"/>
  <c r="B218" i="7"/>
  <c r="B277" i="7"/>
  <c r="B159" i="7"/>
  <c r="B276" i="9"/>
  <c r="B217" i="9"/>
  <c r="B158" i="9"/>
  <c r="A33" i="19"/>
  <c r="A33" i="21"/>
  <c r="B99" i="9"/>
  <c r="A31" i="10"/>
  <c r="B29" i="23" s="1"/>
  <c r="B41" i="9"/>
  <c r="B99" i="8"/>
  <c r="B335" i="8"/>
  <c r="B276" i="8"/>
  <c r="B158" i="8"/>
  <c r="B217" i="8"/>
  <c r="C30" i="5"/>
  <c r="B42" i="7" s="1"/>
  <c r="B41" i="8"/>
  <c r="B395" i="8" s="1"/>
  <c r="C39" i="15"/>
  <c r="B50" i="16"/>
  <c r="B101" i="7" l="1"/>
  <c r="B219" i="7"/>
  <c r="B160" i="7"/>
  <c r="B278" i="7"/>
  <c r="B337" i="7"/>
  <c r="B277" i="9"/>
  <c r="B159" i="9"/>
  <c r="B218" i="9"/>
  <c r="A34" i="19"/>
  <c r="A34" i="21"/>
  <c r="B100" i="9"/>
  <c r="A32" i="10"/>
  <c r="B30" i="23" s="1"/>
  <c r="B42" i="9"/>
  <c r="B100" i="8"/>
  <c r="B336" i="8"/>
  <c r="B277" i="8"/>
  <c r="B159" i="8"/>
  <c r="B218" i="8"/>
  <c r="C31" i="5"/>
  <c r="B43" i="7" s="1"/>
  <c r="B42" i="8"/>
  <c r="B396" i="8" s="1"/>
  <c r="C40" i="15"/>
  <c r="B51" i="16"/>
  <c r="B102" i="7" l="1"/>
  <c r="B220" i="7"/>
  <c r="B338" i="7"/>
  <c r="B161" i="7"/>
  <c r="B279" i="7"/>
  <c r="B278" i="9"/>
  <c r="B160" i="9"/>
  <c r="B219" i="9"/>
  <c r="A35" i="19"/>
  <c r="A35" i="21"/>
  <c r="B101" i="9"/>
  <c r="A33" i="10"/>
  <c r="B31" i="23" s="1"/>
  <c r="B43" i="9"/>
  <c r="B101" i="8"/>
  <c r="B160" i="8"/>
  <c r="B337" i="8"/>
  <c r="B278" i="8"/>
  <c r="B219" i="8"/>
  <c r="C32" i="5"/>
  <c r="B44" i="7" s="1"/>
  <c r="B43" i="8"/>
  <c r="B397" i="8" s="1"/>
  <c r="C41" i="15"/>
  <c r="B52" i="16"/>
  <c r="B103" i="7" l="1"/>
  <c r="B280" i="7"/>
  <c r="B221" i="7"/>
  <c r="B162" i="7"/>
  <c r="B339" i="7"/>
  <c r="B279" i="9"/>
  <c r="B161" i="9"/>
  <c r="B220" i="9"/>
  <c r="A36" i="19"/>
  <c r="A36" i="21"/>
  <c r="B102" i="9"/>
  <c r="A34" i="10"/>
  <c r="B32" i="23" s="1"/>
  <c r="B44" i="9"/>
  <c r="B102" i="8"/>
  <c r="B338" i="8"/>
  <c r="B279" i="8"/>
  <c r="B161" i="8"/>
  <c r="B220" i="8"/>
  <c r="C33" i="5"/>
  <c r="B44" i="8"/>
  <c r="B398" i="8" s="1"/>
  <c r="C42" i="15"/>
  <c r="B53" i="16"/>
  <c r="B280" i="9" l="1"/>
  <c r="B162" i="9"/>
  <c r="B221" i="9"/>
  <c r="A37" i="19"/>
  <c r="A37" i="21"/>
  <c r="B103" i="9"/>
  <c r="A35" i="10"/>
  <c r="B33" i="23" s="1"/>
  <c r="B45" i="9"/>
  <c r="B103" i="8"/>
  <c r="B339" i="8"/>
  <c r="B280" i="8"/>
  <c r="B221" i="8"/>
  <c r="B162" i="8"/>
  <c r="C34" i="5"/>
  <c r="B45" i="8"/>
  <c r="B399" i="8" s="1"/>
  <c r="C43" i="15"/>
  <c r="B54" i="16"/>
  <c r="B281" i="9" l="1"/>
  <c r="B222" i="9"/>
  <c r="B163" i="9"/>
  <c r="A38" i="19"/>
  <c r="A38" i="21"/>
  <c r="B104" i="9"/>
  <c r="A36" i="10"/>
  <c r="B34" i="23" s="1"/>
  <c r="B46" i="9"/>
  <c r="B104" i="8"/>
  <c r="B163" i="8"/>
  <c r="B340" i="8"/>
  <c r="B281" i="8"/>
  <c r="B222" i="8"/>
  <c r="C35" i="5"/>
  <c r="B56" i="16" s="1"/>
  <c r="B46" i="8"/>
  <c r="B400" i="8" s="1"/>
  <c r="C44" i="15"/>
  <c r="B55" i="16"/>
  <c r="B164" i="9" l="1"/>
  <c r="B223" i="9"/>
  <c r="B282" i="9"/>
  <c r="A39" i="19"/>
  <c r="A39" i="21"/>
  <c r="B105" i="9"/>
  <c r="B105" i="8"/>
  <c r="B341" i="8"/>
  <c r="B282" i="8"/>
  <c r="B164" i="8"/>
  <c r="B223" i="8"/>
  <c r="ED5" i="10"/>
  <c r="EE5" i="10" s="1"/>
  <c r="EF5" i="10" s="1"/>
  <c r="EG5" i="10" l="1"/>
  <c r="EI5" i="10"/>
  <c r="AF5" i="10" s="1"/>
  <c r="AE5" i="10" l="1"/>
  <c r="AD3" i="23" s="1"/>
  <c r="AE3" i="23"/>
</calcChain>
</file>

<file path=xl/comments1.xml><?xml version="1.0" encoding="utf-8"?>
<comments xmlns="http://schemas.openxmlformats.org/spreadsheetml/2006/main">
  <authors>
    <author>Kocsis István</author>
  </authors>
  <commentList>
    <comment ref="C9" authorId="0" shapeId="0">
      <text>
        <r>
          <rPr>
            <b/>
            <sz val="9"/>
            <color indexed="81"/>
            <rFont val="Times New Roman"/>
            <family val="1"/>
            <charset val="238"/>
          </rPr>
          <t>Kocsis István:</t>
        </r>
        <r>
          <rPr>
            <sz val="9"/>
            <color indexed="81"/>
            <rFont val="Times New Roman"/>
            <family val="1"/>
            <charset val="238"/>
          </rPr>
          <t xml:space="preserve">
Pl. </t>
        </r>
        <r>
          <rPr>
            <b/>
            <sz val="9"/>
            <color indexed="81"/>
            <rFont val="Times New Roman"/>
            <family val="1"/>
            <charset val="238"/>
          </rPr>
          <t>Herman Ottó Intézet Nonprofit KFT.</t>
        </r>
      </text>
    </comment>
    <comment ref="C11" authorId="0" shapeId="0">
      <text>
        <r>
          <rPr>
            <b/>
            <sz val="9"/>
            <color indexed="81"/>
            <rFont val="Times New Roman"/>
            <family val="1"/>
            <charset val="238"/>
          </rPr>
          <t>Kocsis István:</t>
        </r>
        <r>
          <rPr>
            <sz val="9"/>
            <color indexed="81"/>
            <rFont val="Times New Roman"/>
            <family val="1"/>
            <charset val="238"/>
          </rPr>
          <t xml:space="preserve">
Pl. </t>
        </r>
        <r>
          <rPr>
            <b/>
            <sz val="9"/>
            <color indexed="81"/>
            <rFont val="Times New Roman"/>
            <family val="1"/>
            <charset val="238"/>
          </rPr>
          <t>1223, Budapest, Park u. 2.</t>
        </r>
      </text>
    </comment>
    <comment ref="C12" authorId="0" shapeId="0">
      <text>
        <r>
          <rPr>
            <b/>
            <sz val="9"/>
            <color indexed="81"/>
            <rFont val="Times New Roman"/>
            <family val="1"/>
            <charset val="238"/>
          </rPr>
          <t>Kocsis István:</t>
        </r>
        <r>
          <rPr>
            <sz val="9"/>
            <color indexed="81"/>
            <rFont val="Times New Roman"/>
            <family val="1"/>
            <charset val="238"/>
          </rPr>
          <t xml:space="preserve">
 Pl. </t>
        </r>
        <r>
          <rPr>
            <b/>
            <sz val="9"/>
            <color indexed="81"/>
            <rFont val="Times New Roman"/>
            <family val="1"/>
            <charset val="238"/>
          </rPr>
          <t xml:space="preserve">1-3628-100 </t>
        </r>
      </text>
    </comment>
    <comment ref="C13" authorId="0" shapeId="0">
      <text>
        <r>
          <rPr>
            <b/>
            <sz val="9"/>
            <color indexed="81"/>
            <rFont val="Times New Roman"/>
            <family val="1"/>
            <charset val="238"/>
          </rPr>
          <t>Kocsis István:</t>
        </r>
        <r>
          <rPr>
            <sz val="9"/>
            <color indexed="81"/>
            <rFont val="Times New Roman"/>
            <family val="1"/>
            <charset val="238"/>
          </rPr>
          <t xml:space="preserve">
 Pl. </t>
        </r>
        <r>
          <rPr>
            <b/>
            <sz val="9"/>
            <color indexed="81"/>
            <rFont val="Times New Roman"/>
            <family val="1"/>
            <charset val="238"/>
          </rPr>
          <t xml:space="preserve">1-3628-105 </t>
        </r>
      </text>
    </comment>
    <comment ref="C14" authorId="0" shapeId="0">
      <text>
        <r>
          <rPr>
            <b/>
            <sz val="9"/>
            <color indexed="81"/>
            <rFont val="Times New Roman"/>
            <family val="1"/>
            <charset val="238"/>
          </rPr>
          <t>Kocsis István:</t>
        </r>
        <r>
          <rPr>
            <sz val="9"/>
            <color indexed="81"/>
            <rFont val="Times New Roman"/>
            <family val="1"/>
            <charset val="238"/>
          </rPr>
          <t xml:space="preserve">
 Pl. </t>
        </r>
        <r>
          <rPr>
            <b/>
            <sz val="9"/>
            <color indexed="81"/>
            <rFont val="Times New Roman"/>
            <family val="1"/>
            <charset val="238"/>
          </rPr>
          <t>30/212-4561</t>
        </r>
      </text>
    </comment>
    <comment ref="C15" authorId="0" shapeId="0">
      <text>
        <r>
          <rPr>
            <b/>
            <sz val="9"/>
            <color indexed="81"/>
            <rFont val="Times New Roman"/>
            <family val="1"/>
            <charset val="238"/>
          </rPr>
          <t>Kocsis István:</t>
        </r>
        <r>
          <rPr>
            <sz val="9"/>
            <color indexed="81"/>
            <rFont val="Times New Roman"/>
            <family val="1"/>
            <charset val="238"/>
          </rPr>
          <t xml:space="preserve">
Pl. </t>
        </r>
        <r>
          <rPr>
            <b/>
            <sz val="9"/>
            <color indexed="81"/>
            <rFont val="Times New Roman"/>
            <family val="1"/>
            <charset val="238"/>
          </rPr>
          <t xml:space="preserve">hoi@hoi.hu </t>
        </r>
      </text>
    </comment>
    <comment ref="C16" authorId="0" shapeId="0">
      <text>
        <r>
          <rPr>
            <b/>
            <sz val="9"/>
            <color indexed="81"/>
            <rFont val="Times New Roman"/>
            <family val="1"/>
            <charset val="238"/>
          </rPr>
          <t>Kocsis István:</t>
        </r>
        <r>
          <rPr>
            <sz val="9"/>
            <color indexed="81"/>
            <rFont val="Times New Roman"/>
            <family val="1"/>
            <charset val="238"/>
          </rPr>
          <t xml:space="preserve">
Pl. </t>
        </r>
        <r>
          <rPr>
            <b/>
            <sz val="9"/>
            <color indexed="81"/>
            <rFont val="Times New Roman"/>
            <family val="1"/>
            <charset val="238"/>
          </rPr>
          <t>www.hoi.hu</t>
        </r>
      </text>
    </comment>
    <comment ref="C17" authorId="0" shapeId="0">
      <text>
        <r>
          <rPr>
            <b/>
            <sz val="9"/>
            <color indexed="81"/>
            <rFont val="Times New Roman"/>
            <family val="1"/>
            <charset val="238"/>
          </rPr>
          <t>Kocsis István:</t>
        </r>
        <r>
          <rPr>
            <sz val="9"/>
            <color indexed="81"/>
            <rFont val="Times New Roman"/>
            <family val="1"/>
            <charset val="238"/>
          </rPr>
          <t xml:space="preserve">
Pl. </t>
        </r>
        <r>
          <rPr>
            <b/>
            <sz val="9"/>
            <color indexed="81"/>
            <rFont val="Times New Roman"/>
            <family val="1"/>
            <charset val="238"/>
          </rPr>
          <t>200153</t>
        </r>
      </text>
    </comment>
    <comment ref="C18" authorId="0" shapeId="0">
      <text>
        <r>
          <rPr>
            <b/>
            <sz val="9"/>
            <color indexed="81"/>
            <rFont val="Times New Roman"/>
            <family val="1"/>
            <charset val="238"/>
          </rPr>
          <t>Kocsis István:</t>
        </r>
        <r>
          <rPr>
            <sz val="9"/>
            <color indexed="81"/>
            <rFont val="Times New Roman"/>
            <family val="1"/>
            <charset val="238"/>
          </rPr>
          <t xml:space="preserve">
Pl. </t>
        </r>
        <r>
          <rPr>
            <b/>
            <sz val="9"/>
            <color indexed="81"/>
            <rFont val="Times New Roman"/>
            <family val="1"/>
            <charset val="238"/>
          </rPr>
          <t xml:space="preserve">dr. </t>
        </r>
      </text>
    </comment>
    <comment ref="C19" authorId="0" shapeId="0">
      <text>
        <r>
          <rPr>
            <b/>
            <sz val="9"/>
            <color indexed="81"/>
            <rFont val="Times New Roman"/>
            <family val="1"/>
            <charset val="238"/>
          </rPr>
          <t>Kocsis István:</t>
        </r>
        <r>
          <rPr>
            <sz val="9"/>
            <color indexed="81"/>
            <rFont val="Times New Roman"/>
            <family val="1"/>
            <charset val="238"/>
          </rPr>
          <t xml:space="preserve">
Pl. </t>
        </r>
        <r>
          <rPr>
            <b/>
            <sz val="9"/>
            <color indexed="81"/>
            <rFont val="Times New Roman"/>
            <family val="1"/>
            <charset val="238"/>
          </rPr>
          <t>15329004 8532 312 01</t>
        </r>
      </text>
    </comment>
    <comment ref="C20" authorId="0" shapeId="0">
      <text>
        <r>
          <rPr>
            <b/>
            <sz val="9"/>
            <color indexed="81"/>
            <rFont val="Times New Roman"/>
            <family val="1"/>
            <charset val="238"/>
          </rPr>
          <t>Kocsis István:</t>
        </r>
        <r>
          <rPr>
            <sz val="9"/>
            <color indexed="81"/>
            <rFont val="Times New Roman"/>
            <family val="1"/>
            <charset val="238"/>
          </rPr>
          <t xml:space="preserve">
Pl. </t>
        </r>
        <r>
          <rPr>
            <b/>
            <sz val="9"/>
            <color indexed="81"/>
            <rFont val="Times New Roman"/>
            <family val="1"/>
            <charset val="238"/>
          </rPr>
          <t>134/2004. (IX.15) FVM</t>
        </r>
      </text>
    </comment>
    <comment ref="C21" authorId="0" shapeId="0">
      <text>
        <r>
          <rPr>
            <b/>
            <sz val="9"/>
            <color indexed="81"/>
            <rFont val="Times New Roman"/>
            <family val="1"/>
            <charset val="238"/>
          </rPr>
          <t>Kocsis István:</t>
        </r>
        <r>
          <rPr>
            <sz val="9"/>
            <color indexed="81"/>
            <rFont val="Times New Roman"/>
            <family val="1"/>
            <charset val="238"/>
          </rPr>
          <t xml:space="preserve">
Pl. </t>
        </r>
        <r>
          <rPr>
            <b/>
            <sz val="9"/>
            <color indexed="81"/>
            <rFont val="Times New Roman"/>
            <family val="1"/>
            <charset val="238"/>
          </rPr>
          <t xml:space="preserve">Csiharné Jerola Zsuzsanna </t>
        </r>
      </text>
    </comment>
    <comment ref="C22" authorId="0" shapeId="0">
      <text>
        <r>
          <rPr>
            <b/>
            <sz val="9"/>
            <color indexed="81"/>
            <rFont val="Times New Roman"/>
            <family val="1"/>
            <charset val="238"/>
          </rPr>
          <t>Kocsis István:</t>
        </r>
        <r>
          <rPr>
            <sz val="9"/>
            <color indexed="81"/>
            <rFont val="Times New Roman"/>
            <family val="1"/>
            <charset val="238"/>
          </rPr>
          <t xml:space="preserve">
Pl. </t>
        </r>
        <r>
          <rPr>
            <b/>
            <sz val="9"/>
            <color indexed="81"/>
            <rFont val="Times New Roman"/>
            <family val="1"/>
            <charset val="238"/>
          </rPr>
          <t>1-3628-110</t>
        </r>
      </text>
    </comment>
    <comment ref="C23" authorId="0" shapeId="0">
      <text>
        <r>
          <rPr>
            <b/>
            <sz val="9"/>
            <color indexed="81"/>
            <rFont val="Times New Roman"/>
            <family val="1"/>
            <charset val="238"/>
          </rPr>
          <t>Kocsis István:</t>
        </r>
        <r>
          <rPr>
            <sz val="9"/>
            <color indexed="81"/>
            <rFont val="Times New Roman"/>
            <family val="1"/>
            <charset val="238"/>
          </rPr>
          <t xml:space="preserve">
Pl. </t>
        </r>
        <r>
          <rPr>
            <b/>
            <sz val="9"/>
            <color indexed="81"/>
            <rFont val="Times New Roman"/>
            <family val="1"/>
            <charset val="238"/>
          </rPr>
          <t>2017. május 12.</t>
        </r>
      </text>
    </comment>
    <comment ref="C24" authorId="0" shapeId="0">
      <text>
        <r>
          <rPr>
            <b/>
            <sz val="9"/>
            <color indexed="81"/>
            <rFont val="Times New Roman"/>
            <family val="1"/>
            <charset val="238"/>
          </rPr>
          <t>Kocsis István:</t>
        </r>
        <r>
          <rPr>
            <sz val="9"/>
            <color indexed="81"/>
            <rFont val="Times New Roman"/>
            <family val="1"/>
            <charset val="238"/>
          </rPr>
          <t xml:space="preserve">
A vizsgán lebonyolításra kerülő vizsgatevékenységek jellegéről, sorrendjéről, időpontjáról, helyszínéről és a vizsgával kapcsolatos további tudnivalókról a vizsgaszervező – a vizsga megkezdése előtt legalább </t>
        </r>
        <r>
          <rPr>
            <b/>
            <sz val="9"/>
            <color indexed="81"/>
            <rFont val="Times New Roman"/>
            <family val="1"/>
            <charset val="238"/>
          </rPr>
          <t>hét</t>
        </r>
        <r>
          <rPr>
            <sz val="9"/>
            <color indexed="81"/>
            <rFont val="Times New Roman"/>
            <family val="1"/>
            <charset val="238"/>
          </rPr>
          <t xml:space="preserve"> nappal – tájékoztatja a vizsgaelnököt, a vizsgabizottság tagjait.
Pl. </t>
        </r>
        <r>
          <rPr>
            <b/>
            <sz val="9"/>
            <color indexed="81"/>
            <rFont val="Times New Roman"/>
            <family val="1"/>
            <charset val="238"/>
          </rPr>
          <t>2017. május 03.</t>
        </r>
      </text>
    </comment>
    <comment ref="C28" authorId="0" shapeId="0">
      <text>
        <r>
          <rPr>
            <b/>
            <sz val="9"/>
            <color indexed="81"/>
            <rFont val="Times New Roman"/>
            <family val="1"/>
            <charset val="238"/>
          </rPr>
          <t>Kocsis István:</t>
        </r>
        <r>
          <rPr>
            <sz val="9"/>
            <color indexed="81"/>
            <rFont val="Times New Roman"/>
            <family val="1"/>
            <charset val="238"/>
          </rPr>
          <t xml:space="preserve">
Pl. </t>
        </r>
        <r>
          <rPr>
            <b/>
            <sz val="9"/>
            <color indexed="81"/>
            <rFont val="Times New Roman"/>
            <family val="1"/>
            <charset val="238"/>
          </rPr>
          <t>Okt. Kft.</t>
        </r>
      </text>
    </comment>
    <comment ref="C30" authorId="0" shapeId="0">
      <text>
        <r>
          <rPr>
            <b/>
            <sz val="9"/>
            <color indexed="81"/>
            <rFont val="Times New Roman"/>
            <family val="1"/>
            <charset val="238"/>
          </rPr>
          <t>Kocsis István:</t>
        </r>
        <r>
          <rPr>
            <sz val="9"/>
            <color indexed="81"/>
            <rFont val="Times New Roman"/>
            <family val="1"/>
            <charset val="238"/>
          </rPr>
          <t xml:space="preserve">
Pl. </t>
        </r>
        <r>
          <rPr>
            <b/>
            <sz val="9"/>
            <color indexed="81"/>
            <rFont val="Times New Roman"/>
            <family val="1"/>
            <charset val="238"/>
          </rPr>
          <t>5527 Bucsa, Fő út 1.</t>
        </r>
      </text>
    </comment>
    <comment ref="C31" authorId="0" shapeId="0">
      <text>
        <r>
          <rPr>
            <b/>
            <sz val="9"/>
            <color indexed="81"/>
            <rFont val="Times New Roman"/>
            <family val="1"/>
            <charset val="238"/>
          </rPr>
          <t>Kocsis István:</t>
        </r>
        <r>
          <rPr>
            <sz val="9"/>
            <color indexed="81"/>
            <rFont val="Times New Roman"/>
            <family val="1"/>
            <charset val="238"/>
          </rPr>
          <t xml:space="preserve">
Pl. </t>
        </r>
        <r>
          <rPr>
            <b/>
            <sz val="9"/>
            <color indexed="81"/>
            <rFont val="Times New Roman"/>
            <family val="1"/>
            <charset val="238"/>
          </rPr>
          <t>Békés</t>
        </r>
      </text>
    </comment>
    <comment ref="C32" authorId="0" shapeId="0">
      <text>
        <r>
          <rPr>
            <b/>
            <sz val="9"/>
            <color indexed="81"/>
            <rFont val="Times New Roman"/>
            <family val="1"/>
            <charset val="238"/>
          </rPr>
          <t>Kocsis István:</t>
        </r>
        <r>
          <rPr>
            <sz val="9"/>
            <color indexed="81"/>
            <rFont val="Times New Roman"/>
            <family val="1"/>
            <charset val="238"/>
          </rPr>
          <t xml:space="preserve">
Pl. </t>
        </r>
        <r>
          <rPr>
            <b/>
            <sz val="9"/>
            <color indexed="81"/>
            <rFont val="Times New Roman"/>
            <family val="1"/>
            <charset val="238"/>
          </rPr>
          <t>Kis Elek</t>
        </r>
      </text>
    </comment>
    <comment ref="C33" authorId="0" shapeId="0">
      <text>
        <r>
          <rPr>
            <b/>
            <sz val="9"/>
            <color indexed="81"/>
            <rFont val="Tahoma"/>
            <family val="2"/>
            <charset val="238"/>
          </rPr>
          <t>Kocsis István:</t>
        </r>
        <r>
          <rPr>
            <sz val="9"/>
            <color indexed="81"/>
            <rFont val="Tahoma"/>
            <family val="2"/>
            <charset val="238"/>
          </rPr>
          <t xml:space="preserve">
Pl. </t>
        </r>
        <r>
          <rPr>
            <b/>
            <sz val="9"/>
            <color indexed="81"/>
            <rFont val="Tahoma"/>
            <family val="2"/>
            <charset val="238"/>
          </rPr>
          <t>56/321-561</t>
        </r>
      </text>
    </comment>
    <comment ref="C38" authorId="0" shapeId="0">
      <text>
        <r>
          <rPr>
            <b/>
            <sz val="9"/>
            <color indexed="81"/>
            <rFont val="Times New Roman"/>
            <family val="1"/>
            <charset val="238"/>
          </rPr>
          <t>Kocsis István:</t>
        </r>
        <r>
          <rPr>
            <sz val="9"/>
            <color indexed="81"/>
            <rFont val="Times New Roman"/>
            <family val="1"/>
            <charset val="238"/>
          </rPr>
          <t xml:space="preserve">
Pl. </t>
        </r>
        <r>
          <rPr>
            <b/>
            <sz val="9"/>
            <color indexed="81"/>
            <rFont val="Times New Roman"/>
            <family val="1"/>
            <charset val="238"/>
          </rPr>
          <t>123456</t>
        </r>
      </text>
    </comment>
    <comment ref="C39" authorId="0" shapeId="0">
      <text>
        <r>
          <rPr>
            <b/>
            <sz val="9"/>
            <color indexed="81"/>
            <rFont val="Times New Roman"/>
            <family val="1"/>
            <charset val="238"/>
          </rPr>
          <t>Kocsis István:</t>
        </r>
        <r>
          <rPr>
            <sz val="9"/>
            <color indexed="81"/>
            <rFont val="Times New Roman"/>
            <family val="1"/>
            <charset val="238"/>
          </rPr>
          <t xml:space="preserve">
Pl. </t>
        </r>
        <r>
          <rPr>
            <b/>
            <sz val="9"/>
            <color indexed="81"/>
            <rFont val="Times New Roman"/>
            <family val="1"/>
            <charset val="238"/>
          </rPr>
          <t>123456aa</t>
        </r>
      </text>
    </comment>
    <comment ref="C40" authorId="0" shapeId="0">
      <text>
        <r>
          <rPr>
            <b/>
            <sz val="9"/>
            <color indexed="81"/>
            <rFont val="Times New Roman"/>
            <family val="1"/>
            <charset val="238"/>
          </rPr>
          <t>Kocsis István:</t>
        </r>
        <r>
          <rPr>
            <sz val="9"/>
            <color indexed="81"/>
            <rFont val="Times New Roman"/>
            <family val="1"/>
            <charset val="238"/>
          </rPr>
          <t xml:space="preserve">
Pl. </t>
        </r>
        <r>
          <rPr>
            <b/>
            <sz val="9"/>
            <color indexed="81"/>
            <rFont val="Times New Roman"/>
            <family val="1"/>
            <charset val="238"/>
          </rPr>
          <t>okt-aa</t>
        </r>
      </text>
    </comment>
    <comment ref="C47" authorId="0" shapeId="0">
      <text>
        <r>
          <rPr>
            <b/>
            <sz val="9"/>
            <color indexed="81"/>
            <rFont val="Times New Roman"/>
            <family val="1"/>
            <charset val="238"/>
          </rPr>
          <t>Kocsis István:</t>
        </r>
        <r>
          <rPr>
            <sz val="9"/>
            <color indexed="81"/>
            <rFont val="Times New Roman"/>
            <family val="1"/>
            <charset val="238"/>
          </rPr>
          <t xml:space="preserve">
Pl. </t>
        </r>
        <r>
          <rPr>
            <b/>
            <sz val="9"/>
            <color indexed="81"/>
            <rFont val="Times New Roman"/>
            <family val="1"/>
            <charset val="238"/>
          </rPr>
          <t>2</t>
        </r>
      </text>
    </comment>
    <comment ref="C48" authorId="0" shapeId="0">
      <text>
        <r>
          <rPr>
            <b/>
            <sz val="9"/>
            <color indexed="81"/>
            <rFont val="Times New Roman"/>
            <family val="1"/>
            <charset val="238"/>
          </rPr>
          <t>Kocsis István:</t>
        </r>
        <r>
          <rPr>
            <sz val="9"/>
            <color indexed="81"/>
            <rFont val="Times New Roman"/>
            <family val="1"/>
            <charset val="238"/>
          </rPr>
          <t xml:space="preserve">
Pl. </t>
        </r>
        <r>
          <rPr>
            <b/>
            <sz val="9"/>
            <color indexed="81"/>
            <rFont val="Times New Roman"/>
            <family val="1"/>
            <charset val="238"/>
          </rPr>
          <t>300</t>
        </r>
      </text>
    </comment>
    <comment ref="C50" authorId="0" shapeId="0">
      <text>
        <r>
          <rPr>
            <b/>
            <sz val="9"/>
            <color indexed="81"/>
            <rFont val="Times New Roman"/>
            <family val="1"/>
            <charset val="238"/>
          </rPr>
          <t>Kocsis István:</t>
        </r>
        <r>
          <rPr>
            <sz val="9"/>
            <color indexed="81"/>
            <rFont val="Times New Roman"/>
            <family val="1"/>
            <charset val="238"/>
          </rPr>
          <t xml:space="preserve">
Pl. </t>
        </r>
        <r>
          <rPr>
            <b/>
            <sz val="9"/>
            <color indexed="81"/>
            <rFont val="Times New Roman"/>
            <family val="1"/>
            <charset val="238"/>
          </rPr>
          <t>2016. szptember 1.</t>
        </r>
      </text>
    </comment>
    <comment ref="C51" authorId="0" shapeId="0">
      <text>
        <r>
          <rPr>
            <b/>
            <sz val="9"/>
            <color indexed="81"/>
            <rFont val="Times New Roman"/>
            <family val="1"/>
            <charset val="238"/>
          </rPr>
          <t>Kocsis István:</t>
        </r>
        <r>
          <rPr>
            <sz val="9"/>
            <color indexed="81"/>
            <rFont val="Times New Roman"/>
            <family val="1"/>
            <charset val="238"/>
          </rPr>
          <t xml:space="preserve">
Pl. </t>
        </r>
        <r>
          <rPr>
            <b/>
            <sz val="9"/>
            <color indexed="81"/>
            <rFont val="Times New Roman"/>
            <family val="1"/>
            <charset val="238"/>
          </rPr>
          <t>2017. április 30.</t>
        </r>
      </text>
    </comment>
    <comment ref="C52" authorId="0" shapeId="0">
      <text>
        <r>
          <rPr>
            <b/>
            <sz val="9"/>
            <color indexed="81"/>
            <rFont val="Times New Roman"/>
            <family val="1"/>
            <charset val="238"/>
          </rPr>
          <t>Kocsis István:</t>
        </r>
        <r>
          <rPr>
            <sz val="9"/>
            <color indexed="81"/>
            <rFont val="Times New Roman"/>
            <family val="1"/>
            <charset val="238"/>
          </rPr>
          <t xml:space="preserve">
Pl. </t>
        </r>
        <r>
          <rPr>
            <b/>
            <sz val="9"/>
            <color indexed="81"/>
            <rFont val="Times New Roman"/>
            <family val="1"/>
            <charset val="238"/>
          </rPr>
          <t>20</t>
        </r>
      </text>
    </comment>
    <comment ref="C53" authorId="0" shapeId="0">
      <text>
        <r>
          <rPr>
            <b/>
            <sz val="9"/>
            <color indexed="81"/>
            <rFont val="Times New Roman"/>
            <family val="1"/>
            <charset val="238"/>
          </rPr>
          <t>Kocsis István:</t>
        </r>
        <r>
          <rPr>
            <sz val="9"/>
            <color indexed="81"/>
            <rFont val="Times New Roman"/>
            <family val="1"/>
            <charset val="238"/>
          </rPr>
          <t xml:space="preserve">
Pl. </t>
        </r>
        <r>
          <rPr>
            <b/>
            <sz val="9"/>
            <color indexed="81"/>
            <rFont val="Times New Roman"/>
            <family val="1"/>
            <charset val="238"/>
          </rPr>
          <t>20</t>
        </r>
      </text>
    </comment>
    <comment ref="C54" authorId="0" shapeId="0">
      <text>
        <r>
          <rPr>
            <b/>
            <sz val="9"/>
            <color indexed="81"/>
            <rFont val="Times New Roman"/>
            <family val="1"/>
            <charset val="238"/>
          </rPr>
          <t>Kocsis István:</t>
        </r>
        <r>
          <rPr>
            <sz val="9"/>
            <color indexed="81"/>
            <rFont val="Times New Roman"/>
            <family val="1"/>
            <charset val="238"/>
          </rPr>
          <t xml:space="preserve">
Pl. </t>
        </r>
        <r>
          <rPr>
            <b/>
            <sz val="9"/>
            <color indexed="81"/>
            <rFont val="Times New Roman"/>
            <family val="1"/>
            <charset val="238"/>
          </rPr>
          <t>László Pál</t>
        </r>
      </text>
    </comment>
    <comment ref="C55" authorId="0" shapeId="0">
      <text>
        <r>
          <rPr>
            <b/>
            <sz val="9"/>
            <color indexed="81"/>
            <rFont val="Times New Roman"/>
            <family val="1"/>
            <charset val="238"/>
          </rPr>
          <t>Kocsis István:</t>
        </r>
        <r>
          <rPr>
            <sz val="9"/>
            <color indexed="81"/>
            <rFont val="Times New Roman"/>
            <family val="1"/>
            <charset val="238"/>
          </rPr>
          <t xml:space="preserve">
Pl. </t>
        </r>
        <r>
          <rPr>
            <b/>
            <sz val="9"/>
            <color indexed="81"/>
            <rFont val="Times New Roman"/>
            <family val="1"/>
            <charset val="238"/>
          </rPr>
          <t>56/365-213</t>
        </r>
      </text>
    </comment>
    <comment ref="C56" authorId="0" shapeId="0">
      <text>
        <r>
          <rPr>
            <b/>
            <sz val="9"/>
            <color indexed="81"/>
            <rFont val="Times New Roman"/>
            <family val="1"/>
            <charset val="238"/>
          </rPr>
          <t>Kocsis István:</t>
        </r>
        <r>
          <rPr>
            <sz val="9"/>
            <color indexed="81"/>
            <rFont val="Times New Roman"/>
            <family val="1"/>
            <charset val="238"/>
          </rPr>
          <t xml:space="preserve">
Pl. </t>
        </r>
        <r>
          <rPr>
            <b/>
            <sz val="9"/>
            <color indexed="81"/>
            <rFont val="Times New Roman"/>
            <family val="1"/>
            <charset val="238"/>
          </rPr>
          <t>Pál Mária</t>
        </r>
      </text>
    </comment>
    <comment ref="F56" authorId="0" shapeId="0">
      <text>
        <r>
          <rPr>
            <b/>
            <sz val="9"/>
            <color indexed="81"/>
            <rFont val="Times New Roman"/>
            <family val="1"/>
            <charset val="238"/>
          </rPr>
          <t>Kocsis István:</t>
        </r>
        <r>
          <rPr>
            <sz val="9"/>
            <color indexed="81"/>
            <rFont val="Times New Roman"/>
            <family val="1"/>
            <charset val="238"/>
          </rPr>
          <t xml:space="preserve">
Pl. </t>
        </r>
        <r>
          <rPr>
            <b/>
            <sz val="9"/>
            <color indexed="81"/>
            <rFont val="Times New Roman"/>
            <family val="1"/>
            <charset val="238"/>
          </rPr>
          <t>56/654-693</t>
        </r>
      </text>
    </comment>
    <comment ref="D64" authorId="0" shapeId="0">
      <text>
        <r>
          <rPr>
            <b/>
            <sz val="9"/>
            <color indexed="81"/>
            <rFont val="Times New Roman"/>
            <family val="1"/>
            <charset val="238"/>
          </rPr>
          <t>Kocsis István:</t>
        </r>
        <r>
          <rPr>
            <sz val="9"/>
            <color indexed="81"/>
            <rFont val="Times New Roman"/>
            <family val="1"/>
            <charset val="238"/>
          </rPr>
          <t xml:space="preserve">
Nemzeti Munkaügyi Hivatal honlapjáról kitölteni.
Pl. </t>
        </r>
        <r>
          <rPr>
            <b/>
            <sz val="9"/>
            <color indexed="81"/>
            <rFont val="Times New Roman"/>
            <family val="1"/>
            <charset val="238"/>
          </rPr>
          <t>74057</t>
        </r>
      </text>
    </comment>
    <comment ref="C108" authorId="0" shapeId="0">
      <text>
        <r>
          <rPr>
            <b/>
            <sz val="9"/>
            <color indexed="81"/>
            <rFont val="Times New Roman"/>
            <family val="1"/>
            <charset val="238"/>
          </rPr>
          <t>Kocsis István:</t>
        </r>
        <r>
          <rPr>
            <sz val="9"/>
            <color indexed="81"/>
            <rFont val="Times New Roman"/>
            <family val="1"/>
            <charset val="238"/>
          </rPr>
          <t xml:space="preserve">
</t>
        </r>
        <r>
          <rPr>
            <sz val="12"/>
            <color indexed="81"/>
            <rFont val="Times New Roman"/>
            <family val="1"/>
            <charset val="238"/>
          </rPr>
          <t xml:space="preserve">Vizsgaszervező értesítésén lévő iktatási szám.
Pl. </t>
        </r>
        <r>
          <rPr>
            <b/>
            <sz val="12"/>
            <color indexed="81"/>
            <rFont val="Times New Roman"/>
            <family val="1"/>
            <charset val="238"/>
          </rPr>
          <t>1135-3/2011</t>
        </r>
      </text>
    </comment>
    <comment ref="C113" authorId="0" shapeId="0">
      <text>
        <r>
          <rPr>
            <b/>
            <sz val="9"/>
            <color indexed="81"/>
            <rFont val="Times New Roman"/>
            <family val="1"/>
            <charset val="238"/>
          </rPr>
          <t>Kocsis István:</t>
        </r>
        <r>
          <rPr>
            <sz val="9"/>
            <color indexed="81"/>
            <rFont val="Times New Roman"/>
            <family val="1"/>
            <charset val="238"/>
          </rPr>
          <t xml:space="preserve">
Csak számot kell beírni!
Pl. </t>
        </r>
        <r>
          <rPr>
            <b/>
            <sz val="9"/>
            <color indexed="81"/>
            <rFont val="Times New Roman"/>
            <family val="1"/>
            <charset val="238"/>
          </rPr>
          <t>23</t>
        </r>
      </text>
    </comment>
    <comment ref="C116" authorId="0" shapeId="0">
      <text>
        <r>
          <rPr>
            <b/>
            <sz val="9"/>
            <color indexed="81"/>
            <rFont val="Times New Roman"/>
            <family val="1"/>
            <charset val="238"/>
          </rPr>
          <t>Kocsis István:</t>
        </r>
        <r>
          <rPr>
            <sz val="9"/>
            <color indexed="81"/>
            <rFont val="Times New Roman"/>
            <family val="1"/>
            <charset val="238"/>
          </rPr>
          <t xml:space="preserve">
Dátumot betűvel kiírni. 
Pl. </t>
        </r>
        <r>
          <rPr>
            <b/>
            <sz val="9"/>
            <color indexed="81"/>
            <rFont val="Times New Roman"/>
            <family val="1"/>
            <charset val="238"/>
          </rPr>
          <t>2017. május 12.</t>
        </r>
      </text>
    </comment>
    <comment ref="C118" authorId="0" shapeId="0">
      <text>
        <r>
          <rPr>
            <b/>
            <sz val="9"/>
            <color indexed="81"/>
            <rFont val="Times New Roman"/>
            <family val="1"/>
            <charset val="238"/>
          </rPr>
          <t>Kocsis István:</t>
        </r>
        <r>
          <rPr>
            <sz val="9"/>
            <color indexed="81"/>
            <rFont val="Times New Roman"/>
            <family val="1"/>
            <charset val="238"/>
          </rPr>
          <t xml:space="preserve">
Település neve.
Pl. </t>
        </r>
        <r>
          <rPr>
            <b/>
            <sz val="9"/>
            <color indexed="81"/>
            <rFont val="Times New Roman"/>
            <family val="1"/>
            <charset val="238"/>
          </rPr>
          <t>Budapest</t>
        </r>
      </text>
    </comment>
    <comment ref="C120" authorId="0" shapeId="0">
      <text>
        <r>
          <rPr>
            <b/>
            <sz val="9"/>
            <color indexed="81"/>
            <rFont val="Times New Roman"/>
            <family val="1"/>
            <charset val="238"/>
          </rPr>
          <t>Kocsis István:</t>
        </r>
        <r>
          <rPr>
            <sz val="9"/>
            <color indexed="81"/>
            <rFont val="Times New Roman"/>
            <family val="1"/>
            <charset val="238"/>
          </rPr>
          <t xml:space="preserve">
Vizsga helyszíne és címe
Pl. </t>
        </r>
        <r>
          <rPr>
            <b/>
            <sz val="9"/>
            <color indexed="81"/>
            <rFont val="Times New Roman"/>
            <family val="1"/>
            <charset val="238"/>
          </rPr>
          <t>Arany János Mezőgazdasági Iskola
1122 Budapes, Levndula út. 25.</t>
        </r>
      </text>
    </comment>
    <comment ref="C126" authorId="0" shapeId="0">
      <text>
        <r>
          <rPr>
            <b/>
            <sz val="9"/>
            <color indexed="81"/>
            <rFont val="Times New Roman"/>
            <family val="1"/>
            <charset val="238"/>
          </rPr>
          <t>Kocsis István:</t>
        </r>
        <r>
          <rPr>
            <sz val="9"/>
            <color indexed="81"/>
            <rFont val="Times New Roman"/>
            <family val="1"/>
            <charset val="238"/>
          </rPr>
          <t xml:space="preserve">
Csak számot kell beírni!
Pl. </t>
        </r>
        <r>
          <rPr>
            <b/>
            <sz val="9"/>
            <color indexed="81"/>
            <rFont val="Times New Roman"/>
            <family val="1"/>
            <charset val="238"/>
          </rPr>
          <t>23</t>
        </r>
      </text>
    </comment>
    <comment ref="C129" authorId="0" shapeId="0">
      <text>
        <r>
          <rPr>
            <b/>
            <sz val="9"/>
            <color indexed="81"/>
            <rFont val="Times New Roman"/>
            <family val="1"/>
            <charset val="238"/>
          </rPr>
          <t>Kocsis István:</t>
        </r>
        <r>
          <rPr>
            <sz val="9"/>
            <color indexed="81"/>
            <rFont val="Times New Roman"/>
            <family val="1"/>
            <charset val="238"/>
          </rPr>
          <t xml:space="preserve">
Dátumot betűvel kiírni. 
Pl. </t>
        </r>
        <r>
          <rPr>
            <b/>
            <sz val="9"/>
            <color indexed="81"/>
            <rFont val="Times New Roman"/>
            <family val="1"/>
            <charset val="238"/>
          </rPr>
          <t>2017. június 12.</t>
        </r>
      </text>
    </comment>
    <comment ref="C131" authorId="0" shapeId="0">
      <text>
        <r>
          <rPr>
            <b/>
            <sz val="9"/>
            <color indexed="81"/>
            <rFont val="Times New Roman"/>
            <family val="1"/>
            <charset val="238"/>
          </rPr>
          <t>Kocsis István:</t>
        </r>
        <r>
          <rPr>
            <sz val="9"/>
            <color indexed="81"/>
            <rFont val="Times New Roman"/>
            <family val="1"/>
            <charset val="238"/>
          </rPr>
          <t xml:space="preserve">
Település neve.
Pl. </t>
        </r>
        <r>
          <rPr>
            <b/>
            <sz val="9"/>
            <color indexed="81"/>
            <rFont val="Times New Roman"/>
            <family val="1"/>
            <charset val="238"/>
          </rPr>
          <t>Budapest</t>
        </r>
      </text>
    </comment>
    <comment ref="C133" authorId="0" shapeId="0">
      <text>
        <r>
          <rPr>
            <b/>
            <sz val="9"/>
            <color indexed="81"/>
            <rFont val="Times New Roman"/>
            <family val="1"/>
            <charset val="238"/>
          </rPr>
          <t>Kocsis István:</t>
        </r>
        <r>
          <rPr>
            <sz val="9"/>
            <color indexed="81"/>
            <rFont val="Times New Roman"/>
            <family val="1"/>
            <charset val="238"/>
          </rPr>
          <t xml:space="preserve">
Vizsga helyszíne:
Pl. </t>
        </r>
        <r>
          <rPr>
            <b/>
            <sz val="9"/>
            <color indexed="81"/>
            <rFont val="Times New Roman"/>
            <family val="1"/>
            <charset val="238"/>
          </rPr>
          <t>Nap Kft.</t>
        </r>
      </text>
    </comment>
    <comment ref="C135" authorId="0" shapeId="0">
      <text>
        <r>
          <rPr>
            <b/>
            <sz val="9"/>
            <color indexed="81"/>
            <rFont val="Times New Roman"/>
            <family val="1"/>
            <charset val="238"/>
          </rPr>
          <t>Kocsis István:</t>
        </r>
        <r>
          <rPr>
            <sz val="9"/>
            <color indexed="81"/>
            <rFont val="Times New Roman"/>
            <family val="1"/>
            <charset val="238"/>
          </rPr>
          <t xml:space="preserve">
Vizsgahelyszín címe:
</t>
        </r>
        <r>
          <rPr>
            <b/>
            <sz val="9"/>
            <color indexed="81"/>
            <rFont val="Times New Roman"/>
            <family val="1"/>
            <charset val="238"/>
          </rPr>
          <t>1223 Budapest, Ág út. 25</t>
        </r>
        <r>
          <rPr>
            <sz val="9"/>
            <color indexed="81"/>
            <rFont val="Times New Roman"/>
            <family val="1"/>
            <charset val="238"/>
          </rPr>
          <t>.</t>
        </r>
      </text>
    </comment>
    <comment ref="C137" authorId="0" shapeId="0">
      <text>
        <r>
          <rPr>
            <b/>
            <sz val="9"/>
            <color indexed="81"/>
            <rFont val="Times New Roman"/>
            <family val="1"/>
            <charset val="238"/>
          </rPr>
          <t>Kocsis István:</t>
        </r>
        <r>
          <rPr>
            <sz val="9"/>
            <color indexed="81"/>
            <rFont val="Times New Roman"/>
            <family val="1"/>
            <charset val="238"/>
          </rPr>
          <t xml:space="preserve">
Dátumot btűvel kiírni. 
Pl. </t>
        </r>
        <r>
          <rPr>
            <b/>
            <sz val="9"/>
            <color indexed="81"/>
            <rFont val="Times New Roman"/>
            <family val="1"/>
            <charset val="238"/>
          </rPr>
          <t>2017. június 12.</t>
        </r>
      </text>
    </comment>
    <comment ref="C139" authorId="0" shapeId="0">
      <text>
        <r>
          <rPr>
            <b/>
            <sz val="9"/>
            <color indexed="81"/>
            <rFont val="Times New Roman"/>
            <family val="1"/>
            <charset val="238"/>
          </rPr>
          <t>Kocsis István:</t>
        </r>
        <r>
          <rPr>
            <sz val="9"/>
            <color indexed="81"/>
            <rFont val="Times New Roman"/>
            <family val="1"/>
            <charset val="238"/>
          </rPr>
          <t xml:space="preserve">
Település neve.
Pl. </t>
        </r>
        <r>
          <rPr>
            <b/>
            <sz val="9"/>
            <color indexed="81"/>
            <rFont val="Times New Roman"/>
            <family val="1"/>
            <charset val="238"/>
          </rPr>
          <t>Budapest</t>
        </r>
      </text>
    </comment>
    <comment ref="C141" authorId="0" shapeId="0">
      <text>
        <r>
          <rPr>
            <b/>
            <sz val="9"/>
            <color indexed="81"/>
            <rFont val="Times New Roman"/>
            <family val="1"/>
            <charset val="238"/>
          </rPr>
          <t>Kocsis István:</t>
        </r>
        <r>
          <rPr>
            <sz val="9"/>
            <color indexed="81"/>
            <rFont val="Times New Roman"/>
            <family val="1"/>
            <charset val="238"/>
          </rPr>
          <t xml:space="preserve">
Vizsga helyszíne:
Pl. </t>
        </r>
        <r>
          <rPr>
            <b/>
            <sz val="9"/>
            <color indexed="81"/>
            <rFont val="Times New Roman"/>
            <family val="1"/>
            <charset val="238"/>
          </rPr>
          <t>Arany János Mezőgazdasági Iskola</t>
        </r>
        <r>
          <rPr>
            <sz val="9"/>
            <color indexed="81"/>
            <rFont val="Times New Roman"/>
            <family val="1"/>
            <charset val="238"/>
          </rPr>
          <t>.</t>
        </r>
      </text>
    </comment>
    <comment ref="C143" authorId="0" shapeId="0">
      <text>
        <r>
          <rPr>
            <b/>
            <sz val="9"/>
            <color indexed="81"/>
            <rFont val="Times New Roman"/>
            <family val="1"/>
            <charset val="238"/>
          </rPr>
          <t>Kocsis István:</t>
        </r>
        <r>
          <rPr>
            <sz val="9"/>
            <color indexed="81"/>
            <rFont val="Times New Roman"/>
            <family val="1"/>
            <charset val="238"/>
          </rPr>
          <t xml:space="preserve">
Vizsgahelyszín címe:
</t>
        </r>
        <r>
          <rPr>
            <b/>
            <sz val="9"/>
            <color indexed="81"/>
            <rFont val="Times New Roman"/>
            <family val="1"/>
            <charset val="238"/>
          </rPr>
          <t>1122 Budapes, Levndula út. 25.</t>
        </r>
      </text>
    </comment>
    <comment ref="C163" authorId="0" shapeId="0">
      <text>
        <r>
          <rPr>
            <b/>
            <sz val="9"/>
            <color indexed="81"/>
            <rFont val="Times New Roman"/>
            <family val="1"/>
            <charset val="238"/>
          </rPr>
          <t>Kocsis István:</t>
        </r>
        <r>
          <rPr>
            <sz val="9"/>
            <color indexed="81"/>
            <rFont val="Times New Roman"/>
            <family val="1"/>
            <charset val="238"/>
          </rPr>
          <t xml:space="preserve">
Csak számot kell beírni!
Pl. </t>
        </r>
        <r>
          <rPr>
            <b/>
            <sz val="9"/>
            <color indexed="81"/>
            <rFont val="Times New Roman"/>
            <family val="1"/>
            <charset val="238"/>
          </rPr>
          <t>23</t>
        </r>
      </text>
    </comment>
    <comment ref="C166" authorId="0" shapeId="0">
      <text>
        <r>
          <rPr>
            <b/>
            <sz val="9"/>
            <color indexed="81"/>
            <rFont val="Times New Roman"/>
            <family val="1"/>
            <charset val="238"/>
          </rPr>
          <t>Kocsis István:</t>
        </r>
        <r>
          <rPr>
            <sz val="9"/>
            <color indexed="81"/>
            <rFont val="Times New Roman"/>
            <family val="1"/>
            <charset val="238"/>
          </rPr>
          <t xml:space="preserve">
Dátumot betűvel kiírni. 
Pl. </t>
        </r>
        <r>
          <rPr>
            <b/>
            <sz val="9"/>
            <color indexed="81"/>
            <rFont val="Times New Roman"/>
            <family val="1"/>
            <charset val="238"/>
          </rPr>
          <t>2017. június 13.</t>
        </r>
      </text>
    </comment>
    <comment ref="C168" authorId="0" shapeId="0">
      <text>
        <r>
          <rPr>
            <b/>
            <sz val="9"/>
            <color indexed="81"/>
            <rFont val="Times New Roman"/>
            <family val="1"/>
            <charset val="238"/>
          </rPr>
          <t>Kocsis István:</t>
        </r>
        <r>
          <rPr>
            <sz val="9"/>
            <color indexed="81"/>
            <rFont val="Times New Roman"/>
            <family val="1"/>
            <charset val="238"/>
          </rPr>
          <t xml:space="preserve">
Település neve.
Pl. </t>
        </r>
        <r>
          <rPr>
            <b/>
            <sz val="9"/>
            <color indexed="81"/>
            <rFont val="Times New Roman"/>
            <family val="1"/>
            <charset val="238"/>
          </rPr>
          <t>Budapest</t>
        </r>
      </text>
    </comment>
    <comment ref="C170" authorId="0" shapeId="0">
      <text>
        <r>
          <rPr>
            <b/>
            <sz val="9"/>
            <color indexed="81"/>
            <rFont val="Times New Roman"/>
            <family val="1"/>
            <charset val="238"/>
          </rPr>
          <t>Kocsis István:</t>
        </r>
        <r>
          <rPr>
            <sz val="9"/>
            <color indexed="81"/>
            <rFont val="Times New Roman"/>
            <family val="1"/>
            <charset val="238"/>
          </rPr>
          <t xml:space="preserve">
Vizsga helyszíne:
Pl.</t>
        </r>
        <r>
          <rPr>
            <b/>
            <sz val="9"/>
            <color indexed="81"/>
            <rFont val="Times New Roman"/>
            <family val="1"/>
            <charset val="238"/>
          </rPr>
          <t xml:space="preserve"> Arany János Mezőgazdasági Iskola</t>
        </r>
        <r>
          <rPr>
            <sz val="9"/>
            <color indexed="81"/>
            <rFont val="Times New Roman"/>
            <family val="1"/>
            <charset val="238"/>
          </rPr>
          <t>.</t>
        </r>
      </text>
    </comment>
    <comment ref="C172" authorId="0" shapeId="0">
      <text>
        <r>
          <rPr>
            <b/>
            <sz val="9"/>
            <color indexed="81"/>
            <rFont val="Times New Roman"/>
            <family val="1"/>
            <charset val="238"/>
          </rPr>
          <t>Kocsis István:</t>
        </r>
        <r>
          <rPr>
            <sz val="9"/>
            <color indexed="81"/>
            <rFont val="Times New Roman"/>
            <family val="1"/>
            <charset val="238"/>
          </rPr>
          <t xml:space="preserve">
Vizsgahelyszín címe:
</t>
        </r>
        <r>
          <rPr>
            <b/>
            <sz val="9"/>
            <color indexed="81"/>
            <rFont val="Times New Roman"/>
            <family val="1"/>
            <charset val="238"/>
          </rPr>
          <t>1122 Budapest, Levndula út. 25.</t>
        </r>
      </text>
    </comment>
    <comment ref="C174" authorId="0" shapeId="0">
      <text>
        <r>
          <rPr>
            <b/>
            <sz val="9"/>
            <color indexed="81"/>
            <rFont val="Times New Roman"/>
            <family val="1"/>
            <charset val="238"/>
          </rPr>
          <t>Kocsis István:</t>
        </r>
        <r>
          <rPr>
            <sz val="9"/>
            <color indexed="81"/>
            <rFont val="Times New Roman"/>
            <family val="1"/>
            <charset val="238"/>
          </rPr>
          <t xml:space="preserve">
Dátumot betűvel kiírni. 
Pl. </t>
        </r>
        <r>
          <rPr>
            <b/>
            <sz val="9"/>
            <color indexed="81"/>
            <rFont val="Times New Roman"/>
            <family val="1"/>
            <charset val="238"/>
          </rPr>
          <t>2017. június 13.</t>
        </r>
      </text>
    </comment>
    <comment ref="C176" authorId="0" shapeId="0">
      <text>
        <r>
          <rPr>
            <b/>
            <sz val="9"/>
            <color indexed="81"/>
            <rFont val="Times New Roman"/>
            <family val="1"/>
            <charset val="238"/>
          </rPr>
          <t>Kocsis István:</t>
        </r>
        <r>
          <rPr>
            <sz val="9"/>
            <color indexed="81"/>
            <rFont val="Times New Roman"/>
            <family val="1"/>
            <charset val="238"/>
          </rPr>
          <t xml:space="preserve">
Település neve.
Pl. </t>
        </r>
        <r>
          <rPr>
            <b/>
            <sz val="9"/>
            <color indexed="81"/>
            <rFont val="Times New Roman"/>
            <family val="1"/>
            <charset val="238"/>
          </rPr>
          <t>Budapest</t>
        </r>
      </text>
    </comment>
    <comment ref="C178" authorId="0" shapeId="0">
      <text>
        <r>
          <rPr>
            <b/>
            <sz val="9"/>
            <color indexed="81"/>
            <rFont val="Times New Roman"/>
            <family val="1"/>
            <charset val="238"/>
          </rPr>
          <t>Kocsis István:</t>
        </r>
        <r>
          <rPr>
            <sz val="9"/>
            <color indexed="81"/>
            <rFont val="Times New Roman"/>
            <family val="1"/>
            <charset val="238"/>
          </rPr>
          <t xml:space="preserve">
Vizsga helyszíne:
Pl.</t>
        </r>
        <r>
          <rPr>
            <b/>
            <sz val="9"/>
            <color indexed="81"/>
            <rFont val="Times New Roman"/>
            <family val="1"/>
            <charset val="238"/>
          </rPr>
          <t xml:space="preserve"> Arany János Mezőgazdasági Iskola</t>
        </r>
        <r>
          <rPr>
            <sz val="9"/>
            <color indexed="81"/>
            <rFont val="Times New Roman"/>
            <family val="1"/>
            <charset val="238"/>
          </rPr>
          <t>.</t>
        </r>
      </text>
    </comment>
    <comment ref="C180" authorId="0" shapeId="0">
      <text>
        <r>
          <rPr>
            <b/>
            <sz val="9"/>
            <color indexed="81"/>
            <rFont val="Times New Roman"/>
            <family val="1"/>
            <charset val="238"/>
          </rPr>
          <t>Kocsis István:</t>
        </r>
        <r>
          <rPr>
            <sz val="9"/>
            <color indexed="81"/>
            <rFont val="Times New Roman"/>
            <family val="1"/>
            <charset val="238"/>
          </rPr>
          <t xml:space="preserve">
Vizsgahelyszín címe:
</t>
        </r>
        <r>
          <rPr>
            <b/>
            <sz val="9"/>
            <color indexed="81"/>
            <rFont val="Times New Roman"/>
            <family val="1"/>
            <charset val="238"/>
          </rPr>
          <t>1122 Budapes, Levndula út. 25.</t>
        </r>
      </text>
    </comment>
    <comment ref="C185" authorId="0" shapeId="0">
      <text>
        <r>
          <rPr>
            <b/>
            <sz val="9"/>
            <color indexed="81"/>
            <rFont val="Times New Roman"/>
            <family val="1"/>
            <charset val="238"/>
          </rPr>
          <t>Kocsis István:</t>
        </r>
        <r>
          <rPr>
            <sz val="9"/>
            <color indexed="81"/>
            <rFont val="Times New Roman"/>
            <family val="1"/>
            <charset val="238"/>
          </rPr>
          <t xml:space="preserve">
Csak számot kell beírni!
Pl. </t>
        </r>
        <r>
          <rPr>
            <b/>
            <sz val="9"/>
            <color indexed="81"/>
            <rFont val="Times New Roman"/>
            <family val="1"/>
            <charset val="238"/>
          </rPr>
          <t>23</t>
        </r>
      </text>
    </comment>
    <comment ref="D191" authorId="0" shapeId="0">
      <text>
        <r>
          <rPr>
            <b/>
            <sz val="9"/>
            <color indexed="81"/>
            <rFont val="Times New Roman"/>
            <family val="1"/>
            <charset val="238"/>
          </rPr>
          <t>Kocsis István:</t>
        </r>
        <r>
          <rPr>
            <sz val="9"/>
            <color indexed="81"/>
            <rFont val="Times New Roman"/>
            <family val="1"/>
            <charset val="238"/>
          </rPr>
          <t xml:space="preserve">
Hónapot betűvel kiírni!
Pl. </t>
        </r>
        <r>
          <rPr>
            <b/>
            <sz val="9"/>
            <color indexed="81"/>
            <rFont val="Times New Roman"/>
            <family val="1"/>
            <charset val="238"/>
          </rPr>
          <t>június</t>
        </r>
      </text>
    </comment>
    <comment ref="C195" authorId="0" shapeId="0">
      <text>
        <r>
          <rPr>
            <b/>
            <sz val="9"/>
            <color indexed="81"/>
            <rFont val="Times New Roman"/>
            <family val="1"/>
            <charset val="238"/>
          </rPr>
          <t>Kocsis István:</t>
        </r>
        <r>
          <rPr>
            <sz val="9"/>
            <color indexed="81"/>
            <rFont val="Times New Roman"/>
            <family val="1"/>
            <charset val="238"/>
          </rPr>
          <t xml:space="preserve">
Település neve.
Pl. </t>
        </r>
        <r>
          <rPr>
            <b/>
            <sz val="9"/>
            <color indexed="81"/>
            <rFont val="Times New Roman"/>
            <family val="1"/>
            <charset val="238"/>
          </rPr>
          <t>Budapest</t>
        </r>
      </text>
    </comment>
    <comment ref="C197" authorId="0" shapeId="0">
      <text>
        <r>
          <rPr>
            <b/>
            <sz val="9"/>
            <color indexed="81"/>
            <rFont val="Times New Roman"/>
            <family val="1"/>
            <charset val="238"/>
          </rPr>
          <t>Kocsis István:</t>
        </r>
        <r>
          <rPr>
            <sz val="9"/>
            <color indexed="81"/>
            <rFont val="Times New Roman"/>
            <family val="1"/>
            <charset val="238"/>
          </rPr>
          <t xml:space="preserve">
Vizsga helyszíne:
Pl. </t>
        </r>
        <r>
          <rPr>
            <b/>
            <sz val="9"/>
            <color indexed="81"/>
            <rFont val="Times New Roman"/>
            <family val="1"/>
            <charset val="238"/>
          </rPr>
          <t>Arany János Mezőgazdasági Iskola</t>
        </r>
        <r>
          <rPr>
            <sz val="9"/>
            <color indexed="81"/>
            <rFont val="Times New Roman"/>
            <family val="1"/>
            <charset val="238"/>
          </rPr>
          <t>.</t>
        </r>
      </text>
    </comment>
    <comment ref="C199" authorId="0" shapeId="0">
      <text>
        <r>
          <rPr>
            <b/>
            <sz val="9"/>
            <color indexed="81"/>
            <rFont val="Times New Roman"/>
            <family val="1"/>
            <charset val="238"/>
          </rPr>
          <t>Kocsis István:</t>
        </r>
        <r>
          <rPr>
            <sz val="9"/>
            <color indexed="81"/>
            <rFont val="Times New Roman"/>
            <family val="1"/>
            <charset val="238"/>
          </rPr>
          <t xml:space="preserve">
Vizsgahelyszín címe:
</t>
        </r>
        <r>
          <rPr>
            <b/>
            <sz val="9"/>
            <color indexed="81"/>
            <rFont val="Times New Roman"/>
            <family val="1"/>
            <charset val="238"/>
          </rPr>
          <t>1122 Budapes, Levndula út. 25.</t>
        </r>
      </text>
    </comment>
  </commentList>
</comments>
</file>

<file path=xl/comments2.xml><?xml version="1.0" encoding="utf-8"?>
<comments xmlns="http://schemas.openxmlformats.org/spreadsheetml/2006/main">
  <authors>
    <author>Kocsis István</author>
  </authors>
  <commentList>
    <comment ref="B4" authorId="0" shapeId="0">
      <text>
        <r>
          <rPr>
            <b/>
            <sz val="8"/>
            <color indexed="81"/>
            <rFont val="Tahoma"/>
            <family val="2"/>
            <charset val="238"/>
          </rPr>
          <t>Kocsis István:</t>
        </r>
        <r>
          <rPr>
            <sz val="8"/>
            <color indexed="81"/>
            <rFont val="Tahoma"/>
            <family val="2"/>
            <charset val="238"/>
          </rPr>
          <t xml:space="preserve">
Minden évben aktualizálni!</t>
        </r>
      </text>
    </comment>
  </commentList>
</comments>
</file>

<file path=xl/comments3.xml><?xml version="1.0" encoding="utf-8"?>
<comments xmlns="http://schemas.openxmlformats.org/spreadsheetml/2006/main">
  <authors>
    <author>Kocsis István</author>
  </authors>
  <commentList>
    <comment ref="D3" authorId="0" shapeId="0">
      <text>
        <r>
          <rPr>
            <b/>
            <sz val="9"/>
            <color indexed="81"/>
            <rFont val="Times New Roman"/>
            <family val="1"/>
            <charset val="238"/>
          </rPr>
          <t>Kocsis István:</t>
        </r>
        <r>
          <rPr>
            <sz val="9"/>
            <color indexed="81"/>
            <rFont val="Times New Roman"/>
            <family val="1"/>
            <charset val="238"/>
          </rPr>
          <t xml:space="preserve">
A vizsga évét kell beírni!
</t>
        </r>
        <r>
          <rPr>
            <b/>
            <sz val="9"/>
            <color indexed="81"/>
            <rFont val="Times New Roman"/>
            <family val="1"/>
            <charset val="238"/>
          </rPr>
          <t xml:space="preserve">
Pl. 2017</t>
        </r>
      </text>
    </comment>
    <comment ref="I3" authorId="0" shapeId="0">
      <text>
        <r>
          <rPr>
            <b/>
            <sz val="9"/>
            <color indexed="81"/>
            <rFont val="Times New Roman"/>
            <family val="1"/>
            <charset val="238"/>
          </rPr>
          <t>Kocsis István:</t>
        </r>
        <r>
          <rPr>
            <sz val="9"/>
            <color indexed="81"/>
            <rFont val="Times New Roman"/>
            <family val="1"/>
            <charset val="238"/>
          </rPr>
          <t xml:space="preserve">
</t>
        </r>
        <r>
          <rPr>
            <b/>
            <sz val="9"/>
            <color indexed="81"/>
            <rFont val="Times New Roman"/>
            <family val="1"/>
            <charset val="238"/>
          </rPr>
          <t>Pl. 2000. 06. 01.</t>
        </r>
      </text>
    </comment>
    <comment ref="J3" authorId="0" shapeId="0">
      <text>
        <r>
          <rPr>
            <b/>
            <sz val="9"/>
            <color indexed="81"/>
            <rFont val="Tahoma"/>
            <family val="2"/>
            <charset val="238"/>
          </rPr>
          <t>Kocsis István:</t>
        </r>
        <r>
          <rPr>
            <sz val="9"/>
            <color indexed="81"/>
            <rFont val="Tahoma"/>
            <family val="2"/>
            <charset val="238"/>
          </rPr>
          <t xml:space="preserve">
1958</t>
        </r>
      </text>
    </comment>
  </commentList>
</comments>
</file>

<file path=xl/comments4.xml><?xml version="1.0" encoding="utf-8"?>
<comments xmlns="http://schemas.openxmlformats.org/spreadsheetml/2006/main">
  <authors>
    <author>Kocsis István</author>
  </authors>
  <commentList>
    <comment ref="B16" authorId="0" shapeId="0">
      <text>
        <r>
          <rPr>
            <b/>
            <sz val="8"/>
            <color indexed="81"/>
            <rFont val="Times New Roman"/>
            <family val="1"/>
            <charset val="238"/>
          </rPr>
          <t>Kocsis István:</t>
        </r>
        <r>
          <rPr>
            <sz val="8"/>
            <color indexed="81"/>
            <rFont val="Times New Roman"/>
            <family val="1"/>
            <charset val="238"/>
          </rPr>
          <t xml:space="preserve">
Üres szakértői sorokat el kell rejteni!</t>
        </r>
      </text>
    </comment>
    <comment ref="F31" authorId="0" shapeId="0">
      <text>
        <r>
          <rPr>
            <b/>
            <sz val="8"/>
            <color indexed="81"/>
            <rFont val="Times New Roman"/>
            <family val="1"/>
            <charset val="238"/>
          </rPr>
          <t>Kocsis István:</t>
        </r>
        <r>
          <rPr>
            <sz val="8"/>
            <color indexed="81"/>
            <rFont val="Times New Roman"/>
            <family val="1"/>
            <charset val="238"/>
          </rPr>
          <t xml:space="preserve">
A megtekintésre úgy kell időt biztosítani, hogy a </t>
        </r>
        <r>
          <rPr>
            <b/>
            <sz val="8"/>
            <color indexed="81"/>
            <rFont val="Times New Roman"/>
            <family val="1"/>
            <charset val="238"/>
          </rPr>
          <t>vizsgázó</t>
        </r>
        <r>
          <rPr>
            <sz val="8"/>
            <color indexed="81"/>
            <rFont val="Times New Roman"/>
            <family val="1"/>
            <charset val="238"/>
          </rPr>
          <t xml:space="preserve"> az észrevételeit a vizsga</t>
        </r>
        <r>
          <rPr>
            <b/>
            <sz val="8"/>
            <color indexed="81"/>
            <rFont val="Times New Roman"/>
            <family val="1"/>
            <charset val="238"/>
          </rPr>
          <t xml:space="preserve"> utolsó vizsgatevékenységének megkezdése előtt írásban</t>
        </r>
        <r>
          <rPr>
            <sz val="8"/>
            <color indexed="81"/>
            <rFont val="Times New Roman"/>
            <family val="1"/>
            <charset val="238"/>
          </rPr>
          <t xml:space="preserve"> leadhassa a vizsgaszervező képviselőjének.
A</t>
        </r>
        <r>
          <rPr>
            <b/>
            <sz val="8"/>
            <color indexed="81"/>
            <rFont val="Times New Roman"/>
            <family val="1"/>
            <charset val="238"/>
          </rPr>
          <t xml:space="preserve"> kijavított és értékelt írásbeli, interaktív vagy központi gyakorlati dolgozatot</t>
        </r>
        <r>
          <rPr>
            <sz val="8"/>
            <color indexed="81"/>
            <rFont val="Times New Roman"/>
            <family val="1"/>
            <charset val="238"/>
          </rPr>
          <t xml:space="preserve">, az eredeti írásbeli, interaktív vagy központi gyakorlati vizsgafeladat egy példányát, a javítási-értékelési útmutatókat – ha a szakmai és vizsgakövetelmény másképp nem rendelkezik – </t>
        </r>
        <r>
          <rPr>
            <b/>
            <sz val="8"/>
            <color indexed="81"/>
            <rFont val="Times New Roman"/>
            <family val="1"/>
            <charset val="238"/>
          </rPr>
          <t xml:space="preserve">a vizsga utolsó vizsgafeladatának megkezdése előtt </t>
        </r>
        <r>
          <rPr>
            <sz val="8"/>
            <color indexed="81"/>
            <rFont val="Times New Roman"/>
            <family val="1"/>
            <charset val="238"/>
          </rPr>
          <t xml:space="preserve">legalább </t>
        </r>
        <r>
          <rPr>
            <b/>
            <sz val="8"/>
            <color indexed="81"/>
            <rFont val="Times New Roman"/>
            <family val="1"/>
            <charset val="238"/>
          </rPr>
          <t>két napp</t>
        </r>
        <r>
          <rPr>
            <sz val="8"/>
            <color indexed="81"/>
            <rFont val="Times New Roman"/>
            <family val="1"/>
            <charset val="238"/>
          </rPr>
          <t xml:space="preserve">al el kell juttatni a </t>
        </r>
        <r>
          <rPr>
            <b/>
            <sz val="8"/>
            <color indexed="81"/>
            <rFont val="Times New Roman"/>
            <family val="1"/>
            <charset val="238"/>
          </rPr>
          <t>vizsgaelnökhöz</t>
        </r>
        <r>
          <rPr>
            <sz val="8"/>
            <color indexed="81"/>
            <rFont val="Times New Roman"/>
            <family val="1"/>
            <charset val="238"/>
          </rPr>
          <t>.</t>
        </r>
      </text>
    </comment>
    <comment ref="C33" authorId="0" shapeId="0">
      <text>
        <r>
          <rPr>
            <b/>
            <sz val="8"/>
            <color indexed="81"/>
            <rFont val="Times New Roman"/>
            <family val="1"/>
            <charset val="238"/>
          </rPr>
          <t>Kocsis István:</t>
        </r>
        <r>
          <rPr>
            <sz val="8"/>
            <color indexed="81"/>
            <rFont val="Times New Roman"/>
            <family val="1"/>
            <charset val="238"/>
          </rPr>
          <t xml:space="preserve">
A megtekintés helyét, időpontját és módját kell meghatározni! </t>
        </r>
      </text>
    </comment>
    <comment ref="B39" authorId="0" shapeId="0">
      <text>
        <r>
          <rPr>
            <b/>
            <sz val="8"/>
            <color indexed="81"/>
            <rFont val="Times New Roman"/>
            <family val="1"/>
            <charset val="238"/>
          </rPr>
          <t>Kocsis István:</t>
        </r>
        <r>
          <rPr>
            <sz val="8"/>
            <color indexed="81"/>
            <rFont val="Times New Roman"/>
            <family val="1"/>
            <charset val="238"/>
          </rPr>
          <t xml:space="preserve">
Üres feladatsorokat el kell rejteni!</t>
        </r>
      </text>
    </comment>
    <comment ref="C39" authorId="0" shapeId="0">
      <text>
        <r>
          <rPr>
            <b/>
            <sz val="8"/>
            <color indexed="81"/>
            <rFont val="Times New Roman"/>
            <family val="1"/>
            <charset val="238"/>
          </rPr>
          <t>Kocsis István:</t>
        </r>
        <r>
          <rPr>
            <sz val="8"/>
            <color indexed="81"/>
            <rFont val="Times New Roman"/>
            <family val="1"/>
            <charset val="238"/>
          </rPr>
          <t xml:space="preserve">
A település nevét és a dátumot kell beírni.
Pl. </t>
        </r>
        <r>
          <rPr>
            <b/>
            <sz val="8"/>
            <color indexed="81"/>
            <rFont val="Times New Roman"/>
            <family val="1"/>
            <charset val="238"/>
          </rPr>
          <t>Budapest, 2017. jnius 12. vagy
Budapest, 2017. június 13-14.</t>
        </r>
      </text>
    </comment>
    <comment ref="D39" authorId="0" shapeId="0">
      <text>
        <r>
          <rPr>
            <b/>
            <sz val="8"/>
            <color indexed="81"/>
            <rFont val="Times New Roman"/>
            <family val="1"/>
            <charset val="238"/>
          </rPr>
          <t xml:space="preserve">Kocsis István:
</t>
        </r>
        <r>
          <rPr>
            <sz val="8"/>
            <color indexed="81"/>
            <rFont val="Times New Roman"/>
            <family val="1"/>
            <charset val="238"/>
          </rPr>
          <t xml:space="preserve">
A vizsga helyszíne.
Pl. </t>
        </r>
        <r>
          <rPr>
            <b/>
            <sz val="8"/>
            <color indexed="81"/>
            <rFont val="Times New Roman"/>
            <family val="1"/>
            <charset val="238"/>
          </rPr>
          <t>Nap Kft.
1223 Budapest, Ág út 25.</t>
        </r>
      </text>
    </comment>
    <comment ref="E39" authorId="0" shapeId="0">
      <text>
        <r>
          <rPr>
            <b/>
            <sz val="8"/>
            <color indexed="81"/>
            <rFont val="Times New Roman"/>
            <family val="1"/>
            <charset val="238"/>
          </rPr>
          <t xml:space="preserve">Kocsis István:
</t>
        </r>
        <r>
          <rPr>
            <sz val="8"/>
            <color indexed="81"/>
            <rFont val="Times New Roman"/>
            <family val="1"/>
            <charset val="238"/>
          </rPr>
          <t xml:space="preserve">
Aki részt vesz azt jelölni!
Pl.</t>
        </r>
        <r>
          <rPr>
            <b/>
            <sz val="8"/>
            <color indexed="81"/>
            <rFont val="Times New Roman"/>
            <family val="1"/>
            <charset val="238"/>
          </rPr>
          <t xml:space="preserve"> X</t>
        </r>
      </text>
    </comment>
    <comment ref="G39" authorId="0" shapeId="0">
      <text>
        <r>
          <rPr>
            <b/>
            <sz val="8"/>
            <color indexed="81"/>
            <rFont val="Times New Roman"/>
            <family val="1"/>
            <charset val="238"/>
          </rPr>
          <t>Kocsis István:</t>
        </r>
        <r>
          <rPr>
            <sz val="8"/>
            <color indexed="81"/>
            <rFont val="Times New Roman"/>
            <family val="1"/>
            <charset val="238"/>
          </rPr>
          <t xml:space="preserve">
Aki részt vesz azt jelölni!
Pl. </t>
        </r>
        <r>
          <rPr>
            <b/>
            <sz val="8"/>
            <color indexed="81"/>
            <rFont val="Times New Roman"/>
            <family val="1"/>
            <charset val="238"/>
          </rPr>
          <t>X</t>
        </r>
      </text>
    </comment>
    <comment ref="C64" authorId="0" shapeId="0">
      <text>
        <r>
          <rPr>
            <b/>
            <sz val="9"/>
            <color indexed="81"/>
            <rFont val="Times New Roman"/>
            <family val="1"/>
            <charset val="238"/>
          </rPr>
          <t>Kocsis István:</t>
        </r>
        <r>
          <rPr>
            <sz val="9"/>
            <color indexed="81"/>
            <rFont val="Times New Roman"/>
            <family val="1"/>
            <charset val="238"/>
          </rPr>
          <t xml:space="preserve">
A a technikai feltételek folyamatos biztosításáért felelős személy részvételére vonatkozó szabályok.</t>
        </r>
      </text>
    </comment>
    <comment ref="B68" authorId="0" shapeId="0">
      <text>
        <r>
          <rPr>
            <b/>
            <sz val="8"/>
            <color indexed="81"/>
            <rFont val="Times New Roman"/>
            <family val="1"/>
            <charset val="238"/>
          </rPr>
          <t>Kocsis István:</t>
        </r>
        <r>
          <rPr>
            <sz val="8"/>
            <color indexed="81"/>
            <rFont val="Times New Roman"/>
            <family val="1"/>
            <charset val="238"/>
          </rPr>
          <t xml:space="preserve">
Üres feladatsorokat el kell rejteni!</t>
        </r>
      </text>
    </comment>
    <comment ref="C68" authorId="0" shapeId="0">
      <text>
        <r>
          <rPr>
            <b/>
            <sz val="8"/>
            <color indexed="81"/>
            <rFont val="Times New Roman"/>
            <family val="1"/>
            <charset val="238"/>
          </rPr>
          <t>Kocsis István:</t>
        </r>
        <r>
          <rPr>
            <sz val="8"/>
            <color indexed="81"/>
            <rFont val="Times New Roman"/>
            <family val="1"/>
            <charset val="238"/>
          </rPr>
          <t xml:space="preserve">
A település nevét és a dátumot kell beírni.
Pl. </t>
        </r>
        <r>
          <rPr>
            <b/>
            <sz val="8"/>
            <color indexed="81"/>
            <rFont val="Times New Roman"/>
            <family val="1"/>
            <charset val="238"/>
          </rPr>
          <t>Budapest, 2017. jnius 12.</t>
        </r>
        <r>
          <rPr>
            <sz val="8"/>
            <color indexed="81"/>
            <rFont val="Times New Roman"/>
            <family val="1"/>
            <charset val="238"/>
          </rPr>
          <t xml:space="preserve"> vagy
</t>
        </r>
        <r>
          <rPr>
            <b/>
            <sz val="8"/>
            <color indexed="81"/>
            <rFont val="Times New Roman"/>
            <family val="1"/>
            <charset val="238"/>
          </rPr>
          <t>Budapest, 2017. június 13-14.</t>
        </r>
      </text>
    </comment>
    <comment ref="D68" authorId="0" shapeId="0">
      <text>
        <r>
          <rPr>
            <b/>
            <sz val="8"/>
            <color indexed="81"/>
            <rFont val="Times New Roman"/>
            <family val="1"/>
            <charset val="238"/>
          </rPr>
          <t xml:space="preserve">Kocsis István:
</t>
        </r>
        <r>
          <rPr>
            <sz val="8"/>
            <color indexed="81"/>
            <rFont val="Times New Roman"/>
            <family val="1"/>
            <charset val="238"/>
          </rPr>
          <t xml:space="preserve">
A vizsga helyszíne.
Pl. </t>
        </r>
        <r>
          <rPr>
            <b/>
            <sz val="8"/>
            <color indexed="81"/>
            <rFont val="Times New Roman"/>
            <family val="1"/>
            <charset val="238"/>
          </rPr>
          <t>Nap Kft.
1223 Budapest, Ág út 25.</t>
        </r>
      </text>
    </comment>
    <comment ref="E68" authorId="0" shapeId="0">
      <text>
        <r>
          <rPr>
            <b/>
            <sz val="8"/>
            <color indexed="81"/>
            <rFont val="Tahoma"/>
            <family val="2"/>
            <charset val="238"/>
          </rPr>
          <t>Kocsis István:</t>
        </r>
        <r>
          <rPr>
            <sz val="8"/>
            <color indexed="81"/>
            <rFont val="Tahoma"/>
            <family val="2"/>
            <charset val="238"/>
          </rPr>
          <t xml:space="preserve">
</t>
        </r>
        <r>
          <rPr>
            <sz val="8"/>
            <color indexed="81"/>
            <rFont val="Times New Roman"/>
            <family val="1"/>
            <charset val="238"/>
          </rPr>
          <t xml:space="preserve">
Aki részt vesz azt jelölni!
Pl.</t>
        </r>
        <r>
          <rPr>
            <b/>
            <sz val="8"/>
            <color indexed="81"/>
            <rFont val="Times New Roman"/>
            <family val="1"/>
            <charset val="238"/>
          </rPr>
          <t xml:space="preserve"> X</t>
        </r>
      </text>
    </comment>
    <comment ref="G68" authorId="0" shapeId="0">
      <text>
        <r>
          <rPr>
            <b/>
            <sz val="8"/>
            <color indexed="81"/>
            <rFont val="Times New Roman"/>
            <family val="1"/>
            <charset val="238"/>
          </rPr>
          <t>Kocsis István:</t>
        </r>
        <r>
          <rPr>
            <sz val="8"/>
            <color indexed="81"/>
            <rFont val="Times New Roman"/>
            <family val="1"/>
            <charset val="238"/>
          </rPr>
          <t xml:space="preserve">
Aki részt vesz azt jelölni!
Pl.</t>
        </r>
        <r>
          <rPr>
            <b/>
            <sz val="8"/>
            <color indexed="81"/>
            <rFont val="Times New Roman"/>
            <family val="1"/>
            <charset val="238"/>
          </rPr>
          <t xml:space="preserve"> X</t>
        </r>
      </text>
    </comment>
    <comment ref="C97" authorId="0" shapeId="0">
      <text>
        <r>
          <rPr>
            <b/>
            <sz val="9"/>
            <color indexed="81"/>
            <rFont val="Times New Roman"/>
            <family val="1"/>
            <charset val="238"/>
          </rPr>
          <t>Kocsis István:</t>
        </r>
        <r>
          <rPr>
            <sz val="9"/>
            <color indexed="81"/>
            <rFont val="Times New Roman"/>
            <family val="1"/>
            <charset val="238"/>
          </rPr>
          <t xml:space="preserve">
A technikai feltételek folyamatos biztosításáért felelős személy és a gyakorlati vizsgatevékenységnél közreműködő felügyelő tanár részvételére vonatkozó szabályok.</t>
        </r>
      </text>
    </comment>
    <comment ref="B101" authorId="0" shapeId="0">
      <text>
        <r>
          <rPr>
            <b/>
            <sz val="8"/>
            <color indexed="81"/>
            <rFont val="Times New Roman"/>
            <family val="1"/>
            <charset val="238"/>
          </rPr>
          <t>Kocsis István:</t>
        </r>
        <r>
          <rPr>
            <sz val="8"/>
            <color indexed="81"/>
            <rFont val="Times New Roman"/>
            <family val="1"/>
            <charset val="238"/>
          </rPr>
          <t xml:space="preserve">
Üres feladatsorokat el kell rejteni!</t>
        </r>
      </text>
    </comment>
    <comment ref="C101" authorId="0" shapeId="0">
      <text>
        <r>
          <rPr>
            <b/>
            <sz val="8"/>
            <color indexed="81"/>
            <rFont val="Times New Roman"/>
            <family val="1"/>
            <charset val="238"/>
          </rPr>
          <t>Kocsis István:</t>
        </r>
        <r>
          <rPr>
            <sz val="8"/>
            <color indexed="81"/>
            <rFont val="Times New Roman"/>
            <family val="1"/>
            <charset val="238"/>
          </rPr>
          <t xml:space="preserve">
A település nevét és a dátumot kell beírni.
Pl. </t>
        </r>
        <r>
          <rPr>
            <b/>
            <sz val="8"/>
            <color indexed="81"/>
            <rFont val="Times New Roman"/>
            <family val="1"/>
            <charset val="238"/>
          </rPr>
          <t xml:space="preserve">Budapest, 2017. jnius 12. </t>
        </r>
        <r>
          <rPr>
            <sz val="8"/>
            <color indexed="81"/>
            <rFont val="Times New Roman"/>
            <family val="1"/>
            <charset val="238"/>
          </rPr>
          <t xml:space="preserve">vagy
</t>
        </r>
        <r>
          <rPr>
            <b/>
            <sz val="8"/>
            <color indexed="81"/>
            <rFont val="Times New Roman"/>
            <family val="1"/>
            <charset val="238"/>
          </rPr>
          <t>Budapest, 2017. június 13-14.</t>
        </r>
      </text>
    </comment>
    <comment ref="D101" authorId="0" shapeId="0">
      <text>
        <r>
          <rPr>
            <b/>
            <sz val="8"/>
            <color indexed="81"/>
            <rFont val="Times New Roman"/>
            <family val="1"/>
            <charset val="238"/>
          </rPr>
          <t xml:space="preserve">Kocsis István:
</t>
        </r>
        <r>
          <rPr>
            <sz val="8"/>
            <color indexed="81"/>
            <rFont val="Times New Roman"/>
            <family val="1"/>
            <charset val="238"/>
          </rPr>
          <t xml:space="preserve">
A vizsga helyszíne.
Pl. </t>
        </r>
        <r>
          <rPr>
            <b/>
            <sz val="8"/>
            <color indexed="81"/>
            <rFont val="Times New Roman"/>
            <family val="1"/>
            <charset val="238"/>
          </rPr>
          <t>Arany János Mezőgazdasági Iskola
1122 Budapest, Levendula út 25.</t>
        </r>
      </text>
    </comment>
    <comment ref="E101" authorId="0" shapeId="0">
      <text>
        <r>
          <rPr>
            <b/>
            <sz val="8"/>
            <color indexed="81"/>
            <rFont val="Tahoma"/>
            <family val="2"/>
            <charset val="238"/>
          </rPr>
          <t>Kocsis István:</t>
        </r>
        <r>
          <rPr>
            <sz val="8"/>
            <color indexed="81"/>
            <rFont val="Tahoma"/>
            <family val="2"/>
            <charset val="238"/>
          </rPr>
          <t xml:space="preserve">
</t>
        </r>
        <r>
          <rPr>
            <sz val="8"/>
            <color indexed="81"/>
            <rFont val="Times New Roman"/>
            <family val="1"/>
            <charset val="238"/>
          </rPr>
          <t xml:space="preserve">
Aki részt vesz azt jelölni!
Pl.</t>
        </r>
        <r>
          <rPr>
            <b/>
            <sz val="8"/>
            <color indexed="81"/>
            <rFont val="Times New Roman"/>
            <family val="1"/>
            <charset val="238"/>
          </rPr>
          <t xml:space="preserve"> X</t>
        </r>
      </text>
    </comment>
    <comment ref="G101" authorId="0" shapeId="0">
      <text>
        <r>
          <rPr>
            <b/>
            <sz val="8"/>
            <color indexed="81"/>
            <rFont val="Times New Roman"/>
            <family val="1"/>
            <charset val="238"/>
          </rPr>
          <t>Kocsis István:</t>
        </r>
        <r>
          <rPr>
            <sz val="8"/>
            <color indexed="81"/>
            <rFont val="Times New Roman"/>
            <family val="1"/>
            <charset val="238"/>
          </rPr>
          <t xml:space="preserve">
Aki részt vesz azt jelölni!
Pl. </t>
        </r>
        <r>
          <rPr>
            <b/>
            <sz val="8"/>
            <color indexed="81"/>
            <rFont val="Times New Roman"/>
            <family val="1"/>
            <charset val="238"/>
          </rPr>
          <t>X</t>
        </r>
      </text>
    </comment>
    <comment ref="C126" authorId="0" shapeId="0">
      <text>
        <r>
          <rPr>
            <b/>
            <sz val="9"/>
            <color indexed="81"/>
            <rFont val="Times New Roman"/>
            <family val="1"/>
            <charset val="238"/>
          </rPr>
          <t>Kocsis István:</t>
        </r>
        <r>
          <rPr>
            <sz val="9"/>
            <color indexed="81"/>
            <rFont val="Times New Roman"/>
            <family val="1"/>
            <charset val="238"/>
          </rPr>
          <t xml:space="preserve">
A technikai feltételek folyamatos biztosításáért felelős személy részvételére vonatkozó szabályok.</t>
        </r>
      </text>
    </comment>
  </commentList>
</comments>
</file>

<file path=xl/comments5.xml><?xml version="1.0" encoding="utf-8"?>
<comments xmlns="http://schemas.openxmlformats.org/spreadsheetml/2006/main">
  <authors>
    <author>Kocsis István</author>
  </authors>
  <commentList>
    <comment ref="C8" authorId="0" shapeId="0">
      <text>
        <r>
          <rPr>
            <b/>
            <sz val="9"/>
            <color indexed="81"/>
            <rFont val="Times New Roman"/>
            <family val="1"/>
            <charset val="238"/>
          </rPr>
          <t>Kocsis István:</t>
        </r>
        <r>
          <rPr>
            <sz val="9"/>
            <color indexed="81"/>
            <rFont val="Times New Roman"/>
            <family val="1"/>
            <charset val="238"/>
          </rPr>
          <t xml:space="preserve">
Amennyiben nem vizsgázott "n" betűt kell beírni!
Amennyiben versenyen szerezte az osztályzatát akkor "V" betűt kell írni</t>
        </r>
      </text>
    </comment>
    <comment ref="D8" authorId="0" shapeId="0">
      <text>
        <r>
          <rPr>
            <b/>
            <sz val="9"/>
            <color indexed="81"/>
            <rFont val="Times New Roman"/>
            <family val="1"/>
            <charset val="238"/>
          </rPr>
          <t>Kocsis István:</t>
        </r>
        <r>
          <rPr>
            <sz val="9"/>
            <color indexed="81"/>
            <rFont val="Times New Roman"/>
            <family val="1"/>
            <charset val="238"/>
          </rPr>
          <t xml:space="preserve">
Amennyiben nem vizsgázott "n" betűt kell beírni!</t>
        </r>
      </text>
    </comment>
    <comment ref="K8" authorId="0" shapeId="0">
      <text>
        <r>
          <rPr>
            <b/>
            <sz val="9"/>
            <color indexed="81"/>
            <rFont val="Times New Roman"/>
            <family val="1"/>
            <charset val="238"/>
          </rPr>
          <t>Kocsis István:</t>
        </r>
        <r>
          <rPr>
            <sz val="9"/>
            <color indexed="81"/>
            <rFont val="Times New Roman"/>
            <family val="1"/>
            <charset val="238"/>
          </rPr>
          <t xml:space="preserve">
Amennyiben nem vizsgázott "n" betűt kell beírni!
Amennyiben versenyen szerezte az osztályzatát akkor "V" betűt kell írni</t>
        </r>
      </text>
    </comment>
    <comment ref="L8" authorId="0" shapeId="0">
      <text>
        <r>
          <rPr>
            <b/>
            <sz val="9"/>
            <color indexed="81"/>
            <rFont val="Times New Roman"/>
            <family val="1"/>
            <charset val="238"/>
          </rPr>
          <t>Kocsis István:</t>
        </r>
        <r>
          <rPr>
            <sz val="9"/>
            <color indexed="81"/>
            <rFont val="Times New Roman"/>
            <family val="1"/>
            <charset val="238"/>
          </rPr>
          <t xml:space="preserve">
Amennyiben nem vizsgázott "n" betűt kell beírni!</t>
        </r>
      </text>
    </comment>
    <comment ref="AA8" authorId="0" shapeId="0">
      <text>
        <r>
          <rPr>
            <b/>
            <sz val="9"/>
            <color indexed="81"/>
            <rFont val="Times New Roman"/>
            <family val="1"/>
            <charset val="238"/>
          </rPr>
          <t>Kocsis István:</t>
        </r>
        <r>
          <rPr>
            <sz val="9"/>
            <color indexed="81"/>
            <rFont val="Times New Roman"/>
            <family val="1"/>
            <charset val="238"/>
          </rPr>
          <t xml:space="preserve">
Amennyiben nem vizsgázott "n" betűt kell beírni!
Amennyiben versenyen szerezte az osztályzatát akkor "V" betűt kell írni</t>
        </r>
      </text>
    </comment>
    <comment ref="AB8" authorId="0" shapeId="0">
      <text>
        <r>
          <rPr>
            <b/>
            <sz val="9"/>
            <color indexed="81"/>
            <rFont val="Times New Roman"/>
            <family val="1"/>
            <charset val="238"/>
          </rPr>
          <t>Kocsis István:</t>
        </r>
        <r>
          <rPr>
            <sz val="9"/>
            <color indexed="81"/>
            <rFont val="Times New Roman"/>
            <family val="1"/>
            <charset val="238"/>
          </rPr>
          <t xml:space="preserve">
Amennyiben nem vizsgázott "n" betűt kell beírni!</t>
        </r>
      </text>
    </comment>
  </commentList>
</comments>
</file>

<file path=xl/comments6.xml><?xml version="1.0" encoding="utf-8"?>
<comments xmlns="http://schemas.openxmlformats.org/spreadsheetml/2006/main">
  <authors>
    <author>Kocsis István</author>
  </authors>
  <commentList>
    <comment ref="E369" authorId="0" shapeId="0">
      <text>
        <r>
          <rPr>
            <b/>
            <sz val="9"/>
            <color indexed="81"/>
            <rFont val="Tahoma"/>
            <family val="2"/>
            <charset val="238"/>
          </rPr>
          <t>Kocsis István:</t>
        </r>
        <r>
          <rPr>
            <sz val="9"/>
            <color indexed="81"/>
            <rFont val="Tahoma"/>
            <family val="2"/>
            <charset val="238"/>
          </rPr>
          <t xml:space="preserve">
Amennyiben nem vizsgázott "n" betűt kell beírni!</t>
        </r>
      </text>
    </comment>
    <comment ref="G369" authorId="0" shapeId="0">
      <text>
        <r>
          <rPr>
            <b/>
            <sz val="9"/>
            <color indexed="81"/>
            <rFont val="Tahoma"/>
            <family val="2"/>
            <charset val="238"/>
          </rPr>
          <t>Kocsis István:</t>
        </r>
        <r>
          <rPr>
            <sz val="9"/>
            <color indexed="81"/>
            <rFont val="Tahoma"/>
            <family val="2"/>
            <charset val="238"/>
          </rPr>
          <t xml:space="preserve">
Amennyiben nem vizsgázott "n" betűt kell beírni!</t>
        </r>
      </text>
    </comment>
    <comment ref="E428" authorId="0" shapeId="0">
      <text>
        <r>
          <rPr>
            <b/>
            <sz val="9"/>
            <color indexed="81"/>
            <rFont val="Tahoma"/>
            <family val="2"/>
            <charset val="238"/>
          </rPr>
          <t>Kocsis István:</t>
        </r>
        <r>
          <rPr>
            <sz val="9"/>
            <color indexed="81"/>
            <rFont val="Tahoma"/>
            <family val="2"/>
            <charset val="238"/>
          </rPr>
          <t xml:space="preserve">
Amennyiben nem vizsgázott "n" betűt kell beírni!</t>
        </r>
      </text>
    </comment>
    <comment ref="G428" authorId="0" shapeId="0">
      <text>
        <r>
          <rPr>
            <b/>
            <sz val="9"/>
            <color indexed="81"/>
            <rFont val="Tahoma"/>
            <family val="2"/>
            <charset val="238"/>
          </rPr>
          <t>Kocsis István:</t>
        </r>
        <r>
          <rPr>
            <sz val="9"/>
            <color indexed="81"/>
            <rFont val="Tahoma"/>
            <family val="2"/>
            <charset val="238"/>
          </rPr>
          <t xml:space="preserve">
Amennyiben nem vizsgázott "n" betűt kell beírni!</t>
        </r>
      </text>
    </comment>
  </commentList>
</comments>
</file>

<file path=xl/comments7.xml><?xml version="1.0" encoding="utf-8"?>
<comments xmlns="http://schemas.openxmlformats.org/spreadsheetml/2006/main">
  <authors>
    <author>Kocsis István</author>
  </authors>
  <commentList>
    <comment ref="C8" authorId="0" shapeId="0">
      <text>
        <r>
          <rPr>
            <b/>
            <sz val="9"/>
            <color indexed="81"/>
            <rFont val="Times New Roman"/>
            <family val="1"/>
            <charset val="238"/>
          </rPr>
          <t>Kocsis István:</t>
        </r>
        <r>
          <rPr>
            <sz val="9"/>
            <color indexed="81"/>
            <rFont val="Times New Roman"/>
            <family val="1"/>
            <charset val="238"/>
          </rPr>
          <t xml:space="preserve">
Pl.</t>
        </r>
        <r>
          <rPr>
            <b/>
            <sz val="9"/>
            <color indexed="81"/>
            <rFont val="Times New Roman"/>
            <family val="1"/>
            <charset val="238"/>
          </rPr>
          <t>Arany János Mezőgazdasági Iskola 5. számú tanterem.</t>
        </r>
      </text>
    </comment>
    <comment ref="B16" authorId="0" shapeId="0">
      <text>
        <r>
          <rPr>
            <b/>
            <sz val="8"/>
            <color indexed="81"/>
            <rFont val="Times New Roman"/>
            <family val="1"/>
            <charset val="238"/>
          </rPr>
          <t>Kocsis István:</t>
        </r>
        <r>
          <rPr>
            <sz val="8"/>
            <color indexed="81"/>
            <rFont val="Times New Roman"/>
            <family val="1"/>
            <charset val="238"/>
          </rPr>
          <t xml:space="preserve">
Az üres szakértői sorokat el kell rejteni!</t>
        </r>
      </text>
    </comment>
    <comment ref="B30" authorId="0" shapeId="0">
      <text>
        <r>
          <rPr>
            <b/>
            <sz val="9"/>
            <color indexed="81"/>
            <rFont val="Times New Roman"/>
            <family val="1"/>
            <charset val="238"/>
          </rPr>
          <t>Kocsis István:</t>
        </r>
        <r>
          <rPr>
            <sz val="9"/>
            <color indexed="81"/>
            <rFont val="Times New Roman"/>
            <family val="1"/>
            <charset val="238"/>
          </rPr>
          <t xml:space="preserve">
Értekezleten résztvevő egyéb szeélyek neve.</t>
        </r>
      </text>
    </comment>
    <comment ref="C30" authorId="0" shapeId="0">
      <text>
        <r>
          <rPr>
            <b/>
            <sz val="9"/>
            <color indexed="81"/>
            <rFont val="Times New Roman"/>
            <family val="1"/>
            <charset val="238"/>
          </rPr>
          <t>Kocsis István:</t>
        </r>
        <r>
          <rPr>
            <sz val="9"/>
            <color indexed="81"/>
            <rFont val="Tahoma"/>
            <family val="2"/>
            <charset val="238"/>
          </rPr>
          <t xml:space="preserve">
Értekezleten résztvevő egyéb szeélyek beosztása.</t>
        </r>
      </text>
    </comment>
    <comment ref="A35" authorId="0" shapeId="0">
      <text>
        <r>
          <rPr>
            <b/>
            <sz val="9"/>
            <color indexed="81"/>
            <rFont val="Times New Roman"/>
            <family val="1"/>
            <charset val="238"/>
          </rPr>
          <t>Kocsis István:</t>
        </r>
        <r>
          <rPr>
            <sz val="9"/>
            <color indexed="81"/>
            <rFont val="Times New Roman"/>
            <family val="1"/>
            <charset val="238"/>
          </rPr>
          <t xml:space="preserve">
Pl. Mentesség iránti kérelmet </t>
        </r>
        <r>
          <rPr>
            <b/>
            <sz val="9"/>
            <color indexed="81"/>
            <rFont val="Times New Roman"/>
            <family val="1"/>
            <charset val="238"/>
          </rPr>
          <t>Kis Károly, Pál László</t>
        </r>
        <r>
          <rPr>
            <sz val="9"/>
            <color indexed="81"/>
            <rFont val="Times New Roman"/>
            <family val="1"/>
            <charset val="238"/>
          </rPr>
          <t xml:space="preserve"> vizsgázók nyújtottak be a(z) </t>
        </r>
        <r>
          <rPr>
            <b/>
            <sz val="9"/>
            <color indexed="81"/>
            <rFont val="Times New Roman"/>
            <family val="1"/>
            <charset val="238"/>
          </rPr>
          <t>5/2014</t>
        </r>
        <r>
          <rPr>
            <sz val="9"/>
            <color indexed="81"/>
            <rFont val="Times New Roman"/>
            <family val="1"/>
            <charset val="238"/>
          </rPr>
          <t xml:space="preserve"> számú </t>
        </r>
        <r>
          <rPr>
            <b/>
            <sz val="9"/>
            <color indexed="81"/>
            <rFont val="Times New Roman"/>
            <family val="1"/>
            <charset val="238"/>
          </rPr>
          <t>OSZTV eredmény</t>
        </r>
        <r>
          <rPr>
            <sz val="9"/>
            <color indexed="81"/>
            <rFont val="Times New Roman"/>
            <family val="1"/>
            <charset val="238"/>
          </rPr>
          <t xml:space="preserve"> megnevezésű dokumentum alapján az </t>
        </r>
        <r>
          <rPr>
            <b/>
            <sz val="9"/>
            <color indexed="81"/>
            <rFont val="Times New Roman"/>
            <family val="1"/>
            <charset val="238"/>
          </rPr>
          <t>írásbeli és a szóbeli</t>
        </r>
        <r>
          <rPr>
            <sz val="9"/>
            <color indexed="81"/>
            <rFont val="Times New Roman"/>
            <family val="1"/>
            <charset val="238"/>
          </rPr>
          <t xml:space="preserve"> vizsgafeladatok teljesítése alól a vizsgabizottság mentesség iránti kérelmét </t>
        </r>
        <r>
          <rPr>
            <b/>
            <sz val="9"/>
            <color indexed="81"/>
            <rFont val="Times New Roman"/>
            <family val="1"/>
            <charset val="238"/>
          </rPr>
          <t xml:space="preserve">elfogadta.
Kiss Károly </t>
        </r>
        <r>
          <rPr>
            <sz val="9"/>
            <color indexed="81"/>
            <rFont val="Times New Roman"/>
            <family val="1"/>
            <charset val="238"/>
          </rPr>
          <t>A</t>
        </r>
        <r>
          <rPr>
            <b/>
            <sz val="9"/>
            <color indexed="81"/>
            <rFont val="Times New Roman"/>
            <family val="1"/>
            <charset val="238"/>
          </rPr>
          <t xml:space="preserve">z írásbeli és szóbeli </t>
        </r>
        <r>
          <rPr>
            <sz val="9"/>
            <color indexed="81"/>
            <rFont val="Times New Roman"/>
            <family val="1"/>
            <charset val="238"/>
          </rPr>
          <t xml:space="preserve">megnevezésű vizsgafeladat(ok) érdemjegyét a(z) </t>
        </r>
        <r>
          <rPr>
            <b/>
            <sz val="9"/>
            <color indexed="81"/>
            <rFont val="Times New Roman"/>
            <family val="1"/>
            <charset val="238"/>
          </rPr>
          <t>OSZTV</t>
        </r>
        <r>
          <rPr>
            <sz val="9"/>
            <color indexed="81"/>
            <rFont val="Times New Roman"/>
            <family val="1"/>
            <charset val="238"/>
          </rPr>
          <t xml:space="preserve"> szakmai versenyen elért eredménye alapján kapta</t>
        </r>
        <r>
          <rPr>
            <b/>
            <sz val="9"/>
            <color indexed="81"/>
            <rFont val="Times New Roman"/>
            <family val="1"/>
            <charset val="238"/>
          </rPr>
          <t>.
A határozatok a szakmai vizsgának megfelelően módosíthatók!</t>
        </r>
      </text>
    </comment>
    <comment ref="A36" authorId="0" shapeId="0">
      <text>
        <r>
          <rPr>
            <b/>
            <sz val="9"/>
            <color indexed="81"/>
            <rFont val="Times New Roman"/>
            <family val="1"/>
            <charset val="238"/>
          </rPr>
          <t>Kocsis István:</t>
        </r>
        <r>
          <rPr>
            <sz val="9"/>
            <color indexed="81"/>
            <rFont val="Times New Roman"/>
            <family val="1"/>
            <charset val="238"/>
          </rPr>
          <t xml:space="preserve">
A vizsgabizottság </t>
        </r>
        <r>
          <rPr>
            <b/>
            <sz val="9"/>
            <color indexed="81"/>
            <rFont val="Times New Roman"/>
            <family val="1"/>
            <charset val="238"/>
          </rPr>
          <t>módosítások nélkül</t>
        </r>
        <r>
          <rPr>
            <sz val="9"/>
            <color indexed="81"/>
            <rFont val="Times New Roman"/>
            <family val="1"/>
            <charset val="238"/>
          </rPr>
          <t xml:space="preserve"> elfogadta a  Lebonyolítási rendet. A vizsgázók tájékoztatására a vizsgázók beosztását </t>
        </r>
        <r>
          <rPr>
            <b/>
            <sz val="9"/>
            <color indexed="81"/>
            <rFont val="Times New Roman"/>
            <family val="1"/>
            <charset val="238"/>
          </rPr>
          <t>6. számú tanterem ajtajára és a Gépműhely folyójára</t>
        </r>
        <r>
          <rPr>
            <sz val="9"/>
            <color indexed="81"/>
            <rFont val="Times New Roman"/>
            <family val="1"/>
            <charset val="238"/>
          </rPr>
          <t xml:space="preserve"> ki kell függeszteni.</t>
        </r>
      </text>
    </comment>
    <comment ref="A37" authorId="0" shapeId="0">
      <text>
        <r>
          <rPr>
            <b/>
            <sz val="9"/>
            <color indexed="81"/>
            <rFont val="Times New Roman"/>
            <family val="1"/>
            <charset val="238"/>
          </rPr>
          <t>Kocsis István:</t>
        </r>
        <r>
          <rPr>
            <sz val="9"/>
            <color indexed="81"/>
            <rFont val="Times New Roman"/>
            <family val="1"/>
            <charset val="238"/>
          </rPr>
          <t xml:space="preserve">
Pl. Megállapították, hogy a vizsgázók a jelentkezési lapok megfelelnek a Szakmai és vizsgakövetelményekben meghatározott vizsgára bocsátási feltételeknek, ellenőrizték a </t>
        </r>
        <r>
          <rPr>
            <b/>
            <sz val="9"/>
            <color indexed="81"/>
            <rFont val="Times New Roman"/>
            <family val="1"/>
            <charset val="238"/>
          </rPr>
          <t xml:space="preserve">vizsga megkezdésének feltételeit igazoló </t>
        </r>
        <r>
          <rPr>
            <sz val="9"/>
            <color indexed="81"/>
            <rFont val="Times New Roman"/>
            <family val="1"/>
            <charset val="238"/>
          </rPr>
          <t xml:space="preserve">dokumentumokat, a vizsgázók személyes adatait. A szakmai vizsgát  </t>
        </r>
        <r>
          <rPr>
            <b/>
            <sz val="9"/>
            <color indexed="81"/>
            <rFont val="Times New Roman"/>
            <family val="1"/>
            <charset val="238"/>
          </rPr>
          <t>18</t>
        </r>
        <r>
          <rPr>
            <sz val="9"/>
            <color indexed="81"/>
            <rFont val="Times New Roman"/>
            <family val="1"/>
            <charset val="238"/>
          </rPr>
          <t xml:space="preserve"> fő megkezdheti.</t>
        </r>
      </text>
    </comment>
    <comment ref="A38" authorId="0" shapeId="0">
      <text>
        <r>
          <rPr>
            <b/>
            <sz val="9"/>
            <color indexed="81"/>
            <rFont val="Times New Roman"/>
            <family val="1"/>
            <charset val="238"/>
          </rPr>
          <t>Kocsis István:</t>
        </r>
        <r>
          <rPr>
            <sz val="9"/>
            <color indexed="81"/>
            <rFont val="Times New Roman"/>
            <family val="1"/>
            <charset val="238"/>
          </rPr>
          <t xml:space="preserve">
A vizsgabizottsági értekezleten elhangzottak leírását, a határozatokat, a szavazás eredményét, vita esetén az esetleges különvélemények feltüntetésével.
</t>
        </r>
        <r>
          <rPr>
            <b/>
            <sz val="9"/>
            <color indexed="81"/>
            <rFont val="Times New Roman"/>
            <family val="1"/>
            <charset val="238"/>
          </rPr>
          <t>A határozatok a szakmai vizsgának megfelelően módosíthatók!</t>
        </r>
      </text>
    </comment>
    <comment ref="C45" authorId="0" shapeId="0">
      <text>
        <r>
          <rPr>
            <b/>
            <sz val="9"/>
            <color indexed="81"/>
            <rFont val="Tahoma"/>
            <family val="2"/>
            <charset val="238"/>
          </rPr>
          <t>Kocsis István:</t>
        </r>
        <r>
          <rPr>
            <sz val="9"/>
            <color indexed="81"/>
            <rFont val="Tahoma"/>
            <family val="2"/>
            <charset val="238"/>
          </rPr>
          <t xml:space="preserve">
Pl.Arany János Mezőgazdasági Iskola 5. számú tanterem.</t>
        </r>
      </text>
    </comment>
    <comment ref="B53" authorId="0" shapeId="0">
      <text>
        <r>
          <rPr>
            <b/>
            <sz val="9"/>
            <color indexed="81"/>
            <rFont val="Tahoma"/>
            <family val="2"/>
            <charset val="238"/>
          </rPr>
          <t>Kocsis István:</t>
        </r>
        <r>
          <rPr>
            <sz val="9"/>
            <color indexed="81"/>
            <rFont val="Tahoma"/>
            <family val="2"/>
            <charset val="238"/>
          </rPr>
          <t xml:space="preserve">
Az üres szakértői sorokat el kell rejteni!</t>
        </r>
      </text>
    </comment>
    <comment ref="B67" authorId="0" shapeId="0">
      <text>
        <r>
          <rPr>
            <b/>
            <sz val="9"/>
            <color indexed="81"/>
            <rFont val="Tahoma"/>
            <family val="2"/>
            <charset val="238"/>
          </rPr>
          <t>Kocsis István:</t>
        </r>
        <r>
          <rPr>
            <sz val="9"/>
            <color indexed="81"/>
            <rFont val="Tahoma"/>
            <family val="2"/>
            <charset val="238"/>
          </rPr>
          <t xml:space="preserve">
Értekezleten résztvevő egyéb szeélyek neve.</t>
        </r>
      </text>
    </comment>
    <comment ref="C67" authorId="0" shapeId="0">
      <text>
        <r>
          <rPr>
            <b/>
            <sz val="9"/>
            <color indexed="81"/>
            <rFont val="Tahoma"/>
            <family val="2"/>
            <charset val="238"/>
          </rPr>
          <t>Kocsis István:</t>
        </r>
        <r>
          <rPr>
            <sz val="9"/>
            <color indexed="81"/>
            <rFont val="Tahoma"/>
            <family val="2"/>
            <charset val="238"/>
          </rPr>
          <t xml:space="preserve">
Értekezleten résztvevő egyéb szeélyek beosztása.</t>
        </r>
      </text>
    </comment>
    <comment ref="A72" authorId="0" shapeId="0">
      <text>
        <r>
          <rPr>
            <b/>
            <sz val="9"/>
            <color indexed="81"/>
            <rFont val="Times New Roman"/>
            <family val="1"/>
            <charset val="238"/>
          </rPr>
          <t>Kocsis István:</t>
        </r>
        <r>
          <rPr>
            <sz val="9"/>
            <color indexed="81"/>
            <rFont val="Times New Roman"/>
            <family val="1"/>
            <charset val="238"/>
          </rPr>
          <t xml:space="preserve">
Pl. </t>
        </r>
        <r>
          <rPr>
            <b/>
            <sz val="9"/>
            <color indexed="81"/>
            <rFont val="Times New Roman"/>
            <family val="1"/>
            <charset val="238"/>
          </rPr>
          <t>Péter Pál</t>
        </r>
        <r>
          <rPr>
            <sz val="9"/>
            <color indexed="81"/>
            <rFont val="Times New Roman"/>
            <family val="1"/>
            <charset val="238"/>
          </rPr>
          <t xml:space="preserve"> vizsgázó </t>
        </r>
        <r>
          <rPr>
            <b/>
            <sz val="9"/>
            <color indexed="81"/>
            <rFont val="Times New Roman"/>
            <family val="1"/>
            <charset val="238"/>
          </rPr>
          <t>A Mezőgazdsasági gépésztechnikus szakképesítés</t>
        </r>
        <r>
          <rPr>
            <sz val="9"/>
            <color indexed="81"/>
            <rFont val="Times New Roman"/>
            <family val="1"/>
            <charset val="238"/>
          </rPr>
          <t xml:space="preserve"> megszerzésére irányuló vizsgán elkövetett szabálytalanság miatt a(z) </t>
        </r>
        <r>
          <rPr>
            <b/>
            <sz val="9"/>
            <color indexed="81"/>
            <rFont val="Times New Roman"/>
            <family val="1"/>
            <charset val="238"/>
          </rPr>
          <t>Mezőgazdasági Szakközépiskola</t>
        </r>
        <r>
          <rPr>
            <sz val="9"/>
            <color indexed="81"/>
            <rFont val="Times New Roman"/>
            <family val="1"/>
            <charset val="238"/>
          </rPr>
          <t xml:space="preserve"> mellett működő vizsgabizottság a vizsgától eltiltotta. Javítóvizsgát tehet.
</t>
        </r>
        <r>
          <rPr>
            <b/>
            <sz val="9"/>
            <color indexed="81"/>
            <rFont val="Times New Roman"/>
            <family val="1"/>
            <charset val="238"/>
          </rPr>
          <t xml:space="preserve">
A határozatok a szakmai vizsgának megfelelően módosíthatók!</t>
        </r>
      </text>
    </comment>
    <comment ref="A73" authorId="0" shapeId="0">
      <text>
        <r>
          <rPr>
            <b/>
            <sz val="9"/>
            <color indexed="81"/>
            <rFont val="Times New Roman"/>
            <family val="1"/>
            <charset val="238"/>
          </rPr>
          <t>Kocsis István:</t>
        </r>
        <r>
          <rPr>
            <sz val="9"/>
            <color indexed="81"/>
            <rFont val="Times New Roman"/>
            <family val="1"/>
            <charset val="238"/>
          </rPr>
          <t xml:space="preserve">
 Pl.</t>
        </r>
        <r>
          <rPr>
            <b/>
            <sz val="9"/>
            <color indexed="81"/>
            <rFont val="Times New Roman"/>
            <family val="1"/>
            <charset val="238"/>
          </rPr>
          <t xml:space="preserve"> Paál Éva</t>
        </r>
        <r>
          <rPr>
            <sz val="9"/>
            <color indexed="81"/>
            <rFont val="Times New Roman"/>
            <family val="1"/>
            <charset val="238"/>
          </rPr>
          <t xml:space="preserve"> vizsgabizottság tagjának kezdeményezésére a szakmai vizsga elnökével történt egyeztetés alapján vizsgafeladatokat megváltoztatta a következő okok miatt: </t>
        </r>
        <r>
          <rPr>
            <b/>
            <sz val="9"/>
            <color indexed="81"/>
            <rFont val="Times New Roman"/>
            <family val="1"/>
            <charset val="238"/>
          </rPr>
          <t>Az időjárási viszonyok veszélyessé teszik a feladat végrehajtását</t>
        </r>
        <r>
          <rPr>
            <sz val="9"/>
            <color indexed="81"/>
            <rFont val="Times New Roman"/>
            <family val="1"/>
            <charset val="238"/>
          </rPr>
          <t xml:space="preserve">. Az új vizsgfeladat: </t>
        </r>
        <r>
          <rPr>
            <b/>
            <sz val="9"/>
            <color indexed="81"/>
            <rFont val="Times New Roman"/>
            <family val="1"/>
            <charset val="238"/>
          </rPr>
          <t>Eke beállítása műbarázdás szántáshoz</t>
        </r>
        <r>
          <rPr>
            <sz val="9"/>
            <color indexed="81"/>
            <rFont val="Times New Roman"/>
            <family val="1"/>
            <charset val="238"/>
          </rPr>
          <t xml:space="preserve">. 
</t>
        </r>
        <r>
          <rPr>
            <b/>
            <sz val="9"/>
            <color indexed="81"/>
            <rFont val="Times New Roman"/>
            <family val="1"/>
            <charset val="238"/>
          </rPr>
          <t>A határozatok a szakmai vizsgának megfelelően módosíthatók!</t>
        </r>
      </text>
    </comment>
    <comment ref="A74" authorId="0" shapeId="0">
      <text>
        <r>
          <rPr>
            <b/>
            <sz val="9"/>
            <color indexed="81"/>
            <rFont val="Times New Roman"/>
            <family val="1"/>
            <charset val="238"/>
          </rPr>
          <t>Kocsis István:</t>
        </r>
        <r>
          <rPr>
            <sz val="9"/>
            <color indexed="81"/>
            <rFont val="Times New Roman"/>
            <family val="1"/>
            <charset val="238"/>
          </rPr>
          <t xml:space="preserve">
A vizsgabizottsági értekezleten elhangzottak leírását, a határozatokat, a szavazás eredményét, vita esetén az esetleges különvélemények feltüntetésével.
</t>
        </r>
        <r>
          <rPr>
            <b/>
            <sz val="9"/>
            <color indexed="81"/>
            <rFont val="Times New Roman"/>
            <family val="1"/>
            <charset val="238"/>
          </rPr>
          <t>A határozatok a szakmai vizsgának megfelelően módosíthatók!</t>
        </r>
      </text>
    </comment>
    <comment ref="C78" authorId="0" shapeId="0">
      <text>
        <r>
          <rPr>
            <b/>
            <sz val="9"/>
            <color indexed="81"/>
            <rFont val="Tahoma"/>
            <family val="2"/>
            <charset val="238"/>
          </rPr>
          <t>Kocsis István:</t>
        </r>
        <r>
          <rPr>
            <sz val="9"/>
            <color indexed="81"/>
            <rFont val="Tahoma"/>
            <family val="2"/>
            <charset val="238"/>
          </rPr>
          <t xml:space="preserve">
Pl.Arany János Mezőgazdasági Iskola 5. számú tanterem.</t>
        </r>
      </text>
    </comment>
    <comment ref="B100" authorId="0" shapeId="0">
      <text>
        <r>
          <rPr>
            <b/>
            <sz val="9"/>
            <color indexed="81"/>
            <rFont val="Tahoma"/>
            <family val="2"/>
            <charset val="238"/>
          </rPr>
          <t>Kocsis István:</t>
        </r>
        <r>
          <rPr>
            <sz val="9"/>
            <color indexed="81"/>
            <rFont val="Tahoma"/>
            <family val="2"/>
            <charset val="238"/>
          </rPr>
          <t xml:space="preserve">
Értekezleten résztvevő egyéb szeélyek neve.</t>
        </r>
      </text>
    </comment>
    <comment ref="C100" authorId="0" shapeId="0">
      <text>
        <r>
          <rPr>
            <b/>
            <sz val="9"/>
            <color indexed="81"/>
            <rFont val="Tahoma"/>
            <family val="2"/>
            <charset val="238"/>
          </rPr>
          <t>Kocsis István:</t>
        </r>
        <r>
          <rPr>
            <sz val="9"/>
            <color indexed="81"/>
            <rFont val="Tahoma"/>
            <family val="2"/>
            <charset val="238"/>
          </rPr>
          <t xml:space="preserve">
Értekezleten résztvevő egyéb szeélyek beosztása.</t>
        </r>
      </text>
    </comment>
    <comment ref="A105" authorId="0" shapeId="0">
      <text>
        <r>
          <rPr>
            <b/>
            <sz val="9"/>
            <color indexed="81"/>
            <rFont val="Times New Roman"/>
            <family val="1"/>
            <charset val="238"/>
          </rPr>
          <t>Kocsis István:</t>
        </r>
        <r>
          <rPr>
            <sz val="9"/>
            <color indexed="81"/>
            <rFont val="Times New Roman"/>
            <family val="1"/>
            <charset val="238"/>
          </rPr>
          <t xml:space="preserve">
Pl. </t>
        </r>
        <r>
          <rPr>
            <b/>
            <sz val="9"/>
            <color indexed="81"/>
            <rFont val="Times New Roman"/>
            <family val="1"/>
            <charset val="238"/>
          </rPr>
          <t>Nagy Pál</t>
        </r>
        <r>
          <rPr>
            <sz val="9"/>
            <color indexed="81"/>
            <rFont val="Times New Roman"/>
            <family val="1"/>
            <charset val="238"/>
          </rPr>
          <t xml:space="preserve"> vizsgázó </t>
        </r>
        <r>
          <rPr>
            <b/>
            <sz val="9"/>
            <color indexed="81"/>
            <rFont val="Times New Roman"/>
            <family val="1"/>
            <charset val="238"/>
          </rPr>
          <t xml:space="preserve">A Mezőgazdsasági gépésztechnikus szakképesítés </t>
        </r>
        <r>
          <rPr>
            <sz val="9"/>
            <color indexed="81"/>
            <rFont val="Times New Roman"/>
            <family val="1"/>
            <charset val="238"/>
          </rPr>
          <t xml:space="preserve">megszerzésére irányuló vizsgán igazolható okból nem jelent meg, vagy azt nem tudta befejezni. Pótlóvizsgát tehet..
</t>
        </r>
        <r>
          <rPr>
            <b/>
            <sz val="9"/>
            <color indexed="81"/>
            <rFont val="Times New Roman"/>
            <family val="1"/>
            <charset val="238"/>
          </rPr>
          <t xml:space="preserve">
A határozatok a szakmai vizsgának megfelelően módosíthatók!</t>
        </r>
      </text>
    </comment>
    <comment ref="A106" authorId="0" shapeId="0">
      <text>
        <r>
          <rPr>
            <b/>
            <sz val="9"/>
            <color indexed="81"/>
            <rFont val="Times New Roman"/>
            <family val="1"/>
            <charset val="238"/>
          </rPr>
          <t>Kocsis István:</t>
        </r>
        <r>
          <rPr>
            <sz val="9"/>
            <color indexed="81"/>
            <rFont val="Times New Roman"/>
            <family val="1"/>
            <charset val="238"/>
          </rPr>
          <t xml:space="preserve">
Pl. </t>
        </r>
        <r>
          <rPr>
            <b/>
            <sz val="9"/>
            <color indexed="81"/>
            <rFont val="Times New Roman"/>
            <family val="1"/>
            <charset val="238"/>
          </rPr>
          <t>Nagy Pál</t>
        </r>
        <r>
          <rPr>
            <sz val="9"/>
            <color indexed="81"/>
            <rFont val="Times New Roman"/>
            <family val="1"/>
            <charset val="238"/>
          </rPr>
          <t xml:space="preserve"> vizsgázó </t>
        </r>
        <r>
          <rPr>
            <b/>
            <sz val="9"/>
            <color indexed="81"/>
            <rFont val="Times New Roman"/>
            <family val="1"/>
            <charset val="238"/>
          </rPr>
          <t>A Mezőgazdsasági gépésztechnikus szakképesítés</t>
        </r>
        <r>
          <rPr>
            <sz val="9"/>
            <color indexed="81"/>
            <rFont val="Times New Roman"/>
            <family val="1"/>
            <charset val="238"/>
          </rPr>
          <t xml:space="preserve"> megszerzésére irányuló vizsgán igazolható ok nélkül nem jelent meg, vagy azt megszakította. Javítóvizsgát tehet.
</t>
        </r>
        <r>
          <rPr>
            <b/>
            <sz val="9"/>
            <color indexed="81"/>
            <rFont val="Times New Roman"/>
            <family val="1"/>
            <charset val="238"/>
          </rPr>
          <t xml:space="preserve">
A határozatok a szakmai vizsgának megfelelően módosíthatók!</t>
        </r>
      </text>
    </comment>
    <comment ref="A107" authorId="0" shapeId="0">
      <text>
        <r>
          <rPr>
            <b/>
            <sz val="9"/>
            <color indexed="81"/>
            <rFont val="Times New Roman"/>
            <family val="1"/>
            <charset val="238"/>
          </rPr>
          <t>Kocsis István:</t>
        </r>
        <r>
          <rPr>
            <sz val="9"/>
            <color indexed="81"/>
            <rFont val="Times New Roman"/>
            <family val="1"/>
            <charset val="238"/>
          </rPr>
          <t xml:space="preserve">
Pl.</t>
        </r>
        <r>
          <rPr>
            <b/>
            <sz val="9"/>
            <color indexed="81"/>
            <rFont val="Times New Roman"/>
            <family val="1"/>
            <charset val="238"/>
          </rPr>
          <t xml:space="preserve"> Kis Károly és Pál László</t>
        </r>
        <r>
          <rPr>
            <sz val="9"/>
            <color indexed="81"/>
            <rFont val="Times New Roman"/>
            <family val="1"/>
            <charset val="238"/>
          </rPr>
          <t xml:space="preserve">  vizsgázók </t>
        </r>
        <r>
          <rPr>
            <b/>
            <sz val="9"/>
            <color indexed="81"/>
            <rFont val="Times New Roman"/>
            <family val="1"/>
            <charset val="238"/>
          </rPr>
          <t>Az írásbeli és a szóbeli</t>
        </r>
        <r>
          <rPr>
            <sz val="9"/>
            <color indexed="81"/>
            <rFont val="Times New Roman"/>
            <family val="1"/>
            <charset val="238"/>
          </rPr>
          <t xml:space="preserve"> vizsgafeladatok érdemjegyeit az </t>
        </r>
        <r>
          <rPr>
            <b/>
            <sz val="9"/>
            <color indexed="81"/>
            <rFont val="Times New Roman"/>
            <family val="1"/>
            <charset val="238"/>
          </rPr>
          <t>OSZTV</t>
        </r>
        <r>
          <rPr>
            <sz val="9"/>
            <color indexed="81"/>
            <rFont val="Times New Roman"/>
            <family val="1"/>
            <charset val="238"/>
          </rPr>
          <t xml:space="preserve"> szakmai versenyen elért eredményeik alapján kapták.
</t>
        </r>
        <r>
          <rPr>
            <b/>
            <sz val="9"/>
            <color indexed="81"/>
            <rFont val="Times New Roman"/>
            <family val="1"/>
            <charset val="238"/>
          </rPr>
          <t xml:space="preserve">
A határozatok a szakmai vizsgának megfelelően módosíthatók!</t>
        </r>
      </text>
    </comment>
    <comment ref="A108" authorId="0" shapeId="0">
      <text>
        <r>
          <rPr>
            <b/>
            <sz val="9"/>
            <color indexed="81"/>
            <rFont val="Times New Roman"/>
            <family val="1"/>
            <charset val="238"/>
          </rPr>
          <t>Kocsis István:</t>
        </r>
        <r>
          <rPr>
            <sz val="9"/>
            <color indexed="81"/>
            <rFont val="Times New Roman"/>
            <family val="1"/>
            <charset val="238"/>
          </rPr>
          <t xml:space="preserve">
Pl. </t>
        </r>
        <r>
          <rPr>
            <b/>
            <sz val="9"/>
            <color indexed="81"/>
            <rFont val="Times New Roman"/>
            <family val="1"/>
            <charset val="238"/>
          </rPr>
          <t>Kis Pál</t>
        </r>
        <r>
          <rPr>
            <sz val="9"/>
            <color indexed="81"/>
            <rFont val="Times New Roman"/>
            <family val="1"/>
            <charset val="238"/>
          </rPr>
          <t xml:space="preserve"> vizsgázó A </t>
        </r>
        <r>
          <rPr>
            <b/>
            <sz val="9"/>
            <color indexed="81"/>
            <rFont val="Times New Roman"/>
            <family val="1"/>
            <charset val="238"/>
          </rPr>
          <t>szóbeli</t>
        </r>
        <r>
          <rPr>
            <sz val="9"/>
            <color indexed="81"/>
            <rFont val="Times New Roman"/>
            <family val="1"/>
            <charset val="238"/>
          </rPr>
          <t xml:space="preserve"> megnevezésű vizsgafeladat(ok) teljesítése alól a szakmai és vizsgakövetelményben foglaltak alapján mentesítve.
</t>
        </r>
        <r>
          <rPr>
            <b/>
            <sz val="9"/>
            <color indexed="81"/>
            <rFont val="Times New Roman"/>
            <family val="1"/>
            <charset val="238"/>
          </rPr>
          <t xml:space="preserve">
A határozatok a szakmai vizsgának megfelelően módosíthatók!</t>
        </r>
      </text>
    </comment>
    <comment ref="A109" authorId="0" shapeId="0">
      <text>
        <r>
          <rPr>
            <b/>
            <sz val="9"/>
            <color indexed="81"/>
            <rFont val="Times New Roman"/>
            <family val="1"/>
            <charset val="238"/>
          </rPr>
          <t>Kocsis István:</t>
        </r>
        <r>
          <rPr>
            <sz val="9"/>
            <color indexed="81"/>
            <rFont val="Times New Roman"/>
            <family val="1"/>
            <charset val="238"/>
          </rPr>
          <t xml:space="preserve">
Pl. A szakmai vizsgán baleset, </t>
        </r>
        <r>
          <rPr>
            <b/>
            <sz val="9"/>
            <color indexed="81"/>
            <rFont val="Times New Roman"/>
            <family val="1"/>
            <charset val="238"/>
          </rPr>
          <t>rendkívüli esemény nem történt. A vizsgázók nem nyújtottak be óvást</t>
        </r>
        <r>
          <rPr>
            <sz val="9"/>
            <color indexed="81"/>
            <rFont val="Times New Roman"/>
            <family val="1"/>
            <charset val="238"/>
          </rPr>
          <t xml:space="preserve">.
</t>
        </r>
        <r>
          <rPr>
            <b/>
            <sz val="9"/>
            <color indexed="81"/>
            <rFont val="Times New Roman"/>
            <family val="1"/>
            <charset val="238"/>
          </rPr>
          <t>Az összegzés a szakmai vizsgának megfelelően módosítható!</t>
        </r>
      </text>
    </comment>
    <comment ref="A110" authorId="0" shapeId="0">
      <text>
        <r>
          <rPr>
            <b/>
            <sz val="9"/>
            <color indexed="81"/>
            <rFont val="Times New Roman"/>
            <family val="1"/>
            <charset val="238"/>
          </rPr>
          <t>Kocsis István:</t>
        </r>
        <r>
          <rPr>
            <sz val="9"/>
            <color indexed="81"/>
            <rFont val="Times New Roman"/>
            <family val="1"/>
            <charset val="238"/>
          </rPr>
          <t xml:space="preserve">
A vizsgabizottsági értekezleten elhangzottak leírását, a határozatokat, a szavazás eredményét, vita esetén az esetleges különvélemények feltüntetésével.
</t>
        </r>
        <r>
          <rPr>
            <b/>
            <sz val="9"/>
            <color indexed="81"/>
            <rFont val="Times New Roman"/>
            <family val="1"/>
            <charset val="238"/>
          </rPr>
          <t>A határozatok a szakmai vizsgának megfelelően módosíthatók!</t>
        </r>
      </text>
    </comment>
  </commentList>
</comments>
</file>

<file path=xl/sharedStrings.xml><?xml version="1.0" encoding="utf-8"?>
<sst xmlns="http://schemas.openxmlformats.org/spreadsheetml/2006/main" count="15641" uniqueCount="8628">
  <si>
    <t>Szakképesítés</t>
  </si>
  <si>
    <t>Gyakorlati vizsgatevékenység</t>
  </si>
  <si>
    <t>Azonosító száma</t>
  </si>
  <si>
    <t>Megnevezése</t>
  </si>
  <si>
    <t>A szakképesítés köre</t>
  </si>
  <si>
    <t>A vizsgafeladat időtartama:
(perc)</t>
  </si>
  <si>
    <t xml:space="preserve">A vizsgafeladat
aránya (%) </t>
  </si>
  <si>
    <t>55 621 01</t>
  </si>
  <si>
    <t>szakképesítés-
ráépülés</t>
  </si>
  <si>
    <t>Agrártermékek forgalmazásával kapcsolatos gyakorlati feladat végrehatása</t>
  </si>
  <si>
    <t>31 621 01</t>
  </si>
  <si>
    <t>Állatgondozó</t>
  </si>
  <si>
    <t>részszakképesítés</t>
  </si>
  <si>
    <t>Állattartó szakmunkás</t>
  </si>
  <si>
    <t xml:space="preserve">szakképesítés-ráépülés </t>
  </si>
  <si>
    <t>54 621 01</t>
  </si>
  <si>
    <t>szakképesítés</t>
  </si>
  <si>
    <t>31 621 02</t>
  </si>
  <si>
    <t>Aranykalászos gazda</t>
  </si>
  <si>
    <t>35 813 01</t>
  </si>
  <si>
    <t>Belovagló</t>
  </si>
  <si>
    <t>Belovaglással kapcsolatos tevékenységek bemutatása</t>
  </si>
  <si>
    <t>A gyakorlati vizsgatevékenység során a lovaglási készségek bemutatása könnyű osztályú díjlovagló és könnyű osztályú stílus-díjugrató programok előlovaglásával történik.</t>
  </si>
  <si>
    <t>35 621 02</t>
  </si>
  <si>
    <t>Biogazdálkodó</t>
  </si>
  <si>
    <t>Növénytermesztési és kertészeti feladatok, valamint állattartási feladatok végrehajtása</t>
  </si>
  <si>
    <t>31 541 01</t>
  </si>
  <si>
    <t>Bolti hentes</t>
  </si>
  <si>
    <t>55 541 01</t>
  </si>
  <si>
    <t>Bor- és pezsgőgyártó szaktechnikus</t>
  </si>
  <si>
    <t>A korábban elkészített és értékelt vizsgabor a gyakorlati vizsgafeladatnál kerül beszámításra. A vizsgázó bemutatja vizsgaborát, ismerteti a kitűzött célokat, azok megvalósulását.</t>
  </si>
  <si>
    <t>Szőlőtermesztés, borkészítés</t>
  </si>
  <si>
    <t>Összetett vizsgafeladat a szőlőtermesztés vagy a borászati technológia modulokból a feladathoz tartozó gépészeti ismeretek alkalmazásával.</t>
  </si>
  <si>
    <t>31 541 02</t>
  </si>
  <si>
    <t>Borász</t>
  </si>
  <si>
    <t>Adott feladaton belül végrehajtja a borkészítés területéhez hozzátartozó komplex gyakorlati feladatot, mely magában foglalja a borászati technológiát, a borászati gépeket és a minőségbiztosítást. Emellett számot ad a biztonságos munkavégzéshez szükséges tudásáról is.</t>
  </si>
  <si>
    <t>55 541 02</t>
  </si>
  <si>
    <t>Cukor- és édesipari szaktechnikus</t>
  </si>
  <si>
    <t xml:space="preserve">Cukoripari termékek gyártása
Édesipari termékek gyártása
</t>
  </si>
  <si>
    <t>21 814 01</t>
  </si>
  <si>
    <t>Családellátó</t>
  </si>
  <si>
    <t>Család- és háztartásellátás feladatai</t>
  </si>
  <si>
    <t>21 541 01</t>
  </si>
  <si>
    <t>Csontozó munkás</t>
  </si>
  <si>
    <t>Darabolás, csontozás</t>
  </si>
  <si>
    <t>51 581 01</t>
  </si>
  <si>
    <t>Digitálistérkép-kezelő</t>
  </si>
  <si>
    <t>34 622 01</t>
  </si>
  <si>
    <t>Dísznövénykertész</t>
  </si>
  <si>
    <t>Dísznövénytermesztés</t>
  </si>
  <si>
    <t>34 541 01</t>
  </si>
  <si>
    <t>Édesipari termékgyártó</t>
  </si>
  <si>
    <t>31 624 01</t>
  </si>
  <si>
    <t>Elektromos halászgép kezelője</t>
  </si>
  <si>
    <t>Elektromos halászgép előkészítése, beüzemelése és üzemeltetése, a kifogott hal kezelése</t>
  </si>
  <si>
    <t>54 541 01</t>
  </si>
  <si>
    <t>Élelmiszeripari analitikus technikus</t>
  </si>
  <si>
    <t>54 521 01</t>
  </si>
  <si>
    <t>Élelmiszeripari gépésztechnikus</t>
  </si>
  <si>
    <t>31 541 03</t>
  </si>
  <si>
    <t>Élelmiszeripari laboráns</t>
  </si>
  <si>
    <t>Élelmiszeranalitikai vizsgálatokat végez</t>
  </si>
  <si>
    <t>54 541 02</t>
  </si>
  <si>
    <t>Élelmiszeripari technikus</t>
  </si>
  <si>
    <t>A feladat során a tanulóknak a kiadott fajlista alapján a vizsgára összeállított kollekciókban megadott növényeket, állatokat, vadnyomokat kell felismerniük. A kollekciókban legalább 20, de legfeljebb 40 felismerési anyagnak kell szerepelnie.</t>
  </si>
  <si>
    <t>54 521 02</t>
  </si>
  <si>
    <t>Erdészeti gépésztechnikus</t>
  </si>
  <si>
    <t>34 623 01</t>
  </si>
  <si>
    <t>Erdészeti szakmunkás</t>
  </si>
  <si>
    <t>Gallyazás, darabolás, felkészítés, készletezés munkaműveleteinek végrehajtása, motorfűrészek és adapterek kezelése és karbantartása</t>
  </si>
  <si>
    <t>Fadöntés vágásterületen (gyérítésben vagy véghasználatban), valamint választékolási és számbavételi ismeretek alkalmazása.</t>
  </si>
  <si>
    <t>21 623 01</t>
  </si>
  <si>
    <t>Erdőművelő</t>
  </si>
  <si>
    <t>55 541 03</t>
  </si>
  <si>
    <t>Erjedés- és üdítőital-ipari szaktechnikus</t>
  </si>
  <si>
    <t>31 623 01</t>
  </si>
  <si>
    <t>Fakitermelő</t>
  </si>
  <si>
    <t>Falusi vendéglátó</t>
  </si>
  <si>
    <t>54 581 01</t>
  </si>
  <si>
    <t>Földmérő, földügyi és térinformatikai technikus</t>
  </si>
  <si>
    <t>Térinformatikai adatfeldolgozás</t>
  </si>
  <si>
    <t>Ingatlan-nyilvántartási ismeretek</t>
  </si>
  <si>
    <t>55 581 01</t>
  </si>
  <si>
    <t>Földügyi térinformatikai szaktechnikus</t>
  </si>
  <si>
    <t>A földügyi térinformatika szoftvereinek alkalmazása</t>
  </si>
  <si>
    <t>34 621 01</t>
  </si>
  <si>
    <t>Gazda</t>
  </si>
  <si>
    <t>35 622 01</t>
  </si>
  <si>
    <t>Gyógy- és fűszernövénytermesztő</t>
  </si>
  <si>
    <t>31 541 04</t>
  </si>
  <si>
    <t>Gyümölcspálinka-gyártó</t>
  </si>
  <si>
    <t>34 624 01</t>
  </si>
  <si>
    <t>Halász, haltenyésztő</t>
  </si>
  <si>
    <t>Egy adott horgásztó, halas vízterület napi üzemeltetési feladatainak elvégzése</t>
  </si>
  <si>
    <t xml:space="preserve">Horgásztó üzemeltetése modul tartalmának komplex vizsgája
Egy adott horgásztó, halas vízterület napi üzemeltetési feladatainak elvégzése a horgásztatás adminisztrálása
</t>
  </si>
  <si>
    <t>A vizsgaremek a képző által meghatározott természetesvízi halászszerszám, eszköz makettje.</t>
  </si>
  <si>
    <t>52 621 01</t>
  </si>
  <si>
    <t>Hobbiállat-tenyésztő és -forgalmazó</t>
  </si>
  <si>
    <t>31 624 02</t>
  </si>
  <si>
    <t>Horgásztókezelő</t>
  </si>
  <si>
    <t>Egy adott horgásztó, halas vízterület napi üzemeltetési feladatainak elvégzése a horgásztatás adminisztrálása</t>
  </si>
  <si>
    <t>55 850 01</t>
  </si>
  <si>
    <t>Hulladékgazdálkodó szaktechnikus</t>
  </si>
  <si>
    <t>21 851 01</t>
  </si>
  <si>
    <t>Hulladékgyűjtő és -szállító</t>
  </si>
  <si>
    <t>21 851 02</t>
  </si>
  <si>
    <t>Hulladékválogató és -feldolgozó</t>
  </si>
  <si>
    <t>55 541 04</t>
  </si>
  <si>
    <t>Hús- és baromfiipari szaktechnikus</t>
  </si>
  <si>
    <t>Hús- és baromfiipari termékelőállítás</t>
  </si>
  <si>
    <t xml:space="preserve">34 541 03 </t>
  </si>
  <si>
    <t>Húsipari termékgyártó</t>
  </si>
  <si>
    <t>Vágóhídi munka</t>
  </si>
  <si>
    <t>Vágóállat elsődleges feldolgozása</t>
  </si>
  <si>
    <t>Elvégzi a vágóállat testtáji darabolását, húsrészekre bontását, csontozását, osztályozását</t>
  </si>
  <si>
    <t>Húsipari értékesítés</t>
  </si>
  <si>
    <t>Elvégzi a hús, húskészítmény előkészítését, kiszolgálja a vevőket</t>
  </si>
  <si>
    <t>31 541 05</t>
  </si>
  <si>
    <t>Húskészítmény gyártó</t>
  </si>
  <si>
    <t>Darabolás, csontozás, másodlagos feldolgozás</t>
  </si>
  <si>
    <t>51 581 02</t>
  </si>
  <si>
    <t>Ingatlan-nyilvántartási ügyintéző</t>
  </si>
  <si>
    <t>Az ingatlan-nyilvántartási ügyintéző jelölt a földügyi igazgatásban az ingatlan-nyilvántartás területén, használt szakmai szoftverek segítségével, ingatlan-nyilvántartási részfeladatot old meg.</t>
  </si>
  <si>
    <t>31 622 01</t>
  </si>
  <si>
    <t>Kertépítő és -fenntartó</t>
  </si>
  <si>
    <t>Növényismeret, parképítés és kertfenntartás</t>
  </si>
  <si>
    <t>34 622 02</t>
  </si>
  <si>
    <t>Kertész</t>
  </si>
  <si>
    <t>Kertészeti termesztés</t>
  </si>
  <si>
    <t>55 622 01</t>
  </si>
  <si>
    <t>Kertészeti szaktechnikus</t>
  </si>
  <si>
    <t>Kertészeti technológiai munkafolyamat végzése</t>
  </si>
  <si>
    <t>21 622 01</t>
  </si>
  <si>
    <t>Kerti munkás</t>
  </si>
  <si>
    <t>31 541 06</t>
  </si>
  <si>
    <t>Keveréktakarmány-gyártó</t>
  </si>
  <si>
    <t>Minőségi vizsgálatok. Üzemi technológia működtetése.</t>
  </si>
  <si>
    <t>Megadott keveréktakarmány-alapanyagokból, megadott gyors műszeres átvételi minősítés elvégzése, a mérési adatok dokumentálása. Az üzemi körülményeket előzetesen tanulmányozva, felügyelet mellett működteti a vizsgára kijelölt gabonatároló üzem vagy takarmánykeverő berendezéseit.</t>
  </si>
  <si>
    <t>54 850 01</t>
  </si>
  <si>
    <t>Környezetvédelmi technikus</t>
  </si>
  <si>
    <t>51 850 01</t>
  </si>
  <si>
    <t>Környezetvédelmi ügyintéző</t>
  </si>
  <si>
    <t>55 850 02</t>
  </si>
  <si>
    <t>Környezetvédelmi-mérés szaktechnikus</t>
  </si>
  <si>
    <t>32 621 01</t>
  </si>
  <si>
    <t>35 623 01</t>
  </si>
  <si>
    <t>Lakott-területi fakitermelő</t>
  </si>
  <si>
    <t>Lakott-területi fakitermelés</t>
  </si>
  <si>
    <t>21 621 01</t>
  </si>
  <si>
    <t>Lóápoló és gondozó</t>
  </si>
  <si>
    <t>Lógondozási és lótenyésztési feladatok végrehajtása</t>
  </si>
  <si>
    <t>Lovastúra-vezető</t>
  </si>
  <si>
    <t>34 621 02</t>
  </si>
  <si>
    <t>Lovász</t>
  </si>
  <si>
    <t>55 541 05</t>
  </si>
  <si>
    <t>Malom- és keveréktakarmány-ipari szaktechnikus</t>
  </si>
  <si>
    <t>Malomipari termék előállítása</t>
  </si>
  <si>
    <t>Lássa el egy üzemelő malom egy munkaterületének feladatát, üzemeltesse a területhez tartozó gépeket, berendezéseket, mutassa be a szabályozási lehetőségeket.</t>
  </si>
  <si>
    <t>32 621 02</t>
  </si>
  <si>
    <t>Méhész</t>
  </si>
  <si>
    <t>Méhészeti technológia, méhanya nevelés, méhpempő termelés és méhtenyésztés feladatok elvégzése</t>
  </si>
  <si>
    <t>21 215 02</t>
  </si>
  <si>
    <t>Mézeskalács-készítő</t>
  </si>
  <si>
    <t>34 521 08</t>
  </si>
  <si>
    <t>Mezőgazdasági gépész</t>
  </si>
  <si>
    <t>54 521 05</t>
  </si>
  <si>
    <t>Mezőgazdasági gépésztechnikus</t>
  </si>
  <si>
    <t>35 521 02</t>
  </si>
  <si>
    <t>Mezőgazdasági gépjavító</t>
  </si>
  <si>
    <t>Adott mezőgazdasági erő- vagy munkagép alkatrész javítása, a szükséges technológiák alkalmazásával.</t>
  </si>
  <si>
    <t>21 621 02</t>
  </si>
  <si>
    <t>54 621 02</t>
  </si>
  <si>
    <t>Mezőgazdasági technikus</t>
  </si>
  <si>
    <t>34 541 04</t>
  </si>
  <si>
    <t>Molnár</t>
  </si>
  <si>
    <t>21 623 02</t>
  </si>
  <si>
    <t>Motorfűrész-kezelő</t>
  </si>
  <si>
    <t>55 621 02</t>
  </si>
  <si>
    <t>Növényvédelmi szaktechnikus</t>
  </si>
  <si>
    <t>szakképesítés-ráépülés</t>
  </si>
  <si>
    <t>55 850 03</t>
  </si>
  <si>
    <t>Nukleáris környezetvédelmi szaktechnikus</t>
  </si>
  <si>
    <t>54 581 02</t>
  </si>
  <si>
    <t>Parképítő és fenntartó technikus</t>
  </si>
  <si>
    <t>Kertfenntartás</t>
  </si>
  <si>
    <t>21 622 02</t>
  </si>
  <si>
    <t>Parkgondozó</t>
  </si>
  <si>
    <t>Növényismeret, kertfenntartás</t>
  </si>
  <si>
    <t>35 521 03</t>
  </si>
  <si>
    <t>Patkolókovács</t>
  </si>
  <si>
    <t>Patkolási feladat</t>
  </si>
  <si>
    <t>34 541 05</t>
  </si>
  <si>
    <t>Pék</t>
  </si>
  <si>
    <t>31 541 07</t>
  </si>
  <si>
    <t>Sajtkészítő</t>
  </si>
  <si>
    <t>35 811 01</t>
  </si>
  <si>
    <t>Sommelier</t>
  </si>
  <si>
    <t>Borkóstolás és a kóstolt bor szakszerű értékelése, majd jellemzése szóban, hozzá étel ajánlása.</t>
  </si>
  <si>
    <t>31 541 08</t>
  </si>
  <si>
    <t>Sörgyártó</t>
  </si>
  <si>
    <t>35 541 01</t>
  </si>
  <si>
    <t>Speciális állatfeldolgozó</t>
  </si>
  <si>
    <t>Speciális állatfeldolgozás</t>
  </si>
  <si>
    <t>55 541 06</t>
  </si>
  <si>
    <t>Sütő- és cukrászipari szaktechnikus</t>
  </si>
  <si>
    <t xml:space="preserve">Sütőipari termékek előállítása
Cukrászati termékek előállítása
</t>
  </si>
  <si>
    <t>21 541 02</t>
  </si>
  <si>
    <t>Sütőipari és gyorspékségi munkás</t>
  </si>
  <si>
    <t>34 541 06</t>
  </si>
  <si>
    <t>Szőlész-borász</t>
  </si>
  <si>
    <t>Vincellér</t>
  </si>
  <si>
    <t>Adott feladaton belül végrehajtja a szőlészeti munkavégzéshez szükséges komplex vizsgafeladatot, amely magában foglalja a szőlészeti műveleteket, a gépészeti, a munkavédelmi és a minőségbiztosítási feladatokat.</t>
  </si>
  <si>
    <t>55 541 07</t>
  </si>
  <si>
    <t>Tartósítóipari szaktechnikus</t>
  </si>
  <si>
    <t>55 581 02</t>
  </si>
  <si>
    <t>Távérzékelési szaktechnikus</t>
  </si>
  <si>
    <t>Távérzékelési adatok feldolgozása</t>
  </si>
  <si>
    <t>55 541 08</t>
  </si>
  <si>
    <t>Tejipari szaktechnikus</t>
  </si>
  <si>
    <t>Tejipari-termékek gyártása</t>
  </si>
  <si>
    <t>31 541 09</t>
  </si>
  <si>
    <t>Tejtermékgyártó</t>
  </si>
  <si>
    <t>55 850 04</t>
  </si>
  <si>
    <t>Települési környezetvédelmi szaktechnikus</t>
  </si>
  <si>
    <t>51 581 03</t>
  </si>
  <si>
    <t>Térinformatikai ügyintéző</t>
  </si>
  <si>
    <t>55 581 03</t>
  </si>
  <si>
    <t>Térképész szaktechnikus</t>
  </si>
  <si>
    <t>55 850 05</t>
  </si>
  <si>
    <t>Természetvédelmi szaktechnikus</t>
  </si>
  <si>
    <t>A természetvédelemben alkalmazott mérések és mérési módszerek ismerete, alkalmazása, az adatok leolvasása, a kapcsolódó számítások elvégzése, az eredmények értékelése, a természetvédelmi információk fotogrammetriai kiértékelése, térképrajzolás, terepidom és természeti képződmények felismerése, térkép alapján terepkijelölés, a gyakorlati természetvédelem feladatai, a hatósági adminisztráció, a szabálysértési dokumentáció témakörökben meghatározott feladatok keretében.</t>
  </si>
  <si>
    <t>31 541 10</t>
  </si>
  <si>
    <t>Üdítőital-ipari termékgyártó</t>
  </si>
  <si>
    <t>21 541 03</t>
  </si>
  <si>
    <t>Vágóhídi munkás</t>
  </si>
  <si>
    <t>55 581 04</t>
  </si>
  <si>
    <t>Vidékfejlesztési szaktechnikus</t>
  </si>
  <si>
    <t xml:space="preserve">Alternatív jövedelemszerzéssel kapcsolatos feladatok
Támogatások, pályázatok készítése
</t>
  </si>
  <si>
    <t>31 541 11</t>
  </si>
  <si>
    <t>31 215 01</t>
  </si>
  <si>
    <t>Virágbolti eladó</t>
  </si>
  <si>
    <t>A virágbolti eladó feladatai</t>
  </si>
  <si>
    <t>35 215 02</t>
  </si>
  <si>
    <t>Virágdekoratőr</t>
  </si>
  <si>
    <t>Térberendezés gyakorlat</t>
  </si>
  <si>
    <t>31 215 02</t>
  </si>
  <si>
    <t>Virágkötő</t>
  </si>
  <si>
    <t>A virágkötő feladatai</t>
  </si>
  <si>
    <t>34 215 04</t>
  </si>
  <si>
    <t>Virágkötő és virágkereskedő</t>
  </si>
  <si>
    <t>31 541 12</t>
  </si>
  <si>
    <t>Zöldség- és gyümölcsfeldolgozó</t>
  </si>
  <si>
    <t>Sorszám</t>
  </si>
  <si>
    <t>1. gyak. vizsga idő</t>
  </si>
  <si>
    <t>2. gyak. vizsga idő</t>
  </si>
  <si>
    <t>3. gyak. vizsga idő</t>
  </si>
  <si>
    <t>4. gyak. vizsga idő</t>
  </si>
  <si>
    <t>Összes idő</t>
  </si>
  <si>
    <t>Összes %</t>
  </si>
  <si>
    <t>Eredmény
%</t>
  </si>
  <si>
    <t>Eredmény
idő</t>
  </si>
  <si>
    <t>1. feladat</t>
  </si>
  <si>
    <t>2. feladat</t>
  </si>
  <si>
    <t>3. feladat</t>
  </si>
  <si>
    <t>4. feladat</t>
  </si>
  <si>
    <t>5. feladat</t>
  </si>
  <si>
    <t>6. feladat</t>
  </si>
  <si>
    <t>5. gyak. vizsga idő</t>
  </si>
  <si>
    <t>6. gyak. vizsga idő</t>
  </si>
  <si>
    <t>1. írásbeli vizsga idő</t>
  </si>
  <si>
    <t>1. írásbeli vizsga %</t>
  </si>
  <si>
    <t>2. írásbeli vizsga idő</t>
  </si>
  <si>
    <t>2. írásbeli vizsga %</t>
  </si>
  <si>
    <t>Írásbeli vizsgatevékenység</t>
  </si>
  <si>
    <t>Az írásbeli vizsgafeladat ismertetése</t>
  </si>
  <si>
    <t>Az írásbeli vizsgafeladat megnevezése</t>
  </si>
  <si>
    <t xml:space="preserve">Áruforgalmazási ismeretek (70%) és az agrár-közgazdaságtan (30%) témaköreiből összeállított komplex írásbeli vizsgatétel. </t>
  </si>
  <si>
    <t>- az írásbeli vizsga egy 30 pontos esszékérdés és egy 70 pontos feladatlap megoldásából áll,
- az írásbeli esszéfeladat csak az áruforgalmazási ismeretek tananyagából kerülhet ki</t>
  </si>
  <si>
    <t>A gyakorlati vizsgafeladat megnevezése</t>
  </si>
  <si>
    <t>A gyakorlati vizsgafeladat ismertetése</t>
  </si>
  <si>
    <t>3. írásbeli vizsga idő</t>
  </si>
  <si>
    <t>3. írásbeli vizsga %</t>
  </si>
  <si>
    <t>4. írásbeli vizsga idő</t>
  </si>
  <si>
    <t>4. írásbeli vizsga %</t>
  </si>
  <si>
    <t>5. írásbeli vizsga idő</t>
  </si>
  <si>
    <t>5. írásbeli vizsga %</t>
  </si>
  <si>
    <t>6. írásbeli vizsga idő</t>
  </si>
  <si>
    <t>6. írásbeli vizsga %</t>
  </si>
  <si>
    <t>1. szób. vizsga %</t>
  </si>
  <si>
    <t>1. szób. vizsga idő</t>
  </si>
  <si>
    <t>2. szób. vizsga idő</t>
  </si>
  <si>
    <t>3. szób. vizsga idő</t>
  </si>
  <si>
    <t>4. szób. vizsga idő</t>
  </si>
  <si>
    <t>5. szób. vizsga idő</t>
  </si>
  <si>
    <t>6. szób. vizsga idő</t>
  </si>
  <si>
    <t>2. szób. vizsga %</t>
  </si>
  <si>
    <t>3. szób. vizsga %</t>
  </si>
  <si>
    <t>4. szób. vizsga %</t>
  </si>
  <si>
    <t>5. szób. vizsga %</t>
  </si>
  <si>
    <t>6. szób. vizsga %</t>
  </si>
  <si>
    <t>1. gyak. vizsga %</t>
  </si>
  <si>
    <t>2. gyak. vizsga %</t>
  </si>
  <si>
    <t>3. gyak. vizsga %</t>
  </si>
  <si>
    <t>4. gyak. vizsga %</t>
  </si>
  <si>
    <t>5. gyak. vizsga %</t>
  </si>
  <si>
    <t>6. gyak. vizsga %</t>
  </si>
  <si>
    <t>A szóbeli vizsgafeladat megnevezése</t>
  </si>
  <si>
    <t>Szóbeli vizsgatevékenység</t>
  </si>
  <si>
    <t>A szóbeli vizsgafeladat ismertetése</t>
  </si>
  <si>
    <t>1. felkésülés</t>
  </si>
  <si>
    <t>1. felelet</t>
  </si>
  <si>
    <t>2. felkésülés</t>
  </si>
  <si>
    <t>2. felelet</t>
  </si>
  <si>
    <t>3. felkésülés</t>
  </si>
  <si>
    <t>3. felelet</t>
  </si>
  <si>
    <t>4. felkésülés</t>
  </si>
  <si>
    <t>4. felelet</t>
  </si>
  <si>
    <t>5. felkésülés</t>
  </si>
  <si>
    <t>5. felelet</t>
  </si>
  <si>
    <t>6. felkésülés</t>
  </si>
  <si>
    <t>6. felelet</t>
  </si>
  <si>
    <t>Felkészülés összesen</t>
  </si>
  <si>
    <t>Felelés összesen</t>
  </si>
  <si>
    <t>Felkészülés</t>
  </si>
  <si>
    <t>Felelet</t>
  </si>
  <si>
    <t>Eredmény felkészülés</t>
  </si>
  <si>
    <t>Eredmény felelet</t>
  </si>
  <si>
    <t>Marketingtevékenységgel kapcsolatos ismeretek</t>
  </si>
  <si>
    <t>Elmélet aránya</t>
  </si>
  <si>
    <t>Gyakorlat aránya</t>
  </si>
  <si>
    <t>Elmélet %</t>
  </si>
  <si>
    <t>Gyakorlat %</t>
  </si>
  <si>
    <t>SZVK szerint elmélet %</t>
  </si>
  <si>
    <t>SZVK szerint gyakorlat %</t>
  </si>
  <si>
    <t>Vizsgaarány elméle-gyakorlat</t>
  </si>
  <si>
    <t>NINCS</t>
  </si>
  <si>
    <t>Állattartás elméleti ismeretei</t>
  </si>
  <si>
    <t>1. modul száma</t>
  </si>
  <si>
    <t>11055-12</t>
  </si>
  <si>
    <t>1. modul megnevezése</t>
  </si>
  <si>
    <t>2. modul száma</t>
  </si>
  <si>
    <t>2. modul megnevezése</t>
  </si>
  <si>
    <t>3. modul száma</t>
  </si>
  <si>
    <t>3. modul megnevezése</t>
  </si>
  <si>
    <t>4. modul száma</t>
  </si>
  <si>
    <t>4. modul megnevezése</t>
  </si>
  <si>
    <t>5. modul száma</t>
  </si>
  <si>
    <t>5. modul megnevezése</t>
  </si>
  <si>
    <t>6. modul száma</t>
  </si>
  <si>
    <t>6. modul megnevezése</t>
  </si>
  <si>
    <t>7. modul száma</t>
  </si>
  <si>
    <t>7. modul megnevezése</t>
  </si>
  <si>
    <t>8. modul száma</t>
  </si>
  <si>
    <t>8. modul megnevezése</t>
  </si>
  <si>
    <t>9. modul száma</t>
  </si>
  <si>
    <t>9. modul megnevezése</t>
  </si>
  <si>
    <t>10. modul száma</t>
  </si>
  <si>
    <t>10. modul megnevezése</t>
  </si>
  <si>
    <t>Agrár- és élelmiszeripari termékek forgalmazása</t>
  </si>
  <si>
    <t>11056-12</t>
  </si>
  <si>
    <t>Marketing ismeretek (agrárágazat)</t>
  </si>
  <si>
    <t>11057-12</t>
  </si>
  <si>
    <t>Adminisztrációs és ügyviteli feladatok</t>
  </si>
  <si>
    <t>Állattartás</t>
  </si>
  <si>
    <t>Mezőgazdasági géptan</t>
  </si>
  <si>
    <t>11003-12</t>
  </si>
  <si>
    <t>Az állat és környezete, állathigiéniai feladatok</t>
  </si>
  <si>
    <t>Takarmányozás</t>
  </si>
  <si>
    <t>11005-12</t>
  </si>
  <si>
    <t>Szaporítás és utódgondozás feladatai</t>
  </si>
  <si>
    <t>11498-12</t>
  </si>
  <si>
    <t>Foglalkoztatás I. (érettségire épülő képzések esetén)</t>
  </si>
  <si>
    <t>11499-12</t>
  </si>
  <si>
    <t>Foglalkoztatás II.</t>
  </si>
  <si>
    <t>11500-12</t>
  </si>
  <si>
    <t>Munkahelyi egészség és biztonság</t>
  </si>
  <si>
    <t>Takarmányozástan és általános állattenyésztés</t>
  </si>
  <si>
    <t>Állattenyésztés és állategészségügy műszaki alapjai</t>
  </si>
  <si>
    <t>10958-12</t>
  </si>
  <si>
    <t>Állategészségtan</t>
  </si>
  <si>
    <t>Állattenyésztés</t>
  </si>
  <si>
    <t>Vállalkozási, kereskedelmi alapok</t>
  </si>
  <si>
    <t>Központilag összeállított komplex írásbeli feladat megoldása</t>
  </si>
  <si>
    <t>Növénytermesztés</t>
  </si>
  <si>
    <t>Kertészeti alapok</t>
  </si>
  <si>
    <t>Agrárkereskedelem, vállalkozás és ügyvitel</t>
  </si>
  <si>
    <t>11018-12</t>
  </si>
  <si>
    <t>A ló belovaglásának feladatai</t>
  </si>
  <si>
    <t>Belovaglással kapcsolatos elméleti ismeretek</t>
  </si>
  <si>
    <t>11006-12</t>
  </si>
  <si>
    <t>Ökológiai növénytermesztés</t>
  </si>
  <si>
    <t>11007-12</t>
  </si>
  <si>
    <t>Ökológiai állattartás</t>
  </si>
  <si>
    <t>11008-12</t>
  </si>
  <si>
    <t>Ökológiai kertgazdálkodás</t>
  </si>
  <si>
    <t>11009-12</t>
  </si>
  <si>
    <t>Környezet- és természetvédelem, hulladékgazdálkodás</t>
  </si>
  <si>
    <t>10926-12</t>
  </si>
  <si>
    <t>A húsipari és malomipari munkavégzés követelményei</t>
  </si>
  <si>
    <t>Darabolás, csontozás, húsipari értékesítés</t>
  </si>
  <si>
    <t>10905-12</t>
  </si>
  <si>
    <t>Szőlőtermesztés</t>
  </si>
  <si>
    <t>10906-12</t>
  </si>
  <si>
    <t>Borászati technológia</t>
  </si>
  <si>
    <t>10907-12</t>
  </si>
  <si>
    <t>Borászati gépek</t>
  </si>
  <si>
    <t>Vizsgaremek készítése, bemutatása
Szőlőtermesztés, borkészítés</t>
  </si>
  <si>
    <t>Komplex írásbeli</t>
  </si>
  <si>
    <t>10944-12</t>
  </si>
  <si>
    <t>Borászati gyakorlat</t>
  </si>
  <si>
    <t>10943-12</t>
  </si>
  <si>
    <t>Borászati szakmai gépek</t>
  </si>
  <si>
    <t>Élelmiszeripari vállalkozások működtetése</t>
  </si>
  <si>
    <t>10948-12</t>
  </si>
  <si>
    <t>Szőlész-borász alapmérések, vizsgálatok</t>
  </si>
  <si>
    <t>Borász írásbeli</t>
  </si>
  <si>
    <t>Borászati technológiai feladatok</t>
  </si>
  <si>
    <t>10909-12</t>
  </si>
  <si>
    <t>Cukoripari termékgyártás</t>
  </si>
  <si>
    <t>10908-12</t>
  </si>
  <si>
    <t>Édesipari termékek gyártása</t>
  </si>
  <si>
    <t>Cukor- és édesipari szaktechnikus írásbeli vizsgafeladata</t>
  </si>
  <si>
    <t>Cukor- és édesipari szaktechnikus szóbeli vizsgafeladat sora</t>
  </si>
  <si>
    <t>11033-12</t>
  </si>
  <si>
    <t>Család- és háztartásellátás</t>
  </si>
  <si>
    <t>Geodéziai alapismeretek</t>
  </si>
  <si>
    <t>Digitális térképkezelés</t>
  </si>
  <si>
    <t>Geomatikai ismeretek</t>
  </si>
  <si>
    <t>11497-12</t>
  </si>
  <si>
    <t>Foglalkoztatás I</t>
  </si>
  <si>
    <t>Kertészeti alapismeretek</t>
  </si>
  <si>
    <t>Kertészeti munkavállalói ismeretek</t>
  </si>
  <si>
    <t>Szabadföldi dísznövénytermesztés</t>
  </si>
  <si>
    <t>Fásszárú dísznövénytermesztés</t>
  </si>
  <si>
    <t>Növényházi dísznövénytermesztés</t>
  </si>
  <si>
    <t>Foglalkoztatás I.</t>
  </si>
  <si>
    <t>10886-12</t>
  </si>
  <si>
    <t>Cukorkagyártás</t>
  </si>
  <si>
    <t>Csokoládétermék-gyártás</t>
  </si>
  <si>
    <t>10889-12</t>
  </si>
  <si>
    <t>Édesipari tartóssütemény gyártás</t>
  </si>
  <si>
    <t>Édesipari termékgyártó írásbeli vizsgafeladata</t>
  </si>
  <si>
    <t>11012-12</t>
  </si>
  <si>
    <t>Halászati vállalkozási és jogi alapismeretek</t>
  </si>
  <si>
    <t>11013-12</t>
  </si>
  <si>
    <t>Biológiai és halegészségügyi alapismeretek</t>
  </si>
  <si>
    <t>11014-12</t>
  </si>
  <si>
    <t>Elektromos halászgép kezelése</t>
  </si>
  <si>
    <t>Foglalkoztatás I (érettségire épülő képzések esetén)</t>
  </si>
  <si>
    <t>Mikrobiológia, higiénia és minőségbiztosítás</t>
  </si>
  <si>
    <t>10894-12</t>
  </si>
  <si>
    <t>Élelmiszeripari műveletek és gépek</t>
  </si>
  <si>
    <t>10895-12</t>
  </si>
  <si>
    <t>Általános élelmiszeripari technológiák</t>
  </si>
  <si>
    <t>10892-12</t>
  </si>
  <si>
    <t>Élelmiszeranalitika</t>
  </si>
  <si>
    <t>10893-12</t>
  </si>
  <si>
    <t>Élelmiszeranalitikai vizsgálatok</t>
  </si>
  <si>
    <t>Agrárműszaki alapok</t>
  </si>
  <si>
    <t>Gépek karbantartása, vezérlése</t>
  </si>
  <si>
    <t>Élelmiszeripari géptan</t>
  </si>
  <si>
    <t>Sajt- és túrógyártás</t>
  </si>
  <si>
    <t>10902-12</t>
  </si>
  <si>
    <t>Zöldség-, gyümölcsfeldolgozás</t>
  </si>
  <si>
    <t>10900-12</t>
  </si>
  <si>
    <t>Tejtermékgyártás</t>
  </si>
  <si>
    <t>10903-12</t>
  </si>
  <si>
    <t>Élelmiszeripari alapmérések</t>
  </si>
  <si>
    <t>Higiénia és minőségbiztosítás</t>
  </si>
  <si>
    <t>10967-12</t>
  </si>
  <si>
    <t>Erdőművelés</t>
  </si>
  <si>
    <t>10968-12</t>
  </si>
  <si>
    <t>Erdőhasználat</t>
  </si>
  <si>
    <t>Vadgazdálkodás</t>
  </si>
  <si>
    <t>11. modul száma</t>
  </si>
  <si>
    <t>11. modul megnevezése</t>
  </si>
  <si>
    <t>10972-12</t>
  </si>
  <si>
    <t>Erdőbecslés, erdőrendezés</t>
  </si>
  <si>
    <t>Szakmai írásbeli</t>
  </si>
  <si>
    <t>Komplex szóbeli</t>
  </si>
  <si>
    <t>Erdőgazdasági erőforrások</t>
  </si>
  <si>
    <t>Erdőgazdasági termelés gépei</t>
  </si>
  <si>
    <t>Gépek üzemeltetése az erdőgazdaságban</t>
  </si>
  <si>
    <t>Szakmai ismeretek, komplex írásbeli vizsga</t>
  </si>
  <si>
    <t>A mezőgazdasági vontató vezetésére jogosító vezetői engedély ("T" kategóriára, korlátozás nélkül érvényes vezetői jogosultság, illetve "C+E" vagy "C1+E" kategóriára érvényes vezetői engedély).</t>
  </si>
  <si>
    <t>10980-12</t>
  </si>
  <si>
    <t>Gallyazás, darabolás</t>
  </si>
  <si>
    <t>10981-12</t>
  </si>
  <si>
    <t>Fakitermelés</t>
  </si>
  <si>
    <t>10982-12</t>
  </si>
  <si>
    <t>10983-12</t>
  </si>
  <si>
    <t>Erdészeti és vadászati alapismeretek</t>
  </si>
  <si>
    <t>7. feladat</t>
  </si>
  <si>
    <t>7. gyak. vizsga idő</t>
  </si>
  <si>
    <t>7. gyak. vizsga %</t>
  </si>
  <si>
    <t>Fakitermelési ismeretek</t>
  </si>
  <si>
    <t>10910-12</t>
  </si>
  <si>
    <t>Italgyártás</t>
  </si>
  <si>
    <t>10911-12</t>
  </si>
  <si>
    <t>Keményítő és keményítő hidrolizátum gyártása</t>
  </si>
  <si>
    <t>10912-12</t>
  </si>
  <si>
    <t>Élesztő- és ecetgyártás</t>
  </si>
  <si>
    <t>10913-12</t>
  </si>
  <si>
    <t>Maláta- és sörgyártás</t>
  </si>
  <si>
    <t>10914-12</t>
  </si>
  <si>
    <t>Szeszgyártás</t>
  </si>
  <si>
    <t>Komplex írásbeli feladat</t>
  </si>
  <si>
    <t>Erjedés és üdítőital-ipari gépek, technológiák</t>
  </si>
  <si>
    <t>Fakitermelés műveletei, faanyagismeret, választékismeret, fakitermelés eszközei</t>
  </si>
  <si>
    <t>Üzemgazdaság, ügyvitel</t>
  </si>
  <si>
    <t>11035-12</t>
  </si>
  <si>
    <t>Vendéglátás</t>
  </si>
  <si>
    <t>Napi tevékenységek</t>
  </si>
  <si>
    <t>11037-12</t>
  </si>
  <si>
    <t>Falusi vendégfogadás</t>
  </si>
  <si>
    <t>Gazdasági feladatok</t>
  </si>
  <si>
    <t>Vendégfogadás és ellátás</t>
  </si>
  <si>
    <t>Fotogrammetria feladatai</t>
  </si>
  <si>
    <t>A térinformatika feladatai</t>
  </si>
  <si>
    <t>10991-12</t>
  </si>
  <si>
    <t>Mérnökgeodézia feladatai</t>
  </si>
  <si>
    <t>Geodéziai menedzsment</t>
  </si>
  <si>
    <t>CAD-ismeretek</t>
  </si>
  <si>
    <t>A technikusjelöltek a szorgalmi időszak utolsó fázisában záródolgozatot készítenek.</t>
  </si>
  <si>
    <t>A záródolgozat védése
Geomatikai ismeretek</t>
  </si>
  <si>
    <t>A technikusjelölt a földmérés, fotogrammetria, topográfia, ingatlan-nyilvántartás és térinformatika tudásterületei alapján összeállított komplex központi tételekből felel, folytat szakmai beszélgetést.</t>
  </si>
  <si>
    <t>10996-12</t>
  </si>
  <si>
    <t>A földügyi térinformatika feladatai</t>
  </si>
  <si>
    <t>A technikusjelölt a földügyi térinformatikai feladatokkal kapcsolatos ismeretek tudásterületeiből összeállított kérdésekre válaszol.</t>
  </si>
  <si>
    <t>11002-12</t>
  </si>
  <si>
    <t>Gazda kiegészítő tevékenységei</t>
  </si>
  <si>
    <t>11026-12</t>
  </si>
  <si>
    <t>Gyógynövénytermesztés</t>
  </si>
  <si>
    <t>11027-12</t>
  </si>
  <si>
    <t>Fűszernövény termesztés</t>
  </si>
  <si>
    <t>Gyógy- és fűszernövénytermesztés</t>
  </si>
  <si>
    <t>Gyógy- és fűszernövény-termesztés</t>
  </si>
  <si>
    <t>11010-12</t>
  </si>
  <si>
    <t>Édesvízi haltenyésztés</t>
  </si>
  <si>
    <t>11011-12</t>
  </si>
  <si>
    <t>Természetesvízi halászat</t>
  </si>
  <si>
    <t>11015-12</t>
  </si>
  <si>
    <t>Horgásztó üzemeltetése</t>
  </si>
  <si>
    <t>Elektromos halászgép kezelése modul tartalmának komplex vizsgája
Elektromos halászgép előkészítése, beüzemelése és üzemeltetése, a kifogott hal kezelése</t>
  </si>
  <si>
    <t>11021-12</t>
  </si>
  <si>
    <t>Állattartási és állategészségügyi ismeretek</t>
  </si>
  <si>
    <t>11022-12</t>
  </si>
  <si>
    <t>Tenyésztési és szaporítási ismeretek</t>
  </si>
  <si>
    <t>11023-12</t>
  </si>
  <si>
    <t>Hobbiállatok takarmányozása</t>
  </si>
  <si>
    <t>11083-12</t>
  </si>
  <si>
    <t>Hobbiállat forgalmazás jogi és vállalkozási alapjai</t>
  </si>
  <si>
    <t>Hulladéktelep-kezelés</t>
  </si>
  <si>
    <t>Hulladékgyűjtés és -szállítás</t>
  </si>
  <si>
    <t>10868-12</t>
  </si>
  <si>
    <t>Hulladékválogatás és -feldolgozás</t>
  </si>
  <si>
    <t>Hulladékgazdálkodás</t>
  </si>
  <si>
    <t>10915-12</t>
  </si>
  <si>
    <t>Másodlagos húsipari feldolgozás</t>
  </si>
  <si>
    <t>Parképítés</t>
  </si>
  <si>
    <t>Kertészeti és munkavállalói ismeretek</t>
  </si>
  <si>
    <t>Parképítés, kertfenntartás</t>
  </si>
  <si>
    <t>Válaszadás a vizsgakövetelmények alapján összeállított, a parképítés és a kertfenntartás témaköreit felölelő előre kiadott tételsorokból húzott kérdésre.</t>
  </si>
  <si>
    <t>Kerti munkák</t>
  </si>
  <si>
    <t>11058-12</t>
  </si>
  <si>
    <t>Gyümölcstermesztés</t>
  </si>
  <si>
    <t>11059-12</t>
  </si>
  <si>
    <t>Szőlőtermesztés (Kertészeti szaktechnikus)</t>
  </si>
  <si>
    <t>11060-12</t>
  </si>
  <si>
    <t>Zöldségtermesztés</t>
  </si>
  <si>
    <t>11061-12</t>
  </si>
  <si>
    <t>Komplex írásbeli vizsgatevékenység</t>
  </si>
  <si>
    <t>Kertészeti növények termesztése</t>
  </si>
  <si>
    <t>10935-12</t>
  </si>
  <si>
    <t>Tárolás, szárítás, keveréktakarmány-gyártás</t>
  </si>
  <si>
    <t>Környezetvédelmi technikus feladatok</t>
  </si>
  <si>
    <t>Környezetvédelmi ügyintéző feladatok</t>
  </si>
  <si>
    <t>Környezet- és természetvédelmi alapfogalmak és a környezeti elemek ismertetése</t>
  </si>
  <si>
    <t>Környezet-, természetvédelmi jogi, közigazgatási alapfogalmak és a környezeti elemek ismertetése.</t>
  </si>
  <si>
    <t>Környezetvédelmi mérések</t>
  </si>
  <si>
    <t>11030-12</t>
  </si>
  <si>
    <t>Általános kinológia</t>
  </si>
  <si>
    <t>11031-12</t>
  </si>
  <si>
    <t>Kutyakozmetikai ismeretek</t>
  </si>
  <si>
    <t>11032-12</t>
  </si>
  <si>
    <t>Vállalkozási alapok (Kutyakozmetika)</t>
  </si>
  <si>
    <t>10985-12</t>
  </si>
  <si>
    <t>Lógondozási feladatok</t>
  </si>
  <si>
    <t>11016-12</t>
  </si>
  <si>
    <t>Lótenyésztési feladatok</t>
  </si>
  <si>
    <t>Lógondozás és lótenyésztés elméleti ismeretei</t>
  </si>
  <si>
    <t>Lovaglási feladatok II.</t>
  </si>
  <si>
    <t>Fogathajtási feladatok</t>
  </si>
  <si>
    <t>Túravezetés, lovagoltatás</t>
  </si>
  <si>
    <t>Lovastúra-vezető feladatainak ismertetése</t>
  </si>
  <si>
    <t>11017-12</t>
  </si>
  <si>
    <t>Lovaglási feladatok I.</t>
  </si>
  <si>
    <t>10916-12</t>
  </si>
  <si>
    <t>Malom- és keveréktakarmány-ipari termékgyártás</t>
  </si>
  <si>
    <t>Malomipari és keveréktakarmány-ipari termékek nyersanyagai, gyártás műveletei, jellemzői, gépek, berendezések</t>
  </si>
  <si>
    <t>11040-12</t>
  </si>
  <si>
    <t>A méhészet története, méhészeti jogi ismeretek</t>
  </si>
  <si>
    <t>11084-12</t>
  </si>
  <si>
    <t>Méhbiológia, méhegészségügy</t>
  </si>
  <si>
    <t>11041-12</t>
  </si>
  <si>
    <t>A méhészet technológiája</t>
  </si>
  <si>
    <t>11042-12</t>
  </si>
  <si>
    <t>Méhanya nevelés, méhpempő termelés, méhtenyésztés</t>
  </si>
  <si>
    <t>11043-12</t>
  </si>
  <si>
    <t>A méhlegelő, méhes megporzás, méhlegelő javítás</t>
  </si>
  <si>
    <t>Méhbiológia, méhegészségügy, a méhészet technológiája</t>
  </si>
  <si>
    <t>Mézeskalács készítés</t>
  </si>
  <si>
    <t>11038-12</t>
  </si>
  <si>
    <t>Kreatív textilfeldolgozás</t>
  </si>
  <si>
    <t>Mezőgazdasági termelés és feldolgozás</t>
  </si>
  <si>
    <t>10974-12</t>
  </si>
  <si>
    <t>Agrár munka-, tűz- és környezetvédelem</t>
  </si>
  <si>
    <t>11048-12</t>
  </si>
  <si>
    <t>Agrárgépészeti alapfeladatok</t>
  </si>
  <si>
    <t>11046-12</t>
  </si>
  <si>
    <t>Erőgépek</t>
  </si>
  <si>
    <t>11044-12</t>
  </si>
  <si>
    <t>Mezőgazdasági munkagépek</t>
  </si>
  <si>
    <t>11047-12</t>
  </si>
  <si>
    <t>Mezőgazdasági és gazdálkodási alapismeretek</t>
  </si>
  <si>
    <t>11045-12</t>
  </si>
  <si>
    <t>Mezőgazdasági gépek üzemeltetése</t>
  </si>
  <si>
    <t>Mezőgazdasági gépek komplex írásbeli vizsga</t>
  </si>
  <si>
    <t>Mezőgazdasági gépek</t>
  </si>
  <si>
    <t>Agrárműszaki erőforrások</t>
  </si>
  <si>
    <t>Mezőgazdasági termelés gépei</t>
  </si>
  <si>
    <t>Gépek üzemeltetése a mezőgazdaságban</t>
  </si>
  <si>
    <t>Mezőgazdasági gépészeti ismeretek</t>
  </si>
  <si>
    <t>11079-12</t>
  </si>
  <si>
    <t>Mezőgazdasági gépjavítási alapok</t>
  </si>
  <si>
    <t>11080-12</t>
  </si>
  <si>
    <t>Javítástechnológiai feladatok</t>
  </si>
  <si>
    <t>11081-12</t>
  </si>
  <si>
    <t>Agrárgazdasági gépek javítása</t>
  </si>
  <si>
    <t>Mezőgazdasági gépek javítása</t>
  </si>
  <si>
    <t>11052-12</t>
  </si>
  <si>
    <t>Gépüzemeltetés és -karbantartás</t>
  </si>
  <si>
    <t>11053-12</t>
  </si>
  <si>
    <t>Szántóföldi növénytermesztés</t>
  </si>
  <si>
    <t>11054-12</t>
  </si>
  <si>
    <t>Állattenyésztés és -tartás</t>
  </si>
  <si>
    <t>11082-12</t>
  </si>
  <si>
    <t>Kertészeti növénytermesztés</t>
  </si>
  <si>
    <t>Központilag összeállított feladatlap megoldása</t>
  </si>
  <si>
    <t>10936-12</t>
  </si>
  <si>
    <t>Gabonafeldolgozás</t>
  </si>
  <si>
    <t>11062-12</t>
  </si>
  <si>
    <t>Növényvédőszer ismeret és használat</t>
  </si>
  <si>
    <t>11063-12</t>
  </si>
  <si>
    <t>Növényvédelmi technológiák</t>
  </si>
  <si>
    <t>11064-12</t>
  </si>
  <si>
    <t>Növényvédő szerek kijuttatása</t>
  </si>
  <si>
    <t>A jelölt korábban elkészített és értékelt záródolgozatát bemutatja, megvédi.</t>
  </si>
  <si>
    <t>10873-12</t>
  </si>
  <si>
    <t>Nukleáris környezetvédelem</t>
  </si>
  <si>
    <t>Nukleáris környezetvédelmi szaktechnikus szakmai ismeretek</t>
  </si>
  <si>
    <t>Kerttervezési alapismeretek</t>
  </si>
  <si>
    <t>Válaszadás a vizsgakövetelmények alapján összeállított, a parképítés és a kertfenntartás alapvető témaköreit felölelő, előre kiadott 2 db, különálló, az egyes modulok tartalmát felölelő tételsorokból húzott kérdésre.</t>
  </si>
  <si>
    <t>Válaszadás a vizsgakövetelmények alapján összeállított, a kerttervezés alapvető témaköreit felölelő, előre kiadott tételsorokból húzott kérdésre.</t>
  </si>
  <si>
    <t>Válaszadás a vizsgakövetelmények alapján összeállított, a kertfenntartás témaköreit felölelő előre kiadott tételsorokból húzott kérdésre.</t>
  </si>
  <si>
    <t>11019-12</t>
  </si>
  <si>
    <t>Patkolókovács feladatok</t>
  </si>
  <si>
    <t>11020-12</t>
  </si>
  <si>
    <t>Patkolókovács fémipari és vállalkozási feladatai</t>
  </si>
  <si>
    <t>Anatómiai, anyagismereti, balesetvédelmi és patkolás technológiai ismeretek</t>
  </si>
  <si>
    <t>Komplex pék írásbeli vizsgafeladat</t>
  </si>
  <si>
    <t>10949-12</t>
  </si>
  <si>
    <t>A Sommelier tevékenysége</t>
  </si>
  <si>
    <t>10931-12</t>
  </si>
  <si>
    <t>10917-12</t>
  </si>
  <si>
    <t>Sütőipari és cukrászati termékgyártás</t>
  </si>
  <si>
    <t>10947-12</t>
  </si>
  <si>
    <t>A szőlőtermesztés gyakorlata</t>
  </si>
  <si>
    <t>10945-12</t>
  </si>
  <si>
    <t>A szőlőtermesztés technológiája</t>
  </si>
  <si>
    <t>10946-12</t>
  </si>
  <si>
    <t>A szőlőtermesztés szakmai gépei</t>
  </si>
  <si>
    <t>Összetett feladat keretében megoldja a szakmai alapkérdéseket, a gépészeti terület kérdéseit és a szakmai számítások, a gazdálkodási terület feladatait.</t>
  </si>
  <si>
    <t>A szőlészeti témakör vizsgakérdéseit kell megválaszolni, amely magában foglalja a szőlészet, a telepítés és az alapvető borkészítés témakörét, a hozzájuk tartozó adminisztrációs feladatokkal, gazdasági ismeretekkel.</t>
  </si>
  <si>
    <t>10918-12</t>
  </si>
  <si>
    <t>Zöldség- és főzelékkészítmények</t>
  </si>
  <si>
    <t>10919-12</t>
  </si>
  <si>
    <t>Gyümölcskészítmények</t>
  </si>
  <si>
    <t>10920-12</t>
  </si>
  <si>
    <t>Állati eredetű termékek</t>
  </si>
  <si>
    <t>Késztermékcsoport gyártástechnológiája, a szükséges számítási feladatok elvégzése</t>
  </si>
  <si>
    <t>Adott késztermék előállítása, a szükséges nyersanyagmennyiség, adalékanyag meghatározása, a szükséges munkavédelmi és higiéniai előírások ismertetése.</t>
  </si>
  <si>
    <t>Az egyes késztermék-csoportok előállítása</t>
  </si>
  <si>
    <t>10994-12</t>
  </si>
  <si>
    <t>A távérzékelés feladatai</t>
  </si>
  <si>
    <t>Távérzékelés</t>
  </si>
  <si>
    <t>10921-12</t>
  </si>
  <si>
    <t>Tejipari termékek gyártása</t>
  </si>
  <si>
    <t>Tejipari szaktechnikus írásbeli vizsgafeladata</t>
  </si>
  <si>
    <t>Tejipari szaktechnikus szóbeli vizsgafeladata</t>
  </si>
  <si>
    <t>Települési környezetvédelem</t>
  </si>
  <si>
    <t>A vizsgázó a földmérési alapismeretek és a térinformatika tudásterületei alapján összeállított komplex tételekből felel, folytat szakmai beszélgetést.</t>
  </si>
  <si>
    <t>10995-12</t>
  </si>
  <si>
    <t>Kartográfiai térképszerkesztés feladatai</t>
  </si>
  <si>
    <t>Kartográfiai ismeretek</t>
  </si>
  <si>
    <t>10875-12</t>
  </si>
  <si>
    <t>Természetvédelmi szaktechnikusi tevékenységek</t>
  </si>
  <si>
    <t>10876-12</t>
  </si>
  <si>
    <t>Természetvédelmi mérések</t>
  </si>
  <si>
    <t>10877-12</t>
  </si>
  <si>
    <t>Gazdálkodás és turizmus a védett területeken</t>
  </si>
  <si>
    <t>Természetvédelmi technikus szakmai ismeretek</t>
  </si>
  <si>
    <t>Természetvédelmi technikus feladatok, mező- és erdőgazdálkodás, turizmus a védett területeken</t>
  </si>
  <si>
    <t>11065-12</t>
  </si>
  <si>
    <t>Fenntartható vidékfejlesztés</t>
  </si>
  <si>
    <t>11066-12</t>
  </si>
  <si>
    <t>Településfejlesztés</t>
  </si>
  <si>
    <t>11067-12</t>
  </si>
  <si>
    <t>Alternatív jövedelemszerzés</t>
  </si>
  <si>
    <t>11068-12</t>
  </si>
  <si>
    <t>Támogatások, pályázatok</t>
  </si>
  <si>
    <t>Vidékfejlesztési ismeretek</t>
  </si>
  <si>
    <t>Vincellér írásbeli</t>
  </si>
  <si>
    <t>Szőlőtermesztés szakmai elmélete</t>
  </si>
  <si>
    <t>11074-12</t>
  </si>
  <si>
    <t>Növényismeret és -kezelés</t>
  </si>
  <si>
    <t>11077-12</t>
  </si>
  <si>
    <t>Virágeladás alapjai</t>
  </si>
  <si>
    <t>Virágbolti eladás és növényismeret</t>
  </si>
  <si>
    <t>11078-12</t>
  </si>
  <si>
    <t>Térberendezés</t>
  </si>
  <si>
    <t>Tervfeladat</t>
  </si>
  <si>
    <t>Egy külső vagy belső tér növénydekorációs tervét tartalmazó, előzetesen elkészített szakdolgozat megvédése.
A tervfeladat egy meghatározott funkciójú és alaprajzú építmény, külső vagy belső tér növényi dekorációs berendezésének megtervezése, műleírása és árkalkulációjának elkészítése.
A tervfeladat tartalmazza a belső tér helyszínrajzát, a térberendezés látványtervét, az egyes virágdíszek rajzát, a növény- és kelléklistát az árak feltüntetésével, a komplett árajánlatot.
A tervfeladatot a tartalmi és formai követelményeknek való megfelelés, a rajzok minősége alapján kell értékelni.</t>
  </si>
  <si>
    <t>Növényismeret és - kezelés</t>
  </si>
  <si>
    <t>11075-12</t>
  </si>
  <si>
    <t>Virágkötészet</t>
  </si>
  <si>
    <t>Virágkötészet és növényismeret</t>
  </si>
  <si>
    <t>Az egyes virágdíszek jellemzése, típusai, készítési technikái. A virágkötészet törvényszerűségeinek ismertetése.
Az egyes dísznövénycsoportok jellemzése, felhasználása a virágkötészetben.</t>
  </si>
  <si>
    <t>11076-12</t>
  </si>
  <si>
    <t>Virágkereskedelem</t>
  </si>
  <si>
    <t>Virágkötészet, növényismeret és virágbolti eladás</t>
  </si>
  <si>
    <t>Zöldség- és gyümölcstermesztés</t>
  </si>
  <si>
    <t>Szakképesítés adatai</t>
  </si>
  <si>
    <t>Szakképesítés megnevezése:</t>
  </si>
  <si>
    <t>Szakképesítés azonosító száma:</t>
  </si>
  <si>
    <t>A szakképesítés köre:</t>
  </si>
  <si>
    <t>Modulok száma</t>
  </si>
  <si>
    <t>Követelménymodulok száma:</t>
  </si>
  <si>
    <t>s.sz.</t>
  </si>
  <si>
    <t>azonosító</t>
  </si>
  <si>
    <t>megnevezés</t>
  </si>
  <si>
    <t>Modulok</t>
  </si>
  <si>
    <t>8. feladat</t>
  </si>
  <si>
    <t>Gyakorlati vizsgafeladatok  száma</t>
  </si>
  <si>
    <t>Vizsgafeladatok száma</t>
  </si>
  <si>
    <t>Vizsgafeladat időtartama</t>
  </si>
  <si>
    <t>Vizsgafeladat aránya %</t>
  </si>
  <si>
    <t>Vizsgafeladat sorszáma</t>
  </si>
  <si>
    <t>Írásbeli dolgozatok száma</t>
  </si>
  <si>
    <t>Összesen</t>
  </si>
  <si>
    <t>Szóbeli feletek száma</t>
  </si>
  <si>
    <t>Felkészülési idő</t>
  </si>
  <si>
    <t>Felelési idő</t>
  </si>
  <si>
    <t>Vizsgaidők</t>
  </si>
  <si>
    <t>Gyakorlat</t>
  </si>
  <si>
    <t>Írásbeli</t>
  </si>
  <si>
    <t>Szóbeli</t>
  </si>
  <si>
    <t>% összes</t>
  </si>
  <si>
    <t>Vizsgaszervező intézmény adatai</t>
  </si>
  <si>
    <t>neve:</t>
  </si>
  <si>
    <t>Címe:</t>
  </si>
  <si>
    <t>Telefonszáma:</t>
  </si>
  <si>
    <t>Fax.:</t>
  </si>
  <si>
    <t>Mobil:</t>
  </si>
  <si>
    <t>Neve:</t>
  </si>
  <si>
    <t>E-mail:</t>
  </si>
  <si>
    <t>Webcím:</t>
  </si>
  <si>
    <t xml:space="preserve">A közoktatási intézmény OKM azonosítója: </t>
  </si>
  <si>
    <t>Statisztikai számjele:</t>
  </si>
  <si>
    <t>A vizsgára jelentkezettek száma:</t>
  </si>
  <si>
    <t>A szakmai vizsga szervezésére feljogosító jogszabály száma:</t>
  </si>
  <si>
    <t>Képzést szervező intézmény adatai 1.</t>
  </si>
  <si>
    <t>képzés indítása:</t>
  </si>
  <si>
    <t>képzés vége:</t>
  </si>
  <si>
    <t>Megye:</t>
  </si>
  <si>
    <t>Képző intézmény vzetőjének neve:</t>
  </si>
  <si>
    <t>Telefon:</t>
  </si>
  <si>
    <t>OKM azonosítója:</t>
  </si>
  <si>
    <t xml:space="preserve">Nyilvántartási száma: </t>
  </si>
  <si>
    <t xml:space="preserve">A képzés egyedi hivatkozási száma: </t>
  </si>
  <si>
    <t>adószám</t>
  </si>
  <si>
    <t>szakágazat</t>
  </si>
  <si>
    <t>gazdálkodási forma</t>
  </si>
  <si>
    <t>megye</t>
  </si>
  <si>
    <t>Szint</t>
  </si>
  <si>
    <t>Tanulmányi terület</t>
  </si>
  <si>
    <t>55</t>
  </si>
  <si>
    <t>621</t>
  </si>
  <si>
    <t>01</t>
  </si>
  <si>
    <t>31</t>
  </si>
  <si>
    <t>35</t>
  </si>
  <si>
    <t>02</t>
  </si>
  <si>
    <t>541</t>
  </si>
  <si>
    <t>21</t>
  </si>
  <si>
    <t>814</t>
  </si>
  <si>
    <t>51</t>
  </si>
  <si>
    <t>581</t>
  </si>
  <si>
    <t>34</t>
  </si>
  <si>
    <t>622</t>
  </si>
  <si>
    <t>624</t>
  </si>
  <si>
    <t>54</t>
  </si>
  <si>
    <t>521</t>
  </si>
  <si>
    <t>03</t>
  </si>
  <si>
    <t>623</t>
  </si>
  <si>
    <t>811</t>
  </si>
  <si>
    <t>52</t>
  </si>
  <si>
    <t>851</t>
  </si>
  <si>
    <t>32</t>
  </si>
  <si>
    <t>850</t>
  </si>
  <si>
    <t>04</t>
  </si>
  <si>
    <t>05</t>
  </si>
  <si>
    <t>06</t>
  </si>
  <si>
    <t>812</t>
  </si>
  <si>
    <t>215</t>
  </si>
  <si>
    <t>08</t>
  </si>
  <si>
    <t>07</t>
  </si>
  <si>
    <t>09</t>
  </si>
  <si>
    <t>10</t>
  </si>
  <si>
    <t>11</t>
  </si>
  <si>
    <t>12</t>
  </si>
  <si>
    <t>szint</t>
  </si>
  <si>
    <t>tanulmányi terület</t>
  </si>
  <si>
    <t>sorszám</t>
  </si>
  <si>
    <t>Az OKJ szakképesítés azonosító száma:</t>
  </si>
  <si>
    <t xml:space="preserve">Képzés időtartama: </t>
  </si>
  <si>
    <t xml:space="preserve">iskolai rendszerű képzésnél (évfolyamok száma) </t>
  </si>
  <si>
    <t>iskolarendszeren kívüli képzésnél (óraszám)</t>
  </si>
  <si>
    <t>A csatolt egyéni adatlapok száma:</t>
  </si>
  <si>
    <t>Kontakt személy neve:</t>
  </si>
  <si>
    <t>telefon:</t>
  </si>
  <si>
    <t>Vizsgaösszesítő kitöltő neve:</t>
  </si>
  <si>
    <t>Képzést szervező intézmény adatai 2.</t>
  </si>
  <si>
    <t>Képzést szervező intézmény adatai 3.</t>
  </si>
  <si>
    <t>Vizsgajelentést kitöltő neve:</t>
  </si>
  <si>
    <t>vizsgázók nyílvántartása</t>
  </si>
  <si>
    <t>név</t>
  </si>
  <si>
    <t>születési név</t>
  </si>
  <si>
    <t>neme (nő/férfi)</t>
  </si>
  <si>
    <t>születési hely</t>
  </si>
  <si>
    <t>szül. hónap
(szám)</t>
  </si>
  <si>
    <t>szül. hónap</t>
  </si>
  <si>
    <t>szül. nap</t>
  </si>
  <si>
    <t>tanulói azonosító szám</t>
  </si>
  <si>
    <t>anyja születési neve</t>
  </si>
  <si>
    <t>január</t>
  </si>
  <si>
    <t>február</t>
  </si>
  <si>
    <t>március</t>
  </si>
  <si>
    <t>április</t>
  </si>
  <si>
    <t>május</t>
  </si>
  <si>
    <t>június</t>
  </si>
  <si>
    <t>július</t>
  </si>
  <si>
    <t>augusztus</t>
  </si>
  <si>
    <t>szeptember</t>
  </si>
  <si>
    <t>október</t>
  </si>
  <si>
    <t>november</t>
  </si>
  <si>
    <t>december</t>
  </si>
  <si>
    <t>Vizsga adatai</t>
  </si>
  <si>
    <t>összes létszám:</t>
  </si>
  <si>
    <t>Vizsgabizottság:</t>
  </si>
  <si>
    <t>Öszzeolvasók:</t>
  </si>
  <si>
    <t>Vizsga nyelve:</t>
  </si>
  <si>
    <t xml:space="preserve"> Viszgaelnöki megbízás iktatószáma:</t>
  </si>
  <si>
    <t>vizsgázó sorszáma</t>
  </si>
  <si>
    <t>a vizsga éve</t>
  </si>
  <si>
    <t>b</t>
  </si>
  <si>
    <t>Állandó lakhely</t>
  </si>
  <si>
    <t>13</t>
  </si>
  <si>
    <t>14</t>
  </si>
  <si>
    <t>15</t>
  </si>
  <si>
    <t>16</t>
  </si>
  <si>
    <t>17</t>
  </si>
  <si>
    <t>18</t>
  </si>
  <si>
    <t>19</t>
  </si>
  <si>
    <t>20</t>
  </si>
  <si>
    <t>22</t>
  </si>
  <si>
    <t>23</t>
  </si>
  <si>
    <t>24</t>
  </si>
  <si>
    <t>25</t>
  </si>
  <si>
    <t>26</t>
  </si>
  <si>
    <t>27</t>
  </si>
  <si>
    <t>28</t>
  </si>
  <si>
    <t>29</t>
  </si>
  <si>
    <t>30</t>
  </si>
  <si>
    <t>33</t>
  </si>
  <si>
    <t>c</t>
  </si>
  <si>
    <t>d</t>
  </si>
  <si>
    <t>e</t>
  </si>
  <si>
    <t>f</t>
  </si>
  <si>
    <t>h</t>
  </si>
  <si>
    <t>i</t>
  </si>
  <si>
    <t>j</t>
  </si>
  <si>
    <t>k</t>
  </si>
  <si>
    <t>l</t>
  </si>
  <si>
    <t>m</t>
  </si>
  <si>
    <t>o</t>
  </si>
  <si>
    <t>ó</t>
  </si>
  <si>
    <t>ö</t>
  </si>
  <si>
    <t>ő</t>
  </si>
  <si>
    <t>p</t>
  </si>
  <si>
    <t>q</t>
  </si>
  <si>
    <t>r</t>
  </si>
  <si>
    <t>s</t>
  </si>
  <si>
    <t>t</t>
  </si>
  <si>
    <t>ty</t>
  </si>
  <si>
    <t>u</t>
  </si>
  <si>
    <t>ú</t>
  </si>
  <si>
    <t>ü</t>
  </si>
  <si>
    <t>ű</t>
  </si>
  <si>
    <t>v</t>
  </si>
  <si>
    <t>z</t>
  </si>
  <si>
    <t>n</t>
  </si>
  <si>
    <t>Női vizsgázók</t>
  </si>
  <si>
    <t>Férfi vizsgázók</t>
  </si>
  <si>
    <t>irányítószám</t>
  </si>
  <si>
    <t>település</t>
  </si>
  <si>
    <t>házszám</t>
  </si>
  <si>
    <t>IRSZ</t>
  </si>
  <si>
    <t>Település</t>
  </si>
  <si>
    <t>Településrész</t>
  </si>
  <si>
    <t>Szentendre</t>
  </si>
  <si>
    <t>SZENTENDRE</t>
  </si>
  <si>
    <t>Pilisszentlászló</t>
  </si>
  <si>
    <t>PILISSZENTLÁSZLÓ</t>
  </si>
  <si>
    <t>Budakalász</t>
  </si>
  <si>
    <t>BUDAKALÁSZ</t>
  </si>
  <si>
    <t xml:space="preserve">Pomáz </t>
  </si>
  <si>
    <t xml:space="preserve">POMÁZ </t>
  </si>
  <si>
    <t>Csobánka</t>
  </si>
  <si>
    <t>CSOBÁNKA</t>
  </si>
  <si>
    <t>Szigetmonostor</t>
  </si>
  <si>
    <t>SZIGETMONOSTOR</t>
  </si>
  <si>
    <t>Leányfalu</t>
  </si>
  <si>
    <t>LEÁNYFALU</t>
  </si>
  <si>
    <t>Pócsmegyer</t>
  </si>
  <si>
    <t>PÓCSMEGYER</t>
  </si>
  <si>
    <t>Tahitótfalu</t>
  </si>
  <si>
    <t>Tótfalu</t>
  </si>
  <si>
    <t>TAHITÓTFALU</t>
  </si>
  <si>
    <t>Tahi</t>
  </si>
  <si>
    <t>Dunabogdány</t>
  </si>
  <si>
    <t>DUNABOGDÁNY</t>
  </si>
  <si>
    <t>Kisoroszi</t>
  </si>
  <si>
    <t>KISOROSZI</t>
  </si>
  <si>
    <t xml:space="preserve">Visegrád </t>
  </si>
  <si>
    <t xml:space="preserve">VISEGRÁD </t>
  </si>
  <si>
    <t>Gizellatelep</t>
  </si>
  <si>
    <t>Dömös</t>
  </si>
  <si>
    <t>DÖMÖS</t>
  </si>
  <si>
    <t>Pilismarót</t>
  </si>
  <si>
    <t>PILISMARÓT</t>
  </si>
  <si>
    <t>Érd</t>
  </si>
  <si>
    <t>ÉRD</t>
  </si>
  <si>
    <t>Érdparkváros</t>
  </si>
  <si>
    <t xml:space="preserve">Érd </t>
  </si>
  <si>
    <t>Érdliget</t>
  </si>
  <si>
    <t xml:space="preserve">ÉRD </t>
  </si>
  <si>
    <t>Sóskút</t>
  </si>
  <si>
    <t>SÓSKÚT</t>
  </si>
  <si>
    <t>Pusztazámor</t>
  </si>
  <si>
    <t>PUSZTAZÁMOR</t>
  </si>
  <si>
    <t>Budaörs</t>
  </si>
  <si>
    <t xml:space="preserve"> </t>
  </si>
  <si>
    <t>BUDAÖRS</t>
  </si>
  <si>
    <t>Kamaraerdő</t>
  </si>
  <si>
    <t xml:space="preserve">Törökbálint </t>
  </si>
  <si>
    <t xml:space="preserve">TÖRÖKBÁLINT </t>
  </si>
  <si>
    <t>Diósd</t>
  </si>
  <si>
    <t>DIÓSD</t>
  </si>
  <si>
    <t>Biatorbágy</t>
  </si>
  <si>
    <t>BIATORBÁGY</t>
  </si>
  <si>
    <t>Herceghalom</t>
  </si>
  <si>
    <t>HERCEGHALOM</t>
  </si>
  <si>
    <t>Bicske</t>
  </si>
  <si>
    <t>BICSKE</t>
  </si>
  <si>
    <t>Óbarok</t>
  </si>
  <si>
    <t>ÓBAROK</t>
  </si>
  <si>
    <t>Csabdi</t>
  </si>
  <si>
    <t>CSABDI</t>
  </si>
  <si>
    <t>Mány</t>
  </si>
  <si>
    <t>MÁNY</t>
  </si>
  <si>
    <t>Szár</t>
  </si>
  <si>
    <t>SZÁR</t>
  </si>
  <si>
    <t>Újbarok</t>
  </si>
  <si>
    <t>ÚJBAROK</t>
  </si>
  <si>
    <t>Szárliget</t>
  </si>
  <si>
    <t>SZÁRLIGET</t>
  </si>
  <si>
    <t>Páty</t>
  </si>
  <si>
    <t>PÁTY</t>
  </si>
  <si>
    <t>Zsámbék</t>
  </si>
  <si>
    <t>ZSÁMBÉK</t>
  </si>
  <si>
    <t>Tök</t>
  </si>
  <si>
    <t>TÖK</t>
  </si>
  <si>
    <t>Perbál</t>
  </si>
  <si>
    <t>PERBÁL</t>
  </si>
  <si>
    <t xml:space="preserve">Pilisjászfalu </t>
  </si>
  <si>
    <t xml:space="preserve">PILISJÁSZFALU </t>
  </si>
  <si>
    <t xml:space="preserve">Piliscsaba </t>
  </si>
  <si>
    <t xml:space="preserve">PILISCSABA </t>
  </si>
  <si>
    <t>Solymár</t>
  </si>
  <si>
    <t>SOLYMÁR</t>
  </si>
  <si>
    <t>Pilisszentiván</t>
  </si>
  <si>
    <t>PILISSZENTIVÁN</t>
  </si>
  <si>
    <t>Pilisvörösvár</t>
  </si>
  <si>
    <t>PILISVÖRÖSVÁR</t>
  </si>
  <si>
    <t>Tinnye</t>
  </si>
  <si>
    <t>TINNYE</t>
  </si>
  <si>
    <t>Klotildliget</t>
  </si>
  <si>
    <t xml:space="preserve">Telki </t>
  </si>
  <si>
    <t xml:space="preserve">TELKI </t>
  </si>
  <si>
    <t>Remeteszőlős</t>
  </si>
  <si>
    <t>REMETESZŐLŐS</t>
  </si>
  <si>
    <t>Etyek</t>
  </si>
  <si>
    <t>ETYEK</t>
  </si>
  <si>
    <t>Budakeszi</t>
  </si>
  <si>
    <t>BUDAKESZI</t>
  </si>
  <si>
    <t>Budajenő</t>
  </si>
  <si>
    <t>BUDAJENŐ</t>
  </si>
  <si>
    <t>Nagykovácsi</t>
  </si>
  <si>
    <t>NAGYKOVÁCSI</t>
  </si>
  <si>
    <t>Pilisszántó</t>
  </si>
  <si>
    <t>PILISSZÁNTÓ</t>
  </si>
  <si>
    <t>Üröm</t>
  </si>
  <si>
    <t>ÜRÖM</t>
  </si>
  <si>
    <t>Pilisborosjenő</t>
  </si>
  <si>
    <t>PILISBOROSJENŐ</t>
  </si>
  <si>
    <t>Pilisszentkereszt</t>
  </si>
  <si>
    <t>PILISSZENTKERESZT</t>
  </si>
  <si>
    <t>Dobogókő</t>
  </si>
  <si>
    <t>Gödöllő</t>
  </si>
  <si>
    <t>GÖDÖLLŐ</t>
  </si>
  <si>
    <t>Máriabesnyő</t>
  </si>
  <si>
    <t>Szada</t>
  </si>
  <si>
    <t>SZADA</t>
  </si>
  <si>
    <t>Veresegyház</t>
  </si>
  <si>
    <t>VERESEGYHÁZ</t>
  </si>
  <si>
    <t>Erdőkertes</t>
  </si>
  <si>
    <t>ERDŐKERTES</t>
  </si>
  <si>
    <t>Valkó</t>
  </si>
  <si>
    <t>VALKÓ</t>
  </si>
  <si>
    <t>Vácszentlászló</t>
  </si>
  <si>
    <t>VÁCSZENTLÁSZLÓ</t>
  </si>
  <si>
    <t>Zsámbok</t>
  </si>
  <si>
    <t>ZSÁMBOK</t>
  </si>
  <si>
    <t>Isaszeg</t>
  </si>
  <si>
    <t>ISASZEG</t>
  </si>
  <si>
    <t>Dány</t>
  </si>
  <si>
    <t>DÁNY</t>
  </si>
  <si>
    <t>Pécel</t>
  </si>
  <si>
    <t>PÉCEL</t>
  </si>
  <si>
    <t>Dunakeszi</t>
  </si>
  <si>
    <t>DUNAKESZI</t>
  </si>
  <si>
    <t>Göd</t>
  </si>
  <si>
    <t>Alsógöd</t>
  </si>
  <si>
    <t>GÖD</t>
  </si>
  <si>
    <t>Felsőgöd</t>
  </si>
  <si>
    <t>Sződliget</t>
  </si>
  <si>
    <t>SZŐDLIGET</t>
  </si>
  <si>
    <t>Sződ</t>
  </si>
  <si>
    <t>SZŐD</t>
  </si>
  <si>
    <t>Csörög</t>
  </si>
  <si>
    <t>CSÖRÖG</t>
  </si>
  <si>
    <t>Csömör</t>
  </si>
  <si>
    <t>CSÖMÖR</t>
  </si>
  <si>
    <t>Nagytarcsa</t>
  </si>
  <si>
    <t>NAGYTARCSA</t>
  </si>
  <si>
    <t>Kistarcsa</t>
  </si>
  <si>
    <t>KISTARCSA</t>
  </si>
  <si>
    <t xml:space="preserve">Kerepes </t>
  </si>
  <si>
    <t xml:space="preserve">KEREPES </t>
  </si>
  <si>
    <t>Szilasliget</t>
  </si>
  <si>
    <t>Mogyoród</t>
  </si>
  <si>
    <t>MOGYORÓD</t>
  </si>
  <si>
    <t>Fót</t>
  </si>
  <si>
    <t>FÓT</t>
  </si>
  <si>
    <t>Csomád</t>
  </si>
  <si>
    <t>CSOMÁD</t>
  </si>
  <si>
    <t>Őrbottyán</t>
  </si>
  <si>
    <t>ŐRBOTTYÁN</t>
  </si>
  <si>
    <t>Vácrátót</t>
  </si>
  <si>
    <t>VÁCRÁTÓT</t>
  </si>
  <si>
    <t>Váchartyán</t>
  </si>
  <si>
    <t>VÁCHARTYÁN</t>
  </si>
  <si>
    <t>Kisnémedi</t>
  </si>
  <si>
    <t>KISNÉMEDI</t>
  </si>
  <si>
    <t>Püspökszilágy</t>
  </si>
  <si>
    <t>PÜSPÖKSZILÁGY</t>
  </si>
  <si>
    <t>Vácduka</t>
  </si>
  <si>
    <t>VÁCDUKA</t>
  </si>
  <si>
    <t>Aszód</t>
  </si>
  <si>
    <t>ASZÓD</t>
  </si>
  <si>
    <t>Kartal</t>
  </si>
  <si>
    <t>KARTAL</t>
  </si>
  <si>
    <t>Verseg</t>
  </si>
  <si>
    <t>VERSEG</t>
  </si>
  <si>
    <t>Kálló</t>
  </si>
  <si>
    <t>KÁLLÓ</t>
  </si>
  <si>
    <t>Erdőkürt</t>
  </si>
  <si>
    <t>ERDŐKÜRT</t>
  </si>
  <si>
    <t>Erdőtarcsa</t>
  </si>
  <si>
    <t>ERDŐTARCSA</t>
  </si>
  <si>
    <t>Iklad</t>
  </si>
  <si>
    <t>IKLAD</t>
  </si>
  <si>
    <t>Domonyvölgy</t>
  </si>
  <si>
    <t>DOMONY</t>
  </si>
  <si>
    <t>Domony</t>
  </si>
  <si>
    <t>Galgamácsa</t>
  </si>
  <si>
    <t>GALGAMÁCSA</t>
  </si>
  <si>
    <t>Vácegres</t>
  </si>
  <si>
    <t>VÁCEGRES</t>
  </si>
  <si>
    <t>Váckisújfalu</t>
  </si>
  <si>
    <t>VÁCKISÚJFALU</t>
  </si>
  <si>
    <t>Bag</t>
  </si>
  <si>
    <t>BAG</t>
  </si>
  <si>
    <t>Hévízgyörk</t>
  </si>
  <si>
    <t>HÉVÍZGYÖRK</t>
  </si>
  <si>
    <t>Galgahévíz</t>
  </si>
  <si>
    <t>GALGAHÉVÍZ</t>
  </si>
  <si>
    <t>Tura</t>
  </si>
  <si>
    <t>TURA</t>
  </si>
  <si>
    <t>Monor</t>
  </si>
  <si>
    <t>MONOR</t>
  </si>
  <si>
    <t>Péteri</t>
  </si>
  <si>
    <t>PÉTERI</t>
  </si>
  <si>
    <t>Vasad</t>
  </si>
  <si>
    <t>VASAD</t>
  </si>
  <si>
    <t>Csévharaszt</t>
  </si>
  <si>
    <t>CSÉVHARASZT</t>
  </si>
  <si>
    <t>Monorierdő</t>
  </si>
  <si>
    <t>MONORIERDŐ</t>
  </si>
  <si>
    <t>Pánd</t>
  </si>
  <si>
    <t>PÁND</t>
  </si>
  <si>
    <t>Káva</t>
  </si>
  <si>
    <t>KÁVA</t>
  </si>
  <si>
    <t>Bénye</t>
  </si>
  <si>
    <t>BÉNYE</t>
  </si>
  <si>
    <t>Gomba</t>
  </si>
  <si>
    <t>GOMBA</t>
  </si>
  <si>
    <t>Vecsés</t>
  </si>
  <si>
    <t>VECSÉS</t>
  </si>
  <si>
    <t>Üllő</t>
  </si>
  <si>
    <t>ÜLLŐ</t>
  </si>
  <si>
    <t>Gyömrő</t>
  </si>
  <si>
    <t>GYÖMRŐ</t>
  </si>
  <si>
    <t>Ecser</t>
  </si>
  <si>
    <t>ECSER</t>
  </si>
  <si>
    <t>Maglód</t>
  </si>
  <si>
    <t>MAGLÓD</t>
  </si>
  <si>
    <t>Mende</t>
  </si>
  <si>
    <t>MENDE</t>
  </si>
  <si>
    <t xml:space="preserve">Sülysáp  </t>
  </si>
  <si>
    <t>Tápiósüly</t>
  </si>
  <si>
    <t xml:space="preserve">SÜLYSÁP  </t>
  </si>
  <si>
    <t>Tápiósáp</t>
  </si>
  <si>
    <t>Kóka</t>
  </si>
  <si>
    <t>KÓKA</t>
  </si>
  <si>
    <t>Úri</t>
  </si>
  <si>
    <t>ÚRI</t>
  </si>
  <si>
    <t>Tápiószecső</t>
  </si>
  <si>
    <t>TÁPIÓSZECSŐ</t>
  </si>
  <si>
    <t>Tóalmás</t>
  </si>
  <si>
    <t>TÓALMÁS</t>
  </si>
  <si>
    <t>Tápióság</t>
  </si>
  <si>
    <t>TÁPIÓSÁG</t>
  </si>
  <si>
    <t>Szentmártonkáta</t>
  </si>
  <si>
    <t>SZENTMÁRTONKÁTA</t>
  </si>
  <si>
    <t>Szentlőrinckáta</t>
  </si>
  <si>
    <t>SZENTLŐRINCKÁTA</t>
  </si>
  <si>
    <t>Ráckeve</t>
  </si>
  <si>
    <t>RÁCKEVE</t>
  </si>
  <si>
    <t>Lórév</t>
  </si>
  <si>
    <t>LÓRÉV</t>
  </si>
  <si>
    <t>Szigetszentmiklós</t>
  </si>
  <si>
    <t>SZIGETSZENTMIKLÓS</t>
  </si>
  <si>
    <t>Halásztelek</t>
  </si>
  <si>
    <t>HALÁSZTELEK</t>
  </si>
  <si>
    <t>Szigethalom</t>
  </si>
  <si>
    <t>SZIGETHALOM</t>
  </si>
  <si>
    <t>Tököl</t>
  </si>
  <si>
    <t>TÖKÖL</t>
  </si>
  <si>
    <t>Szigetcsép</t>
  </si>
  <si>
    <t>SZIGETCSÉP</t>
  </si>
  <si>
    <t>Szigetszentmárton</t>
  </si>
  <si>
    <t>SZIGETSZENTMÁRTON</t>
  </si>
  <si>
    <t>Szigetújfalu</t>
  </si>
  <si>
    <t>SZIGETÚJFALU</t>
  </si>
  <si>
    <t>Szigetbecse</t>
  </si>
  <si>
    <t>SZIGETBECSE</t>
  </si>
  <si>
    <t>Makád</t>
  </si>
  <si>
    <t>MAKÁD</t>
  </si>
  <si>
    <t>Dunaharaszti</t>
  </si>
  <si>
    <t>DUNAHARASZTI</t>
  </si>
  <si>
    <t>Taksony</t>
  </si>
  <si>
    <t>TAKSONY</t>
  </si>
  <si>
    <t>Dunavarsány</t>
  </si>
  <si>
    <t>DUNAVARSÁNY</t>
  </si>
  <si>
    <t>Délegyháza</t>
  </si>
  <si>
    <t>DÉLEGYHÁZA</t>
  </si>
  <si>
    <t>Áporka</t>
  </si>
  <si>
    <t>ÁPORKA</t>
  </si>
  <si>
    <t>Majosháza</t>
  </si>
  <si>
    <t>MAJOSHÁZA</t>
  </si>
  <si>
    <t>Kiskunlacháza</t>
  </si>
  <si>
    <t>KISKUNLACHÁZA</t>
  </si>
  <si>
    <t>Dömsöd</t>
  </si>
  <si>
    <t>DÖMSÖD</t>
  </si>
  <si>
    <t>Apaj</t>
  </si>
  <si>
    <t>APAJ</t>
  </si>
  <si>
    <t>Bugyi</t>
  </si>
  <si>
    <t>BUGYI</t>
  </si>
  <si>
    <t>Alsónémedi</t>
  </si>
  <si>
    <t>ALSÓNÉMEDI</t>
  </si>
  <si>
    <t>Gyál</t>
  </si>
  <si>
    <t>GYÁL</t>
  </si>
  <si>
    <t>Felsőpakony</t>
  </si>
  <si>
    <t>FELSŐPAKONY</t>
  </si>
  <si>
    <t>Ócsa</t>
  </si>
  <si>
    <t>ÓCSA</t>
  </si>
  <si>
    <t>Inárcs</t>
  </si>
  <si>
    <t>INÁRCS</t>
  </si>
  <si>
    <t>Kakucs</t>
  </si>
  <si>
    <t>KAKUCS</t>
  </si>
  <si>
    <t>Újhartyán</t>
  </si>
  <si>
    <t>ÚJHARTYÁN</t>
  </si>
  <si>
    <t>Dabas</t>
  </si>
  <si>
    <t>DABAS</t>
  </si>
  <si>
    <t>Sári</t>
  </si>
  <si>
    <t>Gyón</t>
  </si>
  <si>
    <t>Tatárszentgyörgy</t>
  </si>
  <si>
    <t>TATÁRSZENTGYÖRGY</t>
  </si>
  <si>
    <t>Hernád</t>
  </si>
  <si>
    <t>HERNÁD</t>
  </si>
  <si>
    <t>Örkény</t>
  </si>
  <si>
    <t>ÖRKÉNY</t>
  </si>
  <si>
    <t>Pusztavacs</t>
  </si>
  <si>
    <t>PUSZTAVACS</t>
  </si>
  <si>
    <t xml:space="preserve">Táborfalva </t>
  </si>
  <si>
    <t xml:space="preserve">TÁBORFALVA </t>
  </si>
  <si>
    <t>Dunaújváros</t>
  </si>
  <si>
    <t>DUNAÚJVÁROS</t>
  </si>
  <si>
    <t>Pálhalma</t>
  </si>
  <si>
    <t>Nagyvenyim</t>
  </si>
  <si>
    <t>NAGYVENYIM</t>
  </si>
  <si>
    <t>Mezőfalva</t>
  </si>
  <si>
    <t>MEZŐFALVA</t>
  </si>
  <si>
    <t>Daruszentmiklós</t>
  </si>
  <si>
    <t>DARUSZENTMIKLÓS</t>
  </si>
  <si>
    <t>Előszállás</t>
  </si>
  <si>
    <t>ELŐSZÁLLÁS</t>
  </si>
  <si>
    <t>Nagykarácsony</t>
  </si>
  <si>
    <t>NAGYKARÁCSONY</t>
  </si>
  <si>
    <t xml:space="preserve">Baracs </t>
  </si>
  <si>
    <t xml:space="preserve">BARACS </t>
  </si>
  <si>
    <t>Apátszállás</t>
  </si>
  <si>
    <t>Kisapostag</t>
  </si>
  <si>
    <t>KISAPOSTAG</t>
  </si>
  <si>
    <t>Perkáta</t>
  </si>
  <si>
    <t>PERKÁTA</t>
  </si>
  <si>
    <t>Szabadegyháza</t>
  </si>
  <si>
    <t>SZABADEGYHÁZA</t>
  </si>
  <si>
    <t>Sárosd</t>
  </si>
  <si>
    <t>SÁROSD</t>
  </si>
  <si>
    <t>Hantos</t>
  </si>
  <si>
    <t>HANTOS</t>
  </si>
  <si>
    <t>Nagylók</t>
  </si>
  <si>
    <t>NAGYLÓK</t>
  </si>
  <si>
    <t>Százhalombatta</t>
  </si>
  <si>
    <t>SZÁZHALOMBATTA</t>
  </si>
  <si>
    <t xml:space="preserve">Ercsi </t>
  </si>
  <si>
    <t xml:space="preserve">ERCSI </t>
  </si>
  <si>
    <t>Sinatelep</t>
  </si>
  <si>
    <t>Iváncsa</t>
  </si>
  <si>
    <t>IVÁNCSA</t>
  </si>
  <si>
    <t>Beloiannisz</t>
  </si>
  <si>
    <t>BELOIANNISZ</t>
  </si>
  <si>
    <t>Besnyő</t>
  </si>
  <si>
    <t>BESNYŐ</t>
  </si>
  <si>
    <t>Adony</t>
  </si>
  <si>
    <t>ADONY</t>
  </si>
  <si>
    <t>Kulcs</t>
  </si>
  <si>
    <t>KULCS</t>
  </si>
  <si>
    <t>Rácalmás</t>
  </si>
  <si>
    <t>RÁCALMÁS</t>
  </si>
  <si>
    <t>Tárnok</t>
  </si>
  <si>
    <t>TÁRNOK</t>
  </si>
  <si>
    <t>Martonvásár</t>
  </si>
  <si>
    <t>MARTONVÁSÁR</t>
  </si>
  <si>
    <t>Tordas</t>
  </si>
  <si>
    <t>TORDAS</t>
  </si>
  <si>
    <t>Gyúró</t>
  </si>
  <si>
    <t>GYÚRÓ</t>
  </si>
  <si>
    <t>Ráckeresztúr</t>
  </si>
  <si>
    <t>RÁCKERESZTÚR</t>
  </si>
  <si>
    <t>Baracska</t>
  </si>
  <si>
    <t>BARACSKA</t>
  </si>
  <si>
    <t>Kajászó</t>
  </si>
  <si>
    <t>KAJÁSZÓ</t>
  </si>
  <si>
    <t>Vál</t>
  </si>
  <si>
    <t>VÁL</t>
  </si>
  <si>
    <t>Kápolnásnyék</t>
  </si>
  <si>
    <t>KÁPOLNÁSNYÉK</t>
  </si>
  <si>
    <t>Pázmánd</t>
  </si>
  <si>
    <t>PÁZMÁND</t>
  </si>
  <si>
    <t>Vereb</t>
  </si>
  <si>
    <t>VEREB</t>
  </si>
  <si>
    <t xml:space="preserve">Velence </t>
  </si>
  <si>
    <t xml:space="preserve">VELENCE </t>
  </si>
  <si>
    <t xml:space="preserve">Gárdony </t>
  </si>
  <si>
    <t xml:space="preserve">GÁRDONY </t>
  </si>
  <si>
    <t>Agárd</t>
  </si>
  <si>
    <t>Dinnyés</t>
  </si>
  <si>
    <t>Gárdony</t>
  </si>
  <si>
    <t>DINNYÉS</t>
  </si>
  <si>
    <t>Pusztaszabolcs</t>
  </si>
  <si>
    <t>PUSZTASZABOLCS</t>
  </si>
  <si>
    <t>Esztergom</t>
  </si>
  <si>
    <t>ESZTERGOM</t>
  </si>
  <si>
    <t>Pilisszentlélek</t>
  </si>
  <si>
    <t>Dorog</t>
  </si>
  <si>
    <t>DOROG</t>
  </si>
  <si>
    <t>Kesztölc</t>
  </si>
  <si>
    <t>KESZTÖLC</t>
  </si>
  <si>
    <t>Leányvár</t>
  </si>
  <si>
    <t>LEÁNYVÁR</t>
  </si>
  <si>
    <t>Piliscsév</t>
  </si>
  <si>
    <t>PILISCSÉV</t>
  </si>
  <si>
    <t>Csolnok</t>
  </si>
  <si>
    <t>CSOLNOK</t>
  </si>
  <si>
    <t>Dág</t>
  </si>
  <si>
    <t>DÁG</t>
  </si>
  <si>
    <t>Sárisáp</t>
  </si>
  <si>
    <t>SÁRISÁP</t>
  </si>
  <si>
    <t>Nagysáp</t>
  </si>
  <si>
    <t>NAGYSÁP</t>
  </si>
  <si>
    <t>Bajna</t>
  </si>
  <si>
    <t>BAJNA</t>
  </si>
  <si>
    <t>Epöl</t>
  </si>
  <si>
    <t>EPÖL</t>
  </si>
  <si>
    <t>Máriahalom</t>
  </si>
  <si>
    <t>MÁRIAHALOM</t>
  </si>
  <si>
    <t>Úny</t>
  </si>
  <si>
    <t>ÚNY</t>
  </si>
  <si>
    <t>Annavölgy</t>
  </si>
  <si>
    <t>ANNAVÖLGY</t>
  </si>
  <si>
    <t xml:space="preserve">Tokod </t>
  </si>
  <si>
    <t xml:space="preserve">TOKOD </t>
  </si>
  <si>
    <t>Tokodaltáró</t>
  </si>
  <si>
    <t>TOKODALTÁRÓ</t>
  </si>
  <si>
    <t>Bajót</t>
  </si>
  <si>
    <t>BAJÓT</t>
  </si>
  <si>
    <t>Tát</t>
  </si>
  <si>
    <t>TÁT</t>
  </si>
  <si>
    <t>Mogyorósbánya</t>
  </si>
  <si>
    <t>MOGYORÓSBÁNYA</t>
  </si>
  <si>
    <t xml:space="preserve">Nyergesújfalu </t>
  </si>
  <si>
    <t xml:space="preserve">NYERGESÚJFALU </t>
  </si>
  <si>
    <t>Viscosa</t>
  </si>
  <si>
    <t xml:space="preserve">Lábatlan </t>
  </si>
  <si>
    <t xml:space="preserve">LÁBATLAN </t>
  </si>
  <si>
    <t>Süttő</t>
  </si>
  <si>
    <t>SÜTTŐ</t>
  </si>
  <si>
    <t>Neszmély</t>
  </si>
  <si>
    <t>NESZMÉLY</t>
  </si>
  <si>
    <t>Dunaalmás</t>
  </si>
  <si>
    <t>DUNAALMÁS</t>
  </si>
  <si>
    <t>Vác</t>
  </si>
  <si>
    <t>VÁC</t>
  </si>
  <si>
    <t>Nőtincs</t>
  </si>
  <si>
    <t>NŐTINCS</t>
  </si>
  <si>
    <t>Ősagárd</t>
  </si>
  <si>
    <t>ŐSAGÁRD</t>
  </si>
  <si>
    <t>Felsőpetény</t>
  </si>
  <si>
    <t>FELSŐPETÉNY</t>
  </si>
  <si>
    <t>Kosd</t>
  </si>
  <si>
    <t>KOSD</t>
  </si>
  <si>
    <t>Rád</t>
  </si>
  <si>
    <t>RÁD</t>
  </si>
  <si>
    <t>Penc</t>
  </si>
  <si>
    <t>PENC</t>
  </si>
  <si>
    <t>Csővár</t>
  </si>
  <si>
    <t>CSŐVÁR</t>
  </si>
  <si>
    <t>Keszeg</t>
  </si>
  <si>
    <t>KESZEG</t>
  </si>
  <si>
    <t>Alsópetény</t>
  </si>
  <si>
    <t>ALSÓPETÉNY</t>
  </si>
  <si>
    <t>Nézsa</t>
  </si>
  <si>
    <t>NÉZSA</t>
  </si>
  <si>
    <t>Legénd</t>
  </si>
  <si>
    <t>LEGÉND</t>
  </si>
  <si>
    <t>Verőce</t>
  </si>
  <si>
    <t>VERŐCE</t>
  </si>
  <si>
    <t>Kismaros</t>
  </si>
  <si>
    <t>KISMAROS</t>
  </si>
  <si>
    <t>Szokolya</t>
  </si>
  <si>
    <t>SZOKOLYA</t>
  </si>
  <si>
    <t>Kóspallag</t>
  </si>
  <si>
    <t>KÓSPALLAG</t>
  </si>
  <si>
    <t>Nagymaros</t>
  </si>
  <si>
    <t>NAGYMAROS</t>
  </si>
  <si>
    <t>Zebegény</t>
  </si>
  <si>
    <t>ZEBEGÉNY</t>
  </si>
  <si>
    <t>Szob</t>
  </si>
  <si>
    <t>SZOB</t>
  </si>
  <si>
    <t>Márianosztra</t>
  </si>
  <si>
    <t>MÁRIANOSZTRA</t>
  </si>
  <si>
    <t>Ipolydamásd</t>
  </si>
  <si>
    <t>IPOLYDAMÁSD</t>
  </si>
  <si>
    <t>Letkés</t>
  </si>
  <si>
    <t>LETKÉS</t>
  </si>
  <si>
    <t>Ipolytölgyes</t>
  </si>
  <si>
    <t>IPOLYTÖLGYES</t>
  </si>
  <si>
    <t>Nagybörzsöny</t>
  </si>
  <si>
    <t>NAGYBÖRZSÖNY</t>
  </si>
  <si>
    <t>Vámosmikola</t>
  </si>
  <si>
    <t>VÁMOSMIKOLA</t>
  </si>
  <si>
    <t>Tésa</t>
  </si>
  <si>
    <t>TÉSA</t>
  </si>
  <si>
    <t>Perőcsény</t>
  </si>
  <si>
    <t>PERŐCSÉNY</t>
  </si>
  <si>
    <t>Kemence</t>
  </si>
  <si>
    <t>KEMENCE</t>
  </si>
  <si>
    <t>Bernecebaráti</t>
  </si>
  <si>
    <t>BERNECEBARÁTI</t>
  </si>
  <si>
    <t>Szendehely</t>
  </si>
  <si>
    <t>SZENDEHELY</t>
  </si>
  <si>
    <t>Berkenye</t>
  </si>
  <si>
    <t>BERKENYE</t>
  </si>
  <si>
    <t>Nógrád</t>
  </si>
  <si>
    <t>NÓGRÁD</t>
  </si>
  <si>
    <t>Diósjenő</t>
  </si>
  <si>
    <t>DIÓSJENŐ</t>
  </si>
  <si>
    <t>Borsosberény</t>
  </si>
  <si>
    <t>BORSOSBERÉNY</t>
  </si>
  <si>
    <t>Nagyoroszi</t>
  </si>
  <si>
    <t>NAGYOROSZI</t>
  </si>
  <si>
    <t>Drégelypalánk</t>
  </si>
  <si>
    <t>DRÉGELYPALÁNK</t>
  </si>
  <si>
    <t>Hont</t>
  </si>
  <si>
    <t>HONT</t>
  </si>
  <si>
    <t>Patak</t>
  </si>
  <si>
    <t>PATAK</t>
  </si>
  <si>
    <t>Dejtár</t>
  </si>
  <si>
    <t>DEJTÁR</t>
  </si>
  <si>
    <t>Rétság</t>
  </si>
  <si>
    <t>RÉTSÁG</t>
  </si>
  <si>
    <t>Tereske</t>
  </si>
  <si>
    <t>TERESKE</t>
  </si>
  <si>
    <t>Bánk</t>
  </si>
  <si>
    <t>BÁNK</t>
  </si>
  <si>
    <t>Romhány</t>
  </si>
  <si>
    <t>ROMHÁNY</t>
  </si>
  <si>
    <t>Kétbodony</t>
  </si>
  <si>
    <t>KÉTBODONY</t>
  </si>
  <si>
    <t>Kisecset</t>
  </si>
  <si>
    <t>KISECSET</t>
  </si>
  <si>
    <t>Szente</t>
  </si>
  <si>
    <t>SZENTE</t>
  </si>
  <si>
    <t>Szátok</t>
  </si>
  <si>
    <t>SZÁTOK</t>
  </si>
  <si>
    <t>Tolmács</t>
  </si>
  <si>
    <t>TOLMÁCS</t>
  </si>
  <si>
    <t>Horpács</t>
  </si>
  <si>
    <t>HORPÁCS</t>
  </si>
  <si>
    <t>Pusztaberki</t>
  </si>
  <si>
    <t>PUSZTABERKI</t>
  </si>
  <si>
    <t>Érsekvadkert</t>
  </si>
  <si>
    <t>ÉRSEKVADKERT</t>
  </si>
  <si>
    <t>Balassagyarmat</t>
  </si>
  <si>
    <t>BALASSAGYARMAT</t>
  </si>
  <si>
    <t>Ipolyszög</t>
  </si>
  <si>
    <t>IPOLYSZÖG</t>
  </si>
  <si>
    <t>Patvarc</t>
  </si>
  <si>
    <t>PATVARC</t>
  </si>
  <si>
    <t>Ipolyvece</t>
  </si>
  <si>
    <t>IPOLYVECE</t>
  </si>
  <si>
    <t>Őrhalom</t>
  </si>
  <si>
    <t>ŐRHALOM</t>
  </si>
  <si>
    <t>Hugyag</t>
  </si>
  <si>
    <t>HUGYAG</t>
  </si>
  <si>
    <t>Csitár</t>
  </si>
  <si>
    <t>CSITÁR</t>
  </si>
  <si>
    <t>Nógrádmarcal</t>
  </si>
  <si>
    <t>NÓGRÁDMARCAL</t>
  </si>
  <si>
    <t>Iliny</t>
  </si>
  <si>
    <t>ILINY</t>
  </si>
  <si>
    <t>Cserhátsurány</t>
  </si>
  <si>
    <t>CSERHÁTSURÁNY</t>
  </si>
  <si>
    <t>Herencsény</t>
  </si>
  <si>
    <t>HERENCSÉNY</t>
  </si>
  <si>
    <t>Csesztve</t>
  </si>
  <si>
    <t>CSESZTVE</t>
  </si>
  <si>
    <t>Galgagyörk</t>
  </si>
  <si>
    <t>GALGAGYÖRK</t>
  </si>
  <si>
    <t>Püspökhatvan</t>
  </si>
  <si>
    <t>PÜSPÖKHATVAN</t>
  </si>
  <si>
    <t>Acsa</t>
  </si>
  <si>
    <t>ACSA</t>
  </si>
  <si>
    <t>Nógrádsáp</t>
  </si>
  <si>
    <t>NÓGRÁDSÁP</t>
  </si>
  <si>
    <t>Galgaguta</t>
  </si>
  <si>
    <t>GALGAGUTA</t>
  </si>
  <si>
    <t>Bercel</t>
  </si>
  <si>
    <t>BERCEL</t>
  </si>
  <si>
    <t>Vanyarc</t>
  </si>
  <si>
    <t>VANYARC</t>
  </si>
  <si>
    <t>Nógrádkövesd</t>
  </si>
  <si>
    <t>NÓGRÁDKÖVESD</t>
  </si>
  <si>
    <t>Szécsénke</t>
  </si>
  <si>
    <t>SZÉCSÉNKE</t>
  </si>
  <si>
    <t>Becske</t>
  </si>
  <si>
    <t>BECSKE</t>
  </si>
  <si>
    <t>Magyarnándor</t>
  </si>
  <si>
    <t>MAGYARNÁNDOR</t>
  </si>
  <si>
    <t>Cserháthaláp</t>
  </si>
  <si>
    <t>CSERHÁTHALÁP</t>
  </si>
  <si>
    <t>Debercsény</t>
  </si>
  <si>
    <t>DEBERCSÉNY</t>
  </si>
  <si>
    <t>Terény</t>
  </si>
  <si>
    <t>TERÉNY</t>
  </si>
  <si>
    <t>Szanda</t>
  </si>
  <si>
    <t>SZANDA</t>
  </si>
  <si>
    <t>Mohora</t>
  </si>
  <si>
    <t>MOHORA</t>
  </si>
  <si>
    <t>Szügy</t>
  </si>
  <si>
    <t>SZÜGY</t>
  </si>
  <si>
    <t>Cegléd</t>
  </si>
  <si>
    <t>CEGLÉD</t>
  </si>
  <si>
    <t>Tápiószentmárton</t>
  </si>
  <si>
    <t>TÁPIÓSZENTMÁRTON</t>
  </si>
  <si>
    <t>Nyársapát</t>
  </si>
  <si>
    <t>NYÁRSAPÁT</t>
  </si>
  <si>
    <t>Csemő</t>
  </si>
  <si>
    <t>CSEMŐ</t>
  </si>
  <si>
    <t>Pilis</t>
  </si>
  <si>
    <t>PILIS</t>
  </si>
  <si>
    <t>Nyáregyháza</t>
  </si>
  <si>
    <t>NYÁREGYHÁZA</t>
  </si>
  <si>
    <t>Újlengyel</t>
  </si>
  <si>
    <t>ÚJLENGYEL</t>
  </si>
  <si>
    <t>Albertirsa</t>
  </si>
  <si>
    <t>ALBERTIRSA</t>
  </si>
  <si>
    <t>Dánszentmiklós</t>
  </si>
  <si>
    <t>DÁNSZENTMIKLÓS</t>
  </si>
  <si>
    <t>Mikebuda</t>
  </si>
  <si>
    <t>MIKEBUDA</t>
  </si>
  <si>
    <t>Ceglédbercel</t>
  </si>
  <si>
    <t>CEGLÉDBERCEL</t>
  </si>
  <si>
    <t>Budai út</t>
  </si>
  <si>
    <t>Abony</t>
  </si>
  <si>
    <t>ABONY</t>
  </si>
  <si>
    <t>Kőröstetétlen</t>
  </si>
  <si>
    <t>KŐRÖSTETÉTLEN</t>
  </si>
  <si>
    <t>Jászkarajenő</t>
  </si>
  <si>
    <t>JÁSZKARAJENŐ</t>
  </si>
  <si>
    <t>Törtel</t>
  </si>
  <si>
    <t>TÖRTEL</t>
  </si>
  <si>
    <t>Nagykőrös</t>
  </si>
  <si>
    <t>NAGYKŐRÖS</t>
  </si>
  <si>
    <t>Kocsér</t>
  </si>
  <si>
    <t>KOCSÉR</t>
  </si>
  <si>
    <t>Nagykáta</t>
  </si>
  <si>
    <t>NAGYKÁTA</t>
  </si>
  <si>
    <t>Tápióbicske</t>
  </si>
  <si>
    <t>TÁPIÓBICSKE</t>
  </si>
  <si>
    <t>Farmos</t>
  </si>
  <si>
    <t>FARMOS</t>
  </si>
  <si>
    <t>Tápiószele</t>
  </si>
  <si>
    <t>TÁPIÓSZELE</t>
  </si>
  <si>
    <t>Tápiógyörgye</t>
  </si>
  <si>
    <t>TÁPIÓGYÖRGYE</t>
  </si>
  <si>
    <t>Újszilvás</t>
  </si>
  <si>
    <t>ÚJSZILVÁS</t>
  </si>
  <si>
    <t>Tápiószőlős</t>
  </si>
  <si>
    <t>TÁPIÓSZŐLŐS</t>
  </si>
  <si>
    <t>Tatabánya</t>
  </si>
  <si>
    <t>TATABÁNYA</t>
  </si>
  <si>
    <t>Gyermely</t>
  </si>
  <si>
    <t>GYERMELY</t>
  </si>
  <si>
    <t>Szomor</t>
  </si>
  <si>
    <t>SZOMOR</t>
  </si>
  <si>
    <t>Vértessomló</t>
  </si>
  <si>
    <t>VÉRTESSOMLÓ</t>
  </si>
  <si>
    <t>Várgesztes</t>
  </si>
  <si>
    <t>VÁRGESZTES</t>
  </si>
  <si>
    <t>Tarján</t>
  </si>
  <si>
    <t>TARJÁN</t>
  </si>
  <si>
    <t>Héreg</t>
  </si>
  <si>
    <t>HÉREG</t>
  </si>
  <si>
    <t>Vértestolna</t>
  </si>
  <si>
    <t>VÉRTESTOLNA</t>
  </si>
  <si>
    <t>Tardos</t>
  </si>
  <si>
    <t>TARDOS</t>
  </si>
  <si>
    <t>Agostyán</t>
  </si>
  <si>
    <t>Tata</t>
  </si>
  <si>
    <t>TATA</t>
  </si>
  <si>
    <t>Baj</t>
  </si>
  <si>
    <t>BAJ</t>
  </si>
  <si>
    <t>Vértesszőlős</t>
  </si>
  <si>
    <t>VÉRTESSZŐLŐS</t>
  </si>
  <si>
    <t>Oroszlány</t>
  </si>
  <si>
    <t>OROSZLÁNY</t>
  </si>
  <si>
    <t>Környe</t>
  </si>
  <si>
    <t>KÖRNYE</t>
  </si>
  <si>
    <t>Kecskéd</t>
  </si>
  <si>
    <t>KECSKÉD</t>
  </si>
  <si>
    <t>Kömlőd</t>
  </si>
  <si>
    <t>KÖMLŐD</t>
  </si>
  <si>
    <t>Dad</t>
  </si>
  <si>
    <t>DAD</t>
  </si>
  <si>
    <t>Bokod</t>
  </si>
  <si>
    <t>BOKOD</t>
  </si>
  <si>
    <t>Szákszend</t>
  </si>
  <si>
    <t>SZÁKSZEND</t>
  </si>
  <si>
    <t>Császár</t>
  </si>
  <si>
    <t>CSÁSZÁR</t>
  </si>
  <si>
    <t>Vérteskethely</t>
  </si>
  <si>
    <t>VÉRTESKETHELY</t>
  </si>
  <si>
    <t>Bakonysárkány</t>
  </si>
  <si>
    <t>BAKONYSÁRKÁNY</t>
  </si>
  <si>
    <t>Aka</t>
  </si>
  <si>
    <t>AKA</t>
  </si>
  <si>
    <t>Kisbér</t>
  </si>
  <si>
    <t>KISBÉR</t>
  </si>
  <si>
    <t>Hánta</t>
  </si>
  <si>
    <t>Ászár</t>
  </si>
  <si>
    <t>ÁSZÁR</t>
  </si>
  <si>
    <t>Kerékteleki</t>
  </si>
  <si>
    <t>KERÉKTELEKI</t>
  </si>
  <si>
    <t>Bársonyos</t>
  </si>
  <si>
    <t>BÁRSONYOS</t>
  </si>
  <si>
    <t>Bakonyszombathely</t>
  </si>
  <si>
    <t>BAKONYSZOMBATHELY</t>
  </si>
  <si>
    <t>Bakonybánk</t>
  </si>
  <si>
    <t>BAKONYBÁNK</t>
  </si>
  <si>
    <t>Réde</t>
  </si>
  <si>
    <t>RÉDE</t>
  </si>
  <si>
    <t>Ácsteszér</t>
  </si>
  <si>
    <t>ÁCSTESZÉR</t>
  </si>
  <si>
    <t>Csatka</t>
  </si>
  <si>
    <t>CSATKA</t>
  </si>
  <si>
    <t>Súr</t>
  </si>
  <si>
    <t>SÚR</t>
  </si>
  <si>
    <t>Szomód</t>
  </si>
  <si>
    <t>SZOMÓD</t>
  </si>
  <si>
    <t>Dunaszentmiklós</t>
  </si>
  <si>
    <t>DUNASZENTMIKLÓS</t>
  </si>
  <si>
    <t>Kocs</t>
  </si>
  <si>
    <t>KOCS</t>
  </si>
  <si>
    <t>Naszály</t>
  </si>
  <si>
    <t>NASZÁLY</t>
  </si>
  <si>
    <t>Komárom</t>
  </si>
  <si>
    <t>KOMÁROM</t>
  </si>
  <si>
    <t>Koppánymonostor</t>
  </si>
  <si>
    <t>Mocsa</t>
  </si>
  <si>
    <t>MOCSA</t>
  </si>
  <si>
    <t>Szőny</t>
  </si>
  <si>
    <t xml:space="preserve">Almásfüzitő </t>
  </si>
  <si>
    <t xml:space="preserve">ALMÁSFÜZITŐ </t>
  </si>
  <si>
    <t>Ács</t>
  </si>
  <si>
    <t>ÁCS</t>
  </si>
  <si>
    <t>Nagyigmánd</t>
  </si>
  <si>
    <t>NAGYIGMÁND</t>
  </si>
  <si>
    <t>Bábolna</t>
  </si>
  <si>
    <t>BÁBOLNA</t>
  </si>
  <si>
    <t>Bana</t>
  </si>
  <si>
    <t>BANA</t>
  </si>
  <si>
    <t>Tárkány</t>
  </si>
  <si>
    <t>TÁRKÁNY</t>
  </si>
  <si>
    <t>Csép</t>
  </si>
  <si>
    <t>CSÉP</t>
  </si>
  <si>
    <t>Ete</t>
  </si>
  <si>
    <t>ETE</t>
  </si>
  <si>
    <t>Kisigmánd</t>
  </si>
  <si>
    <t>KISIGMÁND</t>
  </si>
  <si>
    <t>Csém</t>
  </si>
  <si>
    <t>CSÉM</t>
  </si>
  <si>
    <t>Hatvan</t>
  </si>
  <si>
    <t>HATVAN</t>
  </si>
  <si>
    <t>Kerekharaszt</t>
  </si>
  <si>
    <t>KEREKHARASZT</t>
  </si>
  <si>
    <t>Heréd</t>
  </si>
  <si>
    <t>HERÉD</t>
  </si>
  <si>
    <t>Nagykökényes</t>
  </si>
  <si>
    <t>NAGYKÖKÉNYES</t>
  </si>
  <si>
    <t>Ecséd</t>
  </si>
  <si>
    <t>ECSÉD</t>
  </si>
  <si>
    <t>Hort</t>
  </si>
  <si>
    <t>HORT</t>
  </si>
  <si>
    <t>Csány</t>
  </si>
  <si>
    <t>CSÁNY</t>
  </si>
  <si>
    <t>Boldog</t>
  </si>
  <si>
    <t>BOLDOG</t>
  </si>
  <si>
    <t xml:space="preserve">Lőrinci </t>
  </si>
  <si>
    <t xml:space="preserve">LŐRINCI </t>
  </si>
  <si>
    <t>Mátravidéki erőmű</t>
  </si>
  <si>
    <t>Petőfibánya</t>
  </si>
  <si>
    <t>PETŐFIBÁNYA</t>
  </si>
  <si>
    <t>Selyp</t>
  </si>
  <si>
    <t>Zagyvaszántó</t>
  </si>
  <si>
    <t>ZAGYVASZÁNTÓ</t>
  </si>
  <si>
    <t>Apc</t>
  </si>
  <si>
    <t>APC</t>
  </si>
  <si>
    <t>Rózsaszentmárton</t>
  </si>
  <si>
    <t>RÓZSASZENTMÁRTON</t>
  </si>
  <si>
    <t>Szűcsi</t>
  </si>
  <si>
    <t>SZŰCSI</t>
  </si>
  <si>
    <t>Gyöngyöspata</t>
  </si>
  <si>
    <t>GYÖNGYÖSPATA</t>
  </si>
  <si>
    <t>Gyöngyöstarján</t>
  </si>
  <si>
    <t>GYÖNGYÖSTARJÁN</t>
  </si>
  <si>
    <t>Héhalom</t>
  </si>
  <si>
    <t>HÉHALOM</t>
  </si>
  <si>
    <t>Palotás</t>
  </si>
  <si>
    <t>PALOTÁS</t>
  </si>
  <si>
    <t>Egyházasdengeleg</t>
  </si>
  <si>
    <t>EGYHÁZASDENGELEG</t>
  </si>
  <si>
    <t>Szirák</t>
  </si>
  <si>
    <t>SZIRÁK</t>
  </si>
  <si>
    <t>Bér</t>
  </si>
  <si>
    <t>BÉR</t>
  </si>
  <si>
    <t>Kisbágyon</t>
  </si>
  <si>
    <t>KISBÁGYON</t>
  </si>
  <si>
    <t>Buják</t>
  </si>
  <si>
    <t>BUJÁK</t>
  </si>
  <si>
    <t>Szarvasgede</t>
  </si>
  <si>
    <t>SZARVASGEDE</t>
  </si>
  <si>
    <t>Csécse</t>
  </si>
  <si>
    <t>CSÉCSE</t>
  </si>
  <si>
    <t>Ecseg</t>
  </si>
  <si>
    <t>ECSEG</t>
  </si>
  <si>
    <t>Kozárd</t>
  </si>
  <si>
    <t>KOZÁRD</t>
  </si>
  <si>
    <t>Pásztó</t>
  </si>
  <si>
    <t>PÁSZTÓ</t>
  </si>
  <si>
    <t>Jobbágyi</t>
  </si>
  <si>
    <t>JOBBÁGYI</t>
  </si>
  <si>
    <t>Szurdokpüspöki</t>
  </si>
  <si>
    <t>SZURDOKPÜSPÖKI</t>
  </si>
  <si>
    <t>Hasznos</t>
  </si>
  <si>
    <t>Cserhátszentiván</t>
  </si>
  <si>
    <t>CSERHÁTSZENTIVÁN</t>
  </si>
  <si>
    <t>Bokor</t>
  </si>
  <si>
    <t>BOKOR</t>
  </si>
  <si>
    <t>Kutasó</t>
  </si>
  <si>
    <t>KUTASÓ</t>
  </si>
  <si>
    <t>Felsőtold</t>
  </si>
  <si>
    <t>FELSŐTOLD</t>
  </si>
  <si>
    <t>Garáb</t>
  </si>
  <si>
    <t>GARÁB</t>
  </si>
  <si>
    <t>Mátraszőlős</t>
  </si>
  <si>
    <t>MÁTRASZŐLŐS</t>
  </si>
  <si>
    <t>Alsótold</t>
  </si>
  <si>
    <t>ALSÓTOLD</t>
  </si>
  <si>
    <t>Bátonyterenye</t>
  </si>
  <si>
    <t>BÁTONYTERENYE</t>
  </si>
  <si>
    <t>Nagybátony</t>
  </si>
  <si>
    <t>Tar</t>
  </si>
  <si>
    <t>TAR</t>
  </si>
  <si>
    <t>Sámsonháza</t>
  </si>
  <si>
    <t>SÁMSONHÁZA</t>
  </si>
  <si>
    <t>Nagybárkány</t>
  </si>
  <si>
    <t>NAGYBÁRKÁNY</t>
  </si>
  <si>
    <t>Kisbárkány</t>
  </si>
  <si>
    <t>KISBÁRKÁNY</t>
  </si>
  <si>
    <t>Márkháza</t>
  </si>
  <si>
    <t>MÁRKHÁZA</t>
  </si>
  <si>
    <t>Mátraverebély</t>
  </si>
  <si>
    <t>MÁTRAVEREBÉLY</t>
  </si>
  <si>
    <t>Kisterenye</t>
  </si>
  <si>
    <t>Mátrakeresztes</t>
  </si>
  <si>
    <t>Salgótarján</t>
  </si>
  <si>
    <t>SALGÓTARJÁN</t>
  </si>
  <si>
    <t>Baglyasalja</t>
  </si>
  <si>
    <t>Zagyvapálfalva</t>
  </si>
  <si>
    <t>Salgóbánya</t>
  </si>
  <si>
    <t>Somoskőújfalu</t>
  </si>
  <si>
    <t>SOMOSKŐÚJFALU</t>
  </si>
  <si>
    <t>Cered</t>
  </si>
  <si>
    <t>CERED</t>
  </si>
  <si>
    <t>Zabar</t>
  </si>
  <si>
    <t>ZABAR</t>
  </si>
  <si>
    <t>Szilaspogony</t>
  </si>
  <si>
    <t>SZILASPOGONY</t>
  </si>
  <si>
    <t>Bárna</t>
  </si>
  <si>
    <t>BÁRNA</t>
  </si>
  <si>
    <t>Kazár</t>
  </si>
  <si>
    <t>KAZÁR</t>
  </si>
  <si>
    <t>Vizslás</t>
  </si>
  <si>
    <t>VIZSLÁS</t>
  </si>
  <si>
    <t>Lucfalva</t>
  </si>
  <si>
    <t>LUCFALVA</t>
  </si>
  <si>
    <t>Nagykeresztúr</t>
  </si>
  <si>
    <t>NAGYKERESZTÚR</t>
  </si>
  <si>
    <t>Sóshartyán</t>
  </si>
  <si>
    <t>SÓSHARTYÁN</t>
  </si>
  <si>
    <t>Nógrádmegyer</t>
  </si>
  <si>
    <t>NÓGRÁDMEGYER</t>
  </si>
  <si>
    <t>Magyargéc</t>
  </si>
  <si>
    <t>MAGYARGÉC</t>
  </si>
  <si>
    <t>Piliny</t>
  </si>
  <si>
    <t>PILINY</t>
  </si>
  <si>
    <t>Szécsényfelfalu</t>
  </si>
  <si>
    <t>SZÉCSÉNYFELFALU</t>
  </si>
  <si>
    <t>Etes</t>
  </si>
  <si>
    <t>ETES</t>
  </si>
  <si>
    <t>Karancsberény</t>
  </si>
  <si>
    <t>KARANCSBERÉNY</t>
  </si>
  <si>
    <t>Ipolytarnóc</t>
  </si>
  <si>
    <t>IPOLYTARNÓC</t>
  </si>
  <si>
    <t>Zagyvaróna</t>
  </si>
  <si>
    <t>Mátraszele</t>
  </si>
  <si>
    <t>MÁTRASZELE</t>
  </si>
  <si>
    <t>Mátranovák</t>
  </si>
  <si>
    <t>MÁTRANOVÁK</t>
  </si>
  <si>
    <t>Bányatelep</t>
  </si>
  <si>
    <t>Mátraterenye</t>
  </si>
  <si>
    <t>Homokterenye</t>
  </si>
  <si>
    <t>MÁTRATERENYE</t>
  </si>
  <si>
    <t>Nádújfalu</t>
  </si>
  <si>
    <t>Mizserfa</t>
  </si>
  <si>
    <t>Rákóczibánya</t>
  </si>
  <si>
    <t>RÁKÓCZIBÁNYA</t>
  </si>
  <si>
    <t>Nemti</t>
  </si>
  <si>
    <t>NEMTI</t>
  </si>
  <si>
    <t>Dorogháza</t>
  </si>
  <si>
    <t>DOROGHÁZA</t>
  </si>
  <si>
    <t>Szuha</t>
  </si>
  <si>
    <t>SZUHA</t>
  </si>
  <si>
    <t>Mátramindszent</t>
  </si>
  <si>
    <t>MÁTRAMINDSZENT</t>
  </si>
  <si>
    <t>Kishartyán</t>
  </si>
  <si>
    <t>KISHARTYÁN</t>
  </si>
  <si>
    <t>Ságújfalu</t>
  </si>
  <si>
    <t>SÁGÚJFALU</t>
  </si>
  <si>
    <t>Karancsság</t>
  </si>
  <si>
    <t>KARANCSSÁG</t>
  </si>
  <si>
    <t>Szalmatercs</t>
  </si>
  <si>
    <t>SZALMATERCS</t>
  </si>
  <si>
    <t>Endrefalva</t>
  </si>
  <si>
    <t>ENDREFALVA</t>
  </si>
  <si>
    <t>Szécsény</t>
  </si>
  <si>
    <t>SZÉCSÉNY</t>
  </si>
  <si>
    <t>Nagylóc</t>
  </si>
  <si>
    <t>NAGYLÓC</t>
  </si>
  <si>
    <t>Hollókő</t>
  </si>
  <si>
    <t>HOLLÓKŐ</t>
  </si>
  <si>
    <t>Rimóc</t>
  </si>
  <si>
    <t>RIMÓC</t>
  </si>
  <si>
    <t>Varsány</t>
  </si>
  <si>
    <t>VARSÁNY</t>
  </si>
  <si>
    <t>Nógrádsipek</t>
  </si>
  <si>
    <t>NÓGRÁDSIPEK</t>
  </si>
  <si>
    <t>Karancsalja</t>
  </si>
  <si>
    <t>KARANCSALJA</t>
  </si>
  <si>
    <t>Karancslapujtő</t>
  </si>
  <si>
    <t>KARANCSLAPUJTŐ</t>
  </si>
  <si>
    <t>Karancskeszi</t>
  </si>
  <si>
    <t>KARANCSKESZI</t>
  </si>
  <si>
    <t>Mihálygerge</t>
  </si>
  <si>
    <t>MIHÁLYGERGE</t>
  </si>
  <si>
    <t>Egyházasgerge</t>
  </si>
  <si>
    <t>EGYHÁZASGERGE</t>
  </si>
  <si>
    <t>Litke</t>
  </si>
  <si>
    <t>LITKE</t>
  </si>
  <si>
    <t>Nógrádszakál</t>
  </si>
  <si>
    <t>NÓGRÁDSZAKÁL</t>
  </si>
  <si>
    <t>Ludányhalászi</t>
  </si>
  <si>
    <t>LUDÁNYHALÁSZI</t>
  </si>
  <si>
    <t>Gyöngyös</t>
  </si>
  <si>
    <t>GYÖNGYÖS</t>
  </si>
  <si>
    <t>Gyöngyösoroszi</t>
  </si>
  <si>
    <t>GYÖNGYÖSOROSZI</t>
  </si>
  <si>
    <t>Gyöngyöshalász</t>
  </si>
  <si>
    <t>GYÖNGYÖSHALÁSZ</t>
  </si>
  <si>
    <t>Atkár</t>
  </si>
  <si>
    <t>ATKÁR</t>
  </si>
  <si>
    <t>Nagyréde</t>
  </si>
  <si>
    <t>NAGYRÉDE</t>
  </si>
  <si>
    <t>Kékestető</t>
  </si>
  <si>
    <t>Gyöngyössolymos</t>
  </si>
  <si>
    <t>GYÖNGYÖSSOLYMOS</t>
  </si>
  <si>
    <t>Mátrafüred</t>
  </si>
  <si>
    <t>Mátraháza</t>
  </si>
  <si>
    <t>Mátraszentimre</t>
  </si>
  <si>
    <t>Galyatető</t>
  </si>
  <si>
    <t>MÁTRASZENTIMRE</t>
  </si>
  <si>
    <t>Parád</t>
  </si>
  <si>
    <t>PARÁD</t>
  </si>
  <si>
    <t>Parádsasvár</t>
  </si>
  <si>
    <t>PARÁDSASVÁR</t>
  </si>
  <si>
    <t>Bodony</t>
  </si>
  <si>
    <t>BODONY</t>
  </si>
  <si>
    <t>Parádfürdő</t>
  </si>
  <si>
    <t>Recsk</t>
  </si>
  <si>
    <t>RECSK</t>
  </si>
  <si>
    <t>Mátraderecske</t>
  </si>
  <si>
    <t>MÁTRADERECSKE</t>
  </si>
  <si>
    <t>Mátraballa</t>
  </si>
  <si>
    <t>MÁTRABALLA</t>
  </si>
  <si>
    <t>Ivád</t>
  </si>
  <si>
    <t>IVÁD</t>
  </si>
  <si>
    <t>Pétervására</t>
  </si>
  <si>
    <t>PÉTERVÁSÁRA</t>
  </si>
  <si>
    <t>Erdőkövesd</t>
  </si>
  <si>
    <t>ERDŐKÖVESD</t>
  </si>
  <si>
    <t>Istenmezeje</t>
  </si>
  <si>
    <t>ISTENMEZEJE</t>
  </si>
  <si>
    <t>Váraszó</t>
  </si>
  <si>
    <t>VÁRASZÓ</t>
  </si>
  <si>
    <t>Fedémes</t>
  </si>
  <si>
    <t>FEDÉMES</t>
  </si>
  <si>
    <t>Kisfüzes</t>
  </si>
  <si>
    <t>KISFÜZES</t>
  </si>
  <si>
    <t>Bükkszenterzsébet</t>
  </si>
  <si>
    <t>BÜKKSZENTERZSÉBET</t>
  </si>
  <si>
    <t>Tarnalelesz</t>
  </si>
  <si>
    <t>TARNALELESZ</t>
  </si>
  <si>
    <t>Szentdomonkos</t>
  </si>
  <si>
    <t>SZENTDOMONKOS</t>
  </si>
  <si>
    <t>Abasár</t>
  </si>
  <si>
    <t>ABASÁR</t>
  </si>
  <si>
    <t>Pálosvörösmart</t>
  </si>
  <si>
    <t>PÁLOSVÖRÖSMART</t>
  </si>
  <si>
    <t>Markaz</t>
  </si>
  <si>
    <t>MARKAZ</t>
  </si>
  <si>
    <t>Domoszló</t>
  </si>
  <si>
    <t>DOMOSZLÓ</t>
  </si>
  <si>
    <t>Kisnána</t>
  </si>
  <si>
    <t>KISNÁNA</t>
  </si>
  <si>
    <t>Vécs</t>
  </si>
  <si>
    <t>VÉCS</t>
  </si>
  <si>
    <t xml:space="preserve">Visonta </t>
  </si>
  <si>
    <t xml:space="preserve">VISONTA </t>
  </si>
  <si>
    <t>Mátrai Erőmű</t>
  </si>
  <si>
    <t>Halmajugra</t>
  </si>
  <si>
    <t>HALMAJUGRA</t>
  </si>
  <si>
    <t>Ludas</t>
  </si>
  <si>
    <t>LUDAS</t>
  </si>
  <si>
    <t>Detk</t>
  </si>
  <si>
    <t>DETK</t>
  </si>
  <si>
    <t>Karácsond</t>
  </si>
  <si>
    <t>KARÁCSOND</t>
  </si>
  <si>
    <t>Nagyfüged</t>
  </si>
  <si>
    <t>NAGYFÜGED</t>
  </si>
  <si>
    <t>Tarnazsadány</t>
  </si>
  <si>
    <t>TARNAZSADÁNY</t>
  </si>
  <si>
    <t>Tarnaméra</t>
  </si>
  <si>
    <t>TARNAMÉRA</t>
  </si>
  <si>
    <t>Vámosgyörk</t>
  </si>
  <si>
    <t>VÁMOSGYÖRK</t>
  </si>
  <si>
    <t>Adács</t>
  </si>
  <si>
    <t>ADÁCS</t>
  </si>
  <si>
    <t>Visznek</t>
  </si>
  <si>
    <t>VISZNEK</t>
  </si>
  <si>
    <t>Tarnaörs</t>
  </si>
  <si>
    <t>TARNAÖRS</t>
  </si>
  <si>
    <t>Erk</t>
  </si>
  <si>
    <t>ERK</t>
  </si>
  <si>
    <t>Zaránk</t>
  </si>
  <si>
    <t>ZARÁNK</t>
  </si>
  <si>
    <t>Eger</t>
  </si>
  <si>
    <t>EGER</t>
  </si>
  <si>
    <t>Felnémet</t>
  </si>
  <si>
    <t>Egerbakta</t>
  </si>
  <si>
    <t>EGERBAKTA</t>
  </si>
  <si>
    <t>Hevesaranyos</t>
  </si>
  <si>
    <t>HEVESARANYOS</t>
  </si>
  <si>
    <t>Szarvaskő</t>
  </si>
  <si>
    <t>SZARVASKŐ</t>
  </si>
  <si>
    <t>Felsőtárkány</t>
  </si>
  <si>
    <t>FELSŐTÁRKÁNY</t>
  </si>
  <si>
    <t>Noszvaj</t>
  </si>
  <si>
    <t>NOSZVAJ</t>
  </si>
  <si>
    <t>Ostoros</t>
  </si>
  <si>
    <t>OSTOROS</t>
  </si>
  <si>
    <t>Novaj</t>
  </si>
  <si>
    <t>NOVAJ</t>
  </si>
  <si>
    <t>Egerszólát</t>
  </si>
  <si>
    <t>EGERSZÓLÁT</t>
  </si>
  <si>
    <t>Tarnaszentmária</t>
  </si>
  <si>
    <t>TARNASZENTMÁRIA</t>
  </si>
  <si>
    <t>Sirok</t>
  </si>
  <si>
    <t>SIROK</t>
  </si>
  <si>
    <t>Terpes</t>
  </si>
  <si>
    <t>TERPES</t>
  </si>
  <si>
    <t>Szajla</t>
  </si>
  <si>
    <t>SZAJLA</t>
  </si>
  <si>
    <t>Bükkszék</t>
  </si>
  <si>
    <t>BÜKKSZÉK</t>
  </si>
  <si>
    <t>Bátor</t>
  </si>
  <si>
    <t>BÁTOR</t>
  </si>
  <si>
    <t>Egerbocs</t>
  </si>
  <si>
    <t>EGERBOCS</t>
  </si>
  <si>
    <t>Egercsehi</t>
  </si>
  <si>
    <t>EGERCSEHI</t>
  </si>
  <si>
    <t>Szúcs</t>
  </si>
  <si>
    <t>SZÚCS</t>
  </si>
  <si>
    <t>Bekölce</t>
  </si>
  <si>
    <t>BEKÖLCE</t>
  </si>
  <si>
    <t>Mikófalva</t>
  </si>
  <si>
    <t>MIKÓFALVA</t>
  </si>
  <si>
    <t>Mónosbél</t>
  </si>
  <si>
    <t>MÓNOSBÉL</t>
  </si>
  <si>
    <t>Bélapátfalva</t>
  </si>
  <si>
    <t>BÉLAPÁTFALVA</t>
  </si>
  <si>
    <t>Bükkszentmárton</t>
  </si>
  <si>
    <t>BÜKKSZENTMÁRTON</t>
  </si>
  <si>
    <t>Balaton</t>
  </si>
  <si>
    <t>BALATON</t>
  </si>
  <si>
    <t>Szilvásvárad</t>
  </si>
  <si>
    <t>SZILVÁSVÁRAD</t>
  </si>
  <si>
    <t>Nagyvisnyó</t>
  </si>
  <si>
    <t>NAGYVISNYÓ</t>
  </si>
  <si>
    <t>Kál</t>
  </si>
  <si>
    <t>KÁL</t>
  </si>
  <si>
    <t>Verpelét</t>
  </si>
  <si>
    <t>VERPELÉT</t>
  </si>
  <si>
    <t>Feldebrő</t>
  </si>
  <si>
    <t>FELDEBRŐ</t>
  </si>
  <si>
    <t>Aldebrő</t>
  </si>
  <si>
    <t>ALDEBRŐ</t>
  </si>
  <si>
    <t>Tófalu</t>
  </si>
  <si>
    <t>TÓFALU</t>
  </si>
  <si>
    <t>Kápolna</t>
  </si>
  <si>
    <t>KÁPOLNA</t>
  </si>
  <si>
    <t>Kompolt</t>
  </si>
  <si>
    <t>KOMPOLT</t>
  </si>
  <si>
    <t>Nagyút</t>
  </si>
  <si>
    <t>NAGYÚT</t>
  </si>
  <si>
    <t>Erdőtelek</t>
  </si>
  <si>
    <t>ERDŐTELEK</t>
  </si>
  <si>
    <t>Tenk</t>
  </si>
  <si>
    <t>TENK</t>
  </si>
  <si>
    <t>Heves</t>
  </si>
  <si>
    <t>HEVES</t>
  </si>
  <si>
    <t>Boconád</t>
  </si>
  <si>
    <t>BOCONÁD</t>
  </si>
  <si>
    <t>Tarnabod</t>
  </si>
  <si>
    <t>TARNABOD</t>
  </si>
  <si>
    <t>Átány</t>
  </si>
  <si>
    <t>ÁTÁNY</t>
  </si>
  <si>
    <t>Kömlő</t>
  </si>
  <si>
    <t>KÖMLŐ</t>
  </si>
  <si>
    <t>Besenyőtelek</t>
  </si>
  <si>
    <t>BESENYŐTELEK</t>
  </si>
  <si>
    <t>Dormánd</t>
  </si>
  <si>
    <t>DORMÁND</t>
  </si>
  <si>
    <t>Mezőtárkány</t>
  </si>
  <si>
    <t>MEZŐTÁRKÁNY</t>
  </si>
  <si>
    <t>Szihalom</t>
  </si>
  <si>
    <t>SZIHALOM</t>
  </si>
  <si>
    <t>Mezőszemere</t>
  </si>
  <si>
    <t>MEZŐSZEMERE</t>
  </si>
  <si>
    <t>Egerfarmos</t>
  </si>
  <si>
    <t>EGERFARMOS</t>
  </si>
  <si>
    <t>Pély</t>
  </si>
  <si>
    <t>PÉLY</t>
  </si>
  <si>
    <t>Tarnaszentmiklós</t>
  </si>
  <si>
    <t>TARNASZENTMIKLÓS</t>
  </si>
  <si>
    <t>Hevesvezekény</t>
  </si>
  <si>
    <t>HEVESVEZEKÉNY</t>
  </si>
  <si>
    <t>Kisköre</t>
  </si>
  <si>
    <t>KISKÖRE</t>
  </si>
  <si>
    <t>Tiszanána</t>
  </si>
  <si>
    <t>TISZANÁNA</t>
  </si>
  <si>
    <t>Sarud</t>
  </si>
  <si>
    <t>SARUD</t>
  </si>
  <si>
    <t>Újlőrincfalva</t>
  </si>
  <si>
    <t>ÚJLŐRINCFALVA</t>
  </si>
  <si>
    <t>Poroszló</t>
  </si>
  <si>
    <t>POROSZLÓ</t>
  </si>
  <si>
    <t xml:space="preserve">Füzesabony </t>
  </si>
  <si>
    <t xml:space="preserve">FÜZESABONY </t>
  </si>
  <si>
    <t>Egerszalók</t>
  </si>
  <si>
    <t>EGERSZALÓK</t>
  </si>
  <si>
    <t>Demjén</t>
  </si>
  <si>
    <t>DEMJÉN</t>
  </si>
  <si>
    <t>Kerecsend</t>
  </si>
  <si>
    <t>KERECSEND</t>
  </si>
  <si>
    <t>Maklár</t>
  </si>
  <si>
    <t>MAKLÁR</t>
  </si>
  <si>
    <t>Nagytálya</t>
  </si>
  <si>
    <t>NAGYTÁLYA</t>
  </si>
  <si>
    <t>Andornaktálya</t>
  </si>
  <si>
    <t>ANDORNAKTÁLYA</t>
  </si>
  <si>
    <t>Mezőkövesd</t>
  </si>
  <si>
    <t>MEZŐKÖVESD</t>
  </si>
  <si>
    <t>Szomolya</t>
  </si>
  <si>
    <t>SZOMOLYA</t>
  </si>
  <si>
    <t>Bogács</t>
  </si>
  <si>
    <t>BOGÁCS</t>
  </si>
  <si>
    <t>Cserépfalu</t>
  </si>
  <si>
    <t>CSERÉPFALU</t>
  </si>
  <si>
    <t>Bükkzsérc</t>
  </si>
  <si>
    <t>BÜKKZSÉRC</t>
  </si>
  <si>
    <t>Tard</t>
  </si>
  <si>
    <t>TARD</t>
  </si>
  <si>
    <t>Cserépváralja</t>
  </si>
  <si>
    <t>CSERÉPVÁRALJA</t>
  </si>
  <si>
    <t>Szentistván</t>
  </si>
  <si>
    <t>SZENTISTVÁN</t>
  </si>
  <si>
    <t>Mezőnyárád</t>
  </si>
  <si>
    <t>MEZŐNYÁRÁD</t>
  </si>
  <si>
    <t>Bükkábrány</t>
  </si>
  <si>
    <t>BÜKKÁBRÁNY</t>
  </si>
  <si>
    <t>Tibolddaróc</t>
  </si>
  <si>
    <t>TIBOLDDARÓC</t>
  </si>
  <si>
    <t>Kács</t>
  </si>
  <si>
    <t>KÁCS</t>
  </si>
  <si>
    <t>Sály</t>
  </si>
  <si>
    <t>SÁLY</t>
  </si>
  <si>
    <t>Borsodgeszt</t>
  </si>
  <si>
    <t>BORSODGESZT</t>
  </si>
  <si>
    <t>Vatta</t>
  </si>
  <si>
    <t>VATTA</t>
  </si>
  <si>
    <t>Emőd</t>
  </si>
  <si>
    <t>EMŐD</t>
  </si>
  <si>
    <t xml:space="preserve">Nyékládháza </t>
  </si>
  <si>
    <t xml:space="preserve">NYÉKLÁDHÁZA </t>
  </si>
  <si>
    <t>Mályi</t>
  </si>
  <si>
    <t>MÁLYI</t>
  </si>
  <si>
    <t xml:space="preserve">Mezőkeresztes </t>
  </si>
  <si>
    <t xml:space="preserve">MEZŐKERESZTES </t>
  </si>
  <si>
    <t>Csincse</t>
  </si>
  <si>
    <t>CSINCSE</t>
  </si>
  <si>
    <t>Mezőnagymihály</t>
  </si>
  <si>
    <t>MEZŐNAGYMIHÁLY</t>
  </si>
  <si>
    <t>Gelej</t>
  </si>
  <si>
    <t>GELEJ</t>
  </si>
  <si>
    <t>Mezőcsát</t>
  </si>
  <si>
    <t>MEZŐCSÁT</t>
  </si>
  <si>
    <t>Tiszakeszi</t>
  </si>
  <si>
    <t>TISZAKESZI</t>
  </si>
  <si>
    <t>Igrici</t>
  </si>
  <si>
    <t>IGRICI</t>
  </si>
  <si>
    <t>Egerlövő</t>
  </si>
  <si>
    <t>EGERLÖVŐ</t>
  </si>
  <si>
    <t>Borsodivánka</t>
  </si>
  <si>
    <t>BORSODIVÁNKA</t>
  </si>
  <si>
    <t>Négyes</t>
  </si>
  <si>
    <t>NÉGYES</t>
  </si>
  <si>
    <t>Tiszavalk</t>
  </si>
  <si>
    <t>TISZAVALK</t>
  </si>
  <si>
    <t>Tiszabábolna</t>
  </si>
  <si>
    <t>TISZABÁBOLNA</t>
  </si>
  <si>
    <t>Tiszadorogma</t>
  </si>
  <si>
    <t>TISZADOROGMA</t>
  </si>
  <si>
    <t>Ároktő</t>
  </si>
  <si>
    <t>ÁROKTŐ</t>
  </si>
  <si>
    <t>Miskolc</t>
  </si>
  <si>
    <t>MISKOLC</t>
  </si>
  <si>
    <t>Hejőcsaba</t>
  </si>
  <si>
    <t>Újdiósgyőr</t>
  </si>
  <si>
    <t>Bükkszentlászló</t>
  </si>
  <si>
    <t>Diósgyőr</t>
  </si>
  <si>
    <t>Egyetemváros</t>
  </si>
  <si>
    <t>Görömböly</t>
  </si>
  <si>
    <t>Lillafüred</t>
  </si>
  <si>
    <t>Pereces</t>
  </si>
  <si>
    <t>Tapolcafürdő</t>
  </si>
  <si>
    <t>Szirma</t>
  </si>
  <si>
    <t>Ónod</t>
  </si>
  <si>
    <t>ÓNOD</t>
  </si>
  <si>
    <t>Muhi</t>
  </si>
  <si>
    <t>MUHI</t>
  </si>
  <si>
    <t>Kistokaj</t>
  </si>
  <si>
    <t>KISTOKAJ</t>
  </si>
  <si>
    <t>Bükkaranyos</t>
  </si>
  <si>
    <t>BÜKKARANYOS</t>
  </si>
  <si>
    <t>Harsány</t>
  </si>
  <si>
    <t>HARSÁNY</t>
  </si>
  <si>
    <t>Kisgyőr</t>
  </si>
  <si>
    <t>KISGYŐR</t>
  </si>
  <si>
    <t>Bükkszentkereszt</t>
  </si>
  <si>
    <t>BÜKKSZENTKERESZT</t>
  </si>
  <si>
    <t>Répáshuta</t>
  </si>
  <si>
    <t>RÉPÁSHUTA</t>
  </si>
  <si>
    <t>Felsőzsolca</t>
  </si>
  <si>
    <t>FELSŐZSOLCA</t>
  </si>
  <si>
    <t>Onga</t>
  </si>
  <si>
    <t>ONGA</t>
  </si>
  <si>
    <t>Hernádkak</t>
  </si>
  <si>
    <t>HERNÁDKAK</t>
  </si>
  <si>
    <t>Hernádnémeti</t>
  </si>
  <si>
    <t>HERNÁDNÉMETI</t>
  </si>
  <si>
    <t>Tiszalúc</t>
  </si>
  <si>
    <t>TISZALÚC</t>
  </si>
  <si>
    <t>Alsózsolca</t>
  </si>
  <si>
    <t>ALSÓZSOLCA</t>
  </si>
  <si>
    <t>Sajólád</t>
  </si>
  <si>
    <t>SAJÓLÁD</t>
  </si>
  <si>
    <t>Sajópetri</t>
  </si>
  <si>
    <t>SAJÓPETRI</t>
  </si>
  <si>
    <t>Bőcs</t>
  </si>
  <si>
    <t>BŐCS</t>
  </si>
  <si>
    <t>Berzék</t>
  </si>
  <si>
    <t>BERZÉK</t>
  </si>
  <si>
    <t>Sajóhídvég</t>
  </si>
  <si>
    <t>SAJÓHÍDVÉG</t>
  </si>
  <si>
    <t>Köröm</t>
  </si>
  <si>
    <t>KÖRÖM</t>
  </si>
  <si>
    <t>Girincs</t>
  </si>
  <si>
    <t>GIRINCS</t>
  </si>
  <si>
    <t>Kiscsécs</t>
  </si>
  <si>
    <t>KISCSÉCS</t>
  </si>
  <si>
    <t>Kesznyéten</t>
  </si>
  <si>
    <t>KESZNYÉTEN</t>
  </si>
  <si>
    <t>Tiszaújváros</t>
  </si>
  <si>
    <t>TISZAÚJVÁROS</t>
  </si>
  <si>
    <t>Óváros</t>
  </si>
  <si>
    <t>Sajóörös</t>
  </si>
  <si>
    <t>SAJÓÖRÖS</t>
  </si>
  <si>
    <t>Tiszapalkonya</t>
  </si>
  <si>
    <t>TISZAPALKONYA</t>
  </si>
  <si>
    <t>Hejőkürt</t>
  </si>
  <si>
    <t>HEJŐKÜRT</t>
  </si>
  <si>
    <t>Tiszatarján</t>
  </si>
  <si>
    <t>TISZATARJÁN</t>
  </si>
  <si>
    <t>Oszlár</t>
  </si>
  <si>
    <t>OSZLÁR</t>
  </si>
  <si>
    <t>Nemesbikk</t>
  </si>
  <si>
    <t>NEMESBIKK</t>
  </si>
  <si>
    <t>Hejőbába</t>
  </si>
  <si>
    <t>HEJŐBÁBA</t>
  </si>
  <si>
    <t>Hejőpapi</t>
  </si>
  <si>
    <t>HEJŐPAPI</t>
  </si>
  <si>
    <t>Hejőszalonta</t>
  </si>
  <si>
    <t>HEJŐSZALONTA</t>
  </si>
  <si>
    <t>Szakáld</t>
  </si>
  <si>
    <t>SZAKÁLD</t>
  </si>
  <si>
    <t>Hejőkeresztúr</t>
  </si>
  <si>
    <t>HEJŐKERESZTÚR</t>
  </si>
  <si>
    <t>Nagycsécs</t>
  </si>
  <si>
    <t>NAGYCSÉCS</t>
  </si>
  <si>
    <t>Sajószöged</t>
  </si>
  <si>
    <t>SAJÓSZÖGED</t>
  </si>
  <si>
    <t>Ózd</t>
  </si>
  <si>
    <t>ÓZD</t>
  </si>
  <si>
    <t>Sajóvárkony</t>
  </si>
  <si>
    <t>Bánszállás</t>
  </si>
  <si>
    <t>Farkaslyuk</t>
  </si>
  <si>
    <t>FARKASLYUK</t>
  </si>
  <si>
    <t>Uraj</t>
  </si>
  <si>
    <t>Uppony</t>
  </si>
  <si>
    <t>UPPONY</t>
  </si>
  <si>
    <t>Borsodszentgyörgy</t>
  </si>
  <si>
    <t>BORSODSZENTGYÖRGY</t>
  </si>
  <si>
    <t>Szentsimon</t>
  </si>
  <si>
    <t>Hangony</t>
  </si>
  <si>
    <t>HANGONY</t>
  </si>
  <si>
    <t>Domaháza</t>
  </si>
  <si>
    <t>DOMAHÁZA</t>
  </si>
  <si>
    <t>Kissikátor</t>
  </si>
  <si>
    <t>KISSIKÁTOR</t>
  </si>
  <si>
    <t>Putnok</t>
  </si>
  <si>
    <t>PUTNOK</t>
  </si>
  <si>
    <t>Dubicsány</t>
  </si>
  <si>
    <t>DUBICSÁNY</t>
  </si>
  <si>
    <t>Vadna</t>
  </si>
  <si>
    <t>VADNA</t>
  </si>
  <si>
    <t>Sajógalgóc</t>
  </si>
  <si>
    <t>SAJÓGALGÓC</t>
  </si>
  <si>
    <t>Nagybarca</t>
  </si>
  <si>
    <t>NAGYBARCA</t>
  </si>
  <si>
    <t>Bánhorváti</t>
  </si>
  <si>
    <t>BÁNHORVÁTI</t>
  </si>
  <si>
    <t>Dédestapolcsány</t>
  </si>
  <si>
    <t>DÉDESTAPOLCSÁNY</t>
  </si>
  <si>
    <t>Tardona</t>
  </si>
  <si>
    <t>TARDONA</t>
  </si>
  <si>
    <t>Mályinka</t>
  </si>
  <si>
    <t>MÁLYINKA</t>
  </si>
  <si>
    <t>Nekézseny</t>
  </si>
  <si>
    <t>NEKÉZSENY</t>
  </si>
  <si>
    <t>Csokvaomány</t>
  </si>
  <si>
    <t>CSOKVAOMÁNY</t>
  </si>
  <si>
    <t>Csernely</t>
  </si>
  <si>
    <t>CSERNELY</t>
  </si>
  <si>
    <t>Bükkmogyorósd</t>
  </si>
  <si>
    <t>BÜKKMOGYORÓSD</t>
  </si>
  <si>
    <t>Lénárddaróc</t>
  </si>
  <si>
    <t>LÉNÁRDDARÓC</t>
  </si>
  <si>
    <t>Center</t>
  </si>
  <si>
    <t>Sajónémeti</t>
  </si>
  <si>
    <t>SAJÓNÉMETI</t>
  </si>
  <si>
    <t>Sajópüspöki</t>
  </si>
  <si>
    <t>SAJÓPÜSPÖKI</t>
  </si>
  <si>
    <t>Bánréve</t>
  </si>
  <si>
    <t>BÁNRÉVE</t>
  </si>
  <si>
    <t>Hét</t>
  </si>
  <si>
    <t>HÉT</t>
  </si>
  <si>
    <t>Sajóvelezd</t>
  </si>
  <si>
    <t>SAJÓVELEZD</t>
  </si>
  <si>
    <t>Sajómercse</t>
  </si>
  <si>
    <t>SAJÓMERCSE</t>
  </si>
  <si>
    <t>Királd</t>
  </si>
  <si>
    <t>KIRÁLD</t>
  </si>
  <si>
    <t>Borsodbóta</t>
  </si>
  <si>
    <t>BORSODBÓTA</t>
  </si>
  <si>
    <t>Sáta</t>
  </si>
  <si>
    <t>SÁTA</t>
  </si>
  <si>
    <t>Hódoscsépány</t>
  </si>
  <si>
    <t>Somsálybánya</t>
  </si>
  <si>
    <t>Arló</t>
  </si>
  <si>
    <t>ARLÓ</t>
  </si>
  <si>
    <t>Járdánháza</t>
  </si>
  <si>
    <t>JÁRDÁNHÁZA</t>
  </si>
  <si>
    <t xml:space="preserve">Borsodnádasd </t>
  </si>
  <si>
    <t xml:space="preserve">BORSODNÁDASD </t>
  </si>
  <si>
    <t>Lemezgyár</t>
  </si>
  <si>
    <t>Kazincbarcika</t>
  </si>
  <si>
    <t>KAZINCBARCIKA</t>
  </si>
  <si>
    <t>Berente</t>
  </si>
  <si>
    <t>BERENTE</t>
  </si>
  <si>
    <t>Szirmabesenyő</t>
  </si>
  <si>
    <t>SZIRMABESENYŐ</t>
  </si>
  <si>
    <t>Sajóvámos</t>
  </si>
  <si>
    <t>SAJÓVÁMOS</t>
  </si>
  <si>
    <t>Sajósenye</t>
  </si>
  <si>
    <t>SAJÓSENYE</t>
  </si>
  <si>
    <t>Arnót</t>
  </si>
  <si>
    <t>ARNÓT</t>
  </si>
  <si>
    <t>Sajópálfala</t>
  </si>
  <si>
    <t>SAJÓPÁLFALA</t>
  </si>
  <si>
    <t>Gesztely</t>
  </si>
  <si>
    <t>GESZTELY</t>
  </si>
  <si>
    <t>Újcsanálos</t>
  </si>
  <si>
    <t>ÚJCSANÁLOS</t>
  </si>
  <si>
    <t>Sóstófalva</t>
  </si>
  <si>
    <t>SÓSTÓFALVA</t>
  </si>
  <si>
    <t>Alsódobsza</t>
  </si>
  <si>
    <t>ALSÓDOBSZA</t>
  </si>
  <si>
    <t>Megyaszó</t>
  </si>
  <si>
    <t>MEGYASZÓ</t>
  </si>
  <si>
    <t>Sajókaza</t>
  </si>
  <si>
    <t>SAJÓKAZA</t>
  </si>
  <si>
    <t>Sajóivánka</t>
  </si>
  <si>
    <t>SAJÓIVÁNKA</t>
  </si>
  <si>
    <t>Felsőnyárád</t>
  </si>
  <si>
    <t>FELSŐNYÁRÁD</t>
  </si>
  <si>
    <t>Dövény</t>
  </si>
  <si>
    <t>DÖVÉNY</t>
  </si>
  <si>
    <t>Jákfalva</t>
  </si>
  <si>
    <t>JÁKFALVA</t>
  </si>
  <si>
    <t>Felsőkelecsény</t>
  </si>
  <si>
    <t>FELSŐKELECSÉNY</t>
  </si>
  <si>
    <t>Zubogy</t>
  </si>
  <si>
    <t>ZUBOGY</t>
  </si>
  <si>
    <t>Ragály</t>
  </si>
  <si>
    <t>RAGÁLY</t>
  </si>
  <si>
    <t>Imola</t>
  </si>
  <si>
    <t>IMOLA</t>
  </si>
  <si>
    <t>Trizs</t>
  </si>
  <si>
    <t>TRIZS</t>
  </si>
  <si>
    <t>Zádorfalva</t>
  </si>
  <si>
    <t>ZÁDORFALVA</t>
  </si>
  <si>
    <t>Alsószuha</t>
  </si>
  <si>
    <t>ALSÓSZUHA</t>
  </si>
  <si>
    <t>Szuhafő</t>
  </si>
  <si>
    <t>SZUHAFŐ</t>
  </si>
  <si>
    <t>Kelemér</t>
  </si>
  <si>
    <t>KELEMÉR</t>
  </si>
  <si>
    <t>Gömörszőlős</t>
  </si>
  <si>
    <t>GÖMÖRSZŐLŐS</t>
  </si>
  <si>
    <t>Serényfalva</t>
  </si>
  <si>
    <t>SERÉNYFALVA</t>
  </si>
  <si>
    <t>Szuhakálló</t>
  </si>
  <si>
    <t>SZUHAKÁLLÓ</t>
  </si>
  <si>
    <t>Kurityán</t>
  </si>
  <si>
    <t>KURITYÁN</t>
  </si>
  <si>
    <t>Rudabánya</t>
  </si>
  <si>
    <t>RUDABÁNYA</t>
  </si>
  <si>
    <t>Szuhogy</t>
  </si>
  <si>
    <t>SZUHOGY</t>
  </si>
  <si>
    <t>Felsőtelekes</t>
  </si>
  <si>
    <t>FELSŐTELEKES</t>
  </si>
  <si>
    <t>Alsótelekes</t>
  </si>
  <si>
    <t>ALSÓTELEKES</t>
  </si>
  <si>
    <t>Kánó</t>
  </si>
  <si>
    <t>KÁNÓ</t>
  </si>
  <si>
    <t>Izsófalva</t>
  </si>
  <si>
    <t>IZSÓFALVA</t>
  </si>
  <si>
    <t>Rudolftelep</t>
  </si>
  <si>
    <t>RUDOLFTELEP</t>
  </si>
  <si>
    <t>Ormosbánya</t>
  </si>
  <si>
    <t>ORMOSBÁNYA</t>
  </si>
  <si>
    <t>Múcsony</t>
  </si>
  <si>
    <t>MÚCSONY</t>
  </si>
  <si>
    <t>Szendrőlád</t>
  </si>
  <si>
    <t>SZENDRŐLÁD</t>
  </si>
  <si>
    <t>Szendrő</t>
  </si>
  <si>
    <t>SZENDRŐ</t>
  </si>
  <si>
    <t>Galvács</t>
  </si>
  <si>
    <t>GALVÁCS</t>
  </si>
  <si>
    <t>Abod</t>
  </si>
  <si>
    <t>ABOD</t>
  </si>
  <si>
    <t>Szalonna</t>
  </si>
  <si>
    <t>SZALONNA</t>
  </si>
  <si>
    <t>Meszes</t>
  </si>
  <si>
    <t>MESZES</t>
  </si>
  <si>
    <t>Martonyi</t>
  </si>
  <si>
    <t>MARTONYI</t>
  </si>
  <si>
    <t>Perkupa</t>
  </si>
  <si>
    <t>PERKUPA</t>
  </si>
  <si>
    <t>Varbóc</t>
  </si>
  <si>
    <t>VARBÓC</t>
  </si>
  <si>
    <t>Szőlősardó</t>
  </si>
  <si>
    <t>SZŐLŐSARDÓ</t>
  </si>
  <si>
    <t>Égerszög</t>
  </si>
  <si>
    <t>ÉGERSZÖG</t>
  </si>
  <si>
    <t>Teresztenye</t>
  </si>
  <si>
    <t>TERESZTENYE</t>
  </si>
  <si>
    <t>Jósvafő</t>
  </si>
  <si>
    <t>JÓSVAFŐ</t>
  </si>
  <si>
    <t>Aggtelek</t>
  </si>
  <si>
    <t>AGGTELEK</t>
  </si>
  <si>
    <t>Szin</t>
  </si>
  <si>
    <t>SZIN</t>
  </si>
  <si>
    <t>Szinpetri</t>
  </si>
  <si>
    <t>SZINPETRI</t>
  </si>
  <si>
    <t>Tornakápolna</t>
  </si>
  <si>
    <t>TORNAKÁPOLNA</t>
  </si>
  <si>
    <t>Szögliget</t>
  </si>
  <si>
    <t>SZÖGLIGET</t>
  </si>
  <si>
    <t>Bódvaszilas</t>
  </si>
  <si>
    <t>BÓDVASZILAS</t>
  </si>
  <si>
    <t>Bódvarákó</t>
  </si>
  <si>
    <t>BÓDVARÁKÓ</t>
  </si>
  <si>
    <t>Komjáti</t>
  </si>
  <si>
    <t>KOMJÁTI</t>
  </si>
  <si>
    <t>Tornabarakony</t>
  </si>
  <si>
    <t>TORNABARAKONY</t>
  </si>
  <si>
    <t>Tornaszentandrás</t>
  </si>
  <si>
    <t>TORNASZENTANDRÁS</t>
  </si>
  <si>
    <t>Tornanádaska</t>
  </si>
  <si>
    <t>TORNANÁDASKA</t>
  </si>
  <si>
    <t>Hidvégardó</t>
  </si>
  <si>
    <t>HIDVÉGARDÓ</t>
  </si>
  <si>
    <t>Becskeháza</t>
  </si>
  <si>
    <t>BECSKEHÁZA</t>
  </si>
  <si>
    <t>Bódvalenke</t>
  </si>
  <si>
    <t>BÓDVALENKE</t>
  </si>
  <si>
    <t>Tornaszentjakab</t>
  </si>
  <si>
    <t>TORNASZENTJAKAB</t>
  </si>
  <si>
    <t>Sajószentpéter</t>
  </si>
  <si>
    <t>SAJÓSZENTPÉTER</t>
  </si>
  <si>
    <t>Sajókápolna</t>
  </si>
  <si>
    <t>SAJÓKÁPOLNA</t>
  </si>
  <si>
    <t>Sajólászlófalva</t>
  </si>
  <si>
    <t>SAJÓLÁSZLÓFALVA</t>
  </si>
  <si>
    <t>Kondó</t>
  </si>
  <si>
    <t>KONDÓ</t>
  </si>
  <si>
    <t>Radostyán</t>
  </si>
  <si>
    <t>RADOSTYÁN</t>
  </si>
  <si>
    <t>Parasznya</t>
  </si>
  <si>
    <t>PARASZNYA</t>
  </si>
  <si>
    <t>Varbó</t>
  </si>
  <si>
    <t>VARBÓ</t>
  </si>
  <si>
    <t>Alacska</t>
  </si>
  <si>
    <t>ALACSKA</t>
  </si>
  <si>
    <t xml:space="preserve">Edelény </t>
  </si>
  <si>
    <t xml:space="preserve">EDELÉNY </t>
  </si>
  <si>
    <t>Balajt</t>
  </si>
  <si>
    <t>BALAJT</t>
  </si>
  <si>
    <t>Damak</t>
  </si>
  <si>
    <t>DAMAK</t>
  </si>
  <si>
    <t>Ládbesenyő</t>
  </si>
  <si>
    <t>LÁDBESENYŐ</t>
  </si>
  <si>
    <t>Finke</t>
  </si>
  <si>
    <t>Lak</t>
  </si>
  <si>
    <t>LAK</t>
  </si>
  <si>
    <t>Hegymeg</t>
  </si>
  <si>
    <t>HEGYMEG</t>
  </si>
  <si>
    <t>Irota</t>
  </si>
  <si>
    <t>IROTA</t>
  </si>
  <si>
    <t>Szakácsi</t>
  </si>
  <si>
    <t>SZAKÁCSI</t>
  </si>
  <si>
    <t>Tomor</t>
  </si>
  <si>
    <t>TOMOR</t>
  </si>
  <si>
    <t>Sajókeresztúr</t>
  </si>
  <si>
    <t>SAJÓKERESZTÚR</t>
  </si>
  <si>
    <t>Sajóbábony</t>
  </si>
  <si>
    <t>SAJÓBÁBONY</t>
  </si>
  <si>
    <t>Sajóecseg</t>
  </si>
  <si>
    <t>SAJÓECSEG</t>
  </si>
  <si>
    <t>Boldva</t>
  </si>
  <si>
    <t>BOLDVA</t>
  </si>
  <si>
    <t>Ziliz</t>
  </si>
  <si>
    <t>ZILIZ</t>
  </si>
  <si>
    <t>Hangács</t>
  </si>
  <si>
    <t>HANGÁCS</t>
  </si>
  <si>
    <t>Nyomár</t>
  </si>
  <si>
    <t>NYOMÁR</t>
  </si>
  <si>
    <t>Borsodszirák</t>
  </si>
  <si>
    <t>BORSODSZIRÁK</t>
  </si>
  <si>
    <t>Szikszó</t>
  </si>
  <si>
    <t>SZIKSZÓ</t>
  </si>
  <si>
    <t>Selyeb</t>
  </si>
  <si>
    <t>SELYEB</t>
  </si>
  <si>
    <t>Abaújszolnok</t>
  </si>
  <si>
    <t>ABAÚJSZOLNOK</t>
  </si>
  <si>
    <t>Nyésta</t>
  </si>
  <si>
    <t>NYÉSTA</t>
  </si>
  <si>
    <t>Alsóvadász</t>
  </si>
  <si>
    <t>ALSÓVADÁSZ</t>
  </si>
  <si>
    <t>Homrogd</t>
  </si>
  <si>
    <t>HOMROGD</t>
  </si>
  <si>
    <t>Monaj</t>
  </si>
  <si>
    <t>MONAJ</t>
  </si>
  <si>
    <t>Kupa</t>
  </si>
  <si>
    <t>KUPA</t>
  </si>
  <si>
    <t>Felsővadász</t>
  </si>
  <si>
    <t>FELSŐVADÁSZ</t>
  </si>
  <si>
    <t>Gadna</t>
  </si>
  <si>
    <t>GADNA</t>
  </si>
  <si>
    <t>Abaújlak</t>
  </si>
  <si>
    <t>ABAÚJLAK</t>
  </si>
  <si>
    <t>Gagyvendégi</t>
  </si>
  <si>
    <t>GAGYVENDÉGI</t>
  </si>
  <si>
    <t>Gagybátor</t>
  </si>
  <si>
    <t>GAGYBÁTOR</t>
  </si>
  <si>
    <t>Krasznokvajda</t>
  </si>
  <si>
    <t>KRASZNOKVAJDA</t>
  </si>
  <si>
    <t>Büttös</t>
  </si>
  <si>
    <t>BÜTTÖS</t>
  </si>
  <si>
    <t>Kány</t>
  </si>
  <si>
    <t>KÁNY</t>
  </si>
  <si>
    <t>Keresztéte</t>
  </si>
  <si>
    <t>KERESZTÉTE</t>
  </si>
  <si>
    <t>Pamlény</t>
  </si>
  <si>
    <t>PAMLÉNY</t>
  </si>
  <si>
    <t>Perecse</t>
  </si>
  <si>
    <t>PERECSE</t>
  </si>
  <si>
    <t>Szászfa</t>
  </si>
  <si>
    <t>SZÁSZFA</t>
  </si>
  <si>
    <t>Rakaca</t>
  </si>
  <si>
    <t>RAKACA</t>
  </si>
  <si>
    <t>Debréte</t>
  </si>
  <si>
    <t>DEBRÉTE</t>
  </si>
  <si>
    <t>Viszló</t>
  </si>
  <si>
    <t>VISZLÓ</t>
  </si>
  <si>
    <t>Rakacaszend</t>
  </si>
  <si>
    <t>RAKACASZEND</t>
  </si>
  <si>
    <t>Kázsmárk</t>
  </si>
  <si>
    <t>KÁZSMÁRK</t>
  </si>
  <si>
    <t>Léh</t>
  </si>
  <si>
    <t>LÉH</t>
  </si>
  <si>
    <t>Rásonysápberencs</t>
  </si>
  <si>
    <t>RÁSONYSÁPBERENCS</t>
  </si>
  <si>
    <t>Detek</t>
  </si>
  <si>
    <t>DETEK</t>
  </si>
  <si>
    <t>Beret</t>
  </si>
  <si>
    <t>BERET</t>
  </si>
  <si>
    <t>Baktakék</t>
  </si>
  <si>
    <t>BAKTAKÉK</t>
  </si>
  <si>
    <t>Felsőgagy</t>
  </si>
  <si>
    <t>FELSŐGAGY</t>
  </si>
  <si>
    <t>Alsógagy</t>
  </si>
  <si>
    <t>ALSÓGAGY</t>
  </si>
  <si>
    <t>Csenyéte</t>
  </si>
  <si>
    <t>CSENYÉTE</t>
  </si>
  <si>
    <t>Gagyapáti</t>
  </si>
  <si>
    <t>GAGYAPÁTI</t>
  </si>
  <si>
    <t>Aszaló</t>
  </si>
  <si>
    <t>ASZALÓ</t>
  </si>
  <si>
    <t>Halmaj</t>
  </si>
  <si>
    <t>HALMAJ</t>
  </si>
  <si>
    <t>Kiskinizs</t>
  </si>
  <si>
    <t>KISKINIZS</t>
  </si>
  <si>
    <t>Nagykinizs</t>
  </si>
  <si>
    <t>NAGYKINIZS</t>
  </si>
  <si>
    <t>Szentistvánbaksa</t>
  </si>
  <si>
    <t>SZENTISTVÁNBAKSA</t>
  </si>
  <si>
    <t>Hernádkércs</t>
  </si>
  <si>
    <t>HERNÁDKÉRCS</t>
  </si>
  <si>
    <t>Felsődobsza</t>
  </si>
  <si>
    <t>FELSŐDOBSZA</t>
  </si>
  <si>
    <t>Csobád</t>
  </si>
  <si>
    <t>CSOBÁD</t>
  </si>
  <si>
    <t>Forró</t>
  </si>
  <si>
    <t>FORRÓ</t>
  </si>
  <si>
    <t>Ináncs</t>
  </si>
  <si>
    <t>INÁNCS</t>
  </si>
  <si>
    <t>Hernádszentandrás</t>
  </si>
  <si>
    <t>HERNÁDSZENTANDRÁS</t>
  </si>
  <si>
    <t>Pere</t>
  </si>
  <si>
    <t>PERE</t>
  </si>
  <si>
    <t>Hernádbűd</t>
  </si>
  <si>
    <t>HERNÁDBŰD</t>
  </si>
  <si>
    <t>Gibárt</t>
  </si>
  <si>
    <t>GIBÁRT</t>
  </si>
  <si>
    <t>Fancsal</t>
  </si>
  <si>
    <t>FANCSAL</t>
  </si>
  <si>
    <t>Encs</t>
  </si>
  <si>
    <t>ENCS</t>
  </si>
  <si>
    <t>Szalaszend</t>
  </si>
  <si>
    <t>SZALASZEND</t>
  </si>
  <si>
    <t>Fulókércs</t>
  </si>
  <si>
    <t>FULÓKÉRCS</t>
  </si>
  <si>
    <t>Fáj</t>
  </si>
  <si>
    <t>FÁJ</t>
  </si>
  <si>
    <t>Szemere</t>
  </si>
  <si>
    <t>SZEMERE</t>
  </si>
  <si>
    <t>Litka</t>
  </si>
  <si>
    <t>LITKA</t>
  </si>
  <si>
    <t>Méra</t>
  </si>
  <si>
    <t>MÉRA</t>
  </si>
  <si>
    <t>Novajidrány</t>
  </si>
  <si>
    <t>NOVAJIDRÁNY</t>
  </si>
  <si>
    <t>Garadna</t>
  </si>
  <si>
    <t>GARADNA</t>
  </si>
  <si>
    <t>Hernádvécse</t>
  </si>
  <si>
    <t>HERNÁDVÉCSE</t>
  </si>
  <si>
    <t>Hernádpetri</t>
  </si>
  <si>
    <t>HERNÁDPETRI</t>
  </si>
  <si>
    <t>Pusztaradvány</t>
  </si>
  <si>
    <t>PUSZTARADVÁNY</t>
  </si>
  <si>
    <t>Hernádszurdok</t>
  </si>
  <si>
    <t>HERNÁDSZURDOK</t>
  </si>
  <si>
    <t>Hidasnémeti</t>
  </si>
  <si>
    <t>HIDASNÉMETI</t>
  </si>
  <si>
    <t>Tornyosnémeti</t>
  </si>
  <si>
    <t>TORNYOSNÉMETI</t>
  </si>
  <si>
    <t>Abaújszántó</t>
  </si>
  <si>
    <t>ABAÚJSZÁNTÓ</t>
  </si>
  <si>
    <t>Baskó</t>
  </si>
  <si>
    <t>BASKÓ</t>
  </si>
  <si>
    <t>Sima</t>
  </si>
  <si>
    <t>SIMA</t>
  </si>
  <si>
    <t>Abaújkér</t>
  </si>
  <si>
    <t>ABAÚJKÉR</t>
  </si>
  <si>
    <t>Abaújalpár</t>
  </si>
  <si>
    <t>ABAÚJALPÁR</t>
  </si>
  <si>
    <t>Boldogkőújfalu</t>
  </si>
  <si>
    <t>BOLDOGKŐÚJFALU</t>
  </si>
  <si>
    <t>Boldogkőváralja</t>
  </si>
  <si>
    <t>BOLDOGKŐVÁRALJA</t>
  </si>
  <si>
    <t>Arka</t>
  </si>
  <si>
    <t>ARKA</t>
  </si>
  <si>
    <t>Korlát</t>
  </si>
  <si>
    <t>KORLÁT</t>
  </si>
  <si>
    <t>Hernádcéce</t>
  </si>
  <si>
    <t>HERNÁDCÉCE</t>
  </si>
  <si>
    <t>Vizsoly</t>
  </si>
  <si>
    <t>VIZSOLY</t>
  </si>
  <si>
    <t>Vilmány</t>
  </si>
  <si>
    <t>VILMÁNY</t>
  </si>
  <si>
    <t>Hejce</t>
  </si>
  <si>
    <t>HEJCE</t>
  </si>
  <si>
    <t>Fony</t>
  </si>
  <si>
    <t>FONY</t>
  </si>
  <si>
    <t>Mogyoróska</t>
  </si>
  <si>
    <t>MOGYORÓSKA</t>
  </si>
  <si>
    <t>Regéc</t>
  </si>
  <si>
    <t>REGÉC</t>
  </si>
  <si>
    <t>Göncruszka</t>
  </si>
  <si>
    <t>GÖNCRUSZKA</t>
  </si>
  <si>
    <t>Gönc</t>
  </si>
  <si>
    <t>GÖNC</t>
  </si>
  <si>
    <t>Telkibánya</t>
  </si>
  <si>
    <t>TELKIBÁNYA</t>
  </si>
  <si>
    <t>Zsujta</t>
  </si>
  <si>
    <t>ZSUJTA</t>
  </si>
  <si>
    <t>Abaújvár</t>
  </si>
  <si>
    <t>ABAÚJVÁR</t>
  </si>
  <si>
    <t>Pányok</t>
  </si>
  <si>
    <t>PÁNYOK</t>
  </si>
  <si>
    <t>Kéked</t>
  </si>
  <si>
    <t>KÉKED</t>
  </si>
  <si>
    <t>Szerencs</t>
  </si>
  <si>
    <t>SZERENCS</t>
  </si>
  <si>
    <t>Bekecs</t>
  </si>
  <si>
    <t>BEKECS</t>
  </si>
  <si>
    <t>Legyesbénye</t>
  </si>
  <si>
    <t>LEGYESBÉNYE</t>
  </si>
  <si>
    <t>Monok</t>
  </si>
  <si>
    <t>MONOK</t>
  </si>
  <si>
    <t>Golop</t>
  </si>
  <si>
    <t>GOLOP</t>
  </si>
  <si>
    <t>Tállya</t>
  </si>
  <si>
    <t>TÁLLYA</t>
  </si>
  <si>
    <t>Rátka</t>
  </si>
  <si>
    <t>RÁTKA</t>
  </si>
  <si>
    <t>Mád</t>
  </si>
  <si>
    <t>MÁD</t>
  </si>
  <si>
    <t>Tokaj</t>
  </si>
  <si>
    <t>TOKAJ</t>
  </si>
  <si>
    <t>Tarcal</t>
  </si>
  <si>
    <t>TARCAL</t>
  </si>
  <si>
    <t>Bodrogkeresztúr</t>
  </si>
  <si>
    <t>BODROGKERESZTÚR</t>
  </si>
  <si>
    <t>Bodrogkisfalud</t>
  </si>
  <si>
    <t>BODROGKISFALUD</t>
  </si>
  <si>
    <t>Szegi</t>
  </si>
  <si>
    <t>SZEGI</t>
  </si>
  <si>
    <t>Szegilong</t>
  </si>
  <si>
    <t>SZEGILONG</t>
  </si>
  <si>
    <t>Taktaszada</t>
  </si>
  <si>
    <t>TAKTASZADA</t>
  </si>
  <si>
    <t>Taktaharkány</t>
  </si>
  <si>
    <t>TAKTAHARKÁNY</t>
  </si>
  <si>
    <t>Újharangod</t>
  </si>
  <si>
    <t>Taktakenéz</t>
  </si>
  <si>
    <t>TAKTAKENÉZ</t>
  </si>
  <si>
    <t>Prügy</t>
  </si>
  <si>
    <t>PRÜGY</t>
  </si>
  <si>
    <t>Taktabáj</t>
  </si>
  <si>
    <t>TAKTABÁJ</t>
  </si>
  <si>
    <t>Csobaj</t>
  </si>
  <si>
    <t>CSOBAJ</t>
  </si>
  <si>
    <t>Tiszatardos</t>
  </si>
  <si>
    <t>TISZATARDOS</t>
  </si>
  <si>
    <t>Tiszaladány</t>
  </si>
  <si>
    <t>TISZALADÁNY</t>
  </si>
  <si>
    <t>Mezőzombor</t>
  </si>
  <si>
    <t>MEZŐZOMBOR</t>
  </si>
  <si>
    <t>Erdőbénye</t>
  </si>
  <si>
    <t>ERDŐBÉNYE</t>
  </si>
  <si>
    <t>Olaszliszka</t>
  </si>
  <si>
    <t>OLASZLISZKA</t>
  </si>
  <si>
    <t>Tolcsva</t>
  </si>
  <si>
    <t>TOLCSVA</t>
  </si>
  <si>
    <t>Erdőhorváti</t>
  </si>
  <si>
    <t>ERDŐHORVÁTI</t>
  </si>
  <si>
    <t>Háromhuta</t>
  </si>
  <si>
    <t>HÁROMHUTA</t>
  </si>
  <si>
    <t>Komlóska</t>
  </si>
  <si>
    <t>KOMLÓSKA</t>
  </si>
  <si>
    <t>Vámosújfalu</t>
  </si>
  <si>
    <t>VÁMOSÚJFALU</t>
  </si>
  <si>
    <t>Sárazsadány</t>
  </si>
  <si>
    <t>SÁRAZSADÁNY</t>
  </si>
  <si>
    <t>Bodrogolaszi</t>
  </si>
  <si>
    <t>BODROGOLASZI</t>
  </si>
  <si>
    <t>Sátoraljaújhely</t>
  </si>
  <si>
    <t>Károlyfalva</t>
  </si>
  <si>
    <t>SÁTORALJAÚJHELY</t>
  </si>
  <si>
    <t>Rudabányácska</t>
  </si>
  <si>
    <t>Sárospatak</t>
  </si>
  <si>
    <t>SÁROSPATAK</t>
  </si>
  <si>
    <t>Györgytarló</t>
  </si>
  <si>
    <t>GYÖRGYTARLÓ</t>
  </si>
  <si>
    <t>Kenézlő</t>
  </si>
  <si>
    <t>KENÉZLŐ</t>
  </si>
  <si>
    <t>Viss</t>
  </si>
  <si>
    <t>VISS</t>
  </si>
  <si>
    <t>Zalkod</t>
  </si>
  <si>
    <t>ZALKOD</t>
  </si>
  <si>
    <t>Hercegkút</t>
  </si>
  <si>
    <t>HERCEGKÚT</t>
  </si>
  <si>
    <t>Makkoshotyka</t>
  </si>
  <si>
    <t>MAKKOSHOTYKA</t>
  </si>
  <si>
    <t>Vajdácska</t>
  </si>
  <si>
    <t>VAJDÁCSKA</t>
  </si>
  <si>
    <t>Karos</t>
  </si>
  <si>
    <t>KAROS</t>
  </si>
  <si>
    <t>Karcsa</t>
  </si>
  <si>
    <t>KARCSA</t>
  </si>
  <si>
    <t>Pácin</t>
  </si>
  <si>
    <t>PÁCIN</t>
  </si>
  <si>
    <t>Nagyrozvágy</t>
  </si>
  <si>
    <t>NAGYROZVÁGY</t>
  </si>
  <si>
    <t>Kisrozvágy</t>
  </si>
  <si>
    <t>KISROZVÁGY</t>
  </si>
  <si>
    <t>Lácacséke</t>
  </si>
  <si>
    <t>LÁCACSÉKE</t>
  </si>
  <si>
    <t>Tiszakarád</t>
  </si>
  <si>
    <t>TISZAKARÁD</t>
  </si>
  <si>
    <t>Tiszacsermely</t>
  </si>
  <si>
    <t>TISZACSERMELY</t>
  </si>
  <si>
    <t>Cigánd</t>
  </si>
  <si>
    <t>CIGÁND</t>
  </si>
  <si>
    <t>Ricse</t>
  </si>
  <si>
    <t>RICSE</t>
  </si>
  <si>
    <t>Semjén</t>
  </si>
  <si>
    <t>SEMJÉN</t>
  </si>
  <si>
    <t>Révleányvár</t>
  </si>
  <si>
    <t>RÉVLEÁNYVÁR</t>
  </si>
  <si>
    <t>Zemplénagárd</t>
  </si>
  <si>
    <t>ZEMPLÉNAGÁRD</t>
  </si>
  <si>
    <t>Dámóc</t>
  </si>
  <si>
    <t>DÁMÓC</t>
  </si>
  <si>
    <t>Alsóberecki</t>
  </si>
  <si>
    <t>ALSÓBERECKI</t>
  </si>
  <si>
    <t>Felsőberecki</t>
  </si>
  <si>
    <t>FELSŐBERECKI</t>
  </si>
  <si>
    <t>Bodroghalom</t>
  </si>
  <si>
    <t>BODROGHALOM</t>
  </si>
  <si>
    <t>Széphalom</t>
  </si>
  <si>
    <t>Mikóháza</t>
  </si>
  <si>
    <t>MIKÓHÁZA</t>
  </si>
  <si>
    <t>Alsóregmec</t>
  </si>
  <si>
    <t>ALSÓREGMEC</t>
  </si>
  <si>
    <t>Felsőregmec</t>
  </si>
  <si>
    <t>FELSŐREGMEC</t>
  </si>
  <si>
    <t>Vilyvitány</t>
  </si>
  <si>
    <t>VILYVITÁNY</t>
  </si>
  <si>
    <t>Kovácsvágás</t>
  </si>
  <si>
    <t>KOVÁCSVÁGÁS</t>
  </si>
  <si>
    <t>Vágáshuta</t>
  </si>
  <si>
    <t>VÁGÁSHUTA</t>
  </si>
  <si>
    <t>Füzérradvány</t>
  </si>
  <si>
    <t>FÜZÉRRADVÁNY</t>
  </si>
  <si>
    <t>Pálháza</t>
  </si>
  <si>
    <t>PÁLHÁZA</t>
  </si>
  <si>
    <t>Bózsva</t>
  </si>
  <si>
    <t>BÓZSVA</t>
  </si>
  <si>
    <t>Filkeháza</t>
  </si>
  <si>
    <t>FILKEHÁZA</t>
  </si>
  <si>
    <t>Füzérkajata</t>
  </si>
  <si>
    <t>FÜZÉRKAJATA</t>
  </si>
  <si>
    <t>Kishuta</t>
  </si>
  <si>
    <t>KISHUTA</t>
  </si>
  <si>
    <t>Nagyhuta</t>
  </si>
  <si>
    <t>NAGYHUTA</t>
  </si>
  <si>
    <t>Pusztafalu</t>
  </si>
  <si>
    <t>PUSZTAFALU</t>
  </si>
  <si>
    <t>Füzér</t>
  </si>
  <si>
    <t>FÜZÉR</t>
  </si>
  <si>
    <t>Füzérkomlós</t>
  </si>
  <si>
    <t>FÜZÉRKOMLÓS</t>
  </si>
  <si>
    <t>Nyíri</t>
  </si>
  <si>
    <t>NYÍRI</t>
  </si>
  <si>
    <t>Hollóháza</t>
  </si>
  <si>
    <t>HOLLÓHÁZA</t>
  </si>
  <si>
    <t>Debrecen</t>
  </si>
  <si>
    <t>DEBRECEN</t>
  </si>
  <si>
    <t>Pallag</t>
  </si>
  <si>
    <t>Tégláskert</t>
  </si>
  <si>
    <t>Balmazújváros</t>
  </si>
  <si>
    <t>BALMAZÚJVÁROS</t>
  </si>
  <si>
    <t>Nagymacs</t>
  </si>
  <si>
    <t>Nagyhegyes</t>
  </si>
  <si>
    <t>NAGYHEGYES</t>
  </si>
  <si>
    <t>Újszentmargita</t>
  </si>
  <si>
    <t>ÚJSZENTMARGITA</t>
  </si>
  <si>
    <t>Tiszacsege</t>
  </si>
  <si>
    <t>TISZACSEGE</t>
  </si>
  <si>
    <t>Egyek</t>
  </si>
  <si>
    <t>Telekháza</t>
  </si>
  <si>
    <t>EGYEK</t>
  </si>
  <si>
    <t>Hortobágy</t>
  </si>
  <si>
    <t>HORTOBÁGY</t>
  </si>
  <si>
    <t>Hajdúböszörmény</t>
  </si>
  <si>
    <t>Nagypród</t>
  </si>
  <si>
    <t>HAJDÚBÖSZÖRMÉNY</t>
  </si>
  <si>
    <t>Görbeháza</t>
  </si>
  <si>
    <t>GÖRBEHÁZA</t>
  </si>
  <si>
    <t>Haláp</t>
  </si>
  <si>
    <t>Hajdúnánás</t>
  </si>
  <si>
    <t>HAJDÚNÁNÁS</t>
  </si>
  <si>
    <t>Tedej</t>
  </si>
  <si>
    <t>Hajdúvid</t>
  </si>
  <si>
    <t>Hajdúdorog</t>
  </si>
  <si>
    <t>HAJDÚDOROG</t>
  </si>
  <si>
    <t>Polgár</t>
  </si>
  <si>
    <t>POLGÁR</t>
  </si>
  <si>
    <t>Folyás</t>
  </si>
  <si>
    <t>FOLYÁS</t>
  </si>
  <si>
    <t>Újtikos</t>
  </si>
  <si>
    <t>ÚJTIKOS</t>
  </si>
  <si>
    <t>Tiszagyulaháza</t>
  </si>
  <si>
    <t>TISZAGYULAHÁZA</t>
  </si>
  <si>
    <t>Berettyóújfalu</t>
  </si>
  <si>
    <t>BERETTYÓÚJFALU</t>
  </si>
  <si>
    <t>Berettyószentmárton</t>
  </si>
  <si>
    <t>Biharkeresztes</t>
  </si>
  <si>
    <t>BIHARKERESZTES</t>
  </si>
  <si>
    <t>Bojt</t>
  </si>
  <si>
    <t>BOJT</t>
  </si>
  <si>
    <t xml:space="preserve">Ártánd </t>
  </si>
  <si>
    <t xml:space="preserve">ÁRTÁND </t>
  </si>
  <si>
    <t>Berekböszörmény</t>
  </si>
  <si>
    <t>BEREKBÖSZÖRMÉNY</t>
  </si>
  <si>
    <t xml:space="preserve">Told </t>
  </si>
  <si>
    <t xml:space="preserve">TOLD </t>
  </si>
  <si>
    <t>Mezőpeterd</t>
  </si>
  <si>
    <t>MEZŐPETERD</t>
  </si>
  <si>
    <t>Váncsod</t>
  </si>
  <si>
    <t>VÁNCSOD</t>
  </si>
  <si>
    <t>Szentpéterszeg</t>
  </si>
  <si>
    <t>SZENTPÉTERSZEG</t>
  </si>
  <si>
    <t>Gáborján</t>
  </si>
  <si>
    <t>GÁBORJÁN</t>
  </si>
  <si>
    <t>Hencida</t>
  </si>
  <si>
    <t>HENCIDA</t>
  </si>
  <si>
    <t>Esztár</t>
  </si>
  <si>
    <t>ESZTÁR</t>
  </si>
  <si>
    <t>Pocsaj</t>
  </si>
  <si>
    <t>POCSAJ</t>
  </si>
  <si>
    <t>Kismarja</t>
  </si>
  <si>
    <t>KISMARJA</t>
  </si>
  <si>
    <t>Nagykereki</t>
  </si>
  <si>
    <t>NAGYKEREKI</t>
  </si>
  <si>
    <t>Bedő</t>
  </si>
  <si>
    <t>BEDŐ</t>
  </si>
  <si>
    <t>Derecske</t>
  </si>
  <si>
    <t>DERECSKE</t>
  </si>
  <si>
    <t>Tépe</t>
  </si>
  <si>
    <t>TÉPE</t>
  </si>
  <si>
    <t>Konyár</t>
  </si>
  <si>
    <t>KONYÁR</t>
  </si>
  <si>
    <t>Mezősas</t>
  </si>
  <si>
    <t>MEZŐSAS</t>
  </si>
  <si>
    <t>Körösszegapáti</t>
  </si>
  <si>
    <t>KÖRÖSSZEGAPÁTI</t>
  </si>
  <si>
    <t>Körösszakál</t>
  </si>
  <si>
    <t>KÖRÖSSZAKÁL</t>
  </si>
  <si>
    <t>Magyarhomorog</t>
  </si>
  <si>
    <t>MAGYARHOMOROG</t>
  </si>
  <si>
    <t>Komádi</t>
  </si>
  <si>
    <t>KOMÁDI</t>
  </si>
  <si>
    <t>Furta</t>
  </si>
  <si>
    <t>FURTA</t>
  </si>
  <si>
    <t>Zsáka</t>
  </si>
  <si>
    <t>ZSÁKA</t>
  </si>
  <si>
    <t>Vekerd</t>
  </si>
  <si>
    <t>VEKERD</t>
  </si>
  <si>
    <t>Darvas</t>
  </si>
  <si>
    <t>DARVAS</t>
  </si>
  <si>
    <t>Csökmő</t>
  </si>
  <si>
    <t>CSÖKMŐ</t>
  </si>
  <si>
    <t>Újiráz</t>
  </si>
  <si>
    <t>ÚJIRÁZ</t>
  </si>
  <si>
    <t>Püspökladány</t>
  </si>
  <si>
    <t>PÜSPÖKLADÁNY</t>
  </si>
  <si>
    <t>Báránd</t>
  </si>
  <si>
    <t>BÁRÁND</t>
  </si>
  <si>
    <t>Szerep</t>
  </si>
  <si>
    <t>Hosszúhát</t>
  </si>
  <si>
    <t>SZEREP</t>
  </si>
  <si>
    <t>Bakonszeg</t>
  </si>
  <si>
    <t>BAKONSZEG</t>
  </si>
  <si>
    <t>Sárrétudvari</t>
  </si>
  <si>
    <t>SÁRRÉTUDVARI</t>
  </si>
  <si>
    <t>Biharnagybajom</t>
  </si>
  <si>
    <t>BIHARNAGYBAJOM</t>
  </si>
  <si>
    <t>Nagyrábé</t>
  </si>
  <si>
    <t>NAGYRÁBÉ</t>
  </si>
  <si>
    <t>Bihartorda</t>
  </si>
  <si>
    <t>BIHARTORDA</t>
  </si>
  <si>
    <t>Bihardancsháza</t>
  </si>
  <si>
    <t>BIHARDANCSHÁZA</t>
  </si>
  <si>
    <t>Sáp</t>
  </si>
  <si>
    <t>SÁP</t>
  </si>
  <si>
    <t>Földes</t>
  </si>
  <si>
    <t>FÖLDES</t>
  </si>
  <si>
    <t>Nádudvar</t>
  </si>
  <si>
    <t>NÁDUDVAR</t>
  </si>
  <si>
    <t>Kaba</t>
  </si>
  <si>
    <t>KABA</t>
  </si>
  <si>
    <t>Tetétlen</t>
  </si>
  <si>
    <t>TETÉTLEN</t>
  </si>
  <si>
    <t>Hajdúszoboszló</t>
  </si>
  <si>
    <t>HAJDÚSZOBOSZLÓ</t>
  </si>
  <si>
    <t>Ebes</t>
  </si>
  <si>
    <t>EBES</t>
  </si>
  <si>
    <t>Hajdúszovát</t>
  </si>
  <si>
    <t>HAJDÚSZOVÁT</t>
  </si>
  <si>
    <t>Bodaszőlő</t>
  </si>
  <si>
    <t>Józsa</t>
  </si>
  <si>
    <t>Bököny</t>
  </si>
  <si>
    <t>BÖKÖNY</t>
  </si>
  <si>
    <t>Geszteréd</t>
  </si>
  <si>
    <t>GESZTERÉD</t>
  </si>
  <si>
    <t>Balkány</t>
  </si>
  <si>
    <t>BALKÁNY</t>
  </si>
  <si>
    <t>Szakoly</t>
  </si>
  <si>
    <t>SZAKOLY</t>
  </si>
  <si>
    <t>Biri</t>
  </si>
  <si>
    <t>BIRI</t>
  </si>
  <si>
    <t>Bocskaikert</t>
  </si>
  <si>
    <t>BOCSKAIKERT</t>
  </si>
  <si>
    <t>Hajdúhadház</t>
  </si>
  <si>
    <t>HAJDÚHADHÁZ</t>
  </si>
  <si>
    <t>Téglás</t>
  </si>
  <si>
    <t>TÉGLÁS</t>
  </si>
  <si>
    <t>Újfehértó</t>
  </si>
  <si>
    <t>ÚJFEHÉRTÓ</t>
  </si>
  <si>
    <t>Érpatak</t>
  </si>
  <si>
    <t>ÉRPATAK</t>
  </si>
  <si>
    <t>Nyíregyháza</t>
  </si>
  <si>
    <t>Butykatelep</t>
  </si>
  <si>
    <t>NYÍREGYHÁZA</t>
  </si>
  <si>
    <t>Hajdúsámson</t>
  </si>
  <si>
    <t>HAJDÚSÁMSON</t>
  </si>
  <si>
    <t>Nyíradony</t>
  </si>
  <si>
    <t>Tamásipuszta</t>
  </si>
  <si>
    <t>NYÍRADONY</t>
  </si>
  <si>
    <t>Aradványpuszta</t>
  </si>
  <si>
    <t>Nyíracsád</t>
  </si>
  <si>
    <t>NYÍRACSÁD</t>
  </si>
  <si>
    <t>Nyírmártonfalva</t>
  </si>
  <si>
    <t>NYÍRMÁRTONFALVA</t>
  </si>
  <si>
    <t>Nyírábrány</t>
  </si>
  <si>
    <t>NYÍRÁBRÁNY</t>
  </si>
  <si>
    <t>Fülöp</t>
  </si>
  <si>
    <t>FÜLÖP</t>
  </si>
  <si>
    <t>Penészlek</t>
  </si>
  <si>
    <t>PENÉSZLEK</t>
  </si>
  <si>
    <t>Mikepércs</t>
  </si>
  <si>
    <t>MIKEPÉRCS</t>
  </si>
  <si>
    <t>Sáránd</t>
  </si>
  <si>
    <t>SÁRÁND</t>
  </si>
  <si>
    <t>Hajdúbagos</t>
  </si>
  <si>
    <t>HAJDÚBAGOS</t>
  </si>
  <si>
    <t>Hosszúpályi</t>
  </si>
  <si>
    <t>HOSSZÚPÁLYI</t>
  </si>
  <si>
    <t>Monostorpályi</t>
  </si>
  <si>
    <t>MONOSTORPÁLYI</t>
  </si>
  <si>
    <t xml:space="preserve">Létavértes </t>
  </si>
  <si>
    <t>Nagyléta</t>
  </si>
  <si>
    <t xml:space="preserve">LÉTAVÉRTES </t>
  </si>
  <si>
    <t>Vértes</t>
  </si>
  <si>
    <t>Kokad</t>
  </si>
  <si>
    <t>KOKAD</t>
  </si>
  <si>
    <t>Álmosd</t>
  </si>
  <si>
    <t>ÁLMOSD</t>
  </si>
  <si>
    <t>Bagamér</t>
  </si>
  <si>
    <t>BAGAMÉR</t>
  </si>
  <si>
    <t>Vámospércs</t>
  </si>
  <si>
    <t>VÁMOSPÉRCS</t>
  </si>
  <si>
    <t>Újléta</t>
  </si>
  <si>
    <t>ÚJLÉTA</t>
  </si>
  <si>
    <t>Nyírbátor</t>
  </si>
  <si>
    <t>NYÍRBÁTOR</t>
  </si>
  <si>
    <t>Nyírgyulaj</t>
  </si>
  <si>
    <t>NYÍRGYULAJ</t>
  </si>
  <si>
    <t>Nagykálló</t>
  </si>
  <si>
    <t>NAGYKÁLLÓ</t>
  </si>
  <si>
    <t>Kállósemjén</t>
  </si>
  <si>
    <t>KÁLLÓSEMJÉN</t>
  </si>
  <si>
    <t>Kisléta</t>
  </si>
  <si>
    <t>KISLÉTA</t>
  </si>
  <si>
    <t>Máriapócs</t>
  </si>
  <si>
    <t>MÁRIAPÓCS</t>
  </si>
  <si>
    <t>Pócspetri</t>
  </si>
  <si>
    <t>PÓCSPETRI</t>
  </si>
  <si>
    <t>Nyírcsászári</t>
  </si>
  <si>
    <t>NYÍRCSÁSZÁRI</t>
  </si>
  <si>
    <t>Nyírderzs</t>
  </si>
  <si>
    <t>NYÍRDERZS</t>
  </si>
  <si>
    <t>Nyírkáta</t>
  </si>
  <si>
    <t>NYÍRKÁTA</t>
  </si>
  <si>
    <t>Hodász</t>
  </si>
  <si>
    <t>HODÁSZ</t>
  </si>
  <si>
    <t>Kántorjánosi</t>
  </si>
  <si>
    <t>KÁNTORJÁNOSI</t>
  </si>
  <si>
    <t>Őr</t>
  </si>
  <si>
    <t>ŐR</t>
  </si>
  <si>
    <t>Jármi</t>
  </si>
  <si>
    <t>JÁRMI</t>
  </si>
  <si>
    <t xml:space="preserve">Papos </t>
  </si>
  <si>
    <t xml:space="preserve">PAPOS </t>
  </si>
  <si>
    <t>Nyírvasvári</t>
  </si>
  <si>
    <t>NYÍRVASVÁRI</t>
  </si>
  <si>
    <t>Terem</t>
  </si>
  <si>
    <t>TEREM</t>
  </si>
  <si>
    <t>Bátorliget</t>
  </si>
  <si>
    <t>BÁTORLIGET</t>
  </si>
  <si>
    <t>Vállaj</t>
  </si>
  <si>
    <t>VÁLLAJ</t>
  </si>
  <si>
    <t>Mérk</t>
  </si>
  <si>
    <t>MÉRK</t>
  </si>
  <si>
    <t>Tiborszállás</t>
  </si>
  <si>
    <t>TIBORSZÁLLÁS</t>
  </si>
  <si>
    <t>Fábiánháza</t>
  </si>
  <si>
    <t>FÁBIÁNHÁZA</t>
  </si>
  <si>
    <t>Nagyecsed</t>
  </si>
  <si>
    <t>NAGYECSED</t>
  </si>
  <si>
    <t>Nyírcsaholy</t>
  </si>
  <si>
    <t>NYÍRCSAHOLY</t>
  </si>
  <si>
    <t>Nyírbogát</t>
  </si>
  <si>
    <t>NYÍRBOGÁT</t>
  </si>
  <si>
    <t>Nyírgelse</t>
  </si>
  <si>
    <t>NYÍRGELSE</t>
  </si>
  <si>
    <t>Nyírmihálydi</t>
  </si>
  <si>
    <t>NYÍRMIHÁLYDI</t>
  </si>
  <si>
    <t>Nyírlugos</t>
  </si>
  <si>
    <t>NYÍRLUGOS</t>
  </si>
  <si>
    <t>Nyírbéltek</t>
  </si>
  <si>
    <t>NYÍRBÉLTEK</t>
  </si>
  <si>
    <t>Ömböly</t>
  </si>
  <si>
    <t>ÖMBÖLY</t>
  </si>
  <si>
    <t>Encsencs</t>
  </si>
  <si>
    <t>ENCSENCS</t>
  </si>
  <si>
    <t>Piricse</t>
  </si>
  <si>
    <t>PIRICSE</t>
  </si>
  <si>
    <t>Nyírpilis</t>
  </si>
  <si>
    <t>NYÍRPILIS</t>
  </si>
  <si>
    <t>Borbánya</t>
  </si>
  <si>
    <t>Sóstófürdő</t>
  </si>
  <si>
    <t>Nyírszőlős</t>
  </si>
  <si>
    <t>Felsősima</t>
  </si>
  <si>
    <t>Kálmánháza</t>
  </si>
  <si>
    <t>KÁLMÁNHÁZA</t>
  </si>
  <si>
    <t>Tiszavasvári</t>
  </si>
  <si>
    <t>TISZAVASVÁRI</t>
  </si>
  <si>
    <t>Szorgalmatos</t>
  </si>
  <si>
    <t>SZORGALMATOS</t>
  </si>
  <si>
    <t>Nagycserkesz</t>
  </si>
  <si>
    <t>NAGYCSERKESZ</t>
  </si>
  <si>
    <t>Tiszaeszlár</t>
  </si>
  <si>
    <t>Bashalom</t>
  </si>
  <si>
    <t>TISZAESZLÁR</t>
  </si>
  <si>
    <t>Tiszalök</t>
  </si>
  <si>
    <t>Kisfástanya</t>
  </si>
  <si>
    <t>TISZALÖK</t>
  </si>
  <si>
    <t>Tiszadada</t>
  </si>
  <si>
    <t>TISZADADA</t>
  </si>
  <si>
    <t>Tiszadob</t>
  </si>
  <si>
    <t>TISZADOB</t>
  </si>
  <si>
    <t>Nyírtelek</t>
  </si>
  <si>
    <t>NYÍRTELEK</t>
  </si>
  <si>
    <t>Tiszanagyfalu</t>
  </si>
  <si>
    <t>TISZANAGYFALU</t>
  </si>
  <si>
    <t xml:space="preserve">Tiszaeszlár    </t>
  </si>
  <si>
    <t xml:space="preserve">TISZAESZLÁR    </t>
  </si>
  <si>
    <t>Rakamaz</t>
  </si>
  <si>
    <t>RAKAMAZ</t>
  </si>
  <si>
    <t>Timár</t>
  </si>
  <si>
    <t>TIMÁR</t>
  </si>
  <si>
    <t>Szabolcs</t>
  </si>
  <si>
    <t>SZABOLCS</t>
  </si>
  <si>
    <t>Balsa</t>
  </si>
  <si>
    <t>BALSA</t>
  </si>
  <si>
    <t xml:space="preserve">Gávavencsellő   </t>
  </si>
  <si>
    <t>Gáva</t>
  </si>
  <si>
    <t xml:space="preserve">GÁVAVENCSELLŐ   </t>
  </si>
  <si>
    <t>Vencsellő</t>
  </si>
  <si>
    <t>Tiszabercel</t>
  </si>
  <si>
    <t>TISZABERCEL</t>
  </si>
  <si>
    <t>Paszab</t>
  </si>
  <si>
    <t>PASZAB</t>
  </si>
  <si>
    <t>Sóstóhegy</t>
  </si>
  <si>
    <t>Kótaj</t>
  </si>
  <si>
    <t>KÓTAJ</t>
  </si>
  <si>
    <t>Buj</t>
  </si>
  <si>
    <t>BUJ</t>
  </si>
  <si>
    <t>Ibrány</t>
  </si>
  <si>
    <t>IBRÁNY</t>
  </si>
  <si>
    <t>Nagyhalász</t>
  </si>
  <si>
    <t>NAGYHALÁSZ</t>
  </si>
  <si>
    <t>Tiszatelek</t>
  </si>
  <si>
    <t>Kétérköz</t>
  </si>
  <si>
    <t>TISZATELEK</t>
  </si>
  <si>
    <t>Beszterec</t>
  </si>
  <si>
    <t>BESZTEREC</t>
  </si>
  <si>
    <t>Újdombrád</t>
  </si>
  <si>
    <t>ÚJDOMBRÁD</t>
  </si>
  <si>
    <t>Dombrád</t>
  </si>
  <si>
    <t>DOMBRÁD</t>
  </si>
  <si>
    <t>Tiszakanyár</t>
  </si>
  <si>
    <t>TISZAKANYÁR</t>
  </si>
  <si>
    <t>Kékcse</t>
  </si>
  <si>
    <t>KÉKCSE</t>
  </si>
  <si>
    <t>Döge</t>
  </si>
  <si>
    <t>DÖGE</t>
  </si>
  <si>
    <t>Szabolcsveresmart</t>
  </si>
  <si>
    <t>SZABOLCSVERESMART</t>
  </si>
  <si>
    <t>Kemecse</t>
  </si>
  <si>
    <t>KEMECSE</t>
  </si>
  <si>
    <t>Vasmegyer</t>
  </si>
  <si>
    <t>VASMEGYER</t>
  </si>
  <si>
    <t>Tiszarád</t>
  </si>
  <si>
    <t>TISZARÁD</t>
  </si>
  <si>
    <t xml:space="preserve">Nyírbogdány </t>
  </si>
  <si>
    <t xml:space="preserve">NYÍRBOGDÁNY </t>
  </si>
  <si>
    <t>Kék</t>
  </si>
  <si>
    <t>KÉK</t>
  </si>
  <si>
    <t>Demecser</t>
  </si>
  <si>
    <t>DEMECSER</t>
  </si>
  <si>
    <t>Gégény</t>
  </si>
  <si>
    <t>GÉGÉNY</t>
  </si>
  <si>
    <t xml:space="preserve">Berkesz </t>
  </si>
  <si>
    <t xml:space="preserve">BERKESZ </t>
  </si>
  <si>
    <t>Nyírtass</t>
  </si>
  <si>
    <t>NYÍRTASS</t>
  </si>
  <si>
    <t>Pátroha</t>
  </si>
  <si>
    <t>PÁTROHA</t>
  </si>
  <si>
    <t>Ajak</t>
  </si>
  <si>
    <t>AJAK</t>
  </si>
  <si>
    <t>Rétközberencs</t>
  </si>
  <si>
    <t>RÉTKÖZBERENCS</t>
  </si>
  <si>
    <t>Nyírpazony</t>
  </si>
  <si>
    <t>NYÍRPAZONY</t>
  </si>
  <si>
    <t>Nyírtura</t>
  </si>
  <si>
    <t>NYÍRTURA</t>
  </si>
  <si>
    <t>Sényő</t>
  </si>
  <si>
    <t>SÉNYŐ</t>
  </si>
  <si>
    <t>Székely</t>
  </si>
  <si>
    <t>SZÉKELY</t>
  </si>
  <si>
    <t>Nyíribrony</t>
  </si>
  <si>
    <t>NYÍRIBRONY</t>
  </si>
  <si>
    <t>Ramocsaháza</t>
  </si>
  <si>
    <t>RAMOCSAHÁZA</t>
  </si>
  <si>
    <t>Nyírkércs</t>
  </si>
  <si>
    <t>NYÍRKÉRCS</t>
  </si>
  <si>
    <t>Nyírjákó</t>
  </si>
  <si>
    <t>NYÍRJÁKÓ</t>
  </si>
  <si>
    <t>Petneháza</t>
  </si>
  <si>
    <t>PETNEHÁZA</t>
  </si>
  <si>
    <t>Laskod</t>
  </si>
  <si>
    <t>LASKOD</t>
  </si>
  <si>
    <t>Nyírkarász</t>
  </si>
  <si>
    <t>NYÍRKARÁSZ</t>
  </si>
  <si>
    <t>Gyulaháza</t>
  </si>
  <si>
    <t>GYULAHÁZA</t>
  </si>
  <si>
    <t>Anarcs</t>
  </si>
  <si>
    <t>ANARCS</t>
  </si>
  <si>
    <t>Szabolcsbáka</t>
  </si>
  <si>
    <t>SZABOLCSBÁKA</t>
  </si>
  <si>
    <t>Oros</t>
  </si>
  <si>
    <t>Napkor</t>
  </si>
  <si>
    <t>NAPKOR</t>
  </si>
  <si>
    <t>Apagy</t>
  </si>
  <si>
    <t>APAGY</t>
  </si>
  <si>
    <t>Nyírtét</t>
  </si>
  <si>
    <t>NYÍRTÉT</t>
  </si>
  <si>
    <t>Levelek</t>
  </si>
  <si>
    <t>LEVELEK</t>
  </si>
  <si>
    <t>Magy</t>
  </si>
  <si>
    <t>MAGY</t>
  </si>
  <si>
    <t>Besenyőd</t>
  </si>
  <si>
    <t>BESENYŐD</t>
  </si>
  <si>
    <t>Ófehértó</t>
  </si>
  <si>
    <t>ÓFEHÉRTÓ</t>
  </si>
  <si>
    <t>Baktalórántháza</t>
  </si>
  <si>
    <t>BAKTALÓRÁNTHÁZA</t>
  </si>
  <si>
    <t>Vaja</t>
  </si>
  <si>
    <t>VAJA</t>
  </si>
  <si>
    <t>Rohod</t>
  </si>
  <si>
    <t>ROHOD</t>
  </si>
  <si>
    <t>Nyírmada</t>
  </si>
  <si>
    <t>NYÍRMADA</t>
  </si>
  <si>
    <t>Pusztadobos</t>
  </si>
  <si>
    <t>PUSZTADOBOS</t>
  </si>
  <si>
    <t>Ilk</t>
  </si>
  <si>
    <t>ILK</t>
  </si>
  <si>
    <t>Gemzse</t>
  </si>
  <si>
    <t>GEMZSE</t>
  </si>
  <si>
    <t>Kisvárda</t>
  </si>
  <si>
    <t>KISVÁRDA</t>
  </si>
  <si>
    <t>Jéke</t>
  </si>
  <si>
    <t>JÉKE</t>
  </si>
  <si>
    <t>Fényeslitke</t>
  </si>
  <si>
    <t>FÉNYESLITKE</t>
  </si>
  <si>
    <t>Komoró</t>
  </si>
  <si>
    <t>KOMORÓ</t>
  </si>
  <si>
    <t>Tuzsér</t>
  </si>
  <si>
    <t>TUZSÉR</t>
  </si>
  <si>
    <t>Tiszabezdéd</t>
  </si>
  <si>
    <t>TISZABEZDÉD</t>
  </si>
  <si>
    <t>Záhony</t>
  </si>
  <si>
    <t>ZÁHONY</t>
  </si>
  <si>
    <t>Győröcske</t>
  </si>
  <si>
    <t>GYŐRÖCSKE</t>
  </si>
  <si>
    <t>Zsurk</t>
  </si>
  <si>
    <t>ZSURK</t>
  </si>
  <si>
    <t>Tiszaszentmárton</t>
  </si>
  <si>
    <t>TISZASZENTMÁRTON</t>
  </si>
  <si>
    <t>Pap</t>
  </si>
  <si>
    <t>PAP</t>
  </si>
  <si>
    <t>Nyírlövő</t>
  </si>
  <si>
    <t>NYÍRLÖVŐ</t>
  </si>
  <si>
    <t>Lövőpetri</t>
  </si>
  <si>
    <t>LÖVŐPETRI</t>
  </si>
  <si>
    <t>Aranyosapáti</t>
  </si>
  <si>
    <t>ARANYOSAPÁTI</t>
  </si>
  <si>
    <t>Újkenéz</t>
  </si>
  <si>
    <t>ÚJKENÉZ</t>
  </si>
  <si>
    <t>Mezőladány</t>
  </si>
  <si>
    <t>MEZŐLADÁNY</t>
  </si>
  <si>
    <t>Tornyospálca</t>
  </si>
  <si>
    <t>TORNYOSPÁLCA</t>
  </si>
  <si>
    <t>Benk</t>
  </si>
  <si>
    <t>BENK</t>
  </si>
  <si>
    <t>Mándok</t>
  </si>
  <si>
    <t>MÁNDOK</t>
  </si>
  <si>
    <t>Tiszamogyorós</t>
  </si>
  <si>
    <t>TISZAMOGYORÓS</t>
  </si>
  <si>
    <t>Eperjeske</t>
  </si>
  <si>
    <t>EPERJESKE</t>
  </si>
  <si>
    <t>Mátészalka</t>
  </si>
  <si>
    <t>MÁTÉSZALKA</t>
  </si>
  <si>
    <t>Szamoskér</t>
  </si>
  <si>
    <t>SZAMOSKÉR</t>
  </si>
  <si>
    <t>Nyírmeggyes</t>
  </si>
  <si>
    <t>NYÍRMEGGYES</t>
  </si>
  <si>
    <t>Tunyogmatolcs</t>
  </si>
  <si>
    <t>TUNYOGMATOLCS</t>
  </si>
  <si>
    <t>Cégénydányád</t>
  </si>
  <si>
    <t>CÉGÉNYDÁNYÁD</t>
  </si>
  <si>
    <t>Gyügye</t>
  </si>
  <si>
    <t>GYÜGYE</t>
  </si>
  <si>
    <t>Szamosújlak</t>
  </si>
  <si>
    <t>SZAMOSÚJLAK</t>
  </si>
  <si>
    <t>Szamossályi</t>
  </si>
  <si>
    <t>SZAMOSSÁLYI</t>
  </si>
  <si>
    <t>Hermánszeg</t>
  </si>
  <si>
    <t>HERMÁNSZEG</t>
  </si>
  <si>
    <t>Kisnamény</t>
  </si>
  <si>
    <t>KISNAMÉNY</t>
  </si>
  <si>
    <t>Darnó</t>
  </si>
  <si>
    <t>DARNÓ</t>
  </si>
  <si>
    <t>Jánkmajtis</t>
  </si>
  <si>
    <t>JÁNKMAJTIS</t>
  </si>
  <si>
    <t>Csegöld</t>
  </si>
  <si>
    <t>CSEGÖLD</t>
  </si>
  <si>
    <t>Csengersima</t>
  </si>
  <si>
    <t>CSENGERSIMA</t>
  </si>
  <si>
    <t>Szamosbecs</t>
  </si>
  <si>
    <t>SZAMOSBECS</t>
  </si>
  <si>
    <t>Szamostatárfalva</t>
  </si>
  <si>
    <t>SZAMOSTATÁRFALVA</t>
  </si>
  <si>
    <t>Kocsord</t>
  </si>
  <si>
    <t>KOCSORD</t>
  </si>
  <si>
    <t>Győrtelek</t>
  </si>
  <si>
    <t>GYŐRTELEK</t>
  </si>
  <si>
    <t>Géberjén</t>
  </si>
  <si>
    <t>GÉBERJÉN</t>
  </si>
  <si>
    <t>Fülpösdaróc</t>
  </si>
  <si>
    <t>FÜLPÖSDARÓC</t>
  </si>
  <si>
    <t>Ököritófülpös</t>
  </si>
  <si>
    <t>ÖKÖRITÓFÜLPÖS</t>
  </si>
  <si>
    <t>Rápolt</t>
  </si>
  <si>
    <t>RÁPOLT</t>
  </si>
  <si>
    <t>Porcsalma</t>
  </si>
  <si>
    <t>PORCSALMA</t>
  </si>
  <si>
    <t>Tyukod</t>
  </si>
  <si>
    <t>TYUKOD</t>
  </si>
  <si>
    <t>Ura</t>
  </si>
  <si>
    <t>URA</t>
  </si>
  <si>
    <t>Csengerújfalu</t>
  </si>
  <si>
    <t>CSENGERÚJFALU</t>
  </si>
  <si>
    <t>Csenger</t>
  </si>
  <si>
    <t>CSENGER</t>
  </si>
  <si>
    <t>Komlódtótfalu</t>
  </si>
  <si>
    <t>KOMLÓDTÓTFALU</t>
  </si>
  <si>
    <t>Pátyod</t>
  </si>
  <si>
    <t>PÁTYOD</t>
  </si>
  <si>
    <t>Szamosangyalos</t>
  </si>
  <si>
    <t>SZAMOSANGYALOS</t>
  </si>
  <si>
    <t>Vásárosnamény</t>
  </si>
  <si>
    <t>VÁSÁROSNAMÉNY</t>
  </si>
  <si>
    <t>Gergelyiugornya</t>
  </si>
  <si>
    <t>Vitka</t>
  </si>
  <si>
    <t>Kisvarsány</t>
  </si>
  <si>
    <t>KISVARSÁNY</t>
  </si>
  <si>
    <t>Nagyvarsány</t>
  </si>
  <si>
    <t>NAGYVARSÁNY</t>
  </si>
  <si>
    <t xml:space="preserve">Gyüre </t>
  </si>
  <si>
    <t xml:space="preserve">GYÜRE </t>
  </si>
  <si>
    <t>Ópályi</t>
  </si>
  <si>
    <t>ÓPÁLYI</t>
  </si>
  <si>
    <t>Nyírparasznya</t>
  </si>
  <si>
    <t>NYÍRPARASZNYA</t>
  </si>
  <si>
    <t>Nagydobos</t>
  </si>
  <si>
    <t>NAGYDOBOS</t>
  </si>
  <si>
    <t>Szamosszeg</t>
  </si>
  <si>
    <t>SZAMOSSZEG</t>
  </si>
  <si>
    <t>Olcsva</t>
  </si>
  <si>
    <t>OLCSVA</t>
  </si>
  <si>
    <t>Tiszaszalka</t>
  </si>
  <si>
    <t>TISZASZALKA</t>
  </si>
  <si>
    <t>Tiszavid</t>
  </si>
  <si>
    <t>TISZAVID</t>
  </si>
  <si>
    <t>Tiszaadony</t>
  </si>
  <si>
    <t>TISZAADONY</t>
  </si>
  <si>
    <t>Tiszakerecseny</t>
  </si>
  <si>
    <t>TISZAKERECSENY</t>
  </si>
  <si>
    <t>Mátyus</t>
  </si>
  <si>
    <t>MÁTYUS</t>
  </si>
  <si>
    <t>Lónya</t>
  </si>
  <si>
    <t>LÓNYA</t>
  </si>
  <si>
    <t>Jánd</t>
  </si>
  <si>
    <t>JÁND</t>
  </si>
  <si>
    <t>Gulács</t>
  </si>
  <si>
    <t>GULÁCS</t>
  </si>
  <si>
    <t>Hetefejércse</t>
  </si>
  <si>
    <t>HETEFEJÉRCSE</t>
  </si>
  <si>
    <t>Csaroda</t>
  </si>
  <si>
    <t>CSARODA</t>
  </si>
  <si>
    <t>Tákos</t>
  </si>
  <si>
    <t>TÁKOS</t>
  </si>
  <si>
    <t>Fehérgyarmat</t>
  </si>
  <si>
    <t>FEHÉRGYARMAT</t>
  </si>
  <si>
    <t>Nábrád</t>
  </si>
  <si>
    <t>NÁBRÁD</t>
  </si>
  <si>
    <t>Kérsemjén</t>
  </si>
  <si>
    <t>KÉRSEMJÉN</t>
  </si>
  <si>
    <t>Panyola</t>
  </si>
  <si>
    <t>PANYOLA</t>
  </si>
  <si>
    <t>Olcsvaapáti</t>
  </si>
  <si>
    <t>OLCSVAAPÁTI</t>
  </si>
  <si>
    <t>Kisar</t>
  </si>
  <si>
    <t>KISAR</t>
  </si>
  <si>
    <t>Tivadar</t>
  </si>
  <si>
    <t>TIVADAR</t>
  </si>
  <si>
    <t>Nagyar</t>
  </si>
  <si>
    <t>NAGYAR</t>
  </si>
  <si>
    <t>Tarpa</t>
  </si>
  <si>
    <t>TARPA</t>
  </si>
  <si>
    <t>Márokpapi</t>
  </si>
  <si>
    <t>MÁROKPAPI</t>
  </si>
  <si>
    <t>Beregsurány</t>
  </si>
  <si>
    <t>BEREGSURÁNY</t>
  </si>
  <si>
    <t>Beregdaróc</t>
  </si>
  <si>
    <t>BEREGDARÓC</t>
  </si>
  <si>
    <t>Gelénes</t>
  </si>
  <si>
    <t>GELÉNES</t>
  </si>
  <si>
    <t>Vámosatya</t>
  </si>
  <si>
    <t>VÁMOSATYA</t>
  </si>
  <si>
    <t>Barabás</t>
  </si>
  <si>
    <t>BARABÁS</t>
  </si>
  <si>
    <t>Penyige</t>
  </si>
  <si>
    <t>PENYIGE</t>
  </si>
  <si>
    <t>Mánd</t>
  </si>
  <si>
    <t>MÁND</t>
  </si>
  <si>
    <t>Nemesborzova</t>
  </si>
  <si>
    <t>NEMESBORZOVA</t>
  </si>
  <si>
    <t>Kömörő</t>
  </si>
  <si>
    <t>KÖMÖRŐ</t>
  </si>
  <si>
    <t>Túristvándi</t>
  </si>
  <si>
    <t>TÚRISTVÁNDI</t>
  </si>
  <si>
    <t>Szatmárcseke</t>
  </si>
  <si>
    <t>SZATMÁRCSEKE</t>
  </si>
  <si>
    <t>Tiszakóród</t>
  </si>
  <si>
    <t>TISZAKÓRÓD</t>
  </si>
  <si>
    <t>Tiszacsécse</t>
  </si>
  <si>
    <t>TISZACSÉCSE</t>
  </si>
  <si>
    <t>Milota</t>
  </si>
  <si>
    <t>MILOTA</t>
  </si>
  <si>
    <t>Tiszabecs</t>
  </si>
  <si>
    <t>TISZABECS</t>
  </si>
  <si>
    <t>Uszka</t>
  </si>
  <si>
    <t>USZKA</t>
  </si>
  <si>
    <t>Magosliget</t>
  </si>
  <si>
    <t>MAGOSLIGET</t>
  </si>
  <si>
    <t>Sonkád</t>
  </si>
  <si>
    <t>SONKÁD</t>
  </si>
  <si>
    <t>Botpalád</t>
  </si>
  <si>
    <t>BOTPALÁD</t>
  </si>
  <si>
    <t>Kispalád</t>
  </si>
  <si>
    <t>KISPALÁD</t>
  </si>
  <si>
    <t>Zsarolyán</t>
  </si>
  <si>
    <t>ZSAROLYÁN</t>
  </si>
  <si>
    <t>Nagyszekeres</t>
  </si>
  <si>
    <t>NAGYSZEKERES</t>
  </si>
  <si>
    <t>Kisszekeres</t>
  </si>
  <si>
    <t>KISSZEKERES</t>
  </si>
  <si>
    <t>Fülesd</t>
  </si>
  <si>
    <t>FÜLESD</t>
  </si>
  <si>
    <t>Kölcse</t>
  </si>
  <si>
    <t>KÖLCSE</t>
  </si>
  <si>
    <t>Vámosoroszi</t>
  </si>
  <si>
    <t>VÁMOSOROSZI</t>
  </si>
  <si>
    <t>Csaholc</t>
  </si>
  <si>
    <t>CSAHOLC</t>
  </si>
  <si>
    <t>Túrricse</t>
  </si>
  <si>
    <t>TÚRRICSE</t>
  </si>
  <si>
    <t>Tisztaberek</t>
  </si>
  <si>
    <t>TISZTABEREK</t>
  </si>
  <si>
    <t>Rozsály</t>
  </si>
  <si>
    <t>ROZSÁLY</t>
  </si>
  <si>
    <t>Gacsály</t>
  </si>
  <si>
    <t>GACSÁLY</t>
  </si>
  <si>
    <t>Császló</t>
  </si>
  <si>
    <t>CSÁSZLÓ</t>
  </si>
  <si>
    <t>Zajta</t>
  </si>
  <si>
    <t>ZAJTA</t>
  </si>
  <si>
    <t>Méhtelek</t>
  </si>
  <si>
    <t>MÉHTELEK</t>
  </si>
  <si>
    <t>Garbolc</t>
  </si>
  <si>
    <t>GARBOLC</t>
  </si>
  <si>
    <t>Nagyhódos</t>
  </si>
  <si>
    <t>NAGYHÓDOS</t>
  </si>
  <si>
    <t>Kishódos</t>
  </si>
  <si>
    <t>KISHÓDOS</t>
  </si>
  <si>
    <t>Szolnok</t>
  </si>
  <si>
    <t>SZOLNOK</t>
  </si>
  <si>
    <t>Szandaszőllős</t>
  </si>
  <si>
    <t>Zagyvarékas</t>
  </si>
  <si>
    <t>ZAGYVARÉKAS</t>
  </si>
  <si>
    <t>Újszász</t>
  </si>
  <si>
    <t>ÚJSZÁSZ</t>
  </si>
  <si>
    <t>Szászberek</t>
  </si>
  <si>
    <t>SZÁSZBEREK</t>
  </si>
  <si>
    <t>Jászalsószentgyörgy</t>
  </si>
  <si>
    <t>JÁSZALSÓSZENTGYÖRGY</t>
  </si>
  <si>
    <t>Jászladány</t>
  </si>
  <si>
    <t>JÁSZLADÁNY</t>
  </si>
  <si>
    <t>Tiszasüly</t>
  </si>
  <si>
    <t>TISZASÜLY</t>
  </si>
  <si>
    <t>Kőtelek</t>
  </si>
  <si>
    <t>KŐTELEK</t>
  </si>
  <si>
    <t>Hunyadfalva</t>
  </si>
  <si>
    <t>HUNYADFALVA</t>
  </si>
  <si>
    <t>Csataszög</t>
  </si>
  <si>
    <t>CSATASZÖG</t>
  </si>
  <si>
    <t>Nagykörű</t>
  </si>
  <si>
    <t>NAGYKÖRŰ</t>
  </si>
  <si>
    <t>Besenyszög</t>
  </si>
  <si>
    <t>BESENYSZÖG</t>
  </si>
  <si>
    <t>Szajol</t>
  </si>
  <si>
    <t>SZAJOL</t>
  </si>
  <si>
    <t>Tiszatenyő</t>
  </si>
  <si>
    <t>TISZATENYŐ</t>
  </si>
  <si>
    <t>Kengyel</t>
  </si>
  <si>
    <t>KENGYEL</t>
  </si>
  <si>
    <t>Rákócziújfalu</t>
  </si>
  <si>
    <t>RÁKÓCZIÚJFALU</t>
  </si>
  <si>
    <t>Rákóczifalva</t>
  </si>
  <si>
    <t>RÁKÓCZIFALVA</t>
  </si>
  <si>
    <t>Tószeg</t>
  </si>
  <si>
    <t>TÓSZEG</t>
  </si>
  <si>
    <t>Tiszavárkony</t>
  </si>
  <si>
    <t>TISZAVÁRKONY</t>
  </si>
  <si>
    <t>Vezseny</t>
  </si>
  <si>
    <t>VEZSENY</t>
  </si>
  <si>
    <t>Tiszajenő</t>
  </si>
  <si>
    <t>TISZAJENŐ</t>
  </si>
  <si>
    <t>Tiszavárkonyi-Szőlők</t>
  </si>
  <si>
    <t>Jászberény</t>
  </si>
  <si>
    <t>JÁSZBERÉNY</t>
  </si>
  <si>
    <t>Jászfelsőszentgyörgy</t>
  </si>
  <si>
    <t>JÁSZFELSŐSZENTGYÖRGY</t>
  </si>
  <si>
    <t>Jászjákóhalma</t>
  </si>
  <si>
    <t>JÁSZJÁKÓHALMA</t>
  </si>
  <si>
    <t>Jászdózsa</t>
  </si>
  <si>
    <t>JÁSZDÓZSA</t>
  </si>
  <si>
    <t>Jászárokszállás</t>
  </si>
  <si>
    <t>JÁSZÁROKSZÁLLÁS</t>
  </si>
  <si>
    <t>Jászágó</t>
  </si>
  <si>
    <t>JÁSZÁGÓ</t>
  </si>
  <si>
    <t>Pusztamonostor</t>
  </si>
  <si>
    <t>PUSZTAMONOSTOR</t>
  </si>
  <si>
    <t>Jászfényszaru</t>
  </si>
  <si>
    <t>JÁSZFÉNYSZARU</t>
  </si>
  <si>
    <t>Jászapáti</t>
  </si>
  <si>
    <t>JÁSZAPÁTI</t>
  </si>
  <si>
    <t>Jászivány</t>
  </si>
  <si>
    <t>JÁSZIVÁNY</t>
  </si>
  <si>
    <t>Jászszentandrás</t>
  </si>
  <si>
    <t>JÁSZSZENTANDRÁS</t>
  </si>
  <si>
    <t>Jászkisér</t>
  </si>
  <si>
    <t>JÁSZKISÉR</t>
  </si>
  <si>
    <t>Jásztelek</t>
  </si>
  <si>
    <t>JÁSZTELEK</t>
  </si>
  <si>
    <t>Alattyán</t>
  </si>
  <si>
    <t>ALATTYÁN</t>
  </si>
  <si>
    <t>Jánoshida</t>
  </si>
  <si>
    <t>JÁNOSHIDA</t>
  </si>
  <si>
    <t>Jászboldogháza</t>
  </si>
  <si>
    <t>JÁSZBOLDOGHÁZA</t>
  </si>
  <si>
    <t>Portelek</t>
  </si>
  <si>
    <t>Törökszentmiklós</t>
  </si>
  <si>
    <t>TÖRÖKSZENTMIKLÓS</t>
  </si>
  <si>
    <t>Tiszapüspöki</t>
  </si>
  <si>
    <t>TISZAPÜSPÖKI</t>
  </si>
  <si>
    <t>Surjány</t>
  </si>
  <si>
    <t>Fegyvernek</t>
  </si>
  <si>
    <t>Szapárfalu</t>
  </si>
  <si>
    <t>FEGYVERNEK</t>
  </si>
  <si>
    <t>Örményes</t>
  </si>
  <si>
    <t>ÖRMÉNYES</t>
  </si>
  <si>
    <t>Tiszabő</t>
  </si>
  <si>
    <t>TISZABŐ</t>
  </si>
  <si>
    <t>Tiszagyenda</t>
  </si>
  <si>
    <t>TISZAGYENDA</t>
  </si>
  <si>
    <t>Tiszaroff</t>
  </si>
  <si>
    <t>TISZAROFF</t>
  </si>
  <si>
    <t>Tiszabura</t>
  </si>
  <si>
    <t>TISZABURA</t>
  </si>
  <si>
    <t>Abádszalók</t>
  </si>
  <si>
    <t>ABÁDSZALÓK</t>
  </si>
  <si>
    <t>Tiszaderzs</t>
  </si>
  <si>
    <t>TISZADERZS</t>
  </si>
  <si>
    <t>Tiszaszőlős</t>
  </si>
  <si>
    <t>TISZASZŐLŐS</t>
  </si>
  <si>
    <t>Karcag</t>
  </si>
  <si>
    <t>KARCAG</t>
  </si>
  <si>
    <t>Berekfürdő</t>
  </si>
  <si>
    <t>BEREKFÜRDŐ</t>
  </si>
  <si>
    <t>Kisújszállás</t>
  </si>
  <si>
    <t>KISÚJSZÁLLÁS</t>
  </si>
  <si>
    <t>Kunmadaras</t>
  </si>
  <si>
    <t>KUNMADARAS</t>
  </si>
  <si>
    <t>Tiszaszentimre</t>
  </si>
  <si>
    <t>TISZASZENTIMRE</t>
  </si>
  <si>
    <t>Újszentgyörgy</t>
  </si>
  <si>
    <t>Tomajmonostora</t>
  </si>
  <si>
    <t>TOMAJMONOSTORA</t>
  </si>
  <si>
    <t>Kenderes</t>
  </si>
  <si>
    <t>KENDERES</t>
  </si>
  <si>
    <t>Kunhegyes</t>
  </si>
  <si>
    <t>KUNHEGYES</t>
  </si>
  <si>
    <t>Bánhalma</t>
  </si>
  <si>
    <t>Tiszafüred</t>
  </si>
  <si>
    <t>TISZAFÜRED</t>
  </si>
  <si>
    <t>Tiszaörvény</t>
  </si>
  <si>
    <t>Kócsújfalu</t>
  </si>
  <si>
    <t>Tiszaigar</t>
  </si>
  <si>
    <t>TISZAIGAR</t>
  </si>
  <si>
    <t>Tiszaörs</t>
  </si>
  <si>
    <t>TISZAÖRS</t>
  </si>
  <si>
    <t>Nagyiván</t>
  </si>
  <si>
    <t>NAGYIVÁN</t>
  </si>
  <si>
    <t>Mezőtúr</t>
  </si>
  <si>
    <t>MEZŐTÚR</t>
  </si>
  <si>
    <t>Kétpó</t>
  </si>
  <si>
    <t>KÉTPÓ</t>
  </si>
  <si>
    <t>Kuncsorba</t>
  </si>
  <si>
    <t>KUNCSORBA</t>
  </si>
  <si>
    <t>Túrkeve</t>
  </si>
  <si>
    <t>TÚRKEVE</t>
  </si>
  <si>
    <t>Tiszaföldvár</t>
  </si>
  <si>
    <t>TISZAFÖLDVÁR</t>
  </si>
  <si>
    <t>Martfű</t>
  </si>
  <si>
    <t>MARTFŰ</t>
  </si>
  <si>
    <t>Kunszentmárton</t>
  </si>
  <si>
    <t>KUNSZENTMÁRTON</t>
  </si>
  <si>
    <t>Kungyalu</t>
  </si>
  <si>
    <t>Öcsöd</t>
  </si>
  <si>
    <t>ÖCSÖD</t>
  </si>
  <si>
    <t>Mesterszállás</t>
  </si>
  <si>
    <t>MESTERSZÁLLÁS</t>
  </si>
  <si>
    <t>Mezőhék</t>
  </si>
  <si>
    <t>MEZŐHÉK</t>
  </si>
  <si>
    <t>Homok</t>
  </si>
  <si>
    <t>Cibakháza</t>
  </si>
  <si>
    <t>CIBAKHÁZA</t>
  </si>
  <si>
    <t>Nagyrév</t>
  </si>
  <si>
    <t>NAGYRÉV</t>
  </si>
  <si>
    <t>Tiszainoka</t>
  </si>
  <si>
    <t>TISZAINOKA</t>
  </si>
  <si>
    <t>Cserkeszőlő</t>
  </si>
  <si>
    <t>CSERKESZŐLŐ</t>
  </si>
  <si>
    <t>Tiszakürt</t>
  </si>
  <si>
    <t>TISZAKÜRT</t>
  </si>
  <si>
    <t>Tiszasas</t>
  </si>
  <si>
    <t>TISZASAS</t>
  </si>
  <si>
    <t>Csépa</t>
  </si>
  <si>
    <t>CSÉPA</t>
  </si>
  <si>
    <t>Szelevény</t>
  </si>
  <si>
    <t>SZELEVÉNY</t>
  </si>
  <si>
    <t xml:space="preserve">Gyomaendrőd    </t>
  </si>
  <si>
    <t xml:space="preserve">GYOMAENDRŐD    </t>
  </si>
  <si>
    <t>Gyoma</t>
  </si>
  <si>
    <t>Endrőd</t>
  </si>
  <si>
    <t>Dévaványa</t>
  </si>
  <si>
    <t>DÉVAVÁNYA</t>
  </si>
  <si>
    <t>Ecsegfalva</t>
  </si>
  <si>
    <t>ECSEGFALVA</t>
  </si>
  <si>
    <t>Körösladány</t>
  </si>
  <si>
    <t>KÖRÖSLADÁNY</t>
  </si>
  <si>
    <t>Szeghalom</t>
  </si>
  <si>
    <t>SZEGHALOM</t>
  </si>
  <si>
    <t>Füzesgyarmat</t>
  </si>
  <si>
    <t>FÜZESGYARMAT</t>
  </si>
  <si>
    <t>Kertészsziget</t>
  </si>
  <si>
    <t>KERTÉSZSZIGET</t>
  </si>
  <si>
    <t>Bucsa</t>
  </si>
  <si>
    <t>BUCSA</t>
  </si>
  <si>
    <t>Vésztő</t>
  </si>
  <si>
    <t>VÉSZTŐ</t>
  </si>
  <si>
    <t>Okány</t>
  </si>
  <si>
    <t>OKÁNY</t>
  </si>
  <si>
    <t>Körösújfalu</t>
  </si>
  <si>
    <t>KÖRÖSÚJFALU</t>
  </si>
  <si>
    <t>Zsadány</t>
  </si>
  <si>
    <t>ZSADÁNY</t>
  </si>
  <si>
    <t>Biharugra</t>
  </si>
  <si>
    <t>BIHARUGRA</t>
  </si>
  <si>
    <t>Körösnagyharsány</t>
  </si>
  <si>
    <t>KÖRÖSNAGYHARSÁNY</t>
  </si>
  <si>
    <t>Szarvas</t>
  </si>
  <si>
    <t>SZARVAS</t>
  </si>
  <si>
    <t>Csabacsűd</t>
  </si>
  <si>
    <t>CSABACSŰD</t>
  </si>
  <si>
    <t>Kardos</t>
  </si>
  <si>
    <t>KARDOS</t>
  </si>
  <si>
    <t>Kondoros</t>
  </si>
  <si>
    <t>KONDOROS</t>
  </si>
  <si>
    <t>Hunya</t>
  </si>
  <si>
    <t>HUNYA</t>
  </si>
  <si>
    <t>Örménykút</t>
  </si>
  <si>
    <t>ÖRMÉNYKÚT</t>
  </si>
  <si>
    <t>Békésszentandrás</t>
  </si>
  <si>
    <t>BÉKÉSSZENTANDRÁS</t>
  </si>
  <si>
    <t>Békéscsaba</t>
  </si>
  <si>
    <t>BÉKÉSCSABA</t>
  </si>
  <si>
    <t xml:space="preserve">Csabaszabadi </t>
  </si>
  <si>
    <t xml:space="preserve">CSABASZABADI </t>
  </si>
  <si>
    <t>Csárdaszállás</t>
  </si>
  <si>
    <t>CSÁRDASZÁLLÁS</t>
  </si>
  <si>
    <t>Köröstarcsa</t>
  </si>
  <si>
    <t>KÖRÖSTARCSA</t>
  </si>
  <si>
    <t>Gerla</t>
  </si>
  <si>
    <t>Doboz</t>
  </si>
  <si>
    <t>DOBOZ</t>
  </si>
  <si>
    <t>Békés</t>
  </si>
  <si>
    <t>BÉKÉS</t>
  </si>
  <si>
    <t>Tarhos</t>
  </si>
  <si>
    <t>TARHOS</t>
  </si>
  <si>
    <t>Bélmegyer</t>
  </si>
  <si>
    <t>BÉLMEGYER</t>
  </si>
  <si>
    <t>Mezőberény</t>
  </si>
  <si>
    <t>MEZŐBERÉNY</t>
  </si>
  <si>
    <t>Újkígyós</t>
  </si>
  <si>
    <t>ÚJKÍGYÓS</t>
  </si>
  <si>
    <t>Csanádapáca</t>
  </si>
  <si>
    <t>CSANÁDAPÁCA</t>
  </si>
  <si>
    <t>Medgyesbodzás</t>
  </si>
  <si>
    <t>MEDGYESBODZÁS</t>
  </si>
  <si>
    <t>Gábortelep</t>
  </si>
  <si>
    <t>Pusztaottlaka</t>
  </si>
  <si>
    <t>PUSZTAOTTLAKA</t>
  </si>
  <si>
    <t xml:space="preserve">Medgyesegyháza  </t>
  </si>
  <si>
    <t xml:space="preserve">MEDGYESEGYHÁZA  </t>
  </si>
  <si>
    <t>Magyarbánhegyes</t>
  </si>
  <si>
    <t>MAGYARBÁNHEGYES</t>
  </si>
  <si>
    <t>Nagybánhegyes</t>
  </si>
  <si>
    <t>NAGYBÁNHEGYES</t>
  </si>
  <si>
    <t>Mezőmegyer</t>
  </si>
  <si>
    <t>Murony</t>
  </si>
  <si>
    <t>MURONY</t>
  </si>
  <si>
    <t>Kamut</t>
  </si>
  <si>
    <t>KAMUT</t>
  </si>
  <si>
    <t>Kétsoprony</t>
  </si>
  <si>
    <t>KÉTSOPRONY</t>
  </si>
  <si>
    <t>Telekgerendás</t>
  </si>
  <si>
    <t>TELEKGERENDÁS</t>
  </si>
  <si>
    <t>Gyula</t>
  </si>
  <si>
    <t>GYULA</t>
  </si>
  <si>
    <t>József Attila szanatórium</t>
  </si>
  <si>
    <t>Gyulavári</t>
  </si>
  <si>
    <t>Szabadkígyós</t>
  </si>
  <si>
    <t>SZABADKÍGYÓS</t>
  </si>
  <si>
    <t>Sarkad</t>
  </si>
  <si>
    <t>SARKAD</t>
  </si>
  <si>
    <t>Cukorgyár</t>
  </si>
  <si>
    <t>Kötegyán</t>
  </si>
  <si>
    <t>KÖTEGYÁN</t>
  </si>
  <si>
    <t>Méhkerék</t>
  </si>
  <si>
    <t>MÉHKERÉK</t>
  </si>
  <si>
    <t>Újszalonta</t>
  </si>
  <si>
    <t>ÚJSZALONTA</t>
  </si>
  <si>
    <t>Sarkadkeresztúr</t>
  </si>
  <si>
    <t>SARKADKERESZTÚR</t>
  </si>
  <si>
    <t>Mezőgyán</t>
  </si>
  <si>
    <t>MEZŐGYÁN</t>
  </si>
  <si>
    <t>Geszt</t>
  </si>
  <si>
    <t>GESZT</t>
  </si>
  <si>
    <t>Kétegyháza</t>
  </si>
  <si>
    <t>KÉTEGYHÁZA</t>
  </si>
  <si>
    <t>Elek</t>
  </si>
  <si>
    <t>ELEK</t>
  </si>
  <si>
    <t>Lőkösháza</t>
  </si>
  <si>
    <t>LŐKÖSHÁZA</t>
  </si>
  <si>
    <t>Kevermes</t>
  </si>
  <si>
    <t>KEVERMES</t>
  </si>
  <si>
    <t>Dombiratos</t>
  </si>
  <si>
    <t>DOMBIRATOS</t>
  </si>
  <si>
    <t>Kunágota</t>
  </si>
  <si>
    <t>KUNÁGOTA</t>
  </si>
  <si>
    <t>Almáskamarás</t>
  </si>
  <si>
    <t>ALMÁSKAMARÁS</t>
  </si>
  <si>
    <t>Nagykamarás</t>
  </si>
  <si>
    <t>NAGYKAMARÁS</t>
  </si>
  <si>
    <t>Medgyesegyháza</t>
  </si>
  <si>
    <t>Bánkút</t>
  </si>
  <si>
    <t>MEDGYESEGYHÁZA</t>
  </si>
  <si>
    <t>Mezőkovácsháza</t>
  </si>
  <si>
    <t>MEZŐKOVÁCSHÁZA</t>
  </si>
  <si>
    <t>Végegyháza</t>
  </si>
  <si>
    <t>VÉGEGYHÁZA</t>
  </si>
  <si>
    <t>Mezőhegyes</t>
  </si>
  <si>
    <t>MEZŐHEGYES</t>
  </si>
  <si>
    <t>Battonya</t>
  </si>
  <si>
    <t>BATTONYA</t>
  </si>
  <si>
    <t>Dombegyház</t>
  </si>
  <si>
    <t>DOMBEGYHÁZ</t>
  </si>
  <si>
    <t>Kisdombegyház</t>
  </si>
  <si>
    <t>KISDOMBEGYHÁZ</t>
  </si>
  <si>
    <t>Magyardombegyház</t>
  </si>
  <si>
    <t>MAGYARDOMBEGYHÁZ</t>
  </si>
  <si>
    <t>Orosháza</t>
  </si>
  <si>
    <t>OROSHÁZA</t>
  </si>
  <si>
    <t>Rákóczitelep</t>
  </si>
  <si>
    <t>Gyopárosfürdő</t>
  </si>
  <si>
    <t>Szentetornya</t>
  </si>
  <si>
    <t>Pusztaföldvár</t>
  </si>
  <si>
    <t>PUSZTAFÖLDVÁR</t>
  </si>
  <si>
    <t>Csorvás</t>
  </si>
  <si>
    <t>CSORVÁS</t>
  </si>
  <si>
    <t>Gerendás</t>
  </si>
  <si>
    <t>GERENDÁS</t>
  </si>
  <si>
    <t>Nagyszénás</t>
  </si>
  <si>
    <t>NAGYSZÉNÁS</t>
  </si>
  <si>
    <t>Gádoros</t>
  </si>
  <si>
    <t>GÁDOROS</t>
  </si>
  <si>
    <t>Tótkomlós</t>
  </si>
  <si>
    <t>TÓTKOMLÓS</t>
  </si>
  <si>
    <t>Kardoskút</t>
  </si>
  <si>
    <t>KARDOSKÚT</t>
  </si>
  <si>
    <t>Békéssámson</t>
  </si>
  <si>
    <t>BÉKÉSSÁMSON</t>
  </si>
  <si>
    <t>Kaszaper</t>
  </si>
  <si>
    <t>KASZAPER</t>
  </si>
  <si>
    <t>Kecskemét</t>
  </si>
  <si>
    <t>KECSKEMÉT</t>
  </si>
  <si>
    <t>Méntelek</t>
  </si>
  <si>
    <t>Szentkirály</t>
  </si>
  <si>
    <t>SZENTKIRÁLY</t>
  </si>
  <si>
    <t>Nyárlőrinc</t>
  </si>
  <si>
    <t>NYÁRLŐRINC</t>
  </si>
  <si>
    <t>Városföld</t>
  </si>
  <si>
    <t>VÁROSFÖLD</t>
  </si>
  <si>
    <t>Helvécia</t>
  </si>
  <si>
    <t>HELVÉCIA</t>
  </si>
  <si>
    <t>Ballószög</t>
  </si>
  <si>
    <t>BALLÓSZÖG</t>
  </si>
  <si>
    <t>Kerekegyháza</t>
  </si>
  <si>
    <t>KEREKEGYHÁZA</t>
  </si>
  <si>
    <t>Fülöpháza</t>
  </si>
  <si>
    <t>FÜLÖPHÁZA</t>
  </si>
  <si>
    <t>Kunbaracs</t>
  </si>
  <si>
    <t>KUNBARACS</t>
  </si>
  <si>
    <t>Hetényegyháza</t>
  </si>
  <si>
    <t>Ladánybene</t>
  </si>
  <si>
    <t>LADÁNYBENE</t>
  </si>
  <si>
    <t>Lajosmizse</t>
  </si>
  <si>
    <t>LAJOSMIZSE</t>
  </si>
  <si>
    <t xml:space="preserve">Felsőlajos </t>
  </si>
  <si>
    <t xml:space="preserve">FELSŐLAJOS </t>
  </si>
  <si>
    <t>Tiszakécske</t>
  </si>
  <si>
    <t>TISZAKÉCSKE</t>
  </si>
  <si>
    <t>Tiszabög</t>
  </si>
  <si>
    <t>Tiszaug</t>
  </si>
  <si>
    <t>TISZAUG</t>
  </si>
  <si>
    <t>Lakitelek</t>
  </si>
  <si>
    <t>LAKITELEK</t>
  </si>
  <si>
    <t xml:space="preserve">Tiszaalpár </t>
  </si>
  <si>
    <t>Alpár</t>
  </si>
  <si>
    <t xml:space="preserve">TISZAALPÁR </t>
  </si>
  <si>
    <t>Tiszaújfalú</t>
  </si>
  <si>
    <t>Izsák</t>
  </si>
  <si>
    <t>IZSÁK</t>
  </si>
  <si>
    <t>Páhi</t>
  </si>
  <si>
    <t>PÁHI</t>
  </si>
  <si>
    <t>Ágasegyháza</t>
  </si>
  <si>
    <t>ÁGASEGYHÁZA</t>
  </si>
  <si>
    <t>Orgovány</t>
  </si>
  <si>
    <t>ORGOVÁNY</t>
  </si>
  <si>
    <t>Jakabszállás</t>
  </si>
  <si>
    <t>JAKABSZÁLLÁS</t>
  </si>
  <si>
    <t>Szabadszállás</t>
  </si>
  <si>
    <t>SZABADSZÁLLÁS</t>
  </si>
  <si>
    <t>Fülöpszállás</t>
  </si>
  <si>
    <t>FÜLÖPSZÁLLÁS</t>
  </si>
  <si>
    <t>Szalkszentmárton</t>
  </si>
  <si>
    <t>SZALKSZENTMÁRTON</t>
  </si>
  <si>
    <t>Dunavecse</t>
  </si>
  <si>
    <t>DUNAVECSE</t>
  </si>
  <si>
    <t>Apostag</t>
  </si>
  <si>
    <t>APOSTAG</t>
  </si>
  <si>
    <t xml:space="preserve">Kunszentmiklós </t>
  </si>
  <si>
    <t xml:space="preserve">KUNSZENTMIKLÓS </t>
  </si>
  <si>
    <t>Kunpeszér</t>
  </si>
  <si>
    <t>KUNPESZÉR</t>
  </si>
  <si>
    <t>Kunadacs</t>
  </si>
  <si>
    <t>KUNADACS</t>
  </si>
  <si>
    <t>Tass</t>
  </si>
  <si>
    <t>TASS</t>
  </si>
  <si>
    <t>Kiskunfélegyháza</t>
  </si>
  <si>
    <t>KISKUNFÉLEGYHÁZA</t>
  </si>
  <si>
    <t>Gátér</t>
  </si>
  <si>
    <t>GÁTÉR</t>
  </si>
  <si>
    <t>Pálmonostora</t>
  </si>
  <si>
    <t>PÁLMONOSTORA</t>
  </si>
  <si>
    <t>Petőfiszállás</t>
  </si>
  <si>
    <t>PETŐFISZÁLLÁS</t>
  </si>
  <si>
    <t>Bugac</t>
  </si>
  <si>
    <t>BUGAC</t>
  </si>
  <si>
    <t>Bugacpusztaháza</t>
  </si>
  <si>
    <t>BUGACPUSZTAHÁZA</t>
  </si>
  <si>
    <t>Kunszállás</t>
  </si>
  <si>
    <t>KUNSZÁLLÁS</t>
  </si>
  <si>
    <t xml:space="preserve">Fülöpjakab </t>
  </si>
  <si>
    <t xml:space="preserve">FÜLÖPJAKAB </t>
  </si>
  <si>
    <t>Kiskunmajsa</t>
  </si>
  <si>
    <t>KISKUNMAJSA</t>
  </si>
  <si>
    <t>Szank</t>
  </si>
  <si>
    <t>SZANK</t>
  </si>
  <si>
    <t xml:space="preserve">Móricgát </t>
  </si>
  <si>
    <t xml:space="preserve">MÓRICGÁT </t>
  </si>
  <si>
    <t>Jászszentlászló</t>
  </si>
  <si>
    <t>JÁSZSZENTLÁSZLÓ</t>
  </si>
  <si>
    <t>Kömpöc</t>
  </si>
  <si>
    <t>KÖMPÖC</t>
  </si>
  <si>
    <t>Csólyospálos</t>
  </si>
  <si>
    <t>CSÓLYOSPÁLOS</t>
  </si>
  <si>
    <t>Harkakötöny</t>
  </si>
  <si>
    <t>HARKAKÖTÖNY</t>
  </si>
  <si>
    <t>Kiskőrös</t>
  </si>
  <si>
    <t>KISKŐRÖS</t>
  </si>
  <si>
    <t>Kaskantyú</t>
  </si>
  <si>
    <t>KASKANTYÚ</t>
  </si>
  <si>
    <t>Akasztó</t>
  </si>
  <si>
    <t>AKASZTÓ</t>
  </si>
  <si>
    <t>Csengőd</t>
  </si>
  <si>
    <t>CSENGŐD</t>
  </si>
  <si>
    <t>Soltszentimre</t>
  </si>
  <si>
    <t>SOLTSZENTIMRE</t>
  </si>
  <si>
    <t>Tabdi</t>
  </si>
  <si>
    <t>TABDI</t>
  </si>
  <si>
    <t>Soltvadkert</t>
  </si>
  <si>
    <t>SOLTVADKERT</t>
  </si>
  <si>
    <t>Bócsa</t>
  </si>
  <si>
    <t>BÓCSA</t>
  </si>
  <si>
    <t>Tázlár</t>
  </si>
  <si>
    <t>TÁZLÁR</t>
  </si>
  <si>
    <t>Kecel</t>
  </si>
  <si>
    <t>KECEL</t>
  </si>
  <si>
    <t>Imrehegy</t>
  </si>
  <si>
    <t>IMREHEGY</t>
  </si>
  <si>
    <t>Császártöltés</t>
  </si>
  <si>
    <t>CSÁSZÁRTÖLTÉS</t>
  </si>
  <si>
    <t>Kalocsa</t>
  </si>
  <si>
    <t>KALOCSA</t>
  </si>
  <si>
    <t>Öregcsertő</t>
  </si>
  <si>
    <t>ÖREGCSERTŐ</t>
  </si>
  <si>
    <t>Solt</t>
  </si>
  <si>
    <t>SOLT</t>
  </si>
  <si>
    <t>Újsolt</t>
  </si>
  <si>
    <t>ÚJSOLT</t>
  </si>
  <si>
    <t>Dunaegyháza</t>
  </si>
  <si>
    <t>DUNAEGYHÁZA</t>
  </si>
  <si>
    <t>Dunatetétlen</t>
  </si>
  <si>
    <t>DUNATETÉTLEN</t>
  </si>
  <si>
    <t xml:space="preserve">Harta </t>
  </si>
  <si>
    <t xml:space="preserve">HARTA </t>
  </si>
  <si>
    <t>Állampuszta</t>
  </si>
  <si>
    <t>Dunapataj</t>
  </si>
  <si>
    <t>DUNAPATAJ</t>
  </si>
  <si>
    <t>Foktő</t>
  </si>
  <si>
    <t>FOKTŐ</t>
  </si>
  <si>
    <t>Uszód</t>
  </si>
  <si>
    <t>USZÓD</t>
  </si>
  <si>
    <t>Dunaszentbenedek</t>
  </si>
  <si>
    <t>DUNASZENTBENEDEK</t>
  </si>
  <si>
    <t>Géderlak</t>
  </si>
  <si>
    <t>GÉDERLAK</t>
  </si>
  <si>
    <t>Ordas</t>
  </si>
  <si>
    <t>ORDAS</t>
  </si>
  <si>
    <t>Szakmár</t>
  </si>
  <si>
    <t>SZAKMÁR</t>
  </si>
  <si>
    <t>Újtelek</t>
  </si>
  <si>
    <t>ÚJTELEK</t>
  </si>
  <si>
    <t>Homokmégy</t>
  </si>
  <si>
    <t>HOMOKMÉGY</t>
  </si>
  <si>
    <t>Drágszél</t>
  </si>
  <si>
    <t>DRÁGSZÉL</t>
  </si>
  <si>
    <t>Miske</t>
  </si>
  <si>
    <t>MISKE</t>
  </si>
  <si>
    <t>Hajós</t>
  </si>
  <si>
    <t>HAJÓS</t>
  </si>
  <si>
    <t>Nemesnádudvar</t>
  </si>
  <si>
    <t>NEMESNÁDUDVAR</t>
  </si>
  <si>
    <t>Sükösd</t>
  </si>
  <si>
    <t>SÜKÖSD</t>
  </si>
  <si>
    <t>Érsekcsanád</t>
  </si>
  <si>
    <t>ÉRSEKCSANÁD</t>
  </si>
  <si>
    <t>Érsekhalma</t>
  </si>
  <si>
    <t>ÉRSEKHALMA</t>
  </si>
  <si>
    <t>Bátya</t>
  </si>
  <si>
    <t>BÁTYA</t>
  </si>
  <si>
    <t>Fajsz</t>
  </si>
  <si>
    <t>FAJSZ</t>
  </si>
  <si>
    <t>Dusnok</t>
  </si>
  <si>
    <t>DUSNOK</t>
  </si>
  <si>
    <t>Kiskunhalas</t>
  </si>
  <si>
    <t>KISKUNHALAS</t>
  </si>
  <si>
    <t>Zsana</t>
  </si>
  <si>
    <t>ZSANA</t>
  </si>
  <si>
    <t>Balotaszállás</t>
  </si>
  <si>
    <t>BALOTASZÁLLÁS</t>
  </si>
  <si>
    <t>Kunfehértó</t>
  </si>
  <si>
    <t>KUNFEHÉRTÓ</t>
  </si>
  <si>
    <t>Pirtó</t>
  </si>
  <si>
    <t>PIRTÓ</t>
  </si>
  <si>
    <t>Kisszállás</t>
  </si>
  <si>
    <t>KISSZÁLLÁS</t>
  </si>
  <si>
    <t>Tompa</t>
  </si>
  <si>
    <t>TOMPA</t>
  </si>
  <si>
    <t>Kelebia</t>
  </si>
  <si>
    <t>KELEBIA</t>
  </si>
  <si>
    <t>Csikéria</t>
  </si>
  <si>
    <t>CSIKÉRIA</t>
  </si>
  <si>
    <t>Bácsszőlős</t>
  </si>
  <si>
    <t>BÁCSSZŐLŐS</t>
  </si>
  <si>
    <t>Bácsalmás</t>
  </si>
  <si>
    <t>BÁCSALMÁS</t>
  </si>
  <si>
    <t>Kunbaja</t>
  </si>
  <si>
    <t>KUNBAJA</t>
  </si>
  <si>
    <t>Jánoshalma</t>
  </si>
  <si>
    <t>JÁNOSHALMA</t>
  </si>
  <si>
    <t xml:space="preserve">Kéleshalom </t>
  </si>
  <si>
    <t xml:space="preserve">KÉLESHALOM </t>
  </si>
  <si>
    <t>Borota</t>
  </si>
  <si>
    <t>BOROTA</t>
  </si>
  <si>
    <t>Rém</t>
  </si>
  <si>
    <t>RÉM</t>
  </si>
  <si>
    <t>Felsőszentiván</t>
  </si>
  <si>
    <t>FELSŐSZENTIVÁN</t>
  </si>
  <si>
    <t>Csávoly</t>
  </si>
  <si>
    <t>CSÁVOLY</t>
  </si>
  <si>
    <t>Mélykút</t>
  </si>
  <si>
    <t>MÉLYKÚT</t>
  </si>
  <si>
    <t>Tataháza</t>
  </si>
  <si>
    <t>TATAHÁZA</t>
  </si>
  <si>
    <t>Mátételke</t>
  </si>
  <si>
    <t>MÁTÉTELKE</t>
  </si>
  <si>
    <t>Bácsbokod</t>
  </si>
  <si>
    <t>BÁCSBOKOD</t>
  </si>
  <si>
    <t>Bácsborsód</t>
  </si>
  <si>
    <t>BÁCSBORSÓD</t>
  </si>
  <si>
    <t>Katymár</t>
  </si>
  <si>
    <t>KATYMÁR</t>
  </si>
  <si>
    <t>Madaras</t>
  </si>
  <si>
    <t>MADARAS</t>
  </si>
  <si>
    <t>Baja</t>
  </si>
  <si>
    <t>BAJA</t>
  </si>
  <si>
    <t>Bajaszentistván</t>
  </si>
  <si>
    <t>Bácsszentgyörgy</t>
  </si>
  <si>
    <t>BÁCSSZENTGYÖRGY</t>
  </si>
  <si>
    <t>Szeremle</t>
  </si>
  <si>
    <t>SZEREMLE</t>
  </si>
  <si>
    <t>Dunafalva</t>
  </si>
  <si>
    <t>DUNAFALVA</t>
  </si>
  <si>
    <t>Vaskút</t>
  </si>
  <si>
    <t>VASKÚT</t>
  </si>
  <si>
    <t>Gara</t>
  </si>
  <si>
    <t>GARA</t>
  </si>
  <si>
    <t>Csátalja</t>
  </si>
  <si>
    <t>CSÁTALJA</t>
  </si>
  <si>
    <t>Dávod</t>
  </si>
  <si>
    <t>DÁVOD</t>
  </si>
  <si>
    <t>Hercegszántó</t>
  </si>
  <si>
    <t>HERCEGSZÁNTÓ</t>
  </si>
  <si>
    <t>Nagybaracska</t>
  </si>
  <si>
    <t>NAGYBARACSKA</t>
  </si>
  <si>
    <t>Bátmonostor</t>
  </si>
  <si>
    <t>BÁTMONOSTOR</t>
  </si>
  <si>
    <t>Szentes</t>
  </si>
  <si>
    <t>SZENTES</t>
  </si>
  <si>
    <t>Nagytőke</t>
  </si>
  <si>
    <t>NAGYTŐKE</t>
  </si>
  <si>
    <t>Derekegyház</t>
  </si>
  <si>
    <t>DEREKEGYHÁZ</t>
  </si>
  <si>
    <t>Nagymágocs</t>
  </si>
  <si>
    <t>NAGYMÁGOCS</t>
  </si>
  <si>
    <t>Árpádhalom</t>
  </si>
  <si>
    <t>ÁRPÁDHALOM</t>
  </si>
  <si>
    <t>Eperjes</t>
  </si>
  <si>
    <t>EPERJES</t>
  </si>
  <si>
    <t>Fábiánsebestyén</t>
  </si>
  <si>
    <t>FÁBIÁNSEBESTYÉN</t>
  </si>
  <si>
    <t>Mindszent</t>
  </si>
  <si>
    <t>MINDSZENT</t>
  </si>
  <si>
    <t>Szegvár</t>
  </si>
  <si>
    <t>SZEGVÁR</t>
  </si>
  <si>
    <t>Mártély</t>
  </si>
  <si>
    <t>MÁRTÉLY</t>
  </si>
  <si>
    <t>Csongrád</t>
  </si>
  <si>
    <t>CSONGRÁD</t>
  </si>
  <si>
    <t>Felgyő</t>
  </si>
  <si>
    <t>FELGYŐ</t>
  </si>
  <si>
    <t>Tömörkény</t>
  </si>
  <si>
    <t>TÖMÖRKÉNY</t>
  </si>
  <si>
    <t>Csanytelek</t>
  </si>
  <si>
    <t>CSANYTELEK</t>
  </si>
  <si>
    <t>Bokros</t>
  </si>
  <si>
    <t>Szeged</t>
  </si>
  <si>
    <t>SZEGED</t>
  </si>
  <si>
    <t>Szentmihály</t>
  </si>
  <si>
    <t>Algyő</t>
  </si>
  <si>
    <t>ALGYŐ</t>
  </si>
  <si>
    <t>Tápé</t>
  </si>
  <si>
    <t>Újszentiván</t>
  </si>
  <si>
    <t>ÚJSZENTIVÁN</t>
  </si>
  <si>
    <t>Kübekháza</t>
  </si>
  <si>
    <t>KÜBEKHÁZA</t>
  </si>
  <si>
    <t>Tiszasziget</t>
  </si>
  <si>
    <t>TISZASZIGET</t>
  </si>
  <si>
    <t>Gyálarét</t>
  </si>
  <si>
    <t>Röszke</t>
  </si>
  <si>
    <t>RÖSZKE</t>
  </si>
  <si>
    <t>Kistelek</t>
  </si>
  <si>
    <t>KISTELEK</t>
  </si>
  <si>
    <t>Sándorfalva</t>
  </si>
  <si>
    <t>SÁNDORFALVA</t>
  </si>
  <si>
    <t>Szatymaz</t>
  </si>
  <si>
    <t>SZATYMAZ</t>
  </si>
  <si>
    <t>Balástya</t>
  </si>
  <si>
    <t>BALÁSTYA</t>
  </si>
  <si>
    <t>Csengele</t>
  </si>
  <si>
    <t>CSENGELE</t>
  </si>
  <si>
    <t>Dóc</t>
  </si>
  <si>
    <t>DÓC</t>
  </si>
  <si>
    <t>Ópusztaszer</t>
  </si>
  <si>
    <t>ÓPUSZTASZER</t>
  </si>
  <si>
    <t>Baks</t>
  </si>
  <si>
    <t>BAKS</t>
  </si>
  <si>
    <t>Pusztaszer</t>
  </si>
  <si>
    <t>PUSZTASZER</t>
  </si>
  <si>
    <t>Szőreg</t>
  </si>
  <si>
    <t>Deszk</t>
  </si>
  <si>
    <t>DESZK</t>
  </si>
  <si>
    <t>Klárafalva</t>
  </si>
  <si>
    <t>KLÁRAFALVA</t>
  </si>
  <si>
    <t>Ferencszállás</t>
  </si>
  <si>
    <t>FERENCSZÁLLÁS</t>
  </si>
  <si>
    <t>Kiszombor</t>
  </si>
  <si>
    <t>KISZOMBOR</t>
  </si>
  <si>
    <t>Domaszék</t>
  </si>
  <si>
    <t>DOMASZÉK</t>
  </si>
  <si>
    <t>Mórahalom</t>
  </si>
  <si>
    <t>MÓRAHALOM</t>
  </si>
  <si>
    <t>Ásotthalom</t>
  </si>
  <si>
    <t>ÁSOTTHALOM</t>
  </si>
  <si>
    <t>Öttömös</t>
  </si>
  <si>
    <t>ÖTTÖMÖS</t>
  </si>
  <si>
    <t>Pusztamérges</t>
  </si>
  <si>
    <t>PUSZTAMÉRGES</t>
  </si>
  <si>
    <t>Ruzsa</t>
  </si>
  <si>
    <t>RUZSA</t>
  </si>
  <si>
    <t>Zákányszék</t>
  </si>
  <si>
    <t>ZÁKÁNYSZÉK</t>
  </si>
  <si>
    <t>Kiskundorozsma</t>
  </si>
  <si>
    <t>Zsombó</t>
  </si>
  <si>
    <t>ZSOMBÓ</t>
  </si>
  <si>
    <t>Forráskút</t>
  </si>
  <si>
    <t>FORRÁSKÚT</t>
  </si>
  <si>
    <t>Üllés</t>
  </si>
  <si>
    <t>ÜLLÉS</t>
  </si>
  <si>
    <t>Bordány</t>
  </si>
  <si>
    <t>BORDÁNY</t>
  </si>
  <si>
    <t>Hódmezővásárhely</t>
  </si>
  <si>
    <t>HÓDMEZŐVÁSÁRHELY</t>
  </si>
  <si>
    <t>Szikáncs</t>
  </si>
  <si>
    <t>Székkutas</t>
  </si>
  <si>
    <t>SZÉKKUTAS</t>
  </si>
  <si>
    <t>Makó</t>
  </si>
  <si>
    <t>MAKÓ</t>
  </si>
  <si>
    <t>Királyhegyes</t>
  </si>
  <si>
    <t>KIRÁLYHEGYES</t>
  </si>
  <si>
    <t>Kövegy</t>
  </si>
  <si>
    <t>KÖVEGY</t>
  </si>
  <si>
    <t>Csanádpalota</t>
  </si>
  <si>
    <t>CSANÁDPALOTA</t>
  </si>
  <si>
    <t>Pitvaros</t>
  </si>
  <si>
    <t>PITVAROS</t>
  </si>
  <si>
    <t>Csanádalberti</t>
  </si>
  <si>
    <t>CSANÁDALBERTI</t>
  </si>
  <si>
    <t>Ambrózfalva</t>
  </si>
  <si>
    <t>AMBRÓZFALVA</t>
  </si>
  <si>
    <t>Nagyér</t>
  </si>
  <si>
    <t>NAGYÉR</t>
  </si>
  <si>
    <t>Maroslele</t>
  </si>
  <si>
    <t>MAROSLELE</t>
  </si>
  <si>
    <t>Földeák</t>
  </si>
  <si>
    <t>FÖLDEÁK</t>
  </si>
  <si>
    <t>Óföldeák</t>
  </si>
  <si>
    <t>ÓFÖLDEÁK</t>
  </si>
  <si>
    <t>Apátfalva</t>
  </si>
  <si>
    <t>APÁTFALVA</t>
  </si>
  <si>
    <t>Magyarcsanád</t>
  </si>
  <si>
    <t>MAGYARCSANÁD</t>
  </si>
  <si>
    <t>Nagylak</t>
  </si>
  <si>
    <t>NAGYLAK</t>
  </si>
  <si>
    <t>Sárbogárd</t>
  </si>
  <si>
    <t>SÁRBOGÁRD</t>
  </si>
  <si>
    <t>Sárszentmiklós</t>
  </si>
  <si>
    <t>Alap</t>
  </si>
  <si>
    <t>ALAP</t>
  </si>
  <si>
    <t>Alsószentiván</t>
  </si>
  <si>
    <t>ALSÓSZENTIVÁN</t>
  </si>
  <si>
    <t>Cece</t>
  </si>
  <si>
    <t>CECE</t>
  </si>
  <si>
    <t>Sáregres</t>
  </si>
  <si>
    <t>SÁREGRES</t>
  </si>
  <si>
    <t>Igar</t>
  </si>
  <si>
    <t>IGAR</t>
  </si>
  <si>
    <t>Mezőszilas</t>
  </si>
  <si>
    <t>MEZŐSZILAS</t>
  </si>
  <si>
    <t>Pusztaegres</t>
  </si>
  <si>
    <t>Sárhatvan</t>
  </si>
  <si>
    <t>Dunaföldvár</t>
  </si>
  <si>
    <t>DUNAFÖLDVÁR</t>
  </si>
  <si>
    <t>Bölcske</t>
  </si>
  <si>
    <t>BÖLCSKE</t>
  </si>
  <si>
    <t>Madocsa</t>
  </si>
  <si>
    <t>MADOCSA</t>
  </si>
  <si>
    <t>Paks</t>
  </si>
  <si>
    <t>Dunakömlőd</t>
  </si>
  <si>
    <t>PAKS</t>
  </si>
  <si>
    <t>Pusztahencse</t>
  </si>
  <si>
    <t>PUSZTAHENCSE</t>
  </si>
  <si>
    <t>Németkér</t>
  </si>
  <si>
    <t>NÉMETKÉR</t>
  </si>
  <si>
    <t>Vajta</t>
  </si>
  <si>
    <t>VAJTA</t>
  </si>
  <si>
    <t>Pálfa</t>
  </si>
  <si>
    <t>PÁLFA</t>
  </si>
  <si>
    <t>Bikács</t>
  </si>
  <si>
    <t>BIKÁCS</t>
  </si>
  <si>
    <t>Nagydorog</t>
  </si>
  <si>
    <t>NAGYDOROG</t>
  </si>
  <si>
    <t>Györköny</t>
  </si>
  <si>
    <t>GYÖRKÖNY</t>
  </si>
  <si>
    <t>Sárszentlőrinc</t>
  </si>
  <si>
    <t>SÁRSZENTLŐRINC</t>
  </si>
  <si>
    <t>Kajdacs</t>
  </si>
  <si>
    <t>KAJDACS</t>
  </si>
  <si>
    <t>Kölesd</t>
  </si>
  <si>
    <t>KÖLESD</t>
  </si>
  <si>
    <t>Tengelic</t>
  </si>
  <si>
    <t>TENGELIC</t>
  </si>
  <si>
    <t>Szedres</t>
  </si>
  <si>
    <t>SZEDRES</t>
  </si>
  <si>
    <t>Medina</t>
  </si>
  <si>
    <t>MEDINA</t>
  </si>
  <si>
    <t>Belecska</t>
  </si>
  <si>
    <t>BELECSKA</t>
  </si>
  <si>
    <t>Keszőhidegkút</t>
  </si>
  <si>
    <t>KESZŐHIDEGKÚT</t>
  </si>
  <si>
    <t>Szárazd</t>
  </si>
  <si>
    <t>SZÁRAZD</t>
  </si>
  <si>
    <t>Gyönk</t>
  </si>
  <si>
    <t>GYÖNK</t>
  </si>
  <si>
    <t>Miszla</t>
  </si>
  <si>
    <t>MISZLA</t>
  </si>
  <si>
    <t>Udvari</t>
  </si>
  <si>
    <t>UDVARI</t>
  </si>
  <si>
    <t>Varsád</t>
  </si>
  <si>
    <t>VARSÁD</t>
  </si>
  <si>
    <t>Kistormás</t>
  </si>
  <si>
    <t>KISTORMÁS</t>
  </si>
  <si>
    <t>Szakadát</t>
  </si>
  <si>
    <t>SZAKADÁT</t>
  </si>
  <si>
    <t>Diósberény</t>
  </si>
  <si>
    <t>DIÓSBERÉNY</t>
  </si>
  <si>
    <t>Simontornya</t>
  </si>
  <si>
    <t>SIMONTORNYA</t>
  </si>
  <si>
    <t>Kisszékely</t>
  </si>
  <si>
    <t>KISSZÉKELY</t>
  </si>
  <si>
    <t>Tolnanémedi</t>
  </si>
  <si>
    <t>TOLNANÉMEDI</t>
  </si>
  <si>
    <t>Pincehely</t>
  </si>
  <si>
    <t>PINCEHELY</t>
  </si>
  <si>
    <t>Nagyszékely</t>
  </si>
  <si>
    <t>NAGYSZÉKELY</t>
  </si>
  <si>
    <t>Ozora</t>
  </si>
  <si>
    <t>OZORA</t>
  </si>
  <si>
    <t>Fürged</t>
  </si>
  <si>
    <t>FÜRGED</t>
  </si>
  <si>
    <t>Tamási</t>
  </si>
  <si>
    <t>TAMÁSI</t>
  </si>
  <si>
    <t>Pári</t>
  </si>
  <si>
    <t>PÁRI</t>
  </si>
  <si>
    <t>Nagykónyi</t>
  </si>
  <si>
    <t>NAGYKÓNYI</t>
  </si>
  <si>
    <t>Értény</t>
  </si>
  <si>
    <t>ÉRTÉNY</t>
  </si>
  <si>
    <t>Koppányszántó</t>
  </si>
  <si>
    <t>KOPPÁNYSZÁNTÓ</t>
  </si>
  <si>
    <t>Iregszemcse</t>
  </si>
  <si>
    <t>IREGSZEMCSE</t>
  </si>
  <si>
    <t>Újireg</t>
  </si>
  <si>
    <t>ÚJIREG</t>
  </si>
  <si>
    <t>Nagyszokoly</t>
  </si>
  <si>
    <t>NAGYSZOKOLY</t>
  </si>
  <si>
    <t>Magyarkeszi</t>
  </si>
  <si>
    <t>MAGYARKESZI</t>
  </si>
  <si>
    <t>Felsőnyék</t>
  </si>
  <si>
    <t>FELSŐNYÉK</t>
  </si>
  <si>
    <t>Szekszárd</t>
  </si>
  <si>
    <t>SZEKSZÁRD</t>
  </si>
  <si>
    <t>Szálka</t>
  </si>
  <si>
    <t>SZÁLKA</t>
  </si>
  <si>
    <t>Kakasd</t>
  </si>
  <si>
    <t>KAKASD</t>
  </si>
  <si>
    <t>Tolna</t>
  </si>
  <si>
    <t>TOLNA</t>
  </si>
  <si>
    <t>Mözs</t>
  </si>
  <si>
    <t>Bogyiszló</t>
  </si>
  <si>
    <t>BOGYISZLÓ</t>
  </si>
  <si>
    <t>Fadd</t>
  </si>
  <si>
    <t>FADD</t>
  </si>
  <si>
    <t>Gerjen</t>
  </si>
  <si>
    <t>GERJEN</t>
  </si>
  <si>
    <t>Dunaszentgyörgy</t>
  </si>
  <si>
    <t>DUNASZENTGYÖRGY</t>
  </si>
  <si>
    <t>Fácánkert</t>
  </si>
  <si>
    <t>FÁCÁNKERT</t>
  </si>
  <si>
    <t>Bátaszék</t>
  </si>
  <si>
    <t>BÁTASZÉK</t>
  </si>
  <si>
    <t>Pörböly</t>
  </si>
  <si>
    <t>PÖRBÖLY</t>
  </si>
  <si>
    <t>Őcsény</t>
  </si>
  <si>
    <t>ŐCSÉNY</t>
  </si>
  <si>
    <t>Decs</t>
  </si>
  <si>
    <t>DECS</t>
  </si>
  <si>
    <t>Sárpilis</t>
  </si>
  <si>
    <t>SÁRPILIS</t>
  </si>
  <si>
    <t>Várdomb</t>
  </si>
  <si>
    <t>VÁRDOMB</t>
  </si>
  <si>
    <t>Alsónána</t>
  </si>
  <si>
    <t>ALSÓNÁNA</t>
  </si>
  <si>
    <t>Alsónyék</t>
  </si>
  <si>
    <t>ALSÓNYÉK</t>
  </si>
  <si>
    <t>Báta</t>
  </si>
  <si>
    <t>BÁTA</t>
  </si>
  <si>
    <t>Bonyhád</t>
  </si>
  <si>
    <t>BONYHÁD</t>
  </si>
  <si>
    <t>Bonyhádvarasd</t>
  </si>
  <si>
    <t>BONYHÁDVARASD</t>
  </si>
  <si>
    <t>Kisdorog</t>
  </si>
  <si>
    <t>KISDOROG</t>
  </si>
  <si>
    <t>Cikó</t>
  </si>
  <si>
    <t>CIKÓ</t>
  </si>
  <si>
    <t>Grábóc</t>
  </si>
  <si>
    <t>GRÁBÓC</t>
  </si>
  <si>
    <t>Mőcsény</t>
  </si>
  <si>
    <t>MŐCSÉNY</t>
  </si>
  <si>
    <t>Bátaapáti</t>
  </si>
  <si>
    <t>BÁTAAPÁTI</t>
  </si>
  <si>
    <t>Mórágy</t>
  </si>
  <si>
    <t>MÓRÁGY</t>
  </si>
  <si>
    <t>Sióagárd</t>
  </si>
  <si>
    <t>SIÓAGÁRD</t>
  </si>
  <si>
    <t>Harc</t>
  </si>
  <si>
    <t>HARC</t>
  </si>
  <si>
    <t>Zomba</t>
  </si>
  <si>
    <t>ZOMBA</t>
  </si>
  <si>
    <t>Kéty</t>
  </si>
  <si>
    <t>KÉTY</t>
  </si>
  <si>
    <t>Felsőnána</t>
  </si>
  <si>
    <t>FELSŐNÁNA</t>
  </si>
  <si>
    <t>Murga</t>
  </si>
  <si>
    <t>MURGA</t>
  </si>
  <si>
    <t>Tevel</t>
  </si>
  <si>
    <t>TEVEL</t>
  </si>
  <si>
    <t>Závod</t>
  </si>
  <si>
    <t>ZÁVOD</t>
  </si>
  <si>
    <t>Kisvejke</t>
  </si>
  <si>
    <t>KISVEJKE</t>
  </si>
  <si>
    <t>Lengyel</t>
  </si>
  <si>
    <t>LENGYEL</t>
  </si>
  <si>
    <t>Mucsfa</t>
  </si>
  <si>
    <t>MUCSFA</t>
  </si>
  <si>
    <t>Aparhant</t>
  </si>
  <si>
    <t>APARHANT</t>
  </si>
  <si>
    <t>Nagyvejke</t>
  </si>
  <si>
    <t>NAGYVEJKE</t>
  </si>
  <si>
    <t>Majos</t>
  </si>
  <si>
    <t>Szárász</t>
  </si>
  <si>
    <t>SZÁRÁSZ</t>
  </si>
  <si>
    <t>Hőgyész</t>
  </si>
  <si>
    <t>HŐGYÉSZ</t>
  </si>
  <si>
    <t>Szakály</t>
  </si>
  <si>
    <t>SZAKÁLY</t>
  </si>
  <si>
    <t>Regöly</t>
  </si>
  <si>
    <t>REGÖLY</t>
  </si>
  <si>
    <t>Kalaznó</t>
  </si>
  <si>
    <t>KALAZNÓ</t>
  </si>
  <si>
    <t>Mucsi</t>
  </si>
  <si>
    <t>MUCSI</t>
  </si>
  <si>
    <t>Dombóvár</t>
  </si>
  <si>
    <t>DOMBÓVÁR</t>
  </si>
  <si>
    <t>Dalmand</t>
  </si>
  <si>
    <t>DALMAND</t>
  </si>
  <si>
    <t>Kocsola</t>
  </si>
  <si>
    <t>KOCSOLA</t>
  </si>
  <si>
    <t>Szakcs</t>
  </si>
  <si>
    <t>SZAKCS</t>
  </si>
  <si>
    <t>Lápafő</t>
  </si>
  <si>
    <t>LÁPAFŐ</t>
  </si>
  <si>
    <t>Várong</t>
  </si>
  <si>
    <t>VÁRONG</t>
  </si>
  <si>
    <t>Nak</t>
  </si>
  <si>
    <t>NAK</t>
  </si>
  <si>
    <t>Dúzs</t>
  </si>
  <si>
    <t>DÚZS</t>
  </si>
  <si>
    <t>Csibrák</t>
  </si>
  <si>
    <t>CSIBRÁK</t>
  </si>
  <si>
    <t>Kurd</t>
  </si>
  <si>
    <t>KURD</t>
  </si>
  <si>
    <t>Gyulaj</t>
  </si>
  <si>
    <t>GYULAJ</t>
  </si>
  <si>
    <t>Döbrököz</t>
  </si>
  <si>
    <t>DÖBRÖKÖZ</t>
  </si>
  <si>
    <t>Kapospula</t>
  </si>
  <si>
    <t>KAPOSPULA</t>
  </si>
  <si>
    <t>Attala</t>
  </si>
  <si>
    <t>ATTALA</t>
  </si>
  <si>
    <t>Csoma</t>
  </si>
  <si>
    <t>CSOMA</t>
  </si>
  <si>
    <t>Szabadi</t>
  </si>
  <si>
    <t>SZABADI</t>
  </si>
  <si>
    <t>Nagyberki</t>
  </si>
  <si>
    <t>NAGYBERKI</t>
  </si>
  <si>
    <t>Kercseliget</t>
  </si>
  <si>
    <t>KERCSELIGET</t>
  </si>
  <si>
    <t>Mosdós</t>
  </si>
  <si>
    <t>MOSDÓS</t>
  </si>
  <si>
    <t>Baté</t>
  </si>
  <si>
    <t>BATÉ</t>
  </si>
  <si>
    <t>Kaposkeresztúr</t>
  </si>
  <si>
    <t>KAPOSKERESZTÚR</t>
  </si>
  <si>
    <t>Taszár</t>
  </si>
  <si>
    <t>TASZÁR</t>
  </si>
  <si>
    <t>Kaposhomok</t>
  </si>
  <si>
    <t>KAPOSHOMOK</t>
  </si>
  <si>
    <t>Fonó</t>
  </si>
  <si>
    <t>FONÓ</t>
  </si>
  <si>
    <t>Gölle</t>
  </si>
  <si>
    <t>GÖLLE</t>
  </si>
  <si>
    <t>Büssü</t>
  </si>
  <si>
    <t>BÜSSÜ</t>
  </si>
  <si>
    <t>Kazsok</t>
  </si>
  <si>
    <t>KAZSOK</t>
  </si>
  <si>
    <t>Igal</t>
  </si>
  <si>
    <t>IGAL</t>
  </si>
  <si>
    <t>Somogyszil</t>
  </si>
  <si>
    <t>SOMOGYSZIL</t>
  </si>
  <si>
    <t>Gadács</t>
  </si>
  <si>
    <t>GADÁCS</t>
  </si>
  <si>
    <t>Kisgyalán</t>
  </si>
  <si>
    <t>KISGYALÁN</t>
  </si>
  <si>
    <t>Bonnya</t>
  </si>
  <si>
    <t>BONNYA</t>
  </si>
  <si>
    <t>Kisbárapáti</t>
  </si>
  <si>
    <t>KISBÁRAPÁTI</t>
  </si>
  <si>
    <t>Fiad</t>
  </si>
  <si>
    <t>FIAD</t>
  </si>
  <si>
    <t>Somogyacsa</t>
  </si>
  <si>
    <t>SOMOGYACSA</t>
  </si>
  <si>
    <t>Somogydöröcske</t>
  </si>
  <si>
    <t>SOMOGYDÖRÖCSKE</t>
  </si>
  <si>
    <t>Törökkoppány</t>
  </si>
  <si>
    <t>TÖRÖKKOPPÁNY</t>
  </si>
  <si>
    <t>Kára</t>
  </si>
  <si>
    <t>KÁRA</t>
  </si>
  <si>
    <t>Szorosad</t>
  </si>
  <si>
    <t>SZOROSAD</t>
  </si>
  <si>
    <t>Komló</t>
  </si>
  <si>
    <t>KOMLÓ</t>
  </si>
  <si>
    <t>Mecsekjánosi</t>
  </si>
  <si>
    <t xml:space="preserve">Mánfa </t>
  </si>
  <si>
    <t xml:space="preserve">MÁNFA </t>
  </si>
  <si>
    <t>Mecsekpölöske</t>
  </si>
  <si>
    <t>MECSEKPÖLÖSKE</t>
  </si>
  <si>
    <t>Liget</t>
  </si>
  <si>
    <t>LIGET</t>
  </si>
  <si>
    <t>Magyaregregy</t>
  </si>
  <si>
    <t>MAGYAREGREGY</t>
  </si>
  <si>
    <t>Kárász</t>
  </si>
  <si>
    <t>KÁRÁSZ</t>
  </si>
  <si>
    <t>Vékény</t>
  </si>
  <si>
    <t>VÉKÉNY</t>
  </si>
  <si>
    <t>Szalatnak</t>
  </si>
  <si>
    <t>SZALATNAK</t>
  </si>
  <si>
    <t>Köblény</t>
  </si>
  <si>
    <t>KÖBLÉNY</t>
  </si>
  <si>
    <t>Csikóstőttős</t>
  </si>
  <si>
    <t>CSIKÓSTŐTTŐS</t>
  </si>
  <si>
    <t>Mágocs</t>
  </si>
  <si>
    <t>MÁGOCS</t>
  </si>
  <si>
    <t>Nagyhajmás</t>
  </si>
  <si>
    <t>NAGYHAJMÁS</t>
  </si>
  <si>
    <t>Mekényes</t>
  </si>
  <si>
    <t>MEKÉNYES</t>
  </si>
  <si>
    <t>Alsómocsolád</t>
  </si>
  <si>
    <t>ALSÓMOCSOLÁD</t>
  </si>
  <si>
    <t>Bikal</t>
  </si>
  <si>
    <t>BIKAL</t>
  </si>
  <si>
    <t>Egyházaskozár</t>
  </si>
  <si>
    <t>EGYHÁZASKOZÁR</t>
  </si>
  <si>
    <t>Hegyhátmaróc</t>
  </si>
  <si>
    <t>HEGYHÁTMARÓC</t>
  </si>
  <si>
    <t>Tófű</t>
  </si>
  <si>
    <t>TÓFŰ</t>
  </si>
  <si>
    <t>Szászvár</t>
  </si>
  <si>
    <t>SZÁSZVÁR</t>
  </si>
  <si>
    <t>Máza</t>
  </si>
  <si>
    <t>MÁZA</t>
  </si>
  <si>
    <t>Györe</t>
  </si>
  <si>
    <t>GYÖRE</t>
  </si>
  <si>
    <t>Izmény</t>
  </si>
  <si>
    <t>IZMÉNY</t>
  </si>
  <si>
    <t>Váralja</t>
  </si>
  <si>
    <t>VÁRALJA</t>
  </si>
  <si>
    <t>Nagymányok</t>
  </si>
  <si>
    <t>NAGYMÁNYOK</t>
  </si>
  <si>
    <t>Kismányok</t>
  </si>
  <si>
    <t>KISMÁNYOK</t>
  </si>
  <si>
    <t>Jágónak</t>
  </si>
  <si>
    <t>JÁGÓNAK</t>
  </si>
  <si>
    <t>Kaposszekcső</t>
  </si>
  <si>
    <t>KAPOSSZEKCSŐ</t>
  </si>
  <si>
    <t>Vásárosdombó</t>
  </si>
  <si>
    <t>VÁSÁROSDOMBÓ</t>
  </si>
  <si>
    <t>Gerényes</t>
  </si>
  <si>
    <t>GERÉNYES</t>
  </si>
  <si>
    <t>Tarrós</t>
  </si>
  <si>
    <t>TARRÓS</t>
  </si>
  <si>
    <t>Sásd</t>
  </si>
  <si>
    <t>SÁSD</t>
  </si>
  <si>
    <t>Felsőegerszeg</t>
  </si>
  <si>
    <t>FELSŐEGERSZEG</t>
  </si>
  <si>
    <t>Meződ</t>
  </si>
  <si>
    <t>MEZŐD</t>
  </si>
  <si>
    <t>Oroszló</t>
  </si>
  <si>
    <t>OROSZLÓ</t>
  </si>
  <si>
    <t>Palé</t>
  </si>
  <si>
    <t>PALÉ</t>
  </si>
  <si>
    <t>Varga</t>
  </si>
  <si>
    <t>VARGA</t>
  </si>
  <si>
    <t>Vázsnok</t>
  </si>
  <si>
    <t>VÁZSNOK</t>
  </si>
  <si>
    <t>Kisvaszar</t>
  </si>
  <si>
    <t>KISVASZAR</t>
  </si>
  <si>
    <t>Ág</t>
  </si>
  <si>
    <t>ÁG</t>
  </si>
  <si>
    <t>Tékes</t>
  </si>
  <si>
    <t>TÉKES</t>
  </si>
  <si>
    <t>Tormás</t>
  </si>
  <si>
    <t>TORMÁS</t>
  </si>
  <si>
    <t>Baranyaszentgyörgy</t>
  </si>
  <si>
    <t>BARANYASZENTGYÖRGY</t>
  </si>
  <si>
    <t>Szágy</t>
  </si>
  <si>
    <t>SZÁGY</t>
  </si>
  <si>
    <t>Baranyajenő</t>
  </si>
  <si>
    <t>BARANYAJENŐ</t>
  </si>
  <si>
    <t>Gödre</t>
  </si>
  <si>
    <t xml:space="preserve">Gödreszentmárton  </t>
  </si>
  <si>
    <t>GÖDRE</t>
  </si>
  <si>
    <t>Gödrekeresztúr</t>
  </si>
  <si>
    <t>Mindszentgodisa</t>
  </si>
  <si>
    <t>MINDSZENTGODISA</t>
  </si>
  <si>
    <t>Kisbeszterce</t>
  </si>
  <si>
    <t>KISBESZTERCE</t>
  </si>
  <si>
    <t>Kishajmás</t>
  </si>
  <si>
    <t>KISHAJMÁS</t>
  </si>
  <si>
    <t>Bakóca</t>
  </si>
  <si>
    <t>BAKÓCA</t>
  </si>
  <si>
    <t>Magyarhertelend</t>
  </si>
  <si>
    <t>MAGYARHERTELEND</t>
  </si>
  <si>
    <t>Bodolyabér</t>
  </si>
  <si>
    <t>BODOLYABÉR</t>
  </si>
  <si>
    <t>Magyarszék</t>
  </si>
  <si>
    <t>MAGYARSZÉK</t>
  </si>
  <si>
    <t>Kaposvár</t>
  </si>
  <si>
    <t>KAPOSVÁR</t>
  </si>
  <si>
    <t>Orci</t>
  </si>
  <si>
    <t>ORCI</t>
  </si>
  <si>
    <t>Zselickislak</t>
  </si>
  <si>
    <t>ZSELICKISLAK</t>
  </si>
  <si>
    <t>Kaposfüred</t>
  </si>
  <si>
    <t>Juta</t>
  </si>
  <si>
    <t>JUTA</t>
  </si>
  <si>
    <t>Hetes</t>
  </si>
  <si>
    <t>HETES</t>
  </si>
  <si>
    <t>Csombárd</t>
  </si>
  <si>
    <t>CSOMBÁRD</t>
  </si>
  <si>
    <t>Mezőcsokonya</t>
  </si>
  <si>
    <t>MEZŐCSOKONYA</t>
  </si>
  <si>
    <t>Somogysárd</t>
  </si>
  <si>
    <t>SOMOGYSÁRD</t>
  </si>
  <si>
    <t>Újvárfalva</t>
  </si>
  <si>
    <t>ÚJVÁRFALVA</t>
  </si>
  <si>
    <t>Bodrog</t>
  </si>
  <si>
    <t>BODROG</t>
  </si>
  <si>
    <t>Magyaregres</t>
  </si>
  <si>
    <t>MAGYAREGRES</t>
  </si>
  <si>
    <t>Várda</t>
  </si>
  <si>
    <t>VÁRDA</t>
  </si>
  <si>
    <t>Somogyjád</t>
  </si>
  <si>
    <t>SOMOGYJÁD</t>
  </si>
  <si>
    <t>Alsóbogát</t>
  </si>
  <si>
    <t>ALSÓBOGÁT</t>
  </si>
  <si>
    <t>Edde</t>
  </si>
  <si>
    <t>EDDE</t>
  </si>
  <si>
    <t>Osztopán</t>
  </si>
  <si>
    <t>OSZTOPÁN</t>
  </si>
  <si>
    <t>Somogyaszaló</t>
  </si>
  <si>
    <t>SOMOGYASZALÓ</t>
  </si>
  <si>
    <t>Mernye</t>
  </si>
  <si>
    <t>MERNYE</t>
  </si>
  <si>
    <t>Somodor</t>
  </si>
  <si>
    <t>SOMODOR</t>
  </si>
  <si>
    <t>Somogygeszti</t>
  </si>
  <si>
    <t>SOMOGYGESZTI</t>
  </si>
  <si>
    <t>Felsőmocsolád</t>
  </si>
  <si>
    <t>FELSŐMOCSOLÁD</t>
  </si>
  <si>
    <t>Ecseny</t>
  </si>
  <si>
    <t>ECSENY</t>
  </si>
  <si>
    <t>Polány</t>
  </si>
  <si>
    <t>POLÁNY</t>
  </si>
  <si>
    <t>Magyaratád</t>
  </si>
  <si>
    <t>MAGYARATÁD</t>
  </si>
  <si>
    <t>Patalom</t>
  </si>
  <si>
    <t>PATALOM</t>
  </si>
  <si>
    <t>Ráksi</t>
  </si>
  <si>
    <t>RÁKSI</t>
  </si>
  <si>
    <t>Szentgáloskér</t>
  </si>
  <si>
    <t>SZENTGÁLOSKÉR</t>
  </si>
  <si>
    <t>Zimány</t>
  </si>
  <si>
    <t>ZIMÁNY</t>
  </si>
  <si>
    <t>Szentbalázs</t>
  </si>
  <si>
    <t>SZENTBALÁZS</t>
  </si>
  <si>
    <t>Cserénfa</t>
  </si>
  <si>
    <t>CSERÉNFA</t>
  </si>
  <si>
    <t>Gálosfa</t>
  </si>
  <si>
    <t>GÁLOSFA</t>
  </si>
  <si>
    <t>Hajmás</t>
  </si>
  <si>
    <t>HAJMÁS</t>
  </si>
  <si>
    <t>Kaposgyarmat</t>
  </si>
  <si>
    <t>KAPOSGYARMAT</t>
  </si>
  <si>
    <t>Simonfa</t>
  </si>
  <si>
    <t>SIMONFA</t>
  </si>
  <si>
    <t>Zselicszentpál</t>
  </si>
  <si>
    <t>ZSELICSZENTPÁL</t>
  </si>
  <si>
    <t>Bőszénfa</t>
  </si>
  <si>
    <t>BŐSZÉNFA</t>
  </si>
  <si>
    <t>Kaposszerdahely</t>
  </si>
  <si>
    <t>KAPOSSZERDAHELY</t>
  </si>
  <si>
    <t>Szenna</t>
  </si>
  <si>
    <t>SZENNA</t>
  </si>
  <si>
    <t>Patca</t>
  </si>
  <si>
    <t>PATCA</t>
  </si>
  <si>
    <t>Szilvásszentmárton</t>
  </si>
  <si>
    <t>SZILVÁSSZENTMÁRTON</t>
  </si>
  <si>
    <t>Zselickisfalud</t>
  </si>
  <si>
    <t>ZSELICKISFALUD</t>
  </si>
  <si>
    <t>Bárdudvarnok</t>
  </si>
  <si>
    <t>BÁRDUDVARNOK</t>
  </si>
  <si>
    <t>Sántos</t>
  </si>
  <si>
    <t>SÁNTOS</t>
  </si>
  <si>
    <t>Nagyatád</t>
  </si>
  <si>
    <t>NAGYATÁD</t>
  </si>
  <si>
    <t>Ötvöskónyi</t>
  </si>
  <si>
    <t>ÖTVÖSKÓNYI</t>
  </si>
  <si>
    <t>Mike</t>
  </si>
  <si>
    <t>MIKE</t>
  </si>
  <si>
    <t>Rinyaszentkirály</t>
  </si>
  <si>
    <t>RINYASZENTKIRÁLY</t>
  </si>
  <si>
    <t>Tarany</t>
  </si>
  <si>
    <t>TARANY</t>
  </si>
  <si>
    <t>Somogyudvarhely</t>
  </si>
  <si>
    <t>SOMOGYUDVARHELY</t>
  </si>
  <si>
    <t>Berzence</t>
  </si>
  <si>
    <t>BERZENCE</t>
  </si>
  <si>
    <t>Bolhás</t>
  </si>
  <si>
    <t>BOLHÁS</t>
  </si>
  <si>
    <t>Kaposmérő</t>
  </si>
  <si>
    <t>KAPOSMÉRŐ</t>
  </si>
  <si>
    <t>Kaposújlak</t>
  </si>
  <si>
    <t>KAPOSÚJLAK</t>
  </si>
  <si>
    <t>Kaposfő</t>
  </si>
  <si>
    <t>KAPOSFŐ</t>
  </si>
  <si>
    <t>Kisasszond</t>
  </si>
  <si>
    <t>KISASSZOND</t>
  </si>
  <si>
    <t>Kiskorpád</t>
  </si>
  <si>
    <t>KISKORPÁD</t>
  </si>
  <si>
    <t>Jákó</t>
  </si>
  <si>
    <t>JÁKÓ</t>
  </si>
  <si>
    <t>Csököly</t>
  </si>
  <si>
    <t>CSÖKÖLY</t>
  </si>
  <si>
    <t>Gige</t>
  </si>
  <si>
    <t>GIGE</t>
  </si>
  <si>
    <t>Rinyakovácsi</t>
  </si>
  <si>
    <t>RINYAKOVÁCSI</t>
  </si>
  <si>
    <t>Kadarkút</t>
  </si>
  <si>
    <t>KADARKÚT</t>
  </si>
  <si>
    <t>Kőkút</t>
  </si>
  <si>
    <t>KŐKÚT</t>
  </si>
  <si>
    <t>Hencse</t>
  </si>
  <si>
    <t>HENCSE</t>
  </si>
  <si>
    <t>Hedrehely</t>
  </si>
  <si>
    <t>HEDREHELY</t>
  </si>
  <si>
    <t>Visnye</t>
  </si>
  <si>
    <t>VISNYE</t>
  </si>
  <si>
    <t>Lad</t>
  </si>
  <si>
    <t>LAD</t>
  </si>
  <si>
    <t>Patosfa</t>
  </si>
  <si>
    <t>PATOSFA</t>
  </si>
  <si>
    <t>Homokszentgyörgy</t>
  </si>
  <si>
    <t>HOMOKSZENTGYÖRGY</t>
  </si>
  <si>
    <t>Kálmáncsa</t>
  </si>
  <si>
    <t>KÁLMÁNCSA</t>
  </si>
  <si>
    <t>Szulok</t>
  </si>
  <si>
    <t>SZULOK</t>
  </si>
  <si>
    <t>Kutas</t>
  </si>
  <si>
    <t>KUTAS</t>
  </si>
  <si>
    <t>Kisbajom</t>
  </si>
  <si>
    <t>KISBAJOM</t>
  </si>
  <si>
    <t>Beleg</t>
  </si>
  <si>
    <t>BELEG</t>
  </si>
  <si>
    <t>Szabás</t>
  </si>
  <si>
    <t>SZABÁS</t>
  </si>
  <si>
    <t>Nagykorpád</t>
  </si>
  <si>
    <t>NAGYKORPÁD</t>
  </si>
  <si>
    <t>Lábod</t>
  </si>
  <si>
    <t>LÁBOD</t>
  </si>
  <si>
    <t>Rinyabesenyő</t>
  </si>
  <si>
    <t>RINYABESENYŐ</t>
  </si>
  <si>
    <t>Görgeteg</t>
  </si>
  <si>
    <t>GÖRGETEG</t>
  </si>
  <si>
    <t>Csokonyavisonta</t>
  </si>
  <si>
    <t>CSOKONYAVISONTA</t>
  </si>
  <si>
    <t>Rinyaújlak</t>
  </si>
  <si>
    <t>RINYAÚJLAK</t>
  </si>
  <si>
    <t>Barcs</t>
  </si>
  <si>
    <t>Somogytarnóca</t>
  </si>
  <si>
    <t>BARCS</t>
  </si>
  <si>
    <t>Nagybajom</t>
  </si>
  <si>
    <t>NAGYBAJOM</t>
  </si>
  <si>
    <t>Pálmajor</t>
  </si>
  <si>
    <t>PÁLMAJOR</t>
  </si>
  <si>
    <t>Segesd</t>
  </si>
  <si>
    <t>SEGESD</t>
  </si>
  <si>
    <t>Somogyszob</t>
  </si>
  <si>
    <t>SOMOGYSZOB</t>
  </si>
  <si>
    <t>Kaszó</t>
  </si>
  <si>
    <t>KASZÓ</t>
  </si>
  <si>
    <t>Komlósd</t>
  </si>
  <si>
    <t>KOMLÓSD</t>
  </si>
  <si>
    <t>Péterhida</t>
  </si>
  <si>
    <t>PÉTERHIDA</t>
  </si>
  <si>
    <t>Babócsa</t>
  </si>
  <si>
    <t>BABÓCSA</t>
  </si>
  <si>
    <t>Rinyaújnép</t>
  </si>
  <si>
    <t>RINYAÚJNÉP</t>
  </si>
  <si>
    <t>Somogyaracs</t>
  </si>
  <si>
    <t>SOMOGYARACS</t>
  </si>
  <si>
    <t>Háromfa</t>
  </si>
  <si>
    <t>HÁROMFA</t>
  </si>
  <si>
    <t>Bakháza</t>
  </si>
  <si>
    <t>BAKHÁZA</t>
  </si>
  <si>
    <t>Bolhó</t>
  </si>
  <si>
    <t>BOLHÓ</t>
  </si>
  <si>
    <t>Heresznye</t>
  </si>
  <si>
    <t>HERESZNYE</t>
  </si>
  <si>
    <t>Vízvár</t>
  </si>
  <si>
    <t>VÍZVÁR</t>
  </si>
  <si>
    <t>Bélavár</t>
  </si>
  <si>
    <t>BÉLAVÁR</t>
  </si>
  <si>
    <t>Pécs</t>
  </si>
  <si>
    <t>PÉCS</t>
  </si>
  <si>
    <t>Kökény</t>
  </si>
  <si>
    <t>KÖKÉNY</t>
  </si>
  <si>
    <t>Erzsébet</t>
  </si>
  <si>
    <t>ERZSÉBET</t>
  </si>
  <si>
    <t>Kátoly</t>
  </si>
  <si>
    <t>KÁTOLY</t>
  </si>
  <si>
    <t>Kékesd</t>
  </si>
  <si>
    <t>KÉKESD</t>
  </si>
  <si>
    <t>Szellő</t>
  </si>
  <si>
    <t>SZELLŐ</t>
  </si>
  <si>
    <t>Máriakéménd</t>
  </si>
  <si>
    <t>MÁRIAKÉMÉND</t>
  </si>
  <si>
    <t>Berkesd</t>
  </si>
  <si>
    <t>BERKESD</t>
  </si>
  <si>
    <t>Pereked</t>
  </si>
  <si>
    <t>PEREKED</t>
  </si>
  <si>
    <t>Szilágy</t>
  </si>
  <si>
    <t>SZILÁGY</t>
  </si>
  <si>
    <t>Pogány</t>
  </si>
  <si>
    <t>POGÁNY</t>
  </si>
  <si>
    <t>Keszü</t>
  </si>
  <si>
    <t>KESZÜ</t>
  </si>
  <si>
    <t>Gyód</t>
  </si>
  <si>
    <t>GYÓD</t>
  </si>
  <si>
    <t>Bicsérd</t>
  </si>
  <si>
    <t>BICSÉRD</t>
  </si>
  <si>
    <t>Aranyosgadány</t>
  </si>
  <si>
    <t>ARANYOSGADÁNY</t>
  </si>
  <si>
    <t>Zók</t>
  </si>
  <si>
    <t>ZÓK</t>
  </si>
  <si>
    <t>Boda</t>
  </si>
  <si>
    <t>BODA</t>
  </si>
  <si>
    <t>Kővágószőlős</t>
  </si>
  <si>
    <t>KŐVÁGÓSZŐLŐS</t>
  </si>
  <si>
    <t>Cserkút</t>
  </si>
  <si>
    <t>CSERKÚT</t>
  </si>
  <si>
    <t>Bakonya</t>
  </si>
  <si>
    <t>BAKONYA</t>
  </si>
  <si>
    <t>Kővágótöttös</t>
  </si>
  <si>
    <t>KŐVÁGÓTÖTTÖS</t>
  </si>
  <si>
    <t xml:space="preserve">Orfű </t>
  </si>
  <si>
    <t xml:space="preserve">ORFŰ </t>
  </si>
  <si>
    <t>Abaliget</t>
  </si>
  <si>
    <t>ABALIGET</t>
  </si>
  <si>
    <t>Husztót</t>
  </si>
  <si>
    <t>HUSZTÓT</t>
  </si>
  <si>
    <t>Kovácsszénája</t>
  </si>
  <si>
    <t>KOVÁCSSZÉNÁJA</t>
  </si>
  <si>
    <t>Hetvehely</t>
  </si>
  <si>
    <t>HETVEHELY</t>
  </si>
  <si>
    <t>Okorvölgy</t>
  </si>
  <si>
    <t>OKORVÖLGY</t>
  </si>
  <si>
    <t>Szentkatalin</t>
  </si>
  <si>
    <t>SZENTKATALIN</t>
  </si>
  <si>
    <t>Bükkösd</t>
  </si>
  <si>
    <t>BÜKKÖSD</t>
  </si>
  <si>
    <t>Helesfa</t>
  </si>
  <si>
    <t>HELESFA</t>
  </si>
  <si>
    <t>Cserdi</t>
  </si>
  <si>
    <t>CSERDI</t>
  </si>
  <si>
    <t>Dinnyeberki</t>
  </si>
  <si>
    <t>DINNYEBERKI</t>
  </si>
  <si>
    <t>Vasas</t>
  </si>
  <si>
    <t>Hird</t>
  </si>
  <si>
    <t>Hosszúhetény</t>
  </si>
  <si>
    <t>HOSSZÚHETÉNY</t>
  </si>
  <si>
    <t>Mecseknádasd</t>
  </si>
  <si>
    <t>MECSEKNÁDASD</t>
  </si>
  <si>
    <t>Óbánya</t>
  </si>
  <si>
    <t>ÓBÁNYA</t>
  </si>
  <si>
    <t>Ófalu</t>
  </si>
  <si>
    <t>ÓFALU</t>
  </si>
  <si>
    <t>Hidas</t>
  </si>
  <si>
    <t>HIDAS</t>
  </si>
  <si>
    <t>Mohács</t>
  </si>
  <si>
    <t>MOHÁCS</t>
  </si>
  <si>
    <t>Bár</t>
  </si>
  <si>
    <t>BÁR</t>
  </si>
  <si>
    <t>Dunaszekcső</t>
  </si>
  <si>
    <t>DUNASZEKCSŐ</t>
  </si>
  <si>
    <t>Újmohács</t>
  </si>
  <si>
    <t>Sárhát</t>
  </si>
  <si>
    <t>Homorúd</t>
  </si>
  <si>
    <t>HOMORÚD</t>
  </si>
  <si>
    <t>Kölked</t>
  </si>
  <si>
    <t>KÖLKED</t>
  </si>
  <si>
    <t>Udvar</t>
  </si>
  <si>
    <t>UDVAR</t>
  </si>
  <si>
    <t>Pécsvárad</t>
  </si>
  <si>
    <t>PÉCSVÁRAD</t>
  </si>
  <si>
    <t>Apátvarasd</t>
  </si>
  <si>
    <t>APÁTVARASD</t>
  </si>
  <si>
    <t>Lovászhetény</t>
  </si>
  <si>
    <t>LOVÁSZHETÉNY</t>
  </si>
  <si>
    <t>Martonfa</t>
  </si>
  <si>
    <t>MARTONFA</t>
  </si>
  <si>
    <t>Zengővárkony</t>
  </si>
  <si>
    <t>ZENGŐVÁRKONY</t>
  </si>
  <si>
    <t>Erdősmecske</t>
  </si>
  <si>
    <t>ERDŐSMECSKE</t>
  </si>
  <si>
    <t>Feked</t>
  </si>
  <si>
    <t>FEKED</t>
  </si>
  <si>
    <t>Szebény</t>
  </si>
  <si>
    <t>SZEBÉNY</t>
  </si>
  <si>
    <t>Véménd</t>
  </si>
  <si>
    <t>VÉMÉND</t>
  </si>
  <si>
    <t>Palotabozsok</t>
  </si>
  <si>
    <t>PALOTABOZSOK</t>
  </si>
  <si>
    <t>Somberek</t>
  </si>
  <si>
    <t>SOMBEREK</t>
  </si>
  <si>
    <t>Görcsönydoboka</t>
  </si>
  <si>
    <t>GÖRCSÖNYDOBOKA</t>
  </si>
  <si>
    <t>Nagypall</t>
  </si>
  <si>
    <t>NAGYPALL</t>
  </si>
  <si>
    <t>Fazekasboda</t>
  </si>
  <si>
    <t>FAZEKASBODA</t>
  </si>
  <si>
    <t>Geresdlak</t>
  </si>
  <si>
    <t>GERESDLAK</t>
  </si>
  <si>
    <t>Maráza</t>
  </si>
  <si>
    <t>MARÁZA</t>
  </si>
  <si>
    <t>Himesháza</t>
  </si>
  <si>
    <t>HIMESHÁZA</t>
  </si>
  <si>
    <t>Erdősmárok</t>
  </si>
  <si>
    <t>ERDŐSMÁROK</t>
  </si>
  <si>
    <t>Szűr</t>
  </si>
  <si>
    <t>SZŰR</t>
  </si>
  <si>
    <t>Székelyszabar</t>
  </si>
  <si>
    <t>SZÉKELYSZABAR</t>
  </si>
  <si>
    <t>Nagykozár</t>
  </si>
  <si>
    <t>NAGYKOZÁR</t>
  </si>
  <si>
    <t>Bogád</t>
  </si>
  <si>
    <t>BOGÁD</t>
  </si>
  <si>
    <t>Romonya</t>
  </si>
  <si>
    <t>ROMONYA</t>
  </si>
  <si>
    <t>Ellend</t>
  </si>
  <si>
    <t>ELLEND</t>
  </si>
  <si>
    <t>Olasz</t>
  </si>
  <si>
    <t>OLASZ</t>
  </si>
  <si>
    <t>Hásságy</t>
  </si>
  <si>
    <t>HÁSSÁGY</t>
  </si>
  <si>
    <t>Belvárdgyula</t>
  </si>
  <si>
    <t>BELVÁRDGYULA</t>
  </si>
  <si>
    <t>Birján</t>
  </si>
  <si>
    <t>BIRJÁN</t>
  </si>
  <si>
    <t>Szederkény</t>
  </si>
  <si>
    <t>SZEDERKÉNY</t>
  </si>
  <si>
    <t>Monyoród</t>
  </si>
  <si>
    <t>MONYORÓD</t>
  </si>
  <si>
    <t>Versend</t>
  </si>
  <si>
    <t>VERSEND</t>
  </si>
  <si>
    <t>Szajk</t>
  </si>
  <si>
    <t>SZAJK</t>
  </si>
  <si>
    <t>Bóly</t>
  </si>
  <si>
    <t>BÓLY</t>
  </si>
  <si>
    <t>Töttös</t>
  </si>
  <si>
    <t>TÖTTÖS</t>
  </si>
  <si>
    <t>Borjád</t>
  </si>
  <si>
    <t>BORJÁD</t>
  </si>
  <si>
    <t>Kisbudmér</t>
  </si>
  <si>
    <t>KISBUDMÉR</t>
  </si>
  <si>
    <t>Nagybudmér</t>
  </si>
  <si>
    <t>NAGYBUDMÉR</t>
  </si>
  <si>
    <t>Pócsa</t>
  </si>
  <si>
    <t>PÓCSA</t>
  </si>
  <si>
    <t>Babarc</t>
  </si>
  <si>
    <t>BABARC</t>
  </si>
  <si>
    <t>Liptód</t>
  </si>
  <si>
    <t>LIPTÓD</t>
  </si>
  <si>
    <t>Lánycsók</t>
  </si>
  <si>
    <t>LÁNYCSÓK</t>
  </si>
  <si>
    <t>Kisnyárád</t>
  </si>
  <si>
    <t>KISNYÁRÁD</t>
  </si>
  <si>
    <t>Kozármisleny</t>
  </si>
  <si>
    <t>KOZÁRMISLENY</t>
  </si>
  <si>
    <t>Lothárd</t>
  </si>
  <si>
    <t>LOTHÁRD</t>
  </si>
  <si>
    <t>Magyarsarlós</t>
  </si>
  <si>
    <t>MAGYARSARLÓS</t>
  </si>
  <si>
    <t>Pécsudvard</t>
  </si>
  <si>
    <t>PÉCSUDVARD</t>
  </si>
  <si>
    <t>Egerág</t>
  </si>
  <si>
    <t>EGERÁG</t>
  </si>
  <si>
    <t>Áta</t>
  </si>
  <si>
    <t>ÁTA</t>
  </si>
  <si>
    <t>Kisherend</t>
  </si>
  <si>
    <t>KISHEREND</t>
  </si>
  <si>
    <t>Szemely</t>
  </si>
  <si>
    <t>SZEMELY</t>
  </si>
  <si>
    <t>Szőkéd</t>
  </si>
  <si>
    <t>SZŐKÉD</t>
  </si>
  <si>
    <t>Újpetre</t>
  </si>
  <si>
    <t>ÚJPETRE</t>
  </si>
  <si>
    <t>Kiskassa</t>
  </si>
  <si>
    <t>KISKASSA</t>
  </si>
  <si>
    <t>Peterd</t>
  </si>
  <si>
    <t>PETERD</t>
  </si>
  <si>
    <t>Pécsdevecser</t>
  </si>
  <si>
    <t>PÉCSDEVECSER</t>
  </si>
  <si>
    <t>Vokány</t>
  </si>
  <si>
    <t>VOKÁNY</t>
  </si>
  <si>
    <t>Kistótfalu</t>
  </si>
  <si>
    <t>KISTÓTFALU</t>
  </si>
  <si>
    <t>Palkonya</t>
  </si>
  <si>
    <t>PALKONYA</t>
  </si>
  <si>
    <t>Villánykövesd</t>
  </si>
  <si>
    <t>VILLÁNYKÖVESD</t>
  </si>
  <si>
    <t>Ivánbattyán</t>
  </si>
  <si>
    <t>IVÁNBATTYÁN</t>
  </si>
  <si>
    <t>Villány</t>
  </si>
  <si>
    <t>VILLÁNY</t>
  </si>
  <si>
    <t>Kisjakabfalva</t>
  </si>
  <si>
    <t>KISJAKABFALVA</t>
  </si>
  <si>
    <t>Márok</t>
  </si>
  <si>
    <t>MÁROK</t>
  </si>
  <si>
    <t>Magyarbóly</t>
  </si>
  <si>
    <t>MAGYARBÓLY</t>
  </si>
  <si>
    <t>Illocska</t>
  </si>
  <si>
    <t>ILLOCSKA</t>
  </si>
  <si>
    <t>Kislippó</t>
  </si>
  <si>
    <t>KISLIPPÓ</t>
  </si>
  <si>
    <t>Lapáncsa</t>
  </si>
  <si>
    <t>LAPÁNCSA</t>
  </si>
  <si>
    <t>Lippó</t>
  </si>
  <si>
    <t>LIPPÓ</t>
  </si>
  <si>
    <t>Ivándárda</t>
  </si>
  <si>
    <t>IVÁNDÁRDA</t>
  </si>
  <si>
    <t>Sárok</t>
  </si>
  <si>
    <t>SÁROK</t>
  </si>
  <si>
    <t>Bezedek</t>
  </si>
  <si>
    <t>BEZEDEK</t>
  </si>
  <si>
    <t>Majs</t>
  </si>
  <si>
    <t>MAJS</t>
  </si>
  <si>
    <t>Nagynyárád</t>
  </si>
  <si>
    <t>NAGYNYÁRÁD</t>
  </si>
  <si>
    <t>Sátorhely</t>
  </si>
  <si>
    <t>SÁTORHELY</t>
  </si>
  <si>
    <t>Siklós</t>
  </si>
  <si>
    <t>SIKLÓS</t>
  </si>
  <si>
    <t>Kisharsány</t>
  </si>
  <si>
    <t>KISHARSÁNY</t>
  </si>
  <si>
    <t>Nagytótfalu</t>
  </si>
  <si>
    <t>NAGYTÓTFALU</t>
  </si>
  <si>
    <t>Szalánta</t>
  </si>
  <si>
    <t>SZALÁNTA</t>
  </si>
  <si>
    <t>Bisse</t>
  </si>
  <si>
    <t>BISSE</t>
  </si>
  <si>
    <t>Bosta</t>
  </si>
  <si>
    <t>BOSTA</t>
  </si>
  <si>
    <t>Csarnóta</t>
  </si>
  <si>
    <t>CSARNÓTA</t>
  </si>
  <si>
    <t>Szilvás</t>
  </si>
  <si>
    <t>SZILVÁS</t>
  </si>
  <si>
    <t>Túrony</t>
  </si>
  <si>
    <t>TÚRONY</t>
  </si>
  <si>
    <t>Garé</t>
  </si>
  <si>
    <t>GARÉ</t>
  </si>
  <si>
    <t>Szava</t>
  </si>
  <si>
    <t>SZAVA</t>
  </si>
  <si>
    <t>Ócsárd</t>
  </si>
  <si>
    <t>ÓCSÁRD</t>
  </si>
  <si>
    <t>Babarcszőlős</t>
  </si>
  <si>
    <t>BABARCSZŐLŐS</t>
  </si>
  <si>
    <t>Kisdér</t>
  </si>
  <si>
    <t>KISDÉR</t>
  </si>
  <si>
    <t>Siklósbodony</t>
  </si>
  <si>
    <t>SIKLÓSBODONY</t>
  </si>
  <si>
    <t>Harkány</t>
  </si>
  <si>
    <t>HARKÁNY</t>
  </si>
  <si>
    <t>Diósviszló</t>
  </si>
  <si>
    <t>DIÓSVISZLÓ</t>
  </si>
  <si>
    <t>Márfa</t>
  </si>
  <si>
    <t>MÁRFA</t>
  </si>
  <si>
    <t>Rádfalva</t>
  </si>
  <si>
    <t>RÁDFALVA</t>
  </si>
  <si>
    <t>Nagyharsány</t>
  </si>
  <si>
    <t>NAGYHARSÁNY</t>
  </si>
  <si>
    <t>Siklósnagyfalu</t>
  </si>
  <si>
    <t>SIKLÓSNAGYFALU</t>
  </si>
  <si>
    <t>Kistapolca</t>
  </si>
  <si>
    <t>KISTAPOLCA</t>
  </si>
  <si>
    <t>Egyházasharaszti</t>
  </si>
  <si>
    <t>EGYHÁZASHARASZTI</t>
  </si>
  <si>
    <t>Old</t>
  </si>
  <si>
    <t>OLD</t>
  </si>
  <si>
    <t>Alsószentmárton</t>
  </si>
  <si>
    <t>ALSÓSZENTMÁRTON</t>
  </si>
  <si>
    <t>Beremend</t>
  </si>
  <si>
    <t>BEREMEND</t>
  </si>
  <si>
    <t>Kásád</t>
  </si>
  <si>
    <t>KÁSÁD</t>
  </si>
  <si>
    <t>Pellérd</t>
  </si>
  <si>
    <t>PELLÉRD</t>
  </si>
  <si>
    <t>Görcsöny</t>
  </si>
  <si>
    <t>GÖRCSÖNY</t>
  </si>
  <si>
    <t>Regenye</t>
  </si>
  <si>
    <t>REGENYE</t>
  </si>
  <si>
    <t>Szőke</t>
  </si>
  <si>
    <t>SZŐKE</t>
  </si>
  <si>
    <t>Baksa</t>
  </si>
  <si>
    <t>BAKSA</t>
  </si>
  <si>
    <t>Tengeri</t>
  </si>
  <si>
    <t>TENGERI</t>
  </si>
  <si>
    <t>Téseny</t>
  </si>
  <si>
    <t>TÉSENY</t>
  </si>
  <si>
    <t>Bogádmindszent</t>
  </si>
  <si>
    <t>BOGÁDMINDSZENT</t>
  </si>
  <si>
    <t>Ózdfalu</t>
  </si>
  <si>
    <t>ÓZDFALU</t>
  </si>
  <si>
    <t>Hegyszentmárton</t>
  </si>
  <si>
    <t>HEGYSZENTMÁRTON</t>
  </si>
  <si>
    <t>Vajszló</t>
  </si>
  <si>
    <t>VAJSZLÓ</t>
  </si>
  <si>
    <t>Besence</t>
  </si>
  <si>
    <t>BESENCE</t>
  </si>
  <si>
    <t>Hirics</t>
  </si>
  <si>
    <t>HIRICS</t>
  </si>
  <si>
    <t>Lúzsok</t>
  </si>
  <si>
    <t>LÚZSOK</t>
  </si>
  <si>
    <t>Nagycsány</t>
  </si>
  <si>
    <t>NAGYCSÁNY</t>
  </si>
  <si>
    <t>Páprád</t>
  </si>
  <si>
    <t>PÁPRÁD</t>
  </si>
  <si>
    <t>Piskó</t>
  </si>
  <si>
    <t>PISKÓ</t>
  </si>
  <si>
    <t>Vejti</t>
  </si>
  <si>
    <t>VEJTI</t>
  </si>
  <si>
    <t>Zaláta</t>
  </si>
  <si>
    <t>ZALÁTA</t>
  </si>
  <si>
    <t>Kemse</t>
  </si>
  <si>
    <t>KEMSE</t>
  </si>
  <si>
    <t>Sámod</t>
  </si>
  <si>
    <t>SÁMOD</t>
  </si>
  <si>
    <t>Adorjás</t>
  </si>
  <si>
    <t>ADORJÁS</t>
  </si>
  <si>
    <t>Baranyahídvég</t>
  </si>
  <si>
    <t>BARANYAHÍDVÉG</t>
  </si>
  <si>
    <t>Kisszentmárton</t>
  </si>
  <si>
    <t>KISSZENTMÁRTON</t>
  </si>
  <si>
    <t>Kórós</t>
  </si>
  <si>
    <t>KÓRÓS</t>
  </si>
  <si>
    <t>Kémes</t>
  </si>
  <si>
    <t>KÉMES</t>
  </si>
  <si>
    <t>Cún</t>
  </si>
  <si>
    <t>CÚN</t>
  </si>
  <si>
    <t>Drávapiski</t>
  </si>
  <si>
    <t>DRÁVAPISKI</t>
  </si>
  <si>
    <t>Szaporca</t>
  </si>
  <si>
    <t>SZAPORCA</t>
  </si>
  <si>
    <t>Tésenfa</t>
  </si>
  <si>
    <t>TÉSENFA</t>
  </si>
  <si>
    <t>Drávacsepely</t>
  </si>
  <si>
    <t>DRÁVACSEPELY</t>
  </si>
  <si>
    <t>Kovácshida</t>
  </si>
  <si>
    <t>KOVÁCSHIDA</t>
  </si>
  <si>
    <t>Drávaszerdahely</t>
  </si>
  <si>
    <t>DRÁVASZERDAHELY</t>
  </si>
  <si>
    <t>Ipacsfa</t>
  </si>
  <si>
    <t>IPACSFA</t>
  </si>
  <si>
    <t>Drávacsehi</t>
  </si>
  <si>
    <t>DRÁVACSEHI</t>
  </si>
  <si>
    <t>Drávapalkonya</t>
  </si>
  <si>
    <t>DRÁVAPALKONYA</t>
  </si>
  <si>
    <t>Drávaszabolcs</t>
  </si>
  <si>
    <t>DRÁVASZABOLCS</t>
  </si>
  <si>
    <t>Gordisa</t>
  </si>
  <si>
    <t>GORDISA</t>
  </si>
  <si>
    <t>Matty</t>
  </si>
  <si>
    <t>MATTY</t>
  </si>
  <si>
    <t>Szigetvár</t>
  </si>
  <si>
    <t>SZIGETVÁR</t>
  </si>
  <si>
    <t>Botykapeterd</t>
  </si>
  <si>
    <t>BOTYKAPETERD</t>
  </si>
  <si>
    <t>Csertő</t>
  </si>
  <si>
    <t>CSERTŐ</t>
  </si>
  <si>
    <t>Nagypeterd</t>
  </si>
  <si>
    <t>NAGYPETERD</t>
  </si>
  <si>
    <t>Nyugotszenterzsébet</t>
  </si>
  <si>
    <t>NYUGOTSZENTERZSÉBET</t>
  </si>
  <si>
    <t>Nagyváty</t>
  </si>
  <si>
    <t>NAGYVÁTY</t>
  </si>
  <si>
    <t>Szentdénes</t>
  </si>
  <si>
    <t>SZENTDÉNES</t>
  </si>
  <si>
    <t>Rózsafa</t>
  </si>
  <si>
    <t>RÓZSAFA</t>
  </si>
  <si>
    <t>Bánfa</t>
  </si>
  <si>
    <t>BÁNFA</t>
  </si>
  <si>
    <t>Katádfa</t>
  </si>
  <si>
    <t>KATÁDFA</t>
  </si>
  <si>
    <t>Dencsháza</t>
  </si>
  <si>
    <t>DENCSHÁZA</t>
  </si>
  <si>
    <t>Szentegát</t>
  </si>
  <si>
    <t>SZENTEGÁT</t>
  </si>
  <si>
    <t>Lakócsa</t>
  </si>
  <si>
    <t>LAKÓCSA</t>
  </si>
  <si>
    <t>Szentborbás</t>
  </si>
  <si>
    <t>SZENTBORBÁS</t>
  </si>
  <si>
    <t>Tótújfalu</t>
  </si>
  <si>
    <t>TÓTÚJFALU</t>
  </si>
  <si>
    <t>Somogyhatvan</t>
  </si>
  <si>
    <t>SOMOGYHATVAN</t>
  </si>
  <si>
    <t>Somogyapáti</t>
  </si>
  <si>
    <t>SOMOGYAPÁTI</t>
  </si>
  <si>
    <t>Basal</t>
  </si>
  <si>
    <t>BASAL</t>
  </si>
  <si>
    <t>Patapoklosi</t>
  </si>
  <si>
    <t>PATAPOKLOSI</t>
  </si>
  <si>
    <t>Somogyviszló</t>
  </si>
  <si>
    <t>SOMOGYVISZLÓ</t>
  </si>
  <si>
    <t>Somogyhárságy</t>
  </si>
  <si>
    <t>SOMOGYHÁRSÁGY</t>
  </si>
  <si>
    <t>Magyarlukafa</t>
  </si>
  <si>
    <t>MAGYARLUKAFA</t>
  </si>
  <si>
    <t>Vásárosbéc</t>
  </si>
  <si>
    <t>VÁSÁROSBÉC</t>
  </si>
  <si>
    <t>Mozsgó</t>
  </si>
  <si>
    <t>MOZSGÓ</t>
  </si>
  <si>
    <t>Almáskeresztúr</t>
  </si>
  <si>
    <t>ALMÁSKERESZTÚR</t>
  </si>
  <si>
    <t>Szulimán</t>
  </si>
  <si>
    <t>SZULIMÁN</t>
  </si>
  <si>
    <t>Almamellék</t>
  </si>
  <si>
    <t>ALMAMELLÉK</t>
  </si>
  <si>
    <t>Ibafa</t>
  </si>
  <si>
    <t>IBAFA</t>
  </si>
  <si>
    <t>Csebény</t>
  </si>
  <si>
    <t>CSEBÉNY</t>
  </si>
  <si>
    <t>Horváthertelend</t>
  </si>
  <si>
    <t>HORVÁTHERTELEND</t>
  </si>
  <si>
    <t>Szentlászló</t>
  </si>
  <si>
    <t>SZENTLÁSZLÓ</t>
  </si>
  <si>
    <t>Boldogasszonyfa</t>
  </si>
  <si>
    <t>BOLDOGASSZONYFA</t>
  </si>
  <si>
    <t>Szentlőrinc</t>
  </si>
  <si>
    <t>SZENTLŐRINC</t>
  </si>
  <si>
    <t>Csonkamindszent</t>
  </si>
  <si>
    <t>CSONKAMINDSZENT</t>
  </si>
  <si>
    <t>Kacsóta</t>
  </si>
  <si>
    <t>KACSÓTA</t>
  </si>
  <si>
    <t>Szabadszentkirály</t>
  </si>
  <si>
    <t>SZABADSZENTKIRÁLY</t>
  </si>
  <si>
    <t>Gerde</t>
  </si>
  <si>
    <t>GERDE</t>
  </si>
  <si>
    <t>Pécsbagota</t>
  </si>
  <si>
    <t>PÉCSBAGOTA</t>
  </si>
  <si>
    <t>Velény</t>
  </si>
  <si>
    <t>VELÉNY</t>
  </si>
  <si>
    <t>Királyegyháza</t>
  </si>
  <si>
    <t>KIRÁLYEGYHÁZA</t>
  </si>
  <si>
    <t>Magyarmecske</t>
  </si>
  <si>
    <t>MAGYARMECSKE</t>
  </si>
  <si>
    <t>Gilvánfa</t>
  </si>
  <si>
    <t>GILVÁNFA</t>
  </si>
  <si>
    <t>Gyöngyfa</t>
  </si>
  <si>
    <t>GYÖNGYFA</t>
  </si>
  <si>
    <t>Kisasszonyfa</t>
  </si>
  <si>
    <t>KISASSZONYFA</t>
  </si>
  <si>
    <t>Magyartelek</t>
  </si>
  <si>
    <t>MAGYARTELEK</t>
  </si>
  <si>
    <t xml:space="preserve">Okorág </t>
  </si>
  <si>
    <t xml:space="preserve">OKORÁG </t>
  </si>
  <si>
    <t xml:space="preserve">Kákics </t>
  </si>
  <si>
    <t xml:space="preserve">KÁKICS </t>
  </si>
  <si>
    <t>Sellye</t>
  </si>
  <si>
    <t>SELLYE</t>
  </si>
  <si>
    <t>Drávaiványi</t>
  </si>
  <si>
    <t>DRÁVAIVÁNYI</t>
  </si>
  <si>
    <t>Drávasztára</t>
  </si>
  <si>
    <t>DRÁVASZTÁRA</t>
  </si>
  <si>
    <t>Marócsa</t>
  </si>
  <si>
    <t>MARÓCSA</t>
  </si>
  <si>
    <t>Sósvertike</t>
  </si>
  <si>
    <t>SÓSVERTIKE</t>
  </si>
  <si>
    <t>Sumony</t>
  </si>
  <si>
    <t>SUMONY</t>
  </si>
  <si>
    <t>Csányoszró</t>
  </si>
  <si>
    <t>CSÁNYOSZRÓ</t>
  </si>
  <si>
    <t>Bogdása</t>
  </si>
  <si>
    <t>BOGDÁSA</t>
  </si>
  <si>
    <t>Drávafok</t>
  </si>
  <si>
    <t>DRÁVAFOK</t>
  </si>
  <si>
    <t>Drávakeresztúr</t>
  </si>
  <si>
    <t>DRÁVAKERESZTÚR</t>
  </si>
  <si>
    <t>Markóc</t>
  </si>
  <si>
    <t>MARKÓC</t>
  </si>
  <si>
    <t>Felsőszentmárton</t>
  </si>
  <si>
    <t>FELSŐSZENTMÁRTON</t>
  </si>
  <si>
    <t>Hobol</t>
  </si>
  <si>
    <t>HOBOL</t>
  </si>
  <si>
    <t>Gyöngyösmellék</t>
  </si>
  <si>
    <t>GYÖNGYÖSMELLÉK</t>
  </si>
  <si>
    <t>Teklafalu</t>
  </si>
  <si>
    <t>TEKLAFALU</t>
  </si>
  <si>
    <t>Bürüs</t>
  </si>
  <si>
    <t>BÜRÜS</t>
  </si>
  <si>
    <t>Endrőc</t>
  </si>
  <si>
    <t>ENDRŐC</t>
  </si>
  <si>
    <t>Várad</t>
  </si>
  <si>
    <t>VÁRAD</t>
  </si>
  <si>
    <t>Kétújfalu</t>
  </si>
  <si>
    <t>KÉTÚJFALU</t>
  </si>
  <si>
    <t>Zádor</t>
  </si>
  <si>
    <t>ZÁDOR</t>
  </si>
  <si>
    <t>Szörény</t>
  </si>
  <si>
    <t>SZÖRÉNY</t>
  </si>
  <si>
    <t>Kastélyosdombó</t>
  </si>
  <si>
    <t>KASTÉLYOSDOMBÓ</t>
  </si>
  <si>
    <t>Drávagárdony</t>
  </si>
  <si>
    <t>DRÁVAGÁRDONY</t>
  </si>
  <si>
    <t>Potony</t>
  </si>
  <si>
    <t>POTONY</t>
  </si>
  <si>
    <t>Drávatamási</t>
  </si>
  <si>
    <t>DRÁVATAMÁSI</t>
  </si>
  <si>
    <t>Pettend</t>
  </si>
  <si>
    <t>PETTEND</t>
  </si>
  <si>
    <t>Nemeske</t>
  </si>
  <si>
    <t>NEMESKE</t>
  </si>
  <si>
    <t>Kistamási</t>
  </si>
  <si>
    <t>KISTAMÁSI</t>
  </si>
  <si>
    <t>Merenye</t>
  </si>
  <si>
    <t>MERENYE</t>
  </si>
  <si>
    <t>Molvány</t>
  </si>
  <si>
    <t>MOLVÁNY</t>
  </si>
  <si>
    <t>Tótszentgyörgy</t>
  </si>
  <si>
    <t>TÓTSZENTGYÖRGY</t>
  </si>
  <si>
    <t>Nagydobsza</t>
  </si>
  <si>
    <t>NAGYDOBSZA</t>
  </si>
  <si>
    <t>Kisdobsza</t>
  </si>
  <si>
    <t>KISDOBSZA</t>
  </si>
  <si>
    <t>Istvándi</t>
  </si>
  <si>
    <t>ISTVÁNDI</t>
  </si>
  <si>
    <t>Darány</t>
  </si>
  <si>
    <t>DARÁNY</t>
  </si>
  <si>
    <t>Székesfehérvár</t>
  </si>
  <si>
    <t>SZÉKESFEHÉRVÁR</t>
  </si>
  <si>
    <t>Börgönd</t>
  </si>
  <si>
    <t>Csór</t>
  </si>
  <si>
    <t>CSÓR</t>
  </si>
  <si>
    <t>Moha</t>
  </si>
  <si>
    <t>MOHA</t>
  </si>
  <si>
    <t>Iszkaszentgyörgy</t>
  </si>
  <si>
    <t>ISZKASZENTGYÖRGY</t>
  </si>
  <si>
    <t>Kincsesbánya</t>
  </si>
  <si>
    <t>KINCSESBÁNYA</t>
  </si>
  <si>
    <t>Isztimér</t>
  </si>
  <si>
    <t>ISZTIMÉR</t>
  </si>
  <si>
    <t>Bakonykúti</t>
  </si>
  <si>
    <t>BAKONYKÚTI</t>
  </si>
  <si>
    <t>Sárkeresztes</t>
  </si>
  <si>
    <t>SÁRKERESZTES</t>
  </si>
  <si>
    <t>Fehérvárcsurgó</t>
  </si>
  <si>
    <t>FEHÉRVÁRCSURGÓ</t>
  </si>
  <si>
    <t>Bodajk</t>
  </si>
  <si>
    <t>BODAJK</t>
  </si>
  <si>
    <t>Balinka</t>
  </si>
  <si>
    <t>Eszény</t>
  </si>
  <si>
    <t>BALINKA</t>
  </si>
  <si>
    <t>Bakonycsernye</t>
  </si>
  <si>
    <t>BAKONYCSERNYE</t>
  </si>
  <si>
    <t>Mór</t>
  </si>
  <si>
    <t>MÓR</t>
  </si>
  <si>
    <t>Nagyveleg</t>
  </si>
  <si>
    <t>NAGYVELEG</t>
  </si>
  <si>
    <t>Pusztavám</t>
  </si>
  <si>
    <t>PUSZTAVÁM</t>
  </si>
  <si>
    <t>Magyaralmás</t>
  </si>
  <si>
    <t>MAGYARALMÁS</t>
  </si>
  <si>
    <t>Söréd</t>
  </si>
  <si>
    <t>SÖRÉD</t>
  </si>
  <si>
    <t>Csákberény</t>
  </si>
  <si>
    <t>CSÁKBERÉNY</t>
  </si>
  <si>
    <t>Csókakő</t>
  </si>
  <si>
    <t>CSÓKAKŐ</t>
  </si>
  <si>
    <t>Bodmér</t>
  </si>
  <si>
    <t>BODMÉR</t>
  </si>
  <si>
    <t>Zámoly</t>
  </si>
  <si>
    <t>ZÁMOLY</t>
  </si>
  <si>
    <t>Gánt</t>
  </si>
  <si>
    <t>GÁNT</t>
  </si>
  <si>
    <t>Csákvár</t>
  </si>
  <si>
    <t>CSÁKVÁR</t>
  </si>
  <si>
    <t>Vértesboglár</t>
  </si>
  <si>
    <t>VÉRTESBOGLÁR</t>
  </si>
  <si>
    <t>Felcsút</t>
  </si>
  <si>
    <t>FELCSÚT</t>
  </si>
  <si>
    <t>Alcsútdoboz</t>
  </si>
  <si>
    <t>ALCSÚTDOBOZ</t>
  </si>
  <si>
    <t>Tabajd</t>
  </si>
  <si>
    <t>TABAJD</t>
  </si>
  <si>
    <t>Vértesacsa</t>
  </si>
  <si>
    <t>VÉRTESACSA</t>
  </si>
  <si>
    <t>Pátka</t>
  </si>
  <si>
    <t>PÁTKA</t>
  </si>
  <si>
    <t>Lovasberény</t>
  </si>
  <si>
    <t>LOVASBERÉNY</t>
  </si>
  <si>
    <t>Pákozd</t>
  </si>
  <si>
    <t>PÁKOZD</t>
  </si>
  <si>
    <t>Sukoró</t>
  </si>
  <si>
    <t>SUKORÓ</t>
  </si>
  <si>
    <t>Nadap</t>
  </si>
  <si>
    <t>NADAP</t>
  </si>
  <si>
    <t>Várpalota</t>
  </si>
  <si>
    <t>VÁRPALOTA</t>
  </si>
  <si>
    <t>Inota</t>
  </si>
  <si>
    <t>Inotai Erőmű</t>
  </si>
  <si>
    <t>Pétfürdő</t>
  </si>
  <si>
    <t>PÉTFÜRDŐ</t>
  </si>
  <si>
    <t>Tés</t>
  </si>
  <si>
    <t>TÉS</t>
  </si>
  <si>
    <t>Seregélyes</t>
  </si>
  <si>
    <t>SEREGÉLYES</t>
  </si>
  <si>
    <t>Zichyújfalu</t>
  </si>
  <si>
    <t>ZICHYÚJFALU</t>
  </si>
  <si>
    <t>Tác</t>
  </si>
  <si>
    <t>TÁC</t>
  </si>
  <si>
    <t>Csősz</t>
  </si>
  <si>
    <t>CSŐSZ</t>
  </si>
  <si>
    <t>Soponya</t>
  </si>
  <si>
    <t>SOPONYA</t>
  </si>
  <si>
    <t>Káloz</t>
  </si>
  <si>
    <t>KÁLOZ</t>
  </si>
  <si>
    <t>Sárkeresztúr</t>
  </si>
  <si>
    <t>SÁRKERESZTÚR</t>
  </si>
  <si>
    <t>Sárszentágota</t>
  </si>
  <si>
    <t>SÁRSZENTÁGOTA</t>
  </si>
  <si>
    <t>Aba</t>
  </si>
  <si>
    <t>ABA</t>
  </si>
  <si>
    <t>Enying</t>
  </si>
  <si>
    <t>ENYING</t>
  </si>
  <si>
    <t>Balatonbozsok</t>
  </si>
  <si>
    <t>Lepsény</t>
  </si>
  <si>
    <t>LEPSÉNY</t>
  </si>
  <si>
    <t>Mezőszentgyörgy</t>
  </si>
  <si>
    <t>MEZŐSZENTGYÖRGY</t>
  </si>
  <si>
    <t>Mátyásdomb</t>
  </si>
  <si>
    <t>MÁTYÁSDOMB</t>
  </si>
  <si>
    <t>Dég</t>
  </si>
  <si>
    <t>DÉG</t>
  </si>
  <si>
    <t>Lajoskomárom</t>
  </si>
  <si>
    <t>LAJOSKOMÁROM</t>
  </si>
  <si>
    <t>Mezőkomárom</t>
  </si>
  <si>
    <t>MEZŐKOMÁROM</t>
  </si>
  <si>
    <t>Szabadhídvég</t>
  </si>
  <si>
    <t>SZABADHÍDVÉG</t>
  </si>
  <si>
    <t>Úrhida</t>
  </si>
  <si>
    <t>ÚRHIDA</t>
  </si>
  <si>
    <t>Sárszentmihály</t>
  </si>
  <si>
    <t>SÁRSZENTMIHÁLY</t>
  </si>
  <si>
    <t>Sárkeszi</t>
  </si>
  <si>
    <t>SÁRKESZI</t>
  </si>
  <si>
    <t>Nádasdladány</t>
  </si>
  <si>
    <t>NÁDASDLADÁNY</t>
  </si>
  <si>
    <t>Jenő</t>
  </si>
  <si>
    <t>JENŐ</t>
  </si>
  <si>
    <t>Szabadbattyán</t>
  </si>
  <si>
    <t>SZABADBATTYÁN</t>
  </si>
  <si>
    <t>Kőszárhegy</t>
  </si>
  <si>
    <t>KŐSZÁRHEGY</t>
  </si>
  <si>
    <t>Polgárdi</t>
  </si>
  <si>
    <t>POLGÁRDI</t>
  </si>
  <si>
    <t>Kisláng</t>
  </si>
  <si>
    <t>KISLÁNG</t>
  </si>
  <si>
    <t>Füle</t>
  </si>
  <si>
    <t>FÜLE</t>
  </si>
  <si>
    <t>Ősi</t>
  </si>
  <si>
    <t>ŐSI</t>
  </si>
  <si>
    <t>Küngös</t>
  </si>
  <si>
    <t>KÜNGÖS</t>
  </si>
  <si>
    <t>Csajág</t>
  </si>
  <si>
    <t>CSAJÁG</t>
  </si>
  <si>
    <t>Balatonfőkajár</t>
  </si>
  <si>
    <t>BALATONFŐKAJÁR</t>
  </si>
  <si>
    <t>Balatonaliga</t>
  </si>
  <si>
    <t>BALATONALIGA</t>
  </si>
  <si>
    <t>Balatonvilágos</t>
  </si>
  <si>
    <t>Balatonkenese</t>
  </si>
  <si>
    <t>Balatonakarattya</t>
  </si>
  <si>
    <t>BALATONKENESE</t>
  </si>
  <si>
    <t>Üdülőtelep</t>
  </si>
  <si>
    <t>Balatonfűzfő</t>
  </si>
  <si>
    <t>BALATONFŰZFŐ</t>
  </si>
  <si>
    <t>Berhida</t>
  </si>
  <si>
    <t>BERHIDA</t>
  </si>
  <si>
    <t>Peremartongyártelep</t>
  </si>
  <si>
    <t>Papkeszi</t>
  </si>
  <si>
    <t>PAPKESZI</t>
  </si>
  <si>
    <t>Fűzfőgyártelep</t>
  </si>
  <si>
    <t>Öskü</t>
  </si>
  <si>
    <t>ÖSKÜ</t>
  </si>
  <si>
    <t>Hajmáskér</t>
  </si>
  <si>
    <t>HAJMÁSKÉR</t>
  </si>
  <si>
    <t>Sóly</t>
  </si>
  <si>
    <t>SÓLY</t>
  </si>
  <si>
    <t>Vilonya</t>
  </si>
  <si>
    <t>VILONYA</t>
  </si>
  <si>
    <t>Királyszentistván</t>
  </si>
  <si>
    <t>KIRÁLYSZENTISTVÁN</t>
  </si>
  <si>
    <t>Litér</t>
  </si>
  <si>
    <t>LITÉR</t>
  </si>
  <si>
    <t>Veszprém</t>
  </si>
  <si>
    <t>VESZPRÉM</t>
  </si>
  <si>
    <t>Balatonalmádi</t>
  </si>
  <si>
    <t>BALATONALMÁDI</t>
  </si>
  <si>
    <t>Szentkirályszabadja</t>
  </si>
  <si>
    <t>SZENTKIRÁLYSZABADJA</t>
  </si>
  <si>
    <t>Alsóörs</t>
  </si>
  <si>
    <t>ALSÓÖRS</t>
  </si>
  <si>
    <t>Felsőörs</t>
  </si>
  <si>
    <t>FELSŐÖRS</t>
  </si>
  <si>
    <t>Lovas</t>
  </si>
  <si>
    <t>LOVAS</t>
  </si>
  <si>
    <t>Csopak</t>
  </si>
  <si>
    <t>CSOPAK</t>
  </si>
  <si>
    <t>Paloznak</t>
  </si>
  <si>
    <t>PALOZNAK</t>
  </si>
  <si>
    <t>Balatonfüred</t>
  </si>
  <si>
    <t>BALATONFÜRED</t>
  </si>
  <si>
    <t>Balatonszőlős</t>
  </si>
  <si>
    <t>BALATONSZŐLŐS</t>
  </si>
  <si>
    <t>Balatonarács</t>
  </si>
  <si>
    <t>Tihany</t>
  </si>
  <si>
    <t>TIHANY</t>
  </si>
  <si>
    <t>Aszófő</t>
  </si>
  <si>
    <t>ASZÓFŐ</t>
  </si>
  <si>
    <t>Balatonudvari</t>
  </si>
  <si>
    <t>BALATONUDVARI</t>
  </si>
  <si>
    <t>Örvényes</t>
  </si>
  <si>
    <t>ÖRVÉNYES</t>
  </si>
  <si>
    <t>Balatonakali</t>
  </si>
  <si>
    <t>BALATONAKALI</t>
  </si>
  <si>
    <t>Dörgicse</t>
  </si>
  <si>
    <t>DÖRGICSE</t>
  </si>
  <si>
    <t>Pécsely</t>
  </si>
  <si>
    <t>PÉCSELY</t>
  </si>
  <si>
    <t>Vászoly</t>
  </si>
  <si>
    <t>VÁSZOLY</t>
  </si>
  <si>
    <t>Tótvázsony</t>
  </si>
  <si>
    <t>TÓTVÁZSONY</t>
  </si>
  <si>
    <t>Hidegkút</t>
  </si>
  <si>
    <t>HIDEGKÚT</t>
  </si>
  <si>
    <t>Nemesvámos</t>
  </si>
  <si>
    <t>NEMESVÁMOS</t>
  </si>
  <si>
    <t>Veszprémfajsz</t>
  </si>
  <si>
    <t>VESZPRÉMFAJSZ</t>
  </si>
  <si>
    <t xml:space="preserve">Zánka </t>
  </si>
  <si>
    <t xml:space="preserve">ZÁNKA </t>
  </si>
  <si>
    <t>Balatonszepezd</t>
  </si>
  <si>
    <t>BALATONSZEPEZD</t>
  </si>
  <si>
    <t>Révfülöp</t>
  </si>
  <si>
    <t>RÉVFÜLÖP</t>
  </si>
  <si>
    <t>Kővágóörs</t>
  </si>
  <si>
    <t>KŐVÁGÓÖRS</t>
  </si>
  <si>
    <t>Kékkút</t>
  </si>
  <si>
    <t>KÉKKÚT</t>
  </si>
  <si>
    <t>Balatonrendes</t>
  </si>
  <si>
    <t>BALATONRENDES</t>
  </si>
  <si>
    <t>Ábrahámhegy</t>
  </si>
  <si>
    <t>ÁBRAHÁMHEGY</t>
  </si>
  <si>
    <t>Salföld</t>
  </si>
  <si>
    <t>SALFÖLD</t>
  </si>
  <si>
    <t>Badacsonytomaj</t>
  </si>
  <si>
    <t>Badacsonyörs</t>
  </si>
  <si>
    <t>BADACSONYTOMAJ</t>
  </si>
  <si>
    <t>Badacsony</t>
  </si>
  <si>
    <t>Badacsonytördemic</t>
  </si>
  <si>
    <t>BADACSONYTÖRDEMIC</t>
  </si>
  <si>
    <t>Szigliget</t>
  </si>
  <si>
    <t>SZIGLIGET</t>
  </si>
  <si>
    <t>Hegymagas</t>
  </si>
  <si>
    <t>HEGYMAGAS</t>
  </si>
  <si>
    <t>Mencshely</t>
  </si>
  <si>
    <t>MENCSHELY</t>
  </si>
  <si>
    <t>Szentantalfa</t>
  </si>
  <si>
    <t>SZENTANTALFA</t>
  </si>
  <si>
    <t>Balatoncsicsó</t>
  </si>
  <si>
    <t>BALATONCSICSÓ</t>
  </si>
  <si>
    <t>Óbudavár</t>
  </si>
  <si>
    <t>ÓBUDAVÁR</t>
  </si>
  <si>
    <t>Szentjakabfa</t>
  </si>
  <si>
    <t>SZENTJAKABFA</t>
  </si>
  <si>
    <t>Tagyon</t>
  </si>
  <si>
    <t>TAGYON</t>
  </si>
  <si>
    <t>Monoszló</t>
  </si>
  <si>
    <t>MONOSZLÓ</t>
  </si>
  <si>
    <t>Köveskál</t>
  </si>
  <si>
    <t>KÖVESKÁL</t>
  </si>
  <si>
    <t>Balatonhenye</t>
  </si>
  <si>
    <t>BALATONHENYE</t>
  </si>
  <si>
    <t>Szentbékkálla</t>
  </si>
  <si>
    <t>SZENTBÉKKÁLLA</t>
  </si>
  <si>
    <t>Mindszentkálla</t>
  </si>
  <si>
    <t>MINDSZENTKÁLLA</t>
  </si>
  <si>
    <t>Káptalantóti</t>
  </si>
  <si>
    <t>KÁPTALANTÓTI</t>
  </si>
  <si>
    <t>Nemesgulács</t>
  </si>
  <si>
    <t>NEMESGULÁCS</t>
  </si>
  <si>
    <t>Kisapáti</t>
  </si>
  <si>
    <t>KISAPÁTI</t>
  </si>
  <si>
    <t>Gyulakeszi</t>
  </si>
  <si>
    <t>GYULAKESZI</t>
  </si>
  <si>
    <t>Nagyvázsony</t>
  </si>
  <si>
    <t>NAGYVÁZSONY</t>
  </si>
  <si>
    <t>Barnag</t>
  </si>
  <si>
    <t>BARNAG</t>
  </si>
  <si>
    <t>Pula</t>
  </si>
  <si>
    <t>PULA</t>
  </si>
  <si>
    <t>Vöröstó</t>
  </si>
  <si>
    <t>VÖRÖSTÓ</t>
  </si>
  <si>
    <t>Öcs</t>
  </si>
  <si>
    <t>ÖCS</t>
  </si>
  <si>
    <t>Kapolcs</t>
  </si>
  <si>
    <t>KAPOLCS</t>
  </si>
  <si>
    <t>Vigántpetend</t>
  </si>
  <si>
    <t>VIGÁNTPETEND</t>
  </si>
  <si>
    <t>Taliándörögd</t>
  </si>
  <si>
    <t>TALIÁNDÖRÖGD</t>
  </si>
  <si>
    <t>Monostorapáti</t>
  </si>
  <si>
    <t>MONOSTORAPÁTI</t>
  </si>
  <si>
    <t>Hegyesd</t>
  </si>
  <si>
    <t>HEGYESD</t>
  </si>
  <si>
    <t>Tapolca-Diszel</t>
  </si>
  <si>
    <t>Diszel</t>
  </si>
  <si>
    <t>TAPOLCA-DISZEL</t>
  </si>
  <si>
    <t>Tapolca</t>
  </si>
  <si>
    <t>TAPOLCA</t>
  </si>
  <si>
    <t>Raposka</t>
  </si>
  <si>
    <t>RAPOSKA</t>
  </si>
  <si>
    <t>Zalahaláp</t>
  </si>
  <si>
    <t>ZALAHALÁP</t>
  </si>
  <si>
    <t>Sáska</t>
  </si>
  <si>
    <t>SÁSKA</t>
  </si>
  <si>
    <t>Nemesvita</t>
  </si>
  <si>
    <t>NEMESVITA</t>
  </si>
  <si>
    <t>Balatonederics</t>
  </si>
  <si>
    <t>BALATONEDERICS</t>
  </si>
  <si>
    <t>Balatongyörök</t>
  </si>
  <si>
    <t>BALATONGYÖRÖK</t>
  </si>
  <si>
    <t>Vonyarcvashegy</t>
  </si>
  <si>
    <t>VONYARCVASHEGY</t>
  </si>
  <si>
    <t>Gyenesdiás</t>
  </si>
  <si>
    <t>GYENESDIÁS</t>
  </si>
  <si>
    <t>Várvölgy</t>
  </si>
  <si>
    <t>VÁRVÖLGY</t>
  </si>
  <si>
    <t>Vállus</t>
  </si>
  <si>
    <t>VÁLLUS</t>
  </si>
  <si>
    <t>Lesencetomaj</t>
  </si>
  <si>
    <t>LESENCETOMAJ</t>
  </si>
  <si>
    <t>Lesencefalu</t>
  </si>
  <si>
    <t>LESENCEFALU</t>
  </si>
  <si>
    <t>Lesenceistvánd</t>
  </si>
  <si>
    <t>LESENCEISTVÁND</t>
  </si>
  <si>
    <t>Uzsa</t>
  </si>
  <si>
    <t>UZSA</t>
  </si>
  <si>
    <t>Sümeg</t>
  </si>
  <si>
    <t>SÜMEG</t>
  </si>
  <si>
    <t>Mihályfa</t>
  </si>
  <si>
    <t>MIHÁLYFA</t>
  </si>
  <si>
    <t>Kisvásárhely</t>
  </si>
  <si>
    <t>KISVÁSÁRHELY</t>
  </si>
  <si>
    <t>Szalapa</t>
  </si>
  <si>
    <t>SZALAPA</t>
  </si>
  <si>
    <t>Óhíd</t>
  </si>
  <si>
    <t>ÓHÍD</t>
  </si>
  <si>
    <t>Zalaerdőd</t>
  </si>
  <si>
    <t>ZALAERDŐD</t>
  </si>
  <si>
    <t>Hetyefő</t>
  </si>
  <si>
    <t>HETYEFŐ</t>
  </si>
  <si>
    <t>Dabronc</t>
  </si>
  <si>
    <t>DABRONC</t>
  </si>
  <si>
    <t>Gógánfa</t>
  </si>
  <si>
    <t>GÓGÁNFA</t>
  </si>
  <si>
    <t>Ukk</t>
  </si>
  <si>
    <t>UKK</t>
  </si>
  <si>
    <t>Rigács</t>
  </si>
  <si>
    <t>RIGÁCS</t>
  </si>
  <si>
    <t>Megyer</t>
  </si>
  <si>
    <t>MEGYER</t>
  </si>
  <si>
    <t>Zalameggyes</t>
  </si>
  <si>
    <t>ZALAMEGGYES</t>
  </si>
  <si>
    <t>Zalagyömörő</t>
  </si>
  <si>
    <t>ZALAGYÖMÖRŐ</t>
  </si>
  <si>
    <t>Sümegprága</t>
  </si>
  <si>
    <t>SÜMEGPRÁGA</t>
  </si>
  <si>
    <t>Bazsi</t>
  </si>
  <si>
    <t>BAZSI</t>
  </si>
  <si>
    <t>Zalaszántó</t>
  </si>
  <si>
    <t>ZALASZÁNTÓ</t>
  </si>
  <si>
    <t>Vindornyalak</t>
  </si>
  <si>
    <t>VINDORNYALAK</t>
  </si>
  <si>
    <t>Karmacs</t>
  </si>
  <si>
    <t>KARMACS</t>
  </si>
  <si>
    <t>Vindornyafok</t>
  </si>
  <si>
    <t>VINDORNYAFOK</t>
  </si>
  <si>
    <t>Zalaköveskút</t>
  </si>
  <si>
    <t>ZALAKÖVESKÚT</t>
  </si>
  <si>
    <t>Vindornyaszőlős</t>
  </si>
  <si>
    <t>VINDORNYASZŐLŐS</t>
  </si>
  <si>
    <t>Kisgörbő</t>
  </si>
  <si>
    <t>KISGÖRBŐ</t>
  </si>
  <si>
    <t>Nagygörbő</t>
  </si>
  <si>
    <t>NAGYGÖRBŐ</t>
  </si>
  <si>
    <t>Sümegcsehi</t>
  </si>
  <si>
    <t>SÜMEGCSEHI</t>
  </si>
  <si>
    <t>Döbröce</t>
  </si>
  <si>
    <t>DÖBRÖCE</t>
  </si>
  <si>
    <t>Keszthely</t>
  </si>
  <si>
    <t>KESZTHELY</t>
  </si>
  <si>
    <t>Nemesbük</t>
  </si>
  <si>
    <t>NEMESBÜK</t>
  </si>
  <si>
    <t>Cserszegtomaj</t>
  </si>
  <si>
    <t>CSERSZEGTOMAJ</t>
  </si>
  <si>
    <t>Rezi</t>
  </si>
  <si>
    <t>REZI</t>
  </si>
  <si>
    <t>Hévíz</t>
  </si>
  <si>
    <t>HÉVÍZ</t>
  </si>
  <si>
    <t>Felsőpáhok</t>
  </si>
  <si>
    <t>FELSŐPÁHOK</t>
  </si>
  <si>
    <t>Sármellék</t>
  </si>
  <si>
    <t>SÁRMELLÉK</t>
  </si>
  <si>
    <t>Zalavár</t>
  </si>
  <si>
    <t>ZALAVÁR</t>
  </si>
  <si>
    <t>Szentgyörgyvár</t>
  </si>
  <si>
    <t>SZENTGYÖRGYVÁR</t>
  </si>
  <si>
    <t>Alsópáhok</t>
  </si>
  <si>
    <t>ALSÓPÁHOK</t>
  </si>
  <si>
    <t>Ajka</t>
  </si>
  <si>
    <t>AJKA</t>
  </si>
  <si>
    <t>Úrkút</t>
  </si>
  <si>
    <t>ÚRKÚT</t>
  </si>
  <si>
    <t>Kádárta</t>
  </si>
  <si>
    <t>Gyulafirátót</t>
  </si>
  <si>
    <t>Eplény</t>
  </si>
  <si>
    <t>EPLÉNY</t>
  </si>
  <si>
    <t>Olaszfalu</t>
  </si>
  <si>
    <t>OLASZFALU</t>
  </si>
  <si>
    <t>Nagyesztergár</t>
  </si>
  <si>
    <t>NAGYESZTERGÁR</t>
  </si>
  <si>
    <t>Dudar</t>
  </si>
  <si>
    <t>DUDAR</t>
  </si>
  <si>
    <t>Csetény</t>
  </si>
  <si>
    <t>CSETÉNY</t>
  </si>
  <si>
    <t>Bakonyoszlop</t>
  </si>
  <si>
    <t>BAKONYOSZLOP</t>
  </si>
  <si>
    <t>Csesznek</t>
  </si>
  <si>
    <t>CSESZNEK</t>
  </si>
  <si>
    <t>Zirc</t>
  </si>
  <si>
    <t>ZIRC</t>
  </si>
  <si>
    <t>Bakonynána</t>
  </si>
  <si>
    <t>BAKONYNÁNA</t>
  </si>
  <si>
    <t>Szápár</t>
  </si>
  <si>
    <t>SZÁPÁR</t>
  </si>
  <si>
    <t>Jásd</t>
  </si>
  <si>
    <t>JÁSD</t>
  </si>
  <si>
    <t>Lókút</t>
  </si>
  <si>
    <t>LÓKÚT</t>
  </si>
  <si>
    <t>Pénzesgyőr</t>
  </si>
  <si>
    <t>PÉNZESGYŐR</t>
  </si>
  <si>
    <t>Bakonybél</t>
  </si>
  <si>
    <t>BAKONYBÉL</t>
  </si>
  <si>
    <t>Borzavár</t>
  </si>
  <si>
    <t>BORZAVÁR</t>
  </si>
  <si>
    <t>Porva</t>
  </si>
  <si>
    <t>PORVA</t>
  </si>
  <si>
    <t>Bakonyszentkirály</t>
  </si>
  <si>
    <t>BAKONYSZENTKIRÁLY</t>
  </si>
  <si>
    <t>Bakonyszentlászló</t>
  </si>
  <si>
    <t>BAKONYSZENTLÁSZLÓ</t>
  </si>
  <si>
    <t>Fenyőfő</t>
  </si>
  <si>
    <t>FENYŐFŐ</t>
  </si>
  <si>
    <t>Bakonygyirót</t>
  </si>
  <si>
    <t>BAKONYGYIRÓT</t>
  </si>
  <si>
    <t>Románd</t>
  </si>
  <si>
    <t>ROMÁND</t>
  </si>
  <si>
    <t>Gic</t>
  </si>
  <si>
    <t>GIC</t>
  </si>
  <si>
    <t>Veszprémvarsány</t>
  </si>
  <si>
    <t>VESZPRÉMVARSÁNY</t>
  </si>
  <si>
    <t>Sikátor</t>
  </si>
  <si>
    <t>SIKÁTOR</t>
  </si>
  <si>
    <t>Herend</t>
  </si>
  <si>
    <t>HEREND</t>
  </si>
  <si>
    <t>Márkó</t>
  </si>
  <si>
    <t>MÁRKÓ</t>
  </si>
  <si>
    <t>Hárskút</t>
  </si>
  <si>
    <t>HÁRSKÚT</t>
  </si>
  <si>
    <t>Bánd</t>
  </si>
  <si>
    <t>BÁND</t>
  </si>
  <si>
    <t>Szentgál</t>
  </si>
  <si>
    <t>SZENTGÁL</t>
  </si>
  <si>
    <t>Városlőd</t>
  </si>
  <si>
    <t>VÁROSLŐD</t>
  </si>
  <si>
    <t>Csehbánya</t>
  </si>
  <si>
    <t>CSEHBÁNYA</t>
  </si>
  <si>
    <t>Kislőd</t>
  </si>
  <si>
    <t>KISLŐD</t>
  </si>
  <si>
    <t>Ajkarendek</t>
  </si>
  <si>
    <t>Bakonygyepes</t>
  </si>
  <si>
    <t>Magyarpolány</t>
  </si>
  <si>
    <t>MAGYARPOLÁNY</t>
  </si>
  <si>
    <t>Padragkút</t>
  </si>
  <si>
    <t>Halimba</t>
  </si>
  <si>
    <t>HALIMBA</t>
  </si>
  <si>
    <t>Szőc</t>
  </si>
  <si>
    <t>SZŐC</t>
  </si>
  <si>
    <t>Nyirád</t>
  </si>
  <si>
    <t>NYIRÁD</t>
  </si>
  <si>
    <t>Pusztamiske</t>
  </si>
  <si>
    <t>PUSZTAMISKE</t>
  </si>
  <si>
    <t>Noszlop</t>
  </si>
  <si>
    <t>NOSZLOP</t>
  </si>
  <si>
    <t>Bakonypölöske</t>
  </si>
  <si>
    <t>BAKONYPÖLÖSKE</t>
  </si>
  <si>
    <t>Oroszi</t>
  </si>
  <si>
    <t>OROSZI</t>
  </si>
  <si>
    <t>Devecser</t>
  </si>
  <si>
    <t>DEVECSER</t>
  </si>
  <si>
    <t>Kolontár</t>
  </si>
  <si>
    <t>KOLONTÁR</t>
  </si>
  <si>
    <t>Kamond</t>
  </si>
  <si>
    <t>KAMOND</t>
  </si>
  <si>
    <t>Káptalanfa</t>
  </si>
  <si>
    <t>KÁPTALANFA</t>
  </si>
  <si>
    <t>Bodorfa</t>
  </si>
  <si>
    <t>BODORFA</t>
  </si>
  <si>
    <t>Nemeshany</t>
  </si>
  <si>
    <t>NEMESHANY</t>
  </si>
  <si>
    <t>Gyepükaján</t>
  </si>
  <si>
    <t>GYEPÜKAJÁN</t>
  </si>
  <si>
    <t>Csabrendek</t>
  </si>
  <si>
    <t>CSABRENDEK</t>
  </si>
  <si>
    <t>Veszprémgalsa</t>
  </si>
  <si>
    <t>VESZPRÉMGALSA</t>
  </si>
  <si>
    <t>Hosztót</t>
  </si>
  <si>
    <t>HOSZTÓT</t>
  </si>
  <si>
    <t>Szentimrefalva</t>
  </si>
  <si>
    <t>SZENTIMREFALVA</t>
  </si>
  <si>
    <t>Zalaszegvár</t>
  </si>
  <si>
    <t>ZALASZEGVÁR</t>
  </si>
  <si>
    <t>Tüskevár</t>
  </si>
  <si>
    <t>TÜSKEVÁR</t>
  </si>
  <si>
    <t>Apácatorna</t>
  </si>
  <si>
    <t>APÁCATORNA</t>
  </si>
  <si>
    <t>Kisberzseny</t>
  </si>
  <si>
    <t>KISBERZSENY</t>
  </si>
  <si>
    <t>Somlójenő</t>
  </si>
  <si>
    <t>SOMLÓJENŐ</t>
  </si>
  <si>
    <t>Borszörcsök</t>
  </si>
  <si>
    <t>BORSZÖRCSÖK</t>
  </si>
  <si>
    <t>Somlóvásárhely</t>
  </si>
  <si>
    <t>SOMLÓVÁSÁRHELY</t>
  </si>
  <si>
    <t>Doba</t>
  </si>
  <si>
    <t>DOBA</t>
  </si>
  <si>
    <t>Somlószőlős</t>
  </si>
  <si>
    <t>SOMLÓSZŐLŐS</t>
  </si>
  <si>
    <t>Kisszőlős</t>
  </si>
  <si>
    <t>KISSZŐLŐS</t>
  </si>
  <si>
    <t>Nagyalásony</t>
  </si>
  <si>
    <t>NAGYALÁSONY</t>
  </si>
  <si>
    <t>Somlóvecse</t>
  </si>
  <si>
    <t>SOMLÓVECSE</t>
  </si>
  <si>
    <t>Vid</t>
  </si>
  <si>
    <t>VID</t>
  </si>
  <si>
    <t>Dabrony</t>
  </si>
  <si>
    <t>DABRONY</t>
  </si>
  <si>
    <t>Karakószörcsök</t>
  </si>
  <si>
    <t>KARAKÓSZÖRCSÖK</t>
  </si>
  <si>
    <t>Kerta</t>
  </si>
  <si>
    <t>KERTA</t>
  </si>
  <si>
    <t>Iszkáz</t>
  </si>
  <si>
    <t>ISZKÁZ</t>
  </si>
  <si>
    <t>Kiscsősz</t>
  </si>
  <si>
    <t>KISCSŐSZ</t>
  </si>
  <si>
    <t>Csögle</t>
  </si>
  <si>
    <t>CSÖGLE</t>
  </si>
  <si>
    <t>Nagypirit</t>
  </si>
  <si>
    <t>NAGYPIRIT</t>
  </si>
  <si>
    <t>Kispirit</t>
  </si>
  <si>
    <t>KISPIRIT</t>
  </si>
  <si>
    <t>Adorjánháza</t>
  </si>
  <si>
    <t>ADORJÁNHÁZA</t>
  </si>
  <si>
    <t>Egeralja</t>
  </si>
  <si>
    <t>EGERALJA</t>
  </si>
  <si>
    <t>Pápa</t>
  </si>
  <si>
    <t>PÁPA</t>
  </si>
  <si>
    <t>Borsosgyőr</t>
  </si>
  <si>
    <t>Nyárád</t>
  </si>
  <si>
    <t>NYÁRÁD</t>
  </si>
  <si>
    <t>Mihályháza</t>
  </si>
  <si>
    <t>MIHÁLYHÁZA</t>
  </si>
  <si>
    <t>Mezőlak</t>
  </si>
  <si>
    <t>MEZŐLAK</t>
  </si>
  <si>
    <t>Békás</t>
  </si>
  <si>
    <t>BÉKÁS</t>
  </si>
  <si>
    <t>Kemeneshőgyész</t>
  </si>
  <si>
    <t>KEMENESHŐGYÉSZ</t>
  </si>
  <si>
    <t>Magyargencs</t>
  </si>
  <si>
    <t>MAGYARGENCS</t>
  </si>
  <si>
    <t>Kemenesszentpéter</t>
  </si>
  <si>
    <t>KEMENESSZENTPÉTER</t>
  </si>
  <si>
    <t>Nagyacsád</t>
  </si>
  <si>
    <t>NAGYACSÁD</t>
  </si>
  <si>
    <t>Nemesgörzsöny</t>
  </si>
  <si>
    <t>NEMESGÖRZSÖNY</t>
  </si>
  <si>
    <t>Egyházaskesző</t>
  </si>
  <si>
    <t>EGYHÁZASKESZŐ</t>
  </si>
  <si>
    <t>Várkesző</t>
  </si>
  <si>
    <t>VÁRKESZŐ</t>
  </si>
  <si>
    <t>Marcaltő</t>
  </si>
  <si>
    <t>Ihász</t>
  </si>
  <si>
    <t>MARCALTŐ</t>
  </si>
  <si>
    <t>Malomsok</t>
  </si>
  <si>
    <t>MALOMSOK</t>
  </si>
  <si>
    <t>Takácsi</t>
  </si>
  <si>
    <t>TAKÁCSI</t>
  </si>
  <si>
    <t>Vaszar</t>
  </si>
  <si>
    <t>VASZAR</t>
  </si>
  <si>
    <t>Gecse</t>
  </si>
  <si>
    <t>GECSE</t>
  </si>
  <si>
    <t>Nagygyimót</t>
  </si>
  <si>
    <t>NAGYGYIMÓT</t>
  </si>
  <si>
    <t>Vanyola</t>
  </si>
  <si>
    <t>VANYOLA</t>
  </si>
  <si>
    <t>Lovászpatona</t>
  </si>
  <si>
    <t>LOVÁSZPATONA</t>
  </si>
  <si>
    <t>Nagydém</t>
  </si>
  <si>
    <t>NAGYDÉM</t>
  </si>
  <si>
    <t>Bakonytamási</t>
  </si>
  <si>
    <t>BAKONYTAMÁSI</t>
  </si>
  <si>
    <t>Pápateszér</t>
  </si>
  <si>
    <t>PÁPATESZÉR</t>
  </si>
  <si>
    <t>Bakonyszentiván</t>
  </si>
  <si>
    <t>BAKONYSZENTIVÁN</t>
  </si>
  <si>
    <t>Bakonyság</t>
  </si>
  <si>
    <t>BAKONYSÁG</t>
  </si>
  <si>
    <t>Csót</t>
  </si>
  <si>
    <t>CSÓT</t>
  </si>
  <si>
    <t>Adásztevel</t>
  </si>
  <si>
    <t>ADÁSZTEVEL</t>
  </si>
  <si>
    <t>Nagytevel</t>
  </si>
  <si>
    <t>NAGYTEVEL</t>
  </si>
  <si>
    <t>Homokbödöge</t>
  </si>
  <si>
    <t>HOMOKBÖDÖGE</t>
  </si>
  <si>
    <t>Ugod</t>
  </si>
  <si>
    <t>UGOD</t>
  </si>
  <si>
    <t>Béb</t>
  </si>
  <si>
    <t>BÉB</t>
  </si>
  <si>
    <t>Bakonykoppány</t>
  </si>
  <si>
    <t>BAKONYKOPPÁNY</t>
  </si>
  <si>
    <t>Bakonyszücs</t>
  </si>
  <si>
    <t>BAKONYSZÜCS</t>
  </si>
  <si>
    <t>Bakonyjákó</t>
  </si>
  <si>
    <t>BAKONYJÁKÓ</t>
  </si>
  <si>
    <t>Németbánya</t>
  </si>
  <si>
    <t>NÉMETBÁNYA</t>
  </si>
  <si>
    <t>Farkasgyepű</t>
  </si>
  <si>
    <t>FARKASGYEPŰ</t>
  </si>
  <si>
    <t>Kéttornyúlak</t>
  </si>
  <si>
    <t>Nóráp</t>
  </si>
  <si>
    <t>NÓRÁP</t>
  </si>
  <si>
    <t>Dáka</t>
  </si>
  <si>
    <t>DÁKA</t>
  </si>
  <si>
    <t>Pápadereske</t>
  </si>
  <si>
    <t>PÁPADERESKE</t>
  </si>
  <si>
    <t>Pápasalamon</t>
  </si>
  <si>
    <t>PÁPASALAMON</t>
  </si>
  <si>
    <t>Kup</t>
  </si>
  <si>
    <t>KUP</t>
  </si>
  <si>
    <t>Pápakovácsi</t>
  </si>
  <si>
    <t>PÁPAKOVÁCSI</t>
  </si>
  <si>
    <t>Ganna</t>
  </si>
  <si>
    <t>GANNA</t>
  </si>
  <si>
    <t>Döbrönte</t>
  </si>
  <si>
    <t>DÖBRÖNTE</t>
  </si>
  <si>
    <t>Tapolcafő</t>
  </si>
  <si>
    <t>Siófok</t>
  </si>
  <si>
    <t>SIÓFOK</t>
  </si>
  <si>
    <t>Balatonszéplak</t>
  </si>
  <si>
    <t>Balatonkiliti</t>
  </si>
  <si>
    <t>Nyim</t>
  </si>
  <si>
    <t>NYIM</t>
  </si>
  <si>
    <t>Balatonendréd</t>
  </si>
  <si>
    <t>BALATONENDRÉD</t>
  </si>
  <si>
    <t>Bálványos</t>
  </si>
  <si>
    <t>BÁLVÁNYOS</t>
  </si>
  <si>
    <t xml:space="preserve">Kőröshegy </t>
  </si>
  <si>
    <t xml:space="preserve">KŐRÖSHEGY </t>
  </si>
  <si>
    <t>Kereki</t>
  </si>
  <si>
    <t>KEREKI</t>
  </si>
  <si>
    <t>Pusztaszemes</t>
  </si>
  <si>
    <t>PUSZTASZEMES</t>
  </si>
  <si>
    <t>Zamárdi</t>
  </si>
  <si>
    <t>ZAMÁRDI</t>
  </si>
  <si>
    <t>Szántód</t>
  </si>
  <si>
    <t>SZÁNTÓD</t>
  </si>
  <si>
    <t>Balatonföldvár</t>
  </si>
  <si>
    <t>BALATONFÖLDVÁR</t>
  </si>
  <si>
    <t>Balatonszárszó</t>
  </si>
  <si>
    <t>BALATONSZÁRSZÓ</t>
  </si>
  <si>
    <t>Szólád</t>
  </si>
  <si>
    <t>SZÓLÁD</t>
  </si>
  <si>
    <t>Teleki</t>
  </si>
  <si>
    <t>TELEKI</t>
  </si>
  <si>
    <t>Kötcse</t>
  </si>
  <si>
    <t>KÖTCSE</t>
  </si>
  <si>
    <t>Nagycsepely</t>
  </si>
  <si>
    <t>NAGYCSEPELY</t>
  </si>
  <si>
    <t>Balatonboglár</t>
  </si>
  <si>
    <t>BALATONBOGLÁR</t>
  </si>
  <si>
    <t>Ordacsehi</t>
  </si>
  <si>
    <t>ORDACSEHI</t>
  </si>
  <si>
    <t>Balatonszemes</t>
  </si>
  <si>
    <t>BALATONSZEMES</t>
  </si>
  <si>
    <t>Balatonőszöd</t>
  </si>
  <si>
    <t>BALATONŐSZÖD</t>
  </si>
  <si>
    <t>Balatonlelle</t>
  </si>
  <si>
    <t>BALATONLELLE</t>
  </si>
  <si>
    <t>Fonyód</t>
  </si>
  <si>
    <t>FONYÓD</t>
  </si>
  <si>
    <t>Balatonfenyves</t>
  </si>
  <si>
    <t>BALATONFENYVES</t>
  </si>
  <si>
    <t>Balatonmáriafürdő</t>
  </si>
  <si>
    <t>BALATONMÁRIAFÜRDŐ</t>
  </si>
  <si>
    <t xml:space="preserve">Balatonkeresztúr </t>
  </si>
  <si>
    <t xml:space="preserve">BALATONKERESZTÚR </t>
  </si>
  <si>
    <t>Balatonberény</t>
  </si>
  <si>
    <t>BALATONBERÉNY</t>
  </si>
  <si>
    <t>Balatonszabadi</t>
  </si>
  <si>
    <t>BALATONSZABADI</t>
  </si>
  <si>
    <t>Siójut</t>
  </si>
  <si>
    <t>SIÓJUT</t>
  </si>
  <si>
    <t>Ádánd</t>
  </si>
  <si>
    <t>ÁDÁND</t>
  </si>
  <si>
    <t>Ságvár</t>
  </si>
  <si>
    <t>SÁGVÁR</t>
  </si>
  <si>
    <t>Som</t>
  </si>
  <si>
    <t>SOM</t>
  </si>
  <si>
    <t>Nagyberény</t>
  </si>
  <si>
    <t>NAGYBERÉNY</t>
  </si>
  <si>
    <t>Bábonymegyer</t>
  </si>
  <si>
    <t>BÁBONYMEGYER</t>
  </si>
  <si>
    <t>Tab</t>
  </si>
  <si>
    <t>TAB</t>
  </si>
  <si>
    <t>Lulla</t>
  </si>
  <si>
    <t>LULLA</t>
  </si>
  <si>
    <t>Sérsekszőlős</t>
  </si>
  <si>
    <t>SÉRSEKSZŐLŐS</t>
  </si>
  <si>
    <t>Torvaj</t>
  </si>
  <si>
    <t>TORVAJ</t>
  </si>
  <si>
    <t>Zala</t>
  </si>
  <si>
    <t>ZALA</t>
  </si>
  <si>
    <t>Bedegkér</t>
  </si>
  <si>
    <t>BEDEGKÉR</t>
  </si>
  <si>
    <t>Somogyegres</t>
  </si>
  <si>
    <t>SOMOGYEGRES</t>
  </si>
  <si>
    <t>Kánya</t>
  </si>
  <si>
    <t>KÁNYA</t>
  </si>
  <si>
    <t>Tengőd</t>
  </si>
  <si>
    <t>TENGŐD</t>
  </si>
  <si>
    <t>Miklósi</t>
  </si>
  <si>
    <t>MIKLÓSI</t>
  </si>
  <si>
    <t>Kapoly</t>
  </si>
  <si>
    <t>KAPOLY</t>
  </si>
  <si>
    <t>Zics</t>
  </si>
  <si>
    <t>ZICS</t>
  </si>
  <si>
    <t>Somogymeggyes</t>
  </si>
  <si>
    <t>SOMOGYMEGGYES</t>
  </si>
  <si>
    <t>Nágocs</t>
  </si>
  <si>
    <t>NÁGOCS</t>
  </si>
  <si>
    <t>Andocs</t>
  </si>
  <si>
    <t>ANDOCS</t>
  </si>
  <si>
    <t>Karád</t>
  </si>
  <si>
    <t>KARÁD</t>
  </si>
  <si>
    <t>Látrány</t>
  </si>
  <si>
    <t>LÁTRÁNY</t>
  </si>
  <si>
    <t>Visz</t>
  </si>
  <si>
    <t>VISZ</t>
  </si>
  <si>
    <t>Somogytúr</t>
  </si>
  <si>
    <t>SOMOGYTÚR</t>
  </si>
  <si>
    <t>Somogybabod</t>
  </si>
  <si>
    <t>SOMOGYBABOD</t>
  </si>
  <si>
    <t>Gamás</t>
  </si>
  <si>
    <t>GAMÁS</t>
  </si>
  <si>
    <t>Szőlőskislak</t>
  </si>
  <si>
    <t>Szőlősgyörök</t>
  </si>
  <si>
    <t>SZŐLŐSGYÖRÖK</t>
  </si>
  <si>
    <t>Gyugy</t>
  </si>
  <si>
    <t>GYUGY</t>
  </si>
  <si>
    <t>Lengyeltóti</t>
  </si>
  <si>
    <t>LENGYELTÓTI</t>
  </si>
  <si>
    <t>Kisberény</t>
  </si>
  <si>
    <t>KISBERÉNY</t>
  </si>
  <si>
    <t>Hács</t>
  </si>
  <si>
    <t>HÁCS</t>
  </si>
  <si>
    <t>Buzsák</t>
  </si>
  <si>
    <t>BUZSÁK</t>
  </si>
  <si>
    <t>Táska</t>
  </si>
  <si>
    <t>TÁSKA</t>
  </si>
  <si>
    <t>Öreglak</t>
  </si>
  <si>
    <t>ÖREGLAK</t>
  </si>
  <si>
    <t>Somogyvár</t>
  </si>
  <si>
    <t>SOMOGYVÁR</t>
  </si>
  <si>
    <t>Pamuk</t>
  </si>
  <si>
    <t>PAMUK</t>
  </si>
  <si>
    <t>Somogyvámos</t>
  </si>
  <si>
    <t>SOMOGYVÁMOS</t>
  </si>
  <si>
    <t>Marcali</t>
  </si>
  <si>
    <t>MARCALI</t>
  </si>
  <si>
    <t>Csömend</t>
  </si>
  <si>
    <t>CSÖMEND</t>
  </si>
  <si>
    <t>Somogyszentpál</t>
  </si>
  <si>
    <t>SOMOGYSZENTPÁL</t>
  </si>
  <si>
    <t>Nikla</t>
  </si>
  <si>
    <t>NIKLA</t>
  </si>
  <si>
    <t>Pusztakovácsi</t>
  </si>
  <si>
    <t>PUSZTAKOVÁCSI</t>
  </si>
  <si>
    <t>Libickozma</t>
  </si>
  <si>
    <t>LIBICKOZMA</t>
  </si>
  <si>
    <t>Somogyfajsz</t>
  </si>
  <si>
    <t>SOMOGYFAJSZ</t>
  </si>
  <si>
    <t>Horvátkút</t>
  </si>
  <si>
    <t xml:space="preserve">Balatonszentgyörgy </t>
  </si>
  <si>
    <t xml:space="preserve">BALATONSZENTGYÖRGY </t>
  </si>
  <si>
    <t>Vörs</t>
  </si>
  <si>
    <t>VÖRS</t>
  </si>
  <si>
    <t>Balatonújlak</t>
  </si>
  <si>
    <t>BALATONÚJLAK</t>
  </si>
  <si>
    <t>Kéthely</t>
  </si>
  <si>
    <t>KÉTHELY</t>
  </si>
  <si>
    <t>Bize</t>
  </si>
  <si>
    <t>Kelevíz</t>
  </si>
  <si>
    <t>KELEVÍZ</t>
  </si>
  <si>
    <t>Mesztegnyő</t>
  </si>
  <si>
    <t>MESZTEGNYŐ</t>
  </si>
  <si>
    <t>Hosszúvíz</t>
  </si>
  <si>
    <t>HOSSZÚVÍZ</t>
  </si>
  <si>
    <t>Gadány</t>
  </si>
  <si>
    <t>GADÁNY</t>
  </si>
  <si>
    <t>Szenyér</t>
  </si>
  <si>
    <t>SZENYÉR</t>
  </si>
  <si>
    <t>Nemeskisfalud</t>
  </si>
  <si>
    <t>NEMESKISFALUD</t>
  </si>
  <si>
    <t>Tapsony</t>
  </si>
  <si>
    <t>TAPSONY</t>
  </si>
  <si>
    <t>Böhönye</t>
  </si>
  <si>
    <t>BÖHÖNYE</t>
  </si>
  <si>
    <t>Vése</t>
  </si>
  <si>
    <t>VÉSE</t>
  </si>
  <si>
    <t>Nemesdéd</t>
  </si>
  <si>
    <t>NEMESDÉD</t>
  </si>
  <si>
    <t>Varászló</t>
  </si>
  <si>
    <t>VARÁSZLÓ</t>
  </si>
  <si>
    <t>Inke</t>
  </si>
  <si>
    <t>INKE</t>
  </si>
  <si>
    <t>Iharosberény</t>
  </si>
  <si>
    <t>IHAROSBERÉNY</t>
  </si>
  <si>
    <t>Iharos</t>
  </si>
  <si>
    <t>IHAROS</t>
  </si>
  <si>
    <t>Somogycsicsó</t>
  </si>
  <si>
    <t>SOMOGYCSICSÓ</t>
  </si>
  <si>
    <t>Pogányszentpéter</t>
  </si>
  <si>
    <t>POGÁNYSZENTPÉTER</t>
  </si>
  <si>
    <t>Hollád</t>
  </si>
  <si>
    <t>HOLLÁD</t>
  </si>
  <si>
    <t>Tikos</t>
  </si>
  <si>
    <t>TIKOS</t>
  </si>
  <si>
    <t>Sávoly</t>
  </si>
  <si>
    <t>SÁVOLY</t>
  </si>
  <si>
    <t>Főnyed</t>
  </si>
  <si>
    <t>FŐNYED</t>
  </si>
  <si>
    <t>Szegerdő</t>
  </si>
  <si>
    <t>SZEGERDŐ</t>
  </si>
  <si>
    <t>Somogysámson</t>
  </si>
  <si>
    <t>SOMOGYSÁMSON</t>
  </si>
  <si>
    <t>Somogyzsitfa</t>
  </si>
  <si>
    <t>SOMOGYZSITFA</t>
  </si>
  <si>
    <t>Csákány</t>
  </si>
  <si>
    <t>CSÁKÁNY</t>
  </si>
  <si>
    <t>Szőkedencs</t>
  </si>
  <si>
    <t>SZŐKEDENCS</t>
  </si>
  <si>
    <t>Somogysimonyi</t>
  </si>
  <si>
    <t>SOMOGYSIMONYI</t>
  </si>
  <si>
    <t>Nemesvid</t>
  </si>
  <si>
    <t>NEMESVID</t>
  </si>
  <si>
    <t>Nagyszakácsi</t>
  </si>
  <si>
    <t>NAGYSZAKÁCSI</t>
  </si>
  <si>
    <t>Zalaapáti</t>
  </si>
  <si>
    <t>ZALAAPÁTI</t>
  </si>
  <si>
    <t>Bókaháza</t>
  </si>
  <si>
    <t>BÓKAHÁZA</t>
  </si>
  <si>
    <t>Esztergályhorváti</t>
  </si>
  <si>
    <t>ESZTERGÁLYHORVÁTI</t>
  </si>
  <si>
    <t>Zalaszabar</t>
  </si>
  <si>
    <t>ZALASZABAR</t>
  </si>
  <si>
    <t>Orosztony</t>
  </si>
  <si>
    <t>OROSZTONY</t>
  </si>
  <si>
    <t>Kerecseny</t>
  </si>
  <si>
    <t>KERECSENY</t>
  </si>
  <si>
    <t>Nagyrada</t>
  </si>
  <si>
    <t>NAGYRADA</t>
  </si>
  <si>
    <t>Garabonc</t>
  </si>
  <si>
    <t>GARABONC</t>
  </si>
  <si>
    <t>Zalamerenye</t>
  </si>
  <si>
    <t>ZALAMERENYE</t>
  </si>
  <si>
    <t>Zalakaros</t>
  </si>
  <si>
    <t>ZALAKAROS</t>
  </si>
  <si>
    <t>Zalakomár</t>
  </si>
  <si>
    <t>Kiskomárom</t>
  </si>
  <si>
    <t>ZALAKOMÁR</t>
  </si>
  <si>
    <t>Komárváros</t>
  </si>
  <si>
    <t>Balatonmagyaród</t>
  </si>
  <si>
    <t>BALATONMAGYARÓD</t>
  </si>
  <si>
    <t>Galambok</t>
  </si>
  <si>
    <t>GALAMBOK</t>
  </si>
  <si>
    <t>Nagyrécse</t>
  </si>
  <si>
    <t>NAGYRÉCSE</t>
  </si>
  <si>
    <t>Csapi</t>
  </si>
  <si>
    <t>CSAPI</t>
  </si>
  <si>
    <t>Kisrécse</t>
  </si>
  <si>
    <t>KISRÉCSE</t>
  </si>
  <si>
    <t>Zalasárszeg</t>
  </si>
  <si>
    <t>ZALASÁRSZEG</t>
  </si>
  <si>
    <t>Pacsa</t>
  </si>
  <si>
    <t>PACSA</t>
  </si>
  <si>
    <t>Zalaigrice</t>
  </si>
  <si>
    <t>ZALAIGRICE</t>
  </si>
  <si>
    <t>Szentpéterúr</t>
  </si>
  <si>
    <t>SZENTPÉTERÚR</t>
  </si>
  <si>
    <t>Gétye</t>
  </si>
  <si>
    <t>GÉTYE</t>
  </si>
  <si>
    <t>Dióskál</t>
  </si>
  <si>
    <t>DIÓSKÁL</t>
  </si>
  <si>
    <t>Zalaszentmárton</t>
  </si>
  <si>
    <t>ZALASZENTMÁRTON</t>
  </si>
  <si>
    <t>Egeraracsa</t>
  </si>
  <si>
    <t>EGERARACSA</t>
  </si>
  <si>
    <t>Felsőrajk</t>
  </si>
  <si>
    <t>FELSŐRAJK</t>
  </si>
  <si>
    <t>Alsórajk</t>
  </si>
  <si>
    <t>ALSÓRAJK</t>
  </si>
  <si>
    <t>Pötréte</t>
  </si>
  <si>
    <t>PÖTRÉTE</t>
  </si>
  <si>
    <t>Hahót</t>
  </si>
  <si>
    <t>HAHÓT</t>
  </si>
  <si>
    <t>Zalaszentbalázs</t>
  </si>
  <si>
    <t>ZALASZENTBALÁZS</t>
  </si>
  <si>
    <t>Börzönce</t>
  </si>
  <si>
    <t>BÖRZÖNCE</t>
  </si>
  <si>
    <t>Pölöskefő</t>
  </si>
  <si>
    <t>PÖLÖSKEFŐ</t>
  </si>
  <si>
    <t>Kacorlak</t>
  </si>
  <si>
    <t>KACORLAK</t>
  </si>
  <si>
    <t>Gelse</t>
  </si>
  <si>
    <t>GELSE</t>
  </si>
  <si>
    <t>Gelsesziget</t>
  </si>
  <si>
    <t>GELSESZIGET</t>
  </si>
  <si>
    <t>Kilimán</t>
  </si>
  <si>
    <t>KILIMÁN</t>
  </si>
  <si>
    <t>Magyarszerdahely</t>
  </si>
  <si>
    <t>MAGYARSZERDAHELY</t>
  </si>
  <si>
    <t>Bocska</t>
  </si>
  <si>
    <t>BOCSKA</t>
  </si>
  <si>
    <t>Magyarszentmiklós</t>
  </si>
  <si>
    <t>MAGYARSZENTMIKLÓS</t>
  </si>
  <si>
    <t>Hosszúvölgy</t>
  </si>
  <si>
    <t>HOSSZÚVÖLGY</t>
  </si>
  <si>
    <t>Fűzvölgy</t>
  </si>
  <si>
    <t>FŰZVÖLGY</t>
  </si>
  <si>
    <t>Homokkomárom</t>
  </si>
  <si>
    <t>HOMOKKOMÁROM</t>
  </si>
  <si>
    <t>Újudvar</t>
  </si>
  <si>
    <t>ÚJUDVAR</t>
  </si>
  <si>
    <t>Zalacsány</t>
  </si>
  <si>
    <t>ZALACSÁNY</t>
  </si>
  <si>
    <t>Ligetfalva</t>
  </si>
  <si>
    <t>LIGETFALVA</t>
  </si>
  <si>
    <t>Tilaj</t>
  </si>
  <si>
    <t>TILAJ</t>
  </si>
  <si>
    <t>Kehidakustány</t>
  </si>
  <si>
    <t>KEHIDAKUSTÁNY</t>
  </si>
  <si>
    <t>Zalaszentgrót</t>
  </si>
  <si>
    <t>Zalakoppány</t>
  </si>
  <si>
    <t>ZALASZENTGRÓT</t>
  </si>
  <si>
    <t>Kallósd</t>
  </si>
  <si>
    <t>KALLÓSD</t>
  </si>
  <si>
    <t>Zalaszentlászló</t>
  </si>
  <si>
    <t>ZALASZENTLÁSZLÓ</t>
  </si>
  <si>
    <t>Sénye</t>
  </si>
  <si>
    <t>SÉNYE</t>
  </si>
  <si>
    <t>Zalaudvarnok</t>
  </si>
  <si>
    <t>Zalavég</t>
  </si>
  <si>
    <t>ZALAVÉG</t>
  </si>
  <si>
    <t>Tekenye</t>
  </si>
  <si>
    <t>Csáford</t>
  </si>
  <si>
    <t>Türje</t>
  </si>
  <si>
    <t>TÜRJE</t>
  </si>
  <si>
    <t>Batyk</t>
  </si>
  <si>
    <t>BATYK</t>
  </si>
  <si>
    <t>Zalabér</t>
  </si>
  <si>
    <t>ZALABÉR</t>
  </si>
  <si>
    <t>Pakod</t>
  </si>
  <si>
    <t>PAKOD</t>
  </si>
  <si>
    <t>Dötk</t>
  </si>
  <si>
    <t>DÖTK</t>
  </si>
  <si>
    <t>Nagykanizsa</t>
  </si>
  <si>
    <t>NAGYKANIZSA</t>
  </si>
  <si>
    <t>Palin</t>
  </si>
  <si>
    <t>Sánc</t>
  </si>
  <si>
    <t>Nagybakónak</t>
  </si>
  <si>
    <t>NAGYBAKÓNAK</t>
  </si>
  <si>
    <t>Zalaújlak</t>
  </si>
  <si>
    <t>ZALAÚJLAK</t>
  </si>
  <si>
    <t>Sand</t>
  </si>
  <si>
    <t>SAND</t>
  </si>
  <si>
    <t>Miháld</t>
  </si>
  <si>
    <t>MIHÁLD</t>
  </si>
  <si>
    <t>Pat</t>
  </si>
  <si>
    <t>PAT</t>
  </si>
  <si>
    <t>Zalaszentjakab</t>
  </si>
  <si>
    <t>ZALASZENTJAKAB</t>
  </si>
  <si>
    <t>Miklósfa</t>
  </si>
  <si>
    <t>Liszó</t>
  </si>
  <si>
    <t>LISZÓ</t>
  </si>
  <si>
    <t>Murakeresztúr</t>
  </si>
  <si>
    <t>MURAKERESZTÚR</t>
  </si>
  <si>
    <t>Fityeház</t>
  </si>
  <si>
    <t>FITYEHÁZ</t>
  </si>
  <si>
    <t>Csurgó</t>
  </si>
  <si>
    <t>CSURGÓ</t>
  </si>
  <si>
    <t>Csurgónagymarton</t>
  </si>
  <si>
    <t>CSURGÓNAGYMARTON</t>
  </si>
  <si>
    <t>Szenta</t>
  </si>
  <si>
    <t>SZENTA</t>
  </si>
  <si>
    <t>Gyékényes</t>
  </si>
  <si>
    <t>GYÉKÉNYES</t>
  </si>
  <si>
    <t>Zákány</t>
  </si>
  <si>
    <t>ZÁKÁNY</t>
  </si>
  <si>
    <t>Zákányfalu</t>
  </si>
  <si>
    <t>ZÁKÁNYFALU</t>
  </si>
  <si>
    <t>Őrtilos</t>
  </si>
  <si>
    <t>ŐRTILOS</t>
  </si>
  <si>
    <t>Belezna</t>
  </si>
  <si>
    <t>BELEZNA</t>
  </si>
  <si>
    <t>Surd</t>
  </si>
  <si>
    <t>SURD</t>
  </si>
  <si>
    <t>Nemespátró</t>
  </si>
  <si>
    <t>NEMESPÁTRÓ</t>
  </si>
  <si>
    <t>Porrog</t>
  </si>
  <si>
    <t>PORROG</t>
  </si>
  <si>
    <t>Porrogszentkirály</t>
  </si>
  <si>
    <t>PORROGSZENTKIRÁLY</t>
  </si>
  <si>
    <t>Porrogszentpál</t>
  </si>
  <si>
    <t>PORROGSZENTPÁL</t>
  </si>
  <si>
    <t>Somogybükkösd</t>
  </si>
  <si>
    <t>SOMOGYBÜKKÖSD</t>
  </si>
  <si>
    <t>Szepetnek</t>
  </si>
  <si>
    <t>SZEPETNEK</t>
  </si>
  <si>
    <t>Semjénháza</t>
  </si>
  <si>
    <t>SEMJÉNHÁZA</t>
  </si>
  <si>
    <t>Molnári</t>
  </si>
  <si>
    <t>MOLNÁRI</t>
  </si>
  <si>
    <t>Tótszerdahely</t>
  </si>
  <si>
    <t>TÓTSZERDAHELY</t>
  </si>
  <si>
    <t>Tótszentmárton</t>
  </si>
  <si>
    <t>TÓTSZENTMÁRTON</t>
  </si>
  <si>
    <t>Becsehely</t>
  </si>
  <si>
    <t>BECSEHELY</t>
  </si>
  <si>
    <t>Petrivente</t>
  </si>
  <si>
    <t>PETRIVENTE</t>
  </si>
  <si>
    <t>Letenye</t>
  </si>
  <si>
    <t>LETENYE</t>
  </si>
  <si>
    <t>Kistolmács</t>
  </si>
  <si>
    <t>KISTOLMÁCS</t>
  </si>
  <si>
    <t>Murarátka</t>
  </si>
  <si>
    <t>MURARÁTKA</t>
  </si>
  <si>
    <t>Zajk</t>
  </si>
  <si>
    <t>ZAJK</t>
  </si>
  <si>
    <t>Muraszemenye</t>
  </si>
  <si>
    <t>MURASZEMENYE</t>
  </si>
  <si>
    <t>Szentmargitfalva</t>
  </si>
  <si>
    <t>SZENTMARGITFALVA</t>
  </si>
  <si>
    <t>Csörnyeföld</t>
  </si>
  <si>
    <t>CSÖRNYEFÖLD</t>
  </si>
  <si>
    <t>Dobri</t>
  </si>
  <si>
    <t>DOBRI</t>
  </si>
  <si>
    <t>Kerkaszentkirály</t>
  </si>
  <si>
    <t>KERKASZENTKIRÁLY</t>
  </si>
  <si>
    <t>Tormafölde</t>
  </si>
  <si>
    <t>TORMAFÖLDE</t>
  </si>
  <si>
    <t>Tornyiszentmiklós</t>
  </si>
  <si>
    <t>TORNYISZENTMIKLÓS</t>
  </si>
  <si>
    <t>Lovászi</t>
  </si>
  <si>
    <t>LOVÁSZI</t>
  </si>
  <si>
    <t>Szécsisziget</t>
  </si>
  <si>
    <t>SZÉCSISZIGET</t>
  </si>
  <si>
    <t>Kerkateskánd</t>
  </si>
  <si>
    <t>KERKATESKÁND</t>
  </si>
  <si>
    <t>Sormás</t>
  </si>
  <si>
    <t>SORMÁS</t>
  </si>
  <si>
    <t>Eszteregnye</t>
  </si>
  <si>
    <t>ESZTEREGNYE</t>
  </si>
  <si>
    <t>Rigyác</t>
  </si>
  <si>
    <t>RIGYÁC</t>
  </si>
  <si>
    <t>Borsfa</t>
  </si>
  <si>
    <t>BORSFA</t>
  </si>
  <si>
    <t>Valkonya</t>
  </si>
  <si>
    <t>VALKONYA</t>
  </si>
  <si>
    <t>Oltárc</t>
  </si>
  <si>
    <t>OLTÁRC</t>
  </si>
  <si>
    <t>Bázakerettye</t>
  </si>
  <si>
    <t>BÁZAKERETTYE</t>
  </si>
  <si>
    <t>Lasztonya</t>
  </si>
  <si>
    <t>LASZTONYA</t>
  </si>
  <si>
    <t>Lispeszentadorján</t>
  </si>
  <si>
    <t>LISPESZENTADORJÁN</t>
  </si>
  <si>
    <t>Kiscsehi</t>
  </si>
  <si>
    <t>KISCSEHI</t>
  </si>
  <si>
    <t>Maróc</t>
  </si>
  <si>
    <t>MARÓC</t>
  </si>
  <si>
    <t>Bánokszentgyörgy</t>
  </si>
  <si>
    <t>BÁNOKSZENTGYÖRGY</t>
  </si>
  <si>
    <t>Várfölde</t>
  </si>
  <si>
    <t>VÁRFÖLDE</t>
  </si>
  <si>
    <t>Szentliszló</t>
  </si>
  <si>
    <t>SZENTLISZLÓ</t>
  </si>
  <si>
    <t>Bucsuta</t>
  </si>
  <si>
    <t>BUCSUTA</t>
  </si>
  <si>
    <t>Pusztamagyaród</t>
  </si>
  <si>
    <t>PUSZTAMAGYARÓD</t>
  </si>
  <si>
    <t>Pusztaszentlászló</t>
  </si>
  <si>
    <t>PUSZTASZENTLÁSZLÓ</t>
  </si>
  <si>
    <t>Söjtör</t>
  </si>
  <si>
    <t>SÖJTÖR</t>
  </si>
  <si>
    <t>Zalaegerszeg</t>
  </si>
  <si>
    <t>ZALAEGERSZEG</t>
  </si>
  <si>
    <t>Andráshida</t>
  </si>
  <si>
    <t>Szanatórium</t>
  </si>
  <si>
    <t>Nagykutas</t>
  </si>
  <si>
    <t>NAGYKUTAS</t>
  </si>
  <si>
    <t>Kiskutas</t>
  </si>
  <si>
    <t>KISKUTAS</t>
  </si>
  <si>
    <t>Kispáli</t>
  </si>
  <si>
    <t>KISPÁLI</t>
  </si>
  <si>
    <t>Nagypáli</t>
  </si>
  <si>
    <t>NAGYPÁLI</t>
  </si>
  <si>
    <t>Egervár</t>
  </si>
  <si>
    <t>EGERVÁR</t>
  </si>
  <si>
    <t>Gősfa</t>
  </si>
  <si>
    <t>GŐSFA</t>
  </si>
  <si>
    <t>Lakhegy</t>
  </si>
  <si>
    <t>LAKHEGY</t>
  </si>
  <si>
    <t>Vasboldogasszony</t>
  </si>
  <si>
    <t>VASBOLDOGASSZONY</t>
  </si>
  <si>
    <t>Nemesrádó</t>
  </si>
  <si>
    <t>NEMESRÁDÓ</t>
  </si>
  <si>
    <t>Milejszeg</t>
  </si>
  <si>
    <t>MILEJSZEG</t>
  </si>
  <si>
    <t>Csonkahegyhát</t>
  </si>
  <si>
    <t>CSONKAHEGYHÁT</t>
  </si>
  <si>
    <t>Németfalu</t>
  </si>
  <si>
    <t>NÉMETFALU</t>
  </si>
  <si>
    <t>Kustánszeg</t>
  </si>
  <si>
    <t>KUSTÁNSZEG</t>
  </si>
  <si>
    <t>Zalaszentiván</t>
  </si>
  <si>
    <t>ZALASZENTIVÁN</t>
  </si>
  <si>
    <t>Alibánfa</t>
  </si>
  <si>
    <t>ALIBÁNFA</t>
  </si>
  <si>
    <t>Pethőhenye</t>
  </si>
  <si>
    <t>PETHŐHENYE</t>
  </si>
  <si>
    <t>Zalaszentlőrinc</t>
  </si>
  <si>
    <t>ZALASZENTLŐRINC</t>
  </si>
  <si>
    <t>Nemesapáti</t>
  </si>
  <si>
    <t>NEMESAPÁTI</t>
  </si>
  <si>
    <t>Alsónemesapáti</t>
  </si>
  <si>
    <t>ALSÓNEMESAPÁTI</t>
  </si>
  <si>
    <t>Búcsúszentlászló</t>
  </si>
  <si>
    <t>BÚCSÚSZENTLÁSZLÓ</t>
  </si>
  <si>
    <t>Kisbucsa</t>
  </si>
  <si>
    <t>KISBUCSA</t>
  </si>
  <si>
    <t>Nemeshetés</t>
  </si>
  <si>
    <t>NEMESHETÉS</t>
  </si>
  <si>
    <t>Nemessándorháza</t>
  </si>
  <si>
    <t>NEMESSÁNDORHÁZA</t>
  </si>
  <si>
    <t>Nemesszentandrás</t>
  </si>
  <si>
    <t>NEMESSZENTANDRÁS</t>
  </si>
  <si>
    <t>Pölöske</t>
  </si>
  <si>
    <t>PÖLÖSKE</t>
  </si>
  <si>
    <t>Kemendollár</t>
  </si>
  <si>
    <t>KEMENDOLLÁR</t>
  </si>
  <si>
    <t>Vöckönd</t>
  </si>
  <si>
    <t>VÖCKÖND</t>
  </si>
  <si>
    <t>Pókaszepetk</t>
  </si>
  <si>
    <t>PÓKASZEPETK</t>
  </si>
  <si>
    <t>Gyűrűs</t>
  </si>
  <si>
    <t>GYŰRŰS</t>
  </si>
  <si>
    <t>Zalaistvánd</t>
  </si>
  <si>
    <t>ZALAISTVÁND</t>
  </si>
  <si>
    <t>Bezeréd</t>
  </si>
  <si>
    <t>BEZERÉD</t>
  </si>
  <si>
    <t>Nagykapornak</t>
  </si>
  <si>
    <t>NAGYKAPORNAK</t>
  </si>
  <si>
    <t>Almásháza</t>
  </si>
  <si>
    <t>ALMÁSHÁZA</t>
  </si>
  <si>
    <t>Misefa</t>
  </si>
  <si>
    <t>MISEFA</t>
  </si>
  <si>
    <t>Orbányosfa</t>
  </si>
  <si>
    <t>ORBÁNYOSFA</t>
  </si>
  <si>
    <t>Padár</t>
  </si>
  <si>
    <t>PADÁR</t>
  </si>
  <si>
    <t>Zalaszentmihály</t>
  </si>
  <si>
    <t>ZALASZENTMIHÁLY</t>
  </si>
  <si>
    <t>Bocfölde</t>
  </si>
  <si>
    <t>BOCFÖLDE</t>
  </si>
  <si>
    <t>Csatár</t>
  </si>
  <si>
    <t>CSATÁR</t>
  </si>
  <si>
    <t>Sárhida</t>
  </si>
  <si>
    <t>SÁRHIDA</t>
  </si>
  <si>
    <t>Bak</t>
  </si>
  <si>
    <t>BAK</t>
  </si>
  <si>
    <t>Tófej</t>
  </si>
  <si>
    <t>TÓFEJ</t>
  </si>
  <si>
    <t>Baktüttös</t>
  </si>
  <si>
    <t>BAKTÜTTÖS</t>
  </si>
  <si>
    <t>Pusztaederics</t>
  </si>
  <si>
    <t>PUSZTAEDERICS</t>
  </si>
  <si>
    <t>Zalatárnok</t>
  </si>
  <si>
    <t>ZALATÁRNOK</t>
  </si>
  <si>
    <t>Szentkozmadombja</t>
  </si>
  <si>
    <t>SZENTKOZMADOMBJA</t>
  </si>
  <si>
    <t>Nova</t>
  </si>
  <si>
    <t>NOVA</t>
  </si>
  <si>
    <t>Barlahida</t>
  </si>
  <si>
    <t>BARLAHIDA</t>
  </si>
  <si>
    <t>Mikekarácsonyfa</t>
  </si>
  <si>
    <t>MIKEKARÁCSONYFA</t>
  </si>
  <si>
    <t>Gutorfölde</t>
  </si>
  <si>
    <t>GUTORFÖLDE</t>
  </si>
  <si>
    <t>Csertalakos</t>
  </si>
  <si>
    <t>CSERTALAKOS</t>
  </si>
  <si>
    <t>Szentpéterfölde</t>
  </si>
  <si>
    <t>SZENTPÉTERFÖLDE</t>
  </si>
  <si>
    <t>Ortaháza</t>
  </si>
  <si>
    <t>ORTAHÁZA</t>
  </si>
  <si>
    <t>Páka</t>
  </si>
  <si>
    <t>PÁKA</t>
  </si>
  <si>
    <t>Kányavár</t>
  </si>
  <si>
    <t>KÁNYAVÁR</t>
  </si>
  <si>
    <t>Pördefölde</t>
  </si>
  <si>
    <t>PÖRDEFÖLDE</t>
  </si>
  <si>
    <t>Csömödér</t>
  </si>
  <si>
    <t>CSÖMÖDÉR</t>
  </si>
  <si>
    <t>Hernyék</t>
  </si>
  <si>
    <t>HERNYÉK</t>
  </si>
  <si>
    <t>Kissziget</t>
  </si>
  <si>
    <t>KISSZIGET</t>
  </si>
  <si>
    <t>Zebecke</t>
  </si>
  <si>
    <t>ZEBECKE</t>
  </si>
  <si>
    <t>Iklódbördőce</t>
  </si>
  <si>
    <t>IKLÓDBÖRDŐCE</t>
  </si>
  <si>
    <t>Lenti</t>
  </si>
  <si>
    <t>LENTI</t>
  </si>
  <si>
    <t>Lentikápolna</t>
  </si>
  <si>
    <t>Gáborjánháza</t>
  </si>
  <si>
    <t>GÁBORJÁNHÁZA</t>
  </si>
  <si>
    <t>Bödeháza</t>
  </si>
  <si>
    <t>BÖDEHÁZA</t>
  </si>
  <si>
    <t>Szijártóháza</t>
  </si>
  <si>
    <t>SZIJÁRTÓHÁZA</t>
  </si>
  <si>
    <t>Zalaszombatfa</t>
  </si>
  <si>
    <t>ZALASZOMBATFA</t>
  </si>
  <si>
    <t>Zalabaksa</t>
  </si>
  <si>
    <t>ZALABAKSA</t>
  </si>
  <si>
    <t>Kerkabarabás</t>
  </si>
  <si>
    <t>KERKABARABÁS</t>
  </si>
  <si>
    <t>Csesztreg</t>
  </si>
  <si>
    <t>CSESZTREG</t>
  </si>
  <si>
    <t>Alsószenterzsébet</t>
  </si>
  <si>
    <t>ALSÓSZENTERZSÉBET</t>
  </si>
  <si>
    <t>Felsőszenterzsébet</t>
  </si>
  <si>
    <t>FELSŐSZENTERZSÉBET</t>
  </si>
  <si>
    <t>Kerkafalva</t>
  </si>
  <si>
    <t>KERKAFALVA</t>
  </si>
  <si>
    <t>Kerkakutas</t>
  </si>
  <si>
    <t>KERKAKUTAS</t>
  </si>
  <si>
    <t>Magyarföld</t>
  </si>
  <si>
    <t>MAGYARFÖLD</t>
  </si>
  <si>
    <t>Ramocsa</t>
  </si>
  <si>
    <t>RAMOCSA</t>
  </si>
  <si>
    <t>Szentgyörgyvölgy</t>
  </si>
  <si>
    <t>SZENTGYÖRGYVÖLGY</t>
  </si>
  <si>
    <t>Nemesnép</t>
  </si>
  <si>
    <t>NEMESNÉP</t>
  </si>
  <si>
    <t>Márokföld</t>
  </si>
  <si>
    <t>MÁROKFÖLD</t>
  </si>
  <si>
    <t>Resznek</t>
  </si>
  <si>
    <t>RESZNEK</t>
  </si>
  <si>
    <t>Baglad</t>
  </si>
  <si>
    <t>BAGLAD</t>
  </si>
  <si>
    <t>Lendvajakabfa</t>
  </si>
  <si>
    <t>LENDVAJAKABFA</t>
  </si>
  <si>
    <t>Rédics</t>
  </si>
  <si>
    <t>RÉDICS</t>
  </si>
  <si>
    <t>Belsősárd</t>
  </si>
  <si>
    <t>BELSŐSÁRD</t>
  </si>
  <si>
    <t>Gosztola</t>
  </si>
  <si>
    <t>GOSZTOLA</t>
  </si>
  <si>
    <t>Külsősárd</t>
  </si>
  <si>
    <t>KÜLSŐSÁRD</t>
  </si>
  <si>
    <t>Lendvadedes</t>
  </si>
  <si>
    <t>LENDVADEDES</t>
  </si>
  <si>
    <t>Gellénháza</t>
  </si>
  <si>
    <t>GELLÉNHÁZA</t>
  </si>
  <si>
    <t>Lickóvadamos</t>
  </si>
  <si>
    <t>LICKÓVADAMOS</t>
  </si>
  <si>
    <t>Nagylengyel</t>
  </si>
  <si>
    <t>NAGYLENGYEL</t>
  </si>
  <si>
    <t>Babosdöbréte</t>
  </si>
  <si>
    <t>BABOSDÖBRÉTE</t>
  </si>
  <si>
    <t>Ormándlak</t>
  </si>
  <si>
    <t>ORMÁNDLAK</t>
  </si>
  <si>
    <t>Petrikeresztúr</t>
  </si>
  <si>
    <t>PETRIKERESZTÚR</t>
  </si>
  <si>
    <t>Gombosszeg</t>
  </si>
  <si>
    <t>GOMBOSSZEG</t>
  </si>
  <si>
    <t>Iborfia</t>
  </si>
  <si>
    <t>IBORFIA</t>
  </si>
  <si>
    <t>Becsvölgye</t>
  </si>
  <si>
    <t>BECSVÖLGYE</t>
  </si>
  <si>
    <t>Pórszombat</t>
  </si>
  <si>
    <t>PÓRSZOMBAT</t>
  </si>
  <si>
    <t>Pusztaapáti</t>
  </si>
  <si>
    <t>PUSZTAAPÁTI</t>
  </si>
  <si>
    <t>Szilvágy</t>
  </si>
  <si>
    <t>SZILVÁGY</t>
  </si>
  <si>
    <t>Kálócfa</t>
  </si>
  <si>
    <t>KÁLÓCFA</t>
  </si>
  <si>
    <t>Kozmadombja</t>
  </si>
  <si>
    <t>KOZMADOMBJA</t>
  </si>
  <si>
    <t>Dobronhegy</t>
  </si>
  <si>
    <t>DOBRONHEGY</t>
  </si>
  <si>
    <t>Pálfiszeg</t>
  </si>
  <si>
    <t>PÁLFISZEG</t>
  </si>
  <si>
    <t>Teskánd</t>
  </si>
  <si>
    <t>TESKÁND</t>
  </si>
  <si>
    <t>Böde</t>
  </si>
  <si>
    <t>BÖDE</t>
  </si>
  <si>
    <t>Hottó</t>
  </si>
  <si>
    <t>HOTTÓ</t>
  </si>
  <si>
    <t>Bagod</t>
  </si>
  <si>
    <t>BAGOD</t>
  </si>
  <si>
    <t>Boncodfölde</t>
  </si>
  <si>
    <t>BONCODFÖLDE</t>
  </si>
  <si>
    <t>Hagyárosbörönd</t>
  </si>
  <si>
    <t>HAGYÁROSBÖRÖND</t>
  </si>
  <si>
    <t>Zalaboldogfa</t>
  </si>
  <si>
    <t>ZALABOLDOGFA</t>
  </si>
  <si>
    <t>Zalaszentgyörgy</t>
  </si>
  <si>
    <t>ZALASZENTGYÖRGY</t>
  </si>
  <si>
    <t>Kávás</t>
  </si>
  <si>
    <t>KÁVÁS</t>
  </si>
  <si>
    <t>Salomvár</t>
  </si>
  <si>
    <t>SALOMVÁR</t>
  </si>
  <si>
    <t>Keménfa</t>
  </si>
  <si>
    <t>KEMÉNFA</t>
  </si>
  <si>
    <t>Zalacséb</t>
  </si>
  <si>
    <t>ZALACSÉB</t>
  </si>
  <si>
    <t>Zalaháshágy</t>
  </si>
  <si>
    <t>ZALAHÁSHÁGY</t>
  </si>
  <si>
    <t>Vaspör</t>
  </si>
  <si>
    <t>VASPÖR</t>
  </si>
  <si>
    <t>Ozmánbük</t>
  </si>
  <si>
    <t>OZMÁNBÜK</t>
  </si>
  <si>
    <t>Zalalövő</t>
  </si>
  <si>
    <t>ZALALÖVŐ</t>
  </si>
  <si>
    <t>Csöde</t>
  </si>
  <si>
    <t>CSÖDE</t>
  </si>
  <si>
    <t>Győr</t>
  </si>
  <si>
    <t>GYŐR</t>
  </si>
  <si>
    <t>Bácsa</t>
  </si>
  <si>
    <t>Győrszentiván</t>
  </si>
  <si>
    <t>Ménfőcsanak</t>
  </si>
  <si>
    <t>Gyirmót</t>
  </si>
  <si>
    <t>Vámosszabadi</t>
  </si>
  <si>
    <t>VÁMOSSZABADI</t>
  </si>
  <si>
    <t>Kisbajcs</t>
  </si>
  <si>
    <t>KISBAJCS</t>
  </si>
  <si>
    <t>Vének</t>
  </si>
  <si>
    <t>VÉNEK</t>
  </si>
  <si>
    <t>Nagybajcs</t>
  </si>
  <si>
    <t>NAGYBAJCS</t>
  </si>
  <si>
    <t>Gönyű</t>
  </si>
  <si>
    <t>GÖNYŰ</t>
  </si>
  <si>
    <t>Nagyszentjános</t>
  </si>
  <si>
    <t>NAGYSZENTJÁNOS</t>
  </si>
  <si>
    <t>Bőny</t>
  </si>
  <si>
    <t>BŐNY</t>
  </si>
  <si>
    <t>Rétalap</t>
  </si>
  <si>
    <t>RÉTALAP</t>
  </si>
  <si>
    <t>Győrújbarát</t>
  </si>
  <si>
    <t>GYŐRÚJBARÁT</t>
  </si>
  <si>
    <t>Nyúl</t>
  </si>
  <si>
    <t>NYÚL</t>
  </si>
  <si>
    <t>Écs</t>
  </si>
  <si>
    <t>ÉCS</t>
  </si>
  <si>
    <t>Győrság</t>
  </si>
  <si>
    <t>GYŐRSÁG</t>
  </si>
  <si>
    <t>Pázmándfalu</t>
  </si>
  <si>
    <t>PÁZMÁNDFALU</t>
  </si>
  <si>
    <t>Töltéstava</t>
  </si>
  <si>
    <t>TÖLTÉSTAVA</t>
  </si>
  <si>
    <t>Bakonypéterd</t>
  </si>
  <si>
    <t>BAKONYPÉTERD</t>
  </si>
  <si>
    <t>Lázi</t>
  </si>
  <si>
    <t>LÁZI</t>
  </si>
  <si>
    <t>Pannonhalma</t>
  </si>
  <si>
    <t>PANNONHALMA</t>
  </si>
  <si>
    <t>Ravazd</t>
  </si>
  <si>
    <t>RAVAZD</t>
  </si>
  <si>
    <t>Tarjánpuszta</t>
  </si>
  <si>
    <t>TARJÁNPUSZTA</t>
  </si>
  <si>
    <t>Győrasszonyfa</t>
  </si>
  <si>
    <t>GYŐRASSZONYFA</t>
  </si>
  <si>
    <t>Tápszentmiklós</t>
  </si>
  <si>
    <t>TÁPSZENTMIKLÓS</t>
  </si>
  <si>
    <t>Táp</t>
  </si>
  <si>
    <t>TÁP</t>
  </si>
  <si>
    <t>Nyalka</t>
  </si>
  <si>
    <t>NYALKA</t>
  </si>
  <si>
    <t>Mezőörs</t>
  </si>
  <si>
    <t>MEZŐÖRS</t>
  </si>
  <si>
    <t>Mindszentpuszta</t>
  </si>
  <si>
    <t>Pér</t>
  </si>
  <si>
    <t>PÉR</t>
  </si>
  <si>
    <t>Tét</t>
  </si>
  <si>
    <t>TÉT</t>
  </si>
  <si>
    <t>Tényő</t>
  </si>
  <si>
    <t>TÉNYŐ</t>
  </si>
  <si>
    <t>Sokorópátka</t>
  </si>
  <si>
    <t>SOKORÓPÁTKA</t>
  </si>
  <si>
    <t>Koroncó</t>
  </si>
  <si>
    <t>KORONCÓ</t>
  </si>
  <si>
    <t>Győrszemere</t>
  </si>
  <si>
    <t>GYŐRSZEMERE</t>
  </si>
  <si>
    <t>Felpéc</t>
  </si>
  <si>
    <t>FELPÉC</t>
  </si>
  <si>
    <t>Kajárpéc</t>
  </si>
  <si>
    <t>KAJÁRPÉC</t>
  </si>
  <si>
    <t>Gyömöre</t>
  </si>
  <si>
    <t>GYÖMÖRE</t>
  </si>
  <si>
    <t>Szerecseny</t>
  </si>
  <si>
    <t>SZERECSENY</t>
  </si>
  <si>
    <t>Gyarmat</t>
  </si>
  <si>
    <t>GYARMAT</t>
  </si>
  <si>
    <t>Csikvánd</t>
  </si>
  <si>
    <t>CSIKVÁND</t>
  </si>
  <si>
    <t>Mórichida</t>
  </si>
  <si>
    <t>MÓRICHIDA</t>
  </si>
  <si>
    <t>Árpás</t>
  </si>
  <si>
    <t>ÁRPÁS</t>
  </si>
  <si>
    <t>Kisbabot</t>
  </si>
  <si>
    <t>KISBABOT</t>
  </si>
  <si>
    <t>Rábaszentmiklós</t>
  </si>
  <si>
    <t>RÁBASZENTMIKLÓS</t>
  </si>
  <si>
    <t>Bodonhely</t>
  </si>
  <si>
    <t>BODONHELY</t>
  </si>
  <si>
    <t>Rábaszentmihály</t>
  </si>
  <si>
    <t>RÁBASZENTMIHÁLY</t>
  </si>
  <si>
    <t>Rábacsécsény</t>
  </si>
  <si>
    <t>RÁBACSÉCSÉNY</t>
  </si>
  <si>
    <t>Mérges</t>
  </si>
  <si>
    <t>MÉRGES</t>
  </si>
  <si>
    <t>Ikrény</t>
  </si>
  <si>
    <t>IKRÉNY</t>
  </si>
  <si>
    <t>Rábapatona</t>
  </si>
  <si>
    <t>RÁBAPATONA</t>
  </si>
  <si>
    <t>Enese</t>
  </si>
  <si>
    <t>ENESE</t>
  </si>
  <si>
    <t>Kóny</t>
  </si>
  <si>
    <t>KÓNY</t>
  </si>
  <si>
    <t>Bágyogszovát</t>
  </si>
  <si>
    <t>BÁGYOGSZOVÁT</t>
  </si>
  <si>
    <t>Rábapordány</t>
  </si>
  <si>
    <t>RÁBAPORDÁNY</t>
  </si>
  <si>
    <t>Dör</t>
  </si>
  <si>
    <t>DÖR</t>
  </si>
  <si>
    <t>Abda</t>
  </si>
  <si>
    <t>ABDA</t>
  </si>
  <si>
    <t>Börcs</t>
  </si>
  <si>
    <t>BÖRCS</t>
  </si>
  <si>
    <t>Öttevény</t>
  </si>
  <si>
    <t>ÖTTEVÉNY</t>
  </si>
  <si>
    <t>Mosonszentmiklós</t>
  </si>
  <si>
    <t>MOSONSZENTMIKLÓS</t>
  </si>
  <si>
    <t>Lébény</t>
  </si>
  <si>
    <t>LÉBÉNY</t>
  </si>
  <si>
    <t>Győrsövényház</t>
  </si>
  <si>
    <t>GYŐRSÖVÉNYHÁZ</t>
  </si>
  <si>
    <t>Bezi</t>
  </si>
  <si>
    <t>BEZI</t>
  </si>
  <si>
    <t>Fehértó</t>
  </si>
  <si>
    <t>FEHÉRTÓ</t>
  </si>
  <si>
    <t>Markotabödöge</t>
  </si>
  <si>
    <t>MARKOTABÖDÖGE</t>
  </si>
  <si>
    <t>Rábcakapi</t>
  </si>
  <si>
    <t>RÁBCAKAPI</t>
  </si>
  <si>
    <t>Cakóháza</t>
  </si>
  <si>
    <t>CAKÓHÁZA</t>
  </si>
  <si>
    <t>Tárnokréti</t>
  </si>
  <si>
    <t>TÁRNOKRÉTI</t>
  </si>
  <si>
    <t>Bősárkány</t>
  </si>
  <si>
    <t>BŐSÁRKÁNY</t>
  </si>
  <si>
    <t>Acsalag</t>
  </si>
  <si>
    <t>ACSALAG</t>
  </si>
  <si>
    <t>Barbacs</t>
  </si>
  <si>
    <t>BARBACS</t>
  </si>
  <si>
    <t>Maglóca</t>
  </si>
  <si>
    <t>MAGLÓCA</t>
  </si>
  <si>
    <t>Győrújfalu</t>
  </si>
  <si>
    <t>GYŐRÚJFALU</t>
  </si>
  <si>
    <t>Győrzámoly</t>
  </si>
  <si>
    <t>GYŐRZÁMOLY</t>
  </si>
  <si>
    <t>Győrladamér</t>
  </si>
  <si>
    <t>GYŐRLADAMÉR</t>
  </si>
  <si>
    <t>Dunaszeg</t>
  </si>
  <si>
    <t>DUNASZEG</t>
  </si>
  <si>
    <t>Dunaszentpál</t>
  </si>
  <si>
    <t>DUNASZENTPÁL</t>
  </si>
  <si>
    <t>Mecsér</t>
  </si>
  <si>
    <t>MECSÉR</t>
  </si>
  <si>
    <t>Ásványráró</t>
  </si>
  <si>
    <t>ÁSVÁNYRÁRÓ</t>
  </si>
  <si>
    <t>Hédervár</t>
  </si>
  <si>
    <t>HÉDERVÁR</t>
  </si>
  <si>
    <t>Kimle</t>
  </si>
  <si>
    <t>KIMLE</t>
  </si>
  <si>
    <t>Károlyháza</t>
  </si>
  <si>
    <t>KÁROLYHÁZA</t>
  </si>
  <si>
    <t>Mosonújhely</t>
  </si>
  <si>
    <t>Kunsziget</t>
  </si>
  <si>
    <t>KUNSZIGET</t>
  </si>
  <si>
    <t>Mosonmagyaróvár</t>
  </si>
  <si>
    <t>MOSONMAGYARÓVÁR</t>
  </si>
  <si>
    <t>Feketeerdő</t>
  </si>
  <si>
    <t>FEKETEERDŐ</t>
  </si>
  <si>
    <t>Levél</t>
  </si>
  <si>
    <t>LEVÉL</t>
  </si>
  <si>
    <t>Hegyeshalom</t>
  </si>
  <si>
    <t>HEGYESHALOM</t>
  </si>
  <si>
    <t>Bezenye</t>
  </si>
  <si>
    <t>BEZENYE</t>
  </si>
  <si>
    <t>Rajka</t>
  </si>
  <si>
    <t>RAJKA</t>
  </si>
  <si>
    <t>Dunakiliti</t>
  </si>
  <si>
    <t>DUNAKILITI</t>
  </si>
  <si>
    <t>Dunasziget</t>
  </si>
  <si>
    <t>DUNASZIGET</t>
  </si>
  <si>
    <t>Halászi</t>
  </si>
  <si>
    <t>HALÁSZI</t>
  </si>
  <si>
    <t>Máriakálnok</t>
  </si>
  <si>
    <t>MÁRIAKÁLNOK</t>
  </si>
  <si>
    <t>Darnózseli</t>
  </si>
  <si>
    <t>DARNÓZSELI</t>
  </si>
  <si>
    <t>Lipót</t>
  </si>
  <si>
    <t>LIPÓT</t>
  </si>
  <si>
    <t>Kisbodak</t>
  </si>
  <si>
    <t>KISBODAK</t>
  </si>
  <si>
    <t>Püski</t>
  </si>
  <si>
    <t>PÜSKI</t>
  </si>
  <si>
    <t>Dunaremete</t>
  </si>
  <si>
    <t>DUNAREMETE</t>
  </si>
  <si>
    <t xml:space="preserve">Jánossomorja    </t>
  </si>
  <si>
    <t>Mosonszentjános</t>
  </si>
  <si>
    <t xml:space="preserve">JÁNOSSOMORJA    </t>
  </si>
  <si>
    <t>Pusztasomorja</t>
  </si>
  <si>
    <t>Várbalog</t>
  </si>
  <si>
    <t>VÁRBALOG</t>
  </si>
  <si>
    <t>Újrónafő</t>
  </si>
  <si>
    <t>ÚJRÓNAFŐ</t>
  </si>
  <si>
    <t>Mosonszolnok</t>
  </si>
  <si>
    <t>MOSONSZOLNOK</t>
  </si>
  <si>
    <t>Csorna</t>
  </si>
  <si>
    <t>CSORNA</t>
  </si>
  <si>
    <t>Pásztori</t>
  </si>
  <si>
    <t>PÁSZTORI</t>
  </si>
  <si>
    <t>Szilsárkány</t>
  </si>
  <si>
    <t>SZILSÁRKÁNY</t>
  </si>
  <si>
    <t>Rábacsanak</t>
  </si>
  <si>
    <t>RÁBACSANAK</t>
  </si>
  <si>
    <t>Egyed</t>
  </si>
  <si>
    <t>EGYED</t>
  </si>
  <si>
    <t>Sobor</t>
  </si>
  <si>
    <t>SOBOR</t>
  </si>
  <si>
    <t>Rábaszentandrás</t>
  </si>
  <si>
    <t>RÁBASZENTANDRÁS</t>
  </si>
  <si>
    <t>Szany</t>
  </si>
  <si>
    <t>SZANY</t>
  </si>
  <si>
    <t>Farád</t>
  </si>
  <si>
    <t>FARÁD</t>
  </si>
  <si>
    <t>Rábatamási</t>
  </si>
  <si>
    <t>RÁBATAMÁSI</t>
  </si>
  <si>
    <t>Jobaháza</t>
  </si>
  <si>
    <t>JOBAHÁZA</t>
  </si>
  <si>
    <t>Bogyoszló</t>
  </si>
  <si>
    <t>BOGYOSZLÓ</t>
  </si>
  <si>
    <t>Potyond</t>
  </si>
  <si>
    <t>POTYOND</t>
  </si>
  <si>
    <t>Sopronnémeti</t>
  </si>
  <si>
    <t>SOPRONNÉMETI</t>
  </si>
  <si>
    <t>Szil</t>
  </si>
  <si>
    <t>SZIL</t>
  </si>
  <si>
    <t>Vág</t>
  </si>
  <si>
    <t>VÁG</t>
  </si>
  <si>
    <t>Rábasebes</t>
  </si>
  <si>
    <t>RÁBASEBES</t>
  </si>
  <si>
    <t>Kapuvár</t>
  </si>
  <si>
    <t>KAPUVÁR</t>
  </si>
  <si>
    <t>Öntésmajor</t>
  </si>
  <si>
    <t>Kisfalud</t>
  </si>
  <si>
    <t>KISFALUD</t>
  </si>
  <si>
    <t>Mihályi</t>
  </si>
  <si>
    <t>MIHÁLYI</t>
  </si>
  <si>
    <t>Beled</t>
  </si>
  <si>
    <t>BELED</t>
  </si>
  <si>
    <t>Edve</t>
  </si>
  <si>
    <t>EDVE</t>
  </si>
  <si>
    <t>Vásárosfalu</t>
  </si>
  <si>
    <t>VÁSÁROSFALU</t>
  </si>
  <si>
    <t>Rábakecöl</t>
  </si>
  <si>
    <t>RÁBAKECÖL</t>
  </si>
  <si>
    <t>Páli</t>
  </si>
  <si>
    <t>PÁLI</t>
  </si>
  <si>
    <t>Magyarkeresztúr</t>
  </si>
  <si>
    <t>MAGYARKERESZTÚR</t>
  </si>
  <si>
    <t>Vadosfa</t>
  </si>
  <si>
    <t>VADOSFA</t>
  </si>
  <si>
    <t>Zsebeháza</t>
  </si>
  <si>
    <t>ZSEBEHÁZA</t>
  </si>
  <si>
    <t>Babót</t>
  </si>
  <si>
    <t>BABÓT</t>
  </si>
  <si>
    <t>Veszkény</t>
  </si>
  <si>
    <t>VESZKÉNY</t>
  </si>
  <si>
    <t>Szárföld</t>
  </si>
  <si>
    <t>SZÁRFÖLD</t>
  </si>
  <si>
    <t>Osli</t>
  </si>
  <si>
    <t>OSLI</t>
  </si>
  <si>
    <t>Hövej</t>
  </si>
  <si>
    <t>HÖVEJ</t>
  </si>
  <si>
    <t>Himod</t>
  </si>
  <si>
    <t>HIMOD</t>
  </si>
  <si>
    <t>Gyóró</t>
  </si>
  <si>
    <t>GYÓRÓ</t>
  </si>
  <si>
    <t>Cirák</t>
  </si>
  <si>
    <t>CIRÁK</t>
  </si>
  <si>
    <t>Dénesfa</t>
  </si>
  <si>
    <t>DÉNESFA</t>
  </si>
  <si>
    <t>Vitnyéd</t>
  </si>
  <si>
    <t>VITNYÉD</t>
  </si>
  <si>
    <t>Csapod</t>
  </si>
  <si>
    <t>CSAPOD</t>
  </si>
  <si>
    <t>Pusztacsalád</t>
  </si>
  <si>
    <t>PUSZTACSALÁD</t>
  </si>
  <si>
    <t>Iván</t>
  </si>
  <si>
    <t>IVÁN</t>
  </si>
  <si>
    <t>Répceszemere</t>
  </si>
  <si>
    <t>RÉPCESZEMERE</t>
  </si>
  <si>
    <t>Csáfordjánosfa</t>
  </si>
  <si>
    <t>CSÁFORDJÁNOSFA</t>
  </si>
  <si>
    <t>Csér</t>
  </si>
  <si>
    <t>CSÉR</t>
  </si>
  <si>
    <t>Sopron</t>
  </si>
  <si>
    <t>SOPRON</t>
  </si>
  <si>
    <t>Sopronkőhida</t>
  </si>
  <si>
    <t>Brennbergbánya</t>
  </si>
  <si>
    <t>Fertőrákos</t>
  </si>
  <si>
    <t>FERTŐRÁKOS</t>
  </si>
  <si>
    <t>Harka</t>
  </si>
  <si>
    <t>HARKA</t>
  </si>
  <si>
    <t>Ágfalva</t>
  </si>
  <si>
    <t>ÁGFALVA</t>
  </si>
  <si>
    <t>Fertőd</t>
  </si>
  <si>
    <t>FERTŐD</t>
  </si>
  <si>
    <t>Tőzeggyármajor</t>
  </si>
  <si>
    <t>Sarród</t>
  </si>
  <si>
    <t>Fertőújlak</t>
  </si>
  <si>
    <t>SARRÓD</t>
  </si>
  <si>
    <t>Fertőszéplak</t>
  </si>
  <si>
    <t>FERTŐSZÉPLAK</t>
  </si>
  <si>
    <t>Hegykő</t>
  </si>
  <si>
    <t>HEGYKŐ</t>
  </si>
  <si>
    <t>Nyárliget</t>
  </si>
  <si>
    <t>Agyagosszergény</t>
  </si>
  <si>
    <t>AGYAGOSSZERGÉNY</t>
  </si>
  <si>
    <t>Fertőendréd</t>
  </si>
  <si>
    <t>FERTŐENDRÉD</t>
  </si>
  <si>
    <t>Petőháza</t>
  </si>
  <si>
    <t>PETŐHÁZA</t>
  </si>
  <si>
    <t>Fertőszentmiklós</t>
  </si>
  <si>
    <t>FERTŐSZENTMIKLÓS</t>
  </si>
  <si>
    <t>Röjtökmuzsaj</t>
  </si>
  <si>
    <t>RÖJTÖKMUZSAJ</t>
  </si>
  <si>
    <t>Ebergőc</t>
  </si>
  <si>
    <t>EBERGŐC</t>
  </si>
  <si>
    <t>Lövő</t>
  </si>
  <si>
    <t>LÖVŐ</t>
  </si>
  <si>
    <t>Völcsej</t>
  </si>
  <si>
    <t>VÖLCSEJ</t>
  </si>
  <si>
    <t>Sopronhorpács</t>
  </si>
  <si>
    <t>SOPRONHORPÁCS</t>
  </si>
  <si>
    <t>Und</t>
  </si>
  <si>
    <t>UND</t>
  </si>
  <si>
    <t>Nemeskér</t>
  </si>
  <si>
    <t>NEMESKÉR</t>
  </si>
  <si>
    <t>Újkér</t>
  </si>
  <si>
    <t>ÚJKÉR</t>
  </si>
  <si>
    <t>Egyházasfalu</t>
  </si>
  <si>
    <t>EGYHÁZASFALU</t>
  </si>
  <si>
    <t>Szakony</t>
  </si>
  <si>
    <t>SZAKONY</t>
  </si>
  <si>
    <t>Gyalóka</t>
  </si>
  <si>
    <t>GYALÓKA</t>
  </si>
  <si>
    <t>Répcevis</t>
  </si>
  <si>
    <t>RÉPCEVIS</t>
  </si>
  <si>
    <t>Zsira</t>
  </si>
  <si>
    <t>ZSIRA</t>
  </si>
  <si>
    <t>Pinnye</t>
  </si>
  <si>
    <t>PINNYE</t>
  </si>
  <si>
    <t>Nagylózs</t>
  </si>
  <si>
    <t>NAGYLÓZS</t>
  </si>
  <si>
    <t>Sopronkövesd</t>
  </si>
  <si>
    <t>SOPRONKÖVESD</t>
  </si>
  <si>
    <t>Pereszteg</t>
  </si>
  <si>
    <t>PERESZTEG</t>
  </si>
  <si>
    <t>Nagycenk</t>
  </si>
  <si>
    <t>NAGYCENK</t>
  </si>
  <si>
    <t>Hidegség</t>
  </si>
  <si>
    <t>HIDEGSÉG</t>
  </si>
  <si>
    <t>Fertőhomok</t>
  </si>
  <si>
    <t>FERTŐHOMOK</t>
  </si>
  <si>
    <t>Fertőboz</t>
  </si>
  <si>
    <t>FERTŐBOZ</t>
  </si>
  <si>
    <t>Balf</t>
  </si>
  <si>
    <t>Kópháza</t>
  </si>
  <si>
    <t>KÓPHÁZA</t>
  </si>
  <si>
    <t>Celldömölk</t>
  </si>
  <si>
    <t>CELLDÖMÖLK</t>
  </si>
  <si>
    <t>Kemenesmihályfa</t>
  </si>
  <si>
    <t>KEMENESMIHÁLYFA</t>
  </si>
  <si>
    <t>Ostffyasszonyfa</t>
  </si>
  <si>
    <t>OSTFFYASSZONYFA</t>
  </si>
  <si>
    <t>Csönge</t>
  </si>
  <si>
    <t>CSÖNGE</t>
  </si>
  <si>
    <t>Kenyeri</t>
  </si>
  <si>
    <t>KENYERI</t>
  </si>
  <si>
    <t>Pápoc</t>
  </si>
  <si>
    <t>PÁPOC</t>
  </si>
  <si>
    <t>Vönöck</t>
  </si>
  <si>
    <t>VÖNÖCK</t>
  </si>
  <si>
    <t>Kemenessömjén</t>
  </si>
  <si>
    <t>KEMENESSÖMJÉN</t>
  </si>
  <si>
    <t>Kemenesszentmárton</t>
  </si>
  <si>
    <t>KEMENESSZENTMÁRTON</t>
  </si>
  <si>
    <t>Kemenesmagasi</t>
  </si>
  <si>
    <t>KEMENESMAGASI</t>
  </si>
  <si>
    <t>Szergény</t>
  </si>
  <si>
    <t>SZERGÉNY</t>
  </si>
  <si>
    <t>Mersevát</t>
  </si>
  <si>
    <t>MERSEVÁT</t>
  </si>
  <si>
    <t>Külsővat</t>
  </si>
  <si>
    <t>KÜLSŐVAT</t>
  </si>
  <si>
    <t>Nemesszalók</t>
  </si>
  <si>
    <t>NEMESSZALÓK</t>
  </si>
  <si>
    <t>Marcalgergelyi</t>
  </si>
  <si>
    <t>MARCALGERGELYI</t>
  </si>
  <si>
    <t>Vinár</t>
  </si>
  <si>
    <t>VINÁR</t>
  </si>
  <si>
    <t>Izsákfa</t>
  </si>
  <si>
    <t>Boba</t>
  </si>
  <si>
    <t>BOBA</t>
  </si>
  <si>
    <t>Nemeskocs</t>
  </si>
  <si>
    <t>NEMESKOCS</t>
  </si>
  <si>
    <t>Kemenespálfa</t>
  </si>
  <si>
    <t>KEMENESPÁLFA</t>
  </si>
  <si>
    <t>Jánosháza</t>
  </si>
  <si>
    <t>JÁNOSHÁZA</t>
  </si>
  <si>
    <t>Karakó</t>
  </si>
  <si>
    <t>KARAKÓ</t>
  </si>
  <si>
    <t>Nemeskeresztúr</t>
  </si>
  <si>
    <t>NEMESKERESZTÚR</t>
  </si>
  <si>
    <t>Keléd</t>
  </si>
  <si>
    <t>KELÉD</t>
  </si>
  <si>
    <t>Mesteri</t>
  </si>
  <si>
    <t>MESTERI</t>
  </si>
  <si>
    <t>Vásárosmiske</t>
  </si>
  <si>
    <t>VÁSÁROSMISKE</t>
  </si>
  <si>
    <t>Köcsk</t>
  </si>
  <si>
    <t>KÖCSK</t>
  </si>
  <si>
    <t>Kemeneskápolna</t>
  </si>
  <si>
    <t>KEMENESKÁPOLNA</t>
  </si>
  <si>
    <t>Egyházashetye</t>
  </si>
  <si>
    <t>EGYHÁZASHETYE</t>
  </si>
  <si>
    <t>Borgáta</t>
  </si>
  <si>
    <t>BORGÁTA</t>
  </si>
  <si>
    <t>Kissomlyó</t>
  </si>
  <si>
    <t>KISSOMLYÓ</t>
  </si>
  <si>
    <t>Duka</t>
  </si>
  <si>
    <t>DUKA</t>
  </si>
  <si>
    <t>Nagysimonyi</t>
  </si>
  <si>
    <t>NAGYSIMONYI</t>
  </si>
  <si>
    <t>Tokorcs</t>
  </si>
  <si>
    <t>TOKORCS</t>
  </si>
  <si>
    <t>Sárvár</t>
  </si>
  <si>
    <t>SÁRVÁR</t>
  </si>
  <si>
    <t>Rábasömjén</t>
  </si>
  <si>
    <t>Lánkapuszta</t>
  </si>
  <si>
    <t>Csénye</t>
  </si>
  <si>
    <t>CSÉNYE</t>
  </si>
  <si>
    <t>Bögöt</t>
  </si>
  <si>
    <t>BÖGÖT</t>
  </si>
  <si>
    <t>Porpác</t>
  </si>
  <si>
    <t>PORPÁC</t>
  </si>
  <si>
    <t>Ölbő</t>
  </si>
  <si>
    <t>ÖLBŐ</t>
  </si>
  <si>
    <t>Szeleste</t>
  </si>
  <si>
    <t>SZELESTE</t>
  </si>
  <si>
    <t>Répceszentgyörgy</t>
  </si>
  <si>
    <t>RÉPCESZENTGYÖRGY</t>
  </si>
  <si>
    <t>Chernelházadamonya</t>
  </si>
  <si>
    <t>CHERNELHÁZADAMONYA</t>
  </si>
  <si>
    <t>Bő</t>
  </si>
  <si>
    <t>BŐ</t>
  </si>
  <si>
    <t>Gór</t>
  </si>
  <si>
    <t>GÓR</t>
  </si>
  <si>
    <t>Hegyfalu</t>
  </si>
  <si>
    <t>HEGYFALU</t>
  </si>
  <si>
    <t>Sajtoskál</t>
  </si>
  <si>
    <t>SAJTOSKÁL</t>
  </si>
  <si>
    <t>Simaság</t>
  </si>
  <si>
    <t>SIMASÁG</t>
  </si>
  <si>
    <t>Lócs</t>
  </si>
  <si>
    <t>LÓCS</t>
  </si>
  <si>
    <t>Iklanberény</t>
  </si>
  <si>
    <t>IKLANBERÉNY</t>
  </si>
  <si>
    <t>Zsédeny</t>
  </si>
  <si>
    <t>ZSÉDENY</t>
  </si>
  <si>
    <t>Pósfa</t>
  </si>
  <si>
    <t>PÓSFA</t>
  </si>
  <si>
    <t>Rábapaty</t>
  </si>
  <si>
    <t>RÁBAPATY</t>
  </si>
  <si>
    <t>Jákfa</t>
  </si>
  <si>
    <t>JÁKFA</t>
  </si>
  <si>
    <t>Uraiújfalu</t>
  </si>
  <si>
    <t>URAIÚJFALU</t>
  </si>
  <si>
    <t>Nick</t>
  </si>
  <si>
    <t>NICK</t>
  </si>
  <si>
    <t>Répcelak</t>
  </si>
  <si>
    <t>RÉPCELAK</t>
  </si>
  <si>
    <t>Csánig</t>
  </si>
  <si>
    <t>CSÁNIG</t>
  </si>
  <si>
    <t>Vasegerszeg</t>
  </si>
  <si>
    <t>VASEGERSZEG</t>
  </si>
  <si>
    <t>Tompaládony</t>
  </si>
  <si>
    <t>TOMPALÁDONY</t>
  </si>
  <si>
    <t>Mesterháza</t>
  </si>
  <si>
    <t>MESTERHÁZA</t>
  </si>
  <si>
    <t>Nemesládony</t>
  </si>
  <si>
    <t>NEMESLÁDONY</t>
  </si>
  <si>
    <t>Nagygeresd</t>
  </si>
  <si>
    <t>NAGYGERESD</t>
  </si>
  <si>
    <t>Vámoscsalád</t>
  </si>
  <si>
    <t>VÁMOSCSALÁD</t>
  </si>
  <si>
    <t>Sitke</t>
  </si>
  <si>
    <t>SITKE</t>
  </si>
  <si>
    <t>Gérce</t>
  </si>
  <si>
    <t>GÉRCE</t>
  </si>
  <si>
    <t>Káld</t>
  </si>
  <si>
    <t>KÁLD</t>
  </si>
  <si>
    <t>Vashosszúfalu</t>
  </si>
  <si>
    <t>VASHOSSZÚFALU</t>
  </si>
  <si>
    <t>Bögöte</t>
  </si>
  <si>
    <t>BÖGÖTE</t>
  </si>
  <si>
    <t>Hosszúpereszteg</t>
  </si>
  <si>
    <t>HOSSZÚPERESZTEG</t>
  </si>
  <si>
    <t>Sótony</t>
  </si>
  <si>
    <t>SÓTONY</t>
  </si>
  <si>
    <t>Nyőgér</t>
  </si>
  <si>
    <t>NYŐGÉR</t>
  </si>
  <si>
    <t>Bejcgyertyános</t>
  </si>
  <si>
    <t>BEJCGYERTYÁNOS</t>
  </si>
  <si>
    <t>Egervölgy</t>
  </si>
  <si>
    <t>EGERVÖLGY</t>
  </si>
  <si>
    <t>Szemenye</t>
  </si>
  <si>
    <t>SZEMENYE</t>
  </si>
  <si>
    <t>Szombathely</t>
  </si>
  <si>
    <t>SZOMBATHELY</t>
  </si>
  <si>
    <t>Herény</t>
  </si>
  <si>
    <t>Gencsapáti</t>
  </si>
  <si>
    <t>GENCSAPÁTI</t>
  </si>
  <si>
    <t>Perenye</t>
  </si>
  <si>
    <t>PERENYE</t>
  </si>
  <si>
    <t>Gyöngyösfalu</t>
  </si>
  <si>
    <t>GYÖNGYÖSFALU</t>
  </si>
  <si>
    <t xml:space="preserve">Lukácsháza </t>
  </si>
  <si>
    <t xml:space="preserve">LUKÁCSHÁZA </t>
  </si>
  <si>
    <t>Cák</t>
  </si>
  <si>
    <t>Kőszegszerdahely</t>
  </si>
  <si>
    <t>KŐSZEGSZERDAHELY</t>
  </si>
  <si>
    <t>CÁK</t>
  </si>
  <si>
    <t>Kőszegdoroszló</t>
  </si>
  <si>
    <t>KŐSZEGDOROSZLÓ</t>
  </si>
  <si>
    <t>Velem</t>
  </si>
  <si>
    <t>VELEM</t>
  </si>
  <si>
    <t>Bozsok</t>
  </si>
  <si>
    <t>BOZSOK</t>
  </si>
  <si>
    <t>Kőszeg</t>
  </si>
  <si>
    <t>KŐSZEG</t>
  </si>
  <si>
    <t>Horvátzsidány</t>
  </si>
  <si>
    <t>HORVÁTZSIDÁNY</t>
  </si>
  <si>
    <t>Kiszsidány</t>
  </si>
  <si>
    <t>KISZSIDÁNY</t>
  </si>
  <si>
    <t>Ólmod</t>
  </si>
  <si>
    <t>ÓLMOD</t>
  </si>
  <si>
    <t>Peresznye</t>
  </si>
  <si>
    <t>PERESZNYE</t>
  </si>
  <si>
    <t>Csepreg</t>
  </si>
  <si>
    <t>CSEPREG</t>
  </si>
  <si>
    <t>Tormásliget</t>
  </si>
  <si>
    <t>TORMÁSLIGET</t>
  </si>
  <si>
    <t>Bük</t>
  </si>
  <si>
    <t>BÜK</t>
  </si>
  <si>
    <t>Tömörd</t>
  </si>
  <si>
    <t>TÖMÖRD</t>
  </si>
  <si>
    <t>Nemescsó</t>
  </si>
  <si>
    <t>NEMESCSÓ</t>
  </si>
  <si>
    <t>Kőszegpaty</t>
  </si>
  <si>
    <t>KŐSZEGPATY</t>
  </si>
  <si>
    <t>Pusztacsó</t>
  </si>
  <si>
    <t>PUSZTACSÓ</t>
  </si>
  <si>
    <t>Bükfürdő</t>
  </si>
  <si>
    <t>Vassurány</t>
  </si>
  <si>
    <t>VASSURÁNY</t>
  </si>
  <si>
    <t>Salköveskút</t>
  </si>
  <si>
    <t>SALKÖVESKÚT</t>
  </si>
  <si>
    <t>Söpte</t>
  </si>
  <si>
    <t>SÖPTE</t>
  </si>
  <si>
    <t>Vasasszonyfa</t>
  </si>
  <si>
    <t>VASASSZONYFA</t>
  </si>
  <si>
    <t>Meszlen</t>
  </si>
  <si>
    <t>MESZLEN</t>
  </si>
  <si>
    <t>Acsád</t>
  </si>
  <si>
    <t>ACSÁD</t>
  </si>
  <si>
    <t>Vasszilvágy</t>
  </si>
  <si>
    <t>VASSZILVÁGY</t>
  </si>
  <si>
    <t>Vát</t>
  </si>
  <si>
    <t>VÁT</t>
  </si>
  <si>
    <t>Nemesbőd</t>
  </si>
  <si>
    <t>NEMESBŐD</t>
  </si>
  <si>
    <t>Vép</t>
  </si>
  <si>
    <t>VÉP</t>
  </si>
  <si>
    <t>Bozzai</t>
  </si>
  <si>
    <t>BOZZAI</t>
  </si>
  <si>
    <t>Kenéz</t>
  </si>
  <si>
    <t>KENÉZ</t>
  </si>
  <si>
    <t>Pecöl</t>
  </si>
  <si>
    <t>PECÖL</t>
  </si>
  <si>
    <t>Megyehíd</t>
  </si>
  <si>
    <t>MEGYEHÍD</t>
  </si>
  <si>
    <t>Ikervár</t>
  </si>
  <si>
    <t>IKERVÁR</t>
  </si>
  <si>
    <t>Meggyeskovácsi</t>
  </si>
  <si>
    <t>MEGGYESKOVÁCSI</t>
  </si>
  <si>
    <t>Táplánszentkereszt</t>
  </si>
  <si>
    <t>TÁPLÁNSZENTKERESZT</t>
  </si>
  <si>
    <t>Tanakajd</t>
  </si>
  <si>
    <t>TANAKAJD</t>
  </si>
  <si>
    <t>Vasszécseny</t>
  </si>
  <si>
    <t>VASSZÉCSENY</t>
  </si>
  <si>
    <t>Csempeszkopács</t>
  </si>
  <si>
    <t>CSEMPESZKOPÁCS</t>
  </si>
  <si>
    <t>Rum</t>
  </si>
  <si>
    <t>RUM</t>
  </si>
  <si>
    <t>Rábatöttös</t>
  </si>
  <si>
    <t>RÁBATÖTTÖS</t>
  </si>
  <si>
    <t>Zsennye</t>
  </si>
  <si>
    <t>ZSENNYE</t>
  </si>
  <si>
    <t>Balogunyom</t>
  </si>
  <si>
    <t>BALOGUNYOM</t>
  </si>
  <si>
    <t>Kisunyom</t>
  </si>
  <si>
    <t>KISUNYOM</t>
  </si>
  <si>
    <t>Sorokpolány</t>
  </si>
  <si>
    <t>SOROKPOLÁNY</t>
  </si>
  <si>
    <t>Sorkifalud</t>
  </si>
  <si>
    <t>SORKIFALUD</t>
  </si>
  <si>
    <t>Gyanógeregye</t>
  </si>
  <si>
    <t>GYANÓGEREGYE</t>
  </si>
  <si>
    <t>Sorkikápolna</t>
  </si>
  <si>
    <t>SORKIKÁPOLNA</t>
  </si>
  <si>
    <t>Nemeskolta</t>
  </si>
  <si>
    <t>NEMESKOLTA</t>
  </si>
  <si>
    <t>Püspökmolnári</t>
  </si>
  <si>
    <t>PÜSPÖKMOLNÁRI</t>
  </si>
  <si>
    <t>Rábahídvég</t>
  </si>
  <si>
    <t>RÁBAHÍDVÉG</t>
  </si>
  <si>
    <t>Egyházashollós</t>
  </si>
  <si>
    <t>EGYHÁZASHOLLÓS</t>
  </si>
  <si>
    <t>Nemesrempehollós</t>
  </si>
  <si>
    <t>NEMESREMPEHOLLÓS</t>
  </si>
  <si>
    <t>Egyházasrádóc</t>
  </si>
  <si>
    <t>EGYHÁZASRÁDÓC</t>
  </si>
  <si>
    <t>Rádóckölked</t>
  </si>
  <si>
    <t>RÁDÓCKÖLKED</t>
  </si>
  <si>
    <t>Harasztifalu</t>
  </si>
  <si>
    <t>HARASZTIFALU</t>
  </si>
  <si>
    <t>Nagykölked</t>
  </si>
  <si>
    <t>NAGYKÖLKED</t>
  </si>
  <si>
    <t>Sé</t>
  </si>
  <si>
    <t>SÉ</t>
  </si>
  <si>
    <t>Torony</t>
  </si>
  <si>
    <t>TORONY</t>
  </si>
  <si>
    <t>Dozmat</t>
  </si>
  <si>
    <t>DOZMAT</t>
  </si>
  <si>
    <t>Bucsu</t>
  </si>
  <si>
    <t>BUCSU</t>
  </si>
  <si>
    <t>Narda</t>
  </si>
  <si>
    <t>NARDA</t>
  </si>
  <si>
    <t>Felsőcsatár</t>
  </si>
  <si>
    <t>FELSŐCSATÁR</t>
  </si>
  <si>
    <t>Vaskeresztes</t>
  </si>
  <si>
    <t>VASKERESZTES</t>
  </si>
  <si>
    <t>Pornóapáti</t>
  </si>
  <si>
    <t>PORNÓAPÁTI</t>
  </si>
  <si>
    <t>Horvátlövő</t>
  </si>
  <si>
    <t>HORVÁTLÖVŐ</t>
  </si>
  <si>
    <t>Nárai</t>
  </si>
  <si>
    <t>NÁRAI</t>
  </si>
  <si>
    <t>Ják</t>
  </si>
  <si>
    <t>JÁK</t>
  </si>
  <si>
    <t>Szentpéterfa</t>
  </si>
  <si>
    <t>SZENTPÉTERFA</t>
  </si>
  <si>
    <t>Vasvár</t>
  </si>
  <si>
    <t>VASVÁR</t>
  </si>
  <si>
    <t>Andrásfa</t>
  </si>
  <si>
    <t>ANDRÁSFA</t>
  </si>
  <si>
    <t>Telekes</t>
  </si>
  <si>
    <t>TELEKES</t>
  </si>
  <si>
    <t>Gersekarát</t>
  </si>
  <si>
    <t>GERSEKARÁT</t>
  </si>
  <si>
    <t>Sárfimizdó</t>
  </si>
  <si>
    <t>SÁRFIMIZDÓ</t>
  </si>
  <si>
    <t>Halastó</t>
  </si>
  <si>
    <t>HALASTÓ</t>
  </si>
  <si>
    <t>Győrvár</t>
  </si>
  <si>
    <t>GYŐRVÁR</t>
  </si>
  <si>
    <t>Hegyhátszentpéter</t>
  </si>
  <si>
    <t>HEGYHÁTSZENTPÉTER</t>
  </si>
  <si>
    <t>Pácsony</t>
  </si>
  <si>
    <t>PÁCSONY</t>
  </si>
  <si>
    <t>Olaszfa</t>
  </si>
  <si>
    <t>OLASZFA</t>
  </si>
  <si>
    <t>Oszkó</t>
  </si>
  <si>
    <t>OSZKÓ</t>
  </si>
  <si>
    <t>Petőmihályfa</t>
  </si>
  <si>
    <t>PETŐMIHÁLYFA</t>
  </si>
  <si>
    <t>Bérbaltavár</t>
  </si>
  <si>
    <t>BÉRBALTAVÁR</t>
  </si>
  <si>
    <t>Nagytilaj</t>
  </si>
  <si>
    <t>NAGYTILAJ</t>
  </si>
  <si>
    <t>Csehi</t>
  </si>
  <si>
    <t>CSEHI</t>
  </si>
  <si>
    <t>Csehimindszent</t>
  </si>
  <si>
    <t>CSEHIMINDSZENT</t>
  </si>
  <si>
    <t>Mikosszéplak</t>
  </si>
  <si>
    <t>MIKOSSZÉPLAK</t>
  </si>
  <si>
    <t>Csipkerek</t>
  </si>
  <si>
    <t>CSIPKEREK</t>
  </si>
  <si>
    <t>Kám</t>
  </si>
  <si>
    <t>KÁM</t>
  </si>
  <si>
    <t>Alsóújlak</t>
  </si>
  <si>
    <t>ALSÓÚJLAK</t>
  </si>
  <si>
    <t>Körmend</t>
  </si>
  <si>
    <t>KÖRMEND</t>
  </si>
  <si>
    <t>Horvátnádalja</t>
  </si>
  <si>
    <t>Magyarnádalja</t>
  </si>
  <si>
    <t>MAGYARNÁDALJA</t>
  </si>
  <si>
    <t>Molnaszecsőd</t>
  </si>
  <si>
    <t>MOLNASZECSŐD</t>
  </si>
  <si>
    <t>Magyarszecsőd</t>
  </si>
  <si>
    <t>MAGYARSZECSŐD</t>
  </si>
  <si>
    <t>Szarvaskend</t>
  </si>
  <si>
    <t>SZARVASKEND</t>
  </si>
  <si>
    <t>Döröske</t>
  </si>
  <si>
    <t>DÖRÖSKE</t>
  </si>
  <si>
    <t>Nagymizdó</t>
  </si>
  <si>
    <t>NAGYMIZDÓ</t>
  </si>
  <si>
    <t>Döbörhegy</t>
  </si>
  <si>
    <t>DÖBÖRHEGY</t>
  </si>
  <si>
    <t>Nádasd</t>
  </si>
  <si>
    <t>NÁDASD</t>
  </si>
  <si>
    <t>Hegyháthodász</t>
  </si>
  <si>
    <t>HEGYHÁTHODÁSZ</t>
  </si>
  <si>
    <t>Hegyhátsál</t>
  </si>
  <si>
    <t>HEGYHÁTSÁL</t>
  </si>
  <si>
    <t>Katafa</t>
  </si>
  <si>
    <t>KATAFA</t>
  </si>
  <si>
    <t>Halogy</t>
  </si>
  <si>
    <t>HALOGY</t>
  </si>
  <si>
    <t>Daraboshegy</t>
  </si>
  <si>
    <t>DARABOSHEGY</t>
  </si>
  <si>
    <t>Felsőmarác</t>
  </si>
  <si>
    <t>FELSŐMARÁC</t>
  </si>
  <si>
    <t>Csákánydoroszló</t>
  </si>
  <si>
    <t>CSÁKÁNYDOROSZLÓ</t>
  </si>
  <si>
    <t>Vasalja</t>
  </si>
  <si>
    <t>VASALJA</t>
  </si>
  <si>
    <t>Pinkamindszent</t>
  </si>
  <si>
    <t>PINKAMINDSZENT</t>
  </si>
  <si>
    <t>Kemestaródfa</t>
  </si>
  <si>
    <t>KEMESTARÓDFA</t>
  </si>
  <si>
    <t>Ivánc</t>
  </si>
  <si>
    <t>IVÁNC</t>
  </si>
  <si>
    <t>Hegyhátszentmárton</t>
  </si>
  <si>
    <t>HEGYHÁTSZENTMÁRTON</t>
  </si>
  <si>
    <t>Viszák</t>
  </si>
  <si>
    <t>VISZÁK</t>
  </si>
  <si>
    <t>Őrimagyarósd</t>
  </si>
  <si>
    <t>ŐRIMAGYARÓSD</t>
  </si>
  <si>
    <t>Hegyhátszentjakab</t>
  </si>
  <si>
    <t>HEGYHÁTSZENTJAKAB</t>
  </si>
  <si>
    <t>Felsőjánosfa</t>
  </si>
  <si>
    <t>FELSŐJÁNOSFA</t>
  </si>
  <si>
    <t>Szaknyér</t>
  </si>
  <si>
    <t>SZAKNYÉR</t>
  </si>
  <si>
    <t>Szőce</t>
  </si>
  <si>
    <t>SZŐCE</t>
  </si>
  <si>
    <t>Kisrákos</t>
  </si>
  <si>
    <t>KISRÁKOS</t>
  </si>
  <si>
    <t>Pankasz</t>
  </si>
  <si>
    <t>PANKASZ</t>
  </si>
  <si>
    <t>Nagyrákos</t>
  </si>
  <si>
    <t>NAGYRÁKOS</t>
  </si>
  <si>
    <t>Szatta</t>
  </si>
  <si>
    <t>SZATTA</t>
  </si>
  <si>
    <t>Őriszentpéter</t>
  </si>
  <si>
    <t>ŐRISZENTPÉTER</t>
  </si>
  <si>
    <t>Ispánk</t>
  </si>
  <si>
    <t>ISPÁNK</t>
  </si>
  <si>
    <t>Szalafő</t>
  </si>
  <si>
    <t>SZALAFŐ</t>
  </si>
  <si>
    <t>Kondorfa</t>
  </si>
  <si>
    <t>KONDORFA</t>
  </si>
  <si>
    <t>Bajánsenye</t>
  </si>
  <si>
    <t>BAJÁNSENYE</t>
  </si>
  <si>
    <t>Kerkáskápolna</t>
  </si>
  <si>
    <t>KERKÁSKÁPOLNA</t>
  </si>
  <si>
    <t>Kercaszomor</t>
  </si>
  <si>
    <t>KERCASZOMOR</t>
  </si>
  <si>
    <t>Magyarszombatfa</t>
  </si>
  <si>
    <t>MAGYARSZOMBATFA</t>
  </si>
  <si>
    <t>Velemér</t>
  </si>
  <si>
    <t>VELEMÉR</t>
  </si>
  <si>
    <t>Rátót</t>
  </si>
  <si>
    <t>RÁTÓT</t>
  </si>
  <si>
    <t>Gasztony</t>
  </si>
  <si>
    <t>GASZTONY</t>
  </si>
  <si>
    <t>Vasszentmihály</t>
  </si>
  <si>
    <t>VASSZENTMIHÁLY</t>
  </si>
  <si>
    <t>Nemesmedves</t>
  </si>
  <si>
    <t>NEMESMEDVES</t>
  </si>
  <si>
    <t>Rönök</t>
  </si>
  <si>
    <t>RÖNÖK</t>
  </si>
  <si>
    <t>Szentgotthárd</t>
  </si>
  <si>
    <t>Rábafüzes</t>
  </si>
  <si>
    <t>SZENTGOTTHÁRD</t>
  </si>
  <si>
    <t>Rábagyarmat</t>
  </si>
  <si>
    <t>RÁBAGYARMAT</t>
  </si>
  <si>
    <t>Csörötnek</t>
  </si>
  <si>
    <t>CSÖRÖTNEK</t>
  </si>
  <si>
    <t>Magyarlak</t>
  </si>
  <si>
    <t>MAGYARLAK</t>
  </si>
  <si>
    <t>Farkasfa</t>
  </si>
  <si>
    <t>Apátistvánfalva</t>
  </si>
  <si>
    <t>APÁTISTVÁNFALVA</t>
  </si>
  <si>
    <t>Kétvölgy</t>
  </si>
  <si>
    <t>KÉTVÖLGY</t>
  </si>
  <si>
    <t>Orfalu</t>
  </si>
  <si>
    <t>ORFALU</t>
  </si>
  <si>
    <t>Alsószölnök</t>
  </si>
  <si>
    <t>ALSÓSZÖLNÖK</t>
  </si>
  <si>
    <t>Szakonyfalu</t>
  </si>
  <si>
    <t>SZAKONYFALU</t>
  </si>
  <si>
    <t>Felsőszölnök</t>
  </si>
  <si>
    <t>FELSŐSZÖLNÖK</t>
  </si>
  <si>
    <t>Budapest</t>
  </si>
  <si>
    <t>BUDAPEST</t>
  </si>
  <si>
    <t>Esztergom-kertváros</t>
  </si>
  <si>
    <t>Vizsgafeladat ismertetése:</t>
  </si>
  <si>
    <t>Vizsga helyszíne:</t>
  </si>
  <si>
    <t>S.sz.</t>
  </si>
  <si>
    <t>Törzslapszám</t>
  </si>
  <si>
    <t>Vizsgázó neve</t>
  </si>
  <si>
    <t>Szül. év</t>
  </si>
  <si>
    <t>Tételszám</t>
  </si>
  <si>
    <t>Osztályzat</t>
  </si>
  <si>
    <t>Eredmény</t>
  </si>
  <si>
    <t>Tételsz.</t>
  </si>
  <si>
    <t>Póttétel sz.</t>
  </si>
  <si>
    <t>elégtelen</t>
  </si>
  <si>
    <t>elégséges</t>
  </si>
  <si>
    <t>közepes</t>
  </si>
  <si>
    <t>jó</t>
  </si>
  <si>
    <t>jeles</t>
  </si>
  <si>
    <t>vb. munkáját segítő szakértők:</t>
  </si>
  <si>
    <t>Helyszín:</t>
  </si>
  <si>
    <t>Időpont:</t>
  </si>
  <si>
    <t>Szóbeli vizsga</t>
  </si>
  <si>
    <t>Létszám:</t>
  </si>
  <si>
    <t>Település:</t>
  </si>
  <si>
    <t>Írásbeli vizsga</t>
  </si>
  <si>
    <t>Gyakorlati vizsga</t>
  </si>
  <si>
    <t>Szakmai vizsga befejezése</t>
  </si>
  <si>
    <t>Ál Péter</t>
  </si>
  <si>
    <t>Kő Pál</t>
  </si>
  <si>
    <t>Ács Éva</t>
  </si>
  <si>
    <t>Nagy Anikó</t>
  </si>
  <si>
    <t>Szél Evelin</t>
  </si>
  <si>
    <t>vb. tagja</t>
  </si>
  <si>
    <t>jegyző</t>
  </si>
  <si>
    <t>szóbeli</t>
  </si>
  <si>
    <t>gyakorlat</t>
  </si>
  <si>
    <t>írásbeli</t>
  </si>
  <si>
    <t>vb. elnöke</t>
  </si>
  <si>
    <t>Szóbeli időtartalma:</t>
  </si>
  <si>
    <t>Felkészülés ideje:</t>
  </si>
  <si>
    <t>Felelet ideje:</t>
  </si>
  <si>
    <t>Fel. aránya:</t>
  </si>
  <si>
    <t>Gyakorlat időtartalma:</t>
  </si>
  <si>
    <t>Gyakorlat aránya:</t>
  </si>
  <si>
    <t>Írásbeli időtartalma:</t>
  </si>
  <si>
    <t>Írásbeli aránya:</t>
  </si>
  <si>
    <t>állampolgárság</t>
  </si>
  <si>
    <t>Összeg</t>
  </si>
  <si>
    <t>Törzslap száma:</t>
  </si>
  <si>
    <t>a vizsgacsoport jele/a vizsga éve</t>
  </si>
  <si>
    <t>(A vizsgaszervező tölti ki!)</t>
  </si>
  <si>
    <t>SZAKMAI VIZSGAÖSSZESÍTŐ ADATLAP</t>
  </si>
  <si>
    <t>I.</t>
  </si>
  <si>
    <t>A vizsgaszervező tölti ki!</t>
  </si>
  <si>
    <t>A vizsgaszervező neve:</t>
  </si>
  <si>
    <t>Elérhetősége:</t>
  </si>
  <si>
    <t xml:space="preserve">Tel.: </t>
  </si>
  <si>
    <t>Igazgató neve:</t>
  </si>
  <si>
    <t>A szakmai vizsga időpontja:</t>
  </si>
  <si>
    <t xml:space="preserve">A vizsgára jelentkezettek száma: </t>
  </si>
  <si>
    <t xml:space="preserve">ebből eredményesen vizsgázott: </t>
  </si>
  <si>
    <t xml:space="preserve">A szakmai vizsga szervezésére feljogosító jogszabály száma: </t>
  </si>
  <si>
    <t>Kitöltő neve:</t>
  </si>
  <si>
    <t xml:space="preserve">Telefon: </t>
  </si>
  <si>
    <t xml:space="preserve">A szakképzést folytató intézmény neve: </t>
  </si>
  <si>
    <t>(Külön lapon folytatható!)</t>
  </si>
  <si>
    <t>Sikeres vizsgát tett:</t>
  </si>
  <si>
    <t>Sikertelen vizsgát tett:</t>
  </si>
  <si>
    <t>1223, Budapest, Park u. 2.</t>
  </si>
  <si>
    <t xml:space="preserve">1-3628-100 </t>
  </si>
  <si>
    <t>Fax:</t>
  </si>
  <si>
    <t>Veb cím:</t>
  </si>
  <si>
    <t xml:space="preserve">1-3628-105 </t>
  </si>
  <si>
    <t>30/212-4561</t>
  </si>
  <si>
    <t>200153</t>
  </si>
  <si>
    <t>15329004 8532 312 01</t>
  </si>
  <si>
    <t>magyar</t>
  </si>
  <si>
    <t>Szakmai vizsga kezdete:</t>
  </si>
  <si>
    <t>134/2004. (IX.15) FVM</t>
  </si>
  <si>
    <t xml:space="preserve">Csiharné Jerola Zsuzsanna </t>
  </si>
  <si>
    <t>1-3628-110</t>
  </si>
  <si>
    <t>Okt. Kft.</t>
  </si>
  <si>
    <t>2011 Bucsa, Fő út 1.</t>
  </si>
  <si>
    <t>56/321-561</t>
  </si>
  <si>
    <t>56/569-784</t>
  </si>
  <si>
    <t>30/256-6541</t>
  </si>
  <si>
    <t>okt kft@freemail.hu</t>
  </si>
  <si>
    <t>www//okt.hu</t>
  </si>
  <si>
    <t>123456</t>
  </si>
  <si>
    <t>123456aa</t>
  </si>
  <si>
    <t>333</t>
  </si>
  <si>
    <t>444</t>
  </si>
  <si>
    <t>Vizsgacsoport száma:</t>
  </si>
  <si>
    <t>V-85</t>
  </si>
  <si>
    <t>II.</t>
  </si>
  <si>
    <t>A szakképzést folytató intézmény neve:</t>
  </si>
  <si>
    <t>Nyilvántartási száma:</t>
  </si>
  <si>
    <t>A képzés egyedi hivatkozási száma:</t>
  </si>
  <si>
    <t>gazdálkodási
forma</t>
  </si>
  <si>
    <t>Az OKJ szakképesítés 
azonosító száma:</t>
  </si>
  <si>
    <t>Megnevezése:</t>
  </si>
  <si>
    <t>Képzés időtartama:</t>
  </si>
  <si>
    <t>- iskolai rendszerű képzésnél (évfolyamok száma)</t>
  </si>
  <si>
    <t>- iskolarendszeren kívüli képzésnél (óraszám)</t>
  </si>
  <si>
    <t>A képzés kezdete:</t>
  </si>
  <si>
    <t>befejezése:</t>
  </si>
  <si>
    <t xml:space="preserve">A csatolt egyéni adatlapok száma: </t>
  </si>
  <si>
    <t xml:space="preserve">Kontakt személy neve: </t>
  </si>
  <si>
    <t>cégszerű aláírás</t>
  </si>
  <si>
    <t>*  Megegyezik a képzés indításáról, illetve befejezéséről szóló (1665. és 1664.) statisztikai adatlap 1. pontja alatt közölt hivatkozási számmal!</t>
  </si>
  <si>
    <t>telefon</t>
  </si>
  <si>
    <t>2014. január 30.</t>
  </si>
  <si>
    <t>Vizsgaösszestés helyszíne:</t>
  </si>
  <si>
    <t>Szakmai vizsgaösszesítés dátuma:</t>
  </si>
  <si>
    <t>Web cím:</t>
  </si>
  <si>
    <t xml:space="preserve">Törzslap száma: </t>
  </si>
  <si>
    <t>a vizsga-
csoport jele</t>
  </si>
  <si>
    <t>Bizonyítvány sorozatjele, sorszáma:</t>
  </si>
  <si>
    <t>Szakmai vizsga - Egyéni adatlap</t>
  </si>
  <si>
    <t>A szakmai képzést folytató intézmény tölti ki!</t>
  </si>
  <si>
    <t>A választási lehetőséget felkínáló kérdéseknél kérjük a választ aláhúzni, a kódját pedig a kódkockába beírni!</t>
  </si>
  <si>
    <t>1. Neme: férfi (1); nő (2)</t>
  </si>
  <si>
    <t xml:space="preserve">2. Állampolgárság: magyar (1); külföldi (2), éspedig: </t>
  </si>
  <si>
    <t xml:space="preserve">3. Születési helye, ideje: </t>
  </si>
  <si>
    <t xml:space="preserve">4. Állandó lakhelye: </t>
  </si>
  <si>
    <t>helység</t>
  </si>
  <si>
    <t xml:space="preserve">5. Tanulói azonosítója: </t>
  </si>
  <si>
    <t>6. Legmagasabb befejezett iskolai végzettsége, szakképzettsége:</t>
  </si>
  <si>
    <t xml:space="preserve">az általános iskola 8. osztályánál kevesebb (1), nyolcadik évfolyam elvégzésével tanúsított alapfokú iskolai végzettség (2), tizedik évfolyam elvégzése (3), szakmunkás (OSZJ, ÁSZJ, VSZJ) (4), középiskola befejező </t>
  </si>
  <si>
    <t>évfolyamát igazoló végzettség (5), érettségi bizonyítvány (6), felsőfokú végzettség (7), érettségi + szakképzettség (8), OKJ szerinti szakképzettség (21 szintű) (9), OKJ szerinti szakképzettség (31 szintű) (10)</t>
  </si>
  <si>
    <t xml:space="preserve">OKJ szerinti szakképzettség (32 szintű) (11), OKJ szerinti szakképzettség (33 szintű) (12), OKJ szerinti szakképzettség (34 szintű) (13), OKJ szerinti szakképzettség (51 szintű) (14), OKJ szerinti szakképzettség </t>
  </si>
  <si>
    <t>(52 szintű) (15), OKJ szerinti szakképzettség (53 szintű) (16), OKJ szerinti szakképzettség (54 szintű) (17), OKJ szerinti szakképzettség (55 szintű) (18), OKJ szerinti szakképzettség (61, 71 szintű) (19), egyéb (20),</t>
  </si>
  <si>
    <t>éspedig</t>
  </si>
  <si>
    <t>7. Munkajogi státusza a képzésbe kerüléskor: foglalkoztatott (1); regisztrált munkanélküli (2); nem regisztrált munkanélküli (3); tanulói jogviszony (4); hallgatói jogviszony (5); vállalkozó, munkaadó (6); egyéb (7),</t>
  </si>
  <si>
    <t>8. A képzésének a finanszírozása: önköltséges (1); támogatott (2)</t>
  </si>
  <si>
    <t xml:space="preserve">A támogatottság mértéke (%) </t>
  </si>
  <si>
    <t>A képzés költsége (Ft)</t>
  </si>
  <si>
    <t xml:space="preserve">9. A szakmai vizsga eredménytelenségének okai a szakmai vizsgaszabályzat (záradékok 1-4. pontja) alapján: vizsgán elkövetett szabálytalanság, javítóvizsgát tehet (1); a vizsga megszakítása igazolható okból, </t>
  </si>
  <si>
    <t>pótló vizsgát tehet (2); a vizsga megszakítása igazolható ok nélkül, javítóvizsgát tehet (3); szakmai vizsgán valamely tárgyból (vizsgarészből) 50% vagy az alatti teljesítményt nyújtott, javítóvizsgát tehet (4)</t>
  </si>
  <si>
    <t>Kontakt személy:</t>
  </si>
  <si>
    <t>Kitöltötte:</t>
  </si>
  <si>
    <t>Állampolgárság</t>
  </si>
  <si>
    <t>Képzés finanszírozása</t>
  </si>
  <si>
    <t>támogatottság mértéke (%)</t>
  </si>
  <si>
    <t>képzés költsége
Ft</t>
  </si>
  <si>
    <t>Fa Pál</t>
  </si>
  <si>
    <t>Földi Egon</t>
  </si>
  <si>
    <t>Telefonszáma</t>
  </si>
  <si>
    <t>26/568-965</t>
  </si>
  <si>
    <t>42/568-021</t>
  </si>
  <si>
    <t>Vizsgaösszesítőt kitöltő kontakt személy</t>
  </si>
  <si>
    <t>Vizsgaösszesítőt kitöltő személy</t>
  </si>
  <si>
    <t xml:space="preserve">  </t>
  </si>
  <si>
    <t>Név</t>
  </si>
  <si>
    <t>A törzslap száma</t>
  </si>
  <si>
    <t>A bizonyítvány sorszáma</t>
  </si>
  <si>
    <t>Aláírás</t>
  </si>
  <si>
    <t>A BIZONYÍTVÁNY KIADÁSÁT IGAZOLÓ LAP</t>
  </si>
  <si>
    <t>a szakmai vizsgát szervező intézmény</t>
  </si>
  <si>
    <t>A vizsgázók száma:</t>
  </si>
  <si>
    <t>Statisztikai számjel:</t>
  </si>
  <si>
    <t>Sorsz.</t>
  </si>
  <si>
    <t>A bizonyítvány kiadásának időpontja:</t>
  </si>
  <si>
    <t>A gyakorlati vizsgán a jelölt a cukorgyártás egy folyamatát végzi az általa megismert módon, valamint ismerteti a gyártáshoz tartozó munka-, tűz-, környezetvédelmi és higiéniai szabályokat.
A gyakorlati vizsgán a jelölt egy édesipari terméket készít az általa megismert módon, valamint ismerteti a gyártáshoz tartozó munka-, tűz-, környezetvédelmi és higiéniai szabályokat.</t>
  </si>
  <si>
    <t>Adott vezérlési feladathoz kapcsolási rajzot készít hagyományos pneumatika, elektropneumatika vagy PLC technika felhasználásával. A tervezett kapcsolást összeállítja és működteti.</t>
  </si>
  <si>
    <t>A technikusjelölt az állami földmérésben és a geodéziai műszaki gyakorlatban használt szakmai szoftverek segítségével digitális térképrészletet szerkeszt, meglévő térképi állományban adatváltozást végez.</t>
  </si>
  <si>
    <t>A technikusjelöltek a térinformatikai műszaki gyakorlatban jellemző szoftverek segítségével, térinformatikai adatbázist hoz létre, abban adatokat módosít, adatokat feldolgoz, térképen megjelenít.</t>
  </si>
  <si>
    <t>A teljesítmény mérésére is alkalmas műveletek elvégzése gyümölcs-, szőlő- és zöldségtermesztésből, gépek működtetése és karbantartása.</t>
  </si>
  <si>
    <t>Adott mezőgazdasági erőgép, munkagép, vagy önjáró gép diagnosztikai vizsgálata alapján a hiba megállapítása, majd elhárítása. Az adott gép karbantartása, beállítása, próbaüzemeltetése.</t>
  </si>
  <si>
    <t xml:space="preserve">Virágdíszek elkészítése, elrendezése (egy kb. 2x2 m-es alapterületű, és max. 2,5 m magasságú) belső térben előre megtervezett és elkészített installációk segítségével.
A vizsgatételeket a vizsgáztató intézmény állítja össze úgy, hogy a feladatok 240 perc alatt elvégezhetők legyenek, és a feladat szakszerű megoldása ezt az időtartamot ki is töltse. Az elkészült virágdíszeket térben össze kell rendezni 60 perc alatt.
A vizsgatételeket a vizsgára jelentkezőknek a vizsga előtt legalább 10 nappal kell kihúzniuk, hogy a vizsgára felkészülhessenek. A virágdíszek elkészítéséhez a viráganyagot, a kelléket, a készítés stílusát és technikáját a vizsgázó szabadon választhatja megadott határokon belül. A vizsgafeladatokhoz a vizsgázó előzetes egyeztetés alapján a saját maga által hozott anyagokat, installációkat is felhasználhatja.
</t>
  </si>
  <si>
    <t>Központi készítésű szakmai elméleti anyag, melyben megtalálható a borászati technológia, benne a szakmai számítások; a gépészeti alapismeretek és a gazdálkodás témaköre, kiegészülve az alapvető vendéglátói ismeretekkel.</t>
  </si>
  <si>
    <t>Fakitermelés műveletei, faanyagismeret, fahibák, választékismeret, fakitermelés eszközei.</t>
  </si>
  <si>
    <t>Komplex írásbeli vizsga a kertészeti termesztés alapismereteinek, illetve a munkavállaló számára elengedhetetlen tudnivalók témaköreiből összeállított feladatlap kitöltésével.</t>
  </si>
  <si>
    <t>Komplex írásbeli vizsga a kertépítők számára lényeges növények, a parképítés során fölmerülő feladatok, illetve az egyéni vállalkozásokat működtető szakemberek számára elengedhetetlen tudnivalók témaköreiből összeállított feladatlapok kitöltésével.</t>
  </si>
  <si>
    <t>Szöveges, rajzos, táblázatos jellegű teszt feladatok környezetvédelmi, természetvédelmi, ökológiai témakörökből. Környezeti elemekkel és környezetszennyezéssel kapcsolatos számítási feladatok.</t>
  </si>
  <si>
    <t>Egy malomipari és egy keveréktakarmány-ipari termék gyártásának technológiai leírása. Egy malomipari és egy keveréktakarmány-ipari gép, berendezés jellemzőinek az ismertetése, működése, szabályozási lehetősége, munkavédelmi előírása.</t>
  </si>
  <si>
    <t>Komplex írásbeli vizsga a kertészeti termesztés alapismereteinek, illetve a munkavállaló számára elengedhetetlen tudnivalók témaköreiből összeállított feladatlapok kitöltésével.</t>
  </si>
  <si>
    <t>Komplex írásbeli vizsga a kertépítők számára lényeges növények, a parképítés során fölmerülő feladatok, illetve az egyéni vállalkozásokat működtető szakemberek számára elengedhetetlen tudnivalók témaköreiből összeállított feladatlapok (3 különálló, az egyes modulokat felölelő feladatlap) kitöltésével.</t>
  </si>
  <si>
    <t>A különböző virágdíszítések jellemzői. A térberendezés törvényszerűségeinek ismertetése. A művészettörténeti korszakok jellemzői. A virágdekoráció tervezésének jellemzői, előírásai.</t>
  </si>
  <si>
    <t>A szóbeli központilag összeállított vizsga kérdései a 4. Szakmai követelmények fejezetben szereplő szakmai követelménymodulok közül a Marketing ismeretek modul következő témaköreit tartalmazza:
- a szervezeti piacok,
- a piaci kockázatok és mérséklésük formái,
- a piaci szegmentálás és piaci pozícionálás,
- a termék és szolgáltatás tényezői,
- a marketing-mix elemei,
- marketing a vállalati szervezetben,
- marketing stratégiák,
- a marketingkutatás folyamata,
- piackutatás,
- nemzetközi marketing</t>
  </si>
  <si>
    <t>A szóbeli vizsga a központilag összeállított növénytermesztési, állattenyésztési, kertészeti, környezet- és természetvédelmi, valamint hulladékgazdálkodási tételsorból áll. A tételsor a felsorolt területek szakmai ismeretanyagát egyenlő arányban tartalmazza.</t>
  </si>
  <si>
    <t>A vizsgázó a geodéziai alapismeretek és az ingatlan-nyilvántartás ügyintézés feladatai tudásterületei alapján összeállított komplex központi tételekből felel, folytat szakmai beszélgetést.</t>
  </si>
  <si>
    <t>A jelölt a tananyagban megismert hazai és külföldi borvidékek közül egyet tételhúzás útján kiválaszt, bemutatja azt és az adott borvidék legjellemzőbb borfajtáját is jellemzi.</t>
  </si>
  <si>
    <t>A borászati technológia központi tételeit kell megválaszolnia, amelyben megtalálhatóak a technológia különböző kérdései (feldolgozás, erjesztés, borkezelés, borkülönlegességek készítése, palackozás, borászati gépek, borvidékek).</t>
  </si>
  <si>
    <t>MUNKA-, TŰZ- ÉS KÖRNYEZETVÉDELMI OKTATÁSI NAPLÓ</t>
  </si>
  <si>
    <t>Az oktatás időpontja:</t>
  </si>
  <si>
    <t xml:space="preserve">Az oktatás időtartama: </t>
  </si>
  <si>
    <t>Az oktatás helyszíne:</t>
  </si>
  <si>
    <t>Az oktatás rövid tartalma:</t>
  </si>
  <si>
    <t>• Munka-, tűz- és környezetvédelemmel kapcsolatos fogalmak.</t>
  </si>
  <si>
    <t>• Általános magatartási szabályok, MVSZ.</t>
  </si>
  <si>
    <t>• Munkavégzés személyi és tárgyi feltételei.</t>
  </si>
  <si>
    <t>• Teendők baleset esetén.</t>
  </si>
  <si>
    <t>• Munkahelyi veszélyforrások.</t>
  </si>
  <si>
    <t>• Elsősegélynyújtásra vonatkozó szabályok.</t>
  </si>
  <si>
    <t>• Egyéni védőeszközök használata.</t>
  </si>
  <si>
    <t>• Közlekedés, anyagmozgatás, anyagtárolás szabályai.</t>
  </si>
  <si>
    <t>Oktatásra kötelezett neve</t>
  </si>
  <si>
    <t>Megjegyzés</t>
  </si>
  <si>
    <t>Az oktatás tematikáját összeállította és az oktatást végezte:</t>
  </si>
  <si>
    <t>oktató aláírása</t>
  </si>
  <si>
    <t>Az oktatást ellenőrizte:</t>
  </si>
  <si>
    <t>ellenőr aláírása</t>
  </si>
  <si>
    <t>Kategória</t>
  </si>
  <si>
    <t>Összes vizsgaidő
óra</t>
  </si>
  <si>
    <t>Összes vizsgaidő
perc</t>
  </si>
  <si>
    <r>
      <t>a)</t>
    </r>
    <r>
      <rPr>
        <sz val="12"/>
        <color theme="1"/>
        <rFont val="Times New Roman"/>
        <family val="1"/>
        <charset val="238"/>
      </rPr>
      <t xml:space="preserve"> a vizsgaelnök részére a minimálbér összegének</t>
    </r>
  </si>
  <si>
    <r>
      <t>aa)</t>
    </r>
    <r>
      <rPr>
        <sz val="12"/>
        <color theme="1"/>
        <rFont val="Times New Roman"/>
        <family val="1"/>
        <charset val="238"/>
      </rPr>
      <t xml:space="preserve"> az I. kategória esetén 3,9 százaléka,</t>
    </r>
  </si>
  <si>
    <r>
      <t>ab)</t>
    </r>
    <r>
      <rPr>
        <sz val="12"/>
        <color theme="1"/>
        <rFont val="Times New Roman"/>
        <family val="1"/>
        <charset val="238"/>
      </rPr>
      <t xml:space="preserve"> a II. kategória esetén 3,4 százaléka,</t>
    </r>
  </si>
  <si>
    <r>
      <t>ac)</t>
    </r>
    <r>
      <rPr>
        <sz val="12"/>
        <color theme="1"/>
        <rFont val="Times New Roman"/>
        <family val="1"/>
        <charset val="238"/>
      </rPr>
      <t xml:space="preserve"> a III. kategória esetén 2,9 százaléka,</t>
    </r>
  </si>
  <si>
    <r>
      <t>ad)</t>
    </r>
    <r>
      <rPr>
        <sz val="12"/>
        <color theme="1"/>
        <rFont val="Times New Roman"/>
        <family val="1"/>
        <charset val="238"/>
      </rPr>
      <t xml:space="preserve"> a IV. kategória esetén 2,4 százaléka,</t>
    </r>
  </si>
  <si>
    <r>
      <t>b)</t>
    </r>
    <r>
      <rPr>
        <sz val="12"/>
        <color theme="1"/>
        <rFont val="Times New Roman"/>
        <family val="1"/>
        <charset val="238"/>
      </rPr>
      <t xml:space="preserve"> a vizsgabizottság tagjának és jegyzőjének részére a minimálbér összegének</t>
    </r>
  </si>
  <si>
    <r>
      <t>ba)</t>
    </r>
    <r>
      <rPr>
        <sz val="12"/>
        <color theme="1"/>
        <rFont val="Times New Roman"/>
        <family val="1"/>
        <charset val="238"/>
      </rPr>
      <t xml:space="preserve"> az I. kategória esetén 2,9 százaléka,</t>
    </r>
  </si>
  <si>
    <r>
      <t>bb)</t>
    </r>
    <r>
      <rPr>
        <sz val="12"/>
        <color theme="1"/>
        <rFont val="Times New Roman"/>
        <family val="1"/>
        <charset val="238"/>
      </rPr>
      <t xml:space="preserve"> a II. kategória esetén 2,5 százaléka,</t>
    </r>
  </si>
  <si>
    <r>
      <t>bc)</t>
    </r>
    <r>
      <rPr>
        <sz val="12"/>
        <color theme="1"/>
        <rFont val="Times New Roman"/>
        <family val="1"/>
        <charset val="238"/>
      </rPr>
      <t xml:space="preserve"> a III. kategória esetén 2,1 százaléka,</t>
    </r>
  </si>
  <si>
    <r>
      <t>bd)</t>
    </r>
    <r>
      <rPr>
        <sz val="12"/>
        <color theme="1"/>
        <rFont val="Times New Roman"/>
        <family val="1"/>
        <charset val="238"/>
      </rPr>
      <t xml:space="preserve"> a IV. kategória esetén 1,7 százaléka,</t>
    </r>
  </si>
  <si>
    <t>Elnök díjazása</t>
  </si>
  <si>
    <t>I. kategória</t>
  </si>
  <si>
    <t>II. kategória</t>
  </si>
  <si>
    <t>III. kategória</t>
  </si>
  <si>
    <t>IV. kategória</t>
  </si>
  <si>
    <t>Vb. tag díjazása</t>
  </si>
  <si>
    <t>az adott vizsgázó írásbeli, interaktív vagy központi gyakorlati vizsgatevékenységét értékelő, vizsgabizottság munkáját segítő szakértő esetén a minimálbér összegének 0,4 százaléka szorozva az írásbeli, interaktív vagy központi gyakorlati vizsgatevékenység idejének kerekített óraszámával, de legalább eggyel.</t>
  </si>
  <si>
    <t>Írásbeli javító szakértő</t>
  </si>
  <si>
    <t>az írásbeli, az interaktív vagy a központi gyakorlati vizsgatevékenységen felügyelő tanár esetében azokra az órákra megállapítva, amelyeken legalább harminc percig felügyeletet látott el, a minimálbér összegének 1,6 százaléka,</t>
  </si>
  <si>
    <t>Írásbeli felügyelők</t>
  </si>
  <si>
    <t>írásbelinként</t>
  </si>
  <si>
    <t>min. 30 perc, de óránként</t>
  </si>
  <si>
    <t>a gyakorlati vizsgatevékenységnél felügyelő tanár esetében azokra az órákra megállapítva, amelyeken legalább harminc percig felügyeletet látott el, a minimálbér összegének 2,1 százaléka azzal, hogy a megkezdett órák idejét össze kell vonni.</t>
  </si>
  <si>
    <t>Gyakorlati vizsgafelügyelők</t>
  </si>
  <si>
    <t>megkezdett órák idejét össze kell vonni</t>
  </si>
  <si>
    <t>A vizsgáztatási díj meghatározásakor a vizsgaszervező által megküldött vizsgabejelentésben feltüntetett vizsgalétszámot kell figyelembe venni, amelyet csökkenteni kell a vizsgát igazolt okból meg nem kezdő vizsgázók számával.</t>
  </si>
  <si>
    <t>Az iskolai rendszerű szakképzésben a szakközépiskola és a szakiskola (a továbbiakban együtt: szakképző iskola) igazgatóját a szakképző iskolával tanulói jogviszonyban álló tanulók számára megszervezett vizsga esetén díjazás illeti meg.</t>
  </si>
  <si>
    <t xml:space="preserve">A szakképző iskola igazgatójának a vizsga szervezésével összefüggő feladatok ellátásáért járó, vizsgaidőszakonkénti díjazása a minimálbér összegének
a) 200 százaléka, ha a vizsgázók száma eléri a száz főt,
b) 100 százaléka, ha a vizsgázók száma eléri vagy meghaladja az ötven főt, de nem éri el a száz főt,
c) 50 százaléka, ha a vizsgázók száma nem éri el az ötven főt.
</t>
  </si>
  <si>
    <t>Igazgatók díjazása</t>
  </si>
  <si>
    <t>100 fő felett</t>
  </si>
  <si>
    <t>50-100 fő között</t>
  </si>
  <si>
    <t>50 fő alatt</t>
  </si>
  <si>
    <t>Csak egyszer vehetők figyelembe!</t>
  </si>
  <si>
    <t>A szakképző iskola igazgatója a vizsga megszervezésével kapcsolatos feladatok ellátását részben vagy egészben átadhatja helyettesének, vagy a szakképző iskolával határozatlan időre szóló munkaviszonyban, vagy közalkalmazotti jogviszonyban foglalkoztatott munkatársának. A díjazás közreműködésük arányában oszlik meg.</t>
  </si>
  <si>
    <t>Szállásköltség</t>
  </si>
  <si>
    <t>max. 15%</t>
  </si>
  <si>
    <r>
      <t xml:space="preserve">Az utazási eszközt a vizsgáztató választja meg oly módon, hogy a jelenlétét igénylő vizsganapokon a vizsga, vizsgatevékenységek megkezdése előtt, a pontos kezdést lehetővé tevő időpontban a helyszínre tudjon érkezni. Amennyiben a rendelkezésre álló közlekedési eszközökkel e feltétel nem biztosítható, vagy a vizsgáztató a vizsgaszervezővel szállásköltség megtérítéséről állapodott meg, úgy a vizsgáztató éjszakánként legfeljebb a minimálbér </t>
    </r>
    <r>
      <rPr>
        <b/>
        <sz val="11"/>
        <color theme="1"/>
        <rFont val="Times New Roman"/>
        <family val="1"/>
        <charset val="238"/>
      </rPr>
      <t>tizenöt</t>
    </r>
    <r>
      <rPr>
        <sz val="11"/>
        <color theme="1"/>
        <rFont val="Times New Roman"/>
        <family val="1"/>
        <charset val="238"/>
      </rPr>
      <t xml:space="preserve"> százalékának megfelelő összeghatárig szállást vehet igénybe. A szállásköltség elszámolása a vizsgaszervező, vagy ha a vizsgaszervező e költség térítésére vonatkozóan is írásbeli megállapodást kötött a képző intézménnyel, akkor a képző intézmény nevére szóló számla alapján történik.</t>
    </r>
  </si>
  <si>
    <t>Amennyiben a vizsgaszervező vagy a képző intézmény a képző intézmény által delegált vizsgabizottsági taggal, a jegyzővel vagy a vizsgabizottság munkáját segítő szakértővel olyan munkavégzésre irányuló szerződést kötött, amely tartalmazza a vizsgákkal kapcsolatos feladatok ellátását is, akkor e személyeket az 54. §-ban meghatározott vizsgáztatási díj nem illeti meg.</t>
  </si>
  <si>
    <t>Jegyző díjazása</t>
  </si>
  <si>
    <t>Az alapdíj a vizsga évének első munkanapján érvényes minimálbér kilenc és fél százaléka.</t>
  </si>
  <si>
    <t>Alapdíj</t>
  </si>
  <si>
    <t>Változó díj</t>
  </si>
  <si>
    <r>
      <t xml:space="preserve">A vizsgáztatási díj a </t>
    </r>
    <r>
      <rPr>
        <b/>
        <sz val="12"/>
        <color theme="1"/>
        <rFont val="Times New Roman"/>
        <family val="1"/>
        <charset val="238"/>
      </rPr>
      <t>vizsgaelnök és a vizsgabizottság tagjai</t>
    </r>
    <r>
      <rPr>
        <sz val="12"/>
        <color theme="1"/>
        <rFont val="Times New Roman"/>
        <family val="1"/>
        <charset val="238"/>
      </rPr>
      <t xml:space="preserve"> esetén </t>
    </r>
    <r>
      <rPr>
        <b/>
        <sz val="12"/>
        <color theme="1"/>
        <rFont val="Times New Roman"/>
        <family val="1"/>
        <charset val="238"/>
      </rPr>
      <t>alapdíjból</t>
    </r>
    <r>
      <rPr>
        <sz val="12"/>
        <color theme="1"/>
        <rFont val="Times New Roman"/>
        <family val="1"/>
        <charset val="238"/>
      </rPr>
      <t xml:space="preserve"> és a vizsgázók számától, továbbá a szakmai és vizsgakövetelményben szereplő, egy vizsgázó összes vizsgaidejére vonatkozó adatoktól függő </t>
    </r>
    <r>
      <rPr>
        <b/>
        <sz val="12"/>
        <color theme="1"/>
        <rFont val="Times New Roman"/>
        <family val="1"/>
        <charset val="238"/>
      </rPr>
      <t>változó díjból</t>
    </r>
    <r>
      <rPr>
        <sz val="12"/>
        <color theme="1"/>
        <rFont val="Times New Roman"/>
        <family val="1"/>
        <charset val="238"/>
      </rPr>
      <t xml:space="preserve"> (a továbbiakban: változó díj), a </t>
    </r>
    <r>
      <rPr>
        <b/>
        <sz val="12"/>
        <color theme="1"/>
        <rFont val="Times New Roman"/>
        <family val="1"/>
        <charset val="238"/>
      </rPr>
      <t xml:space="preserve">jegyző és a vizsgabizottság munkáját segítő szakértő esetén a változó díjból áll. </t>
    </r>
    <r>
      <rPr>
        <sz val="12"/>
        <color theme="1"/>
        <rFont val="Times New Roman"/>
        <family val="1"/>
        <charset val="238"/>
      </rPr>
      <t>A vizsgáztatási díj kiszámításánál a végösszeget a kerekítés szabályai szerint százas értékre kell kerekíteni.</t>
    </r>
  </si>
  <si>
    <t>Vb. Munkáját segítő szakértők</t>
  </si>
  <si>
    <t>Minimálbér</t>
  </si>
  <si>
    <t>Elnök:</t>
  </si>
  <si>
    <t>Szakami vizsga kategóriája</t>
  </si>
  <si>
    <t>Vizsgázók létszáma (jelentésben)</t>
  </si>
  <si>
    <t>Vizsgabiz. tagja</t>
  </si>
  <si>
    <t>Jegyző</t>
  </si>
  <si>
    <t>Szakértő</t>
  </si>
  <si>
    <t>Írásbeli idő</t>
  </si>
  <si>
    <t>Írásbeli idő
1</t>
  </si>
  <si>
    <t>Írásbeli idő
2</t>
  </si>
  <si>
    <t>Írásbeli javító 1</t>
  </si>
  <si>
    <t>Írásbeli javító 2</t>
  </si>
  <si>
    <t>Vb. munkáját segítő szakértő 1</t>
  </si>
  <si>
    <t>Vb. munkáját segítő szakértő 2</t>
  </si>
  <si>
    <t>Bizonyítvány száma</t>
  </si>
  <si>
    <t>Tétel</t>
  </si>
  <si>
    <t>Írásbeli
1</t>
  </si>
  <si>
    <t>Írásbeli
2</t>
  </si>
  <si>
    <t>Gyakorlat
1</t>
  </si>
  <si>
    <t>Tétel
1</t>
  </si>
  <si>
    <t>Oszt.
1</t>
  </si>
  <si>
    <t>Tétel
2</t>
  </si>
  <si>
    <t>Oszt.
2</t>
  </si>
  <si>
    <t>Oszt.
3</t>
  </si>
  <si>
    <t>Tétel
3</t>
  </si>
  <si>
    <t>Tétel
4</t>
  </si>
  <si>
    <t>Oszt.
4</t>
  </si>
  <si>
    <t>Tétel
5</t>
  </si>
  <si>
    <t>Oszt.
5</t>
  </si>
  <si>
    <t>Tétel
6</t>
  </si>
  <si>
    <t>Oszt.
6</t>
  </si>
  <si>
    <t>Nagyné Balogh Emília</t>
  </si>
  <si>
    <t>Póttétel</t>
  </si>
  <si>
    <t>Szóbeli
1</t>
  </si>
  <si>
    <t>Összes</t>
  </si>
  <si>
    <t>Szóbeli
2</t>
  </si>
  <si>
    <t>Szóbeli
3</t>
  </si>
  <si>
    <t>Szóbeli
4</t>
  </si>
  <si>
    <t>Szóbeli
5</t>
  </si>
  <si>
    <t>Szóbeli
6</t>
  </si>
  <si>
    <t>hh</t>
  </si>
  <si>
    <t>vizsgaszervező vezetője</t>
  </si>
  <si>
    <t>P.H.</t>
  </si>
  <si>
    <t>Vizsgabizottság munkáját  
segítő szakértők</t>
  </si>
  <si>
    <t>Vizsgázók létszáma</t>
  </si>
  <si>
    <t>Vizsga ideje</t>
  </si>
  <si>
    <t>Vizsga helye</t>
  </si>
  <si>
    <t>Vizsgabizottság munkamegosztása</t>
  </si>
  <si>
    <t>GYAKORLATI FELADAT</t>
  </si>
  <si>
    <t>Felelős</t>
  </si>
  <si>
    <t>Jelenlévő</t>
  </si>
  <si>
    <t>v.b. elnöke</t>
  </si>
  <si>
    <t>v.b. tagja</t>
  </si>
  <si>
    <t>ÍRÁSBELI FELADAT</t>
  </si>
  <si>
    <t>SZÓBELI FELELET</t>
  </si>
  <si>
    <t>A vizsgabizottság tagjai</t>
  </si>
  <si>
    <t>Vizsgaszervező intézmény neve</t>
  </si>
  <si>
    <t>Vizsgaszervező intézmény címe</t>
  </si>
  <si>
    <t>A szakmai vizsga szervezésére feljogosító jogszabály száma</t>
  </si>
  <si>
    <t>Statisztikai számjele</t>
  </si>
  <si>
    <t>Vizsgabizottság munkáját segítő szakértők</t>
  </si>
  <si>
    <t>Az írásbeli, az interaktív és a központi gyakorlati vizsgafeladatok kijavításának határideje</t>
  </si>
  <si>
    <t>Helyi sajátosságok:</t>
  </si>
  <si>
    <t>Kiegészítések:</t>
  </si>
  <si>
    <t>A Lebonyolítási rendet a vizsga jegyzője és a vizsgabizottság munkáját segítő szakértők tudomásul vették:</t>
  </si>
  <si>
    <t>kezdés</t>
  </si>
  <si>
    <t>befejezés</t>
  </si>
  <si>
    <t>Vizsgaidő (beosztható)</t>
  </si>
  <si>
    <t>Vizsgaidő teljes</t>
  </si>
  <si>
    <t>Dátum</t>
  </si>
  <si>
    <t>V.b. munkáját segítő</t>
  </si>
  <si>
    <t>Mezőgazdasági munkás</t>
  </si>
  <si>
    <t>Kutyakozmetikus</t>
  </si>
  <si>
    <t>Agrár áruforgalmazó szaktechnikus</t>
  </si>
  <si>
    <t>Elégtelen feltétel</t>
  </si>
  <si>
    <t>Szakmai vizsga első vizsgatevékenysége megkezdése előtt</t>
  </si>
  <si>
    <t>Értekezlet helyszíne</t>
  </si>
  <si>
    <t>Jelen vannak</t>
  </si>
  <si>
    <t>A vizsgabizottság határozatai</t>
  </si>
  <si>
    <t>Vizsgafeladat ideje (perc)</t>
  </si>
  <si>
    <t>Lebonyolítási rend készítése</t>
  </si>
  <si>
    <t>A Lebonyolítási rendet a vizsgabizottság elfogadta:</t>
  </si>
  <si>
    <t>Az írásbeli dolgozat feltételeinek biztosítása</t>
  </si>
  <si>
    <t>A gyakorlati feladatok végrehajtásának feltételeinek biztosítása</t>
  </si>
  <si>
    <t>A szóbeli végrehajtásának feltételeinek biztosítása</t>
  </si>
  <si>
    <t>A vizsgabizottság ................................... elfogadta a  Lebonyolítási rendet. A vizsgázók tájékoztatására a vizsgázók beosztását ........... ki kell függeszteni.</t>
  </si>
  <si>
    <t>Szakmai vizsgát zavaró esemény</t>
  </si>
  <si>
    <t>Mentesség iránti kérelmet ……………… vizsgázó(k) nyújtott(ak) be, a(z) …………..számú …………………….. megnevezésű dokumentum alapján a ……………………………….vizsgafeladatok teljesítése alól a vizsgabizottság mentesség iránti kérelmét…………………. 
A .................................................................................... megnevezésű vizsgafeladat(ok) érdemjegyét a(z) ............................... szakmai versenyen elért eredménye alapján kapta.</t>
  </si>
  <si>
    <t>xy vizsgázó A ......................................................... megszerzésére irányuló vizsgán elkövetett szabálytalanság miatt a(z) ............................................................................ mellett működő vizsgabizottság a vizsgától eltiltotta. Javítóvizsgát tehet.</t>
  </si>
  <si>
    <t>Az írásbeli, az interaktív vagy a központi gyakorlati vizsgatevékenység csomag felbontása</t>
  </si>
  <si>
    <t>A felbontás, megnyitás ……………………………… jelenlétében …………………………… történt. A jelenlévők megállapították, hogy a csomag ……………….................. .</t>
  </si>
  <si>
    <t xml:space="preserve"> ……………………………….. vizsgabizottság tagjának kezdeményezésére a szakmai vizsga elnökével történt egyeztetés alapján vizsgafeladatokat megváltoztatta a következő okok miatt………………………………… . Az új vizsgfeladat ………………………….. . </t>
  </si>
  <si>
    <t>Megállapították, hogy a vizsgázók a jelentkezési lapok alapján megfelelnek a Szakmai és vizsgakövetelményekben meghatározott vizsgára bocsátási feltételeknek, ellenőrizték a …………………. dokumentumokat, a vizsgázók személyes adatait. A szakmai vizsgát  …………... fő megkezdheti.</t>
  </si>
  <si>
    <t>Szakmai vizsga zárása</t>
  </si>
  <si>
    <t>xy vizsgázó A .................................... megszerzésére irányuló vizsgán igazolható okból nem jelent meg, vagy azt nem tudta befejezni. Pótlóvizsgát tehet.</t>
  </si>
  <si>
    <t>xy vizsgázó A ................................................. megszerzésére irányuló vizsgán igazolható ok nélkül nem jelent meg, vagy azt megszakította. Javítóvizsgát tehet.</t>
  </si>
  <si>
    <t>xy vizsgázó A .................................................................................... megnevezésű vizsgafeladat(ok) érdemjegyét a(z) ............................... szakmai versenyen elért eredménye alapján kapta.</t>
  </si>
  <si>
    <t>xy vizsgázó A .................................................... megnevezésű vizsgafeladat(ok) teljesítése alól a szakmai és vizsgakövetelményben foglaltak alapján mentesítve.</t>
  </si>
  <si>
    <t>A szakmai vizsgán baleset, rendkívüli esemény…….</t>
  </si>
  <si>
    <t>A vizsgabizottsági értekezleten hozzászólt…….. .</t>
  </si>
  <si>
    <t xml:space="preserve">A vizsgabizottsági értekezleten hozzászólt…….. .        </t>
  </si>
  <si>
    <t>A vizsgajegyzőkönyv teljes mértékben tartalmazza a szakmai vizsgán történteket.</t>
  </si>
  <si>
    <t>tétel</t>
  </si>
  <si>
    <t>osztályzat</t>
  </si>
  <si>
    <t>póttétel</t>
  </si>
  <si>
    <t>póttétel osztályzata</t>
  </si>
  <si>
    <t>Össes vizsga</t>
  </si>
  <si>
    <t>Írásbelik jegyek száma</t>
  </si>
  <si>
    <t>Gyakorlati jegyek száma</t>
  </si>
  <si>
    <t>Szóbeli jegyek száma</t>
  </si>
  <si>
    <t xml:space="preserve"> önköltséges 1; támogatott 2</t>
  </si>
  <si>
    <t>V</t>
  </si>
  <si>
    <t>Kis Elek</t>
  </si>
  <si>
    <t>okt-aa</t>
  </si>
  <si>
    <t>2</t>
  </si>
  <si>
    <t>300</t>
  </si>
  <si>
    <t>Ellenőrzés</t>
  </si>
  <si>
    <t>Beíratni ide</t>
  </si>
  <si>
    <t>Munkajogi státusza a képzésbe kerüléskor</t>
  </si>
  <si>
    <t>Legmagasabb befejezett iskolai végzettsége, szakképzettsége</t>
  </si>
  <si>
    <t>A kijavított írásbeli, az interaktív és a központi gyakorlati vizsgafeladatok megtekintésének módja és körülményei</t>
  </si>
  <si>
    <t>A vizsgatevékenységek lebonyolításának helyszínét, személyi és tárgyi feltételeit, azok biztosításának módját, a feltételek megfelelőségének tényét írásban kell rögzíteni, amelyet a vizsgaelnök és a vizsgabizottság tagjai aláírásukkal hitelesítenek. Ezt a dokumentumot csatolni kell a vizsga jegyzőkönyvéhez és a vizsgát követő öt évig meg kell őrizni.</t>
  </si>
  <si>
    <t>Külön lap</t>
  </si>
  <si>
    <t>Írásbeliről jegyzőkönyv</t>
  </si>
  <si>
    <t>Kölségtervezés (Ft/fő)</t>
  </si>
  <si>
    <t>Tényleges vizsgázók száma</t>
  </si>
  <si>
    <t>Vizsgabizottság</t>
  </si>
  <si>
    <t>Teljes szakami vizsga</t>
  </si>
  <si>
    <t>Kocsis István</t>
  </si>
  <si>
    <t>K&amp;I</t>
  </si>
  <si>
    <t>GYAKORLAT</t>
  </si>
  <si>
    <t>születési év</t>
  </si>
  <si>
    <t>Balogh Emília</t>
  </si>
  <si>
    <t>OSAP ne legyen!</t>
  </si>
  <si>
    <t>Szakképesítéseket 56 megfelelően módosítani</t>
  </si>
  <si>
    <t>Díjazás kapcsolt vizsga esetén</t>
  </si>
  <si>
    <t>Születési idő egy oszlopban legyen</t>
  </si>
  <si>
    <t>Születési adatokat elrejteni</t>
  </si>
  <si>
    <t>Vizsgáző nemét elrejteni</t>
  </si>
  <si>
    <t>Részletes osztályzóív</t>
  </si>
  <si>
    <t>Vizsgafeladat neve látszon!</t>
  </si>
  <si>
    <t>Osztályozó ívek eleit (írásbeli gyakorlat szóbeli elrejteni!</t>
  </si>
  <si>
    <t>Osztályozó ívek közül kell a részletes és az összesített!</t>
  </si>
  <si>
    <t>Statisztika elrejtésre kerüljön</t>
  </si>
  <si>
    <t>Bizonyítvány átvevőnél kellenek:</t>
  </si>
  <si>
    <t>Szakképesítés neve és száma</t>
  </si>
  <si>
    <t>Átvételnél a hely is jelenjen meg</t>
  </si>
  <si>
    <t>Plusz fül legyen:</t>
  </si>
  <si>
    <t>Nyilatkozat képző intézmény</t>
  </si>
  <si>
    <t>Nyilatkozat vizsgabizotsság</t>
  </si>
  <si>
    <t>Logós fejléc megjeleníthetősége</t>
  </si>
  <si>
    <t>56  2016 FM rendelet
szerinti</t>
  </si>
  <si>
    <t>51 621 01</t>
  </si>
  <si>
    <t>Agrár vállalkozó</t>
  </si>
  <si>
    <t>11906-16</t>
  </si>
  <si>
    <t>Agrárvállalkozási, kereskedelmi ismeretek</t>
  </si>
  <si>
    <t>Számítások, adminisztráció elvégzése</t>
  </si>
  <si>
    <t>- gazdasági számításokat végez (költség-, önköltség-, jövedelemszámítások, anyag-, eszköz-, munkaerő-, munkaidő-szükséglet, ármeghatározás, adott beruházás forrásösszetételének meghatározása, őstermelő számára legmegfelelőbb adózási mód kiválasztása),
- pályázatkészítési feladat (adott pályázati jogcím üzleti tervének letöltése, megadott példa alapján az üzleti terv termelési, értékesítési fejezetének kidolgozása),
- számlát állít ki, kitölti a mezőgazdasági termelésben, szolgáltatásban alkalmazott alap- és összesítő bizonylatokat, nyilvántartásokat.</t>
  </si>
  <si>
    <t>A szóbeli vizsgatevékenység központilag összeállított vizsgakérdései a 4. Szakmai követelmények pontban megadott témakörök közül az „Agrárvállalkozási, kereskedelmi ismeretek” szakmai követelménymodul témaköreit tartalmazzák.</t>
  </si>
  <si>
    <t>10997-16</t>
  </si>
  <si>
    <t>11597-16</t>
  </si>
  <si>
    <t>Állattartással, valamint az állattartási gépek karbantartásával, üzemeltetésével, beállításával kapcsolatos feladatok végrehajtása</t>
  </si>
  <si>
    <t>- Állattartással kapcsolatos gyakorlati feladat elvégzése (pl. takarmány-előkészítés, -kiosztás, itatás, kitrágyázás, állatápolás, legeltetés, trágyakezelés, takarítás, fertőtlenítés, alapvető vizsgálatok elvégzése)
- Állattartó telepen előforduló gép, berendezés beállítása, üzemeltetése, egyszerűbb karbantartása.</t>
  </si>
  <si>
    <t>A szóbeli vizsgatevékenység központilag összeállított vizsgakérdései a 4. Szakmai követelmények pontban szereplő „Állattartás” szakmai követelménymodul témaköreit tartalmazzák.</t>
  </si>
  <si>
    <t>34 621 03</t>
  </si>
  <si>
    <t>11004-16</t>
  </si>
  <si>
    <t>Állattartás gépei</t>
  </si>
  <si>
    <t>11001-16</t>
  </si>
  <si>
    <t>- Állattartással kapcsolatos gyakorlati feladat elvégzése (pl. takarmány-előkészítés, -kiosztás, itatás, kitrágyázás, állatápolás, legeltetés, trágyakezelés, takarítás, fertőtlenítés, alapvető vizsgálatok elvégzése).
- Állattartó telepen előforduló gép, berendezés beállítása, üzemeltetése, egyszerűbb karbantartása.</t>
  </si>
  <si>
    <t>A vizsgázó állathigiéniával, az etetés és itatás higiéniájával (pl. rendelkezésre álló takarmányok vizsgálata, előkészítése), szaporodásbiológiával (pl. ivarzó egyedek kiválasztása, jelölése, elléshez szükséges eszközök előkészítése), utódgondozással, adminisztrációval (pl. nyilvántartás vezetése, bizonylat kitöltése, üzleti levél megírása, engedély kérése) kapcsolatos összefüggő komplex feladatot hajt végre, amely a 4. Szakmai követelmények pontban megadott „Az állat és környezete, állathigiéniai feladatok”, „Takarmányozás”, „Szaporítás és utódgondozás feladatai”, valamint az „Agrárkereskedelem, vállalkozás és ügyvitel” szakmai követelménymodulok gyakorlati tevékenységeire épül.</t>
  </si>
  <si>
    <t>Állattartással, valamint az állattartási gépek üzemeltetésével, karbantartásával, beállításával kapcsolatos feladatok végrehajtása.
Állathigiéniai, szaporítási és adminisztrációs feladatok végrehajtása.</t>
  </si>
  <si>
    <t>A szóbeli vizsgatevékenység központilag összeállított vizsgakérdései a 4. Szakmai követelmények pontban szereplő „Az állat és környezete, állathigiéniai feladatok”, a „Takarmányozás”, és a „Szaporítás és utódgondozás” feladatai követelménymodulok témaköreit tartalmazzák.</t>
  </si>
  <si>
    <t>Állattenyésztő és állategészségügyi technikus</t>
  </si>
  <si>
    <t>11495-16</t>
  </si>
  <si>
    <t>10957-16</t>
  </si>
  <si>
    <t>10959-16</t>
  </si>
  <si>
    <t>10960-16</t>
  </si>
  <si>
    <t>Állattenyésztési, takarmányozási, állategészségügyi és gazdasági számítási feladat</t>
  </si>
  <si>
    <t>Felismerési feladat:
- A takarmányok felismerése.
- A gyakoribb állatfajták, hibridek felismerése.
- Az állati szervezet anatómiai felépítésének (csontok, testtájak, szervek, szervrendszerek, készülékek) felismerése.
- Tojások felismerése.
- A fontosabb, gyakrabban használt gyógyszerek felismerése.
- Az állattenyésztés és állategészségügy eszközeinek, anyagainak, műszereinek felismerése.
Állat-egészségügyi manuális feladat végrehajtása:
- Optimális elhelyezés és mikroklíma kialakítása.
- Mintavételezés, kiegészítő vizsgálatok végzése, előkészítése, laboratóriumi vizsgálatok.
- Segédkezés, segítségnyújtás.
- Egyszerűbb kezelések, beavatkozások, életmentő beavatkozások, elsősegélynyújtás, állatápolás.
- Takarítás, fertőtlenítés, sterilezés.
- Az állatvédelmi és állatjóléti előírások betartásának ellenőrzése.
Állattenyésztési, takarmányozási feladat végrehajtása:
- A gazdasági állatok felnevelésével, takarmányozásával, elhelyezésével, gondozásával, nemesítésével, szaporításával, termelésével kapcsolatos feladat (a feladat jellegének megfelelő gépekkel, eszközökkel).
- Állattenyésztési és -tartási munkák szervezése.
- Állattenyésztő munkák adminisztrációja, szakmai szoftverek használata.
Gazdasági számítási feladat:
- Állattenyésztéssel kapcsolatos számítások végzése.</t>
  </si>
  <si>
    <t xml:space="preserve">Az esszé feladat két modul ismereteit tartalmazza:
- Állattenyésztés
- Állategészségtan
A feladatlap különböző típusú nyílt és zárt feladatokat tartalmaz és az alábbi modulok ismeretanyagát öleli fel:
- Takarmányozástan és általános állattenyésztés
- Állategészségtan
- Állattenyésztés
- Vállalkozási, kereskedelmi alapok
</t>
  </si>
  <si>
    <t>Állattenyésztési és állategészségügyi ismeretek</t>
  </si>
  <si>
    <t>A szóbeli vizsgatevékenység központilag összeállított vizsgakérdései a 4. Szakmai követelmények pontban szereplő szakmai követelménymodulok témakörei közül a „Takarmányozástan és általános állattenyésztés”, az „Állategészségtan” és az „Állattenyésztés” szakmai követelménymodulok ismereteit tartalmazzák.</t>
  </si>
  <si>
    <t>10998-16</t>
  </si>
  <si>
    <t>10999-16</t>
  </si>
  <si>
    <t>11000-16</t>
  </si>
  <si>
    <t>- Állattartási feladat végrehajtása (pl. takarmányok érzékszervi vizsgálata, takarmány-előkészítés, takarmánykiosztás, itatás, kitrágyázás, állatápolás, legeltetés, trágyakezelés, takarítás, fertőtlenítés, klinikai alapértékek, alapvető vizsgálatok elvégzése, tejvizsgálat, küllemi bírálat, méretfelvétel) (vizsgafeladaton belüli tartalmi aránya: 65%)
- Felismerési feladat (pl. csontok, testtájak, tenyésztett állatok fajtái és típusai, tenyésztett állatfajok, ivarzó, valamint beteg állat, takarmányok, állattartásban, állatápolásban, állattenyésztésben használt anyagok, eszközök, gépek, gépelemek)
(vizsgafeladaton belüli tartalmi aránya: 10%)
Állattartó telepen előforduló gép, berendezés beállítása, üzemeltetése, egyszerűbb karbantartása (pl. takarmányelőkészítés gépei, itatás, trágyaeltávolítás, fejés, tejkezelés gépesítése, állatápolás gépei, tojásgyűjtés és -kezelés eszközei, keltetőgépek, nyírás eszközei, állattartó épületek klímaszabályozása, mosás és fertőtlenítés gépei, elektromos kerítések, mérlegelés, állatszállítás eszközei, járművei)
(vizsgafeladaton belüli tartalmi aránya: 25%)</t>
  </si>
  <si>
    <t>- Növénytermesztési feladat végrehajtása (pl. alapvető vizsgálatok elvégzése, talajvizsgálatok, vetőmagvizsgálat, vetőmagszükséglet, tápanyagutánpótlás számítások, egyszerű növénytermesztési munkák elvégzése)
(vizsgafeladaton belüli tartalmi aránya: 40%)
- Növénytermesztés és kertészet gépeinek, berendezéseinek üzemeltetésével, beállításával, karbantartásával kapcsolatos feladat végrehajtása (pl. mezőgazdasági erőgépek, talajművelés gépei, tápanyagvisszapótlás gépei, vetés, ültetés, palántázás gépei, növényápolás gépei, betakarítás gépei, növénytermesztési munkagépek kiszolgálása, rakodás, tárolóhely előkészítése, kertészeti kisgépek üzemeltetése, öntözőberendezés)
(vizsgafeladaton belüli tartalmi aránya: 20%)
- Felismerési feladat (pl. szántóföldi és kertészeti kultúrnövények, gyomnövények, növényi részek, kultúrnövények magjai, termései, talajtípusok, kártevők, kórokozók, kárképek, kórképek)
(vizsgafeladaton belüli tartalmi aránya: 10%)
- Kertészeti feladat végrehajtása (pl. talaj-előkészítés magvetéshez, magvetés szabadföldbe, magvetés szaporító ládába, tálcába, palántázás, vegetatív szaporítás, oltás-szemzés elvégzése, ültető gödör kiásása, ültetés, öntözés, metszés, gyümölcs betakarítás, osztályozás, minősítés, tárolás, csomagolás, szőlőművelés és metszés)
(vizsgafeladaton belüli tartalmi aránya: 30%)</t>
  </si>
  <si>
    <t>Állattartási, gépüzemeltetési és karbantartási feladatok végrehajtása
Növénytermesztési, kertészeti, gépüzemeltetési és karbantartási feladatok végrehajtása</t>
  </si>
  <si>
    <t>Állattartás elméleti ismeretei
Növénytermesztés elméleti ismeretei
Kereskedelem, vállalkozás és ügyviteli ismeretek</t>
  </si>
  <si>
    <t>A szóbeli vizsgafeladat központilag összeállított vizsgakérdései a 4. Szakmai követelmények pontban szereplő „Állattartás” szakmai követelménymodul témaköreit tartalmazzák.</t>
  </si>
  <si>
    <t>A szóbeli vizsgafeladat központilag összeállított vizsgakérdései a 4. Szakmai követelmények pontban szereplő „Növénytermesztés” szakmai követelménymodul témaköreit tartalmazzák.</t>
  </si>
  <si>
    <t>A szóbeli vizsgafeladat központilag összeállított vizsgakérdései a 4. Szakmai követelmények pontban szereplő „Agrárkereskedelem, vállalkozás és ügyvitel” szakmai követelménymodul témaköreit tartalmazzák.</t>
  </si>
  <si>
    <t>A szóbeli vizsgatevékenység központilag összeállított vizsgakérdései a 4. Szakmai követelmények pontban szereplő „A ló belovaglásának feladatai” szakmai követelménymodul témaköreinek mindegyikét tartalmazzák.</t>
  </si>
  <si>
    <t>- Növénytermesztési és kertészeti feladat végrehajtása az ökológiai gazdálkodás, valamint a vonatkozó munka-, tűz-, környezetvédelmi előírások betartásával. A gyakorlati tételsor fele-fele arányban tartalmazzon szántóföldi növénytermesztési és kertészeti tételeket.
- Állattenyésztési feladat végrehajtása az ökológiai gazdálkodás, valamint a vonatkozó munka-, tűz-, környezetvédelmi előírások betartásával, illetve az állatjóléti és higiéniai előírások alkalmazásával.</t>
  </si>
  <si>
    <t>Növénytermesztés, kertészet és állattenyésztés elméleti ismeretei</t>
  </si>
  <si>
    <t>10891-16</t>
  </si>
  <si>
    <t>10928-16</t>
  </si>
  <si>
    <t>10930-16</t>
  </si>
  <si>
    <t>Elvégzi a vágóállat testtáji darabolását, húsrészekre bontását, csontozását, osztályozását, kiszolgálja a vevőket.</t>
  </si>
  <si>
    <t>A szóbeli vizsgatevékenység központilag összeállított vizsgakérdései a 4. Szakmai követelmények pontban szereplő szakmai követelménymodulok témaköreiből a darabolás, csontozást és a húsipari értékesítést tartalmazzák.</t>
  </si>
  <si>
    <t>A gyakorlati vizsga részeként a vizsgázók a tanév során az iskola által biztosított szőlőből 25-50 l vizsgabort készítenek, amelyet palackozva mutatnak be a vizsgán. A komplex szakmai vizsga megkezdésének feltétele a vizsgabor és annak dokumentációjának elkészítése és beadása, nappali rendszerű képzés esetén legkésőbb az utolsó tanítási napon, felnőttképzés esetén a vizsgára jelentkezéskor.</t>
  </si>
  <si>
    <t>Az írásbeli vizsgatevékenység központilag összeállított vizsgakérdései a 4. Szakmai követelmények pontban szereplő szakmai követelménymodulok témaköreinek mindegyikét tartalmazzák.</t>
  </si>
  <si>
    <t>A szóbeli vizsgatevékenység központilag összeállított vizsgakérdései a 4. Szakmai követelmények pontban szereplő szakmai követelménymodulok témaköreinek mindegyikét tartalmazzák.</t>
  </si>
  <si>
    <t>10890-16</t>
  </si>
  <si>
    <t xml:space="preserve">Az édesiparban használatos nyersanyagok jellemzése, minőségi előírásai, a kiválasztás szempontjai, tárolásukhoz, előkészítésükhöz használható gépek, berendezések ismertetése.
Anyagnorma számítási feladatok.
Az édesipari félkész termékek jellemzése (kakaópor, kakaómassza, kakaóvaj, marcipánok, csokoládémassza), minőségi előírásai, a gyártáshoz használható gépek, berendezések ismertetése.
Kapacitásszámítási feladatok.
Csokoládémasszából készülő termékek jellemzése (tömör, dúsított tömör, üreges csokoládék, töltött, vágott, mártott darabáruk, desszertek), minőségi előírásai, az előállításukhoz használható gépek, berendezések ismertetése.
Bevonati hányad, töltelékarány számítási feladatok.
Az oldatok jellemzése. Az édesiparban használt szénhidrátok vizes oldatainak ismertetése, besűrítési módjai.
Oldó, besűrítő berendezések ismertetése.
Oldatok sűrűségének számítása.
Cukorkakészítmények jellemzése (amorf-, kristályos szerkezetű cukorkák, fondant készítmények, karamellák, zselék, drazsék), jellegzetes szerkezetkialakítási módjai, minőségi előírásaik, az előállításukhoz használható gépek, berendezések ismertetése.
Termékek energiatartalmának számítása
Az édesipari tartóssütemények jellemzése (kekszek, teasütemények, mézes sütemények, ostyák, krékerek), minősítésük, a jellegzetes tésztaszerkezetek kialakításának módjai, a gyártáshoz használható gépek, berendezések ismertetése.
Tészta-, termékkihozatal számítás.
A kávé, kávépótszerek és a belőlük készíthető termékek jellemzése, minőségi előírásaik, a gyártáshoz használható gépek, berendezések ismertetése.
Gyártási veszteség számítása.
A cukorrépa és a cukoripar segédanyagainak jellemzése (összetétel, termesztés, betakarítás, átvétel, répa tárolása, változások a tárolás alatt).
A cukorrépa előkészítésének és cukoripari segédanyagok előkészítésének folyamata.
A lényerés és a létisztítás folyamata.
A bepárlás és a létisztítás folyamatai, paraméterei.
Cukoripari késztermékek és melléktermékek jellemzése, minőségi előírásai.
</t>
  </si>
  <si>
    <t>A vizsgaszervezésnél figyelembe kell venni a cukoripar jellegzetes munkaütemét, ezért a gyakorlati vizsga A) részét november végén vagy december elején kell megszervezni. A cukoripari-termék gyártás gyakorlati vizsgatevékenységet a cukorgyári kampány idején, legkésőbb december 15-ig le kell bonyolítani.</t>
  </si>
  <si>
    <t xml:space="preserve">A kakaómassza gyártástechnológiájának ismertetése (folyamatábra, műveleti lépések, paraméterek), valamint a gyártáshoz használható gépek, berendezések feladatának, működésének bemutatása.
A kakaópor és kakaóvaj gyártástechnológiájának ismertetése (folyamatábra, műveleti lépések, paraméterek), valamint a gyártáshoz használható gépek, berendezések feladatának, működésének bemutatása.
A csokoládémassza gyártástechnológiájának ismertetése (folyamatábra, műveleti lépések, paraméterek), valamint a gyártáshoz használható gépek, berendezések feladatának, működésének bemutatása.
A csokoládémasszából készülő termékek (tömör, dúsított tömör, üreges csokoládék, töltött, vágott, mártott darabáruk, desszertek) gyártástechnológiájának ismertetése (folyamatábra, műveleti lépések, paraméterek), valamint a gyártáshoz használható gépek, berendezések feladatának, működésének bemutatása.
Cukorkakészítmények (amorf, kristályos szerkezetű cukorkák, fondant készítmények, karamellák, zselék, drazsék) gyártástechnológiájának ismertetése (folyamatábra, műveleti lépések, paraméterek), valamint a gyártáshoz használható gépek, berendezések feladatának, működésének bemutatása.
Édesipari tartóssütemények (kekszek, teasütemények, mézes sütemények, ostyák, krékerek) gyártástechnológiájának ismertetése (folyamatábra, műveleti lépések, paraméterek), valamint a gyártáshoz használható gépek, berendezések feladatának, működésének bemutatása.
Pörkölt kávé, kávékészítmények és pótkávé gyártástechnológiájának ismertetése (folyamatábra, műveleti lépések, paraméterek), valamint a gyártáshoz használható gépek, berendezések feladatának, működésének bemutatása.
A cukorrépa és a cukoripari segédanyagok jellemzése (műveleti lépések, paraméterek).
A cukorrépa előkészítésének és cukoripari segédanyagok előkészítésének ismertetése (folyamatábra, műveleti lépések, paraméterek), valamint a gyártáshoz használható gépek, berendezések feladatának, működésének bemutatása.
A lényerés és a létisztítás folyamatok ismertetése (folyamatábra, műveleti lépések, paraméterek), valamint a gyártáshoz használható gépek, berendezések feladatának, működésének bemutatása.
A bepárlás és a létisztítás folyamatai, (folyamatábra, műveleti lépések, paraméterek), valamint a gyártáshoz használható gépek, berendezések feladatának, működésének bemutatása.
Cukoripari késztermékek és melléktermékek jellemzése minőségi előírásai, tárolásukhoz, előkészítésükhöz használható gépek, berendezések ismertetése.
</t>
  </si>
  <si>
    <t>A vizsgázó a családi környezetben történő munkavégzés feladatairól ad számot. Megtervezi a napi munkafeladatokat, elvégzi a bevásárlást, reggelit, főételt készít, megterít, majd leszedi az asztalt, rendet rak a munkahelyén, elmosogat, tárolja az élelmiszereket, kezeli a gépeket és eszközöket, takarít, egyszerű saját készítésű anyagokkal, erdei, kerti termékekkel díszíti a lakást, vasal, tisztít. Segédkezik a gyermekek és betegek gondozásában, gyermekekkel foglalkozik, játszik, felolvas, verset, éneket tanít. Kiemelt feladat a személyi higiénia alkalmazása, valamint a gyermekneveléshez kapcsolódó tevékenységek végzése.</t>
  </si>
  <si>
    <t>A szóbeli vizsgatevékenység központilag összeállított vizsgakérdései a 4. Szakmai követelmények pontban szereplő „Család- és háztartásellátás” modul témaköreit tartalmazzák.</t>
  </si>
  <si>
    <t>34 814 01</t>
  </si>
  <si>
    <t>Családi gazdálkodó</t>
  </si>
  <si>
    <t>11034-16</t>
  </si>
  <si>
    <t>11036-16</t>
  </si>
  <si>
    <t>11039-16</t>
  </si>
  <si>
    <t xml:space="preserve">A vizsgáztató intézet által a Kreatív textilfeldolgozás követelménymodul szakmai ismeretei alapján meghatározott munkadarab elkészítése, amely lehet:
- szabásminta alapján egyszerű ruhadarab (szoknya, blúz, nadrág, kötény, bébiruha),
- hímzett, illetve egyéb technikával készült lakástextília,
- kötött, horgolt ruhadarab,
- népi motívum alapján kidolgozott használati eszköz, díszítő tárgy.
A vizsgaremek bemutatása a teljes vizsgabizottságnak, melynek során a vizsgaremek kiválasztásának indokolásával, elkészítésével, a felhasznált anyagokkal kapcsolatban a vizsgabizottság kérdéseket tehet fel.
</t>
  </si>
  <si>
    <t xml:space="preserve">A mezőgazdasági munkafeladat két részből áll: növénytermesztés, illetve kertészeti és állattartási feladat.
A feladatok egyszerű ápolási, gondozási, növényszaporítási, termény-termék előkészítési feladatok, amelyeket manuálisan kell elvégezni.
A különböző mezőgazdasági tevékenységek közül a vizsgázó a tételsorból az általa húzott vizsgafeladatot önállóan, az előírt környezeti és biztonsági előírások figyelembevételével hajtja végre.
</t>
  </si>
  <si>
    <t xml:space="preserve">A gazdasági ismeretek alkalmazását, az alapvető számítási, ügyviteli feladatok elsajátítását méri fel. Az írásbeli vizsgafeladat részei:
- Feladatlap (vállalkozási alapfogalmak, vállalkozások indítása, működtetése, fejlesztése, marketing tevékenység, ügyviteli, számviteli és pénzügyi alapismeretek)
- Egyszerű számítási feladat(ok) (pl. árumegrendelés mennyiségének, a vásárlás összegének meghatározása, órabérszámítás)
- Nyomtatványok kitöltése (pl. pénzfeladás, számla)
</t>
  </si>
  <si>
    <t>A vizsgafeladat ismertetése: A szóbeli vizsgatevékenység központilag összeállított vizsgakérdései a 4. Szakmai követelmények pontban szereplő „Család- és háztartásellátás” modul témaköreit tartalmazzák.</t>
  </si>
  <si>
    <t>A szóbeli vizsgatevékenység központilag összeállított vizsgakérdései a 4. Szakmai követelmények pontban szereplő „Napi tevékenységek” modul témakörét tartalmazzák.</t>
  </si>
  <si>
    <t>A szóbeli vizsgatevékenység központilag összeállított vizsgakérdései a 4. Szakmai követelmények pontban szereplő „Mezőgazdasági termelés és feldolgozás” modul témakörét tartalmazzák.</t>
  </si>
  <si>
    <t>A harmadik szakképző évfolyam első félévében kiadott témák közül a tanuló választja ki a számára legkedvezőbb, lehetőségeinek, elképzeléseinek leginkább megfelelő vizsgaremek feladatot. Ehhez a tanár, szakoktató a tanuló előzetes munkáját ismerve segítséget nyújt, és a készítés során is figyeli, támogatja a tanulói munkát.
A vizsgaremek elsősorban az iskolai tanműhelyben, de kizárólag a szakoktató irányító tevékenysége alatt készíthető. A vizsgaremek készítésére a feladat munkaigényességétől függően 10 gyakorlati nap fordítható, a szükséges további munkát a tanuló a szabadidejében végzi. A munkadarab csak akkor értékelhető, ha teljesen és határidőre elkészül.
A dokumentációnak tartalmaznia kell a vizsgaremekhez tartozó rajzokat, szabásmintát, anyagnormát, műszaki leírást és árkalkulációt.
A vizsgaremek és annak dokumentációjának elkészítése és beadása, nappali rendszerű képzés esetén legkésőbb az utolsó tanítási napon, felnőttképzés esetén a vizsgára jelentkezéskor történik.
A korábban elkészített és az iskolai értékelő bizottság (igazgató vagy megbízottja + 2 fő oktató) által előzetesen értékelt munkát a tanuló a teljes vizsgabizottságnak bemutatja, lehetőleg a szóbeli vizsga megkezdése előtt. Az értékelésbe külső szakértő is bevonható.
A vizsgaremek kiválasztásának indokolásával, elkészítésével, a felhasznált anyagokkal kapcsolatban bemutatás közben, beszélgetés során a vizsgabizottság kérdéseket tehet fel.
A vizsgaremek értékelése:
- a munkadarab elkészítésének nehézségi foka, munkaigényessége: 30%
- a kivitelezés minősége: 70%</t>
  </si>
  <si>
    <t>31 541 13</t>
  </si>
  <si>
    <t>Csokoládétermék-gyártó</t>
  </si>
  <si>
    <t>11917-16</t>
  </si>
  <si>
    <t>Csokoládé és csokoládétermék-gyártás</t>
  </si>
  <si>
    <t>11919-16</t>
  </si>
  <si>
    <t>Élelmiszerelőállítási alapismeretek</t>
  </si>
  <si>
    <t>A következő feladatok közül egy tevékenység végrehajtása a munka-, tűz-, környezetvédelmi és higiéniai követelmények, valamint a Magyar Élelmiszerkönyv előírásainak maradéktalan betartása mellett:
- praliné gyártása
- darabáru gyártása
- tábláscsokoládé gyártása
- üreges csokoládé gyártása
- csokoládédrazsé gyártása
A technológiai utasításnak megfelelően elvégzi a technológiai műveleteket. Késztermékek tömegét, érzékszervi tulajdonságait ellenőrzi. Készterméket csomagol, és jelöl a vonatkozó jogszabályi előírások szerint.</t>
  </si>
  <si>
    <t>Élelmiszer-higiéniai, munkavédelmi, baleset megelőzési, élelmiszeripari minőségbiztosítás kötelező elemei, dokumentációja, élelmiszervállalkozások indítása témakörökből ad számot a vizsgázó.</t>
  </si>
  <si>
    <t>Elvégzi a vágóállat testtáji darabolását, húsrészekre bontását, csontozását, osztályozását.</t>
  </si>
  <si>
    <t>10986-16</t>
  </si>
  <si>
    <t>10987-16</t>
  </si>
  <si>
    <t>Digitális térképszerkesztés</t>
  </si>
  <si>
    <t>A digitális térképkezelő jelölt az állami földmérésben a geodéziai műszaki gyakorlatban használt szakmai szoftverek segítségével, digitális térképrészletet, szerkeszt, meglévő térképi állományban adatváltozást végez.</t>
  </si>
  <si>
    <t>A digitálistérkép-kezelő jelölt a geodéziai alapismeretek és a digitálistérkép-szerkesztés tudásterületei alapján összeállított komplex központi tételekből felel, folytat szakmai beszélgetést.</t>
  </si>
  <si>
    <t>A gyakorlati vizsgatevékenység, a szóbeli vizsgatevékenységet megelőzően kerül lebonyolításra.
A gyakorlati feladat megoldása közben csak a vizsgafeladatban rendelkezésre bocsátott dokumentumokat használhatja.</t>
  </si>
  <si>
    <t>10961-16</t>
  </si>
  <si>
    <t>10962-16</t>
  </si>
  <si>
    <t>10963-16</t>
  </si>
  <si>
    <t>10964-16</t>
  </si>
  <si>
    <t>10965-16</t>
  </si>
  <si>
    <t>Faiskolai termesztés és növényismeret
Dísznövénytermesztés és növényismeret</t>
  </si>
  <si>
    <t>Fásszárú dísznövények valamely termesztéstechnológiai munkafolyamatának elvégzése, illetve a dísznövénytermesztésben használt gépek működtetése és karbantartása (60 perc). Fásszárú dísznövények felismerése (30 db, 30 perc), és írásban történő megnevezésük a növények tudományos nevével (latin, kettős nevezéktan).</t>
  </si>
  <si>
    <t>Szabadföldi lágyszárú vagy növényházi dísznövény termesztéstechnológiai munkafolyamatának elvégzése, illetve a dísznövénytermesztésben használt gépek működtetése és karbantartása (60 perc). Szabadföldi lágyszárú és növényházi dísznövények felismerése (30 db, 30 perc), és írásban történő megnevezésük a növények tudományos nevével (latin, kettős nevezéktan).</t>
  </si>
  <si>
    <t>Faiskolai termesztés és alapismeretek
Dísznövénytermesztés</t>
  </si>
  <si>
    <t>A „Vállalkozási, kereskedelmi alapok”, a „Kertészeti alapismeretek”, a „Kertészeti munkavállalói ismeretek” és a „Fásszárú dísznövénytermesztés” modulok tananyagából összeállított feladatlap kitöltése.</t>
  </si>
  <si>
    <t>A „Szabadföldi dísznövénytermesztés” és a „Növényházi dísznövénytermesztés” modulok tananyagából összeállított feladatlap kitöltése.</t>
  </si>
  <si>
    <t>Faiskolai termesztés
Dísznövénytermesztés</t>
  </si>
  <si>
    <t>Válaszadás a „Fásszárú dísznövénytermesztés” modul tananyagából központilag összeállított szóbeli vizsgakérdésekre.</t>
  </si>
  <si>
    <t>Válaszadás a „Szabadföldi dísznövénytermesztés” és a „Növényházi dísznövénytermesztés” modul tananyagából központilag összeállított szóbeli vizsgakérdésekre.</t>
  </si>
  <si>
    <t>Magyar Földmérési, Térképészeti és Távérzékelési Társaság</t>
  </si>
  <si>
    <t>A komplex írásbeli feladatsor 3 részből áll:
- anyagszükséglet számítás megadott anyagösszetétel alapján, meghatározott késztermék mennyiséghez 30%
- édesipari félkésztermék előállítási folyamatának ismertetése 50%
- egy édesipari gép vagy berendezés rajz vagy kép alapján történő felismerése, kezelésének, munkavédelmi és higiéniai előírásainak ismertetése 20%</t>
  </si>
  <si>
    <t>A szóbeli vizsgatevékenység központilag összeállított vizsgakérdései a 4. Szakmai követelmények pontban szereplő szakmai követelménymodulok témaköreiből tartalmaznak kérdéseket.
A vizsgafeladat végrehajtásakor a különböző termékcsoportba tartozó édesipari termékek gyártástechnológiájáról és az élelmiszerek előállításánál alkalmazott higiéniai vagy munkavédelmi előírásokról ad számot a vizsgázó, a felhasználható anyagok és hozzátartozó gépek, berendezések kezelésének bemutatásával.</t>
  </si>
  <si>
    <t>Vállalkozási és jogi alapismeretek
Biológiai és halegészségügyi alapismeretek</t>
  </si>
  <si>
    <t>A szóbeli vizsgatevékenység központilag összeállított vizsgakérdései a 4. Szakmai követelmények pontban megadott vállalkozási és jogi alapismeretek és a biológiai és halegészségügyi alapismeretek témaköreit tartalmazzák.</t>
  </si>
  <si>
    <t>11955-16</t>
  </si>
  <si>
    <t>Élelmiszeripari műveletek</t>
  </si>
  <si>
    <t>10896-12</t>
  </si>
  <si>
    <t>Élelmiszeranalitikai számítások</t>
  </si>
  <si>
    <t>Élelmiszeranalitikai vizsgálatok és az eredmények dokumentálása</t>
  </si>
  <si>
    <t>A gyakorlati vizsgán a jelölt egy összetett élelmiszeranalitikai feladatot végez. A jelölt a feladat megoldása során élelmiszervizsgálati útmutatót, táblázatokat alkalmazhat. A gyakorlati vizsgán a jelölt az elvégzett élelmiszeranalitikai feladathoz szükséges mérési adatokat, számításokat, valamint a vizsgálat eredményét jegyzőkönyvben rögzíti. A gyakorlati vizsgafeladat a 4. Szakmai követelmények pontban megadott „Élelmiszeranalitikai vizsgálatok” valamint az „Élelmiszeranalitikai számítások” modulra épül.</t>
  </si>
  <si>
    <t>Komplex élelmiszeranalitika írásbeli</t>
  </si>
  <si>
    <t>Az írásbeli vizsgafeladat komplex, élelmiszeranalitikai ismereteket tartalmaz 30%-ban, élelmiszeranalitikai számításokat 50%-ban, élelmiszeripari műveleteket 10%-ban, valamint munka-, tűz- és környezetvédelmi ismereteket 10%-ban.</t>
  </si>
  <si>
    <t>Komplex élelmiszeranalitikai szóbeli</t>
  </si>
  <si>
    <t>A szóbeli vizsgatevékenység központilag összeállított vizsgakérdései a 4. Szakmai követelmények pontban megadott „Élelmiszeranalitika” modul ismereteit tartalmazzák 80%-ban, valamint az „Általános élelmiszeripari technológia” modult 20%-ban.</t>
  </si>
  <si>
    <t>10925-16</t>
  </si>
  <si>
    <t>10923-16</t>
  </si>
  <si>
    <t>10924-16</t>
  </si>
  <si>
    <t>11916-16</t>
  </si>
  <si>
    <t>Élelmiszeripari nyersanyagok és technológiák</t>
  </si>
  <si>
    <t>Élelmiszeripari gép (berendezés) időszakos felülvizsgálata és karbantartása
Gépek vezérlése</t>
  </si>
  <si>
    <t>A gyakorlati vizsgán a jelölt egy összetett feladatot old meg egy élelmiszeripari gép (berendezés) időszakos felülvizsgálatával és karbantartásával kapcsolatban. A konkrét feladatokat a vizsga elnöke előzetesen jóváhagyja. A jelölt a feladat megoldása során ellenőrzi a gépegység működését. Elvégzi a gép (berendezés) karbantartását és műszaki hibáinak elhárítását, a hibás alkatrészről felvételezési vázlatot készít, majd elkészíti a gépelemet. A kenési terv szerint elvégzi a hajtóművek olajcseréjét, a szükséges zsírzásokat. A munka elvégzésének menetéről szerelési- vagy gyártási művelettervet készít, amit számítógépen rögzít.</t>
  </si>
  <si>
    <t xml:space="preserve">Az írásbeli vizsgafeladat komplex, agrárműszaki alapokat 40%-ban, élelmiszeripari géptant 45%-ban, élelmiszeripari műveleteket 10%-ban, élelmiszeripari nyersanyagok és technológiákat 5%-ban tartalmazza.
Az élelmiszeripari géptan feladatainál figyelembe kell venni az iparágak kerettantervben kijelölt vezérgépeit a működési vázlat felismerése és rajzoltatása során.
</t>
  </si>
  <si>
    <t>A komplex vizsgafeladat részterületei: agrárműszaki alapok, élelmiszeripari géptan, élelmiszeripari műveletek, élelmiszeripari nyersanyagok és technológiák.</t>
  </si>
  <si>
    <t>Az írásbeli vizsgarész megoldása során használható segédeszközök: író- és rajzeszközök, számológép, élelmiszeripari műveletek és folyamatok képlettár.</t>
  </si>
  <si>
    <t>A szóbeli vizsgatevékenység központilag összeállított vizsgakérdései az „Élelmiszeripari géptan” modul témaköreihez kapcsolódnak.</t>
  </si>
  <si>
    <t>A szakmai gyakorlat, valamint a szakmai gyakorlati vizsga megszervezhető termelőüzemben, illetve tanüzemben vagy tanműhelyben, irányítástechnika laboratóriumban, ha a tárgyi feltételek rendelkezésre állnak.</t>
  </si>
  <si>
    <t>31 541 14</t>
  </si>
  <si>
    <t>Élelmiszeripari higiéniai és minőségbiztosítási munkatárs</t>
  </si>
  <si>
    <t>11941-16</t>
  </si>
  <si>
    <t>Mikrobiológia</t>
  </si>
  <si>
    <t>10904-16</t>
  </si>
  <si>
    <t>Minőségbiztosítás</t>
  </si>
  <si>
    <t>A gyakorlati vizsgán a jelölt egy minőségbiztosítási feladatot old meg. A gyakorlati vizsgafeladat a 4. Szakmai követelmények pontban megadott „Higiénia és minőségbiztosítás” modulra épül. A jelölt a feladat megoldásához minőségbiztosítási dokumentumokat kaphat (pl. Minőségirányítási kézikönyv, Higiéniai-, takarítási utasítás stb.)</t>
  </si>
  <si>
    <t>Mikrobiológia, higiénia írásbeli</t>
  </si>
  <si>
    <t>Az írásbeli vizsgafeladat komplex, mikrobiológiai ismereteket tartalmaz 60%-ban, higiéniai ismereteket 40%-ban.</t>
  </si>
  <si>
    <t>A szóbeli vizsgatevékenység központilag összeállított vizsgakérdései a 4. Szakmai követelmények pontban megadott „Mikrobiológia”, „Higiénia és minőségbiztosítás” modulokra épülnek.</t>
  </si>
  <si>
    <t>A gyakorlati vizsgán a jelölt egy összetett élelmiszeranalitikai feladatot old meg. A gyakorlati vizsgafeladat a 4. Szakmai követelmények pontban megadott „Élelmiszeranalitikai vizsgálatok” modulra épül. A jelölt a feladat megoldása során élelmiszervizsgálati útmutatót, táblázatokat alkalmazhat.</t>
  </si>
  <si>
    <t>Mikrobiológia, higiénia és minőségbiztosítás, élelmiszeranalitika és általános élelmiszeripari technológia</t>
  </si>
  <si>
    <t>A szóbeli vizsgatevékenység központilag összeállított vizsgakérdései a 4. Szakmai követelmények pontban megadott „Mikrobiológia, higiénia és minőségbiztosítás”, „Élelmiszeranalitika” elmélet modulokra épülnek.</t>
  </si>
  <si>
    <t>Mikrobiológia higiénia és minőségbiztosítás</t>
  </si>
  <si>
    <t>Záródolgozat készítése
Élelmiszeripari alapmérések végzése</t>
  </si>
  <si>
    <t>A záródolgozatok tárgya komplex feladat, az élelmiszeripari műveletek és gépek vagy az általános élelmiszeripari technológiák területéről az esetleges későbbi szakmai irányultságnak megfelelően.</t>
  </si>
  <si>
    <t>A gyakorlati vizsgán a jelölt egy összetett feladatot old meg az élelmiszeriparban alkalmazott mérésekkel kapcsolatban. A gyakorlati vizsgafeladat a 4. Szakmai követelmények pontban megadott „Élelmiszeripari alapmérések” modulra épül. A konkrét feladatokat a vizsga elnöke előzetesen jóváhagyja. A jelölt a feladat megoldása során szabványokat, műszerkönyveket, táblázatokat alkalmazhat. A mérési eredményének rögzítése történhet számítógépen vagy jegyzőkönyv formájában.</t>
  </si>
  <si>
    <t>Záródolgozat készítése, beadása iskolai rendszerű képzés esetén legkésőbb az utolsó tanítási napig.
A záródolgozatokat csak a képző intézmény által jóváhagyott témában lehet benyújtani.
Formai követelményeit az intézmény határozza meg. Terjedelme: 20 oldal, valamint a kapcsolódó mellékletek.
A záródolgozatnak tükröznie kell a választott téma (kiinduló rendszer) összefüggéseit, kapcsolódásait.
A kidolgozást olyan mélységig kell elkészíteni, hogy az bemutassa a kitűzött feladat egy reális megoldását.
A záródolgozatokat a komplex szakmai vizsgát megelőzően, legalább 5 nappal az előzetes szakmai bírálattal együtt - amelyet az intézmény szakos tanára vagy a gyakorlati oktató végez - a vizsgabizottság elnökének rendelkezésére kell bocsátani. A vizsgabizottság elnöke vizsgálja, hogy a kitűzött feladat nehézségi foka megfelel-e az elvárható szintnek és a dolgozat eleget tesz-e a formai követelményeknek.</t>
  </si>
  <si>
    <t>Általános élelmiszeripari műveleti, és technológiai ismeretek</t>
  </si>
  <si>
    <t>Az írásbeli vizsgafeladat komplex, általános élelmiszeripari technológiai ismereteket tartalmaz 50%-ban, és élelmiszeripari műveleteket és gépek ismereteket tartalmaz 50%-ban.</t>
  </si>
  <si>
    <t>Záródolgozat védése
Általános élelmiszeripari technológiai, munka-, tűz- és környezetvédelmi ismeretek</t>
  </si>
  <si>
    <t>Az elkészített és értékelt záródolgozat bemutatása és válasz adása az előre megadott két témakörből feltett kérdésekre.</t>
  </si>
  <si>
    <t>A szóbeli vizsgatevékenység központilag összeállított vizsga kérdései a 4. Szakmai követelmények pontban megadott „Általános élelmiszeripari technológiák” modulra épülnek. Válaszadás a vizsgakövetelmények alapján összeállított, előre központilag kiadott tételsorokból húzott kérdésekre.</t>
  </si>
  <si>
    <t>A szakmai gyakorlat, valamint a szakmai gyakorlati vizsga megszervezhető termelő üzemben, illetve tanüzemben, vagy tanműhelyben, laboratóriumban, ha a tárgyi feltételek rendelkezésre állnak.</t>
  </si>
  <si>
    <t>11510-16</t>
  </si>
  <si>
    <t>10976-16</t>
  </si>
  <si>
    <t>10977-16</t>
  </si>
  <si>
    <t>11600-16</t>
  </si>
  <si>
    <t>Erdészeti alapismeretek</t>
  </si>
  <si>
    <t>A mezőgazdasági vontató vezetésére jogosító vezetői engedély („T” kategóriára, korlátozás nélkül érvényes vezetői jogosultság, illetve „C+E” vagy „C1+E” kategóriára érvényes vezetői engedély).</t>
  </si>
  <si>
    <t>Erdészeti erő- és munkagépek javítása, előkészítése üzemeltetésre (javítóműhely, gépszín, tanműhely)
Erdőgazdasági termelés gépeinek üzemeltetése (tangazdaság, termelőüzem, erdő)</t>
  </si>
  <si>
    <t>A komplex vizsga tételsora tartalmazza az erőforrás és a munkagép állapotfelmérését, javítását, üzemeltetésre való előkészítését. A feladatsor magába foglalja az „Agrárműszaki alapok”, „Erdőgazdasági erőforrások”, „Erdőgazdasági termelés gépei” modulok tananyagát. A feladat végrehajtásához a gyártó által kiadott kezelési, javítási utasítások használhatók.</t>
  </si>
  <si>
    <t>A komplex vizsga tételsora tartalmazza a gépkapcsolat létrehozása, gépcsoport beállítása, kijelölt üzemeltetési feladat végrehajtását. A feladatsor magába foglalja a „Gépek üzemeltetése az erdőgazdaságban” modul tananyagát. A feladat végrehajtásához a gyártó által kiadott kezelési, javítási utasítások használhatók.</t>
  </si>
  <si>
    <t xml:space="preserve">A feladatlap a következő modulokból tartalmaz feleletválasztásos, rajzos és kifejtős kérdéseket az alábbi százalékos arányban:
- Agrárműszaki alapok 20%
- Erdőgazdasági erőforrások 25%
- Erdőgazdasági termelés gépei 30%
- Gépek üzemeltetése az erdőgazdaságban 25%
</t>
  </si>
  <si>
    <t>Erdőgazdasági gépészeti ismeretek</t>
  </si>
  <si>
    <t>A szóbeli vizsgatevékenység központilag összeállított vizsgakérdései a 4. Szakmai követelmények pontban szereplő szakmai követelménymodulok témaköreit tartalmazzák.</t>
  </si>
  <si>
    <t>11840-16</t>
  </si>
  <si>
    <t>Növénytani ismeretek</t>
  </si>
  <si>
    <t>11851-16</t>
  </si>
  <si>
    <t>Vállalkozási ismeretek</t>
  </si>
  <si>
    <t>10984-16</t>
  </si>
  <si>
    <t>Erő- és munkagépek, faanyagmozgatás</t>
  </si>
  <si>
    <t>Az iskolarendszeren kívüli szakképzésben az 5.2. pontban előírt valamennyi modulzáró vizsga eredményes letétele, valamint Mezőgazdasági vontató vezetésére feljogosító jogosítvány (T kategória vagy B kategória), 15 óra igazolt rakodógép-kezelői gyakorlat, 15 óra igazolt közelítőgép-kezelési gyakorlat.
Az iskolai rendszerű szakképzésben az évfolyam teljesítését igazoló bizonyítványban foglaltak szerint teljesített tantárgyak - a szakképzési kerettantervben meghatározottak szerint - egyenértékűek az adott követelménymodulhoz tartozó modulzáró vizsga teljesítésével, valamint Mezőgazdasági vontató vezetésére feljogosító jogosítvány (T kategória vagy B kategória), 15 óra igazolt rakodógép-kezelői gyakorlat, 15 óra igazolt közelítőgép-kezelési gyakorlat.</t>
  </si>
  <si>
    <t>Növénytani ismeretek
Vállalkozási ismeretek
Motorfűrész- és motoros adapterkezelés és karbantartás
Fakitermelési ismeretek
Erdőművelési ismeretek
Erdészeti erő- és munkagépek, faanyagmozgatás
Erdészeti és vadgazdálkodási alapismeretek</t>
  </si>
  <si>
    <t>Felismeri az erdőben előforduló leggyakoribb fa- és cserjefajokat, gombákat, lágyszárú növényeket.</t>
  </si>
  <si>
    <t>Költségvetés, számla készítése, szerződés, árajánlat, megrendelő, kérvény, pályázat készítése, vállalkozás indításával, működtetésével kapcsolatos ügyek intézése.</t>
  </si>
  <si>
    <t>Gallyazás, darabolás, felkészítés, készletezés munkaműveleteinek végrehajtása, motorfűrészek és adapterek kezelése és karbantartása.</t>
  </si>
  <si>
    <t>Csemetekerti munkák, maggyűjtési munkák végzése, erdősítés kivitelezése, ápolások végzése, állománynevelés.</t>
  </si>
  <si>
    <t>Erő- és munkagépek karbantartása, közelítés, rakodás, szállítás végrehajtása.</t>
  </si>
  <si>
    <t>Legfontosabb vadfajok felismerése, vadgazdálkodási létesítmények készítése, talajminták gyűjtése, közjóléti létesítmények, határjelek karbantartása. A leggyakoribb hasznosítható melléktermékek felismerése.</t>
  </si>
  <si>
    <t>Fakitermelési ismeretek
Erő- és munkagéptani ismeretek</t>
  </si>
  <si>
    <t>Erő- és munkagépek felépítése, karbantartása.</t>
  </si>
  <si>
    <t>A gallyazás, darabolás, felkészítés, készletezés műveletei
Növénytani és vállalkozási ismeretek
Fakitermelési ismeretek
Erdőművelési ismeretek
Erdészeti és vadászati alapismeretek
Erő- és munkagépek, faanyagmozgatás</t>
  </si>
  <si>
    <t>A szóbeli vizsgatevékenység központilag összeállított vizsgakérdései a 4. Szakmai követelmények pontban szereplő szakmai követelménymodulok témaköreinek mindegyikét tartalmazzák</t>
  </si>
  <si>
    <t>Ha a vizsgázó, a gyakorlati vizsgán súlyosan megsérti a balesetelhárítási szabályokat, és ezzel saját, vagy mások testi épségét veszélyezteti, akkor a vizsgát azonnal meg kell szakítani, és a vizsgázó a gyakorlati vizsgájára elégtelen osztályzatot kap.</t>
  </si>
  <si>
    <t>54 623 02</t>
  </si>
  <si>
    <t>Erdésztechnikus</t>
  </si>
  <si>
    <t>11624-16</t>
  </si>
  <si>
    <t>Természetvédelmi alapok</t>
  </si>
  <si>
    <t>11601-16</t>
  </si>
  <si>
    <t>11602-16</t>
  </si>
  <si>
    <t>Erdészeti géptan</t>
  </si>
  <si>
    <t>11603-16</t>
  </si>
  <si>
    <t>Erdészeti üzemgazdaság</t>
  </si>
  <si>
    <t>A szakmai vizsga megkezdésének feltétele a „T” kategóriás gépjárművezetői jogosítvány megléte.</t>
  </si>
  <si>
    <t>Felismerés
Szakmai gyakorlati feladatok</t>
  </si>
  <si>
    <t>A vizsgázóknak az erdészet és a vadgazdálkodás szakterületére jellemző gyakorlati vizsgatételek közül kell egyet megoldaniuk a következő szakterületekből: termőhelyfeltárás; szaporítóanyag-termelés; erdősítés; erdőnevelés; erdővédelem; erdőhasználat; erdő- és fatömegbecslés; erdőgazdasági gépek üzemeltetése, karbantartása; területellenőrzés; vadvédelem; vadászat; vadgazdálkodási berendezések létesítése, karbantartása; mesterséges vadtenyésztés; vadbefogás; vadkárelhárítás; erdő- és vadgazdálkodással kapcsolatos nyilvántartási és adminisztrációs munkák.</t>
  </si>
  <si>
    <t>A vizsgafeladat során a vizsgázóknak központilag kiadott feladatlapot kell megoldaniuk. A feladatlapon szereplő feladatok kérdések formájában felölelik a 4. Szakmai követelmények pontban megadott modulok mindegyikét.</t>
  </si>
  <si>
    <t>A szóbeli vizsgatevékenység központilag összeállított vizsgakérdései a 4. Szakmai követelmények pontban megadott témakörök mindegyikét tartalmazzák.</t>
  </si>
  <si>
    <t>Növénytani ismeretek
Vállalkozási ismeretek
Erdőművelési ismeretek</t>
  </si>
  <si>
    <t>A szakmai gyakorlat A) felismerési vizsgafeladatának teljesítése alapkritérium. Amennyiben a vizsgázó nem teljesíti legalább 61%-os eredménnyel, a szakmai gyakorlati vizsgáját nem folytathatja, a gyakorlati vizsgarészre kapott osztályzata elégtelen. Az a vizsgázó, akinek a felismerési eredmény 51-60%-os volt, egy másik felismerési kollekción javíthat. Amennyiben a második feladatmegoldásában eléri a 61%-os eredményt, továbbhaladhat. A vizsgázó a gyakorlati vizsgarész „B)” feladatát akkor húzhatja ki az erre szolgáló tételsorból, ha a felismerés vizsgarészt sikeresen teljesítette. Az a vizsgázó, aki az első vizsgacselekményében nem érte el az 51%-os eredményt, nem kaphat javítási lehetőséget és nem haladhat tovább a gyakorlati vizsgán.
Ha a vizsgázó, a gyakorlati vizsgán súlyosan megsérti a balesetelhárítási szabályokat, és ezzel saját, vagy mások testi épségét veszélyezteti, akkor a vizsgát azonnal meg kell szakítani, és a vizsgázó a gyakorlati vizsgájára elégtelen osztályzatot kap.</t>
  </si>
  <si>
    <t>Növénytani ismeretek
Erdőművelési ismeretek</t>
  </si>
  <si>
    <t>Záródolgozat készítése
Erjedésipari technológiai folyamat elvégzése</t>
  </si>
  <si>
    <t xml:space="preserve">A szakmai modulok közül a képzőhely által egy kiválasztott modulhoz tartozó gyakorlati tevékenység elvégzéséről a tanév folyamán készített, minimum 15 oldalas (plusz mellékletek) gyakorlati jegyzőkönyv.
A jegyzőkönyvet a komplex szakmai vizsgát megelőzően, legalább 15 nappal az előzetes szakmai bírálattal együtt a vizsgabizottság elnökének rendelkezésére kell bocsátani (30%).
</t>
  </si>
  <si>
    <t>A 4. Szakmai követelmények pontban szereplő szakmai követelménymodulokhoz kapcsolódóan a vizsgaszervező gyakorlati feladatokat határoz meg. A vizsgázó az adott feladatot elvégzi (70%).</t>
  </si>
  <si>
    <t>A 4. Szakmai követelmények pontban szereplő szakmai követelménymodulokhoz kapcsolódó technológiai folyamatok, felhasznált anyagok, összefüggések ismerete (60%). Szakmai számítások (10%). Gépi berendezések felépítése, működése (30%).</t>
  </si>
  <si>
    <t>34 541 07</t>
  </si>
  <si>
    <t>Erjedés-és üdítőital-ipari termékgyártó</t>
  </si>
  <si>
    <t>10899-16</t>
  </si>
  <si>
    <t>Sörgyártás</t>
  </si>
  <si>
    <t>10897-16</t>
  </si>
  <si>
    <t>Gyümölcspálinka-gyártás</t>
  </si>
  <si>
    <t>11612-16</t>
  </si>
  <si>
    <t>Szikvízgyártás</t>
  </si>
  <si>
    <t>10901-16</t>
  </si>
  <si>
    <t>Üdítőital és ásványvízgyártás</t>
  </si>
  <si>
    <t>11611-16</t>
  </si>
  <si>
    <t>Egyéb erjedésipari termékgyártás</t>
  </si>
  <si>
    <t>11610-16</t>
  </si>
  <si>
    <t>Jövedéki ismeretek</t>
  </si>
  <si>
    <t>Sörgyártás
Gyümölcspálinka-gyártása
Szikvíz-, üdítőital-, ásványvízgyártás</t>
  </si>
  <si>
    <t xml:space="preserve">A sörgyártás technológiai műveleteinek szakszerű, önálló, gazdaságos végrehajtása a munka-, tűz-, környezetvédelmi és higiéniai követelmények maradéktalan betartásával.
Adott technológiai feladat előkészítése, elvégzése, ellenőrzése, dokumentálása.
</t>
  </si>
  <si>
    <t xml:space="preserve">Gyümölcspálinka-gyártás technológiai műveleteinek szakszerű, önálló, gazdaságos végrehajtása a jövedéki előírások, a munka-, tűz-, környezetvédelmi és higiéniai követelmények maradéktalan betartásával.
Adott technológiai feladat előkészítése, elvégzése, ellenőrzése, dokumentálása.
</t>
  </si>
  <si>
    <t xml:space="preserve">Szikvíz-, üdítőital-, ásványvízgyártás technológiai műveleteinek szakszerű, önálló, gazdaságos végrehajtása a munka-, tűz-, környezetvédelmi és higiéniai követelmények maradéktalan betartásával.
Adott technológiai feladat előkészítése, elvégzése, ellenőrzése, dokumentálása.
</t>
  </si>
  <si>
    <t>Az 5.3.1 pontban szereplő gyakorlati vizsgatevékenység A) vizsgafeladata
10899-16 Sörgyártás
10897-16 Gyümölcspálinka-gyártás
11612-16 Szikvízgyártás
10901-16 Üdítőital és ásványvízgyártás
megnevezésű követelménymodulok közül legalább kettőnek a vizsgafeladatait tartalmazza.
Az egyik gyakorlati vizsgafeladat a 10899-16 „Sörgyártás” vagy a 10897-16 „Gyümölcspálinka-gyártás”, a másik gyakorlati vizsgafeladat a 11612-16 „Szikvízgyártás” vagy a 10901-16 „Üdítőital és ásványvízgyártás”.
A gyakorlati tételsor összeállításakor - a vizsgahelyszín adottságait figyelembe véve - a kiválasztott követelménymodulok tartalmának megfelelő feladatsort kell összeállítani. Amennyiben két gyakorlati feladat kerül végrehajtásra, akkor a sörgyártás 40%, a másik gyakorlati feladat 30%.
Javítóvizsga esetében a 315/2013. (VIII. 28.) Korm. rendelet 3. § szerint kell a javítóvizsgát lefolytatni.</t>
  </si>
  <si>
    <t>A 4.1, 4.2, 4.3, 4.4, 4.5, 4.6, 4.7 szakmai követelménymodulokhoz kapcsolódó technológiai folyamatok, felhasznált anyagok ismerete, gépi berendezések felépítése, működése. (60% technológiai ismeretek, 30% gépek, berendezések felismerése, felépítése működése és 10%-ban egyéb (higiéniai, és/vagy munkabiztonsági, környezetvédelmi, és/vagy minőségbiztosítási, és/vagy jövedéki ismeretek).</t>
  </si>
  <si>
    <t>A 4.1, 4.2, 4.3, 4.4, 4.5, 4.6, 4.7 követelménymodulok alapján kiadott központi tételsor használatával, amely az erjedés- és üdítőital-ipari alapanyagok ismeretére, gyártástechnológiákra az alkalmazott gépek, berendezések felépítésére, működésére vonatkozik.</t>
  </si>
  <si>
    <t>31 622 02</t>
  </si>
  <si>
    <t>Faiskolai kertész</t>
  </si>
  <si>
    <t>Faiskolai termesztés és növényismeret</t>
  </si>
  <si>
    <t>Fásszárú dísznövények valamely termesztéstechnológiai munkafolyamatának elvégzése és/vagy a dísznövénytermesztésben használt gépek működtetése és karbantartása (60 perc). Fásszárú dísznövények felismerése (30 db, 30 perc), és írásban történő megnevezésük a növények tudományos nevével (latin, kettős nevezéktan)</t>
  </si>
  <si>
    <t>Központi írásbeli vizsgatevékenység</t>
  </si>
  <si>
    <t>A Vállalkozási, kereskedelmi alapok, a „Kertészeti alapismeretek”, a „Kertészeti munkavállalói ismeretek” és a „Fásszárú dísznövénytermesztés” modulok tananyagából összeállított feladatlap kitöltése.</t>
  </si>
  <si>
    <t>Faiskolai termesztés</t>
  </si>
  <si>
    <t>Válaszadás a „Fásszárú dísznövénytermesztés” tananyagából központilag összeállított szóbeli vizsgakérdésekre.</t>
  </si>
  <si>
    <t>Növénytani ismeretek
Vállalkozási ismeretek
Motorfűrész- és motoros adapter-kezelés és karbantartás.
Fakitermelési ismeretek</t>
  </si>
  <si>
    <t>A gallyazás, darabolás, felkészítés, készletezés műveletei
Növénytani ismeretek
Fakitermelési ismeretek</t>
  </si>
  <si>
    <t>31 541 15</t>
  </si>
  <si>
    <t>Falusi vendégfogadás, Konyhatechnika és felszolgálás</t>
  </si>
  <si>
    <t xml:space="preserve">A vizsgázó a vendéglátással kapcsolatos étkeztetési feladatokról bizonyítja rátermettségét. A kihúzott tételnek megfelelően kiválasztja az alapanyagokat, elkészíti a 2, vagy 3 fogásos főétkezésre szolgáló ételeket, megterít, felszolgálja és a hozzá illő italokkal is megkínálja a vendéget. Bemutatja az általa készített ételeket, ismerteti azok táplálóértékét, jellegzetességeit, stb. Befejezésként leszedi az asztalt, rendet rak a munkahelyén, elmosogat.
A vizsgázó a családi környezetben történő munkavégzés feladatairól ad számot. Megtervezi a napi munkafeladatokat, reggelit készít, tárolja az élelmiszereket, kezeli a gépeket és eszközöket, takarít, egyszerű saját készítésű anyagokkal, erdei, kerti termékekkel díszíti a lakást, vasal, tisztít. Kiemelt feladat a személyi higiénia alkalmazása, valamint a gyermekneveléshez kapcsolódó tevékenységek végzése.
</t>
  </si>
  <si>
    <t xml:space="preserve">A feladatlap az ismeretek alkalmazását, az alapvető számítási, ügyviteli feladatok elsajátítását méri fel: vállalkozási alapfogalmak, vállalkozások indítása, működtetése, fejlesztése, marketing tevékenység, ügyviteli, számviteli és pénzügyi alapismeretek, nyomtatványok használata, levelezés, szövegszerkesztés, táblázatkezelés.
Az írásbeli vizsgatevékenység részei: Egyszerű számítási feladat (árumegrendelés mennyiségének, a vásárlás összegének meghatározása, órabérszámítás stb.). Nyomtatvány (pl. pénzfeladás, számla) kitöltése.
</t>
  </si>
  <si>
    <t xml:space="preserve">A szóbeli vizsgatevékenység központilag összeállított vizsgakérdései a 4. Szakmai követelmények pontban szereplő „Vendéglátás”, valamint „Falusi vendégfogadás” modulok témaköreinek mindegyikét tartalmazzák.
A vizsgázónak ismernie kell az ételkészítés első lépésétől (előkészület, tervezés) kezdve, az étel-alapanyagok vásárlásának szabályain keresztül, a felszolgált ételek elfogyasztásának befejezéséig terjedő, és az azt követő munkák végzését.
Fontos, hogy a tanuló a higiéniai, a munkabiztonsági, a környezetvédelmi, a balesetvédelmi és az elsősegély-nyújtási teendőket is ismerje. Minden feladatnál ki kell térni a helyi, az iskola vagy a lakóhely környékének jellegzetes vendégfogadási lehetőségeire. Kiemelten fontos az egészséges életmódra történő utalás.
</t>
  </si>
  <si>
    <t>10988-16</t>
  </si>
  <si>
    <t>10989-16</t>
  </si>
  <si>
    <t>Ingatlan-nyilvántartási ügyintézés feladatai</t>
  </si>
  <si>
    <t>10990-16</t>
  </si>
  <si>
    <t>10992-16</t>
  </si>
  <si>
    <t>10993-16</t>
  </si>
  <si>
    <t>Záródolgozat készítése
Digitális-térkép szerkesztés
Térinformatikai adatfeldolgozás
Ingatlan-nyilvántartási ismeretek</t>
  </si>
  <si>
    <t>A vizsgafeladat ismertetése: a technikusjelölt a földügyi igazgatásban az ingatlan-nyilvántartás területén, használt szakmai szoftverek segítségével, ingatlan-nyilvántartási részfeladatot old meg.</t>
  </si>
  <si>
    <t>Egyéb célú geodéziai feladatok</t>
  </si>
  <si>
    <t>A technikusjelölt a mérnökgeodézia, közműfelmérés és további egyéb célú geodéziai feladatok tudásterületeiből összeállított kérdésekre válaszol.</t>
  </si>
  <si>
    <t>A technikusjelölt a szorgalmi időszakban elkészített és értékelt záródolgozatát bemutatja, az előre megadott a záródolgozat témájához kapcsolódó, kettő témakörből feltett kérdésekről kifejti a véleményét.</t>
  </si>
  <si>
    <t xml:space="preserve">Záródolgozatra vonatkozó előírások:
A záródolgozat olyan összefüggő komplex mérési, számítási, térképezési, adat-feldolgozási, esetleg vizsgálati feladat, amely felöleli a tananyag egy részét, és kb. 5 nap terepi és 5 nap irodai munkával elkészíthető. A záródolgozat témáját a jelölt választhatja meg, a szaktanár jóváhagyásával, vagy a feladatot a szaktanár jelöli ki.
A záródolgozat, elfogadása (legalább elégséges szintű elkészítése) a vizsgára bocsátás előfeltétele.
Sikertelennek kell minősíteni a szakmai gyakorlati vizsgát, ha a jelölt a kapott feladatot a szakmai műszaki gyakorlat előírásai szerint, az adott határidőre, önállóan, a megfelelő szinten nem tudta elkészíteni.
A záródolgozat témakörei:
- vízszintes alappont meghatározások,
- magassági alappont meghatározások,
- vízszintes részletmérések végrehajtása,
- magassági felmérések végrehajtása,
- az állami ingatlan-nyilvántartási térképi adatbázis tartalmának változásával járó feladatok végrehajtása,
- fotogrammetriai adatgyűjtés, adatfeldolgozás,
- digitális alaptérkép készítés részfeladatainak végrehajtása,
- közműfelmérés,
- ipartelepi geodéziai részfeladatok végrehajtása,
- ingatlan nyilvántartási feladatok elemző bemutatása,
- új geodéziai, fotogrammetriai, szakmai informatikai eszközök, módszerek, programok elemző értékelése, vizsgálata, bemutatása
- térinformatikai adatgyűjtés és feldolgozás,
- térinformatikai elemzések.
A záródolgozatok tárgya komplex feladat.
A záródolgozatokat csak a képző intézmény által kiadott, jóváhagyott témában lehet benyújtani.
A záródolgozatnak tükröznie kell a választott probléma (kiinduló rendszer) összefüggéseit, kapcsolódásait. Lehetőleg teljes képet kell adnia a kiindulási helyzetről, a megoldási lehetőségekről, és ismertetnie kell az alkalmazott megoldás kiválasztásának a szempontjait is. Terjedelménél fogva nem kell minden részletet tartalmaznia. A kidolgozást olyan mélységig kell elkészíteni, hogy az bemutassa a kitűzött feladat egy reális megoldását.
A záródolgozat minősítésének szempontjai:
- formai megfelelés,
- a feladat megértése,
- a feladat végrehajtása,
- az önálló munka,
- a mellékletek műszaki színvonala.
A záródolgozatokat, a komplex szakmai vizsgát megelőzően legalább 30 nappal az előzetes szakmai bírálattal együtt a vizsgabizottság elnökének rendelkezésére kell bocsátani. A vizsgabizottság elnöke vizsgálja, hogy a kitűzött feladat nehézségi foka megfelel-e az elvárható szintnek és a dolgozat eleget tesz-e a formai követelményeknek.
</t>
  </si>
  <si>
    <t xml:space="preserve">A technikusjelölt a földügyi térinformatikai műszaki gyakorlatban elterjedt szoftverek segítségével adatbázist hoz létre, abban adatokat módosít, feldolgoz, elemez, az eredményeket szöveges- illetve tematikus térkép formájában megjelenít.
</t>
  </si>
  <si>
    <t>A vizsgabizottsági tagot delegáló szakmai szervezet megnevezése, elérhetősége:
Magyar Földmérési, Térképészeti és Távérzékelési Társaság 1149 Budapest, Bosnyák tér 5. I. em. 106.</t>
  </si>
  <si>
    <t xml:space="preserve">- Állattartási feladat végrehajtása (pl. takarmányok érzékszervi vizsgálata, takarmány-előkészítés, takarmánykiosztás, itatás, kitrágyázás, állatápolás, legeltetés, trágyakezelés, takarítás, fertőtlenítés, klinikai alapértékek, alapvető vizsgálatok elvégzése, tejvizsgálat, küllemi bírálat, méretfelvétel)
(aránya: 65%)
- Felismerési feladat (pl. csontok, testtájak, tenyésztett állatok fajtái és típusai, tenyésztett állatfajok, ivarzó, valamint beteg állat, takarmányok, állattartásban, állatápolásban, állattenyésztésben használt anyagok, eszközök, gépek, gépelemek)
(aránya: 10%)
- Állattartás gépeinek, berendezéseinek üzemeltetésével, beállításával, karbantartásával kapcsolatos feladat végrehajtása
Állattartó telepen előforduló gép, berendezés beállítása, üzemeltetése, egyszerűbb karbantartása (pl. takarmány-előkészítés gépei, itatás, trágyaeltávolítás, fejés, tejkezelés gépesítése, állatápolás gépei, tojásgyűjtés és -kezelés eszközei, keltetőgépek, nyírás eszközei, állattartó épületek klímaszabályozása, mosás és fertőtlenítés gépei, elektromos kerítések, mérlegelés, állatszállítás eszközei, járművei)
(aránya: 25%)
Az összeállított valamennyi gyakorlati tétel tartalmazzon végrehajtandó és felismerési feladatot egyaránt.
A témaköröket komplex feladatban kell megjeleníteni.
A felismerési feladat térben és időben a gyakorlati feladatoktól nem elválasztható. Minden gyakorlati tételnek más-más felismerési feladatot kell tartalmaznia. A vizsgára előkészített felismerendő dolgok száma tételenként minimum 10 db.
</t>
  </si>
  <si>
    <t xml:space="preserve">- Növénytermesztési feladat végrehajtása (pl. alapvető vizsgálatok elvégzése, talajvizsgálatok, vetőmagvizsgálat, vetőmagszükséglet, tápanyagutánpótlás számítások, egyszerű növénytermesztési munkák elvégzése)
(aránya: 40%)
- Növénytermesztés és kertészet gépeinek, berendezéseinek üzemeltetésével, beállításával,
karbantartásával kapcsolatos feladat végrehajtása (pl.: mezőgazdasági erőgépek, talajművelés gépei, tápanyagvisszapótlás gépei, vetés, ültetés, palántázás gépei, növényápolás gépei, betakarítás gépei, növénytermesztési munkagépek kiszolgálása, rakodás, tárolóhely előkészítése, kertészeti kisgépek üzemeltetése, öntözőberendezés)
(aránya: 20%)
- Felismerési feladat (pl. szántóföldi és kertészeti kultúrnövények, gyomnövények, növényi részek, kultúrnövények magjai, termései, talajtípusok, kártevők, kórokozók, kárképek, kórképek).
(aránya: 10%)
- Kertészeti feladat végrehajtása (pl. talaj-előkészítés magvetéshez, magvetés szabadföldbe, magvetés szaporító ládába/tálcába, palántázás, vegetatív szaporítás, oltás-szemzés elvégzése, ültető gödör kiásása, ültetés, öntözés, metszés, gyümölcs betakarítás, osztályozás, minősítés, tárolás, csomagolás, szőlőművelés és metszés)
(aránya: 30%)
Az összeállított valamennyi gyakorlati tétel tartalmazzon végrehajtandó és felismerési feladatot egyaránt.
A témaköröket komplex feladatban kell megjeleníteni.
A felismerési feladat térben és időben a gyakorlati feladatoktól nem elválasztható. Minden gyakorlati tételnek más-más felismerési feladatot kell tartalmaznia. A vizsgára előkészített felismerendő dolgok száma tételenként minimum 10 db.
</t>
  </si>
  <si>
    <t xml:space="preserve">Mezőgazdasági vontató vezetésére érvényes vezetői engedély (T, illetve C+E, C1+E kategória, vagy B kategória).
Az iskolarendszeren kívüli szakképzésben az 5.2. pontban előírt valamennyi modulzáró vizsga eredményes letétele.
Az iskolai rendszerű szakképzésben az évfolyam teljesítését igazoló bizonyítványban foglaltak szerint teljesített tantárgyak - a szakképzési kerettantervben meghatározottak szerint - egyenértékűek az adott követelménymodulhoz tartozó modulzáró vizsga teljesítésével.
</t>
  </si>
  <si>
    <t>Állattartás elméleti ismeretei
Növénytermesztés elméleti ismeretei
Kereskedelem, vállalkozás és ügyviteli ismeretek
Kiegészítő tevékenység elméleti ismeretei</t>
  </si>
  <si>
    <t>A szóbeli vizsgafeladat központilag összeállított vizsgakérdései a 4. Szakmai követelmények pontban szereplő „Gazda kiegészítő tevékenységei” szakmai követelménymodul témaköreit tartalmazzák.</t>
  </si>
  <si>
    <t xml:space="preserve">Tekintettel a feladatok összetettségére, valamint a feladatvégrehajtás térben és időben történő - a mezőgazdasági sajátosságokat figyelembe vevő - összehangolásának nehézségeire, egy napon vizsgánként - a vizsgafeladatoknál meghatározott időtartamtól függetlenül - maximum 25 fő vizsgázó vizsgáztatható.
Az Állattartási feladat végrehajtásához az állatokkal való biztonságos munkavégzés érdekében a vizsgaszervező vagy a képző részéről segítő technikai személyzet biztosítása és jelenléte a vizsgafeladat teljes időtartamában kötelező.
Az A) és B) gyakorlati vizsgafeladat valamennyi gyakorlati tétele tartalmazzon végrehajtandó és felismerési feladatot egyaránt. A témaköröket komplex feladatban kell megjeleníteni.
A felismerési feladat térben és időben a gyakorlati feladatoktól nem elválasztható. Minden gyakorlati tételnek más-más felismerési feladatot kell tartalmaznia. A vizsgára előkészített felismerendő dolgok száma tételenként minimum 10 db.
A komplex gyakorlati vizsgafeladatokban a feladatrészek aránya:
A) Állattartási, gépüzemeltetési és karbantartási feladatok végrehajtása esetén:
- Állattartási feladat aránya 65%
- Felismerési feladat aránya 10%
- Állattartás gépeinek, berendezéseinek üzemeltetésével, beállításával, karbantartásával kapcsolatos feladat aránya 25%
B) Növénytermesztési, kertészeti, gépüzemeltetési és karbantartási feladatok végrehajtása esetén:
- Növénytermesztési feladat aránya 40%
- Növénytermesztés és kertészet gépeinek, berendezéseinek üzemeltetésével, beállításával, karbantartásával kapcsolatos feladat aránya 20%
- Felismerési feladat aránya 10%
- Kertészeti feladat végrehajtása aránya 30%
Felismerési feladatok:
Az állattartás gyakorlati vizsgafeladat A) felismerési részfeladatában a faj/fajta/testtájak/csontok felismerése elő állaton történhet. A takarmányminták felismerése során csak valódi takarmányminta használható. Állattenyésztésben, állattartásban, állatápolásban használt anyagok, eszközök, gépek, gépelemek felismerésére kép, ábra, rajz nem használható.
A növénytermesztési, kertészeti gyakorlati vizsgafeladat B) felismerési részfeladatában a szántóföldi növények, zöldségfajok, gyomnövények esetében minden növényi résszel rendelkező szárított, préselt vagy zöld növény használható. Gyümölcsfajok esetében leveles vesszőt vagy hajtást és termést tartalmazó szárított, préselt vagy zöld növény, illetve mulázs használható. Szántóföldi, valamint zöldségnövények magjainak felismeréséhez kép, ábra, rajz nem használható. Kór- és kárképek esetében élő minta, kép, ábra, rajz egyaránt használható. Szántóföldi növénytermesztésben, kertészetben használt anyagok, eszközök, gépek, gépelemek felismerésére kép, ábra, rajz nem használható.
</t>
  </si>
  <si>
    <t xml:space="preserve">Felismerési feladat, Termesztéstechnológiai feladat
</t>
  </si>
  <si>
    <t>Fűszernövények, gyógynövények, drogok, anyagok, eszközök, gépek, gépelemek felismerése (20 db) 20 perc alatt.
A teljesítmény mérésére is alkalmas műveletek elvégzése gyógy- és fűszernövénytermesztésből, gépek működtetése és karbantartása 60 perc alatt.</t>
  </si>
  <si>
    <t>A „Gyógynövénytermesztés” és a „Fűszernövénytermesztés” modul tananyagából összeállított feladatlap megoldása.</t>
  </si>
  <si>
    <t>Válaszadás a „Gyógynövénytermesztés” és a „Fűszernövénytermesztés” modul tananyagából központilag összeállított szóbeli vizsgakérdésekre.</t>
  </si>
  <si>
    <t>Gyümölcspálinka gyártása
Gyümölcspálinka vizsgálata, minősítése</t>
  </si>
  <si>
    <t xml:space="preserve">Gyümölcspálinka gyártása (gyümölcs és borgazdasági alapanyagok átvétele, cefrekészítés, erjesztés, lepárlás, finomítás, érlelés, tárolás, töltés, palackozás) a munka-, tűz-, környezetvédelmi és higiéniai követelmények, valamint a jövedéki törvény előírásainak maradéktalan betartása mellett.
Az évszaknak megfelelő gyümölcs felhasználásával gyümölcspálinkát készít, elvégzi az aktuális technológiai műveleteket.
</t>
  </si>
  <si>
    <t>Gyártásközi fizikai, kémiai, érzékszervi vizsgálatok végzése, vagy a kész gyümölcspálinka, borpárlat ellenőrzése és minősítése.
Az aktuális munkafolyamattól függően:
- alapanyagok minősítése, vagy
- gyártásközi ellenőrzések
- pálinka, borpárlat alkoholtartalmának meghatározása, vagy
- pálinka, vagy borpárlat érzékszervi minősítése (bírálata).</t>
  </si>
  <si>
    <t>Gyümölcspálinka gyártásának technológiája
Jövedéki ismeretek</t>
  </si>
  <si>
    <t>Gyümölcspálinka gyártás műveletének fizikai, kémiai, mikrobiológiai alapjai, a műveletek jellemzése, a gyártástechnológia elméleti alapjai, gépek és berendezések ismertetése.</t>
  </si>
  <si>
    <t>Gyümölcspálinka előállításához kapcsolódó hatályos jövedéki szabályozás bemutatása.</t>
  </si>
  <si>
    <t>Egy adott horgásztó, halas vízterület napi üzemeltetési feladatainak elvégzése
Elektromos halászgép előkészítése, beüzemelése és üzemeltetése, a kifogott hal kezelése
Édesvízi haltenyésztés és természetesvízi tevékenység elvégzése
Vizsgaremek bemutatása</t>
  </si>
  <si>
    <t xml:space="preserve">Elektromos halászgép kezelése modul tartalmának komplex vizsgája
Elektromos halászgép előkészítése, beüzemelése és üzemeltetése, a kifogott hal kezelése
</t>
  </si>
  <si>
    <t xml:space="preserve">Édesvízi haltenyésztés, Természetesvízi halászat modulok tartalmának komplex vizsgája
A gyakorlati vizsga manuálisan elvégzendő tógazdasági és természetesvízi feladatot tartalmaz.
</t>
  </si>
  <si>
    <t>A szóbeli vizsgatevékenység központilag összeállított vizsgakérdései a 4. Szakmai követelmények pontban megadott „Halászati vállalkozási és jogi alapismeretek” és a „Biológiai és halegészségügyi alapismeretek” modulhoz tartozó témakörök mindegyikét tartalmazzák.</t>
  </si>
  <si>
    <t>A korábban elkészített vizsgaremek a gyakorlati vizsgarésznél kerül bemutatásra. A vizsgaremek elkészítése az utolsó szakképző évfolyam eredményes elvégzésének és a szakmai vizsga megkezdésének feltétele.
Iskolarendszeren kívüli képzésnél a modulzáró vizsga letételének feltétele a vizsgaremek bemutatása.
A vizsgaremek a képző által meghatározott természetesvízi halászszerszám, eszköz makettje. A vizsgaremek értékelése az 4.7. Természetesvízi halászat tevékenység elvégzése témakörhöz kapcsolódik.</t>
  </si>
  <si>
    <t>A hobbiállatok tartásával és egészségvédelmével kapcsolatos feladatok elvégzése és bemutatása</t>
  </si>
  <si>
    <t xml:space="preserve"> - A feladatleírásban rögzített tevékenységformák (akváriumok, akvaterráriumok, terráriumok, inszektáriumok, ketrecek, röpdék) szakszerű berendezése, tisztítási és fertőtlenítési feladatainak elvégzése, a kijelölt állatfajokkal történő betelepítése biztonságos anyag- és eszközhasználattal, illetve szakszerű bánásmóddal.
- A hobbiállatok egészségi állapotával kapcsolatos tünetek, tünet együttesek megfigyelése és értékelése.
</t>
  </si>
  <si>
    <t>Gyakorlati vizsgatevékenység csak a szakmai és vizsgakövetelményben rögzített eszköz- és felszerelési jegyzékben meghatározott feltételekkel rendelkező helyszínen folyhat, ahol biztosítani kell mindazon anyagokat és eszközöket, melyek a feladat szakszerű végrehajtásához szükségesek. A gyakorlati helyszínnek rendelkeznie kell az állatvédelmi, munka-, tűz- és környezetvédelmi előírások feltételeivel.
A gyakorlati vizsgát a vizsgázónak önállóan kell végrehajtania.</t>
  </si>
  <si>
    <t>A hobbiállatok tartásával, egészségvédelmével, takarmányozásával, tenyésztésével, kereskedelmével kapcsolatos komplex feladatsorok</t>
  </si>
  <si>
    <t>Hulladékfelvásárló és -gazdálkodó</t>
  </si>
  <si>
    <t>31 851 02</t>
  </si>
  <si>
    <t>12091-16</t>
  </si>
  <si>
    <t>Hulladékkereskedelem és -gazdálkodás</t>
  </si>
  <si>
    <t>Hulladékfelvásárló és -gazdálkodó feladatok</t>
  </si>
  <si>
    <t>Nyilvántartások vezetése, adatszolgáltatási és kísérő dokumentáció, valamint bizonylatok kitöltése, hulladékok fizikai, kémiai jellemzőinek helyszíni mérése, jegyzőkönyv készítése, eredmények értékelése, anyagmérleg készítése.</t>
  </si>
  <si>
    <t>A szóbeli vizsgatevékenység központilag összeállított vizsgakérdései a 4. Szakmai követelmények pontban megadott modulokhoz tartozó témakörök mindegyikét tartalmazzák.</t>
  </si>
  <si>
    <t>A részszakképesítés megszerzésére irányuló felkészítésre jelentkező fogyatékossággal élő személy tekintetében - különösen akkor, ha fogyatékosságának típusa a szakképesítés megszerzését követő foglalkoztatását kizárná, vagy megkérdőjelezné - a szakképzés megkezdésével kapcsolatban a szakképzést folytató intézmény vezetője dönt, a fogyatékosság típusának megfelelő érdekképviselet véleményének ismeretében.</t>
  </si>
  <si>
    <t>10871-16</t>
  </si>
  <si>
    <t>Hulladékgazdálkodó szaktechnikus mérési és dokumentációs feladatai</t>
  </si>
  <si>
    <t>Minta előkészítése, hulladékok vizsgálata műszeres analitikai módszerekkel, dokumentáció és jegyzőkönyv elkészítése. Hulladékokkal kapcsolatos nyilvántartási, adatszolgáltatási és kísérődokumentáció kitöltése.</t>
  </si>
  <si>
    <t xml:space="preserve">Hulladékgazdálkodás szakmai ismeretek, kapcsolódó számítások.
A szóbeli vizsgatevékenység központilag összeállított vizsgakérdései a 4. Szakmai követelmények pontban megadott modulhoz tartozó témakörök mindegyikét tartalmazzák.
</t>
  </si>
  <si>
    <t>10867-16</t>
  </si>
  <si>
    <t>Hulladékgyűjtő és -szállító feladatok</t>
  </si>
  <si>
    <t xml:space="preserve">Hulladékok felismerése, válogatása, csoportosítása fajtánként együttszállíthatóság szempontjából.
A feladat elvégzéséhez szükséges munkavédelmi eszközök kiválasztása és alkalmazása.
</t>
  </si>
  <si>
    <t>A részszakképesítés megszerzésére irányuló felkészítésre jelentkező fogyatékossággal élő személy tekintetében - különösen akkor, ha fogyatékosságának típusa a részszakképesítés megszerzését követő foglalkoztatását kizárná, vagy megkérdőjelezné - a szakképzés megkezdésével kapcsolatban a szakképzést folytató intézmény vezetője dönt, a fogyatékosság típusának megfelelő érdekképviselet véleményének ismeretében.
A szakmai tevékenység ellátása során a szállítójárműveken lévő emelőgépek kezelésének feltétele a gépek kezelésére külön jogszabályban meghatározott érvényes gépkezelői jogosítvány, amennyiben ezt külön jogszabály előírja.</t>
  </si>
  <si>
    <t>32 851 02</t>
  </si>
  <si>
    <t>Hulladéktelepkezelő</t>
  </si>
  <si>
    <t>11928-16</t>
  </si>
  <si>
    <t>Hulladéktelepkezelő dokumentációs és üzemeltetési feladatai
Hulladékfelvásárló és -gazdálkodó feladatok
Hulladékgyűjtő és -szállító feladatok
Hulladékválogató és -feldolgozó feladatok</t>
  </si>
  <si>
    <t xml:space="preserve">Hulladékok szabványok szerinti besorolása, minősítése
Szerződés, számla, nyugta, vételi jegy kiállítása
</t>
  </si>
  <si>
    <t>Nyilvántartások vezetése, adatszolgáltatási és kísérő dokumentáció, valamint bizonylatok kitöltése, hulladékok fizikai, kémiai jellemzőinek mérése, jegyzőkönyv készítése, eredmények értékelése, anyagmérleg készítése.</t>
  </si>
  <si>
    <t>Hulladékok felismerése, válogatása, csoportosítása fajtánként együttszállíthatóság szempontjából</t>
  </si>
  <si>
    <t xml:space="preserve">Egy hulladékválogató-szalag biztonságos működtetése
Kevert állapotú hulladékok kézi úton történő válogatása
</t>
  </si>
  <si>
    <t>Az 32 851 02 Hulladéktelepkezelő szakképesítés komplex vizsgáján az A, B, C, D jellel jelölt gyakorlati vizsga feladatai összevonhatók a hulladéktelepkezelő dokumentációs és üzemeltetési feladatai elnevezésű gyakorlati vizsgafeladatban, mely tartalmazza mind a négy vizsgafeladat tananyagtartalmát.
A szakképesítés megszerzésére irányuló felkészítésre jelentkező fogyatékossággal élő személy tekintetében - különösen akkor, ha fogyatékosságának típusa a szakképesítés megszerzését követő foglalkoztatását kizárná, vagy megkérdőjelezné - a szakképzés megkezdésével kapcsolatban a szakképzést folytató intézmény vezetője dönt, a fogyatékosság típusának megfelelő érdekképviselet véleményének ismeretében.</t>
  </si>
  <si>
    <t>A hulladéktelep-kezelő szakmai ismereteit, munkabiztonság és környezetvédelem témaköreit tartalmazó, központilag összeállított, szóbeli vizsgakérdések a 4. Szakmai követelmények pontban megadott modulokhoz tartozó témakörök mindegyikét tartalmazzák.</t>
  </si>
  <si>
    <t>Hulladékválogató és -feldolgozó feladatok</t>
  </si>
  <si>
    <t>A részszakképesítés megszerzésére irányuló felkészítésre jelentkező, fogyatékossággal élő személy tekintetében - különösen akkor, ha fogyatékosságának típusa a részszakképesítés megszerzését követő foglalkoztatását kizárná, vagy megkérdőjelezné - a szakképzés megkezdésével kapcsolatban a szakképzést folytató intézmény vezetője dönt, a fogyatékosság típusának megfelelő érdekképviselet véleményének ismeretében.
A szakmai tevékenység ellátása során az anyagmozgató gépek, hulladékválogató-szalagok kezelésének feltétele a gépek kezelésére külön jogszabályban meghatározott érvényes gépkezelői jogosítvány.</t>
  </si>
  <si>
    <t xml:space="preserve">Két összetettebb manuális feladat elvégzése a hús- és baromfiipari elsődleges és másodlagos feldolgozás köréből.
Egy minőségellenőrzési feladat végrehajtása a megadott bírálati módszer szerint
Eszközök használata, gépek kezelése, berendezések üzemeltetése, napi gépápolási, beállítási, karbantartási, tisztítási, fertőtlenítési és egyszerűbb javítási feladatok elvégzése
A tételeknek tartalmaznia kell a teljes hús- és baromfiipari tevékenységet, minden olyan munkaműveletet, mellyel a napi munkavégzése során találkozik, találkozhat.
</t>
  </si>
  <si>
    <t xml:space="preserve">Az írásbeli vizsga komplex kérdéseket tartalmaz, mely két kérdéscsoportból áll:
I. Témakör: Hús- és baromfiipari technológia 60%
II. Témakör: Hús- és baromfiipari gépek és berendezések 40%
Az írásbeli vizsga kérdései között szakmai számítási feladat is szerepelhet.
</t>
  </si>
  <si>
    <t xml:space="preserve">A szóbeli vizsgán a következő tantárgyak témakörei szerepelnek:
- hús- és baromfiipari technológia,
- hús- és baromfiipari gépek és berendezések.
A szóbeli feleletekben jelenjenek meg a higiénia, minőségügy, munka-, tűz- és környezetvédelem vonatkozásai is.
</t>
  </si>
  <si>
    <t>Foglalkoztatás II</t>
  </si>
  <si>
    <t>10927-16</t>
  </si>
  <si>
    <t>10929-16</t>
  </si>
  <si>
    <t>Vágóhídi munka
Darabolás, csontozás
Másodlagos feldolgozás
Húsipari értékesítés</t>
  </si>
  <si>
    <t>Húskészítmény gyártása (alapanyag, segédanyag előkészítése, aprítása, keverése, töltése, formázása, szükséges tartósítási mód alkalmazása)</t>
  </si>
  <si>
    <t>Szakmai számítások, Mikrobiológiai, higiéniai minőségbiztosítási ismeretek</t>
  </si>
  <si>
    <t xml:space="preserve">Szakmai számítások végzése 70%
Mikrobiológiai, higiéniai minőségbiztosítási ismeretek 30%
</t>
  </si>
  <si>
    <t>Húsipari termékgyártás</t>
  </si>
  <si>
    <t>A szóbeli vizsgatevékenység központilag összeállított vizsgakérdései az alábbi szakmai követelménymodulok témaköreit mindegyikét tartalmazzák: vágóhídi munka; darabolás, csontozás; másodlagos húsipari feldolgozás; húsipari értékesítés</t>
  </si>
  <si>
    <t xml:space="preserve">A vizsgafeladat ismertetése: elvégzi a vágóállat testtáji darabolását, húsrészekre bontását, ipari csontozását, osztályozását
Húskészítmény gyártása (alapanyag, segédanyag előkészítése, aprítása, keverése, töltése, formázása, szükséges tartósítási mód alkalmazása)
</t>
  </si>
  <si>
    <t>Másodlagos feldolgozás</t>
  </si>
  <si>
    <t>A szóbeli vizsgatevékenység központilag összeállított vizsgakérdései a „Másodlagos húsipari feldolgozás” szakmai követelménymodul témaköreit tartalmazza</t>
  </si>
  <si>
    <t>31 541 16</t>
  </si>
  <si>
    <t>Hűtőipari munkás</t>
  </si>
  <si>
    <t>11622-16</t>
  </si>
  <si>
    <t>Hűtőipari termékgyártás</t>
  </si>
  <si>
    <t>Hűtőipari tevékenység</t>
  </si>
  <si>
    <t>Hűtőipari termékek technológiai műveleteinek szakszerű, önálló gazdaságos végrehajtása a munka-, tűz-, környezetvédelmi és higiéniai követelmények maradéktalan betartásával.
A készítendő hűtőipari termék minőségéhez megfelelő alap-, és segédanyagok felhasználásával elkészíti a terméket, elvégzi az aktuális technológiai műveleteket, minősíti a készterméket, címkéz, gyűjtőcsomagolást (egységrakományt) készít.</t>
  </si>
  <si>
    <t>Hűtőipari termékgyártás és gépei</t>
  </si>
  <si>
    <t>Különböző hűtőipari termékek gyártásának fizikai, kémiai, mikrobiológiai alapjai, a technológiai műveletek jellemzése,(hőkezeléssel, vegyi úton, mikrobiológiai úton tartósított) gépek és berendezések ismertetése.</t>
  </si>
  <si>
    <t>A gyakorlati vizsgatevékenység, a szóbeli vizsgatevékenységet megelőzően kerül lebonyolításra.
A gyakorlati feladat megoldása közben a vizsgafeladatban rendelkezésre bocsátott dokumentumokat, valamint az állami ingatlan-nyilvántartást szabályozó törvényt és annak végrehajtási rendeleteit használhatja.</t>
  </si>
  <si>
    <t>A vizsgabizottsági tagot delegáló szakmai szervezet megnevezése, elérhetősége:
Magyar Földmérési, Térképészeti és Távérzékelési Társaság, 1149 Budapest, Bosnyák tér 5. I. em. 106.</t>
  </si>
  <si>
    <t>31 541 17</t>
  </si>
  <si>
    <t>Keksz- és ostyagyártó</t>
  </si>
  <si>
    <t>Keksz, vagy kréker, vagy mézes sütemény, vagy ostyagyártmány vagy teasütemény gyártása.</t>
  </si>
  <si>
    <t xml:space="preserve">Keksz vagy kréker vagy mézes sütemény, vagy ostyagyártmány, vagy teasütemény gyártása a munka-, tűz- környezetvédelmi és higiéniai követelmények, valamint az Élelmiszerkönyv előírásaink maradéktalan betartásával.
A technológiai utasításnak megfelelően elvégzi a technológiai műveleteket. Késztermékek tömegét, érzékszervi tulajdonságait ellenőrzi. Készterméket csomagol és jelöl a vonatkozó jogszabályi előírások szerint.
</t>
  </si>
  <si>
    <t>Élelmiszer-higiéniai, munkavédelmi, baleset megelőzési, élelmiszeripari minőségbiztosítás kötelező elemei, dokumentációja, élelmiszer-vállalkozások indítása témakörökből ad számot a vizsgázó.</t>
  </si>
  <si>
    <t>11069-16</t>
  </si>
  <si>
    <t>11070-16</t>
  </si>
  <si>
    <t>Növényismeret</t>
  </si>
  <si>
    <t>11072-16</t>
  </si>
  <si>
    <t xml:space="preserve">Kerti elem vagy zöldfelületi egység adott technológia szerinti megépítése, kivitelezése, illetve fenntartása az alkalmazott gépek működtetése, karbantartása (60 perc).
Dísz- és gyomnövények felismerése (40 db), írásban történő megnevezésük a növények tudományos nevével (latin, kettős nevezéktan) (40 perc).
</t>
  </si>
  <si>
    <t>Kertészeti és munkavállalói ismeretek
Növényismeret, parképítés, vállalkozás és kereskedelem</t>
  </si>
  <si>
    <t>A részszakképesítéssel kapcsolatos előírások a http://nive.hu/ weblapon érhetők el a Vizsgák menüpont alatt. Az írásbeli vizsgán számológép, vonalzó és körző, valamint milliméter-pauszpapír használata engedélyezett.</t>
  </si>
  <si>
    <t>11025-16</t>
  </si>
  <si>
    <t>11024-16</t>
  </si>
  <si>
    <t>Felismerési feladat, Kerti munkák
Kertészeti termesztés</t>
  </si>
  <si>
    <t>Gyümölcstermő növények, növényi részek, szőlő növényi részek, zöldségnövények, növényi részek, magok, palánták felismerése (30 db).
Kertészeti feladat végrehajtása (pl. talaj-előkészítés, magvetés, ültetés, ültető gödör kiásása, ápolási munkák, betakarítás) 30 perc alatt.</t>
  </si>
  <si>
    <t>Kertészeti és munkavállalói ismeretek
Kertészeti termesztés, vállalkozás, kereskedelem</t>
  </si>
  <si>
    <t>A „Kertészeti alapismeretek” és a „Kertészeti munkavállalói ismeretek” modul tananyagából összeállított feladatlap megoldása.</t>
  </si>
  <si>
    <t>A „Vállalkozási, kereskedelmi alapok” valamint a „Kertészeti termesztés” modul tananyagából összeállított feladatlap megoldása.</t>
  </si>
  <si>
    <t>Válaszadás a „Kertészeti termesztés” modul tananyagából központilag összeállított szóbeli vizsgakérdésekre.</t>
  </si>
  <si>
    <t>A vizsgafeladat ismertetése: a gyakorlati vizsgán a jelölt időszerű termesztéstechnológiai műveleteket tartalmazó feladatot végez, az általa megismert módon. A feladatok a gyümölcs, szőlő, zöldség és dísznövénytermesztés témaköreiből állnak össze, s ezek közül a vizsgázó egyet húz.
A munkafolyamatnál mind a környezetvédelmi, mind a munka és tűzvédelmi előírásokat be kell tartani</t>
  </si>
  <si>
    <t>A vizsgafeladat ismertetése: összetett írásbeli feladat gyümölcstermesztésből, szőlőtermesztésből, zöldségtermesztésből és dísznövénytermesztésből.</t>
  </si>
  <si>
    <t>Egyéni felszerelési jegyzék:
- metszőolló
- szemzőkés
- oltókés
- ültető kanál
- ültető fa</t>
  </si>
  <si>
    <t>Felismerési feladat, Kerti munkák</t>
  </si>
  <si>
    <t>Gyümölcstermő növények, növényi részek, szőlő növényi részek, zöldségnövények, növényi részek, magok, palánták felismerése (30 db) 30 perc alatt.
Kertészeti feladat végrehajtása (pl. talaj-előkészítés, magvetés, ültetés, ültető gödör kiásása, ápolási munkák, betakarítás) 30 perc alatt.</t>
  </si>
  <si>
    <t>31 541 18</t>
  </si>
  <si>
    <t>Kistermelői élelmiszerelőállító</t>
  </si>
  <si>
    <t>11613-16</t>
  </si>
  <si>
    <t>Élelmiszeripari áruismeret kistermelőknek</t>
  </si>
  <si>
    <t>11614-16</t>
  </si>
  <si>
    <t>Kistermelői tartósítási módok</t>
  </si>
  <si>
    <t>11615-16</t>
  </si>
  <si>
    <t>Kistermelői zöldség- és gyümölcsfeldolgozás</t>
  </si>
  <si>
    <t>11616-16</t>
  </si>
  <si>
    <t>Kistermelői húsfeldolgozás</t>
  </si>
  <si>
    <t>11617-16</t>
  </si>
  <si>
    <t>Kistermelői sütő-, cukrász- és édesipari termékek előállítása</t>
  </si>
  <si>
    <t>11618-16</t>
  </si>
  <si>
    <t>Erjedésipari és jövedéki ismeretek alapjai kistermelőknek</t>
  </si>
  <si>
    <t>11619-16</t>
  </si>
  <si>
    <t>Kistermelői tejtermékek és sajt előállítása</t>
  </si>
  <si>
    <t>11620-16</t>
  </si>
  <si>
    <t>Higiénia és minőségbiztosítás kistermelőknek</t>
  </si>
  <si>
    <t>A húskészítmények előállításához szükséges megfelelő alapanyagok felhasználásával kistermelői húskészítményt állít elő, elvégzi az aktuális technológiai műveleteket.</t>
  </si>
  <si>
    <t>Sütő-, cukrász illetve édesipari termékek előállításához szükséges alapanyagok felhasználásával kistermelői sütő-, cukrász illetve édesipari termékeket készít, elvégzi az aktuális technológiai műveleteket.</t>
  </si>
  <si>
    <t>Kézműves erjedésipari termékek előállításához szükséges alapanyagok felhasználásával kistermelői erjedésipari termékeket készít, elvégzi az aktuális technológiai műveleteket.</t>
  </si>
  <si>
    <t>Kézműves tejtermékek előállításához szükséges alapanyagok felhasználásával kistermelői tejtermékeket készít, elvégzi az aktuális technológiai műveleteket.</t>
  </si>
  <si>
    <t>Élelmiszeripari áruismeret, higiénia és minőségbiztosítás kistermelőknek
Élelmiszeripari tartósítási módok</t>
  </si>
  <si>
    <t>A szóbeli vizsgatevékenység központilag összeállított vizsgakérdései a 4. Szakmai követelmények pontban szereplő „Élelmiszeripari áruismeret kistermelőknek”, valamint „Higiénia és minőségbiztosítás kistermelőknek” modulok témaköreinek mindegyikét tartalmazzák.</t>
  </si>
  <si>
    <t>A szóbeli vizsgatevékenység központilag összeállított vizsgakérdései a 4. Szakmai követelmények pontban szereplő „Kistermelői tartósítási módok” modul témaköreinek mindegyikét tartalmazzák.</t>
  </si>
  <si>
    <t>34 541 08</t>
  </si>
  <si>
    <t>Kistermelői élelmiszerelőállító, falusi vendéglátó</t>
  </si>
  <si>
    <t>A zöldség-, gyümölcskészítmények típusához (szárított, vagy aszalt, savanyított, vagy konzerv) megfelelő alapanyagok felhasználásával kistermelői tartósítóipari terméket készít, elvégzi az aktuális technológiai műveleteket.</t>
  </si>
  <si>
    <t>Sütő-, cukrász és / vagy édesipari termékek előállításához szükséges alapanyagok felhasználásával kistermelői sütő-, cukrász és/vagy édesipari termékeket készít, elvégzi az aktuális technológiai műveleteket.</t>
  </si>
  <si>
    <t xml:space="preserve">A vizsgázó a vendéglátással kapcsolatos étkeztetési feladatokról bizonyítja rátermettségét. A kihúzott tételnek megfelelően kiválasztja az alapanyagokat, elkészíti a 2 vagy 3 fogásos főétkezésre szolgáló ételeket, megterít, felszolgálja és a hozzá illő italokkal is megkínálja a vendéget. Bemutatja az általa készített ételeket, ismerteti azok táplálóértékét, jellegzetességeit stb. Befejezésként leszedi az asztalt, rendet rak a munkahelyén, elmosogat.
A vizsgázó a családi környezetben történő munkavégzés feladatairól ad számot. Megtervezi a napi munkafeladatokat, reggelit készít, tárolja az élelmiszereket, kezeli a gépeket és eszközöket, takarít, egyszerű saját készítésű anyagokkal, erdei, kerti termékekkel díszíti a lakást, vasal, tisztít. Kiemelt feladat a személyi higiénia alkalmazása, valamint a gyermekneveléshez kapcsolódó tevékenységek végzése.
</t>
  </si>
  <si>
    <t>Élelmiszeripari áruismeret, higiénia és minőségbiztosítás kistermelőknek
Élelmiszeripari tartósítási módok
Vendégfogadás és ellátás</t>
  </si>
  <si>
    <t>Az 5.3.1 pontban szereplő gyakorlati vizsgatevékenység A) vizsgafeladata a
11615-16 Kistermelői zöldség- és gyümölcsfeldolgozás
11616-16 Kistermelői húsfeldolgozás
11617-16 Kistermelői sütő-, cukrász- és édesipari termékek előállítása
11618-16 Erjedésipari és jövedéki ismeretek alapjai kistermelőknek
11619-16 Kistermelői tejtermékek és sajt előállítása
megnevezésű követelménymodulok közül legalább kettőnek a vizsgafeladatait tartalmazza az év végi - iskolarendszeren kívüli vizsga esetében az első - szakmai vizsga. A gyakorlati tételsor összeállításakor - a vizsgahelyszín adottságait figyelembe véve - a kiválasztott követelménymodulok tartalmának megfelelő kérdéssort kell összeállítani (a két modul súlyaránya ebben az esetben 15-15%, tehát összesen 30%-nak megfelelő arányú). Javítóvizsga esetében a 315/2013. (VIII. 28.) Korm. rendelet 3. § szerint kell a javítóvizsgát lefolytatni.</t>
  </si>
  <si>
    <t>31 541 19</t>
  </si>
  <si>
    <t>Konzervgyártó</t>
  </si>
  <si>
    <t>11621-16</t>
  </si>
  <si>
    <t>Készétel- és konzervgyártás</t>
  </si>
  <si>
    <t>Konzervgyártás</t>
  </si>
  <si>
    <t>Konzervgyártás technológiai műveleteinek szakszerű, önállógazdaságos végrehajtása a munka-, tűz-, környezetvédelmi és higiéniai követelmények maradéktalan betartásával.
A készítendő konzerv típusának megfelelő alap- és segédanyagok felhasználásával elkészíti a terméket, elvégzi az aktuális technológiai műveleteket, minősíti a készterméket, címkéz, gyűjtőcsomagolást (egységrakományt) készít.</t>
  </si>
  <si>
    <t>Készétel- és konzervek gyártása és gépei</t>
  </si>
  <si>
    <t>Különböző konzervipari termékek gyártásának fizikai, kémiai, mikrobiológiai alapjai, a technológiai műveletek jellemzése, (befőttek, hőkezelt savanyúságok, főzelékkonzervek, pürék, sűrítmények, hús- és készételkonzervek) gyártása, gépek és berendezések ismertetése.</t>
  </si>
  <si>
    <t>11938-16</t>
  </si>
  <si>
    <t>10870-16</t>
  </si>
  <si>
    <t>11937-16</t>
  </si>
  <si>
    <t>Környezetvédelmi alapismeretek</t>
  </si>
  <si>
    <t>Környezetvédelmi ügyintézői feladatok
Méréstechnikai gyakorlatok (klasszikus és műszeres analitikai mérések) Műszaki dokumentálás</t>
  </si>
  <si>
    <t>Nyilvántartások vezetése, adatszolgáltatási dokumentáció kitöltése, hatósági bevallások, jelentések készítése, környezet- és természetvédelmi ellenőrzés elvégzése, panaszkezelési eljárás lefolytatása. Környezetvédelmi alapmérések végzése: talaj- és talajkivonat, valamint a víz fizikai és kémiai jellemzőinek meghatározása hordozható mérőműszerek és tesztkészletek segítségével. A talajok mechanikai és fizikai tulajdonságainak meghatározása. Biológiai vizsgálatok végzése. Zaj és levegőszennyezettség mérése, jegyzőkönyv készítése, mérési eredmény alapján a további feladatok meghatározása. A gyakorlati feladatokat a munka-, tűz- és környezetvédelmi előírások betartásával végzi.</t>
  </si>
  <si>
    <t>Talaj, víz, hulladék, levegő kémiai jellemzőinek, szennyező komponenseinek klasszikus és műszeres analitikai meghatározása. Direkt és indirekt potenciometriás és konduktometriás feladatok, spektrofotometriás mérések a munka-, tűz- és környezetvédelmi előírások betartásával. Mérési adatok értékelése és számítógépes dokumentálása.</t>
  </si>
  <si>
    <t>Környezetvédelmi ügyintéző szakmai ismeretek
Komplex feladat</t>
  </si>
  <si>
    <t xml:space="preserve">Környezetvédelmi technikus szakmai ismeretek, környezettechnikai eljárások
A szóbeli vizsgatevékenység központilag összeállított vizsgakérdései a 4. Szakmai követelmények pontban megadott „Környezetvédelmi alapismeretek”, „Környezetvédelmi technikus feladatok” és „Környezetvédelmi ügyintéző feladatok” modulhoz tartozó témakörök mindegyikét tartalmazzák.
</t>
  </si>
  <si>
    <t>A gyakorlati és az írásbeli vizsgatevékenység során szöveges adatok tárolására és megjelenítésére nem alkalmas zsebszámológép és függvénytáblázat (egyidejűleg akár többféle) használható segédeszközként.</t>
  </si>
  <si>
    <t>Környezetvédelmi ügyintézői feladatok</t>
  </si>
  <si>
    <t>Nyilvántartások vezetése, adatszolgáltatási dokumentáció kitöltése, hatósági bevallások, jelentések készítése, környezet- és természetvédelmi ellenőrzés elvégzése, panaszkezelési eljárás lefolytatása. Környezetvédelmi alapmérések végzése: talaj- és talajkivonat, valamint a víz fizikai és kémiai jellemzőinek meghatározása hordozható mérőműszerek és tesztkészletek segítségével. A talajok mechanikai és fizikai tulajdonságainak meghatározása. Biológiai vizsgálatok végzése. Zaj és háttérsugárzás mérése, eredmények értékelése, jegyzőkönyv készítése. A gyakorlati feladatokat a munka-, tűz- és környezetvédelmi előírások betartásával végzi.</t>
  </si>
  <si>
    <t xml:space="preserve">Környezetvédelmi ügyintéző szakmai ismeretek. Környezet-, természetvédelmi jogi, közigazgatási alapfogalmak és a környezeti elemek ismertetése.
A szóbeli vizsgatevékenység központilag összeállított vizsgakérdései a 4. Szakmai követelmények pontban megadott valamennyi modulhoz tartozó témakörök mindegyikét tartalmazzák.
</t>
  </si>
  <si>
    <t>10872-16</t>
  </si>
  <si>
    <t>Talajminták, vízminták, hulladékok, levegő és ipari gázok elemzése, a mérési eredmények kiértékelése, dokumentálása. A kapott eredmények alapján a szükséges teendők meghatározása.</t>
  </si>
  <si>
    <t>Környezeti hatástanulmányhoz szakmai anyag készítése, amely tartalmazza a hatásterület térképi bemutatását, annak állapotát, a környezeti hatások terepi és laboratóriumi mérésének és értékelésének módját, a választott mérések elvégzését.</t>
  </si>
  <si>
    <t>A szóbeli vizsgatevékenység központilag összeállított vizsgakérdései a 4. Szakmai követelmények pontban megadott modulhoz tartozó témakörök mindegyikét tartalmazzák.</t>
  </si>
  <si>
    <t>A vizsgázó a gyakorlati vizsgatevékenységet előzetesen elkészített záródolgozattal vagy a vizsgán gyakorlati feladat elvégzésével teljesítheti.</t>
  </si>
  <si>
    <t>Fajtaismeret, valamint a vizsgakutya komplett kozmetikai (trimmelés, illetve nyírás alkalmazásával) és egyéb ápolási feladatainak elvégzése.</t>
  </si>
  <si>
    <t xml:space="preserve">Az Európában gyakori kutyafajták felismerése és fajtaleírásuknak megfelelő szőrzetük, illetve a kapcsolódó technológiai műveletek megnevezése.
A vizsgakutya komplett kozmetikai (trimmelés, illetve nyírás alkalmazásával) és egyéb ápolási feladatainak elvégzése szakszerű anyag- és eszközhasználattal, az állatvédelmi, munka-, tűz- és környezetvédelmi előírások betartásával. A vizsgakutya fazonkialakításának megfelelő szerszámok, eszközök előkészítése, megnevezése. A kozmetikai műveletek technológiai sorrendjének alkalmazásával a vizsgakutya fazonjának (pl. bontása, előnyírás, trimmelés, fürdetés a szőrzetnek megfelelő kozmetikummal, szárítás) kialakítása, egyéb ápolási (karomvágás, fültisztítás, stb.) tevékenység végzése előírt és biztonságos anyag-, illetve eszközhasználattal, szakszerű bánásmóddal, a higiénia és munkaterület rendjének folyamatos fenntartása mellett.
</t>
  </si>
  <si>
    <t>Általános kinológiai, kutyakozmetikai és vállalkozási ismeretek</t>
  </si>
  <si>
    <t>A szóbeli vizsgatevékenység központilag összeállított vizsgakérdései a 4. Szakmai követelmények pontban szereplő szakmai követelménymodulok témaköreinek mindegyikét tartalmazzák.
A szóbeli vizsgán a következő tantárgyak témakörei szerepelhetnek:
- Általános kinológiai ismeretek (anatómia, élettan, tenyésztési-, állategészségügyi- és etológiai alapismeretek)
- Kutyakozmetikai ismeretek (fajtacsoportok, fajták, kültakaró és ápolás, küllemtani és kiállítási alapismeretek, anyag-, eszköz- és berendezési tárgyak, kutyakozmetikai műveletek technológiája, állatvédelmi, munka-, tűz- és környezetvédelmi ismeretek)
- Vállalkozási ismeretek</t>
  </si>
  <si>
    <t>Gyakorlati vizsgatevékenység csak a szakmai és vizsgakövetelményben rögzített eszköz- és felszerelési jegyzékben meghatározott feltételekkel rendelkező helyszínen folyhat, ahol biztosítani kell mindazon anyagokat és eszközöket, melyek a feladat szakszerű végrehajtásához szükségesek. A gyakorlati vizsgahelyszínnek rendelkeznie kell az állatvédelmi, munka-, tűz- és környezetvédelmi előírások feltételeivel.
Gyakorlati vizsgát csak a komplett kozmetikai művelet (trimmelés, illetve nyírás) és eszközhasználat értékelésére alkalmas szőrhosszúságú vizsgakutyán lehet végezni. A gyakorlathoz szükséges vizsgakutya, munkaruházat és védőfelszerelés biztosítása a tanuló feladata.
A gyakorlati vizsgát a vizsgázónak önállóan kell végrehajtania.</t>
  </si>
  <si>
    <t>Lakott területi fakitermelés</t>
  </si>
  <si>
    <t>A vizsgafeladat ismertetése: lakott területen fakitermelést végez. Különleges alakú és helyzetű fát dönt vagy ledarabol. Alkalmazza a szükséges segédeszközöket, biztonsági berendezéseket, fölszereléseket. Biztosítja a helyszínt.</t>
  </si>
  <si>
    <t>A vizsgafeladat ismertetése: a lakott-területi fakitermelés előkészítése. A lakott-területi fakitermelés munkaműveleteinek ismertetése. Az alkalmazható eszközök, technikák, technológiák. A lakott-területi fakitermelésre vonatkozó EBSZ előírások ismertetése. Munkabiztonsági és környezetvédelmi előírások. Engedélyezéssel kapcsolatos eljárások.</t>
  </si>
  <si>
    <t>10951-16</t>
  </si>
  <si>
    <t>A vizsgázó a ló gondozásával és tenyésztésével összefüggő komplex feladatot hajt végre, mely a 4. Szakmai követelmények pontban megadott „Lógondozási feladatok” és „Lótenyésztési feladatok” szakmai modulok gyakorlati tevékenységeire épül.</t>
  </si>
  <si>
    <t>A vizsgafeladat ismertetése: a szóbeli vizsgatevékenység központilag összeállított vizsgakérdései a 4. Szakmai követelmények pontban szereplő „Lógondozási feladatok” és „Lótenyésztési feladatok” szakmai követelménymodulok témaköreit tartalmazzák.</t>
  </si>
  <si>
    <t>52 812 02</t>
  </si>
  <si>
    <t>10952-16</t>
  </si>
  <si>
    <t>10953-16</t>
  </si>
  <si>
    <t>10954-16</t>
  </si>
  <si>
    <t>11599-16</t>
  </si>
  <si>
    <t>Turisztikai alapismeretek</t>
  </si>
  <si>
    <t>11598-16</t>
  </si>
  <si>
    <t>Lovastábor működtetése, vendéglátás</t>
  </si>
  <si>
    <t>Lógondozási, lovaglási, fogathajtási, túravezetői és lovagoltatási feladatok bemutatása</t>
  </si>
  <si>
    <t xml:space="preserve">Lógondozási feladatok végrehajtása:
- a ló tartási körülményeinek felmérése, életterének kialakítása,
- a ló szakszerű ápolása,
- takarmányok felismerése, minősítése, a ló takarmányadagjának összeállítása és kiporciózása,
- a ló egészségi állapotára utaló jelek értékelése, a ló alap egészségügyi ellátása,
- a ló előkészítése, felszerelése különböző tevékenységekhez. (időtartam: 30 perc, aránya a vizsgafeladaton belül: 15%)
Lovaglási feladatok végrehajtása:
- a ló szakszerű futószárazása (három jármódban),
- könnyűosztályú díjlovagló program (L...) bemutatása, a lovasszövetség által az adott évre jóváhagyott programgyűjteményből.
(időtartam: 45 perc, aránya a vizsgafeladaton belül: 30%)
Túravezetői és lovagoltatási feladatok végrehajtása:
- lovasítás, a megfelelő ló-lovas párok kiválasztása,
- lovasoktatás futószáron vagy lovardában,
- tereplovaglás 5-10 fős csoportban, 1-1,5 órás terep útvonalon, természetes és rögzített terepakadályok leküzdésével,
- a ló szakszerű felszerszámozása (idomító munkához, ugratáshoz, túrához), szerszámok ápolása,
- a túra előkészítéshez, vezetéshez szükséges eszközök használata,
- elsősegélynyújtás.
(időtartam: 150 perc, aránya a vizsgafeladaton belül: 35%)
Fogathajtási feladatok végrehajtása:
- alapfokú fogathajtási program bemutatása, kettes fogatban,
- a fogatszerszám és a kocsi részeinek ismertetése,
- fel- és leszerszámozás, a szerszámok helyes illesztése,
- kettes fogat be- és kifogása,
- fogat előkészítése túrához.
(időtartam: 45 perc, aránya a vizsgafeladaton belül: 20%)
</t>
  </si>
  <si>
    <t>A gyakorlati vizsgatevékenység akkor sikeres, ha a feladatrészek mindegyike eléri legalább az elégséges (2) szintet. Bármelyik feladatrész sikertelensége esetén a gyakorlati vizsgatevékenység eredménye elégtelen (1).</t>
  </si>
  <si>
    <t xml:space="preserve">A szóbeli központilag összeállított vizsgakérdései a 4. Szakmai követelmények pontban megadott szakmai követelménymodulok (lógondozás, lovaglás, fogathajtás, túravezetés, lovagoltatás, turisztikai alapismeretek, lovastábor működtetése, vendéglátás) mindegyikét tartalmazzák a következő témakörök szerint:
- anatómia, élettan, egészségtan,
- fajta- és küllemtan,
- lóápolás,
- takarmányozási ismeretek,
- tartástechnológia,
- lóval való bánásmód,
- lóhasználat szerszámai, eszközei,
- futószárazás végrehajtása,
- lovardai rend,
- lovas befolyása a lóra, lovas segítségek,
- a helyes ülés,
- a ló kiképzésének folyamata,
- a ló jármódjai,
- lovardai alakzatok, patanyomfigurák,
- ugratás, terepakadályok leküzdése,
- lovas képzése, oktatása,
- lovasítás szabályai,
- biztonságos lovaglás feltételei,
- tereplovaglás, túralovaglás szabályai,
- lovaglás különböző domborzati- és talajviszonyok esetén,
- fel- és leszerszámozás, lovagláshoz, fogatoláshoz,
- fogathajtás szabályai, feladatok végrehajtása,
- hajtóstílusok,
- fogatok összeállítása,
- vállalkozás beindítása,
- lovastábor megszervezése,
- szállásolás, étkeztetés,
- lovastúra, illetve -tábor személyi és tárgyi feltételei,
- marketing eszközök,
- kapcsolatépítés, konfliktuskezelés
- programszervezés,
- kapcsolattartás partnerekkel,
- üzleti levelezés,
- viselkedés lovak körül,
- természeti és kultúrtörténeti értékek,
- magyar és nemzetközi gasztronómia.
</t>
  </si>
  <si>
    <t xml:space="preserve">A lógondozási gyakorlati feladathoz legalább 10 tétel készüljön, és a vizsgafeladathoz megadott témaköröket komplexen tartalmazza.
A lovaglási gyakorlati feladatból minden vizsgázónak kötelezően mindkét részfeladatot meg kell oldania (futószárazás, díjlovaglás), és mindannyian azonos feladatot kapnak. A díjlovagló feladatot - az elnök jóváhagyása után - a vizsga előtt legalább egy héttel közölni kell a vizsgázókkal. A pálya előkészítése és a vizsga során az érvényes versenyszabályok előírásait kell követni. A feladathoz ló és lovas felszereltsége a szabályzatnak megfelelő legyen. A két részfeladat értékelési aránya: futószárazás 40%, díjlovaglás: 60%.
A túravezetési, lovagoltatási feladat három részből álljon. Egy lovasítási (próbalovaglással, minimum 3 párossal) vagy lovagoltatási (futószáron, illetve lovardában önállóan vagy osztályban végrehajtva) feladat, egy tereplovaglási feladat csoportban, valamint egy harmadik, a vizsgafeladathoz megadott többi témakörhöz kapcsolódóan. Az utóbbihoz legalább 5 tétel kidolgozása elvárt. A három részfeladat értékelési aránya: lovasítás, lovagoltatás: 30%, tereplovaglás: 50%, manuális tevékenység: 20%.
A tereplovaglás 5-10 fős csoportban (3-8 vizsgázóval) történik. Több vizsgázó esetén több csoport szervezendő. A tereplovaglás során minden vizsgázónak kell vezetnie a csoportot egy-egy szakaszon. Az útvonalat kb. egyenlő szakaszokra kell osztani. A környezeti adottságok kihasználásával lehetőleg változatos terepviszonyok között kell haladni (legyen pl. mászatás, lejtőn leereszkedés, átkelés vízmosáson, közúton, haladás nyílt terepen, erdős részen, stb.). A túra során a három alapjármódban, azokat többször váltva (legalább 4-5 ügető és 2-3 vágta szakasz) kell haladni. Minden vizsgázó legalább 2 jármódban kell, hogy vezesse a csoportot. A tereplovaglás során legalább 5 (max. 8) természetes, rögzített akadályt kell minden vizsgázónak leküzdenie. Végrehajtása az akadály helyzetétől függően történhet egyenként vagy csoportosan, egymás után kellő távolságot tartva. Az akadályok típusa, méretei az alábbi lista szerint lehetnek (legalább 3 különböző típus szerepeljen a feladatban). A vizsgázó értékelésének szempontjai: az akadályok meglovaglásának, ugratásának technikája, a csoport vezetésének módja, a „terepbiztos” lovaglás megléte a túra során, a változó terepviszonyokhoz alkalmazkodva. A csoport kíséretére, az útvonal ismertetésére a képző biztosít helyismerettel rendelkező lovas kísérőt. A kísérő nem haladhat elől, csak segít eligazodni, navigálja a csoportot, szükség esetén segítséget nyújt. A vizsgabizottság legalább két tagja lóháton vagy fogaton (melyeket a képző biztosít) kíséri a csoportot úgy, hogy a túra teljes útvonalán láthassa az összes vizsgázó teljesítményét. (A saját lovas öltözetéről és egyéni védőfelszereléséről a bizottsági tag, elnök magának gondoskodik.) Ha a vizsgázó a tereplovaglás során bukik vagy lóról esik, a vizsgát nem folytathatja, a vizsgatevékenysége elégtelen (1) minősítést kap.
A természetes akadályok a következő lehetőségekből választhatók (ajánlott méretekkel, melyektől ± 10 cm-rel lehet eltérni):
- természetes anyagú sövény (70 cm magas),
- szalmabálák (70-80 cm magas),
- farakás (70 cm magas, 70 cm széles),
- mélybe ugrás farönkön át (60 cm mély),
- mélyből ugrás farönkön át (60 cm magas),
- palánk (80 cm magas),
- száraz árok (100 cm széles),
- nagyméretű farönk (50-60 cm magas),
- kerítés (80 cm magas),
- kőfal (70 cm magas),
- vastag fa elemekből épített akadály (70 cm magas, 50-70 cm széles),
- benk (70 cm magas).
A fogathajtási feladatban minden vizsgázónak kötelezően be kell mutatnia az alapfokú díjhatást, valamint még egy manuális tevékenységet a kapcsolódó témakörökből. Legalább 5 tétel kidolgozása itt is elvárt. A kettes fogat be-, illetve kifogása feladathoz a vizsgázó segítő személyt kapjon, vagy két vizsgázó együttesen végezze. A díjhajtó programot az elnök jóváhagyása után, legalább egy héttel a vizsga előtt közölni kell a vizsgázókkal. A két részfeladat értékelési aránya: díjhajtás 60%, manuális tevékenység 40%.
A gyakorlati vizsgatevékenység minden feladatához, a vizsga teljes időtartamára a képző biztosítja a feladatnak megfelelő képzettségű lóállományt. A lovaglási, túravezetési és fogathajtási feladathoz előzetes bejelentés alapján lehetőség van saját ló használatára. A lovak szállítását, elhelyezését és ellátását úgy kell megszervezni, hogy az nem akadályozhatja a vizsga menetét. (Ez az adott lovat biztosító feladata.)
A vizsga során a feladatokhoz szükséges öltözékről és egyéni védőfelszerelésről a vizsgázó maga gondoskodik a következő minimumok alapján:
- Gondozási feladathoz: zárt, biztonságos, jó állapotú munkaruházat, stabil lábbeli, hosszú nadrág, környezeti viszonyoknak megfelelő felső,
- Lovagláshoz: szabályos versenyszerű öltözet, csizma, lovaglónadrág, ing, zakó vagy kabát, kobak (cilinder), kesztyű,
- Futószárazáshoz és lovagoltatáshoz: stabil lábbeli, lovagló- vagy hosszú nadrág, ing,
- Fogathajtáshoz: stabil lábbeli, hosszú nadrág, ing, zakó, kalap, kesztyű.
Ezek hiányában vizsgája felfüggeszthető. Ezeken kívül más egyéni védőfelszerelések, illetve az időjárásnak megfelelő, biztonságos felső ruházat használható, ha nem akadályozza a feladat végrehajtását. A lovak szerszámzatáról, felszereléseiről a lovat biztosító (a képző vagy a vizsgázó) gondoskodik. A manuális feladatok anyag és eszközigényét a vizsgaszervezőnek kell biztosítania.
Vizsga csak olyan helyszínen szervezhető, ahol a gyakorlati vizsgatevékenység minden részletének biztonságos végrehajtásához adottak a körülmények, biztosítottak a tárgyi és személyi feltételek.
A szakképesítés sajátosságaiból adódó gyakorlati vizsgafeladatok jellege miatt a szakképesítésből szakmai vizsga csak tárgy év március 15-től október 31-ig szervezhető.
A gyakorlati vizsgatevékenység összetettsége és időigényessége miatt egy napon maximum 15 fő vizsgáztatható.
A szakképesítéssel kapcsolatos előírások a http://nive.hu/ weblapon érhetők el a Vizsgák menüpont alatt.
</t>
  </si>
  <si>
    <t>Lógondozási és lótenyésztési feladatok végrehajtása
Lovaglási és fogathajtási feladatok végrehajtása</t>
  </si>
  <si>
    <t>A vizsgafeladat ismertetése: a vizsgázó a ló gondozásával és tenyésztésével összefüggő komplex feladatot hajt végre, mely a 4. Szakmai követelmények pontban megadott „Lógondozási feladatok” és „Lótenyésztési feladatok” szakmai modulok gyakorlati tevékenységeire épül.</t>
  </si>
  <si>
    <t>A vizsgázó lovaglási és fogathajtási komplex feladatot hajt végre, mely a 4. Szakmai követelmények pontban megadott „Lovaglási feladatok” és „Fogathajtási feladatok” szakmai modulok gyakorlati tevékenységeire épül. A vizsgázó a feladat végrehajtása során minden esetben alapfokú díjlovaglási programot és alapfokú díjható programot is bemutat. A lóval szakszerűen bánik, a feladat végrehajtásához megfelelő szerszámzatot választ ki és használ.</t>
  </si>
  <si>
    <t>Lógondozás és lótenyésztés elméleti ismeretei
Lovaglás és fogathajtás elméleti ismeretei</t>
  </si>
  <si>
    <t>A szóbeli vizsgatevékenység központilag összeállított vizsgakérdései a 4. Szakmai követelmények pontban szereplő „Lógondozási feladatok” és „Lótenyésztési feladatok” szakmai követelménymodulok témaköreit tartalmazzák.</t>
  </si>
  <si>
    <t>A szóbeli vizsgatevékenység központilag összeállított vizsgakérdései a 4. Szakmai követelmények pontban szereplő „Lovaglási feladatok” és „Fogathajtási feladatok” szakmai követelménymodulok témaköreit tartalmazzák.</t>
  </si>
  <si>
    <t>Malomipari és keveréktakarmány-ipari termék gyártásának ismertetése, a gyártáshoz szükséges gépek, berendezések ismertetése</t>
  </si>
  <si>
    <t>A szóbeli vizsgatevékenység központilag összeállított vizsgakérdései a 4. Szakmai követelmények pontban szereplő szakmai követelménymodul témaköreinek mindegyikét tartalmazzák.</t>
  </si>
  <si>
    <t>- elvégzi az aktuális méhészeti beavatkozásokat (lépekkel bővíti, szűkíti a fészket, műlépet építtet, eteti a méheket, elvégzi a szükséges méhegészségügyi vizsgálatokat, gyógykezeléseket),
- elszedi a mézet a méhcsaládoktól, rendezi a méhcsalád fészkét, lefedelezi és kipörgeti a mézes lépeket, kezeli a mézes fedelezést (sonkolyt), letisztítja, tárolja, csomagolja a kipörgetett mézet,
- gyúrt, főzött cukorlepényt készít,
- tárolja a lépeket, osztályozza, selejtezi, kiolvasztja a viaszt,
- elvégzi a kaptárak felújítását, összeállítja és beműlépezi a kereteket,
- előkészíti a vándorlást és letelepedést, elvégzi a kapcsolódó szükséges munkálatokat,
- egyéb méhészeti termékeket (virágpor, propolisz, méhpempő) termel és tárol,
- a méhcsaládokat szaporítja, gondozza, értékesíti,
- kiválasztja és berendezi a tenyész- és dajkacsaládokat,
- méhanyákat állít elő (anyabölcsőt márt, felragaszt, beálcáz),
- kelteti és felhasználja (anyásít, elad, tartalékol) az anyabölcsőket, pároztatja és megfesti a méhanyákat.
A tételeknek tartalmazni kell a teljes méhészeti tevékenységet, minden olyan munkaműveletet, mellyel a méhész napi munkavégzése során találkozik, találkozhat.</t>
  </si>
  <si>
    <t xml:space="preserve">Az írásbeli vizsga komplex kérdéseket tartalmaz, mely három kérdéscsoportból áll:
I. Témakör: Méhbiológia 30-35%
II. Témakör: Méhegészségügy 30-35%
III. Témakör: A méhészet technológiája 30-35%
Az írásbeli vizsga kérdései között szakmai számítási feladat is szerepelhet.
</t>
  </si>
  <si>
    <t>A méhészet története, méhészeti jogi ismeretek, méhbiológia, méhegészségügy, a méhlegelő (méhészeti növénytan), méhes megporzás, méhlegelő javítás, vállalkozási-, kereskedelmi ismeretek.</t>
  </si>
  <si>
    <t xml:space="preserve"> - a méhészet története, méhészeti jogi ismeretek,
- méhbiológia, méhegészségügy,
- a méhlegelő (méhészeti növénytan), méhes megporzás, méhlegelő javítás,
- vállalkozási-, kereskedelmi ismeretek.
</t>
  </si>
  <si>
    <t>A gyakorlati vizsga csak május 1. és augusztus 30. között szervezhető.</t>
  </si>
  <si>
    <t>10942-16</t>
  </si>
  <si>
    <t>Mézeskalács tésztát készít, feldolgoz, süt és díszít. A mézes tészták jellemzése és minőségi követelményei. A termékek előállítása során minőségbiztosítási dokumentációt vezet. Érzékszervileg minősíti az elkészült készterméket.</t>
  </si>
  <si>
    <t>Mezőgazdasági erőgépek előkészítése üzemeltetésre
Mezőgazdasági munkagépek beállítása, üzemeltetése</t>
  </si>
  <si>
    <t xml:space="preserve">Adott mezőgazdasági erőgép karbantartása, beállítása, hibaelhárítása és előkészítése üzemeltetésre (90 perc)
Adott gépelem, alkatrész készítése, javítása kézi fémmegmunkálással (30 perc)
</t>
  </si>
  <si>
    <t xml:space="preserve">Adott mezőgazdasági erő- és munkagép összekapcsolása, karbantartása, beállítása és üzemeltetése (90 perc).
Adott mezőgazdasági rakodógépek, illetve önjáró betakarító gépek előkészítése, beállítása és üzemeltetése (90 perc)
</t>
  </si>
  <si>
    <t>Mezőgazdasági vontató vezetésére érvényes vezetői engedély (T, illetve C+E, C1+E kategória)</t>
  </si>
  <si>
    <t>A központi feladatlap mezőgazdasági munkagépek (50%) mezőgazdasági erőgépek (20%), géprajz, gépelemek (10%), szakmai számítás (10%) és gazdasági ismeretek (10%) témakörökből tartalmaz kérdéseket.</t>
  </si>
  <si>
    <t>A szóbeli vizsgatevékenység központilag összeállított vizsgakérdései a 4. Szakmai követelmények pontban szereplő szakmai követelménymodulok témaköreiből tartalmaznak kérdéseket.</t>
  </si>
  <si>
    <t>10925-1</t>
  </si>
  <si>
    <t>10975-16</t>
  </si>
  <si>
    <t>11049-16</t>
  </si>
  <si>
    <t>11050-16</t>
  </si>
  <si>
    <t>11908-16</t>
  </si>
  <si>
    <t>Mezőgazdasági ismeretek</t>
  </si>
  <si>
    <t>Agrárműszaki erő- és munkagépek javítása, előkészítése üzemeltetésre, mezőgazdasági termelés gépeinek üzemeltetése.</t>
  </si>
  <si>
    <t xml:space="preserve">A komplex vizsga tételsora tartalmazza az erőforrás és a munkagép állapotfelmérését, javítását, üzemeltetésre való előkészítését. A feladatsor magába foglalja az „Agrárműszaki alapok”,
„Agrárműszaki erőforrások”, „Mezőgazdasági termelés gépei” modulok tananyagát. A feladat végrehajtásához a gyártó által kiadott gépkönyvek használhatók. (javítóműhely, gépszín, tanműhely) (180 perc, 50%)
A komplex vizsga tételsora tartalmazza a gépkapcsolat létrehozása, gépcsoport beállítása, kijelölt üzemeltetési feladat végrehajtását. A feladatsor magába foglalja a „Gépek üzemeltetése a mezőgazdaságban” modul tananyagát. A feladat végrehajtásához a gyártó által kiadott gépkönyvek használhatók. (tangazdaság, termelőüzem, szántóföld) (120 perc, 50%)
</t>
  </si>
  <si>
    <t xml:space="preserve">A feladatlap a következő modulokból tartalmaz feleletválasztásos, rajzos és kifejtős kérdéseket az alábbi százalékos arányban:
- Agrárműszaki alapok 20%
- Agrárműszaki erőforrások 25%
- Mezőgazdasági termelés gépei 35%
- Gépek üzemeltetése a mezőgazdaságban 20%
</t>
  </si>
  <si>
    <t>Alkatrész javítási, felújítási feladat elvégzése
Agrárgazdasági gép komplex hibaelhárítása, karbantartása, beállítása</t>
  </si>
  <si>
    <t>- Állattartási feladat végrehajtása (pl. takarmányok érzékszervi vizsgálata, takarmány-előkészítés, takarmánykiosztás, itatás, kitrágyázás, állatápolás, legeltetés, trágyakezelés, takarítás, fertőtlenítés, klinikai alapértékek, alapvető vizsgálatok elvégzése, tejvizsgálat, küllemi bírálat, méretfelvétel).
(aránya: 65%)
- Felismerési feladat (pl. csontok, testtájak, tenyésztett állatok fajtái és típusai, tenyésztett állatfajok, ivarzó, valamint beteg állat, takarmányok, állattartásban, állatápolásban, állattenyésztésben használt anyagok, eszközök, gépek, gépelemek).
(aránya: 10%)
- Állattartás gépeinek, berendezéseinek üzemeltetésével, beállításával, karbantartásával kapcsolatos feladat végrehajtása
Állattartó telepen előforduló gép, berendezés beállítása, üzemeltetése, egyszerűbb karbantartása (pl. takarmányelőkészítés gépei, itatás, trágyaeltávolítás, fejés, tejkezelés gépesítése, állatápolás gépei, tojásgyűjtés és -kezelés eszközei, keltetőgépek, nyírás eszközei, állattartó épületek klímaszabályozása, mosás és fertőtlenítés gépei, elektromos kerítések, mérlegelés, állatszállítás eszközei, járművei).
(aránya: 25%)
Az összeállított valamennyi gyakorlati tétel tartalmazzon végrehajtandó és felismerési feladatot egyaránt. A témaköröket komplex feladatban kell megjeleníteni.
A felismerési feladat térben és időben a gyakorlati feladatoktól nem elválasztható. Minden gyakorlati tételnek más-más felismerési feladatot kell tartalmaznia. A vizsgára előkészített felismerendő dolgok száma tételenként minimum 10 db.</t>
  </si>
  <si>
    <t xml:space="preserve">- Növénytermesztési feladat végrehajtása (pl. alapvető vizsgálatok elvégzése, talajvizsgálatok, vetőmagvizsgálat, vetőmagszükséglet, tápanyagutánpótlás számítások, egyszerű növénytermesztési munkák elvégzése).
(aránya: 40%)
- Növénytermesztés és kertészet gépeinek, berendezéseinek üzemeltetésével, beállításával, karbantartásával kapcsolatos feladat végrehajtása (pl.: mezőgazdasági erőgépek, talajművelés gépei, tápanyagvisszapótlás gépei, vetés, ültetés, palántázás gépei, növényápolás gépei, betakarítás gépei, növénytermesztési munkagépek kiszolgálása, rakodás, tárolóhely előkészítése, kertészeti kisgépek üzemeltetése, öntözőberendezés).
(aránya: 20%)
- Felismerési feladat (pl. szántóföldi és kertészeti kultúrnövények, gyomnövények, növényi részek, kultúrnövények magjai, termései, talajtípusok, kártevők, kórokozók, kárképek, kórképek).
(aránya: 10%)
- Kertészeti feladat végrehajtása (pl. talaj-előkészítés magvetéshez, magvetés szabadföldbe, magvetés szaporító ládába/tálcába, palántázás, vegetatív szaporítás, oltás-szemzés elvégzése, ültető gödör kiásása, ültetés, öntözés, metszés, gyümölcs betakarítás, osztályozás, minősítés, tárolás, csomagolás, szőlőművelés és metszés).
(aránya: 30%)
Az összeállított valamennyi gyakorlati tétel tartalmazzon végrehajtandó és felismerési feladatot egyaránt. A témaköröket komplex feladatban kell megjeleníteni.
A felismerési feladat térben és időben a gyakorlati feladatoktól nem elválasztható. Minden gyakorlati tételnek más-más felismerési feladatot kell tartalmaznia. A vizsgára előkészített felismerendő dolgok száma tételenként minimum 10 db.
</t>
  </si>
  <si>
    <t>Állattartás elméleti ismeretei
Növénytermesztés elméleti ismeretei</t>
  </si>
  <si>
    <t>Mezőgazdasági vontató vezetésére érvényes vezetői engedély (T, illetve C+E, C1+E kategória, vagy B kategória).</t>
  </si>
  <si>
    <t>Számítások, adminisztráció elvégzése
Felismerési feladatok, manuális tevékenység</t>
  </si>
  <si>
    <t>- Gazdasági számítások elvégezése (költség-, önköltség-, jövedelemszámítások, anyag-, eszköz-, munkaerő- és munkaidő-szükséglet, ármeghatározás, adott beruházás forrásösszetételének meghatározása, őstermelő számára legmegfelelőbb adózási mód kiválasztása).
- Pályázatkészítési feladat (adott pályázati jogcím üzleti tervének letöltése, megadott példa alapján az üzleti terv termelési-, értékesítési fejezetének kidolgozása).
- Számla kiállítása, a mezőgazdasági termelésben, szolgáltatásban alkalmazott alap- és összesítő bizonylatok, nyilvántartások kitöltése.</t>
  </si>
  <si>
    <t>- Kultúrnövények, hajtások, termések, magvak, talajtípusok, kór- és kárképek, gyomnövények, az állatfajok, fajták, testtájak, tojások, fontosabb állatbetegségek, ivarzó állat, takarmányok, a szántóföldi növénytermesztésben, a kertészetben és az állattartásban, állatápolásban és -tenyésztésben használt eszközök, gépek, gépelemek felismerése.
- A takarmány-, alom-, trágyakészlet mennyiségének felmérése, érzékszervi minősítésük és a termésbecslés elvégzése.
- A szántóföldi növénytermesztésben, az állattartásban alkalmazott erő- és munkagépek, berendezések beállítása, üzemeltetése, karbantartása és munkájuk ellenőrzése.
- Kertészeti munkafolyamatok elvégzése.
- Az állattartás, az állatápolás és -tenyésztés napi és időszakos munkáinak elvégzése, takarmányadag összeállítása.</t>
  </si>
  <si>
    <t>Az írásbeli központilag összeállított feladatlapja a 4. Szakmai követelmények pontban megadott témakörök közül az „Agrárvállalkozási, kereskedelmi ismeretek”, a „Szántóföldi növénytermesztés”, a Takarmányozástan és általános állattenyésztés”, valamint az „Állattenyésztés és -tartás” követelménymodulok ismereteit tartalmazza.
Az írásbeli vizsga 40 pontos esszékérdés és 60 pontos feladatlap megoldásából áll. Az írásbeli esszéfeladat csak a „Szántóföldi növénytermesztés” és az „Állattenyésztés és -tartás” modulok tananyagából kerülhet ki.</t>
  </si>
  <si>
    <t>Agrárvállalkozási, kereskedelmi ismeretek
Növénytermesztési, állattenyésztési és takarmányozási ismeretek</t>
  </si>
  <si>
    <t xml:space="preserve">Válaszadás a vizsgakövetelmények alapján összeállított, előre kiadott tételsorokból húzott kérdésekre.
A szóbeli vizsgafeladat központilag összeállított vizsgakérdései a 4. Szakmai követelmények pontban megadott témakörök közül a „Szántóföldi növénytermesztés”, a Takarmányozástan és általános állattenyésztés”, valamint az „Állattenyésztés és -tartás” követelménymodulok ismereteit tartalmazzák. A szóbeli tételek mindegyike tartalmazza mindhárom követelménymodul ismeretanyagát.
</t>
  </si>
  <si>
    <t xml:space="preserve">A gyakorlati vizsgatevékenység tételsorát az adott vizsgacsoportban vizsgázó jelöltek száma, a képző és vizsgáztató intézmény sajátosságai alapján úgy kell elkészíteni, hogy legalább 10 gyakorlati tételt tartalmazzon.
Minden B) gyakorlati vizsgafeladat tétel tartalmazzon felismerési, állattenyésztési, növénytermesztési és kertészeti manuális feladatot is.
A vizsgára előkészített gyakorlati felismerendő dolgok száma tételenként minimum 20 db legyen.
A B) gyakorlati vizsgafeladat egyes részfeladatainak végrehajtási ideje:
- Felismerési feladat: 10 perc,
- Állattenyésztési manuális feladat: 35 perc,
- Növénytermesztési manuális feladat: 35 perc,
- Kertészeti manuális feladat: 20 perc.
A vizsgázó gyakorlati teljesítményének értékeléséhez 100 pontos értékelő lapot kell készíteni mindkét vizsgafeladatban. A B) vizsgafeladatban az egyes részfeladatokra adható maximális pontszám:
- Felismerési feladat: 10 pont,
- Állattenyésztési manuális feladat: 35 pont,
- Növénytermesztési manuális feladat: 35 pont,
- Kertészeti manuális feladat: 20 pont.
A vizsgázó az egyes részfeladatokban elért összesített pontszáma alapján az osztályzatot az A) és a B) gyakorlati vizsgafeladatra az alábbi átváltás szerint kell meghatározni:
- 0-50 pont - elégtelen (1)
- 51-60 pont - elégséges (2)
- 61-70 pont - közepes (3)
- 71-80 pont - jó (4)
- 81 pont felett - jeles (5)
A gyakorlati vizsgatevékenység akkor sikeres, ha a vizsgafeladatok teljesítése során a vizsgázó mindegyiknél eléri legalább az elégséges szintet.
Manuális gyakorlati vizsgatevékenység csak március 1. és október 31. között végezhető.
</t>
  </si>
  <si>
    <t>Növénytani ismeretek
Vállalkozási ismeretek
Motorfűrész- és motoros adapter-kezelés és karbantartás</t>
  </si>
  <si>
    <t>Költségvetés, számla készítés, szerződés, árajánlat, megrendelő, kérvény, pályázat készítése, vállalkozás indításával, működtetésével kapcsolatos ügyek intézése.</t>
  </si>
  <si>
    <t>Felismerési feladatok, szakmai számítások elvégzése, bizonylatok kitöltése és manuális tevékenység (beállítás, gépüzemeltetés, karbantartás, munkavégzés).</t>
  </si>
  <si>
    <t>- Felismeri a kártevőket, kór- és kárképeket, gyomnövényeket, a szántóföldi növénytermesztésben, a kertészetben használt növényvédelmi eszközöket, gépeket, gépelemeket.
- Gazdasági számításokat végez (költségszámítások, anyag-, eszköz-, munkaerő-, munkaidő-szükséglet meghatározása).
- Számlát állít ki, kitölti a növényvédelemben alkalmazott alap- és összesítő bizonylatokat, nyilvántartásokat.
- Beállítja, üzemelteti és karbantartja a szántóföldön alkalmazott növényvédő gépeket, eszközöket.
- Beállítja, üzemelteti és karbantartja a gyümölcstermesztésben alkalmazott növényvédő gépeket, eszközöket.
- Beállítja, üzemelteti és karbantartja a zárt termesztő berendezésben alkalmazott növényvédő gépeket, eszközöket.
- Beállítja, üzemelteti és karbantartja a kiskertekben alkalmazott növényvédő gépeket, eszközöket.
- Vegyszerkímélő és vegyszermentes növényvédelmi technológiát alkalmaz.
- Környezetkímélő növényvédő szereket és növényvédelmi hatású anyagokat készít, felhasznál.
- Növényvédelmi előrejelzést végez, felméri a károsítók faji összetételét és egyedszámát.
- Növényvédelemmel kapcsolatos anyagokat, eszközöket szállít, tárol, raktároz.
- Bekeveri és kijuttatja a növényvédő szereket, kezeli a maradék permetlevet, dekontaminál.</t>
  </si>
  <si>
    <t>Az iskolai rendszerű szakképzésben az évfolyam teljesítését igazoló bizonyítványban foglaltak szerint teljesített tantárgyak - a szakképzési kerettantervben meghatározottak szerint - egyenértékűek az adott követelménymodulhoz tartozó modulzáró vizsga teljesítésével.
Szántóföldi és kertészeti növényi kultúrák kór- kárkép- és gyomnövénygyűjteményének elkészítése (20+20+20 db).</t>
  </si>
  <si>
    <t>A záródolgozat védése
Válaszadás a szántóföldi és kertészeti növényi kultúrák károsító ismeretéből és integrált növényvédelmi technológiáiból összeállított tételsorokból húzott kérdésekre.</t>
  </si>
  <si>
    <t>A gyakorlati tételsorokat az adott vizsgacsoportban vizsgázó jelöltek száma, a képző és vizsgáztató intézmény sajátosságai alapján úgy kell elkészíteni, hogy legalább 15-15 gyakorlati tétel legyen.
A vizsgára előkészített felismerendő dolgok száma tételenként minimum 20 db, összesen legalább 150 db kell, hogy legyen (a megadott lista szerint), a vizsgázónak tételenként a 20 db-ból legalább 10 db-ot kell felismernie.
A „Felismerési feladatok, szakmai számítások elvégzése, bizonylatok kitöltése és manuális tevékenység” gyakorlati feladatnak egyaránt tartalmaznia kell felismerési feladatot, szakmai számítás elvégzését, bizonylat kitöltését és manuális feladatot.
A „Felismerési feladatok, szakmai számítások elvégzése, bizonylatok kitöltése és manuális tevékenység” gyakorlati feladat értékelése során egyenlő mértékű súlyozást kell alkalmazni.
A tételek részfeladatainak összeállítása során ügyelni kell arra, hogy a tételekben a szántóföldi növénytermesztés és a kertészet növényvédelmének témaköre egyaránt érintve legyen.
Manuális gyakorlati vizsgatevékenység csak március 1. és október 31. között végezhető.
A záródolgozat elkészítése és beadása, valamint a szántóföldi és kertészeti növényi kultúrák kór- kárkép- és gyomnövénygyűjteményének elkészítése és beadása nappali rendszerű képzés esetén legkésőbb az utolsó tanítási napon, felnőttképzés esetén a vizsgára jelentkezéskor történik.
Záródolgozatra vonatkozó előírások:
- A záródolgozatok tárgya egy szántóföldi és egy kertészeti növényi kultúra növényvédelmi tervének elkészítése.
- A záródolgozatokat csak a képző intézmény által jóváhagyott témában lehet benyújtani, a képzés befejezését követő 2 évig.
- A záródolgozatnak tartalmaznia kell a választott növényi kultúra termesztéstechnológiát meghatározó (soktápnövényű és a növényfajra, -fajtára jellemző) károsítói elleni védekezés végrehajtásának idejét, módját, a növényvédelmi tevékenység anyagi, gép-, eszköz-, munkaerő- és munkaidőigényét.
- A záródolgozatnak ki kell térnie a károsítók előrejelzésének ütemezésére, módjára is.
- A záródolgozatokat, a komplex szakmai vizsgát megelőzően legalább 30 nappal az előzetes szakmai bírálattal együtt a vizsgabizottság elnökének rendelkezésére kell bocsátani. A vizsgabizottság elnöke vizsgálja, hogy a kitűzött feladat nehézségi foka megfelel-e az elvárható szintnek, és a dolgozat eleget tesz-e a formai követelményeknek.</t>
  </si>
  <si>
    <t>Nukleáris környezetvédelmi gyakorlat.</t>
  </si>
  <si>
    <t>Talajvíz trícium meghatározása folyadékszcintillációs berendezéssel, és mérés Termolumineszcens detektorral.</t>
  </si>
  <si>
    <t>11073-16</t>
  </si>
  <si>
    <t xml:space="preserve">Kerti elem vagy zöldfelületi egység adott technológia szerinti megépítése, kivitelezése, az alkalmazott gépek működtetése, karbantartása (60 perc).
Dísz- és gyomnövények felismerése (40 db), írásban történő megnevezésük a növények tudományos nevével (latin, kettős nevezéktan) (40 perc).
</t>
  </si>
  <si>
    <t>Növényismeret, parképítés
Kertfenntartás</t>
  </si>
  <si>
    <t xml:space="preserve">A növényismereti fajlistában kiemeléssel megjelölt törzsanyag dísz- és gyomnövényeinek felismerése (20 db), és írásban történő megnevezésük a növények hivatalos magyar nevével (20 perc).
Zöldfelületi egység adott technológia szerinti fenntartása, az alkalmazott gépek működtetése és karbantartása (60 perc).
</t>
  </si>
  <si>
    <t>Technikusi dolgozat megvédése
Parképítés, kertfenntartás
Kerttervezés</t>
  </si>
  <si>
    <t>A tanulmányi idő alatt, konzulensi vezetéssel, de önállóan elkészített technikusi dolgozat ismertetése, az azzal kapcsolatos kérdések megválaszolása.</t>
  </si>
  <si>
    <t>A vizsgára bocsátás feltétele a tartalmi és formai követelményeknek megfelelő technikusi dolgozat határidőre történő leadása.
A tartalmi és formai követelményeket a szakképesítésre vonatkozó kerettanterv rögzíti. A dolgozat végső leadási határideje az iskolarendszerű képzés utolsó tanítási napja.
A dolgozat első három szakaszát a konzulensi feladatokat ellátó szaktanár értékeli. A dolgozat végső értékelését a mindenkori „Kerttervezési alapismeretek” tantárgyat tanító tanár végzi el.
A dolgozatra kapott végső érdemjegy és a szóbeli vizsgarészre (technikusi dolgozat megvédésére) vonatkozó értékelés két érdemjegynél többel nem térhet el.</t>
  </si>
  <si>
    <t xml:space="preserve">Dísz- és gyomnövények felismerése (20 db), és írásban történő megnevezésük a növények hivatalos magyar nevével (20 perc).
Zöldfelületi egység adott technológia szerinti fenntartása, az alkalmazott gépek működtetése és karbantartása (60 perc).
</t>
  </si>
  <si>
    <t>- A gyakorlatra előállított ló elbírálása, ismertetése a vizsgabizottsággal.
- A ló felvezetőjének kikérdezése, tájékoztatása a tervezett munkáról.
- A segítő személyzet eligazítása.
- A régi patkók eltávolítása, elbírálása, ismertetése a vizsgabizottsággal.
- A paták szabályozása.
- Méretvétel az első lábakról a patkó elkészítéséhez.
- A vasanyag kiválasztása, méretre vágása.
- A patkó elkészítése.
- A hátsó lábra félkész (gyári) patkó kiválasztása.
- A patkók feligazítása.
- A patkók befejező munkálatainak elvégzése (fúrás, menetvágás, köszörülés).
- A patkószegek kiválasztása.
- A patkók felszegelése.
- A szegek csonkolása.
- A ló elbírálása, ismertetése a vizsgabizottsággal.</t>
  </si>
  <si>
    <t>Kizáró egészségügyi okok:
- átlagon aluli fejlettség és izomerő,
- a statikai rendszer és a végtagok minden anatómiai és funkcionális rendellenessége, betegsége, ortopéd szakorvos javaslata szerint,
- a szív és a keringési rendszer bármilyen idült betegsége vagy rendellenessége, a kardiológiai járóbeteg-szakellátás orvosának javaslata szerint,
- krónikus specifikus légzőszervi megbetegedések,
- diabetes mellitus,
- idült májbetegség,
- krónikus gyomor-, és bélrendszeri megbetegedések,
- krónikus vesebetegség,
- idült bőrbetegség,
- epilepszia,
- halláscsökkenés,
- 0,8-0,4; 0,9-0,3-nál rosszabb látásélesség,
- +6,0 és -6,0 D-nál erősebb szemüvegviselés.</t>
  </si>
  <si>
    <t>11945-16</t>
  </si>
  <si>
    <t>Sütőipari alapismeretek</t>
  </si>
  <si>
    <t>11837-16</t>
  </si>
  <si>
    <t>Sütőipari ismeretek</t>
  </si>
  <si>
    <t>Kenyerek vagy különböző termékcsoportba tartozó termékek készítése
Mézeskalács készítés</t>
  </si>
  <si>
    <t>A következő feladatok közül egy tevékenység végrehajtása:
- Kenyérféléket gyárt közvetlen vagy közvetett technológiával többféle tömegben és alakkal. Ellenőrzi és minősíti az elkészült késztermékek tömegét és érzékszervi tulajdonságait a vonatkozó jogszabályi előírások alapján. Egyfajta készterméket szakszerűen csomagol. Munkája során betartja a vonatkozó munkavédelmi és higiéniai előírásokat.
- Péksüteményeket gyárt egy adott tésztacsoportból legalább hármféle különböző tömeggel vagy alakkal. Ellenőrzi és minősíti az elkészült késztermékek tömegét és érzékszervi tulajdonságait a vonatkozó jogszabályi előírások alapján. Egyfajta készterméket szakszerűen csomagol. Munkája során betartja a vonatkozó munkavédelmi és higiéniai előírásokat.
- Finom pékárut gyárt egy adott tésztacsoportból legalább kettőféle különböző tömeggel vagy alakkal. Ellenőrzi és minősíti az elkészült késztermékek tömegét és érzékszervi tulajdonságait a vonatkozó jogszabályi előírások alapján. Egyfajta készterméket szakszerűen csomagol. Munkája során betartja a vonatkozó munkavédelmi és higiéniai előírásokat.
- Különleges táplálkozási igényt kielégítő terméket készít rendelkezésre bocsátott anyagösszetétel alapján. Ellenőrzi és minősíti az elkészült késztermékek tömegét és érzékszervi tulajdonságait a vonatkozó jogszabályi előírások alapján. Egyfajta készterméket szakszerűen csomagol. Munkája során betartja a vonatkozó munkavédelmi és higiéniai előírásokat.</t>
  </si>
  <si>
    <t>Mézeskalács tésztát feldolgoz, süt és díszít. Készterméket érzékszervileg minősít.</t>
  </si>
  <si>
    <t xml:space="preserve">Az írásbeli vizsga komplex feladat, amely négy részből áll:
- szakmai számítások elvégzése, 20% (anyagszükséglet kiszámítása adott termékmennyiség alapján)
- nyersanyag tulajdonságok, technológiai szakaszok és lejátszódó folyamatok ismertetése, 60%
- rajz vagy kép alapján az adott gép vagy berendezés kezelése, munkavédelme, higiéniája, 15%
- gazdálkodási és fogyasztóvédelmi ismeretek 5% (alapvető gazdasági és fogyasztóvédelmi fogalmak alkalmazása)
</t>
  </si>
  <si>
    <t xml:space="preserve">Sütőipari termékek gyártástechnológiája, élelmiszerelőállítás higiéniája és munkavédelme.
A vizsgafeladat végrehajtásakor a különböző termékcsoportba tartozó termékek gyártástechnológiájáról és az élelmiszerek előállításánál alkalmazott higiéniai vagy munkavédelmi előírásokról ad számot a vizsgázó.
</t>
  </si>
  <si>
    <t>10898-16</t>
  </si>
  <si>
    <t>Sajt-, sajtkészítmények, túró készítése</t>
  </si>
  <si>
    <t>Különböző típusú sajtok (friss, érlelt, ömlesztett), sajtkészítmények, valamint a túró technológiai műveleteinek szakszerű, önálló gazdaságos végrehajtása a munka-, tűz-, környezetvédelmi és higiéniai követelmények maradéktalan betartásával.
A következő feladatok közül egy tevékenység végrehajtása az aktuális technológiai műveletek elvégzésével, a készítendő sajt, sajtkészítmény, túró típusához megfelelő alapanyagok felhasználásával:
− sajt készítése
− sajtkészítmény készítése
− ömlesztett sajt készítése
− túró készítése.
A késztermék ellenőrzése és minősítése.</t>
  </si>
  <si>
    <t>Sajt, túrógyártás és gépei</t>
  </si>
  <si>
    <t>Különböző típusú sajtok (friss, érlelt) túró és túrókészítmények gyártásának fizikai, kémiai, mikrobiológiai alapjai, technológiai műveleteinek jellemzése, gépek és berendezések ismertetése.</t>
  </si>
  <si>
    <t>31 541 20</t>
  </si>
  <si>
    <t>Savanyító</t>
  </si>
  <si>
    <t>11623-16</t>
  </si>
  <si>
    <t>Savanyúságok készítése</t>
  </si>
  <si>
    <t>Savanyúsággyártás</t>
  </si>
  <si>
    <t>Savanyúság gyártás technológiai műveleteinek szakszerű, önálló gazdaságos végrehajtása a munka-, tűz-, környezetvédelmi és higiéniai követelmények maradéktalan betartásával.
A készítendő savanyúság minőségéhez megfelelő alap-, és segédanyagok felhasználásával elkészíti a terméket, elvégzi az aktuális technológiai műveleteket, minősíti a készterméket, címkéz, gyűjtőcsomagolást (egységrakományt) készít.</t>
  </si>
  <si>
    <t>Savanyúság gyártása és gépei</t>
  </si>
  <si>
    <t>Különböző savanyúságok gyártásának fizikai, kémiai, mikrobiológiai alapjai, a technológiai műveletek jellemzése,(hőkezeléssel, vegyi úton, mikrobiológiai úton tartósított) gépek és berendezések ismertetése.</t>
  </si>
  <si>
    <t>Sommelier komplex gyakorlati vizsgafeladat
A megadott borok és italok organoleptikus vizsgálata</t>
  </si>
  <si>
    <t>A vizsgázó a komplex vizsga keretében végrehajtja az étel- és italkínálat ismertetését, valamint a terítési gyakorlatot, kiegészítve a bor érzékszervi bírálatával és a speciális szolgáltatás ajánlásával.</t>
  </si>
  <si>
    <t>Egy borvidék és legjellemzőbb borfajtáinak bemutatása kulturális jellemzőivel együtt.</t>
  </si>
  <si>
    <t>A készítendő sör minőségéhez megfelelő alapanyagok felhasználásával sört készít, elvégzi az aktuális technológiai műveleteket (alapanyagok átvétele, ellenőrzése, kezelése, tárolása, a sörfőzés műveleteinek végrehajtása, a kész sör kezelése, tárolása, fejtése) a munka-, tűz-, környezetvédelmi és higiéniai követelmények, valamint a jövedéki törvény előírásainak maradéktalan betartása mellett.</t>
  </si>
  <si>
    <t>Sör gyártása
Gyártásközi fizikai, kémiai, érzékszervi vizsgálatok elvégzése, vagy a kész sör ellenőrzése és minősítése</t>
  </si>
  <si>
    <r>
      <t>Az aktuális munkafolyamattól függően:
- malátavizsgálat, vagy
- sörfőzővíz minőségének vizsgálata, vagy
- komló, komlókészítmények vizsgálata, vagy
- főzőházi hasznosítás meghatározása, vagy
- látszólagos, valóságos erjedésfok meghatározása, vagy
- a sör zavarosságának ellenőrzése, vagy
- CO</t>
    </r>
    <r>
      <rPr>
        <vertAlign val="subscript"/>
        <sz val="9"/>
        <color theme="1"/>
        <rFont val="Times New Roman"/>
        <family val="1"/>
        <charset val="238"/>
      </rPr>
      <t>2</t>
    </r>
    <r>
      <rPr>
        <sz val="9"/>
        <color theme="1"/>
        <rFont val="Times New Roman"/>
        <family val="1"/>
        <charset val="238"/>
      </rPr>
      <t xml:space="preserve">-tartalom meghatározása, vagy
- élesztő kezelése, vagy
- a kész sör vizsgálata, érzékszervi minősítése.
</t>
    </r>
  </si>
  <si>
    <t>Sörgyártás technológiája, gépi berendezései
Jövedéki, munkabiztonsági, higiéniai, minőségbiztosítási ismeretek</t>
  </si>
  <si>
    <t>Sörgyártás műveletének fizikai, kémiai, mikrobiológiai alapjai, a műveletek jellemzése, a gyártástechnológia elméleti alapjai, gépek és berendezések felépítése, működése.</t>
  </si>
  <si>
    <t>Sör előállításához kapcsolódó hatályos jövedéki szabályozás, munkabiztonsági, higiéniai, minőségbiztosítási előírások bemutatása.</t>
  </si>
  <si>
    <t>Speciális állatfeldolgozáss</t>
  </si>
  <si>
    <t>Felkészülés a munkavégzésre; Vágóállat elsődleges feldolgozása, csontozása, Speciális húsból (baromfi, hal, nyúl, vad, stb.) félkész vagy késztermék előállítása.</t>
  </si>
  <si>
    <t xml:space="preserve">Három, tömegében és/vagy alakjában különböző sütőipari termék elkészítése a rendelkezésre álló berendezések működtetésével, a késztermékek minősítése.
Két különböző cukrászati termék elkészítése a rendelkezésre álló berendezések működtetésével, a terméken egyszerű díszítési műveletek elvégzése, a késztermékek minősítése.
</t>
  </si>
  <si>
    <t>Sütőipari és cukrászati termékek gyártásának ismertetése, anyagszükséglet számítása, a gyártáshoz szükséges gépek és berendezések ismertetése. Üzemszervezés.</t>
  </si>
  <si>
    <t>Egy sütőipari és egy cukrászati termék gyártásának technológiai leírása, anyagszükséglet számítása. Egy sütőipari és egy cukrászati gép vagy berendezés jellemzőinek és működésének ismertetése a hozzá tartozó karbantartási és munkavédelmi előírásokkal. Egy sütőipari vagy cukrászati üzem termelésének megszervezéséhez szükséges technikai és személyi feltételek ismertetése.</t>
  </si>
  <si>
    <t>Sütőipari és cukrászati termékek nyersanyagai, a gyártás műveletei, folyamatai, jellemzői, minőségre gyakorolt hatásai, gépei és berendezései.</t>
  </si>
  <si>
    <t xml:space="preserve">A sütőipari és a cukrászati nyersanyagok bemutatása, minőségi követelményei, tárolásuk, előkészítésük a feldolgozás előtt. A sütőipari gyártástechnológia műveleteinek ismertetése, céljuk, feltételeik, paramétereik, hatásuk, lejátszódó folyamatok. A cukrászati nyersanyagok, félkész termékek, tartósított gyümölcskészítmények készítésének és a díszítés műveleteinek ismertetése.
A szóbeli vizsgatevékenység központilag összeállított vizsgakérdései a 4. Szakmai követelmények pontban megadott témakörök mindegyikét tartalmazzák.
</t>
  </si>
  <si>
    <t>Kenyerek és különböző termékcsoportba tartozó termékek tésztáinak feldolgozása, kelesztése és sütése, késztermék csomagolás.</t>
  </si>
  <si>
    <t>A munka megkezdése előtt, munkavédelmi szempontból ellenőrzi a gépeket, berendezéseket, eszközöket. A kenyerek és a különböző termékcsoportokba tartozó termékek tésztáit osztja, pihenteti, formázza. Kezeli a tésztafeldolgozás gépeit. A termékeket kelesztő eszközre helyezi. Sütés előtt megfelelő vetés előkészítési műveleteket végez. A megkelt félkész-terméket kemencébe helyezi. Termékeket kisüti és kezeli. Készárukezelést végez. Készterméket csomagol.</t>
  </si>
  <si>
    <t>31 541 21</t>
  </si>
  <si>
    <t>Szikvízgyártó</t>
  </si>
  <si>
    <t>Szikvízgyártás
Szikvíz vizsgálata</t>
  </si>
  <si>
    <t>Szikvízgyártás műveleteinek szakszerű, önálló, gazdaságos végrehajtása a munka-, tűz-, környezetvédelmi és higiéniai követelmények maradéktalan betartása mellett.</t>
  </si>
  <si>
    <t>Gyártásközi fizikai, érzékszervi vizsgálatok végzése, vagy a szikvíz ellenőrzése és minősítése.</t>
  </si>
  <si>
    <t>Szikvízgyártás technológiája
Munkabiztonsági, higiéniai, minőségbiztosítási ismeretek</t>
  </si>
  <si>
    <t>Szikvízgyártás gyártástechnológia elméleti alapjai, gépek és berendezések felépítése, működése.</t>
  </si>
  <si>
    <t xml:space="preserve">Szikvízgyártáshoz kapcsolódó munkabiztonsági, higiéniai, minőségbiztosítási előírások bemutatása. </t>
  </si>
  <si>
    <t>Vincellér
Borász</t>
  </si>
  <si>
    <t>Vincellér írásbeli
Borász írásbeli</t>
  </si>
  <si>
    <t>Szőlőtermesztés szakmai elmélete
Borászati technológiai feladatok</t>
  </si>
  <si>
    <t>34 541 09</t>
  </si>
  <si>
    <t>Tartósítóipari szakmunkás</t>
  </si>
  <si>
    <t>Savanyúság gyártás technológiai műveleteinek szakszerű, önálló, gazdaságos végrehajtása a munka-, tűz-, környezetvédelmi és higiéniai követelmények maradéktalan betartásával.
A készítendő savanyúság minőségéhez megfelelő alap-, és segédanyagok felhasználásával elkészíti a terméket, elvégzi az aktuális technológiai műveleteket, címkéz, gyűjtőcsomagolást (egységrakományt) készít, alapanyagot vagy készterméket minősít, vagy gyártásközi vizsgálatot végez.</t>
  </si>
  <si>
    <t>Savanyúsággyártás
Zöldség-, gyümölcsfeldolgozás
Hűtőipari tevékenység
Konzervgyártás</t>
  </si>
  <si>
    <t>Különböző zöldség-, gyümölcskészítmények technológiai műveleteinek szakszerű, önálló, gazdaságos végrehajtása a munka-, tűz-, környezetvédelmi és higiéniai követelmények maradéktalan betartásával.
A zöldség-, gyümölcskészítmények típusához (szárított, vagy aszalt, savanyított, vagy konzerv) megfelelő alapanyagok felhasználásával tartósítóipari terméket gyárt, elvégzi az aktuális technológiai műveleteket, alapanyagot vagy készterméket minősít, vagy gyártásközi vizsgálatot végez.</t>
  </si>
  <si>
    <t>Hűtőipari termékek technológiai műveleteinek szakszerű, önálló, gazdaságos végrehajtása a munka-, tűz-, környezetvédelmi és higiéniai követelmények maradéktalan betartásával.
A készítendő hűtőipari termék minőségéhez megfelelő alap-, és segédanyagok felhasználásával elkészíti a terméket, elvégzi az aktuális technológiai műveleteket, címkéz, gyűjtőcsomagolást (egységrakományt) készít, alapanyagot vagy készterméket minősít, vagy gyártásközi vizsgálatot végez.</t>
  </si>
  <si>
    <t>Konzervgyártás technológiai műveleteinek szakszerű, önálló, gazdaságos végrehajtása a munka-, tűz-, környezetvédelmi és higiéniai követelmények maradéktalan betartásával.
A készítendő konzerv típusának megfelelő alap-, és segédanyagok felhasználásával elkészíti a terméket, elvégzi az aktuális technológiai műveleteket, címkéz, gyűjtőcsomagolást (egységrakományt) készít, alapanyagot vagy készterméket minősít, vagy gyártásközi vizsgálatot végez.</t>
  </si>
  <si>
    <t>Tartósítóipari termékek gyártása és gépei
Élelmiszeripari vállalkozások működtetése</t>
  </si>
  <si>
    <t>A tartósítóipari alapműveletek fizikai, kémiai, mikrobiológiai alapjai, a műveletek jellemzése, termékek gyártástechnológiájának elméleti alapjai (főzelékfélék, savanyúságok, befőttek, sűrítmények, szárítmányok, fagyasztott termékek, hús és készételkonzervek) biztonságos, higiénikus előállítása, és gépei.</t>
  </si>
  <si>
    <t>Vállalkozás indításával és működtetésével, termékértékesítéssel kapcsolatos ismeretek bemutatása.</t>
  </si>
  <si>
    <t>Az 5.3.1 pontban szereplő gyakorlati vizsgatevékenység A) vizsgafeladata a
10902-12 Zöldség-, gyümölcsfeldolgozás
11621-16 Készétel- és konzervgyártás
11622-16 Hűtőipari termékgyártás
11623-16 Savanyúságok készítése
megnevezésű követelménymodulok közül legalább kettőnek a vizsgafeladatait tartalmazza az év végi - iskolarendszeren kívüli vizsga esetében az első - szakmai vizsga. A gyakorlati tételsor összeállításakor - a vizsgahelyszín adottságait figyelembe véve - a kiválasztott követelménymodulok tartalmának megfelelő kérdéssort kell összeállítani (a két modul súlyaránya ebben az esetben 35-35%, tehát 70%-nak megfelelő arányú). Javítóvizsga esetében a 315/2013. (VIII. 28.) Korm. rendelet 3. §-a szerint kell a javítóvizsgát lefolytatni.</t>
  </si>
  <si>
    <t>A tartósítóipari készítmények technológiai műveleteinek végrehajtása</t>
  </si>
  <si>
    <t>A tartósítóipari készítmények technológiai műveleteinek szakszerű, önálló, gazdaságos végrehajtása a munka-, tűz-, környezetvédelmi és higiéniai követelmények maradéktalan betartása. Gyártásközi fizikai, kémiai, érzékszervi vizsgálatok végzése, vagy a késztermék ellenőrzése és minősítése.
A tartósítóipari készítmények típusához (gyorsfagyasztott, vagy szárított, vagy aszalt, savanyított, vagy konzerv) megfelelő alapanyagok felhasználásával tartósítóipari terméket gyárt, elvégzi az aktuális technológiai műveleteket.
Az aktuális munkafolyamattól függően:
- alapanyag-vizsgálat/ vagy
- gyártásközi vizsgálatok vagy
- a késztermékek meghatározása/vagy
- a késztermékek érzékszervi minősítése</t>
  </si>
  <si>
    <t>Ismertesse az adott nyersanyagból előállított késztermék előállítását, a felhasznált nyersanyaggal szembeni követelményeket, a gyártástechnológiai műveletek célját, módjait és berendezéseit, valamint a késztermék minőségi követelményeit.</t>
  </si>
  <si>
    <t>A szaktechnikus jelöltek a távérzékelési műszaki gyakorlatban jellemző szoftverek segítségével távérzékelt felvételek, adatok előfeldolgozását, feldolgozását, osztályozását végzi el.</t>
  </si>
  <si>
    <t>A vizsgafeladat ismertetése: a szaktechnikus jelölt a távérzékeléssel kapcsolatos ismeretek tudásterületeiből összeállított kérdésekre válaszol.</t>
  </si>
  <si>
    <t>Magyar Földmérési, Térképészeti és Távérzékelési Társaság, 1149 Budapest, Bosnyák tér 5. I. em. 106.</t>
  </si>
  <si>
    <t>34 541 10</t>
  </si>
  <si>
    <t>Tejipari szakmunkás</t>
  </si>
  <si>
    <t>10900-16</t>
  </si>
  <si>
    <t>Tejtermékgyártás
Sajt-, sajtkészítmények, túró készítése</t>
  </si>
  <si>
    <t>Különböző tejtermékek (friss fogyasztású, savanyított, alvasztott, tartós termékek, vaj), technológiai műveleteinek szakszerű, önálló, gazdaságos végrehajtása a munka-, tűz-, környezetvédelmi és higiéniai követelmények maradéktalan betartásával.
A készítendő tejtermék típusához megfelelő alapanyagok felhasználásával friss fogyasztású, savanyított, alvasztott, tartós termékeket, vajat gyárt, elvégzi az aktuális technológiai műveleteket. Készterméket ellenőriz és minősít.</t>
  </si>
  <si>
    <t>Különböző típusú sajtok (friss, érlelt, ömlesztett), sajtkészítmények, valamint a túró technológiai műveleteinek szakszerű, önálló, gazdaságos végrehajtása a munka-, tűz-, környezetvédelmi és higiéniai követelmények maradéktalan betartásával.
A készítendő sajt, sajtkészítmény, túró típusához megfelelő alapanyagok felhasználásával sajtot, vagy sajtkészítményt, vagy ömlesztett sajtot, vagy túrót készít, elvégzi az aktuális technológiai műveleteket. Készterméket ellenőriz és minősít.</t>
  </si>
  <si>
    <t>Tejtermékgyártás, sajt-és túrógyártás és gépei
Élelmiszeripari vállalkozások működtetése</t>
  </si>
  <si>
    <t>Tejipari alapműveletek fizikai, kémiai, mikrobiológiai alapjai, a műveletek jellemzése, tejipari termékek gyártásának elméleti alapjai (savanyított termékek, túró és túrókészítmények, vaj és vajkészítmények, sajt, sajtkészítmények, ömlesztett sajt, sűrített, porított termékek, ultrapasztőrözött tartós és féltartós termékek) biztonságos, higiénikus gyártása.</t>
  </si>
  <si>
    <t>A gyakorlati vizsgán a jelölt egy tejipari termék gyártását végzi az általa megismert módon. A gyakorlati vizsgatevékenység tételsorát a vizsga szervezője állítja össze a vizsgaelnök jóváhagyásával. A vizsgán ebből a tételsorból húznak a jelöltek véletlenszerűen.</t>
  </si>
  <si>
    <t xml:space="preserve">A vizsgafeladat ismertetése: tejipar nyersanyagainak jellemzése minőségi előírásai (összetétel, paraméterek). Tejátvételének módja, előkezelésének módjai, jellegzetes hibák, használható gépek, berendezések ismertetése. Anyagnorma számítási feladatok.
Fogyasztói termékek előállításának lépései, paraméterei, használható gépek, berendezések ismertetése.
Tartós és tartósított tejkészítmények előállításának lépései, paraméterei, használható gépek, berendezések ismertetése.
Vajgyártásának technológiái.
Túró, sajtok, ömlesztett sajtok gyártásának technológiái, paraméterei, használható gépek, berendezések ismertetése.
Savanyított termékek gyártástechnológiája paraméterei, használható gépek, berendezések ismertetése.
Sűrítet és porított termékek gyártásának technológiái, paraméterei, használható gépek, berendezések ismertetése
Tejtermékek minősítésének módjai, paraméterei. Tejipari melléktermékek feldolgozásának lehetőségei.
</t>
  </si>
  <si>
    <t>Tejtermékgyártás műveletei és gépei</t>
  </si>
  <si>
    <t>Különböző tejtermékek gyártásának fizikai, kémiai, mikrobiológiai alapjai, a technológiai műveletek jellemzése (friss fogyasztású, tartós termékek, savanyított termékek, túró és túrókészítmények, vaj és vajkészítmények), gépek és berendezések ismertetése.</t>
  </si>
  <si>
    <t>11947-16</t>
  </si>
  <si>
    <t>Települési környezetvédelmi szaktechnikus feladatok</t>
  </si>
  <si>
    <t>Tervezési, adatfeldolgozási és értékelési feladatok elvégzése. Adatgyűjtés hatástanulmány készítéséhez. Vitás helyzetek kezelése, valós helyzetek megoldása jogszabályi háttér alapján. Dokumentumelemzés. Javaslat összeállítása védetté nyilvánításhoz. Védetté nyilvánítás indoklása. Demográfiai elemzés készítése. Elvándorlás okának feltárása.
A gyakorlati vizsgához használható segédanyagok:
Számítógépekre telepített adatok, térképek, grafikonok, statisztikák stb. (a képző által összeállított gyakorlati tételeknek megfelelően).</t>
  </si>
  <si>
    <t>A térinformatikai ügyintéző jelölt a térinformatikai műszaki gyakorlatban jellemző szoftverek segítségével térinformatikai adatbázist hoz létre, abban adatokat módosít, adatokat feldolgoz, térképen megjelenít.</t>
  </si>
  <si>
    <t>A gyakorlati vizsgatevékenység a szóbeli vizsgatevékenységet megelőzően kerül lebonyolításra.
A gyakorlati feladat megoldása közben csak a vizsgafeladatban rendelkezésre bocsátott dokumentumokat használhatja</t>
  </si>
  <si>
    <t>a szaktechnikus jelöltek a szorgalmi időszak utolsó fázisában szakdolgozatot (atlaszt) készítenek. A szakdolgozat egy olyan összefüggő, komplex tervezési, szerkesztési, térképezési vizsgálati feladat, amely magába foglalja az egész térképkészítési technológiát. A szakdolgozat témáját a jelölt választhatja meg a szaktanár jóváhagyásával, vagy a feladatot a szaktanár jelöli ki. A szakdolgozat elfogadása (legalább elégséges szintű elkészítése) a vizsgára bocsátás előfeltétele.
Sikertelennek kell minősíteni a szakmai gyakorlati vizsgát, ha a jelölt a kapott feladatot a szakmai műszaki gyakorlat előírásai szerint, az adott határidőre, önállóan, a megfelelő szinten nem tudta elkészíteni.
A szakdolgozat témakörei:
- vetületi rendszer, méretarány, jelkulcs meghatározása,
- síkrajzi, vízrajzi, névrajzi, domborzati elemek (tematika) megtervezése,
- adatgyűjtési eljárások alkalmazása (geodéziai, topográfiai, fotogrammetriai, távérzékelési és tematikus),
- térképszerkesztés (elvek) térképtervezés (gyakorlat) végrehajtása,
- hagyományos technológiával előállított nyomdaképes, valamint korszerű eljárással elkészített digitális térkép megrajzolása, megjelenítése,
- térinformatika integrálása.</t>
  </si>
  <si>
    <t xml:space="preserve">A szaktechnikus jelöltek a térképészetben használt szakmai szoftverek segítségével digitális térképrészletet tervez és szerkeszt a térképszerkesztés elveinek - generalizálás, grafikai megjelenítés -betartásával.
</t>
  </si>
  <si>
    <t>Záródolgozat készítése
Kartográfiai térképszerkesztés</t>
  </si>
  <si>
    <t>A szaktechnikus jelölt a kartográfia alapjai, térképészeti földrajz és a számítógépes térképészet tudásterületeiből összeállított kérdésekre válaszol feladatlapon, feleletválasztós (60%) és kifejtős (40%) kérdésekre.</t>
  </si>
  <si>
    <t xml:space="preserve">A záródolgozat védése
Kartográfiai ismeretek
</t>
  </si>
  <si>
    <t xml:space="preserve"> - A szaktechnikus jelölt a szorgalmi időszakban elkészített és értékelt záródolgozatát bemutatja, az előre megadott kettő témakörből feltett kérdésekről kifejti a véleményét (30%).
Védés időtartama: 25 perc (felkészülési idő 15 perc, válaszadási idő 10 perc)
- A szaktechnikus jelölt a kartográfia alapjai, térképészeti földrajz és a számítógépes térképészet tudásterületeiből összeállított kérdésekre válaszol. A szóbeli vizsgatevékenység központilag összeállított vizsgakérdései a 4. Szakmai követelmények pontban szereplő szakmai követelménymodulok témaköreinek mindegyikét tartalmazzák. (70%)
A kartográfiai ismeretek vizsgafeladat időtartama: 25 perc (felkészülési idő 15 perc, válaszadási idő 10 perc)
</t>
  </si>
  <si>
    <t>Záródolgozatra vonatkozó előírások:
A záródolgozatok tárgya komplex feladat.
A záródolgozatokat csak a képző intézmény által kiadott, jóváhagyott témában lehet benyújtani.
A záródolgozatnak tükröznie kell a választott probléma összefüggéseit, kapcsolódásait. Lehetőleg teljes képet kell adnia a kiindulási helyzetről, a megoldási lehetőségekről és ismertetnie kell az alkalmazott megoldás kiválasztásának szempontjait is.
A záródolgozat minősítésének szempontjai:
- formai megfelelés,
- a feladat megértése,
- a feladat végrehajtása,
- az önálló munka,
- tartalmi, grafikai megfelelés.
A záródolgozatokat a komplex szakmai vizsgát megelőzően legalább 30 nappal az előzetes szakmai bírálattal együtt a vizsgabizottság elnökének rendelkezésére kell bocsátani. A vizsgabizottság elnöke vizsgálja, hogy a kitűzött feladat nehézségi foka megfelel-e az elvárható szintnek, és a dolgozat eleget tesz-e a formai követelményeknek.</t>
  </si>
  <si>
    <t>32 850 01</t>
  </si>
  <si>
    <t>Természetvédelmi munkatárs</t>
  </si>
  <si>
    <t>A feladat során a tanulóknak a kiadott lista alapján a vizsgára összeállított kollekciókban megadott növényeket, állatokat, kőzeteket kell felismerniük. A kollekciókban legalább 20, de legfeljebb 30 felismerési anyagnak kell szerepelnie.</t>
  </si>
  <si>
    <t>A vizsgázónak a Természetvédelmi munkatárs szakterületének megfelelő gyakorlati feladatot kell megoldani. Ezek az alábbi területekből kerülnek kiválasztásra: meteorológiai, egyszerű vízminőségi (fizikai, kémiai) mérések; talajvizsgálat, gyep és erdőtársulások diagnosztikus felvételezése; természetvédelemmel kapcsolatos nyilvántartási és adminisztrációs munkák; erdészeti-, gyepgazdálkodási feladatok; extenzív állattartási feladatok.</t>
  </si>
  <si>
    <t>A vizsgafeladat során a vizsgázóknak központilag kiadott feladatlapot kell megoldaniuk.
A feladatlapon szereplő feladatok kérdések formájában felölelik a 4. Szakmai követelmények pontban megadott természetvédelmi alapok modul egészét.</t>
  </si>
  <si>
    <t>A szóbeli vizsgatevékenység központilag összeállított vizsga kérdései a 4. Szakmai követelmények pontban megadott témakörök mindegyikét tartalmazzák.</t>
  </si>
  <si>
    <t>Természetvédelmi mérések, értékelések elvégzése, dokumentálása</t>
  </si>
  <si>
    <t>A Természetvédelmi technikus írásbeli vizsgafeladat tartalmazza a „Természetvédelmi szaktechnikusi tevékenységek” modul nyilvántartásokkal, hatósági jogkörökkel, kezelési tervek készítésével kapcsolatos szakmai követelményeit.</t>
  </si>
  <si>
    <t>A szántóföldi gazdálkodás feltételei a védett területeken, az erdőművelés és gyepgazdálkodás a természetvédelmi területeken, ökoturisztika a természetvédelmi területeken, kezelési tervek készítésének szempontjai, védetté nyilvánítási eljárások, közösségi kapcsolatok, pályázati projektmenedzsment feladatok alapjai.</t>
  </si>
  <si>
    <t>Szénsavas üdítőital- és ásványvízgyártás
Üdítőital, ásványvíz vizsgálata</t>
  </si>
  <si>
    <t>Üdítőital vagy ásványvíz gyártása (alapanyagok átvétele, szörpkészítés, csendes ital készítése, ásványvíz előkészítése, szaturálás, palackozás, tárolás) a munka-, tűz-, környezetvédelmi és higiéniai követelmények, maradéktalan betartása mellett.</t>
  </si>
  <si>
    <t>Gyártásközi fizikai, kémiai, érzékszervi vizsgálatok végzése, vagy a kész üdítőital/ásványvíz, ellenőrzése és minősítése.</t>
  </si>
  <si>
    <t>Üdítőital és ásványvízgyártás technológiája
Munkabiztonsági, higiéniai, minőségbiztosítási ismeretek</t>
  </si>
  <si>
    <t>Üdítőital és ásványvízgyártás műveletének fizikai, kémiai, mikrobiológiai alapjai, a műveletek jellemzése, a gyártástechnológia elméleti alapjai, gépek és berendezések felépítése, működése.</t>
  </si>
  <si>
    <t>Üdítőital és ásványvíz gyártásához kapcsolódó munkabiztonsági, higiéniai, minőségbiztosítási előírások bemutatása.</t>
  </si>
  <si>
    <t>54 625 01</t>
  </si>
  <si>
    <t>Vadgazdálkodási technikus</t>
  </si>
  <si>
    <t>11607-16</t>
  </si>
  <si>
    <t>Vadászati állattan</t>
  </si>
  <si>
    <t>11605-16</t>
  </si>
  <si>
    <t>Élőhely fejlesztés és gazdálkodás</t>
  </si>
  <si>
    <t>11609-16</t>
  </si>
  <si>
    <t>Vadtenyésztés</t>
  </si>
  <si>
    <t>11608-16</t>
  </si>
  <si>
    <t>Vadgazdálkodás, vadtakarmányozás</t>
  </si>
  <si>
    <t>11606-16</t>
  </si>
  <si>
    <t>Műszaki és járművezetési ismeretek</t>
  </si>
  <si>
    <t>11604-16</t>
  </si>
  <si>
    <t>Állományhasznosítás - vadászat</t>
  </si>
  <si>
    <t>Felismerés
Szakmai gyakorlati feladatok
Lövészet</t>
  </si>
  <si>
    <t>A feladat során a tanulóknak a kiadott fajlista alapján a vizsgára összeállított kollekciókban megadott növény és állatfajokat, vadnyomokat kell felismerniük. A kollekciókban legalább 20, de legfeljebb 40 felismerési anyagnak kell szerepelnie.</t>
  </si>
  <si>
    <t>A vizsgázóknak a vadgazdálkodás szakterületére jellemző gyakorlati vizsgatételek közül kell egyet megoldaniuk a következő témakörökből: vadgazdálkodási-, erdőgazdálkodási-, mezőgazdasági gépek üzemeltetése, karbantartása; területellenőrzés; élőhely fejlesztés; vadvédelem; vadászat, vadászatszervezés; vadállomány szabályozás; trófeabírálat, vadgazdálkodási berendezések létesítése, karbantartása; vadtenyésztés, vadbefogás; vadkárelhárítás; vadgazdálkodással kapcsolatos nyilvántartási és adminisztrációs munkák.</t>
  </si>
  <si>
    <t>A vizsgázóknak golyós és sörétes fegyverrel kell lövészetet bemutatni, különös tekintettel a balesetmentes fegyverkezelés szabályainak a betartására. Fegyverbelövés, szórás százalékszámítás.</t>
  </si>
  <si>
    <t>A vizsgafeladat során a vizsgázóknak központilag kiadott feladatlapot kell megoldaniuk. A feladatlapon szereplő feladatok, kérdések formájában felölelik a 4. Szakmai követelmények pontban megadott modulok mindegyikét. A feladatlapon a kérdések típusa 50%-ban feleletválasztós, 50%-ban kifejtő és szakmai számítás.</t>
  </si>
  <si>
    <t>625</t>
  </si>
  <si>
    <t>Vágóállat elsődleges feldolgozása.</t>
  </si>
  <si>
    <t>A szóbeli vizsgatevékenység központilag összeállított vizsgakérdései a „Vágóhídi munka” szakmai követelménymodul témaköreit tartalmazza.</t>
  </si>
  <si>
    <t xml:space="preserve"> - feladatok a kisüzemi élelmiszertermelés és feldolgozás, valamint a vidéki turizmus területéről,
- energianövények, gyógy- és fűszernövények termesztésének és hatásának ismerete,
- helyi termékek bemutatása és előkészítése értékesítésre,
- vidékfejlesztési, településfejlesztési projekt, pályázat keresése, bemutatása,
- támogatási, pályázati űrlapok kitöltése, kapcsolódó szakmai számítások,
- a feladatokhoz számítógép használata szükséges.
</t>
  </si>
  <si>
    <t>A fenntartható vidékfejlesztés, vidéki jövedelemszerzési lehetőségek, településfejlesztés és a vidékfejlesztési támogatások témaköréből komplex szóbeli feladat, központi tételek szerint. A szóbeli vizsgatevékenység központilag összeállított vizsgakérdései a 4. Szakmai követelmények pontban megadott témakörök mindegyikét tartalmazzák.</t>
  </si>
  <si>
    <t>Virágüzleti adminisztráció: a kereskedelmi egységekben használt bizonylatok elkészítése, formanyomtatványok kitöltése. Virágüzleti adminisztráció elvégzése. (60 perc)
Növényismeret: a növényismereti jegyzékben felsorolt növények felismerése, megnevezése kettős nevezéktannal. (30 db, 30 perc)</t>
  </si>
  <si>
    <t xml:space="preserve">Az áruk átvételének, elhelyezésének, nyilvántartásba vételének, tárolásának, értékesítésének menete, eljárásai, szabályai.
Az egyes dísznövénycsoportok jellemzése, felhasználása a virágkötészetben.
</t>
  </si>
  <si>
    <t>A virágüzleti adminisztráció gyakorlati vizsgán használható segédeszköz: számológép.</t>
  </si>
  <si>
    <t>A térberendezés gyakorlati vizsgára a vizsgázó köteles a kéziszerszámokat (virágkötő kés, papírvágó olló, metszőolló, ragasztópisztoly, csípőfogó) magával hozni.</t>
  </si>
  <si>
    <t>Virágkötészet: egy virágcsokor és egy egyéb virágdísz (tűzött virágdísz, koszorú, alkalmi virágdísz stb.) készítése. (60 perc)
Virág-előkészítés: vágott virágok, cserepes növények, virágkötészeti anyagok kezelése, előkészítése virágkötészeti felhasználásra és értékesítésre. (30 perc)
Növényismeret: a növényismereti jegyzékben felsorolt növények felismerése, megnevezése kettős nevezéktannal. (30 db, 30 perc).</t>
  </si>
  <si>
    <t>A virágkötő feladatai
A virágbolti eladó feladatai</t>
  </si>
  <si>
    <t>Virágkötészet: egy virágcsokor és egy egyéb virágdísz (tűzött virágdísz, koszorú, alkalmi virágdísz stb.) készítése. (60 perc)
Virág-előkészítés: vágott virágok, cserepes növények, virágkötészeti anyagok kezelése, előkészítése virágkötészeti felhasználásra és értékesítésre. (30 perc)
Növényismeret: a növényismereti jegyzékben felsorolt növények felismerése, megnevezése kettős nevezéktannal. (30 db, 30 perc)</t>
  </si>
  <si>
    <t>Virágüzleti adminisztráció: a kereskedelmi egységekben használt bizonylatok elkészítése, formanyomtatványok kitöltése. Virágüzleti adminisztráció elvégzése. (60 perc)
Növényismeret: a növényismereti jegyzékben felsorolt növények felismerése, megnevezése kettős nevezéktannal. (30 db, 30 perc).</t>
  </si>
  <si>
    <t>A gyakorlati vizsgatételeket úgy kell összeállítani, hogy a feladatok a megadott idő alatt elvégezhetők legyenek, és ezek szakszerű elvégzése ezt az időtartamot ki is töltse.
A virágkötészet gyakorlati vizsgára a vizsgázó köteles a kéziszerszámokat (virágkötő kés, papírvágó olló, metszőolló, ragasztópisztoly, csípőfogó) magával hozni.
A virágüzleti adminisztráció gyakorlati vizsgán és az írásbeli vizsgatevékenységen használható segédeszköz: számológép.</t>
  </si>
  <si>
    <t>Vállalkozások indításának, működtetésének, átszervezésének megtervezése, működésének elemzése. A piackutatás módszerei és a marketing tevékenység eszközei.
Az áruforgalom tervezése, irányítása, elemzése.</t>
  </si>
  <si>
    <t>Az egyes virágdíszek jellemzése, típusai, készítési technikái. A virágkötészet törvényszerűségeinek ismertetése. Az egyes dísznövénycsoportok jellemzése, felhasználása a virágkötészetben.
Az áruk átvételének, elhelyezésének, nyilvántartásba vételének, tárolásának, értékesítésének menete, eljárásai, szabályai.</t>
  </si>
  <si>
    <t>Különböző zöldség-, gyümölcskészítmények technológiai műveleteinek szakszerű, önálló, gazdaságos végrehajtása a munka-, tűz-, környezetvédelmi és higiéniai követelmények maradéktalan betartásával.
A zöldség-, gyümölcskészítmények típusához (szárított, vagy aszalt, savanyított, vagy konzerv) megfelelő alapanyagok felhasználásával tartósítóipari terméket gyárt, elvégzi az aktuális technológiai műveleteket, alapanyagot vagy készterméket minősít.</t>
  </si>
  <si>
    <t>Zöldség- és gyümölcsfeldolgozás technológiája, gépei és berendezései</t>
  </si>
  <si>
    <t>Különböző zöldség- és gyümölcskészítmények, termékek gyártásának fizikai, kémiai, mikrobiológiai alapjai, a technológiai műveletek jellemzése, gyártása, gépek és berendezések ismertetése.</t>
  </si>
  <si>
    <t>35 622 02</t>
  </si>
  <si>
    <t>Zöldség- és gyümölcstermesztő</t>
  </si>
  <si>
    <t>11028-12</t>
  </si>
  <si>
    <t>Gyümölcstermő növények termesztése</t>
  </si>
  <si>
    <t>11029-12</t>
  </si>
  <si>
    <t>Zöldségnövények termesztése</t>
  </si>
  <si>
    <t>Termesztéstechnológiai feladat</t>
  </si>
  <si>
    <t>A teljesítmény mérésére is alkalmas műveletek elvégzése gyümölcs- és zöldségtermesztésből, gépek működtetése és karbantartása.</t>
  </si>
  <si>
    <t>A „Gyümölcstermő növények termesztése” és a „Zöldségnövények termesztése” modul tananyagából összeállított feladatlap megoldása.</t>
  </si>
  <si>
    <t>Válaszadás a „Gyümölcstermő növények termesztése” és a „Zöldségnövények termesztése” modul tananyagából központilag összeállított szóbeli vizsgakérdésekre.</t>
  </si>
  <si>
    <t>12. modul száma</t>
  </si>
  <si>
    <t>12. modul megnevezése</t>
  </si>
  <si>
    <t>13. modul száma</t>
  </si>
  <si>
    <t>13. modul megnevezése</t>
  </si>
  <si>
    <t>14. modul száma</t>
  </si>
  <si>
    <t>14. modul megnevezése</t>
  </si>
  <si>
    <t>8. gyak. vizsga %</t>
  </si>
  <si>
    <t>8. gyak. vizsga idő</t>
  </si>
  <si>
    <t>Oszt.
7</t>
  </si>
  <si>
    <t>Tétel
7</t>
  </si>
  <si>
    <t>Termékek, termények, áruforgalmazásban alkalmazott eszközök felismerése
- felismeri a fontosabb növénytermesztési, állattenyésztési, kertészeti, erdészeti, élelmiszeripari termékeket, terményeket, a jellemző kártevőket, kórokozókat,
- felismeri az áruforgalmazásban nélkülözhetetlen csomagolóeszközöket.
(Időtartama: 30 perc, vizsgafeladaton belüli tartalmi aránya: 20%)
Manuális feladatok
- növénytermesztési, állattenyésztési, kertészeti termékeket szabvány szerint minősít,
- laboratóriumi vizsgálatokat végez,
- irodai eszközöket kezel, leltározási feladatokat végez.
(Időtartama: 120 perc, vizsgafeladaton belüli tartalmi aránya: 30%)
Adminisztráció
- üzleti leveleket ír,
- szerződéseket készít,
- bizonylatokat tölt ki.
(Időtartama: 60 perc, vizsgafeladaton belüli tartalmi aránya: 25%)
Szakmai szoftverek használata
- termeléshez kapcsolódó programokat kezel,
- pénzügyi programot használ,
- humánerőforrás programot kezel,
- készletnyilvántartás végez,
- alapvető könyvviteli munkákat végez.
(Időtartama: 60 perc, vizsgafeladaton belüli tartalmi aránya: 25%).</t>
  </si>
  <si>
    <r>
      <t xml:space="preserve">A szóbeli vizsgatevékenység központilag összeállított vizsgakérdései a 4. Szakmai követelmények pontban szereplő </t>
    </r>
    <r>
      <rPr>
        <i/>
        <sz val="9"/>
        <color theme="1"/>
        <rFont val="Times New Roman"/>
        <family val="1"/>
        <charset val="238"/>
      </rPr>
      <t xml:space="preserve">„Vendéglátás”, </t>
    </r>
    <r>
      <rPr>
        <sz val="9"/>
        <color theme="1"/>
        <rFont val="Times New Roman"/>
        <family val="1"/>
        <charset val="238"/>
      </rPr>
      <t xml:space="preserve">valamint </t>
    </r>
    <r>
      <rPr>
        <i/>
        <sz val="9"/>
        <color theme="1"/>
        <rFont val="Times New Roman"/>
        <family val="1"/>
        <charset val="238"/>
      </rPr>
      <t xml:space="preserve">„Falusi vendégfogadás” </t>
    </r>
    <r>
      <rPr>
        <sz val="9"/>
        <color theme="1"/>
        <rFont val="Times New Roman"/>
        <family val="1"/>
        <charset val="238"/>
      </rPr>
      <t>modulok témaköreit tartalmazzák.
A vizsgázónak ismernie kell az ételkészítés első lépésétől (előkészület, tervezés) kezdve, az étel-alapanyagok vásárlásának szabályain keresztül, a felszolgált ételek elfogyasztásának befejezéséig terjedő, és az azt követő munkák végzését. Fontos, hogy a tanuló a higiéniai, a munkabiztonsági, a környezetvédelmi, a balesetvédelmi és az elsősegély-nyújtási teendőket is ismerje. Minden feladatnál ki kell térni a helyi, az iskola vagy a lakóhely környékének jellegzetes vendégfogadási lehetőségeire. Kiemelten fontos az egészséges életmódra történő utalás.</t>
    </r>
  </si>
  <si>
    <t>Textilmunkák készítése (vizsgaremek) és dokumentációja
Család- és háztartásellátás feladatai
Mezőgazdasági munkafeladatok</t>
  </si>
  <si>
    <t>Család- és háztartásellátás
Családi gazdálkodás napi tevékenységei
Mezőgazdasági munkafeladatok</t>
  </si>
  <si>
    <t>A következő feladatok közül egy tevékenység végrehajtása a technológiai utasításnak megfelelően, a munka-, tűz-, környezetvédelmi és higiéniai követelmények, valamint a Magyar Élelmiszerkönyv előírásainak maradéktalan betartása mellett:
− keménycukorka gyártása
− fondantkészítmény gyártása
− karamellakészítmény gyártása
− zselékészítmény gyártása
− marcipán gyártása
− cukordrazsé gyártása
− rágógumi késztermék gyártása
− praliné gyártása
− darabáru gyártása
− tábláscsokoládé gyártása
− üreges csokoládé gyártása
− csokoládédrazsé gyártása
− keksz gyártása
− kréker gyártása
− mézes sütemény gyártása
− ostyagyártmány gyártása
− teasütemény gyártása.</t>
  </si>
  <si>
    <t>Édesipari gyakorlat</t>
  </si>
  <si>
    <t>Édesipari termékgyártó szóbeli</t>
  </si>
  <si>
    <t>Erjedés- és üdítőital-ipari termékek gyártása és gépi berendezései
Jövedéki, munkabiztonsági, higiéniai, minőségbiztosítási ismeretek</t>
  </si>
  <si>
    <t>Az erjedés- és üdítőital-ipari termék gyártása során alkalmazandó, betartandó Jövedéki, munkabiztonsági, higiéniai, minőségbiztosítási ismeretek</t>
  </si>
  <si>
    <t>A gallyazás, darabolás, felkészítés, készletezés műveletei
Növénytani ismeretek</t>
  </si>
  <si>
    <t>A vizsgafeladat ismertetése: a szóbeli vizsgatevékenység központilag összeállított vizsgakérdései a 4. Szakmai követelmények pontban szereplő szakmai követelménymodulok témaköreinek mindegyikét tartalmazzák.</t>
  </si>
  <si>
    <t>Sörgyártás
Szikvízgyártás</t>
  </si>
  <si>
    <t xml:space="preserve">Szikvízgyártás technológiai műveleteinek szakszerű, önálló, gazdaságos végrehajtása a munka-, tűz-, környezetvédelmi és higiéniai követelmények maradéktalan betartásával.
Adott technológiai feladat előkészítése, elvégzése, ellenőrzése, dokumentálása.
</t>
  </si>
  <si>
    <t xml:space="preserve">Üdítőital-, ásványvízgyártás technológiai műveleteinek szakszerű, önálló, gazdaságos végrehajtása a munka-, tűz-, környezetvédelmi és higiéniai követelmények maradéktalan betartásával.
Adott technológiai feladat előkészítése, elvégzése, ellenőrzése, dokumentálása.
</t>
  </si>
  <si>
    <t>Sörgyártás
Üdítőital-, ásványvízgyártás</t>
  </si>
  <si>
    <t>Gyümölcspálinka-gyártása
Szikvízgyártás</t>
  </si>
  <si>
    <t>Gyümölcspálinka-gyártása
Üdítőital-, ásványvízgyártás</t>
  </si>
  <si>
    <t>Erjedés-és üdítőital-ipari termékgyártó
 (Három gyakorlat)</t>
  </si>
  <si>
    <t>Erjedés-és üdítőital-ipari termékgyártó 
(sör-szikvíz)</t>
  </si>
  <si>
    <t>Erjedés-és üdítőital-ipari termékgyártó 
(sör-üdítő)</t>
  </si>
  <si>
    <t>Erjedés-és üdítőital-ipari termékgyártó 
(gyümölcspálinka-szikvíz)</t>
  </si>
  <si>
    <t>Erjedés-és üdítőital-ipari termékgyártó 
(gyümölcspálinka-üdítő)</t>
  </si>
  <si>
    <t>Különböző zöldség-, gyümölcskészítmények technológiai műveleteinek szakszerű, önálló gazdaságos végrehajtása a munka-, tűz-, környezetvédelmi és higiéniai követelmények maradéktalan betartásával.</t>
  </si>
  <si>
    <t xml:space="preserve">A zöldség-, gyümölcskészítmények típusához (szárított, vagy aszalt, savanyított, vagy konzerv) megfelelő alapanyagok felhasználásával kistermelői tartósítóipari terméket készít, elvégzi az aktuális technológiai műveleteket.
</t>
  </si>
  <si>
    <t>Különböző húskészítmények technológiai műveleteinek szakszerű, önálló gazdaságos végrehajtása a munka-, tűz-, környezetvédelmi és higiéniai követelmények maradéktalan betartásával.</t>
  </si>
  <si>
    <t>Különböző sütő-, cukrász, illetve édesipari technológiai műveletek szakszerű, önálló gazdaságos végrehajtása a munka-, tűz-, környezetvédelmi és higiéniai követelmények maradéktalan betartásával.</t>
  </si>
  <si>
    <t>Különböző erjedésipari technológiai műveletek szakszerű, önálló gazdaságos végrehajtása a munka-, tűz-, környezetvédelmi és higiéniai követelmények maradéktalan betartásával.</t>
  </si>
  <si>
    <t>Különböző tejtermékek (a friss fogyasztású, savanyított, alvasztott, tartós termékek, valamint a vaj, sajt, ömlesztett sajt, túró), technológiai műveleteinek szakszerű, önálló gazdaságos végrehajtása a munka-, tűz-, környezetvédelmi és higiéniai követelmények maradéktalan betartásával.</t>
  </si>
  <si>
    <t>Kistermelői élelmiszerelőállító (Zöldség)</t>
  </si>
  <si>
    <t>Kistermelői élelmiszerelőállító (Hús)</t>
  </si>
  <si>
    <t>Kistermelői élelmiszerelőállító (Sütő-cukrász)</t>
  </si>
  <si>
    <t>Kistermelői élelmiszerelőállító (Erjedés)</t>
  </si>
  <si>
    <t>Kistermelői élelmiszerelőállító (Tejtermék)</t>
  </si>
  <si>
    <t>Különböző zöldség-, gyümölcskészítmények technológiai műveleteinek szakszerű, önálló gazdaságos végrehajtása a munka-, tűz-, környezetvédelmi és higiéniai követelmények maradéktalan betartásával.
Falusi vendégfogadás, konyhatechnika és felszolgálás</t>
  </si>
  <si>
    <t>Különböző húskészítmények technológiai műveleteinek szakszerű, önálló gazdaságos végrehajtása a munka-, tűz-, környezetvédelmi és higiéniai követelmények maradéktalan betartásával.
Falusi vendégfogadás, konyhatechnika és felszolgálás</t>
  </si>
  <si>
    <t>Különböző sütő-, cukrász és/vagy édesipari technológiai műveletek szakszerű, önálló gazdaságos végrehajtása a munka-, tűz-, környezetvédelmi és higiéniai követelmények maradéktalan betartásával.
Falusi vendégfogadás, konyhatechnika és felszolgálás</t>
  </si>
  <si>
    <t>Különböző erjedésipari technológiai műveletek szakszerű, önálló gazdaságos végrehajtása a munka-, tűz-, környezetvédelmi és higiéniai követelmények maradéktalan betartásával.
Falusi vendégfogadás, konyhatechnika és felszolgálás</t>
  </si>
  <si>
    <t>Különböző tejtermékek (a friss fogyasztású, savanyított, alvasztott, tartós termékek, valamint a vaj, sajt, ömlesztett sajt, túró), technológiai műveleteinek szakszerű, önálló gazdaságos végrehajtása a munka-, tűz-, környezetvédelmi és higiéniai követelmények maradéktalan betartásával.
Falusi vendégfogadás, konyhatechnika és felszolgálás</t>
  </si>
  <si>
    <t>Kistermelői élelmiszerelőállító, falusi vendéglátó (Zöldség)</t>
  </si>
  <si>
    <t>Kistermelői élelmiszerelőállító, falusi vendéglátó (Hús)</t>
  </si>
  <si>
    <t>Kistermelői élelmiszerelőállító, falusi vendéglátó (Sütő-cukrász)</t>
  </si>
  <si>
    <t>Kistermelői élelmiszerelőállító, falusi vendéglátó (Erjedés)</t>
  </si>
  <si>
    <t>Kistermelői élelmiszerelőállító, falusi vendéglátó (Tejtermék)</t>
  </si>
  <si>
    <t>Környezetvédelmi méréstechnikai vizsgálatok és értékelésük</t>
  </si>
  <si>
    <t>Záródolgozat</t>
  </si>
  <si>
    <t>Környezetvédelmi-mérés szaktechnikus (Záródolgozat)</t>
  </si>
  <si>
    <t>Savanyúsággyártás
Zöldség-, gyümölcsfeldolgozás</t>
  </si>
  <si>
    <t>Savanyúsággyártás
Hűtőipari tevékenység</t>
  </si>
  <si>
    <t>Savanyúsággyártás
Konzervgyártás</t>
  </si>
  <si>
    <t>Zöldség-, gyümölcsfeldolgozás
Hűtőipari tevékenység</t>
  </si>
  <si>
    <t>Zöldség-, gyümölcsfeldolgozás
Konzervgyártás</t>
  </si>
  <si>
    <t>Hűtőipari tevékenység
Konzervgyártás</t>
  </si>
  <si>
    <t>Tartósítóipari szakmunkás (Savanyúság-zöldség)</t>
  </si>
  <si>
    <t>Tartósítóipari szakmunkás (Savanyúság-hűtőipar)</t>
  </si>
  <si>
    <t>Tartósítóipari szakmunkás (Zöldség-hűtőipar)</t>
  </si>
  <si>
    <t>Tartósítóipari szakmunkás (Zöldség-konzervgyártás)</t>
  </si>
  <si>
    <t>Tartósítóipari szakmunkás (Savanyúság- konzervgyártás)</t>
  </si>
  <si>
    <t>Tartósítóipari szakmunkás (Hűtőipar-konzervgyártás)</t>
  </si>
  <si>
    <t>Beolvastatott</t>
  </si>
  <si>
    <t>2$</t>
  </si>
  <si>
    <t>Születési idő</t>
  </si>
  <si>
    <t>Iskolai végzettzség és munkajogi státuszt elrejteni</t>
  </si>
  <si>
    <t>Vizsga száma:</t>
  </si>
  <si>
    <t>2017. május 12.</t>
  </si>
  <si>
    <t>2017. május 03.</t>
  </si>
  <si>
    <t>2016. szeptember 01.</t>
  </si>
  <si>
    <t>2017. április 30.</t>
  </si>
  <si>
    <t>2017. június 12.</t>
  </si>
  <si>
    <t>1223 Budapest, Ág út 25.</t>
  </si>
  <si>
    <t>1122 Budapest, Levendula út 25.</t>
  </si>
  <si>
    <t>2017. június 13.</t>
  </si>
  <si>
    <t>Arany János Mezőgazdasági Iskola</t>
  </si>
  <si>
    <t>Nap Kft.</t>
  </si>
  <si>
    <t>vizsga száma</t>
  </si>
  <si>
    <t>NYILATKOZAT</t>
  </si>
  <si>
    <t>komplex szakmai vizsgához</t>
  </si>
  <si>
    <t>(vizsgajegyzőkönyv 1. számú melléklete)</t>
  </si>
  <si>
    <t>Kelt:</t>
  </si>
  <si>
    <t>a vizsgabizottság elnöke</t>
  </si>
  <si>
    <t>a vizsgabizotttság tagja</t>
  </si>
  <si>
    <t>a képző intézményi képviselő vizsgabizottsági tag</t>
  </si>
  <si>
    <t>a vizsgaszervező intézmény képviselője</t>
  </si>
  <si>
    <t>Vizsgát szervező int. képviselője</t>
  </si>
  <si>
    <t xml:space="preserve">Dr. </t>
  </si>
  <si>
    <t>Vizsgaszám:</t>
  </si>
  <si>
    <t>Herman Ottó Intézet Nonprofit KFT.</t>
  </si>
  <si>
    <t xml:space="preserve">hoi@hoi.hu </t>
  </si>
  <si>
    <t>www.hoi.hu</t>
  </si>
  <si>
    <t xml:space="preserve">a gyakorlati vizsgahelyszín munka- és balesetvédelméről </t>
  </si>
  <si>
    <t>Képző intézmény neve:</t>
  </si>
  <si>
    <t>A képzintézmény vezetője/munkavédelmi felelőse nyilatkozom, hogy a fenti szakmai vizsga gyakorlati helyszíne megfelel az előírt munka- és balesetvédelmi szempontoknak.</t>
  </si>
  <si>
    <t>Felnőttképzési szám</t>
  </si>
  <si>
    <t>A bejelentett vizsga adatai:</t>
  </si>
  <si>
    <t>Szakmai vizsga OKJ száma:</t>
  </si>
  <si>
    <t>Szakmai vizsga megnevezése:</t>
  </si>
  <si>
    <t>Gyakolati vizsga helyszíne:</t>
  </si>
  <si>
    <t>vezető/munjavédelmi felelős</t>
  </si>
  <si>
    <t>Kis Magdolna</t>
  </si>
  <si>
    <t>Arany János Mezőgazdasági Iskola, 1122 Budapest, Levendula út 25.</t>
  </si>
  <si>
    <t>Tóth István</t>
  </si>
  <si>
    <t>Németh Ágota</t>
  </si>
  <si>
    <t>Papp Pál</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</si>
</sst>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64" formatCode="General&quot;.&quot;"/>
    <numFmt numFmtId="165" formatCode="General&quot; perc&quot;"/>
    <numFmt numFmtId="166" formatCode="General&quot;%&quot;"/>
    <numFmt numFmtId="167" formatCode="#&quot; &quot;\f\ő"/>
    <numFmt numFmtId="168" formatCode="&quot;.&quot;"/>
    <numFmt numFmtId="169" formatCode="[$-40E]yyyy/\ mmmm\ d\.;@"/>
    <numFmt numFmtId="170" formatCode="0&quot;.&quot;"/>
    <numFmt numFmtId="171" formatCode="General&quot; db&quot;"/>
    <numFmt numFmtId="172" formatCode="General&quot; fő&quot;"/>
    <numFmt numFmtId="173" formatCode="General&quot;.1.&quot;"/>
    <numFmt numFmtId="174" formatCode="General&quot;.2.&quot;"/>
    <numFmt numFmtId="175" formatCode="General&quot;.3.&quot;"/>
    <numFmt numFmtId="176" formatCode="0.0"/>
    <numFmt numFmtId="177" formatCode="General&quot; Ft&quot;"/>
    <numFmt numFmtId="178" formatCode="General&quot; óra&quot;"/>
    <numFmt numFmtId="179" formatCode="General&quot; min&quot;"/>
    <numFmt numFmtId="180" formatCode="#,##0\ &quot;Ft&quot;"/>
  </numFmts>
  <fonts count="61" x14ac:knownFonts="1">
    <font>
      <sz val="11"/>
      <color theme="1"/>
      <name val="Calibri"/>
      <family val="2"/>
      <charset val="238"/>
      <scheme val="minor"/>
    </font>
    <font>
      <b/>
      <sz val="12"/>
      <color theme="1"/>
      <name val="Times New Roman"/>
      <family val="1"/>
      <charset val="238"/>
    </font>
    <font>
      <sz val="12"/>
      <color theme="1"/>
      <name val="Times New Roman"/>
      <family val="1"/>
      <charset val="238"/>
    </font>
    <font>
      <b/>
      <sz val="12"/>
      <color rgb="FF000000"/>
      <name val="Times New Roman"/>
      <family val="1"/>
      <charset val="238"/>
    </font>
    <font>
      <sz val="12"/>
      <color rgb="FF000000"/>
      <name val="Times New Roman"/>
      <family val="1"/>
      <charset val="238"/>
    </font>
    <font>
      <sz val="10"/>
      <color theme="1"/>
      <name val="Times New Roman"/>
      <family val="1"/>
      <charset val="238"/>
    </font>
    <font>
      <sz val="10"/>
      <color rgb="FF000000"/>
      <name val="Times New Roman"/>
      <family val="1"/>
      <charset val="238"/>
    </font>
    <font>
      <i/>
      <sz val="12"/>
      <color theme="1"/>
      <name val="Times New Roman"/>
      <family val="1"/>
      <charset val="238"/>
    </font>
    <font>
      <sz val="11"/>
      <color theme="1"/>
      <name val="Times New Roman"/>
      <family val="1"/>
      <charset val="238"/>
    </font>
    <font>
      <sz val="9"/>
      <color theme="1"/>
      <name val="Times New Roman"/>
      <family val="1"/>
      <charset val="238"/>
    </font>
    <font>
      <b/>
      <sz val="9"/>
      <color theme="1"/>
      <name val="Times New Roman"/>
      <family val="1"/>
      <charset val="238"/>
    </font>
    <font>
      <b/>
      <sz val="10"/>
      <color theme="1"/>
      <name val="Times New Roman"/>
      <family val="1"/>
      <charset val="238"/>
    </font>
    <font>
      <b/>
      <sz val="9"/>
      <color rgb="FF000000"/>
      <name val="Times New Roman"/>
      <family val="1"/>
      <charset val="238"/>
    </font>
    <font>
      <sz val="12"/>
      <name val="Times New Roman"/>
      <family val="1"/>
      <charset val="238"/>
    </font>
    <font>
      <sz val="10"/>
      <name val="Times New Roman"/>
      <family val="1"/>
    </font>
    <font>
      <b/>
      <sz val="12"/>
      <name val="Times New Roman"/>
      <family val="1"/>
      <charset val="238"/>
    </font>
    <font>
      <sz val="10"/>
      <name val="Times New Roman"/>
      <family val="1"/>
      <charset val="238"/>
    </font>
    <font>
      <b/>
      <sz val="10"/>
      <name val="Times New Roman"/>
      <family val="1"/>
      <charset val="238"/>
    </font>
    <font>
      <sz val="10"/>
      <color indexed="9"/>
      <name val="Times New Roman"/>
      <family val="1"/>
      <charset val="238"/>
    </font>
    <font>
      <b/>
      <sz val="10"/>
      <color indexed="9"/>
      <name val="Times New Roman"/>
      <family val="1"/>
      <charset val="238"/>
    </font>
    <font>
      <sz val="8"/>
      <color theme="1"/>
      <name val="Times New Roman"/>
      <family val="1"/>
      <charset val="238"/>
    </font>
    <font>
      <b/>
      <sz val="11"/>
      <color theme="1"/>
      <name val="Times New Roman"/>
      <family val="1"/>
      <charset val="238"/>
    </font>
    <font>
      <b/>
      <sz val="11"/>
      <name val="Times New Roman"/>
      <family val="1"/>
      <charset val="238"/>
    </font>
    <font>
      <b/>
      <sz val="10"/>
      <color rgb="FF000000"/>
      <name val="Times New Roman"/>
      <family val="1"/>
      <charset val="238"/>
    </font>
    <font>
      <b/>
      <sz val="9"/>
      <color indexed="81"/>
      <name val="Tahoma"/>
      <family val="2"/>
      <charset val="238"/>
    </font>
    <font>
      <sz val="9"/>
      <color indexed="81"/>
      <name val="Tahoma"/>
      <family val="2"/>
      <charset val="238"/>
    </font>
    <font>
      <b/>
      <sz val="6"/>
      <color indexed="8"/>
      <name val="Arial CE"/>
      <family val="2"/>
      <charset val="238"/>
    </font>
    <font>
      <sz val="6"/>
      <color indexed="8"/>
      <name val="Arial CE"/>
      <family val="2"/>
      <charset val="238"/>
    </font>
    <font>
      <sz val="6"/>
      <color rgb="FF000000"/>
      <name val="Arial CE"/>
      <family val="2"/>
      <charset val="238"/>
    </font>
    <font>
      <sz val="12"/>
      <name val="Times New Roman"/>
      <family val="1"/>
    </font>
    <font>
      <sz val="6"/>
      <name val="Arial CE"/>
      <family val="2"/>
      <charset val="238"/>
    </font>
    <font>
      <b/>
      <sz val="9"/>
      <name val="Times New Roman"/>
      <family val="1"/>
      <charset val="238"/>
    </font>
    <font>
      <sz val="9"/>
      <name val="Times New Roman"/>
      <family val="1"/>
    </font>
    <font>
      <sz val="9"/>
      <color theme="1"/>
      <name val="Times New Roman"/>
      <family val="1"/>
    </font>
    <font>
      <u/>
      <sz val="11"/>
      <color theme="10"/>
      <name val="Calibri"/>
      <family val="2"/>
      <charset val="238"/>
    </font>
    <font>
      <b/>
      <i/>
      <sz val="12"/>
      <color theme="1"/>
      <name val="Times New Roman"/>
      <family val="1"/>
      <charset val="238"/>
    </font>
    <font>
      <b/>
      <sz val="16"/>
      <color theme="1"/>
      <name val="Times New Roman"/>
      <family val="1"/>
      <charset val="238"/>
    </font>
    <font>
      <b/>
      <sz val="13"/>
      <color theme="1"/>
      <name val="Times New Roman"/>
      <family val="1"/>
      <charset val="238"/>
    </font>
    <font>
      <sz val="8"/>
      <color indexed="81"/>
      <name val="Tahoma"/>
      <family val="2"/>
      <charset val="238"/>
    </font>
    <font>
      <b/>
      <sz val="8"/>
      <color indexed="81"/>
      <name val="Tahoma"/>
      <family val="2"/>
      <charset val="238"/>
    </font>
    <font>
      <b/>
      <sz val="8"/>
      <name val="Times New Roman"/>
      <family val="1"/>
      <charset val="238"/>
    </font>
    <font>
      <i/>
      <sz val="10"/>
      <color theme="1"/>
      <name val="Times New Roman"/>
      <family val="1"/>
      <charset val="238"/>
    </font>
    <font>
      <sz val="8"/>
      <color rgb="FF000000"/>
      <name val="Times New Roman"/>
      <family val="1"/>
      <charset val="238"/>
    </font>
    <font>
      <b/>
      <sz val="9"/>
      <color indexed="81"/>
      <name val="Times New Roman"/>
      <family val="1"/>
      <charset val="238"/>
    </font>
    <font>
      <sz val="9"/>
      <color indexed="81"/>
      <name val="Times New Roman"/>
      <family val="1"/>
      <charset val="238"/>
    </font>
    <font>
      <sz val="11"/>
      <color rgb="FF000000"/>
      <name val="Times New Roman"/>
      <family val="1"/>
      <charset val="238"/>
    </font>
    <font>
      <u/>
      <sz val="11"/>
      <color theme="10"/>
      <name val="Times New Roman"/>
      <family val="1"/>
      <charset val="238"/>
    </font>
    <font>
      <b/>
      <sz val="12"/>
      <color indexed="9"/>
      <name val="Times New Roman"/>
      <family val="1"/>
      <charset val="238"/>
    </font>
    <font>
      <sz val="12"/>
      <color indexed="81"/>
      <name val="Times New Roman"/>
      <family val="1"/>
      <charset val="238"/>
    </font>
    <font>
      <b/>
      <sz val="12"/>
      <color indexed="81"/>
      <name val="Times New Roman"/>
      <family val="1"/>
      <charset val="238"/>
    </font>
    <font>
      <sz val="11"/>
      <color theme="0"/>
      <name val="Times New Roman"/>
      <family val="1"/>
      <charset val="238"/>
    </font>
    <font>
      <sz val="11"/>
      <color rgb="FFFFFFFF"/>
      <name val="Times New Roman"/>
      <family val="1"/>
      <charset val="238"/>
    </font>
    <font>
      <sz val="9"/>
      <color rgb="FF000000"/>
      <name val="Times New Roman"/>
      <family val="1"/>
      <charset val="238"/>
    </font>
    <font>
      <vertAlign val="subscript"/>
      <sz val="9"/>
      <color theme="1"/>
      <name val="Times New Roman"/>
      <family val="1"/>
      <charset val="238"/>
    </font>
    <font>
      <sz val="9"/>
      <color rgb="FFFF0000"/>
      <name val="Times New Roman"/>
      <family val="1"/>
      <charset val="238"/>
    </font>
    <font>
      <i/>
      <sz val="9"/>
      <color theme="1"/>
      <name val="Times New Roman"/>
      <family val="1"/>
      <charset val="238"/>
    </font>
    <font>
      <sz val="7"/>
      <color theme="1"/>
      <name val="Times New Roman"/>
      <family val="1"/>
      <charset val="238"/>
    </font>
    <font>
      <b/>
      <i/>
      <sz val="10"/>
      <color theme="1"/>
      <name val="Times New Roman"/>
      <family val="1"/>
      <charset val="238"/>
    </font>
    <font>
      <b/>
      <sz val="8"/>
      <color indexed="81"/>
      <name val="Times New Roman"/>
      <family val="1"/>
      <charset val="238"/>
    </font>
    <font>
      <sz val="8"/>
      <color indexed="81"/>
      <name val="Times New Roman"/>
      <family val="1"/>
      <charset val="238"/>
    </font>
    <font>
      <b/>
      <sz val="14"/>
      <color theme="1"/>
      <name val="Times New Roman"/>
      <family val="1"/>
      <charset val="238"/>
    </font>
  </fonts>
  <fills count="14">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rgb="FFFF0000"/>
        <bgColor indexed="64"/>
      </patternFill>
    </fill>
    <fill>
      <patternFill patternType="solid">
        <fgColor indexed="9"/>
        <bgColor indexed="64"/>
      </patternFill>
    </fill>
    <fill>
      <patternFill patternType="solid">
        <fgColor indexed="13"/>
        <bgColor indexed="64"/>
      </patternFill>
    </fill>
    <fill>
      <patternFill patternType="solid">
        <fgColor rgb="FFFFFFFF"/>
        <bgColor rgb="FF000000"/>
      </patternFill>
    </fill>
    <fill>
      <patternFill patternType="solid">
        <fgColor theme="0"/>
        <bgColor indexed="64"/>
      </patternFill>
    </fill>
    <fill>
      <patternFill patternType="solid">
        <fgColor rgb="FFFFC000"/>
        <bgColor indexed="64"/>
      </patternFill>
    </fill>
    <fill>
      <patternFill patternType="solid">
        <fgColor rgb="FF92D050"/>
        <bgColor indexed="64"/>
      </patternFill>
    </fill>
    <fill>
      <patternFill patternType="solid">
        <fgColor rgb="FF92D050"/>
        <bgColor rgb="FF000000"/>
      </patternFill>
    </fill>
    <fill>
      <patternFill patternType="solid">
        <fgColor theme="2" tint="-9.9978637043366805E-2"/>
        <bgColor indexed="64"/>
      </patternFill>
    </fill>
    <fill>
      <patternFill patternType="solid">
        <fgColor rgb="FF00B0F0"/>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hair">
        <color indexed="64"/>
      </top>
      <bottom style="hair">
        <color indexed="64"/>
      </bottom>
      <diagonal/>
    </border>
    <border>
      <left/>
      <right/>
      <top/>
      <bottom style="dotted">
        <color auto="1"/>
      </bottom>
      <diagonal/>
    </border>
    <border>
      <left/>
      <right/>
      <top style="dotted">
        <color auto="1"/>
      </top>
      <bottom/>
      <diagonal/>
    </border>
    <border>
      <left/>
      <right style="thin">
        <color indexed="64"/>
      </right>
      <top/>
      <bottom style="medium">
        <color indexed="64"/>
      </bottom>
      <diagonal/>
    </border>
    <border>
      <left style="thin">
        <color rgb="FF000000"/>
      </left>
      <right/>
      <top style="medium">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s>
  <cellStyleXfs count="2">
    <xf numFmtId="0" fontId="0" fillId="0" borderId="0"/>
    <xf numFmtId="0" fontId="34" fillId="0" borderId="0" applyNumberFormat="0" applyFill="0" applyBorder="0" applyAlignment="0" applyProtection="0">
      <alignment vertical="top"/>
      <protection locked="0"/>
    </xf>
  </cellStyleXfs>
  <cellXfs count="868">
    <xf numFmtId="0" fontId="0" fillId="0" borderId="0" xfId="0"/>
    <xf numFmtId="49" fontId="1" fillId="0" borderId="0" xfId="0" applyNumberFormat="1" applyFont="1" applyBorder="1" applyAlignment="1">
      <alignment horizontal="center" vertical="center" wrapText="1"/>
    </xf>
    <xf numFmtId="49" fontId="1" fillId="0" borderId="0"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2" borderId="1" xfId="0" applyNumberFormat="1" applyFont="1" applyFill="1" applyBorder="1" applyAlignment="1">
      <alignment horizontal="center" vertical="center" wrapText="1"/>
    </xf>
    <xf numFmtId="0" fontId="8" fillId="0" borderId="0" xfId="0" applyFont="1"/>
    <xf numFmtId="0" fontId="8" fillId="0" borderId="0" xfId="0" applyFont="1" applyAlignment="1">
      <alignment horizontal="center" vertical="center"/>
    </xf>
    <xf numFmtId="0" fontId="8" fillId="0" borderId="0" xfId="0" applyFont="1" applyAlignment="1">
      <alignment wrapText="1"/>
    </xf>
    <xf numFmtId="0" fontId="8" fillId="0" borderId="1" xfId="0" applyNumberFormat="1" applyFont="1" applyBorder="1" applyAlignment="1">
      <alignment horizontal="center"/>
    </xf>
    <xf numFmtId="0" fontId="9" fillId="0" borderId="0" xfId="0" applyFont="1"/>
    <xf numFmtId="0" fontId="2" fillId="0" borderId="2" xfId="0" applyNumberFormat="1" applyFont="1" applyBorder="1" applyAlignment="1">
      <alignment horizontal="center" vertical="center" wrapText="1"/>
    </xf>
    <xf numFmtId="0" fontId="7" fillId="0" borderId="2"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49" fontId="1" fillId="0" borderId="0" xfId="0" applyNumberFormat="1" applyFont="1" applyBorder="1" applyAlignment="1">
      <alignment vertical="center" wrapText="1"/>
    </xf>
    <xf numFmtId="0" fontId="9" fillId="0" borderId="1" xfId="0" applyFont="1" applyBorder="1" applyAlignment="1">
      <alignment horizontal="center" vertical="center" wrapText="1"/>
    </xf>
    <xf numFmtId="0" fontId="2" fillId="0" borderId="1" xfId="0" applyNumberFormat="1" applyFont="1" applyBorder="1" applyAlignment="1">
      <alignment horizontal="center" vertical="center" wrapText="1"/>
    </xf>
    <xf numFmtId="0" fontId="8" fillId="0" borderId="1" xfId="0" applyNumberFormat="1" applyFont="1" applyBorder="1"/>
    <xf numFmtId="49" fontId="11"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textRotation="90" wrapText="1"/>
    </xf>
    <xf numFmtId="164" fontId="8" fillId="0" borderId="1" xfId="0" applyNumberFormat="1" applyFont="1" applyBorder="1" applyAlignment="1">
      <alignment horizontal="center" vertical="center"/>
    </xf>
    <xf numFmtId="49" fontId="3" fillId="0" borderId="1" xfId="0" applyNumberFormat="1" applyFont="1" applyBorder="1" applyAlignment="1">
      <alignment horizontal="center" vertical="center" wrapText="1"/>
    </xf>
    <xf numFmtId="0" fontId="5" fillId="0" borderId="1" xfId="0" applyFont="1" applyBorder="1" applyAlignment="1">
      <alignment horizontal="left" vertical="center"/>
    </xf>
    <xf numFmtId="0" fontId="8" fillId="0" borderId="1" xfId="0" applyFont="1" applyBorder="1"/>
    <xf numFmtId="0" fontId="8" fillId="0" borderId="0" xfId="0" applyFont="1" applyAlignment="1">
      <alignment horizontal="center" vertical="center" wrapText="1"/>
    </xf>
    <xf numFmtId="49" fontId="8" fillId="0" borderId="1" xfId="0" applyNumberFormat="1" applyFont="1" applyBorder="1"/>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0" xfId="0" applyFont="1" applyAlignment="1">
      <alignment vertical="center"/>
    </xf>
    <xf numFmtId="49" fontId="8" fillId="0" borderId="1" xfId="0" applyNumberFormat="1" applyFont="1" applyBorder="1" applyAlignment="1">
      <alignment vertical="center" wrapText="1"/>
    </xf>
    <xf numFmtId="49" fontId="8" fillId="0" borderId="1" xfId="0" applyNumberFormat="1" applyFont="1" applyBorder="1" applyAlignment="1">
      <alignment vertical="center"/>
    </xf>
    <xf numFmtId="0" fontId="8" fillId="0" borderId="0" xfId="0" applyFont="1" applyAlignment="1">
      <alignment vertical="center" wrapText="1"/>
    </xf>
    <xf numFmtId="0" fontId="8" fillId="0" borderId="1" xfId="0" applyFont="1" applyBorder="1" applyAlignment="1">
      <alignment vertical="center" wrapText="1"/>
    </xf>
    <xf numFmtId="0" fontId="9" fillId="0" borderId="0" xfId="0" applyFont="1" applyBorder="1" applyAlignment="1">
      <alignment horizontal="center" vertical="center" wrapText="1"/>
    </xf>
    <xf numFmtId="49" fontId="5"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textRotation="90" wrapText="1"/>
    </xf>
    <xf numFmtId="0" fontId="1" fillId="0" borderId="1" xfId="0"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0" fontId="10" fillId="0" borderId="1" xfId="0" applyNumberFormat="1" applyFont="1" applyBorder="1" applyAlignment="1">
      <alignment horizontal="center" vertical="center" wrapText="1"/>
    </xf>
    <xf numFmtId="0" fontId="12" fillId="0" borderId="1" xfId="0" applyNumberFormat="1" applyFont="1" applyBorder="1" applyAlignment="1">
      <alignment horizontal="center" vertical="center" wrapText="1"/>
    </xf>
    <xf numFmtId="0" fontId="9" fillId="0" borderId="1" xfId="0" applyNumberFormat="1" applyFont="1" applyBorder="1"/>
    <xf numFmtId="0" fontId="2" fillId="0" borderId="1" xfId="0" applyNumberFormat="1" applyFont="1" applyBorder="1" applyAlignment="1">
      <alignment horizontal="center" vertical="center" wrapText="1"/>
    </xf>
    <xf numFmtId="0" fontId="8" fillId="4" borderId="1" xfId="0" applyFont="1" applyFill="1" applyBorder="1" applyAlignment="1">
      <alignment horizontal="center" vertical="center"/>
    </xf>
    <xf numFmtId="0" fontId="3" fillId="0" borderId="1" xfId="0" applyFont="1" applyBorder="1" applyAlignment="1">
      <alignment horizontal="center" vertical="center" wrapText="1"/>
    </xf>
    <xf numFmtId="49" fontId="1" fillId="0" borderId="0" xfId="0" applyNumberFormat="1" applyFont="1" applyBorder="1" applyAlignment="1">
      <alignment horizontal="center" vertical="center" wrapText="1"/>
    </xf>
    <xf numFmtId="49" fontId="11" fillId="0" borderId="6"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0" fontId="2" fillId="0" borderId="0" xfId="0" applyNumberFormat="1" applyFont="1" applyBorder="1" applyAlignment="1">
      <alignment horizontal="center" vertical="center" wrapText="1"/>
    </xf>
    <xf numFmtId="0" fontId="8" fillId="0" borderId="1" xfId="0" applyNumberFormat="1" applyFont="1" applyBorder="1" applyAlignment="1">
      <alignment horizontal="center" vertical="center"/>
    </xf>
    <xf numFmtId="0" fontId="17" fillId="5" borderId="0" xfId="0" applyFont="1" applyFill="1" applyBorder="1" applyAlignment="1">
      <alignment horizontal="left" vertical="center"/>
    </xf>
    <xf numFmtId="0" fontId="18" fillId="5" borderId="0" xfId="0" applyFont="1" applyFill="1" applyBorder="1" applyAlignment="1" applyProtection="1">
      <alignment vertical="center"/>
      <protection locked="0"/>
    </xf>
    <xf numFmtId="0" fontId="16" fillId="5" borderId="12" xfId="0" applyFont="1" applyFill="1" applyBorder="1" applyAlignment="1">
      <alignment vertical="center"/>
    </xf>
    <xf numFmtId="0" fontId="16" fillId="5" borderId="11" xfId="0" applyFont="1" applyFill="1" applyBorder="1" applyAlignment="1">
      <alignment horizontal="left" vertical="center"/>
    </xf>
    <xf numFmtId="0" fontId="16" fillId="5" borderId="0" xfId="0" applyFont="1" applyFill="1" applyBorder="1" applyAlignment="1">
      <alignment horizontal="left" vertical="center"/>
    </xf>
    <xf numFmtId="0" fontId="16" fillId="5" borderId="0" xfId="0" applyFont="1" applyFill="1" applyBorder="1" applyAlignment="1">
      <alignment vertical="center"/>
    </xf>
    <xf numFmtId="0" fontId="16" fillId="5" borderId="12" xfId="0" applyFont="1" applyFill="1" applyBorder="1" applyAlignment="1">
      <alignment horizontal="left" vertical="center"/>
    </xf>
    <xf numFmtId="0" fontId="17" fillId="5" borderId="14" xfId="0" applyFont="1" applyFill="1" applyBorder="1" applyAlignment="1">
      <alignment horizontal="left" vertical="center"/>
    </xf>
    <xf numFmtId="0" fontId="19" fillId="5" borderId="14" xfId="0" applyFont="1" applyFill="1" applyBorder="1" applyAlignment="1">
      <alignment horizontal="center" vertical="center"/>
    </xf>
    <xf numFmtId="0" fontId="16" fillId="5" borderId="15" xfId="0" applyFont="1" applyFill="1" applyBorder="1" applyAlignment="1">
      <alignment horizontal="left" vertical="center"/>
    </xf>
    <xf numFmtId="164" fontId="16" fillId="0" borderId="16" xfId="0" applyNumberFormat="1" applyFont="1" applyBorder="1" applyAlignment="1">
      <alignment horizontal="center" vertical="center" wrapText="1"/>
    </xf>
    <xf numFmtId="0" fontId="16" fillId="0" borderId="18" xfId="0" applyNumberFormat="1" applyFont="1" applyBorder="1" applyAlignment="1">
      <alignment horizontal="center" vertical="center" wrapText="1"/>
    </xf>
    <xf numFmtId="0" fontId="16" fillId="0" borderId="23" xfId="0" applyNumberFormat="1" applyFont="1" applyBorder="1" applyAlignment="1">
      <alignment horizontal="left" vertical="center" wrapText="1"/>
    </xf>
    <xf numFmtId="0" fontId="16" fillId="0" borderId="17" xfId="0" applyNumberFormat="1" applyFont="1" applyBorder="1" applyAlignment="1">
      <alignment horizontal="center" vertical="center" wrapText="1"/>
    </xf>
    <xf numFmtId="0" fontId="16" fillId="0" borderId="21" xfId="0" applyNumberFormat="1" applyFont="1" applyBorder="1" applyAlignment="1">
      <alignment horizontal="left" vertical="center" wrapText="1"/>
    </xf>
    <xf numFmtId="0" fontId="5" fillId="0" borderId="1" xfId="0" applyFont="1" applyBorder="1" applyAlignment="1">
      <alignment horizontal="center" vertical="center"/>
    </xf>
    <xf numFmtId="165" fontId="5" fillId="0" borderId="1" xfId="0" applyNumberFormat="1" applyFont="1" applyBorder="1" applyAlignment="1">
      <alignment horizontal="center" vertical="center"/>
    </xf>
    <xf numFmtId="166" fontId="5" fillId="0" borderId="1" xfId="0" applyNumberFormat="1" applyFont="1" applyBorder="1" applyAlignment="1">
      <alignment horizontal="center" vertical="center"/>
    </xf>
    <xf numFmtId="0" fontId="5" fillId="0" borderId="29" xfId="0" applyFont="1" applyBorder="1" applyAlignment="1">
      <alignment horizontal="center" vertical="center"/>
    </xf>
    <xf numFmtId="166" fontId="5" fillId="0" borderId="29" xfId="0" applyNumberFormat="1" applyFont="1" applyBorder="1" applyAlignment="1">
      <alignment horizontal="center" vertical="center"/>
    </xf>
    <xf numFmtId="165" fontId="8" fillId="0" borderId="31" xfId="0" applyNumberFormat="1" applyFont="1" applyBorder="1" applyAlignment="1">
      <alignment horizontal="center" vertical="center"/>
    </xf>
    <xf numFmtId="166" fontId="8" fillId="0" borderId="31" xfId="0" applyNumberFormat="1" applyFont="1" applyBorder="1" applyAlignment="1">
      <alignment horizontal="center" vertical="center"/>
    </xf>
    <xf numFmtId="0" fontId="8" fillId="0" borderId="31" xfId="0" applyFont="1" applyBorder="1"/>
    <xf numFmtId="0" fontId="8" fillId="0" borderId="32" xfId="0" applyFont="1" applyBorder="1"/>
    <xf numFmtId="0" fontId="5" fillId="0" borderId="28" xfId="0" applyFont="1" applyBorder="1" applyAlignment="1">
      <alignment vertical="center"/>
    </xf>
    <xf numFmtId="0" fontId="8" fillId="0" borderId="30" xfId="0" applyFont="1" applyBorder="1" applyAlignment="1">
      <alignment vertical="center"/>
    </xf>
    <xf numFmtId="0" fontId="8" fillId="0" borderId="12" xfId="0" applyFont="1" applyBorder="1"/>
    <xf numFmtId="0" fontId="21" fillId="0" borderId="1" xfId="0" applyFont="1" applyBorder="1" applyAlignment="1">
      <alignment horizontal="center" vertical="center"/>
    </xf>
    <xf numFmtId="0" fontId="21" fillId="0" borderId="1" xfId="0" applyFont="1" applyBorder="1" applyAlignment="1">
      <alignment horizontal="center"/>
    </xf>
    <xf numFmtId="164" fontId="9"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0" fontId="6" fillId="0" borderId="4" xfId="0" applyFont="1" applyBorder="1" applyAlignment="1">
      <alignment horizontal="center" vertical="center" wrapText="1"/>
    </xf>
    <xf numFmtId="0" fontId="6" fillId="0" borderId="0" xfId="0" applyFont="1" applyBorder="1" applyAlignment="1">
      <alignment horizontal="center" vertical="center"/>
    </xf>
    <xf numFmtId="0" fontId="6" fillId="0" borderId="0" xfId="0" applyFont="1" applyBorder="1" applyAlignment="1">
      <alignment horizontal="center" vertical="center" wrapText="1"/>
    </xf>
    <xf numFmtId="0" fontId="14" fillId="0" borderId="0" xfId="0" applyFont="1"/>
    <xf numFmtId="49" fontId="8" fillId="0" borderId="1" xfId="0" applyNumberFormat="1" applyFont="1" applyBorder="1" applyAlignment="1">
      <alignment horizontal="left" indent="3"/>
    </xf>
    <xf numFmtId="0" fontId="8" fillId="0" borderId="1" xfId="0" applyFont="1" applyBorder="1" applyAlignment="1">
      <alignment horizontal="center"/>
    </xf>
    <xf numFmtId="168" fontId="8" fillId="0" borderId="0" xfId="0" applyNumberFormat="1" applyFont="1"/>
    <xf numFmtId="0" fontId="8" fillId="0" borderId="0" xfId="0" applyFont="1" applyAlignment="1">
      <alignment horizontal="center"/>
    </xf>
    <xf numFmtId="1" fontId="26" fillId="0" borderId="0" xfId="0" applyNumberFormat="1" applyFont="1" applyBorder="1" applyAlignment="1">
      <alignment horizontal="center"/>
    </xf>
    <xf numFmtId="1" fontId="26" fillId="0" borderId="0" xfId="0" applyNumberFormat="1" applyFont="1" applyAlignment="1">
      <alignment horizontal="center"/>
    </xf>
    <xf numFmtId="1" fontId="27" fillId="0" borderId="0" xfId="0" applyNumberFormat="1" applyFont="1"/>
    <xf numFmtId="1" fontId="27" fillId="0" borderId="0" xfId="0" applyNumberFormat="1" applyFont="1" applyAlignment="1">
      <alignment horizontal="left"/>
    </xf>
    <xf numFmtId="169" fontId="27" fillId="0" borderId="0" xfId="0" applyNumberFormat="1" applyFont="1"/>
    <xf numFmtId="1" fontId="28" fillId="0" borderId="0" xfId="0" applyNumberFormat="1" applyFont="1"/>
    <xf numFmtId="1" fontId="28" fillId="0" borderId="0" xfId="0" applyNumberFormat="1" applyFont="1" applyAlignment="1">
      <alignment horizontal="left"/>
    </xf>
    <xf numFmtId="169" fontId="29" fillId="0" borderId="0" xfId="0" applyNumberFormat="1" applyFont="1"/>
    <xf numFmtId="1" fontId="27" fillId="0" borderId="0" xfId="0" applyNumberFormat="1" applyFont="1" applyBorder="1" applyAlignment="1">
      <alignment horizontal="center"/>
    </xf>
    <xf numFmtId="1" fontId="27" fillId="6" borderId="0" xfId="0" applyNumberFormat="1" applyFont="1" applyFill="1"/>
    <xf numFmtId="1" fontId="27" fillId="6" borderId="0" xfId="0" applyNumberFormat="1" applyFont="1" applyFill="1" applyAlignment="1">
      <alignment horizontal="left"/>
    </xf>
    <xf numFmtId="169" fontId="30" fillId="0" borderId="0" xfId="0" applyNumberFormat="1" applyFont="1"/>
    <xf numFmtId="0" fontId="8" fillId="0" borderId="0" xfId="0" applyFont="1" applyAlignment="1"/>
    <xf numFmtId="0" fontId="9" fillId="0" borderId="0" xfId="0" applyFont="1" applyAlignment="1">
      <alignment horizontal="center" vertical="center"/>
    </xf>
    <xf numFmtId="0" fontId="9" fillId="0" borderId="0" xfId="0" applyFont="1" applyAlignment="1">
      <alignment horizontal="center" vertical="center" wrapText="1"/>
    </xf>
    <xf numFmtId="0" fontId="8" fillId="0" borderId="0" xfId="0" applyFont="1" applyBorder="1" applyAlignment="1">
      <alignment horizontal="center"/>
    </xf>
    <xf numFmtId="0" fontId="8" fillId="0" borderId="47" xfId="0" applyFont="1" applyBorder="1" applyAlignment="1">
      <alignment horizontal="center"/>
    </xf>
    <xf numFmtId="0" fontId="8" fillId="0" borderId="48" xfId="0" applyFont="1" applyBorder="1" applyAlignment="1">
      <alignment horizontal="center"/>
    </xf>
    <xf numFmtId="0" fontId="8" fillId="0" borderId="32" xfId="0" applyFont="1" applyBorder="1" applyAlignment="1">
      <alignment horizontal="center" vertical="center"/>
    </xf>
    <xf numFmtId="0" fontId="8" fillId="0" borderId="51" xfId="0" applyFont="1" applyBorder="1" applyAlignment="1">
      <alignment horizontal="center" vertical="center"/>
    </xf>
    <xf numFmtId="0" fontId="9" fillId="0" borderId="0" xfId="0" applyFont="1" applyAlignment="1">
      <alignment horizontal="center"/>
    </xf>
    <xf numFmtId="0" fontId="33" fillId="0" borderId="0" xfId="0" applyFont="1" applyAlignment="1">
      <alignment horizontal="center" vertical="center"/>
    </xf>
    <xf numFmtId="0" fontId="9" fillId="0" borderId="14" xfId="0" applyFont="1" applyBorder="1" applyAlignment="1">
      <alignment horizontal="center" vertical="center"/>
    </xf>
    <xf numFmtId="0" fontId="9" fillId="0" borderId="14" xfId="0" applyFont="1" applyBorder="1" applyAlignment="1">
      <alignment vertical="center"/>
    </xf>
    <xf numFmtId="0" fontId="20" fillId="0" borderId="14" xfId="0" applyFont="1" applyBorder="1" applyAlignment="1"/>
    <xf numFmtId="166" fontId="10" fillId="0" borderId="0" xfId="0" applyNumberFormat="1" applyFont="1" applyAlignment="1">
      <alignment horizontal="center" vertical="center"/>
    </xf>
    <xf numFmtId="165" fontId="10" fillId="0" borderId="14" xfId="0" applyNumberFormat="1" applyFont="1" applyBorder="1" applyAlignment="1">
      <alignment horizontal="center" vertical="center"/>
    </xf>
    <xf numFmtId="165" fontId="10" fillId="0" borderId="0" xfId="0" applyNumberFormat="1" applyFont="1" applyAlignment="1">
      <alignment horizontal="center" vertical="center"/>
    </xf>
    <xf numFmtId="0" fontId="8" fillId="0" borderId="2" xfId="0" applyFont="1" applyBorder="1" applyAlignment="1">
      <alignment vertical="center"/>
    </xf>
    <xf numFmtId="0" fontId="8" fillId="0" borderId="31" xfId="0" applyFont="1" applyBorder="1" applyAlignment="1">
      <alignment vertical="center"/>
    </xf>
    <xf numFmtId="164" fontId="5" fillId="0" borderId="30" xfId="0" applyNumberFormat="1" applyFont="1" applyBorder="1" applyAlignment="1">
      <alignment horizontal="center" vertical="center"/>
    </xf>
    <xf numFmtId="0" fontId="9" fillId="0" borderId="0" xfId="0" applyFont="1" applyBorder="1" applyAlignment="1">
      <alignment vertical="center"/>
    </xf>
    <xf numFmtId="0" fontId="9" fillId="0" borderId="0" xfId="0" applyFont="1" applyBorder="1" applyAlignment="1">
      <alignment horizontal="center" vertical="center"/>
    </xf>
    <xf numFmtId="0" fontId="20" fillId="0" borderId="0" xfId="0" applyFont="1" applyBorder="1" applyAlignment="1"/>
    <xf numFmtId="165" fontId="10" fillId="0" borderId="0" xfId="0" applyNumberFormat="1" applyFont="1" applyBorder="1" applyAlignment="1">
      <alignment horizontal="left" vertical="center"/>
    </xf>
    <xf numFmtId="166" fontId="10" fillId="0" borderId="0" xfId="0" applyNumberFormat="1" applyFont="1" applyBorder="1" applyAlignment="1">
      <alignment horizontal="left" vertical="center"/>
    </xf>
    <xf numFmtId="0" fontId="33" fillId="0" borderId="0" xfId="0" applyFont="1" applyAlignment="1">
      <alignment horizontal="center" vertical="center"/>
    </xf>
    <xf numFmtId="0" fontId="9" fillId="0" borderId="0" xfId="0" applyFont="1" applyBorder="1" applyAlignment="1">
      <alignment horizontal="center" vertical="center"/>
    </xf>
    <xf numFmtId="0" fontId="9" fillId="0" borderId="0" xfId="0" applyFont="1" applyAlignment="1">
      <alignment horizontal="center"/>
    </xf>
    <xf numFmtId="0" fontId="9" fillId="0" borderId="0" xfId="0" applyFont="1" applyAlignment="1">
      <alignment horizontal="center" vertical="center"/>
    </xf>
    <xf numFmtId="166" fontId="8" fillId="0" borderId="1" xfId="0" applyNumberFormat="1" applyFont="1" applyBorder="1" applyAlignment="1">
      <alignment horizontal="center" vertical="center"/>
    </xf>
    <xf numFmtId="166" fontId="8" fillId="0" borderId="1" xfId="0" applyNumberFormat="1" applyFont="1" applyBorder="1" applyAlignment="1">
      <alignment horizontal="center" vertical="center"/>
    </xf>
    <xf numFmtId="166" fontId="8" fillId="0" borderId="1" xfId="0" applyNumberFormat="1" applyFont="1" applyBorder="1" applyAlignment="1">
      <alignment horizontal="center"/>
    </xf>
    <xf numFmtId="166" fontId="8" fillId="0" borderId="1" xfId="0" applyNumberFormat="1" applyFont="1" applyBorder="1"/>
    <xf numFmtId="166" fontId="8" fillId="0" borderId="0" xfId="0" applyNumberFormat="1" applyFont="1"/>
    <xf numFmtId="0" fontId="5" fillId="0" borderId="0" xfId="0" applyFont="1"/>
    <xf numFmtId="0" fontId="5" fillId="0" borderId="0" xfId="0" applyFont="1" applyAlignment="1">
      <alignment horizontal="right"/>
    </xf>
    <xf numFmtId="0" fontId="5" fillId="0" borderId="0" xfId="0" applyFont="1" applyAlignment="1">
      <alignment vertical="center"/>
    </xf>
    <xf numFmtId="0" fontId="5" fillId="0" borderId="0" xfId="0" applyFont="1" applyAlignment="1">
      <alignment horizontal="center"/>
    </xf>
    <xf numFmtId="0" fontId="5" fillId="0" borderId="0" xfId="0" applyFont="1" applyAlignment="1"/>
    <xf numFmtId="0" fontId="11" fillId="0" borderId="0" xfId="0" applyFont="1" applyAlignment="1"/>
    <xf numFmtId="49" fontId="11" fillId="0" borderId="0" xfId="0" applyNumberFormat="1" applyFont="1" applyAlignment="1"/>
    <xf numFmtId="49" fontId="21" fillId="0" borderId="0" xfId="0" applyNumberFormat="1" applyFont="1"/>
    <xf numFmtId="172" fontId="11" fillId="0" borderId="0" xfId="0" applyNumberFormat="1" applyFont="1" applyAlignment="1">
      <alignment horizontal="center"/>
    </xf>
    <xf numFmtId="0" fontId="11" fillId="0" borderId="0" xfId="0" applyFont="1" applyAlignment="1">
      <alignment horizontal="left"/>
    </xf>
    <xf numFmtId="0" fontId="8" fillId="0" borderId="0" xfId="0" applyFont="1" applyAlignment="1">
      <alignment horizontal="center" vertical="center"/>
    </xf>
    <xf numFmtId="0" fontId="5" fillId="0" borderId="0" xfId="0" applyFont="1" applyAlignment="1">
      <alignment horizontal="center"/>
    </xf>
    <xf numFmtId="0" fontId="5" fillId="0" borderId="0" xfId="0" applyFont="1" applyAlignment="1">
      <alignment horizontal="right"/>
    </xf>
    <xf numFmtId="0" fontId="5" fillId="0" borderId="0" xfId="0" applyFont="1" applyAlignment="1">
      <alignment horizontal="center" vertical="center"/>
    </xf>
    <xf numFmtId="0" fontId="5" fillId="0" borderId="0" xfId="0" applyFont="1" applyAlignment="1">
      <alignment horizontal="left"/>
    </xf>
    <xf numFmtId="0" fontId="5" fillId="0" borderId="0" xfId="0" applyFont="1" applyAlignment="1">
      <alignment horizontal="right"/>
    </xf>
    <xf numFmtId="0" fontId="5" fillId="0" borderId="0" xfId="0" applyFont="1" applyAlignment="1">
      <alignment horizontal="center" vertical="center"/>
    </xf>
    <xf numFmtId="0" fontId="5" fillId="0" borderId="0" xfId="0" applyFont="1" applyAlignment="1">
      <alignment horizontal="left"/>
    </xf>
    <xf numFmtId="0" fontId="11" fillId="0" borderId="0" xfId="0" applyFont="1" applyAlignment="1">
      <alignment horizontal="left"/>
    </xf>
    <xf numFmtId="0" fontId="5" fillId="0" borderId="0" xfId="0" applyFont="1" applyAlignment="1">
      <alignment horizontal="center"/>
    </xf>
    <xf numFmtId="0" fontId="8" fillId="0" borderId="0" xfId="0" applyFont="1" applyAlignment="1">
      <alignment horizontal="center"/>
    </xf>
    <xf numFmtId="0" fontId="11" fillId="0" borderId="0" xfId="0" applyFont="1" applyAlignment="1">
      <alignment horizontal="center"/>
    </xf>
    <xf numFmtId="171" fontId="11" fillId="0" borderId="0" xfId="0" applyNumberFormat="1" applyFont="1" applyAlignment="1">
      <alignment horizontal="center"/>
    </xf>
    <xf numFmtId="164" fontId="8" fillId="0" borderId="0" xfId="0" applyNumberFormat="1" applyFont="1" applyAlignment="1">
      <alignment horizontal="center" vertical="center"/>
    </xf>
    <xf numFmtId="173" fontId="8" fillId="0" borderId="0" xfId="0" applyNumberFormat="1" applyFont="1" applyAlignment="1">
      <alignment horizontal="center" vertical="center"/>
    </xf>
    <xf numFmtId="174" fontId="8" fillId="0" borderId="0" xfId="0" applyNumberFormat="1" applyFont="1" applyAlignment="1">
      <alignment horizontal="center" vertical="center"/>
    </xf>
    <xf numFmtId="175" fontId="8" fillId="0" borderId="0" xfId="0" applyNumberFormat="1" applyFont="1" applyAlignment="1">
      <alignment horizontal="center" vertical="center"/>
    </xf>
    <xf numFmtId="0" fontId="5" fillId="0" borderId="0" xfId="0" applyFont="1" applyAlignment="1">
      <alignment vertical="center" wrapText="1"/>
    </xf>
    <xf numFmtId="0" fontId="4" fillId="0" borderId="0" xfId="0" applyFont="1"/>
    <xf numFmtId="0" fontId="11" fillId="0" borderId="0" xfId="0" applyFont="1" applyAlignment="1">
      <alignment horizontal="center"/>
    </xf>
    <xf numFmtId="0" fontId="5" fillId="0" borderId="0" xfId="0" applyFont="1" applyAlignment="1">
      <alignment horizontal="center" vertical="center" wrapText="1"/>
    </xf>
    <xf numFmtId="0" fontId="11" fillId="0" borderId="0" xfId="0" applyNumberFormat="1" applyFont="1" applyAlignment="1"/>
    <xf numFmtId="49" fontId="11" fillId="0" borderId="0" xfId="0" applyNumberFormat="1" applyFont="1" applyAlignment="1">
      <alignment horizontal="center"/>
    </xf>
    <xf numFmtId="49" fontId="11" fillId="0" borderId="0" xfId="0" applyNumberFormat="1" applyFont="1"/>
    <xf numFmtId="0" fontId="5" fillId="0" borderId="0" xfId="0" applyFont="1" applyAlignment="1">
      <alignment horizontal="right"/>
    </xf>
    <xf numFmtId="0" fontId="5" fillId="0" borderId="0" xfId="0" applyFont="1" applyAlignment="1">
      <alignment horizontal="left"/>
    </xf>
    <xf numFmtId="0" fontId="11" fillId="0" borderId="0" xfId="0" applyNumberFormat="1" applyFont="1" applyAlignment="1">
      <alignment horizontal="center"/>
    </xf>
    <xf numFmtId="0" fontId="8" fillId="0" borderId="0" xfId="0" applyFont="1" applyAlignment="1">
      <alignment horizontal="center"/>
    </xf>
    <xf numFmtId="0" fontId="11" fillId="0" borderId="0" xfId="0" applyFont="1" applyAlignment="1">
      <alignment horizontal="center"/>
    </xf>
    <xf numFmtId="0" fontId="11" fillId="0" borderId="0" xfId="0" applyFont="1" applyAlignment="1">
      <alignment horizontal="center" vertical="center"/>
    </xf>
    <xf numFmtId="0" fontId="5" fillId="0" borderId="0" xfId="0" applyFont="1" applyAlignment="1">
      <alignment horizontal="left" vertical="center" wrapText="1" indent="2"/>
    </xf>
    <xf numFmtId="0" fontId="5" fillId="0" borderId="0" xfId="0" applyFont="1" applyAlignment="1">
      <alignment horizontal="left" indent="2"/>
    </xf>
    <xf numFmtId="0" fontId="8" fillId="0" borderId="0" xfId="0" applyFont="1" applyAlignment="1">
      <alignment horizontal="center"/>
    </xf>
    <xf numFmtId="0" fontId="11" fillId="0" borderId="0" xfId="0" applyFont="1"/>
    <xf numFmtId="0" fontId="11" fillId="8" borderId="0" xfId="0" applyFont="1" applyFill="1"/>
    <xf numFmtId="164" fontId="8" fillId="0" borderId="22" xfId="0" applyNumberFormat="1" applyFont="1" applyBorder="1" applyAlignment="1">
      <alignment horizontal="center" vertical="center"/>
    </xf>
    <xf numFmtId="0" fontId="8" fillId="0" borderId="18" xfId="0" applyFont="1" applyBorder="1" applyAlignment="1">
      <alignment horizontal="center"/>
    </xf>
    <xf numFmtId="164" fontId="8" fillId="0" borderId="28" xfId="0" applyNumberFormat="1" applyFont="1" applyBorder="1" applyAlignment="1">
      <alignment horizontal="center" vertical="center"/>
    </xf>
    <xf numFmtId="164" fontId="8" fillId="0" borderId="30" xfId="0" applyNumberFormat="1" applyFont="1" applyBorder="1" applyAlignment="1">
      <alignment horizontal="center" vertical="center"/>
    </xf>
    <xf numFmtId="0" fontId="8" fillId="0" borderId="31" xfId="0" applyFont="1" applyBorder="1" applyAlignment="1">
      <alignment horizontal="center"/>
    </xf>
    <xf numFmtId="0" fontId="21" fillId="0" borderId="18" xfId="0" applyFont="1" applyBorder="1" applyAlignment="1">
      <alignment horizontal="left"/>
    </xf>
    <xf numFmtId="0" fontId="21" fillId="0" borderId="1" xfId="0" applyFont="1" applyBorder="1" applyAlignment="1">
      <alignment horizontal="left"/>
    </xf>
    <xf numFmtId="0" fontId="21" fillId="0" borderId="31" xfId="0" applyFont="1" applyBorder="1" applyAlignment="1">
      <alignment horizontal="left"/>
    </xf>
    <xf numFmtId="0" fontId="21" fillId="0" borderId="0" xfId="0" applyFont="1" applyAlignment="1">
      <alignment horizontal="center"/>
    </xf>
    <xf numFmtId="0" fontId="5" fillId="0" borderId="0" xfId="0" applyFont="1" applyAlignment="1">
      <alignment horizontal="center"/>
    </xf>
    <xf numFmtId="0" fontId="8" fillId="0" borderId="1" xfId="0" applyFont="1" applyBorder="1" applyAlignment="1">
      <alignment horizontal="center" vertical="center"/>
    </xf>
    <xf numFmtId="0" fontId="8" fillId="0" borderId="0" xfId="0" applyFont="1" applyAlignment="1">
      <alignment horizontal="center" vertical="center"/>
    </xf>
    <xf numFmtId="0" fontId="16" fillId="0" borderId="0" xfId="0" applyFont="1"/>
    <xf numFmtId="0" fontId="17" fillId="0" borderId="1" xfId="0" applyFont="1" applyBorder="1" applyAlignment="1">
      <alignment horizontal="center"/>
    </xf>
    <xf numFmtId="164" fontId="5" fillId="0" borderId="1" xfId="0" applyNumberFormat="1" applyFont="1" applyBorder="1" applyAlignment="1">
      <alignment horizontal="center"/>
    </xf>
    <xf numFmtId="0" fontId="5" fillId="0" borderId="1" xfId="0" applyFont="1" applyBorder="1"/>
    <xf numFmtId="0" fontId="16" fillId="0" borderId="0" xfId="0" applyFont="1" applyAlignment="1"/>
    <xf numFmtId="0" fontId="16" fillId="0" borderId="0" xfId="0" applyFont="1" applyAlignment="1">
      <alignment horizontal="left"/>
    </xf>
    <xf numFmtId="0" fontId="16" fillId="0" borderId="0" xfId="0" applyFont="1" applyAlignment="1">
      <alignment vertical="center"/>
    </xf>
    <xf numFmtId="0" fontId="21" fillId="0" borderId="0" xfId="0" applyFont="1" applyAlignment="1">
      <alignment horizontal="center" vertical="center"/>
    </xf>
    <xf numFmtId="16" fontId="8" fillId="0" borderId="0" xfId="0" applyNumberFormat="1" applyFont="1"/>
    <xf numFmtId="0" fontId="21" fillId="0" borderId="1" xfId="0" applyFont="1" applyBorder="1" applyAlignment="1">
      <alignment horizontal="center" vertical="center" wrapText="1"/>
    </xf>
    <xf numFmtId="176" fontId="8" fillId="0" borderId="1" xfId="0" applyNumberFormat="1" applyFont="1" applyBorder="1" applyAlignment="1">
      <alignment horizontal="center" vertical="center"/>
    </xf>
    <xf numFmtId="0" fontId="7" fillId="0" borderId="0" xfId="0" applyFont="1"/>
    <xf numFmtId="0" fontId="2" fillId="0" borderId="0" xfId="0" applyFont="1"/>
    <xf numFmtId="0" fontId="2" fillId="0" borderId="0" xfId="0" applyFont="1" applyAlignment="1">
      <alignment horizontal="right"/>
    </xf>
    <xf numFmtId="0" fontId="7" fillId="0" borderId="0" xfId="0" applyFont="1" applyAlignment="1">
      <alignment horizontal="right"/>
    </xf>
    <xf numFmtId="166" fontId="8" fillId="0" borderId="0" xfId="0" applyNumberFormat="1" applyFont="1" applyAlignment="1">
      <alignment horizontal="center" vertical="center"/>
    </xf>
    <xf numFmtId="0" fontId="7" fillId="0" borderId="0" xfId="0" applyFont="1" applyAlignment="1">
      <alignment wrapText="1"/>
    </xf>
    <xf numFmtId="0" fontId="2" fillId="0" borderId="0" xfId="0" applyFont="1" applyAlignment="1">
      <alignment wrapText="1"/>
    </xf>
    <xf numFmtId="0" fontId="8" fillId="0" borderId="0" xfId="0" applyFont="1" applyAlignment="1">
      <alignment horizontal="left" vertical="center"/>
    </xf>
    <xf numFmtId="0" fontId="35" fillId="0" borderId="0" xfId="0" applyFont="1"/>
    <xf numFmtId="177" fontId="8" fillId="0" borderId="0" xfId="0" applyNumberFormat="1" applyFont="1"/>
    <xf numFmtId="172" fontId="21" fillId="0" borderId="0" xfId="0" applyNumberFormat="1" applyFont="1" applyAlignment="1">
      <alignment horizontal="center" vertical="center"/>
    </xf>
    <xf numFmtId="0" fontId="8" fillId="0" borderId="0" xfId="0" applyFont="1" applyAlignment="1">
      <alignment horizontal="center" vertical="center"/>
    </xf>
    <xf numFmtId="0" fontId="5" fillId="0" borderId="0" xfId="0" applyFont="1" applyAlignment="1">
      <alignment horizontal="center"/>
    </xf>
    <xf numFmtId="0" fontId="5" fillId="0" borderId="0" xfId="0" applyFont="1" applyAlignment="1">
      <alignment horizontal="center" vertical="center"/>
    </xf>
    <xf numFmtId="0" fontId="9" fillId="0" borderId="0" xfId="0" applyFont="1" applyAlignment="1">
      <alignment horizontal="center"/>
    </xf>
    <xf numFmtId="0" fontId="9" fillId="0" borderId="0" xfId="0" applyFont="1" applyAlignment="1">
      <alignment horizontal="center" vertical="center"/>
    </xf>
    <xf numFmtId="0" fontId="33" fillId="0" borderId="0" xfId="0" applyFont="1" applyAlignment="1">
      <alignment horizontal="center" vertical="center"/>
    </xf>
    <xf numFmtId="0" fontId="33" fillId="0" borderId="0" xfId="0" applyFont="1" applyAlignment="1">
      <alignment horizontal="center"/>
    </xf>
    <xf numFmtId="0" fontId="32" fillId="7" borderId="0" xfId="0" applyFont="1" applyFill="1" applyBorder="1" applyAlignment="1">
      <alignment horizontal="center" vertical="center"/>
    </xf>
    <xf numFmtId="0" fontId="8" fillId="0" borderId="1" xfId="0" applyFont="1" applyBorder="1" applyAlignment="1">
      <alignment horizontal="center" vertical="center"/>
    </xf>
    <xf numFmtId="0" fontId="8" fillId="0" borderId="0" xfId="0" applyFont="1" applyAlignment="1">
      <alignment horizontal="center" vertical="center"/>
    </xf>
    <xf numFmtId="165" fontId="8" fillId="0" borderId="0" xfId="0" applyNumberFormat="1" applyFont="1"/>
    <xf numFmtId="178" fontId="8" fillId="0" borderId="0" xfId="0" applyNumberFormat="1" applyFont="1"/>
    <xf numFmtId="0" fontId="9" fillId="0" borderId="0" xfId="0" applyFont="1" applyAlignment="1">
      <alignment horizontal="center"/>
    </xf>
    <xf numFmtId="0" fontId="9" fillId="0" borderId="0" xfId="0" applyFont="1" applyAlignment="1">
      <alignment horizontal="center" vertical="center"/>
    </xf>
    <xf numFmtId="0" fontId="33" fillId="0" borderId="0" xfId="0" applyFont="1" applyAlignment="1">
      <alignment horizontal="center" vertical="center"/>
    </xf>
    <xf numFmtId="0" fontId="36" fillId="0" borderId="1" xfId="0" applyFont="1" applyBorder="1" applyAlignment="1">
      <alignment horizontal="center" vertical="center"/>
    </xf>
    <xf numFmtId="177" fontId="36" fillId="10" borderId="1" xfId="0" applyNumberFormat="1" applyFont="1" applyFill="1" applyBorder="1" applyAlignment="1">
      <alignment horizontal="center" vertical="center"/>
    </xf>
    <xf numFmtId="0" fontId="8" fillId="0" borderId="1" xfId="0" applyFont="1" applyBorder="1" applyAlignment="1">
      <alignment wrapText="1"/>
    </xf>
    <xf numFmtId="172" fontId="21" fillId="0" borderId="1" xfId="0" applyNumberFormat="1" applyFont="1" applyBorder="1" applyAlignment="1">
      <alignment horizontal="center" vertical="center"/>
    </xf>
    <xf numFmtId="0" fontId="8" fillId="0" borderId="1" xfId="0" applyFont="1" applyBorder="1" applyAlignment="1">
      <alignment horizontal="right"/>
    </xf>
    <xf numFmtId="177" fontId="21" fillId="0" borderId="1" xfId="0" applyNumberFormat="1" applyFont="1" applyBorder="1" applyAlignment="1">
      <alignment horizontal="center"/>
    </xf>
    <xf numFmtId="0" fontId="8" fillId="0" borderId="4" xfId="0" applyFont="1" applyBorder="1" applyAlignment="1">
      <alignment horizontal="center"/>
    </xf>
    <xf numFmtId="0" fontId="8" fillId="0" borderId="64" xfId="0" applyFont="1" applyBorder="1" applyAlignment="1">
      <alignment horizontal="center"/>
    </xf>
    <xf numFmtId="0" fontId="8" fillId="0" borderId="65" xfId="0" applyFont="1" applyBorder="1" applyAlignment="1">
      <alignment horizontal="center"/>
    </xf>
    <xf numFmtId="0" fontId="21" fillId="0" borderId="0" xfId="0" applyNumberFormat="1" applyFont="1" applyAlignment="1">
      <alignment horizontal="center" vertical="center"/>
    </xf>
    <xf numFmtId="0" fontId="8" fillId="0" borderId="23" xfId="0" applyFont="1" applyBorder="1" applyAlignment="1">
      <alignment horizontal="center" vertical="center"/>
    </xf>
    <xf numFmtId="0" fontId="8" fillId="0" borderId="29" xfId="0" applyFont="1" applyBorder="1" applyAlignment="1">
      <alignment horizontal="center" vertical="center"/>
    </xf>
    <xf numFmtId="0" fontId="8" fillId="0" borderId="18" xfId="0" applyFont="1" applyBorder="1" applyAlignment="1">
      <alignment vertical="center"/>
    </xf>
    <xf numFmtId="0" fontId="8" fillId="0" borderId="20" xfId="0" applyFont="1" applyBorder="1" applyAlignment="1">
      <alignment vertical="center"/>
    </xf>
    <xf numFmtId="0" fontId="8" fillId="0" borderId="20" xfId="0" applyFont="1" applyBorder="1" applyAlignment="1">
      <alignment horizontal="center" vertical="center"/>
    </xf>
    <xf numFmtId="0" fontId="8" fillId="0" borderId="24" xfId="0" applyFont="1" applyBorder="1" applyAlignment="1">
      <alignment horizontal="center" vertical="center"/>
    </xf>
    <xf numFmtId="0" fontId="5" fillId="0" borderId="2" xfId="0" applyFont="1" applyBorder="1" applyAlignment="1">
      <alignment vertical="center"/>
    </xf>
    <xf numFmtId="0" fontId="5" fillId="0" borderId="51" xfId="0" applyFont="1" applyBorder="1" applyAlignment="1">
      <alignment horizontal="center" vertical="center"/>
    </xf>
    <xf numFmtId="0" fontId="5" fillId="0" borderId="1" xfId="0" applyFont="1" applyBorder="1" applyAlignment="1">
      <alignment horizontal="center"/>
    </xf>
    <xf numFmtId="0" fontId="5" fillId="0" borderId="48" xfId="0" applyFont="1" applyBorder="1" applyAlignment="1">
      <alignment horizontal="center"/>
    </xf>
    <xf numFmtId="0" fontId="41" fillId="0" borderId="1" xfId="0" applyNumberFormat="1" applyFont="1" applyBorder="1" applyAlignment="1">
      <alignment horizontal="center"/>
    </xf>
    <xf numFmtId="0" fontId="41" fillId="0" borderId="1" xfId="0" applyFont="1" applyBorder="1" applyAlignment="1">
      <alignment horizontal="center" vertical="center"/>
    </xf>
    <xf numFmtId="1" fontId="5" fillId="0" borderId="1" xfId="0" applyNumberFormat="1" applyFont="1" applyBorder="1" applyAlignment="1">
      <alignment horizontal="center" vertical="center"/>
    </xf>
    <xf numFmtId="0" fontId="41" fillId="0" borderId="1" xfId="0" applyFont="1" applyBorder="1"/>
    <xf numFmtId="0" fontId="5" fillId="0" borderId="0" xfId="0" applyFont="1" applyBorder="1" applyAlignment="1">
      <alignment horizontal="center"/>
    </xf>
    <xf numFmtId="0" fontId="5" fillId="0" borderId="66" xfId="0" applyFont="1" applyBorder="1" applyAlignment="1">
      <alignment horizontal="center" vertical="center"/>
    </xf>
    <xf numFmtId="0" fontId="5" fillId="0" borderId="50" xfId="0" applyFont="1" applyBorder="1" applyAlignment="1">
      <alignment horizontal="center" vertical="center"/>
    </xf>
    <xf numFmtId="0" fontId="5" fillId="0" borderId="29" xfId="0" applyFont="1" applyBorder="1" applyAlignment="1">
      <alignment vertical="center"/>
    </xf>
    <xf numFmtId="0" fontId="5" fillId="0" borderId="24" xfId="0" applyFont="1" applyBorder="1" applyAlignment="1">
      <alignment vertical="center"/>
    </xf>
    <xf numFmtId="0" fontId="11" fillId="0" borderId="51" xfId="0" applyFont="1" applyBorder="1" applyAlignment="1">
      <alignment horizontal="center" vertical="center"/>
    </xf>
    <xf numFmtId="0" fontId="11" fillId="0" borderId="2" xfId="0" applyFont="1" applyBorder="1" applyAlignment="1">
      <alignment horizontal="center" vertical="center"/>
    </xf>
    <xf numFmtId="1" fontId="5" fillId="0" borderId="0" xfId="0" applyNumberFormat="1" applyFont="1" applyAlignment="1">
      <alignment horizontal="center" vertical="center"/>
    </xf>
    <xf numFmtId="0" fontId="11" fillId="0" borderId="50" xfId="0" applyFont="1" applyBorder="1" applyAlignment="1">
      <alignment horizontal="center" vertical="center"/>
    </xf>
    <xf numFmtId="0" fontId="5" fillId="0" borderId="50" xfId="0" applyFont="1" applyBorder="1" applyAlignment="1">
      <alignment vertical="center"/>
    </xf>
    <xf numFmtId="0" fontId="5" fillId="0" borderId="19" xfId="0" applyFont="1" applyBorder="1" applyAlignment="1">
      <alignment vertical="center"/>
    </xf>
    <xf numFmtId="0" fontId="9" fillId="0" borderId="0" xfId="0" applyFont="1" applyAlignment="1">
      <alignment vertical="center"/>
    </xf>
    <xf numFmtId="0" fontId="5" fillId="0" borderId="18" xfId="0" applyFont="1" applyBorder="1" applyAlignment="1">
      <alignment horizontal="center"/>
    </xf>
    <xf numFmtId="0" fontId="5" fillId="0" borderId="31" xfId="0" applyFont="1" applyBorder="1" applyAlignment="1">
      <alignment horizontal="center"/>
    </xf>
    <xf numFmtId="0" fontId="5" fillId="0" borderId="18" xfId="0" applyFont="1" applyBorder="1" applyAlignment="1">
      <alignment horizontal="center" vertical="center"/>
    </xf>
    <xf numFmtId="0" fontId="5" fillId="0" borderId="31" xfId="0" applyFont="1" applyBorder="1" applyAlignment="1">
      <alignment horizontal="center" vertical="center"/>
    </xf>
    <xf numFmtId="0" fontId="5" fillId="0" borderId="18" xfId="0" applyFont="1" applyBorder="1" applyAlignment="1">
      <alignment horizontal="left" vertical="center"/>
    </xf>
    <xf numFmtId="0" fontId="5" fillId="0" borderId="31" xfId="0" applyFont="1" applyBorder="1" applyAlignment="1">
      <alignment horizontal="left" vertical="center"/>
    </xf>
    <xf numFmtId="0" fontId="8" fillId="0" borderId="0" xfId="0" applyFont="1" applyAlignment="1">
      <alignment horizontal="left" indent="3"/>
    </xf>
    <xf numFmtId="0" fontId="21" fillId="0" borderId="0" xfId="0" applyFont="1" applyAlignment="1">
      <alignment horizontal="center" vertical="center" wrapText="1"/>
    </xf>
    <xf numFmtId="0" fontId="5" fillId="0" borderId="0" xfId="0" applyFont="1" applyAlignment="1">
      <alignment horizontal="left" indent="3"/>
    </xf>
    <xf numFmtId="0" fontId="5" fillId="0" borderId="8" xfId="0" applyFont="1" applyBorder="1"/>
    <xf numFmtId="0" fontId="5" fillId="0" borderId="9" xfId="0" applyFont="1" applyBorder="1"/>
    <xf numFmtId="0" fontId="5" fillId="0" borderId="10" xfId="0" applyFont="1" applyBorder="1"/>
    <xf numFmtId="0" fontId="5" fillId="0" borderId="11" xfId="0" applyFont="1" applyBorder="1"/>
    <xf numFmtId="0" fontId="5" fillId="0" borderId="0" xfId="0" applyFont="1" applyBorder="1"/>
    <xf numFmtId="0" fontId="5" fillId="0" borderId="12" xfId="0" applyFont="1" applyBorder="1"/>
    <xf numFmtId="0" fontId="8" fillId="0" borderId="13" xfId="0" applyFont="1" applyBorder="1"/>
    <xf numFmtId="0" fontId="8" fillId="0" borderId="14" xfId="0" applyFont="1" applyBorder="1"/>
    <xf numFmtId="0" fontId="8" fillId="0" borderId="15" xfId="0" applyFont="1" applyBorder="1"/>
    <xf numFmtId="0" fontId="8" fillId="0" borderId="8" xfId="0" applyFont="1" applyBorder="1"/>
    <xf numFmtId="0" fontId="8" fillId="0" borderId="9" xfId="0" applyFont="1" applyBorder="1"/>
    <xf numFmtId="0" fontId="8" fillId="0" borderId="10" xfId="0" applyFont="1" applyBorder="1"/>
    <xf numFmtId="0" fontId="8" fillId="0" borderId="11" xfId="0" applyFont="1" applyBorder="1"/>
    <xf numFmtId="0" fontId="8" fillId="0" borderId="0" xfId="0" applyFont="1" applyBorder="1"/>
    <xf numFmtId="0" fontId="5" fillId="0" borderId="23" xfId="0" applyFont="1" applyBorder="1"/>
    <xf numFmtId="0" fontId="5" fillId="0" borderId="29" xfId="0" applyFont="1" applyBorder="1"/>
    <xf numFmtId="0" fontId="5" fillId="0" borderId="28" xfId="0" applyFont="1" applyBorder="1"/>
    <xf numFmtId="0" fontId="11" fillId="0" borderId="29" xfId="0" applyFont="1" applyBorder="1"/>
    <xf numFmtId="0" fontId="5" fillId="0" borderId="30" xfId="0" applyFont="1" applyBorder="1"/>
    <xf numFmtId="0" fontId="11" fillId="0" borderId="32" xfId="0" applyFont="1" applyBorder="1"/>
    <xf numFmtId="0" fontId="5" fillId="0" borderId="4" xfId="0" applyFont="1" applyBorder="1"/>
    <xf numFmtId="0" fontId="5" fillId="0" borderId="31" xfId="0" applyFont="1" applyBorder="1"/>
    <xf numFmtId="0" fontId="5" fillId="0" borderId="32" xfId="0" applyFont="1" applyBorder="1"/>
    <xf numFmtId="0" fontId="5" fillId="0" borderId="55" xfId="0" applyFont="1" applyBorder="1"/>
    <xf numFmtId="0" fontId="5" fillId="0" borderId="6" xfId="0" applyFont="1" applyBorder="1"/>
    <xf numFmtId="0" fontId="5" fillId="0" borderId="56" xfId="0" applyFont="1" applyBorder="1"/>
    <xf numFmtId="0" fontId="5" fillId="0" borderId="50" xfId="0" applyFont="1" applyBorder="1"/>
    <xf numFmtId="0" fontId="11" fillId="0" borderId="51" xfId="0" applyFont="1" applyBorder="1"/>
    <xf numFmtId="0" fontId="5" fillId="0" borderId="66" xfId="0" applyFont="1" applyBorder="1"/>
    <xf numFmtId="0" fontId="5" fillId="0" borderId="2" xfId="0" applyFont="1" applyBorder="1"/>
    <xf numFmtId="0" fontId="5" fillId="0" borderId="70" xfId="0" applyFont="1" applyBorder="1"/>
    <xf numFmtId="0" fontId="5" fillId="0" borderId="56" xfId="0" applyFont="1" applyBorder="1" applyAlignment="1">
      <alignment horizontal="center" vertical="center"/>
    </xf>
    <xf numFmtId="0" fontId="5" fillId="0" borderId="55" xfId="0" applyFont="1" applyBorder="1" applyAlignment="1">
      <alignment horizontal="center" vertical="center"/>
    </xf>
    <xf numFmtId="0" fontId="5" fillId="0" borderId="30" xfId="0" applyFont="1" applyBorder="1" applyAlignment="1">
      <alignment horizontal="center" vertical="center"/>
    </xf>
    <xf numFmtId="0" fontId="5" fillId="0" borderId="0" xfId="0" applyFont="1" applyAlignment="1">
      <alignment horizontal="left"/>
    </xf>
    <xf numFmtId="0" fontId="21" fillId="0" borderId="0" xfId="0" applyFont="1" applyAlignment="1">
      <alignment horizontal="center" vertical="center" wrapText="1"/>
    </xf>
    <xf numFmtId="0" fontId="8" fillId="0" borderId="0" xfId="0" applyFont="1" applyAlignment="1">
      <alignment horizontal="left" vertical="center" wrapText="1"/>
    </xf>
    <xf numFmtId="0" fontId="5"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8" fillId="0" borderId="1" xfId="0" applyFont="1" applyBorder="1" applyAlignment="1">
      <alignment horizontal="center" vertical="center"/>
    </xf>
    <xf numFmtId="0" fontId="8" fillId="0" borderId="0" xfId="0" applyFont="1" applyAlignment="1">
      <alignment horizontal="left"/>
    </xf>
    <xf numFmtId="0" fontId="5" fillId="0" borderId="0" xfId="0" applyFont="1" applyAlignment="1">
      <alignment horizontal="left"/>
    </xf>
    <xf numFmtId="0" fontId="5" fillId="0" borderId="9" xfId="0" applyFont="1" applyBorder="1" applyAlignment="1">
      <alignment horizontal="center" vertical="center"/>
    </xf>
    <xf numFmtId="0" fontId="5" fillId="0" borderId="0" xfId="0" applyFont="1" applyBorder="1" applyAlignment="1">
      <alignment horizontal="center" vertical="center"/>
    </xf>
    <xf numFmtId="0" fontId="8" fillId="0" borderId="14"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164" fontId="5" fillId="0" borderId="0" xfId="0" applyNumberFormat="1" applyFont="1" applyBorder="1" applyAlignment="1">
      <alignment horizontal="center" vertical="center"/>
    </xf>
    <xf numFmtId="0" fontId="9" fillId="0" borderId="0" xfId="0" applyFont="1" applyBorder="1" applyAlignment="1">
      <alignment horizontal="justify" vertical="center" wrapText="1"/>
    </xf>
    <xf numFmtId="0" fontId="5" fillId="0" borderId="0" xfId="0" applyFont="1" applyFill="1" applyBorder="1" applyAlignment="1">
      <alignment horizontal="justify" vertical="center"/>
    </xf>
    <xf numFmtId="0" fontId="5" fillId="0" borderId="0" xfId="0" applyFont="1" applyFill="1" applyBorder="1" applyAlignment="1">
      <alignment horizontal="center" vertical="center"/>
    </xf>
    <xf numFmtId="0" fontId="5" fillId="0" borderId="0" xfId="0" applyFont="1" applyFill="1" applyBorder="1" applyAlignment="1">
      <alignment horizontal="center"/>
    </xf>
    <xf numFmtId="0" fontId="5" fillId="0" borderId="0" xfId="0" applyFont="1" applyFill="1" applyBorder="1" applyAlignment="1">
      <alignment horizontal="left" vertical="center"/>
    </xf>
    <xf numFmtId="0" fontId="5" fillId="0" borderId="1" xfId="0" applyFont="1" applyBorder="1" applyAlignment="1">
      <alignment horizontal="center"/>
    </xf>
    <xf numFmtId="0" fontId="8" fillId="0" borderId="0" xfId="0" applyFont="1" applyAlignment="1">
      <alignment horizontal="center" vertical="center"/>
    </xf>
    <xf numFmtId="0" fontId="5" fillId="0" borderId="56"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8" fillId="0" borderId="0" xfId="0" applyFont="1" applyAlignment="1">
      <alignment horizontal="center" vertical="center"/>
    </xf>
    <xf numFmtId="0" fontId="8" fillId="0" borderId="64" xfId="0" quotePrefix="1" applyFont="1" applyBorder="1" applyAlignment="1">
      <alignment horizontal="center"/>
    </xf>
    <xf numFmtId="0" fontId="8" fillId="0" borderId="1" xfId="0" applyFont="1" applyBorder="1" applyAlignment="1">
      <alignment horizontal="center" vertical="center"/>
    </xf>
    <xf numFmtId="0" fontId="5" fillId="0" borderId="32" xfId="0" applyFont="1" applyBorder="1" applyAlignment="1">
      <alignment vertical="center"/>
    </xf>
    <xf numFmtId="0" fontId="8" fillId="0" borderId="4" xfId="0" applyFont="1" applyBorder="1" applyAlignment="1">
      <alignment horizontal="center" vertical="center"/>
    </xf>
    <xf numFmtId="176" fontId="8" fillId="0" borderId="0" xfId="0" applyNumberFormat="1" applyFont="1"/>
    <xf numFmtId="0" fontId="16" fillId="5" borderId="8" xfId="0" applyFont="1" applyFill="1" applyBorder="1" applyAlignment="1">
      <alignment vertical="center" wrapText="1"/>
    </xf>
    <xf numFmtId="0" fontId="16" fillId="5" borderId="9" xfId="0" applyFont="1" applyFill="1" applyBorder="1" applyAlignment="1">
      <alignment vertical="center" wrapText="1"/>
    </xf>
    <xf numFmtId="0" fontId="16" fillId="5" borderId="9" xfId="0" applyFont="1" applyFill="1" applyBorder="1" applyAlignment="1">
      <alignment horizontal="left" vertical="center" wrapText="1"/>
    </xf>
    <xf numFmtId="0" fontId="16" fillId="5" borderId="10" xfId="0" applyFont="1" applyFill="1" applyBorder="1" applyAlignment="1">
      <alignment vertical="center" wrapText="1"/>
    </xf>
    <xf numFmtId="0" fontId="16" fillId="5" borderId="11" xfId="0" applyFont="1" applyFill="1" applyBorder="1" applyAlignment="1">
      <alignment horizontal="right" vertical="center" wrapText="1"/>
    </xf>
    <xf numFmtId="0" fontId="16" fillId="5" borderId="0" xfId="0" applyFont="1" applyFill="1" applyBorder="1" applyAlignment="1">
      <alignment horizontal="right" vertical="center" wrapText="1"/>
    </xf>
    <xf numFmtId="49" fontId="16" fillId="5" borderId="0" xfId="0" applyNumberFormat="1" applyFont="1" applyFill="1" applyBorder="1" applyAlignment="1">
      <alignment horizontal="left" vertical="center" wrapText="1"/>
    </xf>
    <xf numFmtId="49" fontId="16" fillId="5" borderId="12" xfId="0" applyNumberFormat="1" applyFont="1" applyFill="1" applyBorder="1" applyAlignment="1">
      <alignment horizontal="left" vertical="center" wrapText="1"/>
    </xf>
    <xf numFmtId="0" fontId="16" fillId="5" borderId="0" xfId="0" applyFont="1" applyFill="1" applyBorder="1" applyAlignment="1">
      <alignment horizontal="right"/>
    </xf>
    <xf numFmtId="0" fontId="18" fillId="5" borderId="12" xfId="0" applyFont="1" applyFill="1" applyBorder="1" applyAlignment="1">
      <alignment vertical="center" wrapText="1"/>
    </xf>
    <xf numFmtId="0" fontId="16" fillId="5" borderId="11" xfId="0" applyFont="1" applyFill="1" applyBorder="1" applyAlignment="1">
      <alignment vertical="center" wrapText="1"/>
    </xf>
    <xf numFmtId="0" fontId="16" fillId="5" borderId="0" xfId="0" applyFont="1" applyFill="1" applyBorder="1" applyAlignment="1">
      <alignment vertical="center" wrapText="1"/>
    </xf>
    <xf numFmtId="0" fontId="16" fillId="5" borderId="0" xfId="0" applyFont="1" applyFill="1" applyBorder="1" applyAlignment="1">
      <alignment horizontal="left" vertical="center" wrapText="1"/>
    </xf>
    <xf numFmtId="49" fontId="16" fillId="5" borderId="0" xfId="0" applyNumberFormat="1" applyFont="1" applyFill="1" applyBorder="1" applyAlignment="1">
      <alignment horizontal="left" vertical="top" wrapText="1"/>
    </xf>
    <xf numFmtId="0" fontId="8" fillId="0" borderId="12" xfId="0" applyFont="1" applyBorder="1" applyAlignment="1">
      <alignment horizontal="left" vertical="top"/>
    </xf>
    <xf numFmtId="49" fontId="16" fillId="5" borderId="0" xfId="0" applyNumberFormat="1" applyFont="1" applyFill="1" applyBorder="1" applyAlignment="1">
      <alignment vertical="center" wrapText="1"/>
    </xf>
    <xf numFmtId="49" fontId="17" fillId="5" borderId="36" xfId="0" applyNumberFormat="1" applyFont="1" applyFill="1" applyBorder="1" applyAlignment="1">
      <alignment horizontal="left" vertical="center" wrapText="1"/>
    </xf>
    <xf numFmtId="49" fontId="16" fillId="5" borderId="0" xfId="0" applyNumberFormat="1" applyFont="1" applyFill="1" applyBorder="1" applyAlignment="1">
      <alignment horizontal="center" vertical="center" wrapText="1"/>
    </xf>
    <xf numFmtId="49" fontId="17" fillId="5" borderId="0" xfId="0" applyNumberFormat="1" applyFont="1" applyFill="1" applyBorder="1" applyAlignment="1" applyProtection="1">
      <alignment horizontal="left" vertical="center" wrapText="1"/>
      <protection locked="0"/>
    </xf>
    <xf numFmtId="0" fontId="16" fillId="5" borderId="11" xfId="0" applyFont="1" applyFill="1" applyBorder="1" applyAlignment="1">
      <alignment horizontal="center" vertical="center" wrapText="1"/>
    </xf>
    <xf numFmtId="0" fontId="16" fillId="5" borderId="0" xfId="0" applyFont="1" applyFill="1" applyBorder="1" applyAlignment="1">
      <alignment horizontal="center" vertical="center" wrapText="1"/>
    </xf>
    <xf numFmtId="49" fontId="17" fillId="0" borderId="40" xfId="0" applyNumberFormat="1" applyFont="1" applyFill="1" applyBorder="1" applyAlignment="1" applyProtection="1">
      <alignment horizontal="left" vertical="center" wrapText="1"/>
      <protection locked="0"/>
    </xf>
    <xf numFmtId="49" fontId="17" fillId="0" borderId="39" xfId="0" applyNumberFormat="1" applyFont="1" applyFill="1" applyBorder="1" applyAlignment="1" applyProtection="1">
      <alignment horizontal="left" vertical="center" wrapText="1"/>
      <protection locked="0"/>
    </xf>
    <xf numFmtId="49" fontId="17" fillId="0" borderId="41" xfId="0" applyNumberFormat="1" applyFont="1" applyFill="1" applyBorder="1" applyAlignment="1" applyProtection="1">
      <alignment horizontal="left" vertical="center" wrapText="1"/>
      <protection locked="0"/>
    </xf>
    <xf numFmtId="0" fontId="17" fillId="0" borderId="40" xfId="0" applyNumberFormat="1" applyFont="1" applyFill="1" applyBorder="1" applyAlignment="1" applyProtection="1">
      <alignment horizontal="center" vertical="center" wrapText="1"/>
      <protection locked="0"/>
    </xf>
    <xf numFmtId="0" fontId="17" fillId="0" borderId="39" xfId="0" applyNumberFormat="1" applyFont="1" applyFill="1" applyBorder="1" applyAlignment="1" applyProtection="1">
      <alignment horizontal="center" vertical="center" wrapText="1"/>
      <protection locked="0"/>
    </xf>
    <xf numFmtId="0" fontId="8" fillId="0" borderId="12" xfId="0" applyFont="1" applyBorder="1" applyAlignment="1">
      <alignment horizontal="center" vertical="center"/>
    </xf>
    <xf numFmtId="49" fontId="17" fillId="5" borderId="36" xfId="0" applyNumberFormat="1" applyFont="1" applyFill="1" applyBorder="1" applyAlignment="1" applyProtection="1">
      <alignment horizontal="left" vertical="center" wrapText="1"/>
      <protection locked="0"/>
    </xf>
    <xf numFmtId="172" fontId="17" fillId="5" borderId="36" xfId="0" applyNumberFormat="1" applyFont="1" applyFill="1" applyBorder="1" applyAlignment="1" applyProtection="1">
      <alignment horizontal="left" vertical="center" wrapText="1"/>
      <protection locked="0"/>
    </xf>
    <xf numFmtId="171" fontId="17" fillId="5" borderId="36" xfId="0" applyNumberFormat="1" applyFont="1" applyFill="1" applyBorder="1" applyAlignment="1" applyProtection="1">
      <alignment horizontal="left" vertical="center" wrapText="1"/>
      <protection locked="0"/>
    </xf>
    <xf numFmtId="49" fontId="17" fillId="0" borderId="36" xfId="0" applyNumberFormat="1" applyFont="1" applyFill="1" applyBorder="1" applyAlignment="1" applyProtection="1">
      <alignment vertical="center" wrapText="1"/>
      <protection locked="0"/>
    </xf>
    <xf numFmtId="49" fontId="17" fillId="0" borderId="37" xfId="0" applyNumberFormat="1" applyFont="1" applyFill="1" applyBorder="1" applyAlignment="1" applyProtection="1">
      <alignment vertical="center" wrapText="1"/>
      <protection locked="0"/>
    </xf>
    <xf numFmtId="49" fontId="17" fillId="5" borderId="0" xfId="0" applyNumberFormat="1" applyFont="1" applyFill="1" applyBorder="1" applyAlignment="1" applyProtection="1">
      <alignment vertical="center" wrapText="1"/>
      <protection locked="0"/>
    </xf>
    <xf numFmtId="0" fontId="16" fillId="5" borderId="14" xfId="0" applyFont="1" applyFill="1" applyBorder="1" applyAlignment="1">
      <alignment horizontal="center" vertical="center" wrapText="1"/>
    </xf>
    <xf numFmtId="0" fontId="47" fillId="5" borderId="8" xfId="0" applyFont="1" applyFill="1" applyBorder="1" applyAlignment="1">
      <alignment horizontal="left" vertical="center"/>
    </xf>
    <xf numFmtId="0" fontId="47" fillId="5" borderId="9" xfId="0" applyFont="1" applyFill="1" applyBorder="1" applyAlignment="1">
      <alignment horizontal="left" vertical="center"/>
    </xf>
    <xf numFmtId="0" fontId="47" fillId="5" borderId="10" xfId="0" applyFont="1" applyFill="1" applyBorder="1" applyAlignment="1">
      <alignment horizontal="left" vertical="center"/>
    </xf>
    <xf numFmtId="0" fontId="47" fillId="5" borderId="11" xfId="0" applyFont="1" applyFill="1" applyBorder="1" applyAlignment="1">
      <alignment horizontal="left" vertical="center"/>
    </xf>
    <xf numFmtId="0" fontId="47" fillId="5" borderId="0" xfId="0" applyFont="1" applyFill="1" applyBorder="1" applyAlignment="1">
      <alignment horizontal="left" vertical="center"/>
    </xf>
    <xf numFmtId="0" fontId="47" fillId="5" borderId="12" xfId="0" applyFont="1" applyFill="1" applyBorder="1" applyAlignment="1">
      <alignment horizontal="left" vertical="center"/>
    </xf>
    <xf numFmtId="167" fontId="17" fillId="0" borderId="36" xfId="0" applyNumberFormat="1" applyFont="1" applyFill="1" applyBorder="1" applyAlignment="1" applyProtection="1">
      <alignment horizontal="left" vertical="center"/>
      <protection locked="0"/>
    </xf>
    <xf numFmtId="0" fontId="16" fillId="5" borderId="0" xfId="0" applyFont="1" applyFill="1" applyBorder="1"/>
    <xf numFmtId="0" fontId="16" fillId="5" borderId="12" xfId="0" applyFont="1" applyFill="1" applyBorder="1"/>
    <xf numFmtId="0" fontId="16" fillId="5" borderId="0" xfId="0" applyFont="1" applyFill="1" applyBorder="1" applyAlignment="1">
      <alignment horizontal="left"/>
    </xf>
    <xf numFmtId="0" fontId="17" fillId="5" borderId="11" xfId="0" applyFont="1" applyFill="1" applyBorder="1" applyAlignment="1">
      <alignment horizontal="left"/>
    </xf>
    <xf numFmtId="0" fontId="16" fillId="5" borderId="0" xfId="0" applyFont="1" applyFill="1" applyBorder="1" applyAlignment="1">
      <alignment horizontal="right" vertical="center"/>
    </xf>
    <xf numFmtId="0" fontId="17" fillId="5" borderId="45" xfId="0" applyFont="1" applyFill="1" applyBorder="1" applyAlignment="1" applyProtection="1">
      <alignment horizontal="left" vertical="center"/>
      <protection locked="0"/>
    </xf>
    <xf numFmtId="0" fontId="17" fillId="5" borderId="46" xfId="0" applyFont="1" applyFill="1" applyBorder="1" applyAlignment="1" applyProtection="1">
      <alignment horizontal="left" vertical="center"/>
      <protection locked="0"/>
    </xf>
    <xf numFmtId="0" fontId="17" fillId="5" borderId="0" xfId="0" applyFont="1" applyFill="1" applyBorder="1" applyAlignment="1" applyProtection="1">
      <alignment horizontal="left" vertical="center"/>
      <protection locked="0"/>
    </xf>
    <xf numFmtId="0" fontId="17" fillId="5" borderId="12" xfId="0" applyFont="1" applyFill="1" applyBorder="1" applyAlignment="1" applyProtection="1">
      <alignment horizontal="left" vertical="center"/>
      <protection locked="0"/>
    </xf>
    <xf numFmtId="0" fontId="16" fillId="5" borderId="11" xfId="0" applyFont="1" applyFill="1" applyBorder="1"/>
    <xf numFmtId="0" fontId="16" fillId="0" borderId="0" xfId="0" applyFont="1" applyBorder="1" applyAlignment="1"/>
    <xf numFmtId="0" fontId="8" fillId="0" borderId="0" xfId="0" applyFont="1" applyBorder="1" applyAlignment="1"/>
    <xf numFmtId="0" fontId="8" fillId="0" borderId="12" xfId="0" applyFont="1" applyBorder="1" applyAlignment="1"/>
    <xf numFmtId="0" fontId="17" fillId="5" borderId="11" xfId="0" applyFont="1" applyFill="1" applyBorder="1" applyAlignment="1">
      <alignment horizontal="right"/>
    </xf>
    <xf numFmtId="0" fontId="17" fillId="5" borderId="0" xfId="0" applyFont="1" applyFill="1" applyBorder="1" applyAlignment="1">
      <alignment horizontal="right"/>
    </xf>
    <xf numFmtId="0" fontId="16" fillId="5" borderId="13" xfId="0" applyFont="1" applyFill="1" applyBorder="1"/>
    <xf numFmtId="0" fontId="16" fillId="5" borderId="14" xfId="0" applyFont="1" applyFill="1" applyBorder="1" applyAlignment="1">
      <alignment horizontal="right" vertical="center"/>
    </xf>
    <xf numFmtId="0" fontId="16" fillId="5" borderId="14" xfId="0" applyFont="1" applyFill="1" applyBorder="1" applyAlignment="1">
      <alignment horizontal="left"/>
    </xf>
    <xf numFmtId="0" fontId="16" fillId="5" borderId="14" xfId="0" applyFont="1" applyFill="1" applyBorder="1"/>
    <xf numFmtId="0" fontId="16" fillId="5" borderId="15" xfId="0" applyFont="1" applyFill="1" applyBorder="1"/>
    <xf numFmtId="0" fontId="17" fillId="5" borderId="11" xfId="0" applyFont="1" applyFill="1" applyBorder="1" applyAlignment="1">
      <alignment horizontal="center"/>
    </xf>
    <xf numFmtId="0" fontId="16" fillId="5" borderId="11" xfId="0" applyFont="1" applyFill="1" applyBorder="1" applyAlignment="1">
      <alignment horizontal="center"/>
    </xf>
    <xf numFmtId="0" fontId="16" fillId="0" borderId="11" xfId="0" applyFont="1" applyBorder="1" applyAlignment="1">
      <alignment horizontal="center"/>
    </xf>
    <xf numFmtId="0" fontId="16" fillId="0" borderId="0" xfId="0" applyFont="1" applyBorder="1"/>
    <xf numFmtId="0" fontId="16" fillId="0" borderId="12" xfId="0" applyFont="1" applyBorder="1"/>
    <xf numFmtId="0" fontId="47" fillId="0" borderId="9" xfId="0" applyFont="1" applyFill="1" applyBorder="1" applyAlignment="1">
      <alignment horizontal="left" vertical="center"/>
    </xf>
    <xf numFmtId="0" fontId="16" fillId="0" borderId="13" xfId="0" applyFont="1" applyBorder="1" applyAlignment="1">
      <alignment horizontal="center"/>
    </xf>
    <xf numFmtId="0" fontId="16" fillId="0" borderId="14" xfId="0" applyFont="1" applyBorder="1"/>
    <xf numFmtId="0" fontId="16" fillId="0" borderId="15" xfId="0" applyFont="1" applyBorder="1"/>
    <xf numFmtId="0" fontId="16" fillId="5" borderId="11" xfId="0" applyFont="1" applyFill="1" applyBorder="1" applyAlignment="1">
      <alignment horizontal="right" vertical="center"/>
    </xf>
    <xf numFmtId="167" fontId="17" fillId="0" borderId="0" xfId="0" applyNumberFormat="1" applyFont="1" applyFill="1" applyBorder="1" applyAlignment="1" applyProtection="1">
      <alignment horizontal="left" vertical="center"/>
      <protection locked="0"/>
    </xf>
    <xf numFmtId="0" fontId="17" fillId="5" borderId="49" xfId="0" applyFont="1" applyFill="1" applyBorder="1" applyAlignment="1">
      <alignment horizontal="left"/>
    </xf>
    <xf numFmtId="0" fontId="17" fillId="5" borderId="49" xfId="0" applyFont="1" applyFill="1" applyBorder="1"/>
    <xf numFmtId="170" fontId="17" fillId="5" borderId="49" xfId="0" applyNumberFormat="1" applyFont="1" applyFill="1" applyBorder="1"/>
    <xf numFmtId="0" fontId="16" fillId="5" borderId="0" xfId="0" applyFont="1" applyFill="1" applyBorder="1" applyAlignment="1">
      <alignment horizontal="center"/>
    </xf>
    <xf numFmtId="0" fontId="17" fillId="0" borderId="0" xfId="0" applyFont="1" applyFill="1" applyBorder="1" applyAlignment="1" applyProtection="1">
      <alignment horizontal="left" vertical="center"/>
      <protection locked="0"/>
    </xf>
    <xf numFmtId="0" fontId="17" fillId="0" borderId="12" xfId="0" applyFont="1" applyFill="1" applyBorder="1" applyAlignment="1" applyProtection="1">
      <alignment horizontal="left" vertical="center"/>
      <protection locked="0"/>
    </xf>
    <xf numFmtId="0" fontId="5" fillId="0" borderId="50" xfId="0" applyFont="1" applyBorder="1" applyAlignment="1">
      <alignment wrapText="1"/>
    </xf>
    <xf numFmtId="0" fontId="5" fillId="0" borderId="64" xfId="0" applyFont="1" applyBorder="1" applyAlignment="1">
      <alignment horizontal="center"/>
    </xf>
    <xf numFmtId="0" fontId="5" fillId="0" borderId="75" xfId="0" applyFont="1" applyBorder="1" applyAlignment="1">
      <alignment horizontal="center"/>
    </xf>
    <xf numFmtId="0" fontId="8" fillId="0" borderId="1" xfId="0" applyFont="1" applyBorder="1" applyAlignment="1">
      <alignment vertical="center"/>
    </xf>
    <xf numFmtId="0" fontId="5" fillId="3" borderId="0" xfId="0" applyFont="1" applyFill="1"/>
    <xf numFmtId="0" fontId="8" fillId="0" borderId="22" xfId="0" applyFont="1" applyBorder="1" applyAlignment="1">
      <alignment horizontal="center"/>
    </xf>
    <xf numFmtId="0" fontId="8" fillId="0" borderId="23" xfId="0" applyFont="1" applyBorder="1" applyAlignment="1">
      <alignment horizontal="center"/>
    </xf>
    <xf numFmtId="0" fontId="8" fillId="0" borderId="28" xfId="0" applyFont="1" applyBorder="1" applyAlignment="1">
      <alignment horizontal="center"/>
    </xf>
    <xf numFmtId="0" fontId="8" fillId="0" borderId="29" xfId="0" applyFont="1" applyBorder="1" applyAlignment="1">
      <alignment horizontal="center"/>
    </xf>
    <xf numFmtId="0" fontId="8" fillId="0" borderId="28" xfId="0" quotePrefix="1" applyFont="1" applyBorder="1" applyAlignment="1">
      <alignment horizontal="center"/>
    </xf>
    <xf numFmtId="0" fontId="8" fillId="0" borderId="29" xfId="0" quotePrefix="1" applyFont="1" applyBorder="1" applyAlignment="1">
      <alignment horizontal="center"/>
    </xf>
    <xf numFmtId="0" fontId="8" fillId="0" borderId="30" xfId="0" applyFont="1" applyBorder="1" applyAlignment="1">
      <alignment horizontal="center"/>
    </xf>
    <xf numFmtId="0" fontId="8" fillId="0" borderId="32" xfId="0" applyFont="1" applyBorder="1" applyAlignment="1">
      <alignment horizontal="center"/>
    </xf>
    <xf numFmtId="0" fontId="2" fillId="0" borderId="0" xfId="0" applyFont="1" applyAlignment="1">
      <alignment vertical="center" wrapText="1"/>
    </xf>
    <xf numFmtId="0" fontId="0" fillId="0" borderId="0" xfId="0" applyAlignment="1">
      <alignment horizontal="center" vertical="center"/>
    </xf>
    <xf numFmtId="0" fontId="5" fillId="0" borderId="20" xfId="0" applyFont="1" applyBorder="1" applyAlignment="1">
      <alignment horizontal="center" vertical="center"/>
    </xf>
    <xf numFmtId="0" fontId="5" fillId="0" borderId="2" xfId="0" applyFont="1" applyBorder="1" applyAlignment="1">
      <alignment horizontal="center" vertical="center"/>
    </xf>
    <xf numFmtId="164" fontId="5" fillId="0" borderId="50" xfId="0" applyNumberFormat="1" applyFont="1" applyBorder="1" applyAlignment="1">
      <alignment horizontal="center" vertical="center"/>
    </xf>
    <xf numFmtId="164" fontId="5" fillId="0" borderId="22" xfId="0" applyNumberFormat="1" applyFont="1" applyBorder="1" applyAlignment="1">
      <alignment horizontal="center" vertical="center"/>
    </xf>
    <xf numFmtId="164" fontId="5" fillId="0" borderId="28" xfId="0" applyNumberFormat="1" applyFont="1" applyBorder="1" applyAlignment="1">
      <alignment horizontal="center" vertical="center"/>
    </xf>
    <xf numFmtId="0" fontId="5" fillId="0" borderId="1" xfId="0" applyFont="1" applyBorder="1" applyAlignment="1">
      <alignment horizontal="center"/>
    </xf>
    <xf numFmtId="0" fontId="8" fillId="0" borderId="1" xfId="0" applyFont="1" applyBorder="1" applyAlignment="1">
      <alignment horizontal="center" vertical="center"/>
    </xf>
    <xf numFmtId="0" fontId="8" fillId="0" borderId="18" xfId="0" applyFont="1" applyBorder="1" applyAlignment="1">
      <alignment horizontal="center" vertical="center"/>
    </xf>
    <xf numFmtId="0" fontId="8" fillId="0" borderId="31" xfId="0" applyFont="1" applyBorder="1" applyAlignment="1">
      <alignment horizontal="center" vertical="center"/>
    </xf>
    <xf numFmtId="0" fontId="8" fillId="0" borderId="2" xfId="0" applyFont="1" applyBorder="1" applyAlignment="1">
      <alignment horizontal="center" vertical="center"/>
    </xf>
    <xf numFmtId="164" fontId="5" fillId="0" borderId="19" xfId="0" applyNumberFormat="1" applyFont="1" applyBorder="1" applyAlignment="1">
      <alignment horizontal="center" vertical="center"/>
    </xf>
    <xf numFmtId="0" fontId="11" fillId="0" borderId="19" xfId="0" applyFont="1" applyBorder="1" applyAlignment="1">
      <alignment horizontal="center" vertical="center"/>
    </xf>
    <xf numFmtId="0" fontId="11" fillId="0" borderId="24" xfId="0" applyFont="1" applyBorder="1" applyAlignment="1">
      <alignment horizontal="center" vertical="center"/>
    </xf>
    <xf numFmtId="0" fontId="5" fillId="0" borderId="19" xfId="0" applyFont="1" applyBorder="1" applyAlignment="1">
      <alignment horizontal="center" vertical="center"/>
    </xf>
    <xf numFmtId="0" fontId="11" fillId="0" borderId="20" xfId="0" applyFont="1" applyBorder="1" applyAlignment="1">
      <alignment horizontal="center" vertical="center"/>
    </xf>
    <xf numFmtId="0" fontId="5" fillId="0" borderId="24" xfId="0" applyFont="1" applyBorder="1" applyAlignment="1">
      <alignment horizontal="center" vertical="center"/>
    </xf>
    <xf numFmtId="0" fontId="5" fillId="0" borderId="61" xfId="0" applyFont="1" applyBorder="1" applyAlignment="1">
      <alignment horizontal="center" vertical="center"/>
    </xf>
    <xf numFmtId="164" fontId="8" fillId="0" borderId="19" xfId="0" applyNumberFormat="1" applyFont="1" applyBorder="1" applyAlignment="1">
      <alignment horizontal="center" vertical="center"/>
    </xf>
    <xf numFmtId="0" fontId="21" fillId="0" borderId="20" xfId="0" applyFont="1" applyBorder="1" applyAlignment="1">
      <alignment horizontal="left"/>
    </xf>
    <xf numFmtId="0" fontId="8" fillId="0" borderId="20" xfId="0" applyFont="1" applyBorder="1" applyAlignment="1">
      <alignment horizontal="center"/>
    </xf>
    <xf numFmtId="0" fontId="5" fillId="0" borderId="20" xfId="0" applyFont="1" applyBorder="1" applyAlignment="1">
      <alignment horizontal="center"/>
    </xf>
    <xf numFmtId="12" fontId="8" fillId="0" borderId="0" xfId="0" applyNumberFormat="1" applyFont="1" applyAlignment="1">
      <alignment wrapText="1"/>
    </xf>
    <xf numFmtId="180" fontId="8" fillId="0" borderId="1" xfId="0" applyNumberFormat="1" applyFont="1" applyBorder="1"/>
    <xf numFmtId="0" fontId="21" fillId="0" borderId="1" xfId="0" applyFont="1" applyBorder="1"/>
    <xf numFmtId="180" fontId="21" fillId="0" borderId="1" xfId="0" applyNumberFormat="1" applyFont="1" applyBorder="1"/>
    <xf numFmtId="0" fontId="50" fillId="0" borderId="0" xfId="0" applyFont="1"/>
    <xf numFmtId="0" fontId="51" fillId="0" borderId="0" xfId="0" applyFont="1"/>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1" xfId="0" applyNumberFormat="1" applyFont="1" applyBorder="1" applyAlignment="1">
      <alignment horizontal="center" vertical="center" wrapText="1"/>
    </xf>
    <xf numFmtId="0" fontId="8" fillId="0" borderId="1" xfId="0" applyFont="1" applyBorder="1" applyAlignment="1">
      <alignment horizontal="center" vertical="center"/>
    </xf>
    <xf numFmtId="0" fontId="0" fillId="0" borderId="0" xfId="0" applyAlignment="1">
      <alignment horizontal="right"/>
    </xf>
    <xf numFmtId="0" fontId="0" fillId="0" borderId="0" xfId="0" applyAlignment="1">
      <alignment horizontal="left"/>
    </xf>
    <xf numFmtId="0" fontId="1" fillId="0" borderId="1" xfId="0" applyNumberFormat="1" applyFont="1" applyBorder="1" applyAlignment="1">
      <alignment horizontal="center" vertical="center" wrapText="1"/>
    </xf>
    <xf numFmtId="0" fontId="8" fillId="0" borderId="1" xfId="0" applyFont="1" applyBorder="1" applyAlignment="1">
      <alignment horizontal="center" vertical="center"/>
    </xf>
    <xf numFmtId="49" fontId="1"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1" fillId="0" borderId="1" xfId="0" applyNumberFormat="1" applyFont="1" applyBorder="1" applyAlignment="1">
      <alignment horizontal="center" vertical="center" wrapText="1"/>
    </xf>
    <xf numFmtId="0" fontId="8" fillId="0" borderId="1" xfId="0" applyFont="1" applyBorder="1" applyAlignment="1">
      <alignment horizontal="center" vertical="center"/>
    </xf>
    <xf numFmtId="0" fontId="52" fillId="0" borderId="0" xfId="0" applyFont="1" applyAlignment="1">
      <alignment horizontal="center" vertical="center" wrapText="1"/>
    </xf>
    <xf numFmtId="49" fontId="45" fillId="0" borderId="1" xfId="0" applyNumberFormat="1" applyFont="1" applyBorder="1" applyAlignment="1">
      <alignment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49" fontId="9" fillId="0" borderId="1" xfId="0" applyNumberFormat="1" applyFont="1" applyBorder="1" applyAlignment="1">
      <alignment horizontal="left" vertical="center" wrapText="1"/>
    </xf>
    <xf numFmtId="49" fontId="1" fillId="0" borderId="0" xfId="0" applyNumberFormat="1" applyFont="1" applyBorder="1" applyAlignment="1">
      <alignment horizontal="center" vertical="center" wrapText="1"/>
    </xf>
    <xf numFmtId="0" fontId="8" fillId="0" borderId="0" xfId="0" applyFont="1" applyAlignment="1">
      <alignment horizontal="center"/>
    </xf>
    <xf numFmtId="0" fontId="8" fillId="0" borderId="0" xfId="0" applyFont="1" applyAlignment="1">
      <alignment horizontal="center" vertical="center"/>
    </xf>
    <xf numFmtId="164" fontId="5" fillId="0" borderId="22" xfId="0" applyNumberFormat="1" applyFont="1" applyBorder="1" applyAlignment="1">
      <alignment horizontal="center" vertical="center"/>
    </xf>
    <xf numFmtId="164" fontId="5" fillId="0" borderId="28" xfId="0" applyNumberFormat="1" applyFont="1" applyBorder="1" applyAlignment="1">
      <alignment horizontal="center" vertical="center"/>
    </xf>
    <xf numFmtId="0" fontId="5" fillId="0" borderId="1" xfId="0" applyFont="1" applyBorder="1" applyAlignment="1">
      <alignment horizontal="center"/>
    </xf>
    <xf numFmtId="0" fontId="9" fillId="0" borderId="0" xfId="0" applyFont="1" applyBorder="1" applyAlignment="1">
      <alignment horizontal="center" vertical="center"/>
    </xf>
    <xf numFmtId="0" fontId="9" fillId="0" borderId="0" xfId="0" applyFont="1" applyAlignment="1">
      <alignment horizontal="center"/>
    </xf>
    <xf numFmtId="0" fontId="9" fillId="0" borderId="0" xfId="0" applyFont="1" applyAlignment="1">
      <alignment horizontal="center" vertical="center"/>
    </xf>
    <xf numFmtId="0" fontId="8" fillId="0" borderId="1" xfId="0" applyFont="1" applyBorder="1" applyAlignment="1">
      <alignment horizontal="center" vertical="center"/>
    </xf>
    <xf numFmtId="0" fontId="8" fillId="0" borderId="20" xfId="0" applyFont="1" applyBorder="1" applyAlignment="1">
      <alignment horizontal="center" vertical="center"/>
    </xf>
    <xf numFmtId="49" fontId="9" fillId="0" borderId="1" xfId="0" applyNumberFormat="1" applyFont="1" applyBorder="1" applyAlignment="1">
      <alignment vertical="center" wrapText="1"/>
    </xf>
    <xf numFmtId="0" fontId="20" fillId="0" borderId="0" xfId="0" applyFont="1" applyBorder="1" applyAlignment="1">
      <alignment horizontal="center" vertical="center" wrapText="1"/>
    </xf>
    <xf numFmtId="0" fontId="8" fillId="0" borderId="0" xfId="0" applyFont="1" applyAlignment="1">
      <alignment horizontal="center" vertical="center"/>
    </xf>
    <xf numFmtId="0" fontId="5" fillId="0" borderId="2" xfId="0" applyFont="1" applyBorder="1" applyAlignment="1">
      <alignment horizontal="center" vertical="center"/>
    </xf>
    <xf numFmtId="0" fontId="8" fillId="0" borderId="1" xfId="0" applyFont="1" applyBorder="1" applyAlignment="1">
      <alignment horizontal="center" vertical="center"/>
    </xf>
    <xf numFmtId="0" fontId="8" fillId="0" borderId="18" xfId="0" applyFont="1" applyBorder="1" applyAlignment="1">
      <alignment horizontal="center" vertical="center"/>
    </xf>
    <xf numFmtId="0" fontId="8" fillId="0" borderId="31" xfId="0" applyFont="1" applyBorder="1" applyAlignment="1">
      <alignment horizontal="center" vertical="center"/>
    </xf>
    <xf numFmtId="0" fontId="9" fillId="0" borderId="0" xfId="0" applyFont="1" applyAlignment="1">
      <alignment horizontal="center" vertical="center"/>
    </xf>
    <xf numFmtId="0" fontId="33" fillId="0" borderId="0" xfId="0" applyFont="1" applyAlignment="1">
      <alignment horizontal="center" vertical="center"/>
    </xf>
    <xf numFmtId="0" fontId="5" fillId="0" borderId="0" xfId="0" applyFont="1" applyAlignment="1">
      <alignment horizontal="center" vertical="center"/>
    </xf>
    <xf numFmtId="49" fontId="23" fillId="0" borderId="1" xfId="0" applyNumberFormat="1" applyFont="1" applyBorder="1" applyAlignment="1">
      <alignment horizontal="center" vertical="center" wrapText="1"/>
    </xf>
    <xf numFmtId="49" fontId="23" fillId="0" borderId="6" xfId="0" applyNumberFormat="1" applyFont="1" applyBorder="1" applyAlignment="1">
      <alignment horizontal="center" vertical="center" wrapText="1"/>
    </xf>
    <xf numFmtId="0" fontId="15" fillId="9" borderId="34" xfId="0" applyFont="1" applyFill="1" applyBorder="1" applyAlignment="1">
      <alignment horizontal="left" vertical="center"/>
    </xf>
    <xf numFmtId="0" fontId="15" fillId="9" borderId="34" xfId="0" applyFont="1" applyFill="1" applyBorder="1" applyAlignment="1">
      <alignment horizontal="right" vertical="center"/>
    </xf>
    <xf numFmtId="0" fontId="15" fillId="9" borderId="31" xfId="0" applyFont="1" applyFill="1" applyBorder="1" applyAlignment="1">
      <alignment horizontal="center" vertical="center"/>
    </xf>
    <xf numFmtId="0" fontId="8" fillId="9" borderId="0" xfId="0" applyFont="1" applyFill="1"/>
    <xf numFmtId="0" fontId="17" fillId="12" borderId="44" xfId="0" applyFont="1" applyFill="1" applyBorder="1" applyAlignment="1">
      <alignment horizontal="center" vertical="center" wrapText="1"/>
    </xf>
    <xf numFmtId="0" fontId="17" fillId="12" borderId="61" xfId="0" applyFont="1" applyFill="1" applyBorder="1" applyAlignment="1">
      <alignment horizontal="center" vertical="center" wrapText="1"/>
    </xf>
    <xf numFmtId="0" fontId="17" fillId="12" borderId="34" xfId="0" applyFont="1" applyFill="1" applyBorder="1" applyAlignment="1">
      <alignment horizontal="center" vertical="center" wrapText="1"/>
    </xf>
    <xf numFmtId="0" fontId="17" fillId="12" borderId="49" xfId="0" applyFont="1" applyFill="1" applyBorder="1" applyAlignment="1">
      <alignment horizontal="center" vertical="center" wrapText="1"/>
    </xf>
    <xf numFmtId="0" fontId="17" fillId="12" borderId="16" xfId="0" applyFont="1" applyFill="1" applyBorder="1" applyAlignment="1">
      <alignment horizontal="center" vertical="center" wrapText="1"/>
    </xf>
    <xf numFmtId="0" fontId="17" fillId="12" borderId="35" xfId="0" applyFont="1" applyFill="1" applyBorder="1" applyAlignment="1">
      <alignment horizontal="center" vertical="center" wrapText="1"/>
    </xf>
    <xf numFmtId="0" fontId="8" fillId="0" borderId="1" xfId="0" applyFont="1" applyBorder="1" applyAlignment="1">
      <alignment horizontal="center" vertical="center" wrapText="1"/>
    </xf>
    <xf numFmtId="0" fontId="11" fillId="0" borderId="14" xfId="0" applyFont="1" applyBorder="1" applyAlignment="1">
      <alignment horizontal="center" vertical="center"/>
    </xf>
    <xf numFmtId="49" fontId="52" fillId="0" borderId="1" xfId="0" applyNumberFormat="1" applyFont="1" applyBorder="1" applyAlignment="1">
      <alignment horizontal="left" vertical="center" wrapText="1"/>
    </xf>
    <xf numFmtId="0" fontId="9" fillId="0" borderId="1" xfId="0" applyFont="1" applyBorder="1" applyAlignment="1">
      <alignment horizontal="left" vertical="center" wrapText="1"/>
    </xf>
    <xf numFmtId="0" fontId="52" fillId="0" borderId="1" xfId="0" applyFont="1" applyBorder="1" applyAlignment="1">
      <alignment horizontal="left" vertical="center" wrapText="1"/>
    </xf>
    <xf numFmtId="49" fontId="9" fillId="2" borderId="1" xfId="0" applyNumberFormat="1" applyFont="1" applyFill="1" applyBorder="1" applyAlignment="1">
      <alignment horizontal="left" vertical="center" wrapText="1"/>
    </xf>
    <xf numFmtId="0" fontId="52" fillId="0" borderId="1" xfId="0" applyFont="1" applyBorder="1" applyAlignment="1">
      <alignment horizontal="justify" vertical="center"/>
    </xf>
    <xf numFmtId="0" fontId="9" fillId="0" borderId="1" xfId="0" applyNumberFormat="1" applyFont="1" applyBorder="1" applyAlignment="1">
      <alignment horizontal="left" vertical="center" wrapText="1"/>
    </xf>
    <xf numFmtId="0" fontId="9" fillId="0" borderId="1" xfId="0" applyFont="1" applyBorder="1" applyAlignment="1">
      <alignment horizontal="left" vertical="center"/>
    </xf>
    <xf numFmtId="49" fontId="9" fillId="0" borderId="7" xfId="0" applyNumberFormat="1" applyFont="1" applyBorder="1" applyAlignment="1">
      <alignment vertical="center" wrapText="1"/>
    </xf>
    <xf numFmtId="49" fontId="54" fillId="0" borderId="1" xfId="0" applyNumberFormat="1" applyFont="1" applyBorder="1" applyAlignment="1">
      <alignment horizontal="left" vertical="center" wrapText="1"/>
    </xf>
    <xf numFmtId="49" fontId="9" fillId="0" borderId="1" xfId="0" applyNumberFormat="1" applyFont="1" applyFill="1" applyBorder="1" applyAlignment="1">
      <alignment horizontal="left" vertical="center" wrapText="1"/>
    </xf>
    <xf numFmtId="0" fontId="52" fillId="0" borderId="1" xfId="0" applyFont="1" applyBorder="1" applyAlignment="1">
      <alignment horizontal="left" vertical="center"/>
    </xf>
    <xf numFmtId="49" fontId="9" fillId="0" borderId="1" xfId="0" applyNumberFormat="1" applyFont="1" applyBorder="1"/>
    <xf numFmtId="49" fontId="9" fillId="0" borderId="1" xfId="0" applyNumberFormat="1" applyFont="1" applyBorder="1" applyAlignment="1">
      <alignment vertical="center"/>
    </xf>
    <xf numFmtId="0" fontId="9" fillId="0" borderId="1" xfId="0" applyFont="1" applyBorder="1" applyAlignment="1">
      <alignment vertical="center" wrapText="1"/>
    </xf>
    <xf numFmtId="0" fontId="9" fillId="0" borderId="1" xfId="0" applyFont="1" applyBorder="1"/>
    <xf numFmtId="0" fontId="9" fillId="0" borderId="1" xfId="0" applyFont="1" applyBorder="1" applyAlignment="1">
      <alignment wrapText="1"/>
    </xf>
    <xf numFmtId="49" fontId="52" fillId="0" borderId="1" xfId="0" applyNumberFormat="1" applyFont="1" applyBorder="1" applyAlignment="1">
      <alignment vertical="center" wrapText="1"/>
    </xf>
    <xf numFmtId="0" fontId="56" fillId="0" borderId="0" xfId="0" applyFont="1" applyBorder="1" applyAlignment="1">
      <alignment horizontal="center" vertical="center" wrapText="1"/>
    </xf>
    <xf numFmtId="0" fontId="56" fillId="0" borderId="0" xfId="0" applyFont="1" applyAlignment="1">
      <alignment wrapText="1"/>
    </xf>
    <xf numFmtId="0" fontId="56" fillId="4" borderId="0" xfId="0" applyFont="1" applyFill="1" applyBorder="1" applyAlignment="1">
      <alignment horizontal="center" vertical="center" wrapText="1"/>
    </xf>
    <xf numFmtId="0" fontId="1" fillId="0" borderId="1" xfId="0" applyNumberFormat="1"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49" fontId="1" fillId="13" borderId="1" xfId="0" applyNumberFormat="1" applyFont="1" applyFill="1" applyBorder="1" applyAlignment="1">
      <alignment horizontal="center" vertical="center" wrapText="1"/>
    </xf>
    <xf numFmtId="0" fontId="8" fillId="0" borderId="1" xfId="0" applyFont="1" applyBorder="1" applyAlignment="1">
      <alignment horizontal="center" vertical="center"/>
    </xf>
    <xf numFmtId="0" fontId="1" fillId="0" borderId="1" xfId="0" applyNumberFormat="1" applyFont="1" applyBorder="1" applyAlignment="1">
      <alignment horizontal="center" vertical="center" wrapText="1"/>
    </xf>
    <xf numFmtId="0" fontId="8" fillId="0" borderId="1" xfId="0" applyFont="1" applyBorder="1" applyAlignment="1">
      <alignment horizontal="center" vertical="center"/>
    </xf>
    <xf numFmtId="0" fontId="5" fillId="0" borderId="2" xfId="0" applyFont="1" applyBorder="1" applyAlignment="1">
      <alignment horizontal="center" vertical="center"/>
    </xf>
    <xf numFmtId="0" fontId="5" fillId="0" borderId="29" xfId="0" applyFont="1" applyBorder="1" applyAlignment="1">
      <alignment horizontal="center" vertical="center"/>
    </xf>
    <xf numFmtId="0" fontId="5" fillId="0" borderId="20" xfId="0" applyFont="1" applyBorder="1" applyAlignment="1">
      <alignment horizontal="center" vertical="center"/>
    </xf>
    <xf numFmtId="0" fontId="5" fillId="0" borderId="1" xfId="0" applyFont="1" applyBorder="1" applyAlignment="1">
      <alignment horizontal="center"/>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1" fillId="0" borderId="0" xfId="0" applyFont="1" applyAlignment="1">
      <alignment horizontal="center"/>
    </xf>
    <xf numFmtId="0" fontId="8" fillId="0" borderId="0" xfId="0" applyFont="1" applyAlignment="1">
      <alignment horizontal="center" vertical="center"/>
    </xf>
    <xf numFmtId="0" fontId="15" fillId="9" borderId="34" xfId="0" applyFont="1" applyFill="1" applyBorder="1" applyAlignment="1">
      <alignment horizontal="left" vertical="center"/>
    </xf>
    <xf numFmtId="0" fontId="5" fillId="0" borderId="70"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5" fillId="0" borderId="28" xfId="0" applyFont="1" applyBorder="1" applyAlignment="1">
      <alignment horizontal="center" vertical="center"/>
    </xf>
    <xf numFmtId="0" fontId="5" fillId="0" borderId="32" xfId="0" applyFont="1" applyBorder="1" applyAlignment="1">
      <alignment horizontal="center" vertical="center" wrapText="1"/>
    </xf>
    <xf numFmtId="0" fontId="5" fillId="0" borderId="0" xfId="0" applyFont="1" applyAlignment="1">
      <alignment horizontal="left"/>
    </xf>
    <xf numFmtId="0" fontId="8" fillId="0" borderId="0" xfId="0" applyFont="1" applyAlignment="1">
      <alignment horizontal="left" vertical="center" wrapText="1"/>
    </xf>
    <xf numFmtId="169" fontId="8" fillId="0" borderId="1" xfId="0" applyNumberFormat="1" applyFont="1" applyBorder="1"/>
    <xf numFmtId="0" fontId="31" fillId="12" borderId="16" xfId="0" applyFont="1" applyFill="1" applyBorder="1" applyAlignment="1">
      <alignment vertical="center" textRotation="90" wrapText="1"/>
    </xf>
    <xf numFmtId="0" fontId="31" fillId="12" borderId="17" xfId="0" applyFont="1" applyFill="1" applyBorder="1" applyAlignment="1">
      <alignment horizontal="center" vertical="center" wrapText="1"/>
    </xf>
    <xf numFmtId="0" fontId="31" fillId="12" borderId="17" xfId="0" applyFont="1" applyFill="1" applyBorder="1" applyAlignment="1">
      <alignment horizontal="center" vertical="center" textRotation="90" wrapText="1"/>
    </xf>
    <xf numFmtId="0" fontId="31" fillId="12" borderId="52" xfId="0" applyFont="1" applyFill="1" applyBorder="1" applyAlignment="1">
      <alignment horizontal="center" vertical="center" wrapText="1"/>
    </xf>
    <xf numFmtId="0" fontId="31" fillId="12" borderId="21" xfId="0" applyFont="1" applyFill="1" applyBorder="1" applyAlignment="1">
      <alignment vertical="center" wrapText="1"/>
    </xf>
    <xf numFmtId="0" fontId="31" fillId="12" borderId="16" xfId="0" applyFont="1" applyFill="1" applyBorder="1" applyAlignment="1">
      <alignment horizontal="center" vertical="center" textRotation="90" wrapText="1"/>
    </xf>
    <xf numFmtId="0" fontId="31" fillId="12" borderId="21" xfId="0" applyFont="1" applyFill="1" applyBorder="1" applyAlignment="1">
      <alignment horizontal="center" vertical="center" wrapText="1"/>
    </xf>
    <xf numFmtId="0" fontId="31" fillId="12" borderId="16" xfId="0" applyFont="1" applyFill="1" applyBorder="1" applyAlignment="1">
      <alignment horizontal="center" vertical="center" wrapText="1"/>
    </xf>
    <xf numFmtId="0" fontId="31" fillId="12" borderId="44" xfId="0" applyFont="1" applyFill="1" applyBorder="1" applyAlignment="1">
      <alignment horizontal="center" vertical="center" wrapText="1"/>
    </xf>
    <xf numFmtId="0" fontId="31" fillId="12" borderId="35" xfId="0" applyFont="1" applyFill="1" applyBorder="1" applyAlignment="1">
      <alignment horizontal="center" vertical="center" wrapText="1"/>
    </xf>
    <xf numFmtId="0" fontId="40" fillId="12" borderId="16" xfId="0" applyFont="1" applyFill="1" applyBorder="1" applyAlignment="1">
      <alignment horizontal="center" vertical="center" wrapText="1"/>
    </xf>
    <xf numFmtId="0" fontId="40" fillId="12" borderId="44" xfId="0" applyFont="1" applyFill="1" applyBorder="1" applyAlignment="1">
      <alignment horizontal="center" vertical="center" wrapText="1"/>
    </xf>
    <xf numFmtId="0" fontId="40" fillId="12" borderId="16" xfId="0" applyFont="1" applyFill="1" applyBorder="1" applyAlignment="1">
      <alignment horizontal="center" vertical="center" textRotation="90" wrapText="1"/>
    </xf>
    <xf numFmtId="0" fontId="40" fillId="12" borderId="35" xfId="0" applyFont="1" applyFill="1" applyBorder="1" applyAlignment="1">
      <alignment horizontal="center" vertical="center" textRotation="90" wrapText="1"/>
    </xf>
    <xf numFmtId="0" fontId="40" fillId="12" borderId="44" xfId="0" applyFont="1" applyFill="1" applyBorder="1" applyAlignment="1">
      <alignment horizontal="center" vertical="center" textRotation="90" wrapText="1"/>
    </xf>
    <xf numFmtId="0" fontId="40" fillId="12" borderId="35" xfId="0" applyFont="1" applyFill="1" applyBorder="1" applyAlignment="1">
      <alignment horizontal="center" vertical="center" wrapText="1"/>
    </xf>
    <xf numFmtId="0" fontId="17" fillId="12" borderId="16" xfId="0" applyFont="1" applyFill="1" applyBorder="1" applyAlignment="1">
      <alignment horizontal="center" vertical="center"/>
    </xf>
    <xf numFmtId="0" fontId="17" fillId="12" borderId="52" xfId="0" applyFont="1" applyFill="1" applyBorder="1" applyAlignment="1">
      <alignment horizontal="center" vertical="center"/>
    </xf>
    <xf numFmtId="0" fontId="17" fillId="12" borderId="52" xfId="0" applyFont="1" applyFill="1" applyBorder="1" applyAlignment="1">
      <alignment horizontal="center" vertical="center" wrapText="1"/>
    </xf>
    <xf numFmtId="0" fontId="17" fillId="12" borderId="62" xfId="0" applyFont="1" applyFill="1" applyBorder="1" applyAlignment="1">
      <alignment horizontal="center" vertical="center" wrapText="1"/>
    </xf>
    <xf numFmtId="0" fontId="17" fillId="12" borderId="76" xfId="0" applyFont="1" applyFill="1" applyBorder="1" applyAlignment="1">
      <alignment horizontal="center" vertical="center"/>
    </xf>
    <xf numFmtId="0" fontId="0" fillId="3" borderId="0" xfId="0" applyFill="1" applyAlignment="1">
      <alignment horizontal="right"/>
    </xf>
    <xf numFmtId="0" fontId="0" fillId="3" borderId="0" xfId="0" applyFill="1"/>
    <xf numFmtId="0" fontId="21" fillId="0" borderId="0" xfId="0" applyFont="1" applyAlignment="1">
      <alignment vertical="center" wrapText="1"/>
    </xf>
    <xf numFmtId="0" fontId="5" fillId="0" borderId="0" xfId="0" applyFont="1" applyBorder="1" applyAlignment="1"/>
    <xf numFmtId="0" fontId="60" fillId="0" borderId="0" xfId="0" applyFont="1" applyAlignment="1">
      <alignment vertical="center"/>
    </xf>
    <xf numFmtId="0" fontId="5" fillId="0" borderId="0" xfId="0" applyFont="1" applyAlignment="1">
      <alignment horizontal="left"/>
    </xf>
    <xf numFmtId="0" fontId="10" fillId="12" borderId="1" xfId="0" applyNumberFormat="1" applyFont="1" applyFill="1" applyBorder="1" applyAlignment="1">
      <alignment horizontal="center" vertical="center" wrapText="1"/>
    </xf>
    <xf numFmtId="0" fontId="20" fillId="9" borderId="34" xfId="0" applyFont="1" applyFill="1" applyBorder="1" applyAlignment="1"/>
    <xf numFmtId="166" fontId="10" fillId="9" borderId="10" xfId="0" applyNumberFormat="1" applyFont="1" applyFill="1" applyBorder="1" applyAlignment="1">
      <alignment horizontal="center" vertical="center"/>
    </xf>
    <xf numFmtId="0" fontId="8" fillId="0" borderId="0" xfId="0" applyFont="1" applyAlignment="1">
      <alignment horizontal="center" vertical="center"/>
    </xf>
    <xf numFmtId="0" fontId="5" fillId="0" borderId="0" xfId="0" applyFont="1" applyAlignment="1">
      <alignment horizontal="center" vertical="center"/>
    </xf>
    <xf numFmtId="0" fontId="22" fillId="12" borderId="1" xfId="0" applyFont="1" applyFill="1" applyBorder="1" applyAlignment="1">
      <alignment horizontal="center" vertical="center" wrapText="1"/>
    </xf>
    <xf numFmtId="0" fontId="8" fillId="12" borderId="5" xfId="0" applyFont="1" applyFill="1" applyBorder="1"/>
    <xf numFmtId="0" fontId="8" fillId="12" borderId="6" xfId="0" applyFont="1" applyFill="1" applyBorder="1"/>
    <xf numFmtId="0" fontId="8" fillId="12" borderId="1" xfId="0" applyFont="1" applyFill="1" applyBorder="1"/>
    <xf numFmtId="0" fontId="2" fillId="12" borderId="1" xfId="0" applyNumberFormat="1" applyFont="1" applyFill="1" applyBorder="1" applyAlignment="1">
      <alignment horizontal="center" vertical="center" wrapText="1"/>
    </xf>
    <xf numFmtId="0" fontId="9" fillId="12" borderId="1" xfId="0" applyNumberFormat="1" applyFont="1" applyFill="1" applyBorder="1" applyAlignment="1">
      <alignment horizontal="center" vertical="center" wrapText="1"/>
    </xf>
    <xf numFmtId="0" fontId="9" fillId="12" borderId="1" xfId="0" applyFont="1" applyFill="1" applyBorder="1" applyAlignment="1">
      <alignment horizontal="center" vertical="center" wrapText="1"/>
    </xf>
    <xf numFmtId="0" fontId="17" fillId="12" borderId="19" xfId="0" applyFont="1" applyFill="1" applyBorder="1" applyAlignment="1">
      <alignment horizontal="center" vertical="center" wrapText="1"/>
    </xf>
    <xf numFmtId="0" fontId="17" fillId="12" borderId="20" xfId="0" applyFont="1" applyFill="1" applyBorder="1" applyAlignment="1">
      <alignment horizontal="center" vertical="center" wrapText="1"/>
    </xf>
    <xf numFmtId="0" fontId="17" fillId="12" borderId="24" xfId="0" applyFont="1" applyFill="1" applyBorder="1" applyAlignment="1">
      <alignment horizontal="center" vertical="center" wrapText="1"/>
    </xf>
    <xf numFmtId="0" fontId="5" fillId="0" borderId="55" xfId="0" applyFont="1" applyBorder="1" applyAlignment="1">
      <alignment horizontal="center" vertical="center" wrapText="1"/>
    </xf>
    <xf numFmtId="49" fontId="11" fillId="0" borderId="4" xfId="0" applyNumberFormat="1" applyFont="1" applyBorder="1" applyAlignment="1">
      <alignment horizontal="center" vertical="center" wrapText="1"/>
    </xf>
    <xf numFmtId="49" fontId="11" fillId="0" borderId="5" xfId="0" applyNumberFormat="1" applyFont="1" applyBorder="1" applyAlignment="1">
      <alignment horizontal="center" vertical="center" wrapText="1"/>
    </xf>
    <xf numFmtId="49" fontId="11" fillId="0" borderId="6" xfId="0" applyNumberFormat="1" applyFont="1" applyBorder="1" applyAlignment="1">
      <alignment horizontal="center" vertical="center" wrapText="1"/>
    </xf>
    <xf numFmtId="49" fontId="1" fillId="0" borderId="0" xfId="0" applyNumberFormat="1" applyFont="1" applyBorder="1" applyAlignment="1">
      <alignment horizontal="center" vertical="center" wrapText="1"/>
    </xf>
    <xf numFmtId="49" fontId="1" fillId="0" borderId="3" xfId="0" applyNumberFormat="1" applyFont="1" applyBorder="1" applyAlignment="1">
      <alignment horizontal="center" vertical="center" wrapText="1"/>
    </xf>
    <xf numFmtId="49" fontId="10" fillId="0" borderId="3" xfId="0" applyNumberFormat="1" applyFont="1" applyBorder="1" applyAlignment="1">
      <alignment horizontal="center" vertical="center" wrapText="1"/>
    </xf>
    <xf numFmtId="0" fontId="16" fillId="5" borderId="11" xfId="0" applyFont="1" applyFill="1" applyBorder="1" applyAlignment="1">
      <alignment horizontal="left" wrapText="1"/>
    </xf>
    <xf numFmtId="0" fontId="16" fillId="5" borderId="0" xfId="0" applyFont="1" applyFill="1" applyBorder="1" applyAlignment="1">
      <alignment horizontal="left" wrapText="1"/>
    </xf>
    <xf numFmtId="0" fontId="17" fillId="0" borderId="0" xfId="0" applyFont="1" applyFill="1" applyBorder="1" applyAlignment="1" applyProtection="1">
      <alignment horizontal="left" vertical="center"/>
      <protection locked="0"/>
    </xf>
    <xf numFmtId="0" fontId="17" fillId="0" borderId="12" xfId="0" applyFont="1" applyFill="1" applyBorder="1" applyAlignment="1" applyProtection="1">
      <alignment horizontal="left" vertical="center"/>
      <protection locked="0"/>
    </xf>
    <xf numFmtId="0" fontId="16" fillId="5" borderId="11" xfId="0" applyFont="1" applyFill="1" applyBorder="1" applyAlignment="1">
      <alignment horizontal="right" vertical="center" wrapText="1"/>
    </xf>
    <xf numFmtId="0" fontId="16" fillId="5" borderId="0" xfId="0" applyFont="1" applyFill="1" applyBorder="1" applyAlignment="1">
      <alignment horizontal="right" vertical="center" wrapText="1"/>
    </xf>
    <xf numFmtId="0" fontId="17" fillId="0" borderId="0" xfId="0" applyFont="1" applyFill="1" applyBorder="1" applyAlignment="1" applyProtection="1">
      <alignment horizontal="center" vertical="center"/>
      <protection locked="0"/>
    </xf>
    <xf numFmtId="0" fontId="16" fillId="5" borderId="11" xfId="0" applyFont="1" applyFill="1" applyBorder="1" applyAlignment="1">
      <alignment horizontal="center"/>
    </xf>
    <xf numFmtId="0" fontId="16" fillId="5" borderId="0" xfId="0" applyFont="1" applyFill="1" applyBorder="1" applyAlignment="1">
      <alignment horizontal="center"/>
    </xf>
    <xf numFmtId="0" fontId="15" fillId="12" borderId="33" xfId="0" applyFont="1" applyFill="1" applyBorder="1" applyAlignment="1">
      <alignment horizontal="left" vertical="center"/>
    </xf>
    <xf numFmtId="0" fontId="15" fillId="12" borderId="34" xfId="0" applyFont="1" applyFill="1" applyBorder="1" applyAlignment="1">
      <alignment horizontal="left" vertical="center"/>
    </xf>
    <xf numFmtId="0" fontId="15" fillId="12" borderId="35" xfId="0" applyFont="1" applyFill="1" applyBorder="1" applyAlignment="1">
      <alignment horizontal="left" vertical="center"/>
    </xf>
    <xf numFmtId="0" fontId="16" fillId="5" borderId="11" xfId="0" applyFont="1" applyFill="1" applyBorder="1" applyAlignment="1">
      <alignment horizontal="right" vertical="center"/>
    </xf>
    <xf numFmtId="0" fontId="16" fillId="5" borderId="0" xfId="0" applyFont="1" applyFill="1" applyBorder="1" applyAlignment="1">
      <alignment horizontal="right" vertical="center"/>
    </xf>
    <xf numFmtId="0" fontId="16" fillId="5" borderId="11" xfId="0" applyFont="1" applyFill="1" applyBorder="1" applyAlignment="1">
      <alignment horizontal="left"/>
    </xf>
    <xf numFmtId="0" fontId="16" fillId="5" borderId="0" xfId="0" applyFont="1" applyFill="1" applyBorder="1" applyAlignment="1">
      <alignment horizontal="left"/>
    </xf>
    <xf numFmtId="0" fontId="17" fillId="0" borderId="36" xfId="0" applyFont="1" applyFill="1" applyBorder="1" applyAlignment="1" applyProtection="1">
      <alignment horizontal="left" vertical="center"/>
      <protection locked="0"/>
    </xf>
    <xf numFmtId="0" fontId="17" fillId="0" borderId="37" xfId="0" applyFont="1" applyFill="1" applyBorder="1" applyAlignment="1" applyProtection="1">
      <alignment horizontal="left" vertical="center"/>
      <protection locked="0"/>
    </xf>
    <xf numFmtId="0" fontId="17" fillId="0" borderId="14" xfId="0" applyFont="1" applyFill="1" applyBorder="1" applyAlignment="1" applyProtection="1">
      <alignment horizontal="left" vertical="center"/>
      <protection locked="0"/>
    </xf>
    <xf numFmtId="0" fontId="17" fillId="0" borderId="15" xfId="0" applyFont="1" applyFill="1" applyBorder="1" applyAlignment="1" applyProtection="1">
      <alignment horizontal="left" vertical="center"/>
      <protection locked="0"/>
    </xf>
    <xf numFmtId="0" fontId="17" fillId="5" borderId="13" xfId="0" applyFont="1" applyFill="1" applyBorder="1" applyAlignment="1">
      <alignment horizontal="center" vertical="center" wrapText="1"/>
    </xf>
    <xf numFmtId="0" fontId="17" fillId="5" borderId="14" xfId="0" applyFont="1" applyFill="1" applyBorder="1" applyAlignment="1">
      <alignment horizontal="center" vertical="center" wrapText="1"/>
    </xf>
    <xf numFmtId="0" fontId="16" fillId="0" borderId="0" xfId="0" applyFont="1" applyAlignment="1">
      <alignment horizontal="center"/>
    </xf>
    <xf numFmtId="0" fontId="16" fillId="5" borderId="11" xfId="0" applyFont="1" applyFill="1" applyBorder="1" applyAlignment="1">
      <alignment horizontal="center" vertical="center" wrapText="1"/>
    </xf>
    <xf numFmtId="0" fontId="16" fillId="5" borderId="0" xfId="0" applyFont="1" applyFill="1" applyBorder="1" applyAlignment="1">
      <alignment horizontal="center" vertical="center" wrapText="1"/>
    </xf>
    <xf numFmtId="0" fontId="16" fillId="0" borderId="45" xfId="0" applyFont="1" applyBorder="1" applyAlignment="1"/>
    <xf numFmtId="0" fontId="8" fillId="0" borderId="45" xfId="0" applyFont="1" applyBorder="1" applyAlignment="1"/>
    <xf numFmtId="0" fontId="8" fillId="0" borderId="46" xfId="0" applyFont="1" applyBorder="1" applyAlignment="1"/>
    <xf numFmtId="0" fontId="23" fillId="0" borderId="42" xfId="0" applyFont="1" applyBorder="1" applyAlignment="1">
      <alignment horizontal="center" vertical="center"/>
    </xf>
    <xf numFmtId="0" fontId="23" fillId="0" borderId="43" xfId="0" applyFont="1" applyBorder="1" applyAlignment="1">
      <alignment horizontal="center" vertical="center"/>
    </xf>
    <xf numFmtId="0" fontId="16" fillId="5" borderId="11" xfId="0" applyFont="1" applyFill="1" applyBorder="1" applyAlignment="1">
      <alignment horizontal="left" vertical="center" wrapText="1"/>
    </xf>
    <xf numFmtId="0" fontId="16" fillId="5" borderId="0" xfId="0" applyFont="1" applyFill="1" applyBorder="1" applyAlignment="1">
      <alignment horizontal="left" vertical="center" wrapText="1"/>
    </xf>
    <xf numFmtId="49" fontId="17" fillId="5" borderId="45" xfId="0" applyNumberFormat="1" applyFont="1" applyFill="1" applyBorder="1" applyAlignment="1" applyProtection="1">
      <alignment horizontal="left" vertical="center" wrapText="1"/>
      <protection locked="0"/>
    </xf>
    <xf numFmtId="0" fontId="15" fillId="12" borderId="33" xfId="0" applyFont="1" applyFill="1" applyBorder="1" applyAlignment="1">
      <alignment horizontal="center" vertical="center"/>
    </xf>
    <xf numFmtId="0" fontId="15" fillId="12" borderId="34" xfId="0" applyFont="1" applyFill="1" applyBorder="1" applyAlignment="1">
      <alignment horizontal="center" vertical="center"/>
    </xf>
    <xf numFmtId="0" fontId="15" fillId="12" borderId="35" xfId="0" applyFont="1" applyFill="1" applyBorder="1" applyAlignment="1">
      <alignment horizontal="center" vertical="center"/>
    </xf>
    <xf numFmtId="0" fontId="17" fillId="0" borderId="0" xfId="0" applyNumberFormat="1" applyFont="1" applyFill="1" applyBorder="1" applyAlignment="1" applyProtection="1">
      <alignment horizontal="left" vertical="center" wrapText="1"/>
      <protection locked="0"/>
    </xf>
    <xf numFmtId="0" fontId="17" fillId="0" borderId="12" xfId="0" applyNumberFormat="1" applyFont="1" applyFill="1" applyBorder="1" applyAlignment="1" applyProtection="1">
      <alignment horizontal="left" vertical="center" wrapText="1"/>
      <protection locked="0"/>
    </xf>
    <xf numFmtId="0" fontId="17" fillId="0" borderId="36" xfId="0" applyNumberFormat="1" applyFont="1" applyFill="1" applyBorder="1" applyAlignment="1" applyProtection="1">
      <alignment horizontal="left" vertical="center" wrapText="1"/>
      <protection locked="0"/>
    </xf>
    <xf numFmtId="0" fontId="17" fillId="0" borderId="37" xfId="0" applyNumberFormat="1" applyFont="1" applyFill="1" applyBorder="1" applyAlignment="1" applyProtection="1">
      <alignment horizontal="left" vertical="center" wrapText="1"/>
      <protection locked="0"/>
    </xf>
    <xf numFmtId="49" fontId="17" fillId="0" borderId="36" xfId="0" applyNumberFormat="1" applyFont="1" applyFill="1" applyBorder="1" applyAlignment="1" applyProtection="1">
      <alignment horizontal="left" vertical="center" wrapText="1"/>
      <protection locked="0"/>
    </xf>
    <xf numFmtId="49" fontId="17" fillId="0" borderId="37" xfId="0" applyNumberFormat="1" applyFont="1" applyFill="1" applyBorder="1" applyAlignment="1" applyProtection="1">
      <alignment horizontal="left" vertical="center" wrapText="1"/>
      <protection locked="0"/>
    </xf>
    <xf numFmtId="49" fontId="17" fillId="0" borderId="38" xfId="0" applyNumberFormat="1" applyFont="1" applyFill="1" applyBorder="1" applyAlignment="1" applyProtection="1">
      <alignment horizontal="left" vertical="center" wrapText="1"/>
      <protection locked="0"/>
    </xf>
    <xf numFmtId="49" fontId="17" fillId="0" borderId="58" xfId="0" applyNumberFormat="1" applyFont="1" applyFill="1" applyBorder="1" applyAlignment="1" applyProtection="1">
      <alignment horizontal="left" vertical="center" wrapText="1"/>
      <protection locked="0"/>
    </xf>
    <xf numFmtId="0" fontId="17" fillId="0" borderId="0" xfId="0" applyNumberFormat="1" applyFont="1" applyFill="1" applyBorder="1" applyAlignment="1" applyProtection="1">
      <alignment horizontal="left" vertical="top" wrapText="1"/>
      <protection locked="0"/>
    </xf>
    <xf numFmtId="0" fontId="17" fillId="0" borderId="12" xfId="0" applyNumberFormat="1" applyFont="1" applyFill="1" applyBorder="1" applyAlignment="1" applyProtection="1">
      <alignment horizontal="left" vertical="top" wrapText="1"/>
      <protection locked="0"/>
    </xf>
    <xf numFmtId="0" fontId="17" fillId="5" borderId="11" xfId="0" applyFont="1" applyFill="1" applyBorder="1" applyAlignment="1">
      <alignment horizontal="center" wrapText="1"/>
    </xf>
    <xf numFmtId="0" fontId="17" fillId="5" borderId="0" xfId="0" applyFont="1" applyFill="1" applyBorder="1" applyAlignment="1">
      <alignment horizontal="center" wrapText="1"/>
    </xf>
    <xf numFmtId="0" fontId="8" fillId="0" borderId="0" xfId="0" applyFont="1" applyAlignment="1">
      <alignment horizontal="center"/>
    </xf>
    <xf numFmtId="0" fontId="16" fillId="4" borderId="0" xfId="0" applyFont="1" applyFill="1" applyAlignment="1">
      <alignment horizontal="center"/>
    </xf>
    <xf numFmtId="0" fontId="17" fillId="4" borderId="36" xfId="0" applyFont="1" applyFill="1" applyBorder="1" applyAlignment="1" applyProtection="1">
      <alignment horizontal="left" vertical="center"/>
      <protection locked="0"/>
    </xf>
    <xf numFmtId="0" fontId="17" fillId="4" borderId="37" xfId="0" applyFont="1" applyFill="1" applyBorder="1" applyAlignment="1" applyProtection="1">
      <alignment horizontal="left" vertical="center"/>
      <protection locked="0"/>
    </xf>
    <xf numFmtId="0" fontId="34" fillId="0" borderId="36" xfId="1" applyNumberFormat="1" applyFill="1" applyBorder="1" applyAlignment="1" applyProtection="1">
      <alignment horizontal="left" vertical="center" wrapText="1"/>
      <protection locked="0"/>
    </xf>
    <xf numFmtId="0" fontId="17" fillId="0" borderId="45" xfId="0" applyFont="1" applyFill="1" applyBorder="1" applyAlignment="1" applyProtection="1">
      <alignment horizontal="left" vertical="center"/>
      <protection locked="0"/>
    </xf>
    <xf numFmtId="49" fontId="34" fillId="5" borderId="45" xfId="1" applyNumberFormat="1" applyFill="1" applyBorder="1" applyAlignment="1" applyProtection="1">
      <alignment horizontal="left" vertical="center" wrapText="1"/>
    </xf>
    <xf numFmtId="49" fontId="46" fillId="5" borderId="45" xfId="1" applyNumberFormat="1" applyFont="1" applyFill="1" applyBorder="1" applyAlignment="1" applyProtection="1">
      <alignment horizontal="left" vertical="center" wrapText="1"/>
    </xf>
    <xf numFmtId="49" fontId="46" fillId="5" borderId="46" xfId="1" applyNumberFormat="1" applyFont="1" applyFill="1" applyBorder="1" applyAlignment="1" applyProtection="1">
      <alignment horizontal="left" vertical="center" wrapText="1"/>
    </xf>
    <xf numFmtId="0" fontId="16" fillId="5" borderId="13" xfId="0" applyFont="1" applyFill="1" applyBorder="1" applyAlignment="1">
      <alignment horizontal="center" vertical="center" wrapText="1"/>
    </xf>
    <xf numFmtId="0" fontId="16" fillId="5" borderId="14" xfId="0" applyFont="1" applyFill="1" applyBorder="1" applyAlignment="1">
      <alignment horizontal="center" vertical="center" wrapText="1"/>
    </xf>
    <xf numFmtId="0" fontId="17" fillId="5" borderId="45" xfId="0" applyFont="1" applyFill="1" applyBorder="1" applyAlignment="1">
      <alignment horizontal="left" vertical="center"/>
    </xf>
    <xf numFmtId="0" fontId="17" fillId="5" borderId="46" xfId="0" applyFont="1" applyFill="1" applyBorder="1" applyAlignment="1">
      <alignment horizontal="left" vertical="center"/>
    </xf>
    <xf numFmtId="49" fontId="17" fillId="0" borderId="45" xfId="0" applyNumberFormat="1" applyFont="1" applyFill="1" applyBorder="1" applyAlignment="1" applyProtection="1">
      <alignment horizontal="left" vertical="center" wrapText="1"/>
      <protection locked="0"/>
    </xf>
    <xf numFmtId="49" fontId="17" fillId="0" borderId="0" xfId="0" applyNumberFormat="1" applyFont="1" applyFill="1" applyBorder="1" applyAlignment="1" applyProtection="1">
      <alignment horizontal="left" vertical="center" wrapText="1"/>
      <protection locked="0"/>
    </xf>
    <xf numFmtId="49" fontId="17" fillId="0" borderId="12" xfId="0" applyNumberFormat="1" applyFont="1" applyFill="1" applyBorder="1" applyAlignment="1" applyProtection="1">
      <alignment horizontal="left" vertical="center" wrapText="1"/>
      <protection locked="0"/>
    </xf>
    <xf numFmtId="49" fontId="17" fillId="5" borderId="45" xfId="0" applyNumberFormat="1" applyFont="1" applyFill="1" applyBorder="1" applyAlignment="1">
      <alignment horizontal="center" vertical="center" wrapText="1"/>
    </xf>
    <xf numFmtId="0" fontId="21" fillId="0" borderId="0" xfId="0" applyFont="1" applyAlignment="1">
      <alignment horizontal="center"/>
    </xf>
    <xf numFmtId="49" fontId="17" fillId="5" borderId="0" xfId="0" applyNumberFormat="1" applyFont="1" applyFill="1" applyBorder="1" applyAlignment="1" applyProtection="1">
      <alignment horizontal="left" vertical="center" wrapText="1"/>
      <protection locked="0"/>
    </xf>
    <xf numFmtId="49" fontId="17" fillId="5" borderId="12" xfId="0" applyNumberFormat="1" applyFont="1" applyFill="1" applyBorder="1" applyAlignment="1" applyProtection="1">
      <alignment horizontal="left" vertical="center" wrapText="1"/>
      <protection locked="0"/>
    </xf>
    <xf numFmtId="171" fontId="17" fillId="5" borderId="0" xfId="0" applyNumberFormat="1" applyFont="1" applyFill="1" applyBorder="1" applyAlignment="1" applyProtection="1">
      <alignment horizontal="left" vertical="center" wrapText="1"/>
      <protection locked="0"/>
    </xf>
    <xf numFmtId="171" fontId="17" fillId="5" borderId="12" xfId="0" applyNumberFormat="1" applyFont="1" applyFill="1" applyBorder="1" applyAlignment="1" applyProtection="1">
      <alignment horizontal="left" vertical="center" wrapText="1"/>
      <protection locked="0"/>
    </xf>
    <xf numFmtId="49" fontId="17" fillId="5" borderId="45" xfId="0" applyNumberFormat="1" applyFont="1" applyFill="1" applyBorder="1" applyAlignment="1">
      <alignment horizontal="left" vertical="center" wrapText="1"/>
    </xf>
    <xf numFmtId="0" fontId="20" fillId="0" borderId="1" xfId="0" applyNumberFormat="1" applyFont="1" applyBorder="1" applyAlignment="1">
      <alignment horizontal="left" vertical="center" wrapText="1"/>
    </xf>
    <xf numFmtId="0" fontId="1" fillId="0" borderId="1" xfId="0" applyNumberFormat="1" applyFont="1" applyBorder="1" applyAlignment="1">
      <alignment horizontal="center" vertical="center" wrapText="1"/>
    </xf>
    <xf numFmtId="0" fontId="21" fillId="9" borderId="25" xfId="0" applyFont="1" applyFill="1" applyBorder="1" applyAlignment="1">
      <alignment horizontal="center" vertical="center"/>
    </xf>
    <xf numFmtId="0" fontId="21" fillId="9" borderId="26" xfId="0" applyFont="1" applyFill="1" applyBorder="1" applyAlignment="1">
      <alignment horizontal="center" vertical="center"/>
    </xf>
    <xf numFmtId="0" fontId="21" fillId="9" borderId="27" xfId="0" applyFont="1" applyFill="1" applyBorder="1" applyAlignment="1">
      <alignment horizontal="center" vertical="center"/>
    </xf>
    <xf numFmtId="0" fontId="1" fillId="9" borderId="1" xfId="0" applyNumberFormat="1" applyFont="1" applyFill="1" applyBorder="1" applyAlignment="1">
      <alignment horizontal="center" vertical="center" wrapText="1"/>
    </xf>
    <xf numFmtId="0" fontId="9" fillId="12" borderId="1" xfId="0" applyFont="1" applyFill="1" applyBorder="1" applyAlignment="1">
      <alignment horizontal="center" vertical="center"/>
    </xf>
    <xf numFmtId="0" fontId="9" fillId="12" borderId="2" xfId="0" applyFont="1" applyFill="1" applyBorder="1" applyAlignment="1">
      <alignment horizontal="center" vertical="center"/>
    </xf>
    <xf numFmtId="0" fontId="16" fillId="5" borderId="13" xfId="0" applyFont="1" applyFill="1" applyBorder="1" applyAlignment="1">
      <alignment horizontal="left" vertical="center"/>
    </xf>
    <xf numFmtId="0" fontId="16" fillId="5" borderId="14" xfId="0" applyFont="1" applyFill="1" applyBorder="1" applyAlignment="1">
      <alignment horizontal="left" vertical="center"/>
    </xf>
    <xf numFmtId="0" fontId="1" fillId="9" borderId="22" xfId="0" applyNumberFormat="1" applyFont="1" applyFill="1" applyBorder="1" applyAlignment="1">
      <alignment horizontal="center" vertical="center" wrapText="1"/>
    </xf>
    <xf numFmtId="0" fontId="1" fillId="9" borderId="18" xfId="0" applyNumberFormat="1" applyFont="1" applyFill="1" applyBorder="1" applyAlignment="1">
      <alignment horizontal="center" vertical="center" wrapText="1"/>
    </xf>
    <xf numFmtId="0" fontId="1" fillId="9" borderId="23" xfId="0" applyNumberFormat="1" applyFont="1" applyFill="1" applyBorder="1" applyAlignment="1">
      <alignment horizontal="center" vertical="center" wrapText="1"/>
    </xf>
    <xf numFmtId="0" fontId="15" fillId="9" borderId="8" xfId="0" applyFont="1" applyFill="1" applyBorder="1" applyAlignment="1">
      <alignment horizontal="left" vertical="center"/>
    </xf>
    <xf numFmtId="0" fontId="15" fillId="9" borderId="9" xfId="0" applyFont="1" applyFill="1" applyBorder="1" applyAlignment="1">
      <alignment horizontal="left" vertical="center"/>
    </xf>
    <xf numFmtId="0" fontId="15" fillId="9" borderId="10" xfId="0" applyFont="1" applyFill="1" applyBorder="1" applyAlignment="1">
      <alignment horizontal="left" vertical="center"/>
    </xf>
    <xf numFmtId="0" fontId="16" fillId="5" borderId="11" xfId="0" applyFont="1" applyFill="1" applyBorder="1" applyAlignment="1">
      <alignment horizontal="left" vertical="center"/>
    </xf>
    <xf numFmtId="0" fontId="16" fillId="5" borderId="0" xfId="0" applyFont="1" applyFill="1" applyBorder="1" applyAlignment="1">
      <alignment horizontal="left" vertical="center"/>
    </xf>
    <xf numFmtId="0" fontId="17" fillId="5" borderId="0" xfId="0" applyFont="1" applyFill="1" applyBorder="1" applyAlignment="1">
      <alignment horizontal="left" vertical="center"/>
    </xf>
    <xf numFmtId="0" fontId="17" fillId="5" borderId="12" xfId="0" applyFont="1" applyFill="1" applyBorder="1" applyAlignment="1">
      <alignment horizontal="left" vertical="center"/>
    </xf>
    <xf numFmtId="0" fontId="37" fillId="0" borderId="0" xfId="0" applyFont="1" applyAlignment="1">
      <alignment horizontal="center" vertical="center" wrapText="1"/>
    </xf>
    <xf numFmtId="0" fontId="8" fillId="0" borderId="0" xfId="0" applyFont="1" applyAlignment="1">
      <alignment horizontal="center" vertical="center"/>
    </xf>
    <xf numFmtId="0" fontId="15" fillId="9" borderId="33" xfId="0" applyFont="1" applyFill="1" applyBorder="1" applyAlignment="1">
      <alignment horizontal="left" vertical="center"/>
    </xf>
    <xf numFmtId="0" fontId="15" fillId="9" borderId="34" xfId="0" applyFont="1" applyFill="1" applyBorder="1" applyAlignment="1">
      <alignment horizontal="left" vertical="center"/>
    </xf>
    <xf numFmtId="0" fontId="15" fillId="9" borderId="33" xfId="0" applyFont="1" applyFill="1" applyBorder="1" applyAlignment="1">
      <alignment horizontal="center" vertical="center"/>
    </xf>
    <xf numFmtId="0" fontId="15" fillId="9" borderId="34" xfId="0" applyFont="1" applyFill="1" applyBorder="1" applyAlignment="1">
      <alignment horizontal="center" vertical="center"/>
    </xf>
    <xf numFmtId="0" fontId="15" fillId="9" borderId="63" xfId="0" applyFont="1" applyFill="1" applyBorder="1" applyAlignment="1">
      <alignment horizontal="center" vertical="center"/>
    </xf>
    <xf numFmtId="0" fontId="15" fillId="9" borderId="14" xfId="0" applyFont="1" applyFill="1" applyBorder="1" applyAlignment="1">
      <alignment horizontal="center" vertical="center"/>
    </xf>
    <xf numFmtId="0" fontId="5" fillId="0" borderId="11" xfId="0" applyFont="1" applyBorder="1" applyAlignment="1">
      <alignment horizontal="center"/>
    </xf>
    <xf numFmtId="0" fontId="5" fillId="0" borderId="0" xfId="0" applyFont="1" applyBorder="1" applyAlignment="1">
      <alignment horizontal="center"/>
    </xf>
    <xf numFmtId="0" fontId="5" fillId="0" borderId="12" xfId="0" applyFont="1" applyBorder="1" applyAlignment="1">
      <alignment horizontal="center"/>
    </xf>
    <xf numFmtId="0" fontId="5" fillId="0" borderId="13" xfId="0" applyFont="1" applyBorder="1" applyAlignment="1">
      <alignment horizontal="center"/>
    </xf>
    <xf numFmtId="0" fontId="5" fillId="0" borderId="14" xfId="0" applyFont="1" applyBorder="1" applyAlignment="1">
      <alignment horizontal="center"/>
    </xf>
    <xf numFmtId="0" fontId="5" fillId="0" borderId="15" xfId="0" applyFont="1" applyBorder="1" applyAlignment="1">
      <alignment horizontal="center"/>
    </xf>
    <xf numFmtId="0" fontId="5" fillId="0" borderId="33" xfId="0" applyFont="1" applyBorder="1" applyAlignment="1">
      <alignment horizontal="left" vertical="center"/>
    </xf>
    <xf numFmtId="0" fontId="5" fillId="0" borderId="34" xfId="0" applyFont="1" applyBorder="1" applyAlignment="1">
      <alignment horizontal="left" vertical="center"/>
    </xf>
    <xf numFmtId="0" fontId="5" fillId="0" borderId="34" xfId="0" applyFont="1" applyBorder="1" applyAlignment="1">
      <alignment horizontal="center"/>
    </xf>
    <xf numFmtId="0" fontId="5" fillId="0" borderId="35" xfId="0" applyFont="1" applyBorder="1" applyAlignment="1">
      <alignment horizontal="center"/>
    </xf>
    <xf numFmtId="0" fontId="8" fillId="0" borderId="33" xfId="0" applyFont="1" applyBorder="1" applyAlignment="1">
      <alignment horizontal="left" vertical="center"/>
    </xf>
    <xf numFmtId="0" fontId="8" fillId="0" borderId="34" xfId="0" applyFont="1" applyBorder="1" applyAlignment="1">
      <alignment horizontal="left" vertical="center"/>
    </xf>
    <xf numFmtId="164" fontId="5" fillId="0" borderId="69" xfId="0" applyNumberFormat="1" applyFont="1" applyBorder="1" applyAlignment="1">
      <alignment horizontal="center" vertical="center"/>
    </xf>
    <xf numFmtId="164" fontId="5" fillId="0" borderId="11" xfId="0" applyNumberFormat="1" applyFont="1" applyBorder="1" applyAlignment="1">
      <alignment horizontal="center" vertical="center"/>
    </xf>
    <xf numFmtId="164" fontId="5" fillId="0" borderId="13" xfId="0" applyNumberFormat="1" applyFont="1" applyBorder="1" applyAlignment="1">
      <alignment horizontal="center" vertical="center"/>
    </xf>
    <xf numFmtId="0" fontId="9" fillId="0" borderId="1" xfId="0" applyFont="1" applyBorder="1" applyAlignment="1">
      <alignment horizontal="justify" vertical="center" wrapText="1"/>
    </xf>
    <xf numFmtId="0" fontId="9" fillId="0" borderId="31" xfId="0" applyFont="1" applyBorder="1" applyAlignment="1">
      <alignment horizontal="justify" vertical="center" wrapText="1"/>
    </xf>
    <xf numFmtId="0" fontId="5" fillId="0" borderId="1" xfId="0" applyFont="1" applyBorder="1" applyAlignment="1">
      <alignment horizontal="justify" vertical="center"/>
    </xf>
    <xf numFmtId="0" fontId="5" fillId="0" borderId="31" xfId="0" applyFont="1" applyBorder="1" applyAlignment="1">
      <alignment horizontal="justify" vertical="center"/>
    </xf>
    <xf numFmtId="0" fontId="5" fillId="0" borderId="29" xfId="0" applyFont="1" applyBorder="1" applyAlignment="1">
      <alignment horizontal="center" vertical="center"/>
    </xf>
    <xf numFmtId="0" fontId="5" fillId="0" borderId="32" xfId="0" applyFont="1" applyBorder="1" applyAlignment="1">
      <alignment horizontal="center" vertical="center"/>
    </xf>
    <xf numFmtId="0" fontId="5" fillId="0" borderId="18" xfId="0" applyFont="1" applyBorder="1" applyAlignment="1">
      <alignment horizontal="justify" vertical="center"/>
    </xf>
    <xf numFmtId="0" fontId="5" fillId="0" borderId="23" xfId="0" applyFont="1" applyBorder="1" applyAlignment="1">
      <alignment horizontal="center" vertical="center"/>
    </xf>
    <xf numFmtId="164" fontId="5" fillId="0" borderId="28" xfId="0" applyNumberFormat="1" applyFont="1" applyBorder="1" applyAlignment="1">
      <alignment horizontal="center" vertical="center"/>
    </xf>
    <xf numFmtId="164" fontId="5" fillId="0" borderId="67" xfId="0" applyNumberFormat="1" applyFont="1" applyBorder="1" applyAlignment="1">
      <alignment horizontal="center" vertical="center"/>
    </xf>
    <xf numFmtId="164" fontId="5" fillId="0" borderId="68" xfId="0" applyNumberFormat="1" applyFont="1" applyBorder="1" applyAlignment="1">
      <alignment horizontal="center" vertical="center"/>
    </xf>
    <xf numFmtId="164" fontId="5" fillId="0" borderId="22" xfId="0" applyNumberFormat="1" applyFont="1" applyBorder="1" applyAlignment="1">
      <alignment horizontal="center" vertical="center"/>
    </xf>
    <xf numFmtId="0" fontId="9" fillId="0" borderId="18" xfId="0" applyFont="1" applyBorder="1" applyAlignment="1">
      <alignment horizontal="justify" vertical="center" wrapText="1"/>
    </xf>
    <xf numFmtId="0" fontId="8" fillId="0" borderId="0" xfId="0" applyFont="1" applyAlignment="1">
      <alignment horizontal="left" vertical="center" wrapText="1"/>
    </xf>
    <xf numFmtId="0" fontId="8" fillId="0" borderId="0" xfId="0" applyFont="1" applyAlignment="1">
      <alignment horizontal="left"/>
    </xf>
    <xf numFmtId="0" fontId="5" fillId="0" borderId="0" xfId="0" applyFont="1" applyAlignment="1">
      <alignment horizontal="left"/>
    </xf>
    <xf numFmtId="0" fontId="5" fillId="0" borderId="7" xfId="0" applyFont="1" applyBorder="1" applyAlignment="1">
      <alignment horizontal="center" vertical="center"/>
    </xf>
    <xf numFmtId="0" fontId="5" fillId="0" borderId="48"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center"/>
    </xf>
    <xf numFmtId="0" fontId="5" fillId="0" borderId="33" xfId="0" applyFont="1" applyBorder="1" applyAlignment="1">
      <alignment horizontal="left" wrapText="1"/>
    </xf>
    <xf numFmtId="0" fontId="5" fillId="0" borderId="34" xfId="0" applyFont="1" applyBorder="1" applyAlignment="1">
      <alignment horizontal="left" wrapText="1"/>
    </xf>
    <xf numFmtId="0" fontId="21" fillId="0" borderId="0" xfId="0" applyFont="1" applyAlignment="1">
      <alignment horizontal="left"/>
    </xf>
    <xf numFmtId="0" fontId="8" fillId="10" borderId="0" xfId="0" applyFont="1" applyFill="1" applyAlignment="1">
      <alignment horizont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164" fontId="5" fillId="0" borderId="50" xfId="0" applyNumberFormat="1" applyFont="1" applyBorder="1" applyAlignment="1">
      <alignment horizontal="center" vertical="center"/>
    </xf>
    <xf numFmtId="0" fontId="5" fillId="0" borderId="71" xfId="0" applyFont="1" applyBorder="1" applyAlignment="1">
      <alignment horizontal="center" vertical="center"/>
    </xf>
    <xf numFmtId="0" fontId="5" fillId="0" borderId="20" xfId="0" applyFont="1" applyBorder="1" applyAlignment="1">
      <alignment horizontal="center" vertical="center"/>
    </xf>
    <xf numFmtId="0" fontId="21" fillId="0" borderId="0" xfId="0" applyFont="1" applyAlignment="1">
      <alignment horizontal="center" vertical="center" wrapText="1"/>
    </xf>
    <xf numFmtId="179" fontId="5" fillId="0" borderId="6" xfId="0" applyNumberFormat="1" applyFont="1" applyBorder="1" applyAlignment="1">
      <alignment horizontal="center" vertical="center"/>
    </xf>
    <xf numFmtId="179" fontId="5" fillId="0" borderId="1" xfId="0" applyNumberFormat="1" applyFont="1" applyBorder="1" applyAlignment="1">
      <alignment horizontal="center" vertical="center"/>
    </xf>
    <xf numFmtId="0" fontId="11" fillId="0" borderId="74" xfId="0" applyFont="1" applyBorder="1" applyAlignment="1">
      <alignment horizontal="center" vertical="center"/>
    </xf>
    <xf numFmtId="0" fontId="11" fillId="0" borderId="64" xfId="0" applyFont="1" applyBorder="1" applyAlignment="1">
      <alignment horizontal="center" vertical="center"/>
    </xf>
    <xf numFmtId="0" fontId="5" fillId="0" borderId="6" xfId="0" applyFont="1" applyBorder="1" applyAlignment="1">
      <alignment horizontal="center"/>
    </xf>
    <xf numFmtId="0" fontId="5" fillId="0" borderId="1" xfId="0" applyFont="1" applyBorder="1" applyAlignment="1">
      <alignment horizontal="center"/>
    </xf>
    <xf numFmtId="0" fontId="5" fillId="0" borderId="4" xfId="0" applyFont="1" applyBorder="1" applyAlignment="1">
      <alignment horizontal="center"/>
    </xf>
    <xf numFmtId="0" fontId="5" fillId="0" borderId="54" xfId="0" applyFont="1" applyBorder="1" applyAlignment="1">
      <alignment horizontal="center" vertical="center" wrapText="1"/>
    </xf>
    <xf numFmtId="0" fontId="5" fillId="0" borderId="18" xfId="0" applyFont="1" applyBorder="1" applyAlignment="1">
      <alignment horizontal="center" vertical="center"/>
    </xf>
    <xf numFmtId="0" fontId="5" fillId="0" borderId="18" xfId="0" applyFont="1" applyBorder="1" applyAlignment="1">
      <alignment horizontal="center" vertical="center" wrapText="1"/>
    </xf>
    <xf numFmtId="0" fontId="5" fillId="0" borderId="53" xfId="0" applyFont="1" applyBorder="1" applyAlignment="1">
      <alignment horizontal="center" vertical="center"/>
    </xf>
    <xf numFmtId="0" fontId="6" fillId="0" borderId="53" xfId="0" applyFont="1" applyBorder="1" applyAlignment="1">
      <alignment horizontal="center" vertical="center" wrapText="1"/>
    </xf>
    <xf numFmtId="0" fontId="6" fillId="0" borderId="27" xfId="0" applyFont="1" applyBorder="1" applyAlignment="1">
      <alignment horizontal="center" vertical="center" wrapText="1"/>
    </xf>
    <xf numFmtId="179" fontId="5" fillId="0" borderId="28" xfId="0" applyNumberFormat="1" applyFont="1" applyBorder="1" applyAlignment="1">
      <alignment horizontal="center" vertical="center"/>
    </xf>
    <xf numFmtId="0" fontId="5" fillId="0" borderId="22" xfId="0" applyFont="1" applyBorder="1" applyAlignment="1">
      <alignment horizontal="center" vertical="center" wrapText="1"/>
    </xf>
    <xf numFmtId="0" fontId="5" fillId="0" borderId="28" xfId="0" applyFont="1" applyBorder="1" applyAlignment="1">
      <alignment horizontal="center"/>
    </xf>
    <xf numFmtId="0" fontId="5" fillId="0" borderId="22" xfId="0" applyFont="1" applyBorder="1" applyAlignment="1">
      <alignment horizontal="center" vertical="center" textRotation="90"/>
    </xf>
    <xf numFmtId="0" fontId="5" fillId="0" borderId="28" xfId="0" applyFont="1" applyBorder="1" applyAlignment="1">
      <alignment horizontal="center" vertical="center" textRotation="90"/>
    </xf>
    <xf numFmtId="0" fontId="5" fillId="0" borderId="30" xfId="0" applyFont="1" applyBorder="1" applyAlignment="1">
      <alignment horizontal="center" vertical="center" textRotation="90"/>
    </xf>
    <xf numFmtId="179" fontId="5" fillId="0" borderId="4" xfId="0" applyNumberFormat="1" applyFont="1" applyBorder="1" applyAlignment="1">
      <alignment horizontal="center" vertical="center"/>
    </xf>
    <xf numFmtId="0" fontId="5" fillId="0" borderId="77" xfId="0" applyFont="1" applyBorder="1" applyAlignment="1">
      <alignment horizontal="center"/>
    </xf>
    <xf numFmtId="179" fontId="6" fillId="0" borderId="4" xfId="0" applyNumberFormat="1" applyFont="1" applyBorder="1" applyAlignment="1">
      <alignment horizontal="center" vertical="center"/>
    </xf>
    <xf numFmtId="179" fontId="6" fillId="0" borderId="77" xfId="0" applyNumberFormat="1" applyFont="1" applyBorder="1" applyAlignment="1">
      <alignment horizontal="center" vertical="center"/>
    </xf>
    <xf numFmtId="0" fontId="8" fillId="0" borderId="0" xfId="0" applyFont="1" applyAlignment="1">
      <alignment horizontal="center" wrapText="1"/>
    </xf>
    <xf numFmtId="0" fontId="5" fillId="0" borderId="0" xfId="0" applyFont="1" applyAlignment="1">
      <alignment horizontal="left" wrapText="1"/>
    </xf>
    <xf numFmtId="0" fontId="16" fillId="0" borderId="0" xfId="0" applyFont="1" applyAlignment="1">
      <alignment horizontal="left"/>
    </xf>
    <xf numFmtId="0" fontId="15" fillId="0" borderId="0" xfId="0" applyFont="1" applyAlignment="1">
      <alignment horizontal="center"/>
    </xf>
    <xf numFmtId="0" fontId="13" fillId="0" borderId="0" xfId="0" applyFont="1" applyAlignment="1">
      <alignment horizontal="center"/>
    </xf>
    <xf numFmtId="0" fontId="17" fillId="0" borderId="0" xfId="0" applyFont="1" applyAlignment="1">
      <alignment horizontal="center"/>
    </xf>
    <xf numFmtId="0" fontId="17" fillId="0" borderId="0" xfId="0" applyFont="1" applyAlignment="1">
      <alignment horizontal="center" vertical="center" wrapText="1"/>
    </xf>
    <xf numFmtId="0" fontId="5" fillId="0" borderId="29" xfId="0" applyFont="1" applyBorder="1" applyAlignment="1">
      <alignment horizontal="center"/>
    </xf>
    <xf numFmtId="179" fontId="5" fillId="0" borderId="29" xfId="0" applyNumberFormat="1" applyFont="1" applyBorder="1" applyAlignment="1">
      <alignment horizontal="center" vertical="center"/>
    </xf>
    <xf numFmtId="0" fontId="8" fillId="0" borderId="1" xfId="0" applyFont="1" applyBorder="1" applyAlignment="1">
      <alignment horizontal="center" vertical="center"/>
    </xf>
    <xf numFmtId="0" fontId="31" fillId="12" borderId="52" xfId="0" applyFont="1" applyFill="1" applyBorder="1" applyAlignment="1">
      <alignment horizontal="center" vertical="center" wrapText="1"/>
    </xf>
    <xf numFmtId="0" fontId="31" fillId="12" borderId="34" xfId="0" applyFont="1" applyFill="1" applyBorder="1" applyAlignment="1">
      <alignment horizontal="center" vertical="center" wrapText="1"/>
    </xf>
    <xf numFmtId="0" fontId="31" fillId="12" borderId="44" xfId="0" applyFont="1" applyFill="1" applyBorder="1" applyAlignment="1">
      <alignment horizontal="center" vertical="center" wrapText="1"/>
    </xf>
    <xf numFmtId="0" fontId="8" fillId="0" borderId="53" xfId="0" applyFont="1" applyBorder="1" applyAlignment="1">
      <alignment horizontal="center" vertical="center"/>
    </xf>
    <xf numFmtId="0" fontId="8" fillId="0" borderId="26" xfId="0" applyFont="1" applyBorder="1" applyAlignment="1">
      <alignment horizontal="center" vertical="center"/>
    </xf>
    <xf numFmtId="0" fontId="8" fillId="0" borderId="54"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18" xfId="0" applyFont="1" applyBorder="1" applyAlignment="1">
      <alignment horizontal="center" vertical="center"/>
    </xf>
    <xf numFmtId="0" fontId="8" fillId="0" borderId="31" xfId="0" applyFont="1" applyBorder="1" applyAlignment="1">
      <alignment horizontal="center" vertical="center"/>
    </xf>
    <xf numFmtId="0" fontId="8" fillId="0" borderId="20" xfId="0" applyFont="1" applyBorder="1" applyAlignment="1">
      <alignment horizontal="center" vertical="center"/>
    </xf>
    <xf numFmtId="0" fontId="9" fillId="0" borderId="0" xfId="0" applyFont="1" applyAlignment="1">
      <alignment horizontal="center"/>
    </xf>
    <xf numFmtId="0" fontId="9" fillId="0" borderId="0" xfId="0" applyFont="1" applyAlignment="1">
      <alignment horizontal="center" vertical="center"/>
    </xf>
    <xf numFmtId="0" fontId="8" fillId="0" borderId="55" xfId="0" applyFont="1" applyBorder="1" applyAlignment="1">
      <alignment horizontal="center" vertical="center"/>
    </xf>
    <xf numFmtId="0" fontId="8" fillId="0" borderId="57" xfId="0" applyFont="1" applyBorder="1" applyAlignment="1">
      <alignment horizontal="center" vertical="center"/>
    </xf>
    <xf numFmtId="0" fontId="8" fillId="0" borderId="56" xfId="0" applyFont="1" applyBorder="1" applyAlignment="1">
      <alignment horizontal="center" vertical="center"/>
    </xf>
    <xf numFmtId="0" fontId="8" fillId="0" borderId="63" xfId="0" applyFont="1" applyBorder="1" applyAlignment="1">
      <alignment horizontal="center" vertical="center"/>
    </xf>
    <xf numFmtId="0" fontId="8" fillId="0" borderId="14" xfId="0" applyFont="1" applyBorder="1" applyAlignment="1">
      <alignment horizontal="center" vertical="center"/>
    </xf>
    <xf numFmtId="0" fontId="8" fillId="0" borderId="61" xfId="0" applyFont="1" applyBorder="1" applyAlignment="1">
      <alignment horizontal="center" vertical="center"/>
    </xf>
    <xf numFmtId="0" fontId="33" fillId="0" borderId="0" xfId="0" applyFont="1" applyAlignment="1">
      <alignment horizontal="center" vertical="center"/>
    </xf>
    <xf numFmtId="0" fontId="33" fillId="0" borderId="0" xfId="0" applyFont="1" applyAlignment="1">
      <alignment horizontal="center"/>
    </xf>
    <xf numFmtId="0" fontId="32" fillId="7" borderId="0" xfId="0" applyFont="1" applyFill="1" applyBorder="1" applyAlignment="1">
      <alignment horizontal="center" vertical="center"/>
    </xf>
    <xf numFmtId="0" fontId="5" fillId="0" borderId="0" xfId="0" applyFont="1" applyAlignment="1">
      <alignment horizontal="center" wrapText="1"/>
    </xf>
    <xf numFmtId="0" fontId="9" fillId="0" borderId="0" xfId="0" applyFont="1" applyAlignment="1">
      <alignment horizontal="justify" vertical="top" wrapText="1"/>
    </xf>
    <xf numFmtId="0" fontId="9" fillId="0" borderId="0" xfId="0" applyFont="1" applyBorder="1" applyAlignment="1">
      <alignment horizontal="center" vertical="center"/>
    </xf>
    <xf numFmtId="0" fontId="5" fillId="0" borderId="0" xfId="0" applyFont="1" applyAlignment="1">
      <alignment horizontal="center" vertical="center"/>
    </xf>
    <xf numFmtId="0" fontId="21" fillId="0" borderId="0" xfId="0" applyFont="1" applyAlignment="1">
      <alignment horizontal="left" vertical="center" wrapText="1"/>
    </xf>
    <xf numFmtId="0" fontId="42" fillId="0" borderId="0" xfId="0" applyFont="1" applyAlignment="1">
      <alignment horizontal="center"/>
    </xf>
    <xf numFmtId="0" fontId="20" fillId="0" borderId="0" xfId="0" applyFont="1" applyBorder="1" applyAlignment="1">
      <alignment horizontal="center"/>
    </xf>
    <xf numFmtId="0" fontId="8" fillId="0" borderId="70" xfId="0" applyFont="1" applyBorder="1" applyAlignment="1">
      <alignment horizontal="center" vertical="center"/>
    </xf>
    <xf numFmtId="0" fontId="8" fillId="0" borderId="66" xfId="0" applyFont="1" applyBorder="1" applyAlignment="1">
      <alignment horizontal="center" vertical="center"/>
    </xf>
    <xf numFmtId="0" fontId="8" fillId="0" borderId="71" xfId="0" applyFont="1" applyBorder="1" applyAlignment="1">
      <alignment horizontal="center" vertical="center"/>
    </xf>
    <xf numFmtId="0" fontId="20" fillId="0" borderId="0" xfId="0" applyFont="1" applyBorder="1" applyAlignment="1">
      <alignment horizontal="center" vertical="center"/>
    </xf>
    <xf numFmtId="0" fontId="31" fillId="12" borderId="72" xfId="0" applyFont="1" applyFill="1" applyBorder="1" applyAlignment="1">
      <alignment horizontal="center" vertical="center" wrapText="1"/>
    </xf>
    <xf numFmtId="0" fontId="31" fillId="12" borderId="73" xfId="0" applyFont="1" applyFill="1" applyBorder="1" applyAlignment="1">
      <alignment horizontal="center" vertical="center" wrapText="1"/>
    </xf>
    <xf numFmtId="166" fontId="8" fillId="0" borderId="1" xfId="0" applyNumberFormat="1" applyFont="1" applyBorder="1" applyAlignment="1">
      <alignment horizontal="center" vertical="center"/>
    </xf>
    <xf numFmtId="0" fontId="9" fillId="9" borderId="33" xfId="0" applyFont="1" applyFill="1" applyBorder="1" applyAlignment="1">
      <alignment horizontal="left" vertical="center"/>
    </xf>
    <xf numFmtId="0" fontId="9" fillId="9" borderId="35" xfId="0" applyFont="1" applyFill="1" applyBorder="1" applyAlignment="1">
      <alignment horizontal="left" vertical="center"/>
    </xf>
    <xf numFmtId="165" fontId="10" fillId="9" borderId="33" xfId="0" applyNumberFormat="1" applyFont="1" applyFill="1" applyBorder="1" applyAlignment="1">
      <alignment horizontal="center" vertical="center" wrapText="1"/>
    </xf>
    <xf numFmtId="165" fontId="10" fillId="9" borderId="34" xfId="0" applyNumberFormat="1" applyFont="1" applyFill="1" applyBorder="1" applyAlignment="1">
      <alignment horizontal="center" vertical="center" wrapText="1"/>
    </xf>
    <xf numFmtId="165" fontId="10" fillId="9" borderId="35" xfId="0" applyNumberFormat="1" applyFont="1" applyFill="1" applyBorder="1" applyAlignment="1">
      <alignment horizontal="center" vertical="center" wrapText="1"/>
    </xf>
    <xf numFmtId="165" fontId="10" fillId="9" borderId="33" xfId="0" applyNumberFormat="1" applyFont="1" applyFill="1" applyBorder="1" applyAlignment="1">
      <alignment horizontal="center" vertical="center"/>
    </xf>
    <xf numFmtId="165" fontId="10" fillId="9" borderId="34" xfId="0" applyNumberFormat="1" applyFont="1" applyFill="1" applyBorder="1" applyAlignment="1">
      <alignment horizontal="center" vertical="center"/>
    </xf>
    <xf numFmtId="165" fontId="10" fillId="9" borderId="35" xfId="0" applyNumberFormat="1" applyFont="1" applyFill="1" applyBorder="1" applyAlignment="1">
      <alignment horizontal="center" vertical="center"/>
    </xf>
    <xf numFmtId="0" fontId="11" fillId="0" borderId="0" xfId="0" applyFont="1" applyAlignment="1">
      <alignment horizontal="left" vertical="center" wrapText="1"/>
    </xf>
    <xf numFmtId="166" fontId="8" fillId="0" borderId="1" xfId="0" applyNumberFormat="1" applyFont="1" applyBorder="1" applyAlignment="1">
      <alignment horizontal="center"/>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0" fillId="0" borderId="0" xfId="0" applyAlignment="1">
      <alignment horizontal="center"/>
    </xf>
    <xf numFmtId="0" fontId="8" fillId="10" borderId="0" xfId="0" applyFont="1" applyFill="1" applyAlignment="1">
      <alignment horizontal="justify" vertical="center" wrapText="1"/>
    </xf>
    <xf numFmtId="0" fontId="21" fillId="0" borderId="0" xfId="0" applyFont="1" applyAlignment="1">
      <alignment horizontal="left" vertical="center"/>
    </xf>
    <xf numFmtId="0" fontId="45" fillId="11" borderId="0" xfId="0" applyFont="1" applyFill="1" applyAlignment="1">
      <alignment horizontal="justify" vertical="center" wrapText="1"/>
    </xf>
    <xf numFmtId="0" fontId="8" fillId="10" borderId="0" xfId="0" applyFont="1" applyFill="1" applyAlignment="1">
      <alignment horizontal="left" vertical="center" wrapText="1"/>
    </xf>
    <xf numFmtId="0" fontId="11" fillId="0" borderId="0" xfId="0" applyFont="1" applyBorder="1" applyAlignment="1">
      <alignment horizontal="center"/>
    </xf>
    <xf numFmtId="0" fontId="5" fillId="0" borderId="0" xfId="0" applyFont="1" applyBorder="1" applyAlignment="1">
      <alignment horizontal="center" wrapText="1"/>
    </xf>
    <xf numFmtId="0" fontId="5" fillId="0" borderId="0" xfId="0" applyFont="1" applyBorder="1" applyAlignment="1">
      <alignment horizontal="center" vertical="center"/>
    </xf>
    <xf numFmtId="0" fontId="2" fillId="0" borderId="0" xfId="0" applyFont="1" applyAlignment="1">
      <alignment horizontal="justify" vertical="center" wrapText="1"/>
    </xf>
    <xf numFmtId="0" fontId="60" fillId="0" borderId="0" xfId="0" applyFont="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right" vertical="center"/>
    </xf>
    <xf numFmtId="0" fontId="21" fillId="0" borderId="0" xfId="0" applyFont="1" applyAlignment="1">
      <alignment horizontal="justify" vertical="center" wrapText="1"/>
    </xf>
    <xf numFmtId="0" fontId="8" fillId="0" borderId="0" xfId="0" applyFont="1" applyAlignment="1">
      <alignment horizontal="justify" vertical="center" wrapText="1"/>
    </xf>
    <xf numFmtId="0" fontId="57" fillId="0" borderId="0" xfId="0" applyFont="1" applyAlignment="1">
      <alignment horizontal="left" vertical="center" wrapText="1"/>
    </xf>
    <xf numFmtId="0" fontId="1" fillId="0" borderId="0" xfId="0" applyFont="1" applyAlignment="1">
      <alignment horizontal="center" vertical="center"/>
    </xf>
    <xf numFmtId="0" fontId="5" fillId="0" borderId="0" xfId="0" applyFont="1" applyAlignment="1">
      <alignment horizontal="left" vertical="center" wrapText="1" indent="2"/>
    </xf>
    <xf numFmtId="0" fontId="35" fillId="0" borderId="0" xfId="0" applyFont="1" applyAlignment="1">
      <alignment horizontal="center"/>
    </xf>
    <xf numFmtId="0" fontId="17" fillId="0" borderId="59" xfId="0" applyFont="1" applyBorder="1" applyAlignment="1">
      <alignment horizontal="center"/>
    </xf>
    <xf numFmtId="0" fontId="11" fillId="0" borderId="59" xfId="0" applyFont="1" applyBorder="1" applyAlignment="1">
      <alignment horizontal="left"/>
    </xf>
    <xf numFmtId="0" fontId="11" fillId="0" borderId="0" xfId="0" applyFont="1" applyAlignment="1">
      <alignment horizontal="center"/>
    </xf>
    <xf numFmtId="0" fontId="5" fillId="0" borderId="60" xfId="0" applyFont="1" applyBorder="1" applyAlignment="1">
      <alignment horizontal="center"/>
    </xf>
    <xf numFmtId="0" fontId="5" fillId="0" borderId="0" xfId="0" applyFont="1" applyAlignment="1">
      <alignment horizontal="left" wrapText="1" indent="2"/>
    </xf>
    <xf numFmtId="0" fontId="5" fillId="0" borderId="0" xfId="0" applyFont="1" applyAlignment="1">
      <alignment horizontal="right"/>
    </xf>
    <xf numFmtId="0" fontId="11" fillId="0" borderId="0" xfId="0" applyFont="1" applyAlignment="1">
      <alignment horizontal="left"/>
    </xf>
    <xf numFmtId="0" fontId="11" fillId="0" borderId="0" xfId="0" applyFont="1" applyAlignment="1">
      <alignment horizontal="left" vertical="center"/>
    </xf>
    <xf numFmtId="49" fontId="11" fillId="0" borderId="0" xfId="0" applyNumberFormat="1" applyFont="1" applyAlignment="1">
      <alignment horizontal="left"/>
    </xf>
    <xf numFmtId="0" fontId="11" fillId="0" borderId="0" xfId="0" applyFont="1" applyAlignment="1">
      <alignment horizontal="center" vertical="center" wrapText="1"/>
    </xf>
    <xf numFmtId="0" fontId="4" fillId="0" borderId="0" xfId="0" applyFont="1" applyAlignment="1">
      <alignment horizontal="center"/>
    </xf>
    <xf numFmtId="0" fontId="8" fillId="0" borderId="36" xfId="0" applyFont="1" applyBorder="1" applyAlignment="1">
      <alignment horizontal="center"/>
    </xf>
    <xf numFmtId="49" fontId="5" fillId="0" borderId="0" xfId="0" applyNumberFormat="1" applyFont="1" applyAlignment="1">
      <alignment horizontal="left"/>
    </xf>
    <xf numFmtId="49" fontId="11" fillId="0" borderId="0" xfId="0" applyNumberFormat="1" applyFont="1" applyAlignment="1">
      <alignment horizontal="center"/>
    </xf>
    <xf numFmtId="0" fontId="11" fillId="0" borderId="0" xfId="0" applyNumberFormat="1" applyFont="1" applyAlignment="1">
      <alignment horizontal="center"/>
    </xf>
    <xf numFmtId="0" fontId="11" fillId="0" borderId="0" xfId="0" applyNumberFormat="1" applyFont="1" applyAlignment="1">
      <alignment horizontal="left"/>
    </xf>
    <xf numFmtId="0" fontId="5" fillId="0" borderId="0" xfId="0" applyFont="1" applyAlignment="1">
      <alignment horizontal="left" vertical="center" wrapText="1"/>
    </xf>
  </cellXfs>
  <cellStyles count="2">
    <cellStyle name="Hivatkozás" xfId="1" builtinId="8"/>
    <cellStyle name="Normál" xfId="0" builtinId="0"/>
  </cellStyles>
  <dxfs count="13315">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F0"/>
        </patternFill>
      </fill>
    </dxf>
    <dxf>
      <fill>
        <patternFill>
          <bgColor rgb="FF00B0F0"/>
        </patternFill>
      </fill>
    </dxf>
    <dxf>
      <fill>
        <patternFill>
          <bgColor rgb="FFFF0000"/>
        </patternFill>
      </fill>
    </dxf>
    <dxf>
      <fill>
        <patternFill>
          <bgColor rgb="FF00B0F0"/>
        </patternFill>
      </fill>
    </dxf>
    <dxf>
      <fill>
        <patternFill>
          <bgColor rgb="FF00B050"/>
        </patternFill>
      </fill>
    </dxf>
    <dxf>
      <fill>
        <patternFill>
          <bgColor rgb="FF00B05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00B050"/>
        </patternFill>
      </fill>
    </dxf>
    <dxf>
      <fill>
        <patternFill>
          <bgColor rgb="FF00B05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00B05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FF00"/>
        </patternFill>
      </fill>
    </dxf>
    <dxf>
      <fill>
        <patternFill>
          <bgColor rgb="FF00FF00"/>
        </patternFill>
      </fill>
    </dxf>
    <dxf>
      <fill>
        <patternFill>
          <bgColor rgb="FF66FF33"/>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F0"/>
        </patternFill>
      </fill>
    </dxf>
    <dxf>
      <font>
        <color rgb="FF006100"/>
      </font>
      <fill>
        <patternFill>
          <bgColor rgb="FFC6EFCE"/>
        </patternFill>
      </fill>
    </dxf>
    <dxf>
      <font>
        <color rgb="FF006100"/>
      </font>
      <fill>
        <patternFill>
          <bgColor rgb="FFC6EFCE"/>
        </patternFill>
      </fill>
    </dxf>
    <dxf>
      <fill>
        <patternFill>
          <bgColor indexed="11"/>
        </patternFill>
      </fill>
    </dxf>
    <dxf>
      <fill>
        <patternFill>
          <bgColor indexed="11"/>
        </patternFill>
      </fill>
    </dxf>
    <dxf>
      <fill>
        <patternFill>
          <bgColor rgb="FF92D050"/>
        </patternFill>
      </fill>
    </dxf>
    <dxf>
      <fill>
        <patternFill>
          <bgColor rgb="FF92D050"/>
        </patternFill>
      </fill>
    </dxf>
    <dxf>
      <fill>
        <patternFill>
          <bgColor rgb="FF92D050"/>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rgb="FF66FF33"/>
        </patternFill>
      </fill>
    </dxf>
    <dxf>
      <fill>
        <patternFill patternType="none">
          <bgColor indexed="65"/>
        </patternFill>
      </fill>
    </dxf>
    <dxf>
      <fill>
        <patternFill>
          <bgColor indexed="1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s>
  <tableStyles count="0" defaultTableStyle="TableStyleMedium2"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Times New Roman" pitchFamily="18" charset="0"/>
                <a:cs typeface="Times New Roman" pitchFamily="18" charset="0"/>
              </a:defRPr>
            </a:pPr>
            <a:r>
              <a:rPr lang="hu-HU" sz="1200">
                <a:latin typeface="Times New Roman" pitchFamily="18" charset="0"/>
                <a:cs typeface="Times New Roman" pitchFamily="18" charset="0"/>
              </a:rPr>
              <a:t>Írásbeli 1</a:t>
            </a:r>
          </a:p>
        </c:rich>
      </c:tx>
      <c:layout>
        <c:manualLayout>
          <c:xMode val="edge"/>
          <c:yMode val="edge"/>
          <c:x val="0.40607633420822398"/>
          <c:y val="2.0565552699228787E-2"/>
        </c:manualLayout>
      </c:layout>
      <c:overlay val="0"/>
    </c:title>
    <c:autoTitleDeleted val="0"/>
    <c:plotArea>
      <c:layout>
        <c:manualLayout>
          <c:layoutTarget val="inner"/>
          <c:xMode val="edge"/>
          <c:yMode val="edge"/>
          <c:x val="0.1967038495188102"/>
          <c:y val="0.14422470970049062"/>
          <c:w val="0.7640415573053374"/>
          <c:h val="0.41047925564574367"/>
        </c:manualLayout>
      </c:layout>
      <c:barChart>
        <c:barDir val="col"/>
        <c:grouping val="clustered"/>
        <c:varyColors val="0"/>
        <c:ser>
          <c:idx val="0"/>
          <c:order val="0"/>
          <c:invertIfNegative val="0"/>
          <c:dLbls>
            <c:spPr>
              <a:noFill/>
              <a:ln>
                <a:noFill/>
              </a:ln>
              <a:effectLst/>
            </c:spPr>
            <c:txPr>
              <a:bodyPr/>
              <a:lstStyle/>
              <a:p>
                <a:pPr>
                  <a:defRPr>
                    <a:latin typeface="Times New Roman" pitchFamily="18" charset="0"/>
                    <a:cs typeface="Times New Roman" pitchFamily="18" charset="0"/>
                  </a:defRPr>
                </a:pPr>
                <a:endParaRPr lang="hu-H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Statisztika!$C$3:$C$37</c:f>
              <c:strCache>
                <c:ptCount val="35"/>
                <c:pt idx="0">
                  <c:v>Nagyné Balogh Emília</c:v>
                </c:pt>
                <c:pt idx="1">
                  <c:v>b</c:v>
                </c:pt>
                <c:pt idx="2">
                  <c:v>c</c:v>
                </c:pt>
                <c:pt idx="3">
                  <c:v>d</c:v>
                </c:pt>
                <c:pt idx="4">
                  <c:v>e</c:v>
                </c:pt>
                <c:pt idx="5">
                  <c:v>f</c:v>
                </c:pt>
                <c:pt idx="6">
                  <c:v>h</c:v>
                </c:pt>
                <c:pt idx="7">
                  <c:v>hh</c:v>
                </c:pt>
                <c:pt idx="8">
                  <c:v>i</c:v>
                </c:pt>
                <c:pt idx="9">
                  <c:v>j</c:v>
                </c:pt>
                <c:pt idx="10">
                  <c:v>k</c:v>
                </c:pt>
                <c:pt idx="11">
                  <c:v>l</c:v>
                </c:pt>
                <c:pt idx="12">
                  <c:v>m</c:v>
                </c:pt>
                <c:pt idx="13">
                  <c:v>n</c:v>
                </c:pt>
                <c:pt idx="14">
                  <c:v>o</c:v>
                </c:pt>
                <c:pt idx="15">
                  <c:v>ó</c:v>
                </c:pt>
                <c:pt idx="16">
                  <c:v>ö</c:v>
                </c:pt>
                <c:pt idx="17">
                  <c:v>ő</c:v>
                </c:pt>
                <c:pt idx="18">
                  <c:v>p</c:v>
                </c:pt>
                <c:pt idx="19">
                  <c:v>q</c:v>
                </c:pt>
                <c:pt idx="20">
                  <c:v>r</c:v>
                </c:pt>
                <c:pt idx="21">
                  <c:v>s</c:v>
                </c:pt>
                <c:pt idx="22">
                  <c:v>t</c:v>
                </c:pt>
                <c:pt idx="23">
                  <c:v>ty</c:v>
                </c:pt>
                <c:pt idx="24">
                  <c:v>u</c:v>
                </c:pt>
                <c:pt idx="25">
                  <c:v>ú</c:v>
                </c:pt>
                <c:pt idx="26">
                  <c:v>ü</c:v>
                </c:pt>
                <c:pt idx="27">
                  <c:v>ű</c:v>
                </c:pt>
                <c:pt idx="28">
                  <c:v>v</c:v>
                </c:pt>
                <c:pt idx="29">
                  <c:v>z</c:v>
                </c:pt>
                <c:pt idx="30">
                  <c:v>--</c:v>
                </c:pt>
                <c:pt idx="31">
                  <c:v>--</c:v>
                </c:pt>
                <c:pt idx="32">
                  <c:v>--</c:v>
                </c:pt>
                <c:pt idx="33">
                  <c:v>--</c:v>
                </c:pt>
                <c:pt idx="34">
                  <c:v>--</c:v>
                </c:pt>
              </c:strCache>
            </c:strRef>
          </c:cat>
          <c:val>
            <c:numRef>
              <c:f>Statisztika!$D$3:$D$37</c:f>
              <c:numCache>
                <c:formatCode>General</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xmlns:c16r2="http://schemas.microsoft.com/office/drawing/2015/06/chart">
            <c:ext xmlns:c16="http://schemas.microsoft.com/office/drawing/2014/chart" uri="{C3380CC4-5D6E-409C-BE32-E72D297353CC}">
              <c16:uniqueId val="{00000000-EBB6-461D-BCE2-905BF53923D4}"/>
            </c:ext>
          </c:extLst>
        </c:ser>
        <c:dLbls>
          <c:showLegendKey val="0"/>
          <c:showVal val="0"/>
          <c:showCatName val="0"/>
          <c:showSerName val="0"/>
          <c:showPercent val="0"/>
          <c:showBubbleSize val="0"/>
        </c:dLbls>
        <c:gapWidth val="150"/>
        <c:axId val="-264785760"/>
        <c:axId val="-264783040"/>
      </c:barChart>
      <c:catAx>
        <c:axId val="-264785760"/>
        <c:scaling>
          <c:orientation val="minMax"/>
        </c:scaling>
        <c:delete val="0"/>
        <c:axPos val="b"/>
        <c:numFmt formatCode="General" sourceLinked="0"/>
        <c:majorTickMark val="none"/>
        <c:minorTickMark val="none"/>
        <c:tickLblPos val="nextTo"/>
        <c:txPr>
          <a:bodyPr/>
          <a:lstStyle/>
          <a:p>
            <a:pPr>
              <a:defRPr sz="1000">
                <a:latin typeface="Times New Roman" pitchFamily="18" charset="0"/>
                <a:cs typeface="Times New Roman" pitchFamily="18" charset="0"/>
              </a:defRPr>
            </a:pPr>
            <a:endParaRPr lang="hu-HU"/>
          </a:p>
        </c:txPr>
        <c:crossAx val="-264783040"/>
        <c:crosses val="autoZero"/>
        <c:auto val="1"/>
        <c:lblAlgn val="ctr"/>
        <c:lblOffset val="100"/>
        <c:noMultiLvlLbl val="0"/>
      </c:catAx>
      <c:valAx>
        <c:axId val="-264783040"/>
        <c:scaling>
          <c:orientation val="minMax"/>
          <c:max val="5"/>
        </c:scaling>
        <c:delete val="0"/>
        <c:axPos val="l"/>
        <c:majorGridlines/>
        <c:numFmt formatCode="#,##0;\-#,##0" sourceLinked="0"/>
        <c:majorTickMark val="none"/>
        <c:minorTickMark val="none"/>
        <c:tickLblPos val="nextTo"/>
        <c:txPr>
          <a:bodyPr/>
          <a:lstStyle/>
          <a:p>
            <a:pPr>
              <a:defRPr>
                <a:latin typeface="Times New Roman" pitchFamily="18" charset="0"/>
                <a:cs typeface="Times New Roman" pitchFamily="18" charset="0"/>
              </a:defRPr>
            </a:pPr>
            <a:endParaRPr lang="hu-HU"/>
          </a:p>
        </c:txPr>
        <c:crossAx val="-264785760"/>
        <c:crosses val="autoZero"/>
        <c:crossBetween val="between"/>
      </c:valAx>
    </c:plotArea>
    <c:plotVisOnly val="1"/>
    <c:dispBlanksAs val="gap"/>
    <c:showDLblsOverMax val="0"/>
  </c:chart>
  <c:spPr>
    <a:ln>
      <a:noFill/>
    </a:ln>
    <a:scene3d>
      <a:camera prst="orthographicFront"/>
      <a:lightRig rig="threePt" dir="t"/>
    </a:scene3d>
    <a:sp3d/>
  </c:sp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a:pPr>
            <a:r>
              <a:rPr lang="hu-HU"/>
              <a:t>Írásbeli 1</a:t>
            </a:r>
          </a:p>
        </c:rich>
      </c:tx>
      <c:layout>
        <c:manualLayout>
          <c:xMode val="edge"/>
          <c:yMode val="edge"/>
          <c:x val="0.40607633420822398"/>
          <c:y val="2.0565552699228787E-2"/>
        </c:manualLayout>
      </c:layout>
      <c:overlay val="0"/>
    </c:title>
    <c:autoTitleDeleted val="0"/>
    <c:view3D>
      <c:rotX val="20"/>
      <c:rotY val="30"/>
      <c:rAngAx val="0"/>
    </c:view3D>
    <c:floor>
      <c:thickness val="0"/>
    </c:floor>
    <c:sideWall>
      <c:thickness val="0"/>
    </c:sideWall>
    <c:backWall>
      <c:thickness val="0"/>
    </c:backWall>
    <c:plotArea>
      <c:layout>
        <c:manualLayout>
          <c:layoutTarget val="inner"/>
          <c:xMode val="edge"/>
          <c:yMode val="edge"/>
          <c:x val="0.1967038495188102"/>
          <c:y val="8.9861311466028757E-2"/>
          <c:w val="0.76404155730533763"/>
          <c:h val="0.58484323277500305"/>
        </c:manualLayout>
      </c:layout>
      <c:bar3DChart>
        <c:barDir val="col"/>
        <c:grouping val="standard"/>
        <c:varyColors val="0"/>
        <c:ser>
          <c:idx val="0"/>
          <c:order val="0"/>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Statisztika!$C$3:$C$37</c:f>
              <c:strCache>
                <c:ptCount val="35"/>
                <c:pt idx="0">
                  <c:v>Nagyné Balogh Emília</c:v>
                </c:pt>
                <c:pt idx="1">
                  <c:v>b</c:v>
                </c:pt>
                <c:pt idx="2">
                  <c:v>c</c:v>
                </c:pt>
                <c:pt idx="3">
                  <c:v>d</c:v>
                </c:pt>
                <c:pt idx="4">
                  <c:v>e</c:v>
                </c:pt>
                <c:pt idx="5">
                  <c:v>f</c:v>
                </c:pt>
                <c:pt idx="6">
                  <c:v>h</c:v>
                </c:pt>
                <c:pt idx="7">
                  <c:v>hh</c:v>
                </c:pt>
                <c:pt idx="8">
                  <c:v>i</c:v>
                </c:pt>
                <c:pt idx="9">
                  <c:v>j</c:v>
                </c:pt>
                <c:pt idx="10">
                  <c:v>k</c:v>
                </c:pt>
                <c:pt idx="11">
                  <c:v>l</c:v>
                </c:pt>
                <c:pt idx="12">
                  <c:v>m</c:v>
                </c:pt>
                <c:pt idx="13">
                  <c:v>n</c:v>
                </c:pt>
                <c:pt idx="14">
                  <c:v>o</c:v>
                </c:pt>
                <c:pt idx="15">
                  <c:v>ó</c:v>
                </c:pt>
                <c:pt idx="16">
                  <c:v>ö</c:v>
                </c:pt>
                <c:pt idx="17">
                  <c:v>ő</c:v>
                </c:pt>
                <c:pt idx="18">
                  <c:v>p</c:v>
                </c:pt>
                <c:pt idx="19">
                  <c:v>q</c:v>
                </c:pt>
                <c:pt idx="20">
                  <c:v>r</c:v>
                </c:pt>
                <c:pt idx="21">
                  <c:v>s</c:v>
                </c:pt>
                <c:pt idx="22">
                  <c:v>t</c:v>
                </c:pt>
                <c:pt idx="23">
                  <c:v>ty</c:v>
                </c:pt>
                <c:pt idx="24">
                  <c:v>u</c:v>
                </c:pt>
                <c:pt idx="25">
                  <c:v>ú</c:v>
                </c:pt>
                <c:pt idx="26">
                  <c:v>ü</c:v>
                </c:pt>
                <c:pt idx="27">
                  <c:v>ű</c:v>
                </c:pt>
                <c:pt idx="28">
                  <c:v>v</c:v>
                </c:pt>
                <c:pt idx="29">
                  <c:v>z</c:v>
                </c:pt>
                <c:pt idx="30">
                  <c:v>--</c:v>
                </c:pt>
                <c:pt idx="31">
                  <c:v>--</c:v>
                </c:pt>
                <c:pt idx="32">
                  <c:v>--</c:v>
                </c:pt>
                <c:pt idx="33">
                  <c:v>--</c:v>
                </c:pt>
                <c:pt idx="34">
                  <c:v>--</c:v>
                </c:pt>
              </c:strCache>
            </c:strRef>
          </c:cat>
          <c:val>
            <c:numRef>
              <c:f>Statisztika!$D$3:$D$37</c:f>
              <c:numCache>
                <c:formatCode>General</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xmlns:c16r2="http://schemas.microsoft.com/office/drawing/2015/06/chart">
            <c:ext xmlns:c16="http://schemas.microsoft.com/office/drawing/2014/chart" uri="{C3380CC4-5D6E-409C-BE32-E72D297353CC}">
              <c16:uniqueId val="{00000000-712C-4202-AD08-93B6B76F577D}"/>
            </c:ext>
          </c:extLst>
        </c:ser>
        <c:dLbls>
          <c:showLegendKey val="0"/>
          <c:showVal val="0"/>
          <c:showCatName val="0"/>
          <c:showSerName val="0"/>
          <c:showPercent val="0"/>
          <c:showBubbleSize val="0"/>
        </c:dLbls>
        <c:gapWidth val="150"/>
        <c:shape val="cone"/>
        <c:axId val="-431419968"/>
        <c:axId val="-212675264"/>
        <c:axId val="-262675792"/>
      </c:bar3DChart>
      <c:catAx>
        <c:axId val="-431419968"/>
        <c:scaling>
          <c:orientation val="minMax"/>
        </c:scaling>
        <c:delete val="0"/>
        <c:axPos val="b"/>
        <c:numFmt formatCode="General" sourceLinked="0"/>
        <c:majorTickMark val="none"/>
        <c:minorTickMark val="none"/>
        <c:tickLblPos val="nextTo"/>
        <c:crossAx val="-212675264"/>
        <c:crosses val="autoZero"/>
        <c:auto val="1"/>
        <c:lblAlgn val="ctr"/>
        <c:lblOffset val="100"/>
        <c:noMultiLvlLbl val="0"/>
      </c:catAx>
      <c:valAx>
        <c:axId val="-212675264"/>
        <c:scaling>
          <c:orientation val="minMax"/>
          <c:max val="5"/>
        </c:scaling>
        <c:delete val="0"/>
        <c:axPos val="l"/>
        <c:majorGridlines/>
        <c:numFmt formatCode="#,##0;\-#,##0" sourceLinked="0"/>
        <c:majorTickMark val="none"/>
        <c:minorTickMark val="none"/>
        <c:tickLblPos val="nextTo"/>
        <c:crossAx val="-431419968"/>
        <c:crosses val="autoZero"/>
        <c:crossBetween val="between"/>
      </c:valAx>
      <c:serAx>
        <c:axId val="-262675792"/>
        <c:scaling>
          <c:orientation val="minMax"/>
        </c:scaling>
        <c:delete val="0"/>
        <c:axPos val="b"/>
        <c:majorTickMark val="out"/>
        <c:minorTickMark val="none"/>
        <c:tickLblPos val="nextTo"/>
        <c:crossAx val="-212675264"/>
        <c:crosses val="autoZero"/>
      </c:serAx>
    </c:plotArea>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32"/>
    </mc:Choice>
    <mc:Fallback>
      <c:style val="32"/>
    </mc:Fallback>
  </mc:AlternateContent>
  <c:chart>
    <c:title>
      <c:tx>
        <c:rich>
          <a:bodyPr/>
          <a:lstStyle/>
          <a:p>
            <a:pPr>
              <a:defRPr/>
            </a:pPr>
            <a:r>
              <a:rPr lang="hu-HU"/>
              <a:t>Írásbeli 1</a:t>
            </a:r>
          </a:p>
        </c:rich>
      </c:tx>
      <c:layout>
        <c:manualLayout>
          <c:xMode val="edge"/>
          <c:yMode val="edge"/>
          <c:x val="0.40607633420822398"/>
          <c:y val="2.0565552699228787E-2"/>
        </c:manualLayout>
      </c:layout>
      <c:overlay val="0"/>
    </c:title>
    <c:autoTitleDeleted val="0"/>
    <c:plotArea>
      <c:layout>
        <c:manualLayout>
          <c:layoutTarget val="inner"/>
          <c:xMode val="edge"/>
          <c:yMode val="edge"/>
          <c:x val="0.1967038495188102"/>
          <c:y val="0.14422470970049067"/>
          <c:w val="0.76404155730533763"/>
          <c:h val="0.41047925564574372"/>
        </c:manualLayout>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Statisztika!$C$3:$C$37</c:f>
              <c:strCache>
                <c:ptCount val="35"/>
                <c:pt idx="0">
                  <c:v>Nagyné Balogh Emília</c:v>
                </c:pt>
                <c:pt idx="1">
                  <c:v>b</c:v>
                </c:pt>
                <c:pt idx="2">
                  <c:v>c</c:v>
                </c:pt>
                <c:pt idx="3">
                  <c:v>d</c:v>
                </c:pt>
                <c:pt idx="4">
                  <c:v>e</c:v>
                </c:pt>
                <c:pt idx="5">
                  <c:v>f</c:v>
                </c:pt>
                <c:pt idx="6">
                  <c:v>h</c:v>
                </c:pt>
                <c:pt idx="7">
                  <c:v>hh</c:v>
                </c:pt>
                <c:pt idx="8">
                  <c:v>i</c:v>
                </c:pt>
                <c:pt idx="9">
                  <c:v>j</c:v>
                </c:pt>
                <c:pt idx="10">
                  <c:v>k</c:v>
                </c:pt>
                <c:pt idx="11">
                  <c:v>l</c:v>
                </c:pt>
                <c:pt idx="12">
                  <c:v>m</c:v>
                </c:pt>
                <c:pt idx="13">
                  <c:v>n</c:v>
                </c:pt>
                <c:pt idx="14">
                  <c:v>o</c:v>
                </c:pt>
                <c:pt idx="15">
                  <c:v>ó</c:v>
                </c:pt>
                <c:pt idx="16">
                  <c:v>ö</c:v>
                </c:pt>
                <c:pt idx="17">
                  <c:v>ő</c:v>
                </c:pt>
                <c:pt idx="18">
                  <c:v>p</c:v>
                </c:pt>
                <c:pt idx="19">
                  <c:v>q</c:v>
                </c:pt>
                <c:pt idx="20">
                  <c:v>r</c:v>
                </c:pt>
                <c:pt idx="21">
                  <c:v>s</c:v>
                </c:pt>
                <c:pt idx="22">
                  <c:v>t</c:v>
                </c:pt>
                <c:pt idx="23">
                  <c:v>ty</c:v>
                </c:pt>
                <c:pt idx="24">
                  <c:v>u</c:v>
                </c:pt>
                <c:pt idx="25">
                  <c:v>ú</c:v>
                </c:pt>
                <c:pt idx="26">
                  <c:v>ü</c:v>
                </c:pt>
                <c:pt idx="27">
                  <c:v>ű</c:v>
                </c:pt>
                <c:pt idx="28">
                  <c:v>v</c:v>
                </c:pt>
                <c:pt idx="29">
                  <c:v>z</c:v>
                </c:pt>
                <c:pt idx="30">
                  <c:v>--</c:v>
                </c:pt>
                <c:pt idx="31">
                  <c:v>--</c:v>
                </c:pt>
                <c:pt idx="32">
                  <c:v>--</c:v>
                </c:pt>
                <c:pt idx="33">
                  <c:v>--</c:v>
                </c:pt>
                <c:pt idx="34">
                  <c:v>--</c:v>
                </c:pt>
              </c:strCache>
            </c:strRef>
          </c:cat>
          <c:val>
            <c:numRef>
              <c:f>Statisztika!$D$3:$D$37</c:f>
              <c:numCache>
                <c:formatCode>General</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xmlns:c16r2="http://schemas.microsoft.com/office/drawing/2015/06/chart">
            <c:ext xmlns:c16="http://schemas.microsoft.com/office/drawing/2014/chart" uri="{C3380CC4-5D6E-409C-BE32-E72D297353CC}">
              <c16:uniqueId val="{00000000-2D66-4C4E-8757-5C484A7D5528}"/>
            </c:ext>
          </c:extLst>
        </c:ser>
        <c:dLbls>
          <c:showLegendKey val="0"/>
          <c:showVal val="0"/>
          <c:showCatName val="0"/>
          <c:showSerName val="0"/>
          <c:showPercent val="0"/>
          <c:showBubbleSize val="0"/>
        </c:dLbls>
        <c:gapWidth val="150"/>
        <c:axId val="-212668736"/>
        <c:axId val="-212671456"/>
      </c:barChart>
      <c:catAx>
        <c:axId val="-212668736"/>
        <c:scaling>
          <c:orientation val="minMax"/>
        </c:scaling>
        <c:delete val="0"/>
        <c:axPos val="b"/>
        <c:numFmt formatCode="General" sourceLinked="0"/>
        <c:majorTickMark val="none"/>
        <c:minorTickMark val="none"/>
        <c:tickLblPos val="nextTo"/>
        <c:crossAx val="-212671456"/>
        <c:crosses val="autoZero"/>
        <c:auto val="1"/>
        <c:lblAlgn val="ctr"/>
        <c:lblOffset val="100"/>
        <c:noMultiLvlLbl val="0"/>
      </c:catAx>
      <c:valAx>
        <c:axId val="-212671456"/>
        <c:scaling>
          <c:orientation val="minMax"/>
          <c:max val="5"/>
        </c:scaling>
        <c:delete val="0"/>
        <c:axPos val="l"/>
        <c:majorGridlines/>
        <c:numFmt formatCode="#,##0;\-#,##0" sourceLinked="0"/>
        <c:majorTickMark val="none"/>
        <c:minorTickMark val="none"/>
        <c:tickLblPos val="nextTo"/>
        <c:crossAx val="-212668736"/>
        <c:crosses val="autoZero"/>
        <c:crossBetween val="between"/>
      </c:valAx>
    </c:plotArea>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trlProps/ctrlProp1.xml><?xml version="1.0" encoding="utf-8"?>
<formControlPr xmlns="http://schemas.microsoft.com/office/spreadsheetml/2009/9/main" objectType="Drop" dropLines="16" dropStyle="combo" dx="16" fmlaLink="$A$1" fmlaRange="'Szakképesítések és moduljai'!$FJ$6:$FJ$207" noThreeD="1" sel="6" val="0"/>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1057275</xdr:colOff>
          <xdr:row>3</xdr:row>
          <xdr:rowOff>47625</xdr:rowOff>
        </xdr:from>
        <xdr:to>
          <xdr:col>9</xdr:col>
          <xdr:colOff>1438275</xdr:colOff>
          <xdr:row>4</xdr:row>
          <xdr:rowOff>133350</xdr:rowOff>
        </xdr:to>
        <xdr:sp macro="" textlink="">
          <xdr:nvSpPr>
            <xdr:cNvPr id="3073" name="Drop Down 1" hidden="1">
              <a:extLst>
                <a:ext uri="{63B3BB69-23CF-44E3-9099-C40C66FF867C}">
                  <a14:compatExt spid="_x0000_s30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35</xdr:col>
      <xdr:colOff>552450</xdr:colOff>
      <xdr:row>0</xdr:row>
      <xdr:rowOff>57149</xdr:rowOff>
    </xdr:from>
    <xdr:to>
      <xdr:col>42</xdr:col>
      <xdr:colOff>104775</xdr:colOff>
      <xdr:row>23</xdr:row>
      <xdr:rowOff>114300</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36</xdr:col>
      <xdr:colOff>419100</xdr:colOff>
      <xdr:row>25</xdr:row>
      <xdr:rowOff>66674</xdr:rowOff>
    </xdr:from>
    <xdr:to>
      <xdr:col>42</xdr:col>
      <xdr:colOff>581025</xdr:colOff>
      <xdr:row>48</xdr:row>
      <xdr:rowOff>123825</xdr:rowOff>
    </xdr:to>
    <xdr:graphicFrame macro="">
      <xdr:nvGraphicFramePr>
        <xdr:cNvPr id="3" name="Diagra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43</xdr:col>
      <xdr:colOff>180975</xdr:colOff>
      <xdr:row>0</xdr:row>
      <xdr:rowOff>57149</xdr:rowOff>
    </xdr:from>
    <xdr:to>
      <xdr:col>50</xdr:col>
      <xdr:colOff>485775</xdr:colOff>
      <xdr:row>23</xdr:row>
      <xdr:rowOff>114300</xdr:rowOff>
    </xdr:to>
    <xdr:graphicFrame macro="">
      <xdr:nvGraphicFramePr>
        <xdr:cNvPr id="4" name="Diagra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7" Type="http://schemas.openxmlformats.org/officeDocument/2006/relationships/comments" Target="../comments1.xml"/><Relationship Id="rId2" Type="http://schemas.openxmlformats.org/officeDocument/2006/relationships/hyperlink" Target="http://www.hoi.hu/" TargetMode="External"/><Relationship Id="rId1" Type="http://schemas.openxmlformats.org/officeDocument/2006/relationships/hyperlink" Target="mailto:hoi@hoi.hu"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O338"/>
  <sheetViews>
    <sheetView zoomScale="85" zoomScaleNormal="85" workbookViewId="0">
      <pane xSplit="3" ySplit="5" topLeftCell="EO90" activePane="bottomRight" state="frozen"/>
      <selection pane="topRight" activeCell="D1" sqref="D1"/>
      <selection pane="bottomLeft" activeCell="A6" sqref="A6"/>
      <selection pane="bottomRight" activeCell="FC6" sqref="FC6"/>
    </sheetView>
  </sheetViews>
  <sheetFormatPr defaultRowHeight="15" x14ac:dyDescent="0.25"/>
  <cols>
    <col min="1" max="1" width="9.140625" style="5"/>
    <col min="2" max="2" width="24.140625" style="5" customWidth="1"/>
    <col min="3" max="3" width="27.5703125" style="5" customWidth="1"/>
    <col min="4" max="4" width="27.140625" style="5" customWidth="1"/>
    <col min="5" max="5" width="9.42578125" style="5" customWidth="1"/>
    <col min="6" max="7" width="10.5703125" style="5" customWidth="1"/>
    <col min="8" max="8" width="20.85546875" style="5" customWidth="1"/>
    <col min="9" max="9" width="10.5703125" style="5" customWidth="1"/>
    <col min="10" max="10" width="20.85546875" style="5" customWidth="1"/>
    <col min="11" max="11" width="10.5703125" style="5" customWidth="1"/>
    <col min="12" max="12" width="20.85546875" style="5" customWidth="1"/>
    <col min="13" max="13" width="10.5703125" style="5" customWidth="1"/>
    <col min="14" max="14" width="20.85546875" style="5" customWidth="1"/>
    <col min="15" max="15" width="10.5703125" style="5" customWidth="1"/>
    <col min="16" max="16" width="20.85546875" style="5" customWidth="1"/>
    <col min="17" max="17" width="10.5703125" style="5" customWidth="1"/>
    <col min="18" max="18" width="20.85546875" style="5" customWidth="1"/>
    <col min="19" max="19" width="10.5703125" style="5" customWidth="1"/>
    <col min="20" max="20" width="20.85546875" style="5" customWidth="1"/>
    <col min="21" max="21" width="10.5703125" style="5" customWidth="1"/>
    <col min="22" max="22" width="20.85546875" style="5" customWidth="1"/>
    <col min="23" max="23" width="10.5703125" style="5" customWidth="1"/>
    <col min="24" max="24" width="20.85546875" style="5" customWidth="1"/>
    <col min="25" max="25" width="10.5703125" style="5" customWidth="1"/>
    <col min="26" max="26" width="20.85546875" style="5" customWidth="1"/>
    <col min="27" max="27" width="10.5703125" style="5" customWidth="1"/>
    <col min="28" max="35" width="20.85546875" style="5" customWidth="1"/>
    <col min="36" max="36" width="32.42578125" style="5" customWidth="1"/>
    <col min="37" max="44" width="62.7109375" style="5" customWidth="1"/>
    <col min="45" max="45" width="26.85546875" style="6" customWidth="1"/>
    <col min="46" max="63" width="11.140625" style="5" customWidth="1"/>
    <col min="64" max="65" width="9.140625" style="5"/>
    <col min="66" max="66" width="11.5703125" style="9" customWidth="1"/>
    <col min="67" max="67" width="11.28515625" style="9" customWidth="1"/>
    <col min="68" max="68" width="44.140625" style="9" customWidth="1"/>
    <col min="69" max="69" width="9.140625" style="5"/>
    <col min="70" max="70" width="24.140625" style="31" customWidth="1"/>
    <col min="71" max="75" width="28" style="28" customWidth="1"/>
    <col min="76" max="76" width="28" style="5" customWidth="1"/>
    <col min="77" max="77" width="17.140625" style="6" customWidth="1"/>
    <col min="78" max="78" width="13" style="5" customWidth="1"/>
    <col min="79" max="79" width="11.28515625" style="5" customWidth="1"/>
    <col min="80" max="81" width="9.85546875" style="5" bestFit="1" customWidth="1"/>
    <col min="82" max="89" width="9.85546875" style="5" hidden="1" customWidth="1"/>
    <col min="90" max="90" width="10.140625" style="7" customWidth="1"/>
    <col min="91" max="91" width="10.28515625" style="7" customWidth="1"/>
    <col min="92" max="93" width="9.140625" style="5"/>
    <col min="94" max="94" width="11" style="9" customWidth="1"/>
    <col min="95" max="95" width="10.85546875" style="9" customWidth="1"/>
    <col min="96" max="96" width="30" style="9" customWidth="1"/>
    <col min="97" max="97" width="10.85546875" style="9" customWidth="1"/>
    <col min="98" max="98" width="22.28515625" style="31" customWidth="1"/>
    <col min="99" max="99" width="67.42578125" style="31" customWidth="1"/>
    <col min="100" max="100" width="62.7109375" style="31" customWidth="1"/>
    <col min="101" max="104" width="62.7109375" style="5" customWidth="1"/>
    <col min="105" max="105" width="20.85546875" style="5" customWidth="1"/>
    <col min="106" max="108" width="10.85546875" style="6" customWidth="1"/>
    <col min="109" max="109" width="9.140625" style="6"/>
    <col min="110" max="112" width="11.28515625" style="6" customWidth="1"/>
    <col min="113" max="113" width="9.140625" style="6"/>
    <col min="114" max="114" width="9.7109375" style="6" customWidth="1"/>
    <col min="115" max="115" width="10.7109375" style="6" customWidth="1"/>
    <col min="116" max="116" width="9.7109375" style="6" customWidth="1"/>
    <col min="117" max="117" width="9.140625" style="6" customWidth="1"/>
    <col min="118" max="118" width="9.7109375" style="6" customWidth="1"/>
    <col min="119" max="119" width="10.7109375" style="6" customWidth="1"/>
    <col min="120" max="120" width="9.7109375" style="6" customWidth="1"/>
    <col min="121" max="121" width="9.140625" style="6" customWidth="1"/>
    <col min="122" max="122" width="9.7109375" style="6" customWidth="1"/>
    <col min="123" max="123" width="11" style="6" customWidth="1"/>
    <col min="124" max="124" width="9.7109375" style="6" customWidth="1"/>
    <col min="125" max="125" width="8.7109375" style="6" customWidth="1"/>
    <col min="126" max="126" width="9.7109375" style="6" customWidth="1"/>
    <col min="127" max="127" width="10.7109375" style="6" customWidth="1"/>
    <col min="128" max="128" width="9.7109375" style="6" customWidth="1"/>
    <col min="129" max="129" width="9.140625" style="6" customWidth="1"/>
    <col min="130" max="130" width="9.140625" style="24"/>
    <col min="131" max="131" width="11.42578125" style="24" customWidth="1"/>
    <col min="132" max="133" width="9.140625" style="24"/>
    <col min="134" max="137" width="9.140625" style="6"/>
    <col min="138" max="138" width="15.28515625" style="24" customWidth="1"/>
    <col min="139" max="139" width="14.42578125" style="24" customWidth="1"/>
    <col min="140" max="140" width="14.140625" style="24" customWidth="1"/>
    <col min="141" max="141" width="13.28515625" style="24" customWidth="1"/>
    <col min="142" max="142" width="54.5703125" style="24" customWidth="1"/>
    <col min="143" max="143" width="9.140625" style="5"/>
    <col min="144" max="144" width="9.7109375" style="6" bestFit="1" customWidth="1"/>
    <col min="145" max="145" width="9.140625" style="6"/>
    <col min="146" max="146" width="11.7109375" style="6" customWidth="1"/>
    <col min="147" max="147" width="9.85546875" style="6" customWidth="1"/>
    <col min="148" max="148" width="12.5703125" style="24" customWidth="1"/>
    <col min="149" max="149" width="9.140625" style="24"/>
    <col min="150" max="155" width="9.140625" style="5"/>
    <col min="156" max="156" width="20" style="5" customWidth="1"/>
    <col min="157" max="157" width="15.5703125" style="5" customWidth="1"/>
    <col min="158" max="158" width="9.140625" style="5"/>
    <col min="159" max="159" width="14.28515625" style="5" customWidth="1"/>
    <col min="160" max="160" width="9.140625" style="5"/>
    <col min="161" max="161" width="20.5703125" style="5" customWidth="1"/>
    <col min="162" max="162" width="19.7109375" style="5" customWidth="1"/>
    <col min="163" max="163" width="16.42578125" style="5" customWidth="1"/>
    <col min="164" max="165" width="9.140625" style="5"/>
    <col min="166" max="166" width="30.140625" style="5" customWidth="1"/>
    <col min="167" max="16384" width="9.140625" style="5"/>
  </cols>
  <sheetData>
    <row r="2" spans="1:171" x14ac:dyDescent="0.25">
      <c r="AK2" s="6" t="s">
        <v>261</v>
      </c>
      <c r="AL2" s="6" t="s">
        <v>262</v>
      </c>
      <c r="AM2" s="6" t="s">
        <v>263</v>
      </c>
      <c r="AN2" s="6" t="s">
        <v>264</v>
      </c>
      <c r="AO2" s="6" t="s">
        <v>265</v>
      </c>
      <c r="AP2" s="6" t="s">
        <v>266</v>
      </c>
      <c r="AQ2" s="6" t="s">
        <v>492</v>
      </c>
      <c r="AR2" s="6" t="s">
        <v>752</v>
      </c>
      <c r="BS2" s="6" t="s">
        <v>261</v>
      </c>
      <c r="BT2" s="6" t="s">
        <v>262</v>
      </c>
      <c r="BU2" s="6" t="s">
        <v>263</v>
      </c>
      <c r="BV2" s="6" t="s">
        <v>264</v>
      </c>
      <c r="BW2" s="6" t="s">
        <v>265</v>
      </c>
      <c r="BX2" s="6" t="s">
        <v>266</v>
      </c>
      <c r="CU2" s="24" t="s">
        <v>261</v>
      </c>
      <c r="CV2" s="24" t="s">
        <v>262</v>
      </c>
      <c r="CW2" s="6" t="s">
        <v>263</v>
      </c>
      <c r="CX2" s="6" t="s">
        <v>264</v>
      </c>
      <c r="CY2" s="6" t="s">
        <v>265</v>
      </c>
      <c r="CZ2" s="6" t="s">
        <v>266</v>
      </c>
      <c r="DA2" s="6"/>
    </row>
    <row r="3" spans="1:171" s="6" customFormat="1" ht="15.75" customHeight="1" x14ac:dyDescent="0.25">
      <c r="A3" s="6">
        <v>1</v>
      </c>
      <c r="B3" s="6">
        <v>2</v>
      </c>
      <c r="C3" s="6">
        <v>3</v>
      </c>
      <c r="D3" s="477">
        <v>4</v>
      </c>
      <c r="E3" s="477">
        <v>5</v>
      </c>
      <c r="F3" s="477">
        <v>6</v>
      </c>
      <c r="G3" s="477">
        <v>7</v>
      </c>
      <c r="H3" s="477">
        <v>8</v>
      </c>
      <c r="I3" s="477">
        <v>9</v>
      </c>
      <c r="J3" s="477">
        <v>10</v>
      </c>
      <c r="K3" s="477">
        <v>11</v>
      </c>
      <c r="L3" s="477">
        <v>12</v>
      </c>
      <c r="M3" s="477">
        <v>13</v>
      </c>
      <c r="N3" s="477">
        <v>14</v>
      </c>
      <c r="O3" s="477">
        <v>15</v>
      </c>
      <c r="P3" s="477">
        <v>16</v>
      </c>
      <c r="Q3" s="477">
        <v>17</v>
      </c>
      <c r="R3" s="477">
        <v>18</v>
      </c>
      <c r="S3" s="477">
        <v>19</v>
      </c>
      <c r="T3" s="477">
        <v>20</v>
      </c>
      <c r="U3" s="477">
        <v>21</v>
      </c>
      <c r="V3" s="477">
        <v>22</v>
      </c>
      <c r="W3" s="477">
        <v>23</v>
      </c>
      <c r="X3" s="477">
        <v>24</v>
      </c>
      <c r="Y3" s="477">
        <v>25</v>
      </c>
      <c r="Z3" s="477">
        <v>26</v>
      </c>
      <c r="AA3" s="477">
        <v>27</v>
      </c>
      <c r="AB3" s="477">
        <v>28</v>
      </c>
      <c r="AC3" s="477">
        <v>29</v>
      </c>
      <c r="AD3" s="477">
        <v>30</v>
      </c>
      <c r="AE3" s="477">
        <v>31</v>
      </c>
      <c r="AF3" s="477">
        <v>32</v>
      </c>
      <c r="AG3" s="477">
        <v>33</v>
      </c>
      <c r="AH3" s="477">
        <v>34</v>
      </c>
      <c r="AI3" s="477">
        <v>35</v>
      </c>
      <c r="AJ3" s="477">
        <v>36</v>
      </c>
      <c r="AK3" s="477">
        <v>37</v>
      </c>
      <c r="AL3" s="477">
        <v>38</v>
      </c>
      <c r="AM3" s="477">
        <v>39</v>
      </c>
      <c r="AN3" s="477">
        <v>40</v>
      </c>
      <c r="AO3" s="477">
        <v>41</v>
      </c>
      <c r="AP3" s="477">
        <v>42</v>
      </c>
      <c r="AQ3" s="477">
        <v>43</v>
      </c>
      <c r="AR3" s="477">
        <v>44</v>
      </c>
      <c r="AS3" s="477">
        <v>45</v>
      </c>
      <c r="AT3" s="477">
        <v>46</v>
      </c>
      <c r="AU3" s="477">
        <v>47</v>
      </c>
      <c r="AV3" s="477">
        <v>48</v>
      </c>
      <c r="AW3" s="477">
        <v>49</v>
      </c>
      <c r="AX3" s="477">
        <v>50</v>
      </c>
      <c r="AY3" s="477">
        <v>51</v>
      </c>
      <c r="AZ3" s="477">
        <v>52</v>
      </c>
      <c r="BA3" s="477">
        <v>53</v>
      </c>
      <c r="BB3" s="477">
        <v>54</v>
      </c>
      <c r="BC3" s="477">
        <v>55</v>
      </c>
      <c r="BD3" s="477">
        <v>56</v>
      </c>
      <c r="BE3" s="477">
        <v>57</v>
      </c>
      <c r="BF3" s="477">
        <v>58</v>
      </c>
      <c r="BG3" s="477">
        <v>59</v>
      </c>
      <c r="BH3" s="477">
        <v>60</v>
      </c>
      <c r="BI3" s="477">
        <v>61</v>
      </c>
      <c r="BJ3" s="477">
        <v>62</v>
      </c>
      <c r="BK3" s="477">
        <v>63</v>
      </c>
      <c r="BL3" s="477">
        <v>64</v>
      </c>
      <c r="BM3" s="477">
        <v>65</v>
      </c>
      <c r="BN3" s="477">
        <v>66</v>
      </c>
      <c r="BO3" s="477">
        <v>67</v>
      </c>
      <c r="BP3" s="477">
        <v>68</v>
      </c>
      <c r="BQ3" s="477">
        <v>69</v>
      </c>
      <c r="BR3" s="477">
        <v>70</v>
      </c>
      <c r="BS3" s="477">
        <v>71</v>
      </c>
      <c r="BT3" s="477">
        <v>72</v>
      </c>
      <c r="BU3" s="477">
        <v>73</v>
      </c>
      <c r="BV3" s="477">
        <v>74</v>
      </c>
      <c r="BW3" s="477">
        <v>75</v>
      </c>
      <c r="BX3" s="477">
        <v>76</v>
      </c>
      <c r="BY3" s="477">
        <v>77</v>
      </c>
      <c r="BZ3" s="477">
        <v>78</v>
      </c>
      <c r="CA3" s="477">
        <v>79</v>
      </c>
      <c r="CB3" s="477">
        <v>80</v>
      </c>
      <c r="CC3" s="477">
        <v>81</v>
      </c>
      <c r="CD3" s="477">
        <v>82</v>
      </c>
      <c r="CE3" s="477">
        <v>83</v>
      </c>
      <c r="CF3" s="477">
        <v>84</v>
      </c>
      <c r="CG3" s="477">
        <v>85</v>
      </c>
      <c r="CH3" s="477">
        <v>86</v>
      </c>
      <c r="CI3" s="477">
        <v>87</v>
      </c>
      <c r="CJ3" s="477">
        <v>88</v>
      </c>
      <c r="CK3" s="477">
        <v>89</v>
      </c>
      <c r="CL3" s="477">
        <v>90</v>
      </c>
      <c r="CM3" s="477">
        <v>91</v>
      </c>
      <c r="CN3" s="477">
        <v>92</v>
      </c>
      <c r="CO3" s="477">
        <v>93</v>
      </c>
      <c r="CP3" s="477">
        <v>94</v>
      </c>
      <c r="CQ3" s="477">
        <v>95</v>
      </c>
      <c r="CR3" s="477">
        <v>96</v>
      </c>
      <c r="CS3" s="477">
        <v>97</v>
      </c>
      <c r="CT3" s="477">
        <v>98</v>
      </c>
      <c r="CU3" s="477">
        <v>99</v>
      </c>
      <c r="CV3" s="477">
        <v>100</v>
      </c>
      <c r="CW3" s="477">
        <v>101</v>
      </c>
      <c r="CX3" s="477">
        <v>102</v>
      </c>
      <c r="CY3" s="477">
        <v>103</v>
      </c>
      <c r="CZ3" s="477">
        <v>104</v>
      </c>
      <c r="DA3" s="477">
        <v>105</v>
      </c>
      <c r="DB3" s="477">
        <v>106</v>
      </c>
      <c r="DC3" s="477">
        <v>107</v>
      </c>
      <c r="DD3" s="477">
        <v>108</v>
      </c>
      <c r="DE3" s="477">
        <v>109</v>
      </c>
      <c r="DF3" s="477">
        <v>110</v>
      </c>
      <c r="DG3" s="477">
        <v>111</v>
      </c>
      <c r="DH3" s="477">
        <v>112</v>
      </c>
      <c r="DI3" s="477">
        <v>113</v>
      </c>
      <c r="DJ3" s="477">
        <v>114</v>
      </c>
      <c r="DK3" s="477">
        <v>115</v>
      </c>
      <c r="DL3" s="477">
        <v>116</v>
      </c>
      <c r="DM3" s="477">
        <v>117</v>
      </c>
      <c r="DN3" s="477">
        <v>118</v>
      </c>
      <c r="DO3" s="477">
        <v>119</v>
      </c>
      <c r="DP3" s="477">
        <v>120</v>
      </c>
      <c r="DQ3" s="477">
        <v>121</v>
      </c>
      <c r="DR3" s="477">
        <v>122</v>
      </c>
      <c r="DS3" s="477">
        <v>123</v>
      </c>
      <c r="DT3" s="477">
        <v>124</v>
      </c>
      <c r="DU3" s="477">
        <v>125</v>
      </c>
      <c r="DV3" s="477">
        <v>126</v>
      </c>
      <c r="DW3" s="477">
        <v>127</v>
      </c>
      <c r="DX3" s="477">
        <v>128</v>
      </c>
      <c r="DY3" s="477">
        <v>129</v>
      </c>
      <c r="DZ3" s="477">
        <v>130</v>
      </c>
      <c r="EA3" s="477">
        <v>131</v>
      </c>
      <c r="EB3" s="477">
        <v>132</v>
      </c>
      <c r="EC3" s="477">
        <v>133</v>
      </c>
      <c r="ED3" s="477">
        <v>134</v>
      </c>
      <c r="EE3" s="477">
        <v>135</v>
      </c>
      <c r="EF3" s="477">
        <v>136</v>
      </c>
      <c r="EG3" s="477">
        <v>137</v>
      </c>
      <c r="EH3" s="477">
        <v>138</v>
      </c>
      <c r="EI3" s="477">
        <v>139</v>
      </c>
      <c r="EJ3" s="477">
        <v>140</v>
      </c>
      <c r="EK3" s="477">
        <v>141</v>
      </c>
      <c r="EL3" s="477">
        <v>142</v>
      </c>
      <c r="EM3" s="477">
        <v>143</v>
      </c>
      <c r="EN3" s="477">
        <v>144</v>
      </c>
      <c r="EO3" s="477">
        <v>145</v>
      </c>
      <c r="EP3" s="477">
        <v>146</v>
      </c>
      <c r="EQ3" s="477">
        <v>147</v>
      </c>
      <c r="ER3" s="477">
        <v>148</v>
      </c>
      <c r="ES3" s="477">
        <v>149</v>
      </c>
      <c r="ET3" s="477">
        <v>150</v>
      </c>
      <c r="EU3" s="477">
        <v>151</v>
      </c>
      <c r="EV3" s="477">
        <v>152</v>
      </c>
      <c r="EW3" s="477">
        <v>153</v>
      </c>
      <c r="EX3" s="477">
        <v>154</v>
      </c>
      <c r="EY3" s="477">
        <v>155</v>
      </c>
      <c r="EZ3" s="477">
        <v>156</v>
      </c>
      <c r="FA3" s="477">
        <v>157</v>
      </c>
      <c r="FB3" s="477">
        <v>158</v>
      </c>
      <c r="FC3" s="477">
        <v>159</v>
      </c>
      <c r="FD3" s="477">
        <v>160</v>
      </c>
      <c r="FE3" s="477">
        <v>161</v>
      </c>
      <c r="FF3" s="477">
        <v>162</v>
      </c>
      <c r="FG3" s="477">
        <v>163</v>
      </c>
      <c r="FH3" s="477">
        <v>164</v>
      </c>
      <c r="FI3" s="477">
        <v>165</v>
      </c>
    </row>
    <row r="4" spans="1:171" ht="25.5" customHeight="1" x14ac:dyDescent="0.25">
      <c r="B4" s="601" t="s">
        <v>0</v>
      </c>
      <c r="C4" s="601"/>
      <c r="D4" s="601"/>
      <c r="E4" s="1"/>
      <c r="F4" s="1"/>
      <c r="G4" s="1"/>
      <c r="H4" s="1"/>
      <c r="I4" s="1"/>
      <c r="J4" s="1"/>
      <c r="K4" s="1"/>
      <c r="L4" s="1"/>
      <c r="M4" s="1"/>
      <c r="N4" s="1"/>
      <c r="O4" s="1"/>
      <c r="P4" s="1"/>
      <c r="Q4" s="1"/>
      <c r="R4" s="1"/>
      <c r="S4" s="1"/>
      <c r="T4" s="1"/>
      <c r="U4" s="1"/>
      <c r="V4" s="1"/>
      <c r="W4" s="1"/>
      <c r="X4" s="1"/>
      <c r="Y4" s="1"/>
      <c r="Z4" s="2"/>
      <c r="AA4" s="2"/>
      <c r="AB4" s="2"/>
      <c r="AC4" s="475"/>
      <c r="AD4" s="475"/>
      <c r="AE4" s="475"/>
      <c r="AF4" s="475"/>
      <c r="AG4" s="475"/>
      <c r="AH4" s="475"/>
      <c r="AI4" s="44"/>
      <c r="AJ4" s="602" t="s">
        <v>1</v>
      </c>
      <c r="AK4" s="602"/>
      <c r="AL4" s="602"/>
      <c r="AM4" s="602"/>
      <c r="AN4" s="602"/>
      <c r="AO4" s="602"/>
      <c r="AP4" s="602"/>
      <c r="AQ4" s="602"/>
      <c r="AR4" s="602"/>
      <c r="AS4" s="602"/>
      <c r="AT4" s="602"/>
      <c r="AU4" s="602"/>
      <c r="AV4" s="602"/>
      <c r="AW4" s="602"/>
      <c r="AX4" s="602"/>
      <c r="AY4" s="602"/>
      <c r="AZ4" s="602"/>
      <c r="BA4" s="602"/>
      <c r="BB4" s="602"/>
      <c r="BC4" s="602"/>
      <c r="BD4" s="602"/>
      <c r="BE4" s="602"/>
      <c r="BF4" s="602"/>
      <c r="BG4" s="602"/>
      <c r="BH4" s="602"/>
      <c r="BI4" s="602"/>
      <c r="BJ4" s="13"/>
      <c r="BK4" s="13"/>
      <c r="BL4" s="603" t="s">
        <v>7863</v>
      </c>
      <c r="BM4" s="603"/>
      <c r="BR4" s="602" t="s">
        <v>273</v>
      </c>
      <c r="BS4" s="602"/>
      <c r="BT4" s="602"/>
      <c r="BU4" s="602"/>
      <c r="BV4" s="602"/>
      <c r="BW4" s="602"/>
      <c r="BX4" s="602"/>
      <c r="BY4" s="602"/>
      <c r="BZ4" s="602"/>
      <c r="CA4" s="602"/>
      <c r="CB4" s="602"/>
      <c r="CC4" s="602"/>
      <c r="CD4" s="1"/>
      <c r="CE4" s="1"/>
      <c r="CF4" s="1"/>
      <c r="CG4" s="1"/>
      <c r="CH4" s="1"/>
      <c r="CI4" s="1"/>
      <c r="CJ4" s="1"/>
      <c r="CK4" s="1"/>
      <c r="CN4" s="603" t="s">
        <v>7863</v>
      </c>
      <c r="CO4" s="603"/>
      <c r="CT4" s="601" t="s">
        <v>307</v>
      </c>
      <c r="CU4" s="601"/>
      <c r="CV4" s="601"/>
      <c r="CW4" s="601"/>
      <c r="CX4" s="601"/>
      <c r="CY4" s="601"/>
      <c r="CZ4" s="601"/>
      <c r="DA4" s="44"/>
      <c r="ED4" s="603" t="s">
        <v>7863</v>
      </c>
      <c r="EE4" s="603"/>
      <c r="EF4" s="603"/>
      <c r="EG4" s="603"/>
    </row>
    <row r="5" spans="1:171" ht="66.75" x14ac:dyDescent="0.25">
      <c r="A5" s="17" t="s">
        <v>252</v>
      </c>
      <c r="B5" s="17" t="s">
        <v>2</v>
      </c>
      <c r="C5" s="17" t="s">
        <v>3</v>
      </c>
      <c r="D5" s="17" t="s">
        <v>4</v>
      </c>
      <c r="E5" s="17" t="s">
        <v>328</v>
      </c>
      <c r="F5" s="17" t="s">
        <v>329</v>
      </c>
      <c r="G5" s="17" t="s">
        <v>337</v>
      </c>
      <c r="H5" s="17" t="s">
        <v>339</v>
      </c>
      <c r="I5" s="17" t="s">
        <v>340</v>
      </c>
      <c r="J5" s="17" t="s">
        <v>341</v>
      </c>
      <c r="K5" s="17" t="s">
        <v>342</v>
      </c>
      <c r="L5" s="17" t="s">
        <v>343</v>
      </c>
      <c r="M5" s="17" t="s">
        <v>344</v>
      </c>
      <c r="N5" s="17" t="s">
        <v>345</v>
      </c>
      <c r="O5" s="17" t="s">
        <v>346</v>
      </c>
      <c r="P5" s="17" t="s">
        <v>347</v>
      </c>
      <c r="Q5" s="17" t="s">
        <v>348</v>
      </c>
      <c r="R5" s="17" t="s">
        <v>349</v>
      </c>
      <c r="S5" s="17" t="s">
        <v>350</v>
      </c>
      <c r="T5" s="17" t="s">
        <v>351</v>
      </c>
      <c r="U5" s="17" t="s">
        <v>352</v>
      </c>
      <c r="V5" s="17" t="s">
        <v>353</v>
      </c>
      <c r="W5" s="17" t="s">
        <v>354</v>
      </c>
      <c r="X5" s="17" t="s">
        <v>355</v>
      </c>
      <c r="Y5" s="17" t="s">
        <v>356</v>
      </c>
      <c r="Z5" s="18" t="s">
        <v>357</v>
      </c>
      <c r="AA5" s="18" t="s">
        <v>474</v>
      </c>
      <c r="AB5" s="18" t="s">
        <v>475</v>
      </c>
      <c r="AC5" s="46" t="s">
        <v>8516</v>
      </c>
      <c r="AD5" s="46" t="s">
        <v>8517</v>
      </c>
      <c r="AE5" s="46" t="s">
        <v>8518</v>
      </c>
      <c r="AF5" s="46" t="s">
        <v>8519</v>
      </c>
      <c r="AG5" s="496" t="s">
        <v>8520</v>
      </c>
      <c r="AH5" s="497" t="s">
        <v>8521</v>
      </c>
      <c r="AI5" s="46" t="s">
        <v>746</v>
      </c>
      <c r="AJ5" s="46" t="s">
        <v>278</v>
      </c>
      <c r="AK5" s="598" t="s">
        <v>279</v>
      </c>
      <c r="AL5" s="599"/>
      <c r="AM5" s="599"/>
      <c r="AN5" s="599"/>
      <c r="AO5" s="599"/>
      <c r="AP5" s="599"/>
      <c r="AQ5" s="599"/>
      <c r="AR5" s="600"/>
      <c r="AS5" s="46" t="s">
        <v>753</v>
      </c>
      <c r="AT5" s="17" t="s">
        <v>253</v>
      </c>
      <c r="AU5" s="17" t="s">
        <v>300</v>
      </c>
      <c r="AV5" s="17" t="s">
        <v>254</v>
      </c>
      <c r="AW5" s="17" t="s">
        <v>301</v>
      </c>
      <c r="AX5" s="17" t="s">
        <v>255</v>
      </c>
      <c r="AY5" s="17" t="s">
        <v>302</v>
      </c>
      <c r="AZ5" s="17" t="s">
        <v>256</v>
      </c>
      <c r="BA5" s="17" t="s">
        <v>303</v>
      </c>
      <c r="BB5" s="17" t="s">
        <v>267</v>
      </c>
      <c r="BC5" s="17" t="s">
        <v>304</v>
      </c>
      <c r="BD5" s="17" t="s">
        <v>268</v>
      </c>
      <c r="BE5" s="17" t="s">
        <v>305</v>
      </c>
      <c r="BF5" s="18" t="s">
        <v>493</v>
      </c>
      <c r="BG5" s="46" t="s">
        <v>494</v>
      </c>
      <c r="BH5" s="46" t="s">
        <v>8523</v>
      </c>
      <c r="BI5" s="18" t="s">
        <v>8522</v>
      </c>
      <c r="BJ5" s="17" t="s">
        <v>257</v>
      </c>
      <c r="BK5" s="17" t="s">
        <v>258</v>
      </c>
      <c r="BL5" s="19" t="s">
        <v>5</v>
      </c>
      <c r="BM5" s="19" t="s">
        <v>6</v>
      </c>
      <c r="BN5" s="14" t="s">
        <v>260</v>
      </c>
      <c r="BO5" s="14" t="s">
        <v>259</v>
      </c>
      <c r="BP5" s="33"/>
      <c r="BR5" s="17" t="s">
        <v>275</v>
      </c>
      <c r="BS5" s="598" t="s">
        <v>274</v>
      </c>
      <c r="BT5" s="599"/>
      <c r="BU5" s="599"/>
      <c r="BV5" s="599"/>
      <c r="BW5" s="599"/>
      <c r="BX5" s="600"/>
      <c r="BY5" s="45" t="s">
        <v>758</v>
      </c>
      <c r="BZ5" s="17" t="s">
        <v>269</v>
      </c>
      <c r="CA5" s="17" t="s">
        <v>270</v>
      </c>
      <c r="CB5" s="17" t="s">
        <v>271</v>
      </c>
      <c r="CC5" s="17" t="s">
        <v>272</v>
      </c>
      <c r="CD5" s="17" t="s">
        <v>280</v>
      </c>
      <c r="CE5" s="17" t="s">
        <v>281</v>
      </c>
      <c r="CF5" s="17" t="s">
        <v>282</v>
      </c>
      <c r="CG5" s="17" t="s">
        <v>283</v>
      </c>
      <c r="CH5" s="17" t="s">
        <v>284</v>
      </c>
      <c r="CI5" s="17" t="s">
        <v>285</v>
      </c>
      <c r="CJ5" s="17" t="s">
        <v>286</v>
      </c>
      <c r="CK5" s="17" t="s">
        <v>287</v>
      </c>
      <c r="CL5" s="17" t="s">
        <v>257</v>
      </c>
      <c r="CM5" s="17" t="s">
        <v>258</v>
      </c>
      <c r="CN5" s="19" t="s">
        <v>5</v>
      </c>
      <c r="CO5" s="19" t="s">
        <v>6</v>
      </c>
      <c r="CP5" s="14" t="s">
        <v>260</v>
      </c>
      <c r="CQ5" s="14" t="s">
        <v>259</v>
      </c>
      <c r="CR5" s="33"/>
      <c r="CS5" s="33"/>
      <c r="CT5" s="17" t="s">
        <v>306</v>
      </c>
      <c r="CU5" s="598" t="s">
        <v>308</v>
      </c>
      <c r="CV5" s="599"/>
      <c r="CW5" s="599"/>
      <c r="CX5" s="599"/>
      <c r="CY5" s="599"/>
      <c r="CZ5" s="600"/>
      <c r="DA5" s="45" t="s">
        <v>760</v>
      </c>
      <c r="DB5" s="17" t="s">
        <v>289</v>
      </c>
      <c r="DC5" s="34" t="s">
        <v>309</v>
      </c>
      <c r="DD5" s="34" t="s">
        <v>310</v>
      </c>
      <c r="DE5" s="17" t="s">
        <v>288</v>
      </c>
      <c r="DF5" s="17" t="s">
        <v>290</v>
      </c>
      <c r="DG5" s="34" t="s">
        <v>311</v>
      </c>
      <c r="DH5" s="34" t="s">
        <v>312</v>
      </c>
      <c r="DI5" s="17" t="s">
        <v>295</v>
      </c>
      <c r="DJ5" s="17" t="s">
        <v>291</v>
      </c>
      <c r="DK5" s="34" t="s">
        <v>313</v>
      </c>
      <c r="DL5" s="34" t="s">
        <v>314</v>
      </c>
      <c r="DM5" s="17" t="s">
        <v>296</v>
      </c>
      <c r="DN5" s="17" t="s">
        <v>292</v>
      </c>
      <c r="DO5" s="34" t="s">
        <v>315</v>
      </c>
      <c r="DP5" s="34" t="s">
        <v>316</v>
      </c>
      <c r="DQ5" s="17" t="s">
        <v>297</v>
      </c>
      <c r="DR5" s="17" t="s">
        <v>293</v>
      </c>
      <c r="DS5" s="34" t="s">
        <v>317</v>
      </c>
      <c r="DT5" s="34" t="s">
        <v>318</v>
      </c>
      <c r="DU5" s="17" t="s">
        <v>298</v>
      </c>
      <c r="DV5" s="17" t="s">
        <v>294</v>
      </c>
      <c r="DW5" s="34" t="s">
        <v>319</v>
      </c>
      <c r="DX5" s="34" t="s">
        <v>320</v>
      </c>
      <c r="DY5" s="17" t="s">
        <v>299</v>
      </c>
      <c r="DZ5" s="17" t="s">
        <v>257</v>
      </c>
      <c r="EA5" s="34" t="s">
        <v>321</v>
      </c>
      <c r="EB5" s="34" t="s">
        <v>322</v>
      </c>
      <c r="EC5" s="17" t="s">
        <v>258</v>
      </c>
      <c r="ED5" s="19" t="s">
        <v>5</v>
      </c>
      <c r="EE5" s="35" t="s">
        <v>323</v>
      </c>
      <c r="EF5" s="35" t="s">
        <v>324</v>
      </c>
      <c r="EG5" s="19" t="s">
        <v>6</v>
      </c>
      <c r="EH5" s="14" t="s">
        <v>260</v>
      </c>
      <c r="EI5" s="14" t="s">
        <v>325</v>
      </c>
      <c r="EJ5" s="14" t="s">
        <v>326</v>
      </c>
      <c r="EK5" s="14" t="s">
        <v>259</v>
      </c>
      <c r="EL5" s="33"/>
      <c r="EN5" s="24" t="s">
        <v>330</v>
      </c>
      <c r="EO5" s="24" t="s">
        <v>331</v>
      </c>
      <c r="EP5" s="24" t="s">
        <v>332</v>
      </c>
      <c r="EQ5" s="24" t="s">
        <v>333</v>
      </c>
      <c r="ER5" s="24" t="s">
        <v>334</v>
      </c>
      <c r="ET5" s="6" t="s">
        <v>767</v>
      </c>
      <c r="EV5" s="46" t="s">
        <v>794</v>
      </c>
      <c r="EW5" s="46" t="s">
        <v>795</v>
      </c>
      <c r="EX5" s="46" t="s">
        <v>252</v>
      </c>
      <c r="EZ5" s="200" t="s">
        <v>7667</v>
      </c>
      <c r="FA5" s="27" t="s">
        <v>7666</v>
      </c>
      <c r="FB5" s="23"/>
      <c r="FC5" s="189" t="s">
        <v>7665</v>
      </c>
      <c r="FE5" s="200" t="s">
        <v>7720</v>
      </c>
      <c r="FF5" s="200" t="s">
        <v>7721</v>
      </c>
      <c r="FJ5" s="76" t="s">
        <v>8584</v>
      </c>
    </row>
    <row r="6" spans="1:171" ht="50.1" customHeight="1" x14ac:dyDescent="0.25">
      <c r="A6" s="20">
        <v>1</v>
      </c>
      <c r="B6" s="459" t="s">
        <v>7</v>
      </c>
      <c r="C6" s="541" t="s">
        <v>7785</v>
      </c>
      <c r="D6" s="12" t="s">
        <v>8</v>
      </c>
      <c r="E6" s="36">
        <v>50</v>
      </c>
      <c r="F6" s="36">
        <v>50</v>
      </c>
      <c r="G6" s="38" t="s">
        <v>338</v>
      </c>
      <c r="H6" s="38" t="s">
        <v>358</v>
      </c>
      <c r="I6" s="38" t="s">
        <v>359</v>
      </c>
      <c r="J6" s="38" t="s">
        <v>360</v>
      </c>
      <c r="K6" s="38" t="s">
        <v>361</v>
      </c>
      <c r="L6" s="38" t="s">
        <v>362</v>
      </c>
      <c r="M6" s="38"/>
      <c r="N6" s="38"/>
      <c r="O6" s="38"/>
      <c r="P6" s="38"/>
      <c r="Q6" s="38"/>
      <c r="R6" s="38"/>
      <c r="S6" s="38"/>
      <c r="T6" s="38"/>
      <c r="U6" s="38"/>
      <c r="V6" s="38"/>
      <c r="W6" s="38"/>
      <c r="X6" s="38"/>
      <c r="Y6" s="38"/>
      <c r="Z6" s="38"/>
      <c r="AA6" s="38"/>
      <c r="AB6" s="38"/>
      <c r="AC6" s="38"/>
      <c r="AD6" s="38"/>
      <c r="AE6" s="38"/>
      <c r="AF6" s="38"/>
      <c r="AG6" s="38"/>
      <c r="AH6" s="38"/>
      <c r="AI6" s="38">
        <f>COUNTA(G6:AH6)/2</f>
        <v>3</v>
      </c>
      <c r="AJ6" s="474" t="s">
        <v>9</v>
      </c>
      <c r="AK6" s="474" t="s">
        <v>8526</v>
      </c>
      <c r="AL6" s="474"/>
      <c r="AM6" s="474"/>
      <c r="AN6" s="474"/>
      <c r="AO6" s="474"/>
      <c r="AP6" s="474"/>
      <c r="AQ6" s="474"/>
      <c r="AR6" s="474"/>
      <c r="AS6" s="41">
        <f>COUNTA(AK6:AR6)</f>
        <v>1</v>
      </c>
      <c r="AT6" s="10">
        <v>270</v>
      </c>
      <c r="AU6" s="10">
        <v>60</v>
      </c>
      <c r="AV6" s="10"/>
      <c r="AW6" s="10"/>
      <c r="AX6" s="10"/>
      <c r="AY6" s="10"/>
      <c r="AZ6" s="10"/>
      <c r="BA6" s="10"/>
      <c r="BB6" s="10"/>
      <c r="BC6" s="10"/>
      <c r="BD6" s="10"/>
      <c r="BE6" s="10"/>
      <c r="BF6" s="10"/>
      <c r="BG6" s="10"/>
      <c r="BH6" s="10"/>
      <c r="BI6" s="10"/>
      <c r="BJ6" s="11">
        <f>IF(AT6="","",(AT6+AV6+AX6+AZ6+BB6+BD6+BF6+BH6))</f>
        <v>270</v>
      </c>
      <c r="BK6" s="11">
        <f>IF(AU6="","",(AU6+AW6+AY6+BA6+BC6+BE6+BG6+BI6))</f>
        <v>60</v>
      </c>
      <c r="BL6" s="3">
        <v>270</v>
      </c>
      <c r="BM6" s="3">
        <v>60</v>
      </c>
      <c r="BN6" s="14" t="str">
        <f t="shared" ref="BN6:BN41" si="0">IF(B6="","",IF(BJ6="","ADATHIÁNY",IF(BJ6=BL6,"JÓ","ROSSZ")))</f>
        <v>JÓ</v>
      </c>
      <c r="BO6" s="14" t="str">
        <f t="shared" ref="BO6:BO41" si="1">IF(B6="","",IF(BK6="","ADATHIÁNY",IF(BK6=BM6,"JÓ","ROSSZ")))</f>
        <v>JÓ</v>
      </c>
      <c r="BP6" s="33"/>
      <c r="BR6" s="29" t="s">
        <v>276</v>
      </c>
      <c r="BS6" s="486" t="s">
        <v>277</v>
      </c>
      <c r="BT6" s="486"/>
      <c r="BU6" s="486"/>
      <c r="BV6" s="486"/>
      <c r="BW6" s="486"/>
      <c r="BX6" s="521"/>
      <c r="BY6" s="48">
        <f>COUNTA(BS6:BX6)</f>
        <v>1</v>
      </c>
      <c r="BZ6" s="26">
        <v>180</v>
      </c>
      <c r="CA6" s="26">
        <v>20</v>
      </c>
      <c r="CB6" s="26"/>
      <c r="CC6" s="26"/>
      <c r="CD6" s="26"/>
      <c r="CE6" s="26"/>
      <c r="CF6" s="26"/>
      <c r="CG6" s="26"/>
      <c r="CH6" s="26"/>
      <c r="CI6" s="26"/>
      <c r="CJ6" s="26"/>
      <c r="CK6" s="26"/>
      <c r="CL6" s="27">
        <f t="shared" ref="CL6:CL69" si="2">IF(BZ6="NINCS","0",IF(BZ6="","",(BZ6+CB6+CD6+CF6+CH6+CJ6)))</f>
        <v>180</v>
      </c>
      <c r="CM6" s="508">
        <f t="shared" ref="CM6:CM70" si="3">IF(CA6="NINCS","0",IF(CA6="","",(CA6+CC6+CE6+CG6+CI6+CK6)))</f>
        <v>20</v>
      </c>
      <c r="CN6" s="26">
        <v>180</v>
      </c>
      <c r="CO6" s="26">
        <v>20</v>
      </c>
      <c r="CP6" s="14" t="str">
        <f t="shared" ref="CP6:CP69" si="4">IF(B6="","",IF(CL6="0","NINCS",IF(BZ6="NINCS","NINCS ÍRÁSBELI",IF(BZ6="","ADATHIÁNY",IF(CL6=CN6,"JÓ","ROSSZ")))))</f>
        <v>JÓ</v>
      </c>
      <c r="CQ6" s="14" t="str">
        <f t="shared" ref="CQ6:CQ69" si="5">IF(B6="","",IF(CM6="0","NINCS",IF(CA6="NINCS","NINCS ÍRÁSBELI",IF(CA6="","ADATHIÁNY",IF(CM6=CO6,"JÓ","ROSSZ")))))</f>
        <v>JÓ</v>
      </c>
      <c r="CR6" s="33"/>
      <c r="CS6" s="33"/>
      <c r="CT6" s="32" t="s">
        <v>327</v>
      </c>
      <c r="CU6" s="523" t="s">
        <v>7641</v>
      </c>
      <c r="CV6" s="523"/>
      <c r="CW6" s="524"/>
      <c r="CX6" s="524"/>
      <c r="CY6" s="524"/>
      <c r="CZ6" s="524"/>
      <c r="DA6" s="26">
        <f>COUNTA(CU6:CZ6)</f>
        <v>1</v>
      </c>
      <c r="DB6" s="26">
        <v>30</v>
      </c>
      <c r="DC6" s="26">
        <v>20</v>
      </c>
      <c r="DD6" s="26">
        <v>10</v>
      </c>
      <c r="DE6" s="26">
        <v>20</v>
      </c>
      <c r="DF6" s="26"/>
      <c r="DG6" s="26"/>
      <c r="DH6" s="26"/>
      <c r="DI6" s="26"/>
      <c r="DJ6" s="26"/>
      <c r="DK6" s="26"/>
      <c r="DL6" s="26"/>
      <c r="DM6" s="26"/>
      <c r="DN6" s="26"/>
      <c r="DO6" s="26"/>
      <c r="DP6" s="26"/>
      <c r="DQ6" s="26"/>
      <c r="DR6" s="26"/>
      <c r="DS6" s="26"/>
      <c r="DT6" s="26"/>
      <c r="DU6" s="26"/>
      <c r="DV6" s="26"/>
      <c r="DW6" s="26"/>
      <c r="DX6" s="26"/>
      <c r="DY6" s="26"/>
      <c r="DZ6" s="27">
        <f>IF(DB6="NINCS","0",IF(DB6="","",(DB6+DF6+DJ6+DN6+DR6+DV6)))</f>
        <v>30</v>
      </c>
      <c r="EA6" s="27">
        <f>IF(DC6="NINCS","0",IF(DC6="","",(DC6+DG6+DK6+DO6+DS6+DW6)))</f>
        <v>20</v>
      </c>
      <c r="EB6" s="27">
        <f>IF(DD6="NINCS","0",IF(DD6="","",(DD6+DH6+DL6+DP6+DT6+DX6)))</f>
        <v>10</v>
      </c>
      <c r="EC6" s="27">
        <f>IF(DE6="NINCS","0",IF(DE6="","",(DE6+DI6+DM6+DQ6+DU6+DY6)))</f>
        <v>20</v>
      </c>
      <c r="ED6" s="26">
        <v>30</v>
      </c>
      <c r="EE6" s="26">
        <v>20</v>
      </c>
      <c r="EF6" s="26">
        <v>10</v>
      </c>
      <c r="EG6" s="26">
        <v>20</v>
      </c>
      <c r="EH6" s="27" t="str">
        <f t="shared" ref="EH6:EH69" si="6">IF(B6="","",IF(DZ6="0","NINCS",IF(DB6="NINCS","NINCS SZÓBELI",IF(DB6="","ADATHIÁNY",IF(DZ6=ED6,"JÓ","ROSSZ")))))</f>
        <v>JÓ</v>
      </c>
      <c r="EI6" s="27" t="str">
        <f t="shared" ref="EI6:EI69" si="7">IF(B6="","",IF(EA6="0","NINCS",IF(DC6="NINCS","NINCS SZÓBELI",IF(DC6="","ADATHIÁNY",IF(EA6=EE6,"JÓ","ROSSZ")))))</f>
        <v>JÓ</v>
      </c>
      <c r="EJ6" s="27" t="str">
        <f t="shared" ref="EJ6:EJ69" si="8">IF(B6="","",IF(EB6="0","NINCS",IF(DD6="NINCS","NINCS SZÓBELI",IF(DD6="","ADATHIÁNY",IF(EB6=EF6,"JÓ","ROSSZ")))))</f>
        <v>JÓ</v>
      </c>
      <c r="EK6" s="27" t="str">
        <f t="shared" ref="EK6:EK69" si="9">IF(B6="","",IF(EC6="0","NINCS",IF(DE6="NINCS","NINCS SZÓBELI",IF(DE6="","ADATHIÁNY",IF(EC6=EG6,"JÓ","ROSSZ")))))</f>
        <v>JÓ</v>
      </c>
      <c r="EL6" s="527"/>
      <c r="EN6" s="6">
        <f t="shared" ref="EN6:EN69" si="10">IF(CM6="","",IF(CM6="NINCS ÍRÁSBELI",0,IF(EC6="NINCS",CM6,CM6+EC6)))</f>
        <v>40</v>
      </c>
      <c r="EO6" s="6">
        <f t="shared" ref="EO6:EO69" si="11">IF(BK6="","",BK6)</f>
        <v>60</v>
      </c>
      <c r="EP6" s="6">
        <f t="shared" ref="EP6:EP69" si="12">IF(E6="","",E6)</f>
        <v>50</v>
      </c>
      <c r="EQ6" s="6">
        <f t="shared" ref="EQ6:EQ69" si="13">IF(F6="","",F6)</f>
        <v>50</v>
      </c>
      <c r="ER6" s="24" t="str">
        <f>IF(EN6="","",IF(EN6&gt;EO6,"Elmélet több",IF(EN6&lt;EP6,"Gyakorlat több","JÓ")))</f>
        <v>Gyakorlat több</v>
      </c>
      <c r="ET6" s="6">
        <f t="shared" ref="ET6:ET69" si="14">BK6+CM6+EC6</f>
        <v>100</v>
      </c>
      <c r="EV6" s="79" t="s">
        <v>796</v>
      </c>
      <c r="EW6" s="79" t="s">
        <v>797</v>
      </c>
      <c r="EX6" s="79" t="s">
        <v>798</v>
      </c>
      <c r="EZ6" s="189">
        <f t="shared" ref="EZ6:EZ69" si="15">BJ6+CL6+DZ6</f>
        <v>480</v>
      </c>
      <c r="FA6" s="201">
        <f>EZ6/60</f>
        <v>8</v>
      </c>
      <c r="FB6" s="201"/>
      <c r="FC6" s="189">
        <f>IF(FA6&gt;=8,1,IF(FA6&gt;=5,2,IF(FA6&gt;=2.5,3,4)))</f>
        <v>1</v>
      </c>
      <c r="FE6" s="213">
        <f t="shared" ref="FE6:FE69" si="16">IF(BZ6="NINCS",0,IF(BZ6=0,0,BZ6))</f>
        <v>180</v>
      </c>
      <c r="FF6" s="213">
        <f t="shared" ref="FF6:FF69" si="17">IF(CB6="NINCS",0,IF(CB6=0,0,CB6))</f>
        <v>0</v>
      </c>
      <c r="FJ6" s="541" t="s">
        <v>7785</v>
      </c>
      <c r="FN6" s="190"/>
      <c r="FO6" s="190"/>
    </row>
    <row r="7" spans="1:171" ht="50.1" customHeight="1" x14ac:dyDescent="0.25">
      <c r="A7" s="20">
        <v>2</v>
      </c>
      <c r="B7" s="459" t="s">
        <v>7864</v>
      </c>
      <c r="C7" s="541" t="s">
        <v>7865</v>
      </c>
      <c r="D7" s="21" t="s">
        <v>12</v>
      </c>
      <c r="E7" s="37">
        <v>40</v>
      </c>
      <c r="F7" s="37">
        <v>60</v>
      </c>
      <c r="G7" s="39" t="s">
        <v>7866</v>
      </c>
      <c r="H7" s="39" t="s">
        <v>7867</v>
      </c>
      <c r="I7" s="39"/>
      <c r="J7" s="39"/>
      <c r="K7" s="39"/>
      <c r="L7" s="39"/>
      <c r="M7" s="39"/>
      <c r="N7" s="39"/>
      <c r="O7" s="39"/>
      <c r="P7" s="39"/>
      <c r="Q7" s="39"/>
      <c r="R7" s="39"/>
      <c r="S7" s="39"/>
      <c r="T7" s="39"/>
      <c r="U7" s="39"/>
      <c r="V7" s="39"/>
      <c r="W7" s="39"/>
      <c r="X7" s="39"/>
      <c r="Y7" s="39"/>
      <c r="Z7" s="39"/>
      <c r="AA7" s="39"/>
      <c r="AB7" s="39"/>
      <c r="AC7" s="39"/>
      <c r="AD7" s="39"/>
      <c r="AE7" s="39"/>
      <c r="AF7" s="39"/>
      <c r="AG7" s="39"/>
      <c r="AH7" s="39"/>
      <c r="AI7" s="38">
        <f t="shared" ref="AI7:AI70" si="18">COUNTA(G7:AH7)/2</f>
        <v>1</v>
      </c>
      <c r="AJ7" s="474" t="s">
        <v>7868</v>
      </c>
      <c r="AK7" s="510" t="s">
        <v>7869</v>
      </c>
      <c r="AL7" s="474"/>
      <c r="AM7" s="474"/>
      <c r="AN7" s="474"/>
      <c r="AO7" s="474"/>
      <c r="AP7" s="474"/>
      <c r="AQ7" s="474"/>
      <c r="AR7" s="474"/>
      <c r="AS7" s="41">
        <f t="shared" ref="AS7:AS70" si="19">COUNTA(AK7:AR7)</f>
        <v>1</v>
      </c>
      <c r="AT7" s="3">
        <v>120</v>
      </c>
      <c r="AU7" s="3">
        <v>60</v>
      </c>
      <c r="AV7" s="3"/>
      <c r="AW7" s="3"/>
      <c r="AX7" s="3"/>
      <c r="AY7" s="3"/>
      <c r="AZ7" s="3"/>
      <c r="BA7" s="3"/>
      <c r="BB7" s="3"/>
      <c r="BC7" s="3"/>
      <c r="BD7" s="3"/>
      <c r="BE7" s="15"/>
      <c r="BF7" s="15"/>
      <c r="BG7" s="41"/>
      <c r="BH7" s="41"/>
      <c r="BI7" s="3"/>
      <c r="BJ7" s="11">
        <f t="shared" ref="BJ7:BJ70" si="20">IF(AT7="","",(AT7+AV7+AX7+AZ7+BB7+BD7+BF7+BH7))</f>
        <v>120</v>
      </c>
      <c r="BK7" s="11">
        <f t="shared" ref="BK7:BK70" si="21">IF(AU7="","",(AU7+AW7+AY7+BA7+BC7+BE7+BG7+BI7))</f>
        <v>60</v>
      </c>
      <c r="BL7" s="3">
        <v>120</v>
      </c>
      <c r="BM7" s="3">
        <v>60</v>
      </c>
      <c r="BN7" s="14" t="str">
        <f t="shared" si="0"/>
        <v>JÓ</v>
      </c>
      <c r="BO7" s="14" t="str">
        <f t="shared" si="1"/>
        <v>JÓ</v>
      </c>
      <c r="BP7" s="33"/>
      <c r="BR7" s="29" t="s">
        <v>335</v>
      </c>
      <c r="BS7" s="522"/>
      <c r="BT7" s="522"/>
      <c r="BU7" s="522"/>
      <c r="BV7" s="522"/>
      <c r="BW7" s="522"/>
      <c r="BX7" s="521"/>
      <c r="BY7" s="48">
        <f t="shared" ref="BY7:BY70" si="22">COUNTA(BS7:BX7)</f>
        <v>0</v>
      </c>
      <c r="BZ7" s="461" t="s">
        <v>335</v>
      </c>
      <c r="CA7" s="461" t="s">
        <v>335</v>
      </c>
      <c r="CB7" s="26"/>
      <c r="CC7" s="26"/>
      <c r="CD7" s="26"/>
      <c r="CE7" s="26"/>
      <c r="CF7" s="26"/>
      <c r="CG7" s="26"/>
      <c r="CH7" s="26"/>
      <c r="CI7" s="26"/>
      <c r="CJ7" s="26"/>
      <c r="CK7" s="26"/>
      <c r="CL7" s="27" t="str">
        <f t="shared" si="2"/>
        <v>0</v>
      </c>
      <c r="CM7" s="27" t="str">
        <f t="shared" si="3"/>
        <v>0</v>
      </c>
      <c r="CN7" s="461" t="s">
        <v>335</v>
      </c>
      <c r="CO7" s="461" t="s">
        <v>335</v>
      </c>
      <c r="CP7" s="14" t="str">
        <f t="shared" si="4"/>
        <v>NINCS</v>
      </c>
      <c r="CQ7" s="14" t="str">
        <f t="shared" si="5"/>
        <v>NINCS</v>
      </c>
      <c r="CR7" s="33"/>
      <c r="CS7" s="33"/>
      <c r="CT7" s="32" t="s">
        <v>7867</v>
      </c>
      <c r="CU7" s="523" t="s">
        <v>7870</v>
      </c>
      <c r="CV7" s="523"/>
      <c r="CW7" s="524"/>
      <c r="CX7" s="524"/>
      <c r="CY7" s="524"/>
      <c r="CZ7" s="524"/>
      <c r="DA7" s="26">
        <f t="shared" ref="DA7:DA70" si="23">COUNTA(CU7:CZ7)</f>
        <v>1</v>
      </c>
      <c r="DB7" s="26">
        <v>30</v>
      </c>
      <c r="DC7" s="26">
        <v>20</v>
      </c>
      <c r="DD7" s="26">
        <v>10</v>
      </c>
      <c r="DE7" s="26">
        <v>40</v>
      </c>
      <c r="DF7" s="26"/>
      <c r="DG7" s="26"/>
      <c r="DH7" s="26"/>
      <c r="DI7" s="26"/>
      <c r="DJ7" s="26"/>
      <c r="DK7" s="26"/>
      <c r="DL7" s="26"/>
      <c r="DM7" s="26"/>
      <c r="DN7" s="26"/>
      <c r="DO7" s="26"/>
      <c r="DP7" s="26"/>
      <c r="DQ7" s="26"/>
      <c r="DR7" s="26"/>
      <c r="DS7" s="26"/>
      <c r="DT7" s="26"/>
      <c r="DU7" s="26"/>
      <c r="DV7" s="26"/>
      <c r="DW7" s="26"/>
      <c r="DX7" s="26"/>
      <c r="DY7" s="26"/>
      <c r="DZ7" s="27">
        <f t="shared" ref="DZ7:DZ41" si="24">IF(DB7="NINCS","0",IF(DB7="","",(DB7+DF7+DJ7+DN7+DR7+DV7)))</f>
        <v>30</v>
      </c>
      <c r="EA7" s="27">
        <f t="shared" ref="EA7:EA41" si="25">IF(DC7="NINCS","0",IF(DC7="","",(DC7+DG7+DK7+DO7+DS7+DW7)))</f>
        <v>20</v>
      </c>
      <c r="EB7" s="27">
        <f t="shared" ref="EB7:EB41" si="26">IF(DD7="NINCS","0",IF(DD7="","",(DD7+DH7+DL7+DP7+DT7+DX7)))</f>
        <v>10</v>
      </c>
      <c r="EC7" s="27">
        <f t="shared" ref="EC7:EC41" si="27">IF(DE7="NINCS","0",IF(DE7="","",(DE7+DI7+DM7+DQ7+DU7+DY7)))</f>
        <v>40</v>
      </c>
      <c r="ED7" s="26">
        <v>30</v>
      </c>
      <c r="EE7" s="26">
        <v>20</v>
      </c>
      <c r="EF7" s="26">
        <v>10</v>
      </c>
      <c r="EG7" s="26">
        <v>40</v>
      </c>
      <c r="EH7" s="27" t="str">
        <f t="shared" si="6"/>
        <v>JÓ</v>
      </c>
      <c r="EI7" s="27" t="str">
        <f t="shared" si="7"/>
        <v>JÓ</v>
      </c>
      <c r="EJ7" s="27" t="str">
        <f t="shared" si="8"/>
        <v>JÓ</v>
      </c>
      <c r="EK7" s="27" t="str">
        <f t="shared" si="9"/>
        <v>JÓ</v>
      </c>
      <c r="EL7" s="527"/>
      <c r="EN7" s="6">
        <f t="shared" si="10"/>
        <v>40</v>
      </c>
      <c r="EO7" s="6">
        <f t="shared" si="11"/>
        <v>60</v>
      </c>
      <c r="EP7" s="6">
        <f t="shared" si="12"/>
        <v>40</v>
      </c>
      <c r="EQ7" s="6">
        <f t="shared" si="13"/>
        <v>60</v>
      </c>
      <c r="ER7" s="24" t="str">
        <f t="shared" ref="ER7:ER41" si="28">IF(EN7="","",IF(EN7&gt;EO7,"Elmélet több",IF(EN7&lt;EP7,"Gyakorlat több","JÓ")))</f>
        <v>JÓ</v>
      </c>
      <c r="ET7" s="6">
        <f t="shared" si="14"/>
        <v>100</v>
      </c>
      <c r="EV7" s="79" t="s">
        <v>805</v>
      </c>
      <c r="EW7" s="79" t="s">
        <v>797</v>
      </c>
      <c r="EX7" s="79" t="s">
        <v>798</v>
      </c>
      <c r="EZ7" s="189">
        <f t="shared" si="15"/>
        <v>150</v>
      </c>
      <c r="FA7" s="201">
        <f t="shared" ref="FA7:FA70" si="29">EZ7/60</f>
        <v>2.5</v>
      </c>
      <c r="FB7" s="23"/>
      <c r="FC7" s="189">
        <f t="shared" ref="FC7:FC70" si="30">IF(FA7&gt;=8,1,IF(FA7&gt;=5,2,IF(FA7&gt;=2.5,3,4)))</f>
        <v>3</v>
      </c>
      <c r="FE7" s="213">
        <f t="shared" si="16"/>
        <v>0</v>
      </c>
      <c r="FF7" s="213">
        <f t="shared" si="17"/>
        <v>0</v>
      </c>
      <c r="FJ7" s="541" t="s">
        <v>7865</v>
      </c>
      <c r="FN7" s="199"/>
    </row>
    <row r="8" spans="1:171" ht="50.1" customHeight="1" x14ac:dyDescent="0.25">
      <c r="A8" s="20">
        <v>3</v>
      </c>
      <c r="B8" s="459" t="s">
        <v>10</v>
      </c>
      <c r="C8" s="541" t="s">
        <v>11</v>
      </c>
      <c r="D8" s="21" t="s">
        <v>12</v>
      </c>
      <c r="E8" s="37">
        <v>30</v>
      </c>
      <c r="F8" s="37">
        <v>70</v>
      </c>
      <c r="G8" s="39" t="s">
        <v>7871</v>
      </c>
      <c r="H8" s="39" t="s">
        <v>363</v>
      </c>
      <c r="I8" s="39" t="s">
        <v>7872</v>
      </c>
      <c r="J8" s="39" t="s">
        <v>364</v>
      </c>
      <c r="K8" s="39"/>
      <c r="L8" s="39"/>
      <c r="M8" s="39"/>
      <c r="N8" s="39"/>
      <c r="O8" s="39"/>
      <c r="P8" s="39"/>
      <c r="Q8" s="39"/>
      <c r="R8" s="39"/>
      <c r="S8" s="39"/>
      <c r="T8" s="39"/>
      <c r="U8" s="39"/>
      <c r="V8" s="39"/>
      <c r="W8" s="39"/>
      <c r="X8" s="39"/>
      <c r="Y8" s="39"/>
      <c r="Z8" s="39"/>
      <c r="AA8" s="39"/>
      <c r="AB8" s="39"/>
      <c r="AC8" s="39"/>
      <c r="AD8" s="39"/>
      <c r="AE8" s="39"/>
      <c r="AF8" s="39"/>
      <c r="AG8" s="39"/>
      <c r="AH8" s="39"/>
      <c r="AI8" s="38">
        <f t="shared" si="18"/>
        <v>2</v>
      </c>
      <c r="AJ8" s="474" t="s">
        <v>7873</v>
      </c>
      <c r="AK8" s="510" t="s">
        <v>7874</v>
      </c>
      <c r="AL8" s="474"/>
      <c r="AM8" s="474"/>
      <c r="AN8" s="474"/>
      <c r="AO8" s="474"/>
      <c r="AP8" s="474"/>
      <c r="AQ8" s="474"/>
      <c r="AR8" s="474"/>
      <c r="AS8" s="41">
        <f t="shared" si="19"/>
        <v>1</v>
      </c>
      <c r="AT8" s="41">
        <v>90</v>
      </c>
      <c r="AU8" s="41">
        <v>70</v>
      </c>
      <c r="AV8" s="41"/>
      <c r="AW8" s="41"/>
      <c r="AX8" s="41"/>
      <c r="AY8" s="41"/>
      <c r="AZ8" s="41"/>
      <c r="BA8" s="41"/>
      <c r="BB8" s="41"/>
      <c r="BC8" s="41"/>
      <c r="BD8" s="41"/>
      <c r="BE8" s="41"/>
      <c r="BF8" s="41"/>
      <c r="BG8" s="41"/>
      <c r="BH8" s="41"/>
      <c r="BI8" s="41"/>
      <c r="BJ8" s="11">
        <f t="shared" si="20"/>
        <v>90</v>
      </c>
      <c r="BK8" s="11">
        <f t="shared" si="21"/>
        <v>70</v>
      </c>
      <c r="BL8" s="41">
        <v>90</v>
      </c>
      <c r="BM8" s="41">
        <v>70</v>
      </c>
      <c r="BN8" s="14" t="str">
        <f t="shared" si="0"/>
        <v>JÓ</v>
      </c>
      <c r="BO8" s="14" t="str">
        <f t="shared" si="1"/>
        <v>JÓ</v>
      </c>
      <c r="BP8" s="33"/>
      <c r="BR8" s="29" t="s">
        <v>335</v>
      </c>
      <c r="BS8" s="522"/>
      <c r="BT8" s="522"/>
      <c r="BU8" s="522"/>
      <c r="BV8" s="522"/>
      <c r="BW8" s="522"/>
      <c r="BX8" s="521"/>
      <c r="BY8" s="48">
        <f t="shared" si="22"/>
        <v>0</v>
      </c>
      <c r="BZ8" s="461" t="s">
        <v>335</v>
      </c>
      <c r="CA8" s="461" t="s">
        <v>335</v>
      </c>
      <c r="CB8" s="461"/>
      <c r="CC8" s="461"/>
      <c r="CD8" s="26"/>
      <c r="CE8" s="26"/>
      <c r="CF8" s="26"/>
      <c r="CG8" s="26"/>
      <c r="CH8" s="26"/>
      <c r="CI8" s="26"/>
      <c r="CJ8" s="26"/>
      <c r="CK8" s="26"/>
      <c r="CL8" s="27" t="str">
        <f t="shared" si="2"/>
        <v>0</v>
      </c>
      <c r="CM8" s="27" t="str">
        <f t="shared" si="3"/>
        <v>0</v>
      </c>
      <c r="CN8" s="461" t="s">
        <v>335</v>
      </c>
      <c r="CO8" s="461" t="s">
        <v>335</v>
      </c>
      <c r="CP8" s="14" t="str">
        <f t="shared" si="4"/>
        <v>NINCS</v>
      </c>
      <c r="CQ8" s="14" t="str">
        <f t="shared" si="5"/>
        <v>NINCS</v>
      </c>
      <c r="CR8" s="33"/>
      <c r="CS8" s="33"/>
      <c r="CT8" s="32" t="s">
        <v>336</v>
      </c>
      <c r="CU8" s="523" t="s">
        <v>7875</v>
      </c>
      <c r="CV8" s="523"/>
      <c r="CW8" s="524"/>
      <c r="CX8" s="524"/>
      <c r="CY8" s="524"/>
      <c r="CZ8" s="524"/>
      <c r="DA8" s="26">
        <f t="shared" si="23"/>
        <v>1</v>
      </c>
      <c r="DB8" s="461">
        <v>30</v>
      </c>
      <c r="DC8" s="461">
        <v>20</v>
      </c>
      <c r="DD8" s="461">
        <v>10</v>
      </c>
      <c r="DE8" s="461">
        <v>30</v>
      </c>
      <c r="DF8" s="461"/>
      <c r="DG8" s="461"/>
      <c r="DH8" s="461"/>
      <c r="DI8" s="461"/>
      <c r="DJ8" s="461"/>
      <c r="DK8" s="461"/>
      <c r="DL8" s="461"/>
      <c r="DM8" s="461"/>
      <c r="DN8" s="461"/>
      <c r="DO8" s="461"/>
      <c r="DP8" s="461"/>
      <c r="DQ8" s="461"/>
      <c r="DR8" s="461"/>
      <c r="DS8" s="461"/>
      <c r="DT8" s="461"/>
      <c r="DU8" s="461"/>
      <c r="DV8" s="461"/>
      <c r="DW8" s="461"/>
      <c r="DX8" s="461"/>
      <c r="DY8" s="461"/>
      <c r="DZ8" s="27">
        <f t="shared" si="24"/>
        <v>30</v>
      </c>
      <c r="EA8" s="27">
        <f t="shared" si="25"/>
        <v>20</v>
      </c>
      <c r="EB8" s="27">
        <f t="shared" si="26"/>
        <v>10</v>
      </c>
      <c r="EC8" s="27">
        <f t="shared" si="27"/>
        <v>30</v>
      </c>
      <c r="ED8" s="461">
        <v>30</v>
      </c>
      <c r="EE8" s="461">
        <v>20</v>
      </c>
      <c r="EF8" s="461">
        <v>10</v>
      </c>
      <c r="EG8" s="461">
        <v>30</v>
      </c>
      <c r="EH8" s="27" t="str">
        <f t="shared" si="6"/>
        <v>JÓ</v>
      </c>
      <c r="EI8" s="27" t="str">
        <f t="shared" si="7"/>
        <v>JÓ</v>
      </c>
      <c r="EJ8" s="27" t="str">
        <f t="shared" si="8"/>
        <v>JÓ</v>
      </c>
      <c r="EK8" s="27" t="str">
        <f t="shared" si="9"/>
        <v>JÓ</v>
      </c>
      <c r="EL8" s="527"/>
      <c r="EN8" s="6">
        <f t="shared" si="10"/>
        <v>30</v>
      </c>
      <c r="EO8" s="6">
        <f t="shared" si="11"/>
        <v>70</v>
      </c>
      <c r="EP8" s="6">
        <f t="shared" si="12"/>
        <v>30</v>
      </c>
      <c r="EQ8" s="6">
        <f t="shared" si="13"/>
        <v>70</v>
      </c>
      <c r="ER8" s="24" t="str">
        <f t="shared" si="28"/>
        <v>JÓ</v>
      </c>
      <c r="ET8" s="6">
        <f t="shared" si="14"/>
        <v>100</v>
      </c>
      <c r="EV8" s="459" t="s">
        <v>799</v>
      </c>
      <c r="EW8" s="459" t="s">
        <v>797</v>
      </c>
      <c r="EX8" s="459" t="s">
        <v>798</v>
      </c>
      <c r="EZ8" s="189">
        <f t="shared" si="15"/>
        <v>120</v>
      </c>
      <c r="FA8" s="201">
        <f t="shared" si="29"/>
        <v>2</v>
      </c>
      <c r="FB8" s="23"/>
      <c r="FC8" s="189">
        <f t="shared" si="30"/>
        <v>4</v>
      </c>
      <c r="FE8" s="213">
        <f t="shared" si="16"/>
        <v>0</v>
      </c>
      <c r="FF8" s="213">
        <f t="shared" si="17"/>
        <v>0</v>
      </c>
      <c r="FJ8" s="541" t="s">
        <v>11</v>
      </c>
      <c r="FN8" s="190"/>
    </row>
    <row r="9" spans="1:171" ht="50.1" customHeight="1" x14ac:dyDescent="0.25">
      <c r="A9" s="20">
        <v>4</v>
      </c>
      <c r="B9" s="459" t="s">
        <v>7876</v>
      </c>
      <c r="C9" s="541" t="s">
        <v>13</v>
      </c>
      <c r="D9" s="43" t="s">
        <v>16</v>
      </c>
      <c r="E9" s="37">
        <v>40</v>
      </c>
      <c r="F9" s="37">
        <v>60</v>
      </c>
      <c r="G9" s="39" t="s">
        <v>428</v>
      </c>
      <c r="H9" s="39" t="s">
        <v>435</v>
      </c>
      <c r="I9" s="39" t="s">
        <v>372</v>
      </c>
      <c r="J9" s="39" t="s">
        <v>373</v>
      </c>
      <c r="K9" s="39" t="s">
        <v>7871</v>
      </c>
      <c r="L9" s="39" t="s">
        <v>363</v>
      </c>
      <c r="M9" s="39" t="s">
        <v>365</v>
      </c>
      <c r="N9" s="39" t="s">
        <v>366</v>
      </c>
      <c r="O9" s="39" t="s">
        <v>7877</v>
      </c>
      <c r="P9" s="39" t="s">
        <v>367</v>
      </c>
      <c r="Q9" s="39" t="s">
        <v>368</v>
      </c>
      <c r="R9" s="39" t="s">
        <v>369</v>
      </c>
      <c r="S9" s="39" t="s">
        <v>7872</v>
      </c>
      <c r="T9" s="39" t="s">
        <v>7878</v>
      </c>
      <c r="U9" s="39" t="s">
        <v>7879</v>
      </c>
      <c r="V9" s="39" t="s">
        <v>385</v>
      </c>
      <c r="W9" s="39"/>
      <c r="X9" s="39"/>
      <c r="Y9" s="39"/>
      <c r="Z9" s="39"/>
      <c r="AA9" s="39"/>
      <c r="AB9" s="39"/>
      <c r="AC9" s="39"/>
      <c r="AD9" s="39"/>
      <c r="AE9" s="39"/>
      <c r="AF9" s="39"/>
      <c r="AG9" s="39"/>
      <c r="AH9" s="39"/>
      <c r="AI9" s="38">
        <f t="shared" si="18"/>
        <v>8</v>
      </c>
      <c r="AJ9" s="474" t="s">
        <v>7882</v>
      </c>
      <c r="AK9" s="510" t="s">
        <v>7880</v>
      </c>
      <c r="AL9" s="511" t="s">
        <v>7881</v>
      </c>
      <c r="AM9" s="474"/>
      <c r="AN9" s="474"/>
      <c r="AO9" s="474"/>
      <c r="AP9" s="474"/>
      <c r="AQ9" s="474"/>
      <c r="AR9" s="474"/>
      <c r="AS9" s="41">
        <f t="shared" si="19"/>
        <v>2</v>
      </c>
      <c r="AT9" s="41">
        <v>60</v>
      </c>
      <c r="AU9" s="41">
        <v>30</v>
      </c>
      <c r="AV9" s="41">
        <v>60</v>
      </c>
      <c r="AW9" s="41">
        <v>30</v>
      </c>
      <c r="AX9" s="41"/>
      <c r="AY9" s="41"/>
      <c r="AZ9" s="41"/>
      <c r="BA9" s="41"/>
      <c r="BB9" s="41"/>
      <c r="BC9" s="41"/>
      <c r="BD9" s="41"/>
      <c r="BE9" s="41"/>
      <c r="BF9" s="41"/>
      <c r="BG9" s="41"/>
      <c r="BH9" s="41"/>
      <c r="BI9" s="41"/>
      <c r="BJ9" s="11">
        <f t="shared" si="20"/>
        <v>120</v>
      </c>
      <c r="BK9" s="11">
        <f t="shared" si="21"/>
        <v>60</v>
      </c>
      <c r="BL9" s="41">
        <v>120</v>
      </c>
      <c r="BM9" s="41">
        <v>60</v>
      </c>
      <c r="BN9" s="14" t="str">
        <f t="shared" si="0"/>
        <v>JÓ</v>
      </c>
      <c r="BO9" s="14" t="str">
        <f t="shared" si="1"/>
        <v>JÓ</v>
      </c>
      <c r="BP9" s="33"/>
      <c r="BR9" s="29" t="s">
        <v>335</v>
      </c>
      <c r="BS9" s="522"/>
      <c r="BT9" s="522"/>
      <c r="BU9" s="522"/>
      <c r="BV9" s="522"/>
      <c r="BW9" s="522"/>
      <c r="BX9" s="521"/>
      <c r="BY9" s="48">
        <f t="shared" si="22"/>
        <v>0</v>
      </c>
      <c r="BZ9" s="461" t="s">
        <v>335</v>
      </c>
      <c r="CA9" s="461" t="s">
        <v>335</v>
      </c>
      <c r="CB9" s="461"/>
      <c r="CC9" s="461"/>
      <c r="CD9" s="26"/>
      <c r="CE9" s="26"/>
      <c r="CF9" s="26"/>
      <c r="CG9" s="26"/>
      <c r="CH9" s="26"/>
      <c r="CI9" s="26"/>
      <c r="CJ9" s="26"/>
      <c r="CK9" s="26"/>
      <c r="CL9" s="27" t="str">
        <f t="shared" si="2"/>
        <v>0</v>
      </c>
      <c r="CM9" s="27" t="str">
        <f t="shared" si="3"/>
        <v>0</v>
      </c>
      <c r="CN9" s="461" t="s">
        <v>335</v>
      </c>
      <c r="CO9" s="461" t="s">
        <v>335</v>
      </c>
      <c r="CP9" s="14" t="str">
        <f t="shared" si="4"/>
        <v>NINCS</v>
      </c>
      <c r="CQ9" s="14" t="str">
        <f t="shared" si="5"/>
        <v>NINCS</v>
      </c>
      <c r="CR9" s="33"/>
      <c r="CS9" s="33"/>
      <c r="CT9" s="32" t="s">
        <v>336</v>
      </c>
      <c r="CU9" s="523" t="s">
        <v>7875</v>
      </c>
      <c r="CV9" s="523" t="s">
        <v>7883</v>
      </c>
      <c r="CW9" s="524"/>
      <c r="CX9" s="524"/>
      <c r="CY9" s="524"/>
      <c r="CZ9" s="524"/>
      <c r="DA9" s="26">
        <f t="shared" si="23"/>
        <v>2</v>
      </c>
      <c r="DB9" s="461">
        <v>30</v>
      </c>
      <c r="DC9" s="461">
        <v>20</v>
      </c>
      <c r="DD9" s="461">
        <v>10</v>
      </c>
      <c r="DE9" s="461">
        <v>20</v>
      </c>
      <c r="DF9" s="461">
        <v>30</v>
      </c>
      <c r="DG9" s="461">
        <v>20</v>
      </c>
      <c r="DH9" s="461">
        <v>10</v>
      </c>
      <c r="DI9" s="461">
        <v>20</v>
      </c>
      <c r="DJ9" s="461"/>
      <c r="DK9" s="461"/>
      <c r="DL9" s="461"/>
      <c r="DM9" s="461"/>
      <c r="DN9" s="461"/>
      <c r="DO9" s="461"/>
      <c r="DP9" s="461"/>
      <c r="DQ9" s="461"/>
      <c r="DR9" s="461"/>
      <c r="DS9" s="461"/>
      <c r="DT9" s="461"/>
      <c r="DU9" s="461"/>
      <c r="DV9" s="461"/>
      <c r="DW9" s="461"/>
      <c r="DX9" s="461"/>
      <c r="DY9" s="461"/>
      <c r="DZ9" s="27">
        <f t="shared" si="24"/>
        <v>60</v>
      </c>
      <c r="EA9" s="27">
        <f t="shared" si="25"/>
        <v>40</v>
      </c>
      <c r="EB9" s="27">
        <f t="shared" si="26"/>
        <v>20</v>
      </c>
      <c r="EC9" s="27">
        <f t="shared" si="27"/>
        <v>40</v>
      </c>
      <c r="ED9" s="461">
        <v>60</v>
      </c>
      <c r="EE9" s="461">
        <v>40</v>
      </c>
      <c r="EF9" s="461">
        <v>20</v>
      </c>
      <c r="EG9" s="461">
        <v>40</v>
      </c>
      <c r="EH9" s="27" t="str">
        <f t="shared" si="6"/>
        <v>JÓ</v>
      </c>
      <c r="EI9" s="27" t="str">
        <f t="shared" si="7"/>
        <v>JÓ</v>
      </c>
      <c r="EJ9" s="27" t="str">
        <f t="shared" si="8"/>
        <v>JÓ</v>
      </c>
      <c r="EK9" s="27" t="str">
        <f t="shared" si="9"/>
        <v>JÓ</v>
      </c>
      <c r="EL9" s="527"/>
      <c r="EN9" s="6">
        <f t="shared" si="10"/>
        <v>40</v>
      </c>
      <c r="EO9" s="6">
        <f t="shared" si="11"/>
        <v>60</v>
      </c>
      <c r="EP9" s="6">
        <f t="shared" si="12"/>
        <v>40</v>
      </c>
      <c r="EQ9" s="6">
        <f t="shared" si="13"/>
        <v>60</v>
      </c>
      <c r="ER9" s="24" t="str">
        <f t="shared" si="28"/>
        <v>JÓ</v>
      </c>
      <c r="ET9" s="6">
        <f t="shared" si="14"/>
        <v>100</v>
      </c>
      <c r="EV9" s="459" t="s">
        <v>807</v>
      </c>
      <c r="EW9" s="459" t="s">
        <v>797</v>
      </c>
      <c r="EX9" s="459" t="s">
        <v>812</v>
      </c>
      <c r="EZ9" s="189">
        <f t="shared" si="15"/>
        <v>180</v>
      </c>
      <c r="FA9" s="201">
        <f t="shared" si="29"/>
        <v>3</v>
      </c>
      <c r="FB9" s="23"/>
      <c r="FC9" s="189">
        <f t="shared" si="30"/>
        <v>3</v>
      </c>
      <c r="FE9" s="213">
        <f t="shared" si="16"/>
        <v>0</v>
      </c>
      <c r="FF9" s="213">
        <f t="shared" si="17"/>
        <v>0</v>
      </c>
      <c r="FJ9" s="541" t="s">
        <v>13</v>
      </c>
    </row>
    <row r="10" spans="1:171" ht="50.1" customHeight="1" x14ac:dyDescent="0.25">
      <c r="A10" s="20">
        <v>5</v>
      </c>
      <c r="B10" s="43" t="s">
        <v>15</v>
      </c>
      <c r="C10" s="543" t="s">
        <v>7884</v>
      </c>
      <c r="D10" s="43" t="s">
        <v>16</v>
      </c>
      <c r="E10" s="37">
        <v>40</v>
      </c>
      <c r="F10" s="37">
        <v>60</v>
      </c>
      <c r="G10" s="39" t="s">
        <v>370</v>
      </c>
      <c r="H10" s="39" t="s">
        <v>371</v>
      </c>
      <c r="I10" s="39" t="s">
        <v>372</v>
      </c>
      <c r="J10" s="39" t="s">
        <v>373</v>
      </c>
      <c r="K10" s="39" t="s">
        <v>7885</v>
      </c>
      <c r="L10" s="39" t="s">
        <v>376</v>
      </c>
      <c r="M10" s="39" t="s">
        <v>7886</v>
      </c>
      <c r="N10" s="39" t="s">
        <v>377</v>
      </c>
      <c r="O10" s="39" t="s">
        <v>378</v>
      </c>
      <c r="P10" s="39" t="s">
        <v>379</v>
      </c>
      <c r="Q10" s="39" t="s">
        <v>7887</v>
      </c>
      <c r="R10" s="39" t="s">
        <v>380</v>
      </c>
      <c r="S10" s="39" t="s">
        <v>7888</v>
      </c>
      <c r="T10" s="39" t="s">
        <v>381</v>
      </c>
      <c r="U10" s="39"/>
      <c r="V10" s="39"/>
      <c r="W10" s="39"/>
      <c r="X10" s="39"/>
      <c r="Y10" s="39"/>
      <c r="Z10" s="39"/>
      <c r="AA10" s="39"/>
      <c r="AB10" s="39"/>
      <c r="AC10" s="39"/>
      <c r="AD10" s="39"/>
      <c r="AE10" s="39"/>
      <c r="AF10" s="39"/>
      <c r="AG10" s="39"/>
      <c r="AH10" s="39"/>
      <c r="AI10" s="38">
        <f t="shared" si="18"/>
        <v>7</v>
      </c>
      <c r="AJ10" s="512" t="s">
        <v>7889</v>
      </c>
      <c r="AK10" s="474" t="s">
        <v>7890</v>
      </c>
      <c r="AL10" s="474"/>
      <c r="AM10" s="474"/>
      <c r="AN10" s="474"/>
      <c r="AO10" s="474"/>
      <c r="AP10" s="474"/>
      <c r="AQ10" s="474"/>
      <c r="AR10" s="474"/>
      <c r="AS10" s="41">
        <f t="shared" si="19"/>
        <v>1</v>
      </c>
      <c r="AT10" s="41">
        <v>120</v>
      </c>
      <c r="AU10" s="41">
        <v>60</v>
      </c>
      <c r="AV10" s="41"/>
      <c r="AW10" s="41"/>
      <c r="AX10" s="41"/>
      <c r="AY10" s="41"/>
      <c r="AZ10" s="41"/>
      <c r="BA10" s="41"/>
      <c r="BB10" s="41"/>
      <c r="BC10" s="41"/>
      <c r="BD10" s="41"/>
      <c r="BE10" s="41"/>
      <c r="BF10" s="41"/>
      <c r="BG10" s="41"/>
      <c r="BH10" s="41"/>
      <c r="BI10" s="41"/>
      <c r="BJ10" s="11">
        <f t="shared" si="20"/>
        <v>120</v>
      </c>
      <c r="BK10" s="11">
        <f t="shared" si="21"/>
        <v>60</v>
      </c>
      <c r="BL10" s="41">
        <v>120</v>
      </c>
      <c r="BM10" s="41">
        <v>60</v>
      </c>
      <c r="BN10" s="14" t="str">
        <f t="shared" si="0"/>
        <v>JÓ</v>
      </c>
      <c r="BO10" s="14" t="str">
        <f t="shared" si="1"/>
        <v>JÓ</v>
      </c>
      <c r="BP10" s="33"/>
      <c r="BR10" s="29" t="s">
        <v>382</v>
      </c>
      <c r="BS10" s="486" t="s">
        <v>7891</v>
      </c>
      <c r="BT10" s="522"/>
      <c r="BU10" s="522"/>
      <c r="BV10" s="522"/>
      <c r="BW10" s="522"/>
      <c r="BX10" s="521"/>
      <c r="BY10" s="48">
        <f t="shared" si="22"/>
        <v>1</v>
      </c>
      <c r="BZ10" s="461">
        <v>120</v>
      </c>
      <c r="CA10" s="461">
        <v>20</v>
      </c>
      <c r="CB10" s="461"/>
      <c r="CC10" s="461"/>
      <c r="CD10" s="26"/>
      <c r="CE10" s="26"/>
      <c r="CF10" s="26"/>
      <c r="CG10" s="26"/>
      <c r="CH10" s="26"/>
      <c r="CI10" s="26"/>
      <c r="CJ10" s="26"/>
      <c r="CK10" s="26"/>
      <c r="CL10" s="27">
        <f t="shared" si="2"/>
        <v>120</v>
      </c>
      <c r="CM10" s="27">
        <f t="shared" si="3"/>
        <v>20</v>
      </c>
      <c r="CN10" s="461">
        <v>120</v>
      </c>
      <c r="CO10" s="461">
        <v>20</v>
      </c>
      <c r="CP10" s="14" t="str">
        <f t="shared" si="4"/>
        <v>JÓ</v>
      </c>
      <c r="CQ10" s="14" t="str">
        <f t="shared" si="5"/>
        <v>JÓ</v>
      </c>
      <c r="CR10" s="33"/>
      <c r="CS10" s="33"/>
      <c r="CT10" s="32" t="s">
        <v>7892</v>
      </c>
      <c r="CU10" s="523" t="s">
        <v>7893</v>
      </c>
      <c r="CV10" s="523"/>
      <c r="CW10" s="524"/>
      <c r="CX10" s="524"/>
      <c r="CY10" s="524"/>
      <c r="CZ10" s="524"/>
      <c r="DA10" s="26">
        <f t="shared" si="23"/>
        <v>1</v>
      </c>
      <c r="DB10" s="461">
        <v>60</v>
      </c>
      <c r="DC10" s="461">
        <v>30</v>
      </c>
      <c r="DD10" s="461">
        <v>30</v>
      </c>
      <c r="DE10" s="461">
        <v>20</v>
      </c>
      <c r="DF10" s="461"/>
      <c r="DG10" s="461"/>
      <c r="DH10" s="461"/>
      <c r="DI10" s="461"/>
      <c r="DJ10" s="461"/>
      <c r="DK10" s="461"/>
      <c r="DL10" s="461"/>
      <c r="DM10" s="461"/>
      <c r="DN10" s="461"/>
      <c r="DO10" s="461"/>
      <c r="DP10" s="461"/>
      <c r="DQ10" s="461"/>
      <c r="DR10" s="461"/>
      <c r="DS10" s="461"/>
      <c r="DT10" s="461"/>
      <c r="DU10" s="461"/>
      <c r="DV10" s="461"/>
      <c r="DW10" s="461"/>
      <c r="DX10" s="461"/>
      <c r="DY10" s="461"/>
      <c r="DZ10" s="27">
        <f t="shared" si="24"/>
        <v>60</v>
      </c>
      <c r="EA10" s="27">
        <f t="shared" si="25"/>
        <v>30</v>
      </c>
      <c r="EB10" s="27">
        <f t="shared" si="26"/>
        <v>30</v>
      </c>
      <c r="EC10" s="27">
        <f t="shared" si="27"/>
        <v>20</v>
      </c>
      <c r="ED10" s="461">
        <v>60</v>
      </c>
      <c r="EE10" s="461">
        <v>30</v>
      </c>
      <c r="EF10" s="461">
        <v>30</v>
      </c>
      <c r="EG10" s="461">
        <v>20</v>
      </c>
      <c r="EH10" s="27" t="str">
        <f t="shared" si="6"/>
        <v>JÓ</v>
      </c>
      <c r="EI10" s="27" t="str">
        <f t="shared" si="7"/>
        <v>JÓ</v>
      </c>
      <c r="EJ10" s="27" t="str">
        <f t="shared" si="8"/>
        <v>JÓ</v>
      </c>
      <c r="EK10" s="27" t="str">
        <f t="shared" si="9"/>
        <v>JÓ</v>
      </c>
      <c r="EL10" s="527"/>
      <c r="EN10" s="6">
        <f t="shared" si="10"/>
        <v>40</v>
      </c>
      <c r="EO10" s="6">
        <f t="shared" si="11"/>
        <v>60</v>
      </c>
      <c r="EP10" s="6">
        <f t="shared" si="12"/>
        <v>40</v>
      </c>
      <c r="EQ10" s="6">
        <f t="shared" si="13"/>
        <v>60</v>
      </c>
      <c r="ER10" s="24" t="str">
        <f t="shared" si="28"/>
        <v>JÓ</v>
      </c>
      <c r="ET10" s="6">
        <f t="shared" si="14"/>
        <v>100</v>
      </c>
      <c r="EV10" s="459">
        <v>54</v>
      </c>
      <c r="EW10" s="459">
        <v>621</v>
      </c>
      <c r="EX10" s="459" t="s">
        <v>798</v>
      </c>
      <c r="EZ10" s="189">
        <f t="shared" si="15"/>
        <v>300</v>
      </c>
      <c r="FA10" s="201">
        <f t="shared" si="29"/>
        <v>5</v>
      </c>
      <c r="FB10" s="23"/>
      <c r="FC10" s="189">
        <f t="shared" si="30"/>
        <v>2</v>
      </c>
      <c r="FE10" s="213">
        <f t="shared" si="16"/>
        <v>120</v>
      </c>
      <c r="FF10" s="213">
        <f t="shared" si="17"/>
        <v>0</v>
      </c>
      <c r="FJ10" s="543" t="s">
        <v>7884</v>
      </c>
    </row>
    <row r="11" spans="1:171" ht="50.1" customHeight="1" x14ac:dyDescent="0.25">
      <c r="A11" s="20">
        <v>6</v>
      </c>
      <c r="B11" s="43" t="s">
        <v>17</v>
      </c>
      <c r="C11" s="543" t="s">
        <v>18</v>
      </c>
      <c r="D11" s="43" t="s">
        <v>12</v>
      </c>
      <c r="E11" s="37">
        <v>40</v>
      </c>
      <c r="F11" s="37">
        <v>60</v>
      </c>
      <c r="G11" s="39" t="s">
        <v>7871</v>
      </c>
      <c r="H11" s="39" t="s">
        <v>363</v>
      </c>
      <c r="I11" s="39" t="s">
        <v>7894</v>
      </c>
      <c r="J11" s="39" t="s">
        <v>383</v>
      </c>
      <c r="K11" s="39" t="s">
        <v>7895</v>
      </c>
      <c r="L11" s="39" t="s">
        <v>384</v>
      </c>
      <c r="M11" s="39" t="s">
        <v>7896</v>
      </c>
      <c r="N11" s="39" t="s">
        <v>364</v>
      </c>
      <c r="O11" s="39" t="s">
        <v>7879</v>
      </c>
      <c r="P11" s="39" t="s">
        <v>385</v>
      </c>
      <c r="Q11" s="39"/>
      <c r="R11" s="39"/>
      <c r="S11" s="39"/>
      <c r="T11" s="39"/>
      <c r="U11" s="39"/>
      <c r="V11" s="39"/>
      <c r="W11" s="39"/>
      <c r="X11" s="39"/>
      <c r="Y11" s="39"/>
      <c r="Z11" s="39"/>
      <c r="AA11" s="39"/>
      <c r="AB11" s="39"/>
      <c r="AC11" s="39"/>
      <c r="AD11" s="39"/>
      <c r="AE11" s="39"/>
      <c r="AF11" s="39"/>
      <c r="AG11" s="39"/>
      <c r="AH11" s="39"/>
      <c r="AI11" s="38">
        <f t="shared" si="18"/>
        <v>5</v>
      </c>
      <c r="AJ11" s="474" t="s">
        <v>7899</v>
      </c>
      <c r="AK11" s="474" t="s">
        <v>7897</v>
      </c>
      <c r="AL11" s="474" t="s">
        <v>7898</v>
      </c>
      <c r="AM11" s="474"/>
      <c r="AN11" s="474"/>
      <c r="AO11" s="474"/>
      <c r="AP11" s="474"/>
      <c r="AQ11" s="474"/>
      <c r="AR11" s="474"/>
      <c r="AS11" s="41">
        <f t="shared" si="19"/>
        <v>2</v>
      </c>
      <c r="AT11" s="41">
        <v>120</v>
      </c>
      <c r="AU11" s="41">
        <v>30</v>
      </c>
      <c r="AV11" s="41">
        <v>120</v>
      </c>
      <c r="AW11" s="41">
        <v>30</v>
      </c>
      <c r="AX11" s="41"/>
      <c r="AY11" s="41"/>
      <c r="AZ11" s="41"/>
      <c r="BA11" s="41"/>
      <c r="BB11" s="41"/>
      <c r="BC11" s="41"/>
      <c r="BD11" s="41"/>
      <c r="BE11" s="41"/>
      <c r="BF11" s="41"/>
      <c r="BG11" s="41"/>
      <c r="BH11" s="41"/>
      <c r="BI11" s="41"/>
      <c r="BJ11" s="11">
        <f t="shared" si="20"/>
        <v>240</v>
      </c>
      <c r="BK11" s="11">
        <f t="shared" si="21"/>
        <v>60</v>
      </c>
      <c r="BL11" s="41">
        <v>240</v>
      </c>
      <c r="BM11" s="41">
        <v>60</v>
      </c>
      <c r="BN11" s="14" t="str">
        <f t="shared" si="0"/>
        <v>JÓ</v>
      </c>
      <c r="BO11" s="14" t="str">
        <f t="shared" si="1"/>
        <v>JÓ</v>
      </c>
      <c r="BP11" s="470" t="s">
        <v>484</v>
      </c>
      <c r="BR11" s="29" t="s">
        <v>335</v>
      </c>
      <c r="BS11" s="522"/>
      <c r="BT11" s="522"/>
      <c r="BU11" s="522"/>
      <c r="BV11" s="522"/>
      <c r="BW11" s="522"/>
      <c r="BX11" s="521"/>
      <c r="BY11" s="48">
        <f t="shared" si="22"/>
        <v>0</v>
      </c>
      <c r="BZ11" s="461" t="s">
        <v>335</v>
      </c>
      <c r="CA11" s="461" t="s">
        <v>335</v>
      </c>
      <c r="CB11" s="461"/>
      <c r="CC11" s="461"/>
      <c r="CD11" s="26"/>
      <c r="CE11" s="26"/>
      <c r="CF11" s="26"/>
      <c r="CG11" s="26"/>
      <c r="CH11" s="26"/>
      <c r="CI11" s="26"/>
      <c r="CJ11" s="26"/>
      <c r="CK11" s="26"/>
      <c r="CL11" s="27" t="str">
        <f t="shared" si="2"/>
        <v>0</v>
      </c>
      <c r="CM11" s="27" t="str">
        <f t="shared" si="3"/>
        <v>0</v>
      </c>
      <c r="CN11" s="461" t="s">
        <v>335</v>
      </c>
      <c r="CO11" s="461" t="s">
        <v>335</v>
      </c>
      <c r="CP11" s="14" t="str">
        <f t="shared" si="4"/>
        <v>NINCS</v>
      </c>
      <c r="CQ11" s="14" t="str">
        <f t="shared" si="5"/>
        <v>NINCS</v>
      </c>
      <c r="CR11" s="33"/>
      <c r="CS11" s="33"/>
      <c r="CT11" s="32" t="s">
        <v>7900</v>
      </c>
      <c r="CU11" s="523" t="s">
        <v>7901</v>
      </c>
      <c r="CV11" s="523" t="s">
        <v>7902</v>
      </c>
      <c r="CW11" s="523" t="s">
        <v>7903</v>
      </c>
      <c r="CX11" s="524"/>
      <c r="CY11" s="524"/>
      <c r="CZ11" s="524"/>
      <c r="DA11" s="26">
        <f t="shared" si="23"/>
        <v>3</v>
      </c>
      <c r="DB11" s="461">
        <v>25</v>
      </c>
      <c r="DC11" s="461">
        <v>15</v>
      </c>
      <c r="DD11" s="461">
        <v>10</v>
      </c>
      <c r="DE11" s="461">
        <v>15</v>
      </c>
      <c r="DF11" s="461">
        <v>25</v>
      </c>
      <c r="DG11" s="461">
        <v>15</v>
      </c>
      <c r="DH11" s="461">
        <v>10</v>
      </c>
      <c r="DI11" s="461">
        <v>15</v>
      </c>
      <c r="DJ11" s="461">
        <v>25</v>
      </c>
      <c r="DK11" s="461">
        <v>15</v>
      </c>
      <c r="DL11" s="461">
        <v>10</v>
      </c>
      <c r="DM11" s="461">
        <v>10</v>
      </c>
      <c r="DN11" s="461"/>
      <c r="DO11" s="461"/>
      <c r="DP11" s="461"/>
      <c r="DQ11" s="461"/>
      <c r="DR11" s="461"/>
      <c r="DS11" s="461"/>
      <c r="DT11" s="461"/>
      <c r="DU11" s="461"/>
      <c r="DV11" s="461"/>
      <c r="DW11" s="461"/>
      <c r="DX11" s="461"/>
      <c r="DY11" s="461"/>
      <c r="DZ11" s="27">
        <f t="shared" si="24"/>
        <v>75</v>
      </c>
      <c r="EA11" s="27">
        <f t="shared" si="25"/>
        <v>45</v>
      </c>
      <c r="EB11" s="27">
        <f t="shared" si="26"/>
        <v>30</v>
      </c>
      <c r="EC11" s="27">
        <f t="shared" si="27"/>
        <v>40</v>
      </c>
      <c r="ED11" s="461">
        <v>75</v>
      </c>
      <c r="EE11" s="461">
        <v>45</v>
      </c>
      <c r="EF11" s="461">
        <v>30</v>
      </c>
      <c r="EG11" s="461">
        <v>40</v>
      </c>
      <c r="EH11" s="27" t="str">
        <f t="shared" si="6"/>
        <v>JÓ</v>
      </c>
      <c r="EI11" s="27" t="str">
        <f t="shared" si="7"/>
        <v>JÓ</v>
      </c>
      <c r="EJ11" s="27" t="str">
        <f t="shared" si="8"/>
        <v>JÓ</v>
      </c>
      <c r="EK11" s="27" t="str">
        <f t="shared" si="9"/>
        <v>JÓ</v>
      </c>
      <c r="EL11" s="527"/>
      <c r="EN11" s="6">
        <f t="shared" si="10"/>
        <v>40</v>
      </c>
      <c r="EO11" s="6">
        <f t="shared" si="11"/>
        <v>60</v>
      </c>
      <c r="EP11" s="6">
        <f t="shared" si="12"/>
        <v>40</v>
      </c>
      <c r="EQ11" s="6">
        <f t="shared" si="13"/>
        <v>60</v>
      </c>
      <c r="ER11" s="24" t="str">
        <f t="shared" si="28"/>
        <v>JÓ</v>
      </c>
      <c r="ET11" s="6">
        <f t="shared" si="14"/>
        <v>100</v>
      </c>
      <c r="EV11" s="459">
        <v>31</v>
      </c>
      <c r="EW11" s="459">
        <v>621</v>
      </c>
      <c r="EX11" s="459" t="s">
        <v>801</v>
      </c>
      <c r="EZ11" s="189">
        <f t="shared" si="15"/>
        <v>315</v>
      </c>
      <c r="FA11" s="201">
        <f t="shared" si="29"/>
        <v>5.25</v>
      </c>
      <c r="FB11" s="23"/>
      <c r="FC11" s="189">
        <f t="shared" si="30"/>
        <v>2</v>
      </c>
      <c r="FE11" s="213">
        <f t="shared" si="16"/>
        <v>0</v>
      </c>
      <c r="FF11" s="213">
        <f t="shared" si="17"/>
        <v>0</v>
      </c>
      <c r="FJ11" s="543" t="s">
        <v>18</v>
      </c>
    </row>
    <row r="12" spans="1:171" ht="50.1" customHeight="1" x14ac:dyDescent="0.25">
      <c r="A12" s="20">
        <v>7</v>
      </c>
      <c r="B12" s="43" t="s">
        <v>19</v>
      </c>
      <c r="C12" s="543" t="s">
        <v>20</v>
      </c>
      <c r="D12" s="43" t="s">
        <v>14</v>
      </c>
      <c r="E12" s="37">
        <v>20</v>
      </c>
      <c r="F12" s="37">
        <v>80</v>
      </c>
      <c r="G12" s="39" t="s">
        <v>386</v>
      </c>
      <c r="H12" s="39" t="s">
        <v>387</v>
      </c>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8">
        <f t="shared" si="18"/>
        <v>1</v>
      </c>
      <c r="AJ12" s="512" t="s">
        <v>21</v>
      </c>
      <c r="AK12" s="512" t="s">
        <v>22</v>
      </c>
      <c r="AL12" s="474"/>
      <c r="AM12" s="474"/>
      <c r="AN12" s="474"/>
      <c r="AO12" s="474"/>
      <c r="AP12" s="474"/>
      <c r="AQ12" s="474"/>
      <c r="AR12" s="474"/>
      <c r="AS12" s="41">
        <f t="shared" si="19"/>
        <v>1</v>
      </c>
      <c r="AT12" s="41">
        <v>120</v>
      </c>
      <c r="AU12" s="41">
        <v>70</v>
      </c>
      <c r="AV12" s="41"/>
      <c r="AW12" s="41"/>
      <c r="AX12" s="41"/>
      <c r="AY12" s="41"/>
      <c r="AZ12" s="41"/>
      <c r="BA12" s="41"/>
      <c r="BB12" s="41"/>
      <c r="BC12" s="41"/>
      <c r="BD12" s="41"/>
      <c r="BE12" s="41"/>
      <c r="BF12" s="41"/>
      <c r="BG12" s="41"/>
      <c r="BH12" s="41"/>
      <c r="BI12" s="41"/>
      <c r="BJ12" s="11">
        <f t="shared" si="20"/>
        <v>120</v>
      </c>
      <c r="BK12" s="11">
        <f t="shared" si="21"/>
        <v>70</v>
      </c>
      <c r="BL12" s="41">
        <v>120</v>
      </c>
      <c r="BM12" s="41">
        <v>70</v>
      </c>
      <c r="BN12" s="14" t="str">
        <f t="shared" si="0"/>
        <v>JÓ</v>
      </c>
      <c r="BO12" s="14" t="str">
        <f t="shared" si="1"/>
        <v>JÓ</v>
      </c>
      <c r="BP12" s="33"/>
      <c r="BR12" s="29" t="s">
        <v>335</v>
      </c>
      <c r="BS12" s="522"/>
      <c r="BT12" s="522"/>
      <c r="BU12" s="522"/>
      <c r="BV12" s="522"/>
      <c r="BW12" s="522"/>
      <c r="BX12" s="521"/>
      <c r="BY12" s="48">
        <f t="shared" si="22"/>
        <v>0</v>
      </c>
      <c r="BZ12" s="461" t="s">
        <v>335</v>
      </c>
      <c r="CA12" s="461" t="s">
        <v>335</v>
      </c>
      <c r="CB12" s="461"/>
      <c r="CC12" s="461"/>
      <c r="CD12" s="26"/>
      <c r="CE12" s="26"/>
      <c r="CF12" s="26"/>
      <c r="CG12" s="26"/>
      <c r="CH12" s="26"/>
      <c r="CI12" s="26"/>
      <c r="CJ12" s="26"/>
      <c r="CK12" s="26"/>
      <c r="CL12" s="27" t="str">
        <f t="shared" si="2"/>
        <v>0</v>
      </c>
      <c r="CM12" s="27" t="str">
        <f t="shared" si="3"/>
        <v>0</v>
      </c>
      <c r="CN12" s="461" t="s">
        <v>335</v>
      </c>
      <c r="CO12" s="461" t="s">
        <v>335</v>
      </c>
      <c r="CP12" s="14" t="str">
        <f t="shared" si="4"/>
        <v>NINCS</v>
      </c>
      <c r="CQ12" s="14" t="str">
        <f t="shared" si="5"/>
        <v>NINCS</v>
      </c>
      <c r="CR12" s="33"/>
      <c r="CS12" s="33"/>
      <c r="CT12" s="32" t="s">
        <v>388</v>
      </c>
      <c r="CU12" s="523" t="s">
        <v>7904</v>
      </c>
      <c r="CV12" s="523"/>
      <c r="CW12" s="524"/>
      <c r="CX12" s="524"/>
      <c r="CY12" s="524"/>
      <c r="CZ12" s="524"/>
      <c r="DA12" s="26">
        <f t="shared" si="23"/>
        <v>1</v>
      </c>
      <c r="DB12" s="461">
        <v>30</v>
      </c>
      <c r="DC12" s="461">
        <v>20</v>
      </c>
      <c r="DD12" s="461">
        <v>10</v>
      </c>
      <c r="DE12" s="461">
        <v>30</v>
      </c>
      <c r="DF12" s="461"/>
      <c r="DG12" s="461"/>
      <c r="DH12" s="461"/>
      <c r="DI12" s="461"/>
      <c r="DJ12" s="461"/>
      <c r="DK12" s="461"/>
      <c r="DL12" s="461"/>
      <c r="DM12" s="461"/>
      <c r="DN12" s="461"/>
      <c r="DO12" s="461"/>
      <c r="DP12" s="461"/>
      <c r="DQ12" s="461"/>
      <c r="DR12" s="461"/>
      <c r="DS12" s="461"/>
      <c r="DT12" s="461"/>
      <c r="DU12" s="461"/>
      <c r="DV12" s="461"/>
      <c r="DW12" s="461"/>
      <c r="DX12" s="461"/>
      <c r="DY12" s="461"/>
      <c r="DZ12" s="27">
        <f t="shared" si="24"/>
        <v>30</v>
      </c>
      <c r="EA12" s="27">
        <f t="shared" si="25"/>
        <v>20</v>
      </c>
      <c r="EB12" s="27">
        <f t="shared" si="26"/>
        <v>10</v>
      </c>
      <c r="EC12" s="27">
        <f t="shared" si="27"/>
        <v>30</v>
      </c>
      <c r="ED12" s="461">
        <v>30</v>
      </c>
      <c r="EE12" s="461">
        <v>20</v>
      </c>
      <c r="EF12" s="461">
        <v>10</v>
      </c>
      <c r="EG12" s="461">
        <v>30</v>
      </c>
      <c r="EH12" s="27" t="str">
        <f t="shared" si="6"/>
        <v>JÓ</v>
      </c>
      <c r="EI12" s="27" t="str">
        <f t="shared" si="7"/>
        <v>JÓ</v>
      </c>
      <c r="EJ12" s="27" t="str">
        <f t="shared" si="8"/>
        <v>JÓ</v>
      </c>
      <c r="EK12" s="27" t="str">
        <f t="shared" si="9"/>
        <v>JÓ</v>
      </c>
      <c r="EL12" s="527"/>
      <c r="EN12" s="6">
        <f t="shared" si="10"/>
        <v>30</v>
      </c>
      <c r="EO12" s="6">
        <f t="shared" si="11"/>
        <v>70</v>
      </c>
      <c r="EP12" s="6">
        <f t="shared" si="12"/>
        <v>20</v>
      </c>
      <c r="EQ12" s="6">
        <f t="shared" si="13"/>
        <v>80</v>
      </c>
      <c r="ER12" s="24" t="str">
        <f t="shared" si="28"/>
        <v>JÓ</v>
      </c>
      <c r="ET12" s="6">
        <f t="shared" si="14"/>
        <v>100</v>
      </c>
      <c r="EV12" s="459">
        <v>35</v>
      </c>
      <c r="EW12" s="459">
        <v>813</v>
      </c>
      <c r="EX12" s="459" t="s">
        <v>798</v>
      </c>
      <c r="EZ12" s="189">
        <f t="shared" si="15"/>
        <v>150</v>
      </c>
      <c r="FA12" s="201">
        <f t="shared" si="29"/>
        <v>2.5</v>
      </c>
      <c r="FB12" s="23"/>
      <c r="FC12" s="189">
        <f t="shared" si="30"/>
        <v>3</v>
      </c>
      <c r="FE12" s="213">
        <f t="shared" si="16"/>
        <v>0</v>
      </c>
      <c r="FF12" s="213">
        <f t="shared" si="17"/>
        <v>0</v>
      </c>
      <c r="FJ12" s="543" t="s">
        <v>20</v>
      </c>
    </row>
    <row r="13" spans="1:171" ht="50.1" customHeight="1" x14ac:dyDescent="0.25">
      <c r="A13" s="20">
        <v>8</v>
      </c>
      <c r="B13" s="458" t="s">
        <v>23</v>
      </c>
      <c r="C13" s="542" t="s">
        <v>24</v>
      </c>
      <c r="D13" s="43" t="s">
        <v>14</v>
      </c>
      <c r="E13" s="37">
        <v>30</v>
      </c>
      <c r="F13" s="37">
        <v>70</v>
      </c>
      <c r="G13" s="39" t="s">
        <v>389</v>
      </c>
      <c r="H13" s="39" t="s">
        <v>390</v>
      </c>
      <c r="I13" s="39" t="s">
        <v>391</v>
      </c>
      <c r="J13" s="39" t="s">
        <v>392</v>
      </c>
      <c r="K13" s="39" t="s">
        <v>393</v>
      </c>
      <c r="L13" s="39" t="s">
        <v>394</v>
      </c>
      <c r="M13" s="39" t="s">
        <v>395</v>
      </c>
      <c r="N13" s="39" t="s">
        <v>396</v>
      </c>
      <c r="O13" s="39"/>
      <c r="P13" s="39"/>
      <c r="Q13" s="39"/>
      <c r="R13" s="39"/>
      <c r="S13" s="39"/>
      <c r="T13" s="39"/>
      <c r="U13" s="39"/>
      <c r="V13" s="39"/>
      <c r="W13" s="39"/>
      <c r="X13" s="39"/>
      <c r="Y13" s="39"/>
      <c r="Z13" s="39"/>
      <c r="AA13" s="39"/>
      <c r="AB13" s="39"/>
      <c r="AC13" s="39"/>
      <c r="AD13" s="39"/>
      <c r="AE13" s="39"/>
      <c r="AF13" s="39"/>
      <c r="AG13" s="39"/>
      <c r="AH13" s="39"/>
      <c r="AI13" s="38">
        <f t="shared" si="18"/>
        <v>4</v>
      </c>
      <c r="AJ13" s="474" t="s">
        <v>25</v>
      </c>
      <c r="AK13" s="474" t="s">
        <v>7905</v>
      </c>
      <c r="AL13" s="474"/>
      <c r="AM13" s="474"/>
      <c r="AN13" s="474"/>
      <c r="AO13" s="474"/>
      <c r="AP13" s="474"/>
      <c r="AQ13" s="474"/>
      <c r="AR13" s="474"/>
      <c r="AS13" s="41">
        <f t="shared" si="19"/>
        <v>1</v>
      </c>
      <c r="AT13" s="41">
        <v>120</v>
      </c>
      <c r="AU13" s="41">
        <v>50</v>
      </c>
      <c r="AV13" s="41"/>
      <c r="AW13" s="41"/>
      <c r="AX13" s="41"/>
      <c r="AY13" s="41"/>
      <c r="AZ13" s="41"/>
      <c r="BA13" s="41"/>
      <c r="BB13" s="41"/>
      <c r="BC13" s="41"/>
      <c r="BD13" s="41"/>
      <c r="BE13" s="41"/>
      <c r="BF13" s="41"/>
      <c r="BG13" s="41"/>
      <c r="BH13" s="41"/>
      <c r="BI13" s="41"/>
      <c r="BJ13" s="11">
        <f t="shared" si="20"/>
        <v>120</v>
      </c>
      <c r="BK13" s="11">
        <f t="shared" si="21"/>
        <v>50</v>
      </c>
      <c r="BL13" s="41">
        <v>120</v>
      </c>
      <c r="BM13" s="41">
        <v>50</v>
      </c>
      <c r="BN13" s="14" t="str">
        <f t="shared" si="0"/>
        <v>JÓ</v>
      </c>
      <c r="BO13" s="14" t="str">
        <f t="shared" si="1"/>
        <v>JÓ</v>
      </c>
      <c r="BP13" s="33"/>
      <c r="BR13" s="29" t="s">
        <v>335</v>
      </c>
      <c r="BS13" s="522"/>
      <c r="BT13" s="522"/>
      <c r="BU13" s="522"/>
      <c r="BV13" s="522"/>
      <c r="BW13" s="522"/>
      <c r="BX13" s="521"/>
      <c r="BY13" s="48">
        <f t="shared" si="22"/>
        <v>0</v>
      </c>
      <c r="BZ13" s="461" t="s">
        <v>335</v>
      </c>
      <c r="CA13" s="461" t="s">
        <v>335</v>
      </c>
      <c r="CB13" s="461"/>
      <c r="CC13" s="461"/>
      <c r="CD13" s="26"/>
      <c r="CE13" s="26"/>
      <c r="CF13" s="26"/>
      <c r="CG13" s="26"/>
      <c r="CH13" s="26"/>
      <c r="CI13" s="26"/>
      <c r="CJ13" s="26"/>
      <c r="CK13" s="26"/>
      <c r="CL13" s="27" t="str">
        <f t="shared" si="2"/>
        <v>0</v>
      </c>
      <c r="CM13" s="27" t="str">
        <f t="shared" si="3"/>
        <v>0</v>
      </c>
      <c r="CN13" s="461" t="s">
        <v>335</v>
      </c>
      <c r="CO13" s="461" t="s">
        <v>335</v>
      </c>
      <c r="CP13" s="14" t="str">
        <f t="shared" si="4"/>
        <v>NINCS</v>
      </c>
      <c r="CQ13" s="14" t="str">
        <f t="shared" si="5"/>
        <v>NINCS</v>
      </c>
      <c r="CR13" s="33"/>
      <c r="CS13" s="33"/>
      <c r="CT13" s="32" t="s">
        <v>7906</v>
      </c>
      <c r="CU13" s="523" t="s">
        <v>7642</v>
      </c>
      <c r="CV13" s="523"/>
      <c r="CW13" s="524"/>
      <c r="CX13" s="524"/>
      <c r="CY13" s="524"/>
      <c r="CZ13" s="524"/>
      <c r="DA13" s="26">
        <f t="shared" si="23"/>
        <v>1</v>
      </c>
      <c r="DB13" s="461">
        <v>30</v>
      </c>
      <c r="DC13" s="461">
        <v>20</v>
      </c>
      <c r="DD13" s="461">
        <v>10</v>
      </c>
      <c r="DE13" s="461">
        <v>50</v>
      </c>
      <c r="DF13" s="461"/>
      <c r="DG13" s="461"/>
      <c r="DH13" s="461"/>
      <c r="DI13" s="461"/>
      <c r="DJ13" s="461"/>
      <c r="DK13" s="461"/>
      <c r="DL13" s="461"/>
      <c r="DM13" s="461"/>
      <c r="DN13" s="461"/>
      <c r="DO13" s="461"/>
      <c r="DP13" s="461"/>
      <c r="DQ13" s="461"/>
      <c r="DR13" s="461"/>
      <c r="DS13" s="461"/>
      <c r="DT13" s="461"/>
      <c r="DU13" s="461"/>
      <c r="DV13" s="461"/>
      <c r="DW13" s="461"/>
      <c r="DX13" s="461"/>
      <c r="DY13" s="461"/>
      <c r="DZ13" s="27">
        <f t="shared" si="24"/>
        <v>30</v>
      </c>
      <c r="EA13" s="27">
        <f t="shared" si="25"/>
        <v>20</v>
      </c>
      <c r="EB13" s="27">
        <f t="shared" si="26"/>
        <v>10</v>
      </c>
      <c r="EC13" s="27">
        <f t="shared" si="27"/>
        <v>50</v>
      </c>
      <c r="ED13" s="461">
        <v>30</v>
      </c>
      <c r="EE13" s="461">
        <v>20</v>
      </c>
      <c r="EF13" s="461">
        <v>10</v>
      </c>
      <c r="EG13" s="461">
        <v>50</v>
      </c>
      <c r="EH13" s="27" t="str">
        <f t="shared" si="6"/>
        <v>JÓ</v>
      </c>
      <c r="EI13" s="27" t="str">
        <f t="shared" si="7"/>
        <v>JÓ</v>
      </c>
      <c r="EJ13" s="27" t="str">
        <f t="shared" si="8"/>
        <v>JÓ</v>
      </c>
      <c r="EK13" s="27" t="str">
        <f t="shared" si="9"/>
        <v>JÓ</v>
      </c>
      <c r="EL13" s="527"/>
      <c r="EN13" s="6">
        <f t="shared" si="10"/>
        <v>50</v>
      </c>
      <c r="EO13" s="6">
        <f t="shared" si="11"/>
        <v>50</v>
      </c>
      <c r="EP13" s="6">
        <f t="shared" si="12"/>
        <v>30</v>
      </c>
      <c r="EQ13" s="6">
        <f t="shared" si="13"/>
        <v>70</v>
      </c>
      <c r="ER13" s="24" t="str">
        <f t="shared" si="28"/>
        <v>JÓ</v>
      </c>
      <c r="ET13" s="6">
        <f t="shared" si="14"/>
        <v>100</v>
      </c>
      <c r="EV13" s="459">
        <v>35</v>
      </c>
      <c r="EW13" s="459">
        <v>621</v>
      </c>
      <c r="EX13" s="459">
        <v>35</v>
      </c>
      <c r="EZ13" s="189">
        <f t="shared" si="15"/>
        <v>150</v>
      </c>
      <c r="FA13" s="201">
        <f t="shared" si="29"/>
        <v>2.5</v>
      </c>
      <c r="FB13" s="23"/>
      <c r="FC13" s="189">
        <f t="shared" si="30"/>
        <v>3</v>
      </c>
      <c r="FE13" s="213">
        <f t="shared" si="16"/>
        <v>0</v>
      </c>
      <c r="FF13" s="213">
        <f t="shared" si="17"/>
        <v>0</v>
      </c>
      <c r="FJ13" s="542" t="s">
        <v>24</v>
      </c>
    </row>
    <row r="14" spans="1:171" ht="50.1" customHeight="1" x14ac:dyDescent="0.25">
      <c r="A14" s="20">
        <v>9</v>
      </c>
      <c r="B14" s="458" t="s">
        <v>26</v>
      </c>
      <c r="C14" s="542" t="s">
        <v>27</v>
      </c>
      <c r="D14" s="458" t="s">
        <v>12</v>
      </c>
      <c r="E14" s="460">
        <v>20</v>
      </c>
      <c r="F14" s="460">
        <v>80</v>
      </c>
      <c r="G14" s="38" t="s">
        <v>7907</v>
      </c>
      <c r="H14" s="38" t="s">
        <v>449</v>
      </c>
      <c r="I14" s="38" t="s">
        <v>7908</v>
      </c>
      <c r="J14" s="38" t="s">
        <v>44</v>
      </c>
      <c r="K14" s="38" t="s">
        <v>7909</v>
      </c>
      <c r="L14" s="38" t="s">
        <v>115</v>
      </c>
      <c r="M14" s="38"/>
      <c r="N14" s="38"/>
      <c r="O14" s="38"/>
      <c r="P14" s="38"/>
      <c r="Q14" s="38"/>
      <c r="R14" s="38"/>
      <c r="S14" s="38"/>
      <c r="T14" s="38"/>
      <c r="U14" s="38"/>
      <c r="V14" s="38"/>
      <c r="W14" s="38"/>
      <c r="X14" s="38"/>
      <c r="Y14" s="38"/>
      <c r="Z14" s="38"/>
      <c r="AA14" s="38"/>
      <c r="AB14" s="38"/>
      <c r="AC14" s="38"/>
      <c r="AD14" s="38"/>
      <c r="AE14" s="38"/>
      <c r="AF14" s="38"/>
      <c r="AG14" s="38"/>
      <c r="AH14" s="38"/>
      <c r="AI14" s="38">
        <f t="shared" si="18"/>
        <v>3</v>
      </c>
      <c r="AJ14" s="511" t="s">
        <v>399</v>
      </c>
      <c r="AK14" s="511" t="s">
        <v>7910</v>
      </c>
      <c r="AL14" s="474"/>
      <c r="AM14" s="474"/>
      <c r="AN14" s="474"/>
      <c r="AO14" s="474"/>
      <c r="AP14" s="474"/>
      <c r="AQ14" s="474"/>
      <c r="AR14" s="474"/>
      <c r="AS14" s="41">
        <f t="shared" si="19"/>
        <v>1</v>
      </c>
      <c r="AT14" s="41">
        <v>90</v>
      </c>
      <c r="AU14" s="41">
        <v>80</v>
      </c>
      <c r="AV14" s="41"/>
      <c r="AW14" s="41"/>
      <c r="AX14" s="41"/>
      <c r="AY14" s="41"/>
      <c r="AZ14" s="41"/>
      <c r="BA14" s="41"/>
      <c r="BB14" s="41"/>
      <c r="BC14" s="41"/>
      <c r="BD14" s="41"/>
      <c r="BE14" s="41"/>
      <c r="BF14" s="41"/>
      <c r="BG14" s="41"/>
      <c r="BH14" s="41"/>
      <c r="BI14" s="41"/>
      <c r="BJ14" s="11">
        <f t="shared" si="20"/>
        <v>90</v>
      </c>
      <c r="BK14" s="11">
        <f t="shared" si="21"/>
        <v>80</v>
      </c>
      <c r="BL14" s="41">
        <v>90</v>
      </c>
      <c r="BM14" s="41">
        <v>80</v>
      </c>
      <c r="BN14" s="14" t="str">
        <f t="shared" si="0"/>
        <v>JÓ</v>
      </c>
      <c r="BO14" s="14" t="str">
        <f t="shared" si="1"/>
        <v>JÓ</v>
      </c>
      <c r="BP14" s="33"/>
      <c r="BR14" s="29" t="s">
        <v>335</v>
      </c>
      <c r="BS14" s="522"/>
      <c r="BT14" s="522"/>
      <c r="BU14" s="522"/>
      <c r="BV14" s="522"/>
      <c r="BW14" s="522"/>
      <c r="BX14" s="521"/>
      <c r="BY14" s="48">
        <f t="shared" si="22"/>
        <v>0</v>
      </c>
      <c r="BZ14" s="461" t="s">
        <v>335</v>
      </c>
      <c r="CA14" s="461" t="s">
        <v>335</v>
      </c>
      <c r="CB14" s="461"/>
      <c r="CC14" s="461"/>
      <c r="CD14" s="26"/>
      <c r="CE14" s="26"/>
      <c r="CF14" s="26"/>
      <c r="CG14" s="26"/>
      <c r="CH14" s="26"/>
      <c r="CI14" s="26"/>
      <c r="CJ14" s="26"/>
      <c r="CK14" s="26"/>
      <c r="CL14" s="27" t="str">
        <f t="shared" si="2"/>
        <v>0</v>
      </c>
      <c r="CM14" s="27" t="str">
        <f t="shared" si="3"/>
        <v>0</v>
      </c>
      <c r="CN14" s="461" t="s">
        <v>335</v>
      </c>
      <c r="CO14" s="461" t="s">
        <v>335</v>
      </c>
      <c r="CP14" s="14" t="str">
        <f t="shared" si="4"/>
        <v>NINCS</v>
      </c>
      <c r="CQ14" s="14" t="str">
        <f t="shared" si="5"/>
        <v>NINCS</v>
      </c>
      <c r="CR14" s="33"/>
      <c r="CS14" s="33"/>
      <c r="CT14" s="32" t="s">
        <v>399</v>
      </c>
      <c r="CU14" s="523" t="s">
        <v>7911</v>
      </c>
      <c r="CV14" s="523"/>
      <c r="CW14" s="524"/>
      <c r="CX14" s="524"/>
      <c r="CY14" s="524"/>
      <c r="CZ14" s="524"/>
      <c r="DA14" s="26">
        <f t="shared" si="23"/>
        <v>1</v>
      </c>
      <c r="DB14" s="461">
        <v>30</v>
      </c>
      <c r="DC14" s="461">
        <v>20</v>
      </c>
      <c r="DD14" s="461">
        <v>10</v>
      </c>
      <c r="DE14" s="461">
        <v>20</v>
      </c>
      <c r="DF14" s="461"/>
      <c r="DG14" s="461"/>
      <c r="DH14" s="461"/>
      <c r="DI14" s="461"/>
      <c r="DJ14" s="461"/>
      <c r="DK14" s="461"/>
      <c r="DL14" s="461"/>
      <c r="DM14" s="461"/>
      <c r="DN14" s="461"/>
      <c r="DO14" s="461"/>
      <c r="DP14" s="461"/>
      <c r="DQ14" s="461"/>
      <c r="DR14" s="461"/>
      <c r="DS14" s="461"/>
      <c r="DT14" s="461"/>
      <c r="DU14" s="461"/>
      <c r="DV14" s="461"/>
      <c r="DW14" s="461"/>
      <c r="DX14" s="461"/>
      <c r="DY14" s="461"/>
      <c r="DZ14" s="27">
        <f t="shared" si="24"/>
        <v>30</v>
      </c>
      <c r="EA14" s="27">
        <f t="shared" si="25"/>
        <v>20</v>
      </c>
      <c r="EB14" s="27">
        <f t="shared" si="26"/>
        <v>10</v>
      </c>
      <c r="EC14" s="27">
        <f t="shared" si="27"/>
        <v>20</v>
      </c>
      <c r="ED14" s="461">
        <v>30</v>
      </c>
      <c r="EE14" s="461">
        <v>20</v>
      </c>
      <c r="EF14" s="461">
        <v>10</v>
      </c>
      <c r="EG14" s="461">
        <v>20</v>
      </c>
      <c r="EH14" s="27" t="str">
        <f t="shared" si="6"/>
        <v>JÓ</v>
      </c>
      <c r="EI14" s="27" t="str">
        <f t="shared" si="7"/>
        <v>JÓ</v>
      </c>
      <c r="EJ14" s="27" t="str">
        <f t="shared" si="8"/>
        <v>JÓ</v>
      </c>
      <c r="EK14" s="27" t="str">
        <f t="shared" si="9"/>
        <v>JÓ</v>
      </c>
      <c r="EL14" s="527"/>
      <c r="EN14" s="6">
        <f t="shared" si="10"/>
        <v>20</v>
      </c>
      <c r="EO14" s="6">
        <f t="shared" si="11"/>
        <v>80</v>
      </c>
      <c r="EP14" s="6">
        <f t="shared" si="12"/>
        <v>20</v>
      </c>
      <c r="EQ14" s="6">
        <f t="shared" si="13"/>
        <v>80</v>
      </c>
      <c r="ER14" s="24" t="str">
        <f t="shared" si="28"/>
        <v>JÓ</v>
      </c>
      <c r="ET14" s="6">
        <f t="shared" si="14"/>
        <v>100</v>
      </c>
      <c r="EV14" s="459">
        <v>31</v>
      </c>
      <c r="EW14" s="459">
        <v>541</v>
      </c>
      <c r="EX14" s="459" t="s">
        <v>798</v>
      </c>
      <c r="EZ14" s="189">
        <f t="shared" si="15"/>
        <v>120</v>
      </c>
      <c r="FA14" s="201">
        <f t="shared" si="29"/>
        <v>2</v>
      </c>
      <c r="FB14" s="23"/>
      <c r="FC14" s="189">
        <f t="shared" si="30"/>
        <v>4</v>
      </c>
      <c r="FE14" s="213">
        <f t="shared" si="16"/>
        <v>0</v>
      </c>
      <c r="FF14" s="213">
        <f t="shared" si="17"/>
        <v>0</v>
      </c>
      <c r="FJ14" s="542" t="s">
        <v>27</v>
      </c>
    </row>
    <row r="15" spans="1:171" ht="50.1" customHeight="1" x14ac:dyDescent="0.25">
      <c r="A15" s="20">
        <v>10</v>
      </c>
      <c r="B15" s="458" t="s">
        <v>28</v>
      </c>
      <c r="C15" s="542" t="s">
        <v>29</v>
      </c>
      <c r="D15" s="458" t="s">
        <v>14</v>
      </c>
      <c r="E15" s="460">
        <v>50</v>
      </c>
      <c r="F15" s="460">
        <v>50</v>
      </c>
      <c r="G15" s="38" t="s">
        <v>400</v>
      </c>
      <c r="H15" s="38" t="s">
        <v>401</v>
      </c>
      <c r="I15" s="38" t="s">
        <v>402</v>
      </c>
      <c r="J15" s="38" t="s">
        <v>403</v>
      </c>
      <c r="K15" s="38" t="s">
        <v>404</v>
      </c>
      <c r="L15" s="38" t="s">
        <v>405</v>
      </c>
      <c r="M15" s="38"/>
      <c r="N15" s="38"/>
      <c r="O15" s="38"/>
      <c r="P15" s="38"/>
      <c r="Q15" s="38"/>
      <c r="R15" s="38"/>
      <c r="S15" s="38"/>
      <c r="T15" s="38"/>
      <c r="U15" s="38"/>
      <c r="V15" s="38"/>
      <c r="W15" s="38"/>
      <c r="X15" s="38"/>
      <c r="Y15" s="38"/>
      <c r="Z15" s="38"/>
      <c r="AA15" s="38"/>
      <c r="AB15" s="38"/>
      <c r="AC15" s="38"/>
      <c r="AD15" s="38"/>
      <c r="AE15" s="38"/>
      <c r="AF15" s="38"/>
      <c r="AG15" s="38"/>
      <c r="AH15" s="38"/>
      <c r="AI15" s="38">
        <f t="shared" si="18"/>
        <v>3</v>
      </c>
      <c r="AJ15" s="511" t="s">
        <v>406</v>
      </c>
      <c r="AK15" s="511" t="s">
        <v>30</v>
      </c>
      <c r="AL15" s="474" t="s">
        <v>32</v>
      </c>
      <c r="AM15" s="474"/>
      <c r="AN15" s="474"/>
      <c r="AO15" s="474"/>
      <c r="AP15" s="474"/>
      <c r="AQ15" s="474"/>
      <c r="AR15" s="474"/>
      <c r="AS15" s="41">
        <f t="shared" si="19"/>
        <v>2</v>
      </c>
      <c r="AT15" s="41">
        <v>20</v>
      </c>
      <c r="AU15" s="41">
        <v>10</v>
      </c>
      <c r="AV15" s="41">
        <v>240</v>
      </c>
      <c r="AW15" s="41">
        <v>50</v>
      </c>
      <c r="AX15" s="41"/>
      <c r="AY15" s="41"/>
      <c r="AZ15" s="41"/>
      <c r="BA15" s="41"/>
      <c r="BB15" s="41"/>
      <c r="BC15" s="41"/>
      <c r="BD15" s="41"/>
      <c r="BE15" s="41"/>
      <c r="BF15" s="41"/>
      <c r="BG15" s="41"/>
      <c r="BH15" s="41"/>
      <c r="BI15" s="41"/>
      <c r="BJ15" s="11">
        <f t="shared" si="20"/>
        <v>260</v>
      </c>
      <c r="BK15" s="11">
        <f t="shared" si="21"/>
        <v>60</v>
      </c>
      <c r="BL15" s="41">
        <v>260</v>
      </c>
      <c r="BM15" s="41">
        <v>60</v>
      </c>
      <c r="BN15" s="14" t="str">
        <f t="shared" si="0"/>
        <v>JÓ</v>
      </c>
      <c r="BO15" s="14" t="str">
        <f t="shared" si="1"/>
        <v>JÓ</v>
      </c>
      <c r="BP15" s="33" t="s">
        <v>7912</v>
      </c>
      <c r="BR15" s="29" t="s">
        <v>407</v>
      </c>
      <c r="BS15" s="486" t="s">
        <v>7913</v>
      </c>
      <c r="BT15" s="522"/>
      <c r="BU15" s="522"/>
      <c r="BV15" s="522"/>
      <c r="BW15" s="522"/>
      <c r="BX15" s="521"/>
      <c r="BY15" s="48">
        <f t="shared" si="22"/>
        <v>1</v>
      </c>
      <c r="BZ15" s="461">
        <v>180</v>
      </c>
      <c r="CA15" s="461">
        <v>20</v>
      </c>
      <c r="CB15" s="461"/>
      <c r="CC15" s="461"/>
      <c r="CD15" s="26"/>
      <c r="CE15" s="26"/>
      <c r="CF15" s="26"/>
      <c r="CG15" s="26"/>
      <c r="CH15" s="26"/>
      <c r="CI15" s="26"/>
      <c r="CJ15" s="26"/>
      <c r="CK15" s="26"/>
      <c r="CL15" s="27">
        <f t="shared" si="2"/>
        <v>180</v>
      </c>
      <c r="CM15" s="27">
        <f t="shared" si="3"/>
        <v>20</v>
      </c>
      <c r="CN15" s="461">
        <v>180</v>
      </c>
      <c r="CO15" s="461">
        <v>20</v>
      </c>
      <c r="CP15" s="14" t="str">
        <f t="shared" si="4"/>
        <v>JÓ</v>
      </c>
      <c r="CQ15" s="14" t="str">
        <f t="shared" si="5"/>
        <v>JÓ</v>
      </c>
      <c r="CR15" s="33"/>
      <c r="CS15" s="33"/>
      <c r="CT15" s="32" t="s">
        <v>31</v>
      </c>
      <c r="CU15" s="523" t="s">
        <v>7914</v>
      </c>
      <c r="CV15" s="523"/>
      <c r="CW15" s="524"/>
      <c r="CX15" s="524"/>
      <c r="CY15" s="524"/>
      <c r="CZ15" s="524"/>
      <c r="DA15" s="26">
        <f t="shared" si="23"/>
        <v>1</v>
      </c>
      <c r="DB15" s="461">
        <v>30</v>
      </c>
      <c r="DC15" s="461">
        <v>20</v>
      </c>
      <c r="DD15" s="461">
        <v>10</v>
      </c>
      <c r="DE15" s="461">
        <v>20</v>
      </c>
      <c r="DF15" s="461"/>
      <c r="DG15" s="461"/>
      <c r="DH15" s="461"/>
      <c r="DI15" s="461"/>
      <c r="DJ15" s="461"/>
      <c r="DK15" s="461"/>
      <c r="DL15" s="461"/>
      <c r="DM15" s="461"/>
      <c r="DN15" s="461"/>
      <c r="DO15" s="461"/>
      <c r="DP15" s="461"/>
      <c r="DQ15" s="461"/>
      <c r="DR15" s="461"/>
      <c r="DS15" s="461"/>
      <c r="DT15" s="461"/>
      <c r="DU15" s="461"/>
      <c r="DV15" s="461"/>
      <c r="DW15" s="461"/>
      <c r="DX15" s="461"/>
      <c r="DY15" s="461"/>
      <c r="DZ15" s="27">
        <f t="shared" si="24"/>
        <v>30</v>
      </c>
      <c r="EA15" s="27">
        <f t="shared" si="25"/>
        <v>20</v>
      </c>
      <c r="EB15" s="27">
        <f t="shared" si="26"/>
        <v>10</v>
      </c>
      <c r="EC15" s="27">
        <f t="shared" si="27"/>
        <v>20</v>
      </c>
      <c r="ED15" s="461">
        <v>30</v>
      </c>
      <c r="EE15" s="461">
        <v>20</v>
      </c>
      <c r="EF15" s="461">
        <v>10</v>
      </c>
      <c r="EG15" s="461">
        <v>20</v>
      </c>
      <c r="EH15" s="27" t="str">
        <f t="shared" si="6"/>
        <v>JÓ</v>
      </c>
      <c r="EI15" s="27" t="str">
        <f t="shared" si="7"/>
        <v>JÓ</v>
      </c>
      <c r="EJ15" s="27" t="str">
        <f t="shared" si="8"/>
        <v>JÓ</v>
      </c>
      <c r="EK15" s="27" t="str">
        <f t="shared" si="9"/>
        <v>JÓ</v>
      </c>
      <c r="EL15" s="527"/>
      <c r="EN15" s="6">
        <f t="shared" si="10"/>
        <v>40</v>
      </c>
      <c r="EO15" s="6">
        <f t="shared" si="11"/>
        <v>60</v>
      </c>
      <c r="EP15" s="6">
        <f t="shared" si="12"/>
        <v>50</v>
      </c>
      <c r="EQ15" s="6">
        <f t="shared" si="13"/>
        <v>50</v>
      </c>
      <c r="ER15" s="24" t="str">
        <f t="shared" si="28"/>
        <v>Gyakorlat több</v>
      </c>
      <c r="ET15" s="6">
        <f t="shared" si="14"/>
        <v>100</v>
      </c>
      <c r="EV15" s="459">
        <v>55</v>
      </c>
      <c r="EW15" s="459">
        <v>541</v>
      </c>
      <c r="EX15" s="459" t="s">
        <v>798</v>
      </c>
      <c r="EZ15" s="189">
        <f t="shared" si="15"/>
        <v>470</v>
      </c>
      <c r="FA15" s="201">
        <f t="shared" si="29"/>
        <v>7.833333333333333</v>
      </c>
      <c r="FB15" s="23"/>
      <c r="FC15" s="189">
        <f t="shared" si="30"/>
        <v>2</v>
      </c>
      <c r="FE15" s="213">
        <f t="shared" si="16"/>
        <v>180</v>
      </c>
      <c r="FF15" s="213">
        <f t="shared" si="17"/>
        <v>0</v>
      </c>
      <c r="FJ15" s="542" t="s">
        <v>29</v>
      </c>
    </row>
    <row r="16" spans="1:171" ht="50.1" customHeight="1" x14ac:dyDescent="0.25">
      <c r="A16" s="20">
        <v>11</v>
      </c>
      <c r="B16" s="458" t="s">
        <v>33</v>
      </c>
      <c r="C16" s="542" t="s">
        <v>34</v>
      </c>
      <c r="D16" s="458" t="s">
        <v>12</v>
      </c>
      <c r="E16" s="460">
        <v>30</v>
      </c>
      <c r="F16" s="460">
        <v>70</v>
      </c>
      <c r="G16" s="38" t="s">
        <v>408</v>
      </c>
      <c r="H16" s="38" t="s">
        <v>409</v>
      </c>
      <c r="I16" s="38" t="s">
        <v>410</v>
      </c>
      <c r="J16" s="38" t="s">
        <v>411</v>
      </c>
      <c r="K16" s="38" t="s">
        <v>402</v>
      </c>
      <c r="L16" s="38" t="s">
        <v>403</v>
      </c>
      <c r="M16" s="38" t="s">
        <v>7915</v>
      </c>
      <c r="N16" s="38" t="s">
        <v>412</v>
      </c>
      <c r="O16" s="38" t="s">
        <v>413</v>
      </c>
      <c r="P16" s="38" t="s">
        <v>414</v>
      </c>
      <c r="Q16" s="38"/>
      <c r="R16" s="38"/>
      <c r="S16" s="38"/>
      <c r="T16" s="38"/>
      <c r="U16" s="38"/>
      <c r="V16" s="38"/>
      <c r="W16" s="38"/>
      <c r="X16" s="38"/>
      <c r="Y16" s="38"/>
      <c r="Z16" s="38"/>
      <c r="AA16" s="38"/>
      <c r="AB16" s="38"/>
      <c r="AC16" s="38"/>
      <c r="AD16" s="38"/>
      <c r="AE16" s="38"/>
      <c r="AF16" s="38"/>
      <c r="AG16" s="38"/>
      <c r="AH16" s="38"/>
      <c r="AI16" s="38">
        <f t="shared" si="18"/>
        <v>5</v>
      </c>
      <c r="AJ16" s="511" t="s">
        <v>34</v>
      </c>
      <c r="AK16" s="511" t="s">
        <v>35</v>
      </c>
      <c r="AL16" s="474"/>
      <c r="AM16" s="474"/>
      <c r="AN16" s="474"/>
      <c r="AO16" s="474"/>
      <c r="AP16" s="474"/>
      <c r="AQ16" s="474"/>
      <c r="AR16" s="474"/>
      <c r="AS16" s="41">
        <f t="shared" si="19"/>
        <v>1</v>
      </c>
      <c r="AT16" s="41">
        <v>240</v>
      </c>
      <c r="AU16" s="41">
        <v>60</v>
      </c>
      <c r="AV16" s="41"/>
      <c r="AW16" s="41"/>
      <c r="AX16" s="41"/>
      <c r="AY16" s="41"/>
      <c r="AZ16" s="41"/>
      <c r="BA16" s="41"/>
      <c r="BB16" s="41"/>
      <c r="BC16" s="41"/>
      <c r="BD16" s="41"/>
      <c r="BE16" s="41"/>
      <c r="BF16" s="41"/>
      <c r="BG16" s="41"/>
      <c r="BH16" s="41"/>
      <c r="BI16" s="41"/>
      <c r="BJ16" s="11">
        <f t="shared" si="20"/>
        <v>240</v>
      </c>
      <c r="BK16" s="11">
        <f t="shared" si="21"/>
        <v>60</v>
      </c>
      <c r="BL16" s="41">
        <v>240</v>
      </c>
      <c r="BM16" s="41">
        <v>60</v>
      </c>
      <c r="BN16" s="14" t="str">
        <f t="shared" si="0"/>
        <v>JÓ</v>
      </c>
      <c r="BO16" s="14" t="str">
        <f t="shared" si="1"/>
        <v>JÓ</v>
      </c>
      <c r="BP16" s="33"/>
      <c r="BR16" s="29" t="s">
        <v>415</v>
      </c>
      <c r="BS16" s="486" t="s">
        <v>7632</v>
      </c>
      <c r="BT16" s="522"/>
      <c r="BU16" s="522"/>
      <c r="BV16" s="522"/>
      <c r="BW16" s="522"/>
      <c r="BX16" s="521"/>
      <c r="BY16" s="48">
        <f t="shared" si="22"/>
        <v>1</v>
      </c>
      <c r="BZ16" s="461">
        <v>120</v>
      </c>
      <c r="CA16" s="461">
        <v>20</v>
      </c>
      <c r="CB16" s="461"/>
      <c r="CC16" s="461"/>
      <c r="CD16" s="26"/>
      <c r="CE16" s="26"/>
      <c r="CF16" s="26"/>
      <c r="CG16" s="26"/>
      <c r="CH16" s="26"/>
      <c r="CI16" s="26"/>
      <c r="CJ16" s="26"/>
      <c r="CK16" s="26"/>
      <c r="CL16" s="27">
        <f t="shared" si="2"/>
        <v>120</v>
      </c>
      <c r="CM16" s="27">
        <f t="shared" si="3"/>
        <v>20</v>
      </c>
      <c r="CN16" s="461">
        <v>120</v>
      </c>
      <c r="CO16" s="461">
        <v>20</v>
      </c>
      <c r="CP16" s="14" t="str">
        <f t="shared" si="4"/>
        <v>JÓ</v>
      </c>
      <c r="CQ16" s="14" t="str">
        <f t="shared" si="5"/>
        <v>JÓ</v>
      </c>
      <c r="CR16" s="33"/>
      <c r="CS16" s="33"/>
      <c r="CT16" s="32" t="s">
        <v>416</v>
      </c>
      <c r="CU16" s="523" t="s">
        <v>7645</v>
      </c>
      <c r="CV16" s="523"/>
      <c r="CW16" s="524"/>
      <c r="CX16" s="524"/>
      <c r="CY16" s="524"/>
      <c r="CZ16" s="524"/>
      <c r="DA16" s="26">
        <f t="shared" si="23"/>
        <v>1</v>
      </c>
      <c r="DB16" s="461">
        <v>30</v>
      </c>
      <c r="DC16" s="461">
        <v>20</v>
      </c>
      <c r="DD16" s="461">
        <v>10</v>
      </c>
      <c r="DE16" s="461">
        <v>20</v>
      </c>
      <c r="DF16" s="461"/>
      <c r="DG16" s="461"/>
      <c r="DH16" s="461"/>
      <c r="DI16" s="461"/>
      <c r="DJ16" s="461"/>
      <c r="DK16" s="461"/>
      <c r="DL16" s="461"/>
      <c r="DM16" s="461"/>
      <c r="DN16" s="461"/>
      <c r="DO16" s="461"/>
      <c r="DP16" s="461"/>
      <c r="DQ16" s="461"/>
      <c r="DR16" s="461"/>
      <c r="DS16" s="461"/>
      <c r="DT16" s="461"/>
      <c r="DU16" s="461"/>
      <c r="DV16" s="461"/>
      <c r="DW16" s="461"/>
      <c r="DX16" s="461"/>
      <c r="DY16" s="461"/>
      <c r="DZ16" s="27">
        <f t="shared" si="24"/>
        <v>30</v>
      </c>
      <c r="EA16" s="27">
        <f t="shared" si="25"/>
        <v>20</v>
      </c>
      <c r="EB16" s="27">
        <f t="shared" si="26"/>
        <v>10</v>
      </c>
      <c r="EC16" s="27">
        <f t="shared" si="27"/>
        <v>20</v>
      </c>
      <c r="ED16" s="461">
        <v>30</v>
      </c>
      <c r="EE16" s="461">
        <v>20</v>
      </c>
      <c r="EF16" s="461">
        <v>10</v>
      </c>
      <c r="EG16" s="461">
        <v>20</v>
      </c>
      <c r="EH16" s="27" t="str">
        <f t="shared" si="6"/>
        <v>JÓ</v>
      </c>
      <c r="EI16" s="27" t="str">
        <f t="shared" si="7"/>
        <v>JÓ</v>
      </c>
      <c r="EJ16" s="27" t="str">
        <f t="shared" si="8"/>
        <v>JÓ</v>
      </c>
      <c r="EK16" s="27" t="str">
        <f t="shared" si="9"/>
        <v>JÓ</v>
      </c>
      <c r="EL16" s="527"/>
      <c r="EN16" s="6">
        <f t="shared" si="10"/>
        <v>40</v>
      </c>
      <c r="EO16" s="6">
        <f t="shared" si="11"/>
        <v>60</v>
      </c>
      <c r="EP16" s="6">
        <f t="shared" si="12"/>
        <v>30</v>
      </c>
      <c r="EQ16" s="6">
        <f t="shared" si="13"/>
        <v>70</v>
      </c>
      <c r="ER16" s="24" t="str">
        <f t="shared" si="28"/>
        <v>JÓ</v>
      </c>
      <c r="ET16" s="6">
        <f t="shared" si="14"/>
        <v>100</v>
      </c>
      <c r="EV16" s="459" t="s">
        <v>799</v>
      </c>
      <c r="EW16" s="459" t="s">
        <v>802</v>
      </c>
      <c r="EX16" s="459" t="s">
        <v>801</v>
      </c>
      <c r="EZ16" s="189">
        <f t="shared" si="15"/>
        <v>390</v>
      </c>
      <c r="FA16" s="201">
        <f t="shared" si="29"/>
        <v>6.5</v>
      </c>
      <c r="FB16" s="23"/>
      <c r="FC16" s="189">
        <f t="shared" si="30"/>
        <v>2</v>
      </c>
      <c r="FE16" s="213">
        <f t="shared" si="16"/>
        <v>120</v>
      </c>
      <c r="FF16" s="213">
        <f t="shared" si="17"/>
        <v>0</v>
      </c>
      <c r="FJ16" s="542" t="s">
        <v>34</v>
      </c>
    </row>
    <row r="17" spans="1:166" ht="50.1" customHeight="1" x14ac:dyDescent="0.25">
      <c r="A17" s="20">
        <v>12</v>
      </c>
      <c r="B17" s="458" t="s">
        <v>36</v>
      </c>
      <c r="C17" s="542" t="s">
        <v>37</v>
      </c>
      <c r="D17" s="458" t="s">
        <v>14</v>
      </c>
      <c r="E17" s="460">
        <v>60</v>
      </c>
      <c r="F17" s="460">
        <v>40</v>
      </c>
      <c r="G17" s="38" t="s">
        <v>417</v>
      </c>
      <c r="H17" s="38" t="s">
        <v>418</v>
      </c>
      <c r="I17" s="38" t="s">
        <v>419</v>
      </c>
      <c r="J17" s="38" t="s">
        <v>420</v>
      </c>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f t="shared" si="18"/>
        <v>2</v>
      </c>
      <c r="AJ17" s="474" t="s">
        <v>38</v>
      </c>
      <c r="AK17" s="474" t="s">
        <v>7625</v>
      </c>
      <c r="AL17" s="474"/>
      <c r="AM17" s="474"/>
      <c r="AN17" s="474"/>
      <c r="AO17" s="474"/>
      <c r="AP17" s="474"/>
      <c r="AQ17" s="474"/>
      <c r="AR17" s="474"/>
      <c r="AS17" s="41">
        <f t="shared" si="19"/>
        <v>1</v>
      </c>
      <c r="AT17" s="41">
        <v>480</v>
      </c>
      <c r="AU17" s="41">
        <v>60</v>
      </c>
      <c r="AV17" s="41"/>
      <c r="AW17" s="41"/>
      <c r="AX17" s="41"/>
      <c r="AY17" s="41"/>
      <c r="AZ17" s="41"/>
      <c r="BA17" s="41"/>
      <c r="BB17" s="41"/>
      <c r="BC17" s="41"/>
      <c r="BD17" s="41"/>
      <c r="BE17" s="41"/>
      <c r="BF17" s="41"/>
      <c r="BG17" s="41"/>
      <c r="BH17" s="41"/>
      <c r="BI17" s="41"/>
      <c r="BJ17" s="11">
        <f t="shared" si="20"/>
        <v>480</v>
      </c>
      <c r="BK17" s="11">
        <f t="shared" si="21"/>
        <v>60</v>
      </c>
      <c r="BL17" s="41">
        <v>480</v>
      </c>
      <c r="BM17" s="41">
        <v>60</v>
      </c>
      <c r="BN17" s="14" t="str">
        <f t="shared" si="0"/>
        <v>JÓ</v>
      </c>
      <c r="BO17" s="14" t="str">
        <f t="shared" si="1"/>
        <v>JÓ</v>
      </c>
      <c r="BP17" s="33" t="s">
        <v>7917</v>
      </c>
      <c r="BR17" s="29" t="s">
        <v>421</v>
      </c>
      <c r="BS17" s="486" t="s">
        <v>7916</v>
      </c>
      <c r="BT17" s="522"/>
      <c r="BU17" s="522"/>
      <c r="BV17" s="522"/>
      <c r="BW17" s="522"/>
      <c r="BX17" s="521"/>
      <c r="BY17" s="48">
        <f t="shared" si="22"/>
        <v>1</v>
      </c>
      <c r="BZ17" s="461">
        <v>180</v>
      </c>
      <c r="CA17" s="461">
        <v>20</v>
      </c>
      <c r="CB17" s="461"/>
      <c r="CC17" s="461"/>
      <c r="CD17" s="26"/>
      <c r="CE17" s="26"/>
      <c r="CF17" s="26"/>
      <c r="CG17" s="26"/>
      <c r="CH17" s="26"/>
      <c r="CI17" s="26"/>
      <c r="CJ17" s="26"/>
      <c r="CK17" s="26"/>
      <c r="CL17" s="27">
        <f t="shared" si="2"/>
        <v>180</v>
      </c>
      <c r="CM17" s="27">
        <f t="shared" si="3"/>
        <v>20</v>
      </c>
      <c r="CN17" s="461">
        <v>180</v>
      </c>
      <c r="CO17" s="461">
        <v>20</v>
      </c>
      <c r="CP17" s="14" t="str">
        <f t="shared" si="4"/>
        <v>JÓ</v>
      </c>
      <c r="CQ17" s="14" t="str">
        <f t="shared" si="5"/>
        <v>JÓ</v>
      </c>
      <c r="CR17" s="33"/>
      <c r="CS17" s="33"/>
      <c r="CT17" s="32" t="s">
        <v>422</v>
      </c>
      <c r="CU17" s="523" t="s">
        <v>7918</v>
      </c>
      <c r="CV17" s="523"/>
      <c r="CW17" s="524"/>
      <c r="CX17" s="524"/>
      <c r="CY17" s="524"/>
      <c r="CZ17" s="524"/>
      <c r="DA17" s="26">
        <f t="shared" si="23"/>
        <v>1</v>
      </c>
      <c r="DB17" s="461">
        <v>30</v>
      </c>
      <c r="DC17" s="461">
        <v>20</v>
      </c>
      <c r="DD17" s="461">
        <v>10</v>
      </c>
      <c r="DE17" s="461">
        <v>20</v>
      </c>
      <c r="DF17" s="461"/>
      <c r="DG17" s="461"/>
      <c r="DH17" s="461"/>
      <c r="DI17" s="461"/>
      <c r="DJ17" s="461"/>
      <c r="DK17" s="461"/>
      <c r="DL17" s="461"/>
      <c r="DM17" s="461"/>
      <c r="DN17" s="461"/>
      <c r="DO17" s="461"/>
      <c r="DP17" s="461"/>
      <c r="DQ17" s="461"/>
      <c r="DR17" s="461"/>
      <c r="DS17" s="461"/>
      <c r="DT17" s="461"/>
      <c r="DU17" s="461"/>
      <c r="DV17" s="461"/>
      <c r="DW17" s="461"/>
      <c r="DX17" s="461"/>
      <c r="DY17" s="461"/>
      <c r="DZ17" s="27">
        <f t="shared" si="24"/>
        <v>30</v>
      </c>
      <c r="EA17" s="27">
        <f t="shared" si="25"/>
        <v>20</v>
      </c>
      <c r="EB17" s="27">
        <f t="shared" si="26"/>
        <v>10</v>
      </c>
      <c r="EC17" s="27">
        <f t="shared" si="27"/>
        <v>20</v>
      </c>
      <c r="ED17" s="461">
        <v>30</v>
      </c>
      <c r="EE17" s="461">
        <v>20</v>
      </c>
      <c r="EF17" s="461">
        <v>10</v>
      </c>
      <c r="EG17" s="461">
        <v>20</v>
      </c>
      <c r="EH17" s="27" t="str">
        <f t="shared" si="6"/>
        <v>JÓ</v>
      </c>
      <c r="EI17" s="27" t="str">
        <f t="shared" si="7"/>
        <v>JÓ</v>
      </c>
      <c r="EJ17" s="27" t="str">
        <f t="shared" si="8"/>
        <v>JÓ</v>
      </c>
      <c r="EK17" s="27" t="str">
        <f t="shared" si="9"/>
        <v>JÓ</v>
      </c>
      <c r="EL17" s="527"/>
      <c r="EN17" s="6">
        <f t="shared" si="10"/>
        <v>40</v>
      </c>
      <c r="EO17" s="6">
        <f t="shared" si="11"/>
        <v>60</v>
      </c>
      <c r="EP17" s="6">
        <f t="shared" si="12"/>
        <v>60</v>
      </c>
      <c r="EQ17" s="6">
        <f t="shared" si="13"/>
        <v>40</v>
      </c>
      <c r="ER17" s="24" t="str">
        <f t="shared" si="28"/>
        <v>Gyakorlat több</v>
      </c>
      <c r="ET17" s="6">
        <f t="shared" si="14"/>
        <v>100</v>
      </c>
      <c r="EV17" s="459" t="s">
        <v>796</v>
      </c>
      <c r="EW17" s="459" t="s">
        <v>802</v>
      </c>
      <c r="EX17" s="459" t="s">
        <v>801</v>
      </c>
      <c r="EZ17" s="189">
        <f t="shared" si="15"/>
        <v>690</v>
      </c>
      <c r="FA17" s="201">
        <f t="shared" si="29"/>
        <v>11.5</v>
      </c>
      <c r="FB17" s="23"/>
      <c r="FC17" s="189">
        <f t="shared" si="30"/>
        <v>1</v>
      </c>
      <c r="FE17" s="213">
        <f t="shared" si="16"/>
        <v>180</v>
      </c>
      <c r="FF17" s="213">
        <f t="shared" si="17"/>
        <v>0</v>
      </c>
      <c r="FJ17" s="542" t="s">
        <v>37</v>
      </c>
    </row>
    <row r="18" spans="1:166" ht="50.1" customHeight="1" x14ac:dyDescent="0.25">
      <c r="A18" s="20">
        <v>13</v>
      </c>
      <c r="B18" s="458" t="s">
        <v>39</v>
      </c>
      <c r="C18" s="542" t="s">
        <v>40</v>
      </c>
      <c r="D18" s="458" t="s">
        <v>12</v>
      </c>
      <c r="E18" s="460">
        <v>20</v>
      </c>
      <c r="F18" s="460">
        <v>80</v>
      </c>
      <c r="G18" s="38" t="s">
        <v>423</v>
      </c>
      <c r="H18" s="38" t="s">
        <v>424</v>
      </c>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f t="shared" si="18"/>
        <v>1</v>
      </c>
      <c r="AJ18" s="474" t="s">
        <v>41</v>
      </c>
      <c r="AK18" s="474" t="s">
        <v>7919</v>
      </c>
      <c r="AL18" s="474"/>
      <c r="AM18" s="474"/>
      <c r="AN18" s="474"/>
      <c r="AO18" s="474"/>
      <c r="AP18" s="474"/>
      <c r="AQ18" s="474"/>
      <c r="AR18" s="474"/>
      <c r="AS18" s="41">
        <f t="shared" si="19"/>
        <v>1</v>
      </c>
      <c r="AT18" s="41">
        <v>120</v>
      </c>
      <c r="AU18" s="41">
        <v>70</v>
      </c>
      <c r="AV18" s="41"/>
      <c r="AW18" s="41"/>
      <c r="AX18" s="41"/>
      <c r="AY18" s="41"/>
      <c r="AZ18" s="41"/>
      <c r="BA18" s="41"/>
      <c r="BB18" s="41"/>
      <c r="BC18" s="41"/>
      <c r="BD18" s="41"/>
      <c r="BE18" s="41"/>
      <c r="BF18" s="41"/>
      <c r="BG18" s="41"/>
      <c r="BH18" s="41"/>
      <c r="BI18" s="41"/>
      <c r="BJ18" s="11">
        <f t="shared" si="20"/>
        <v>120</v>
      </c>
      <c r="BK18" s="11">
        <f t="shared" si="21"/>
        <v>70</v>
      </c>
      <c r="BL18" s="41">
        <v>120</v>
      </c>
      <c r="BM18" s="41">
        <v>70</v>
      </c>
      <c r="BN18" s="14" t="str">
        <f t="shared" si="0"/>
        <v>JÓ</v>
      </c>
      <c r="BO18" s="14" t="str">
        <f t="shared" si="1"/>
        <v>JÓ</v>
      </c>
      <c r="BP18" s="33"/>
      <c r="BR18" s="29" t="s">
        <v>335</v>
      </c>
      <c r="BS18" s="522"/>
      <c r="BT18" s="522"/>
      <c r="BU18" s="522"/>
      <c r="BV18" s="522"/>
      <c r="BW18" s="522"/>
      <c r="BX18" s="521"/>
      <c r="BY18" s="48">
        <f t="shared" si="22"/>
        <v>0</v>
      </c>
      <c r="BZ18" s="461" t="s">
        <v>335</v>
      </c>
      <c r="CA18" s="461" t="s">
        <v>335</v>
      </c>
      <c r="CB18" s="461"/>
      <c r="CC18" s="461"/>
      <c r="CD18" s="26"/>
      <c r="CE18" s="26"/>
      <c r="CF18" s="26"/>
      <c r="CG18" s="26"/>
      <c r="CH18" s="26"/>
      <c r="CI18" s="26"/>
      <c r="CJ18" s="26"/>
      <c r="CK18" s="26"/>
      <c r="CL18" s="27" t="str">
        <f t="shared" si="2"/>
        <v>0</v>
      </c>
      <c r="CM18" s="27" t="str">
        <f t="shared" si="3"/>
        <v>0</v>
      </c>
      <c r="CN18" s="461" t="s">
        <v>335</v>
      </c>
      <c r="CO18" s="461" t="s">
        <v>335</v>
      </c>
      <c r="CP18" s="14" t="str">
        <f t="shared" si="4"/>
        <v>NINCS</v>
      </c>
      <c r="CQ18" s="14" t="str">
        <f t="shared" si="5"/>
        <v>NINCS</v>
      </c>
      <c r="CR18" s="33"/>
      <c r="CS18" s="33"/>
      <c r="CT18" s="32" t="s">
        <v>424</v>
      </c>
      <c r="CU18" s="523" t="s">
        <v>7920</v>
      </c>
      <c r="CV18" s="523"/>
      <c r="CW18" s="524"/>
      <c r="CX18" s="524"/>
      <c r="CY18" s="524"/>
      <c r="CZ18" s="524"/>
      <c r="DA18" s="26">
        <f t="shared" si="23"/>
        <v>1</v>
      </c>
      <c r="DB18" s="461">
        <v>30</v>
      </c>
      <c r="DC18" s="461">
        <v>20</v>
      </c>
      <c r="DD18" s="461">
        <v>10</v>
      </c>
      <c r="DE18" s="461">
        <v>30</v>
      </c>
      <c r="DF18" s="461"/>
      <c r="DG18" s="461"/>
      <c r="DH18" s="461"/>
      <c r="DI18" s="461"/>
      <c r="DJ18" s="461"/>
      <c r="DK18" s="461"/>
      <c r="DL18" s="461"/>
      <c r="DM18" s="461"/>
      <c r="DN18" s="461"/>
      <c r="DO18" s="461"/>
      <c r="DP18" s="461"/>
      <c r="DQ18" s="461"/>
      <c r="DR18" s="461"/>
      <c r="DS18" s="461"/>
      <c r="DT18" s="461"/>
      <c r="DU18" s="461"/>
      <c r="DV18" s="461"/>
      <c r="DW18" s="461"/>
      <c r="DX18" s="461"/>
      <c r="DY18" s="461"/>
      <c r="DZ18" s="27">
        <f t="shared" si="24"/>
        <v>30</v>
      </c>
      <c r="EA18" s="27">
        <f t="shared" si="25"/>
        <v>20</v>
      </c>
      <c r="EB18" s="27">
        <f t="shared" si="26"/>
        <v>10</v>
      </c>
      <c r="EC18" s="27">
        <f t="shared" si="27"/>
        <v>30</v>
      </c>
      <c r="ED18" s="461">
        <v>30</v>
      </c>
      <c r="EE18" s="461">
        <v>20</v>
      </c>
      <c r="EF18" s="461">
        <v>10</v>
      </c>
      <c r="EG18" s="461">
        <v>30</v>
      </c>
      <c r="EH18" s="27" t="str">
        <f t="shared" si="6"/>
        <v>JÓ</v>
      </c>
      <c r="EI18" s="27" t="str">
        <f t="shared" si="7"/>
        <v>JÓ</v>
      </c>
      <c r="EJ18" s="27" t="str">
        <f t="shared" si="8"/>
        <v>JÓ</v>
      </c>
      <c r="EK18" s="27" t="str">
        <f t="shared" si="9"/>
        <v>JÓ</v>
      </c>
      <c r="EL18" s="527"/>
      <c r="EN18" s="6">
        <f t="shared" si="10"/>
        <v>30</v>
      </c>
      <c r="EO18" s="6">
        <f t="shared" si="11"/>
        <v>70</v>
      </c>
      <c r="EP18" s="6">
        <f t="shared" si="12"/>
        <v>20</v>
      </c>
      <c r="EQ18" s="6">
        <f t="shared" si="13"/>
        <v>80</v>
      </c>
      <c r="ER18" s="24" t="str">
        <f t="shared" si="28"/>
        <v>JÓ</v>
      </c>
      <c r="ET18" s="6">
        <f t="shared" si="14"/>
        <v>100</v>
      </c>
      <c r="EV18" s="459" t="s">
        <v>803</v>
      </c>
      <c r="EW18" s="459" t="s">
        <v>804</v>
      </c>
      <c r="EX18" s="459" t="s">
        <v>798</v>
      </c>
      <c r="EZ18" s="189">
        <f t="shared" si="15"/>
        <v>150</v>
      </c>
      <c r="FA18" s="201">
        <f t="shared" si="29"/>
        <v>2.5</v>
      </c>
      <c r="FB18" s="23"/>
      <c r="FC18" s="189">
        <f t="shared" si="30"/>
        <v>3</v>
      </c>
      <c r="FE18" s="213">
        <f t="shared" si="16"/>
        <v>0</v>
      </c>
      <c r="FF18" s="213">
        <f t="shared" si="17"/>
        <v>0</v>
      </c>
      <c r="FJ18" s="542" t="s">
        <v>40</v>
      </c>
    </row>
    <row r="19" spans="1:166" ht="50.1" customHeight="1" x14ac:dyDescent="0.25">
      <c r="A19" s="20">
        <v>14</v>
      </c>
      <c r="B19" s="458" t="s">
        <v>7921</v>
      </c>
      <c r="C19" s="542" t="s">
        <v>7922</v>
      </c>
      <c r="D19" s="43" t="s">
        <v>16</v>
      </c>
      <c r="E19" s="460">
        <v>30</v>
      </c>
      <c r="F19" s="460">
        <v>70</v>
      </c>
      <c r="G19" s="38" t="s">
        <v>428</v>
      </c>
      <c r="H19" s="38" t="s">
        <v>435</v>
      </c>
      <c r="I19" s="38" t="s">
        <v>372</v>
      </c>
      <c r="J19" s="38" t="s">
        <v>373</v>
      </c>
      <c r="K19" s="38" t="s">
        <v>423</v>
      </c>
      <c r="L19" s="38" t="s">
        <v>424</v>
      </c>
      <c r="M19" s="38" t="s">
        <v>7923</v>
      </c>
      <c r="N19" s="38" t="s">
        <v>509</v>
      </c>
      <c r="O19" s="38" t="s">
        <v>7924</v>
      </c>
      <c r="P19" s="38" t="s">
        <v>512</v>
      </c>
      <c r="Q19" s="38" t="s">
        <v>612</v>
      </c>
      <c r="R19" s="38" t="s">
        <v>613</v>
      </c>
      <c r="S19" s="38" t="s">
        <v>7925</v>
      </c>
      <c r="T19" s="38" t="s">
        <v>614</v>
      </c>
      <c r="U19" s="38"/>
      <c r="V19" s="38"/>
      <c r="W19" s="38"/>
      <c r="X19" s="38"/>
      <c r="Y19" s="38"/>
      <c r="Z19" s="38"/>
      <c r="AA19" s="38"/>
      <c r="AB19" s="38"/>
      <c r="AC19" s="38"/>
      <c r="AD19" s="38"/>
      <c r="AE19" s="38"/>
      <c r="AF19" s="38"/>
      <c r="AG19" s="38"/>
      <c r="AH19" s="38"/>
      <c r="AI19" s="38">
        <f t="shared" si="18"/>
        <v>7</v>
      </c>
      <c r="AJ19" s="511" t="s">
        <v>8528</v>
      </c>
      <c r="AK19" s="474" t="s">
        <v>7926</v>
      </c>
      <c r="AL19" s="474" t="s">
        <v>7919</v>
      </c>
      <c r="AM19" s="474" t="s">
        <v>7927</v>
      </c>
      <c r="AN19" s="474"/>
      <c r="AO19" s="474"/>
      <c r="AP19" s="474"/>
      <c r="AQ19" s="474"/>
      <c r="AR19" s="474"/>
      <c r="AS19" s="41">
        <f t="shared" si="19"/>
        <v>3</v>
      </c>
      <c r="AT19" s="41">
        <v>10</v>
      </c>
      <c r="AU19" s="41">
        <v>10</v>
      </c>
      <c r="AV19" s="41">
        <v>120</v>
      </c>
      <c r="AW19" s="41">
        <v>25</v>
      </c>
      <c r="AX19" s="41">
        <v>60</v>
      </c>
      <c r="AY19" s="41">
        <v>25</v>
      </c>
      <c r="AZ19" s="41"/>
      <c r="BA19" s="41"/>
      <c r="BB19" s="41"/>
      <c r="BC19" s="41"/>
      <c r="BD19" s="41"/>
      <c r="BE19" s="41"/>
      <c r="BF19" s="41"/>
      <c r="BG19" s="41"/>
      <c r="BH19" s="41"/>
      <c r="BI19" s="41"/>
      <c r="BJ19" s="11">
        <f t="shared" si="20"/>
        <v>190</v>
      </c>
      <c r="BK19" s="11">
        <f t="shared" si="21"/>
        <v>60</v>
      </c>
      <c r="BL19" s="41">
        <v>190</v>
      </c>
      <c r="BM19" s="41">
        <v>60</v>
      </c>
      <c r="BN19" s="14" t="str">
        <f t="shared" si="0"/>
        <v>JÓ</v>
      </c>
      <c r="BO19" s="14" t="str">
        <f t="shared" si="1"/>
        <v>JÓ</v>
      </c>
      <c r="BP19" s="33" t="s">
        <v>7932</v>
      </c>
      <c r="BR19" s="29" t="s">
        <v>515</v>
      </c>
      <c r="BS19" s="486" t="s">
        <v>7928</v>
      </c>
      <c r="BT19" s="522"/>
      <c r="BU19" s="522"/>
      <c r="BV19" s="522"/>
      <c r="BW19" s="522"/>
      <c r="BX19" s="521"/>
      <c r="BY19" s="48">
        <f t="shared" si="22"/>
        <v>1</v>
      </c>
      <c r="BZ19" s="461">
        <v>90</v>
      </c>
      <c r="CA19" s="461">
        <v>10</v>
      </c>
      <c r="CB19" s="461"/>
      <c r="CC19" s="461"/>
      <c r="CD19" s="26"/>
      <c r="CE19" s="26"/>
      <c r="CF19" s="26"/>
      <c r="CG19" s="26"/>
      <c r="CH19" s="26"/>
      <c r="CI19" s="26"/>
      <c r="CJ19" s="26"/>
      <c r="CK19" s="26"/>
      <c r="CL19" s="27">
        <f t="shared" si="2"/>
        <v>90</v>
      </c>
      <c r="CM19" s="27">
        <f t="shared" si="3"/>
        <v>10</v>
      </c>
      <c r="CN19" s="461">
        <v>90</v>
      </c>
      <c r="CO19" s="461">
        <v>10</v>
      </c>
      <c r="CP19" s="14" t="str">
        <f t="shared" si="4"/>
        <v>JÓ</v>
      </c>
      <c r="CQ19" s="14" t="str">
        <f t="shared" si="5"/>
        <v>JÓ</v>
      </c>
      <c r="CR19" s="33"/>
      <c r="CS19" s="33"/>
      <c r="CT19" s="32" t="s">
        <v>8529</v>
      </c>
      <c r="CU19" s="523" t="s">
        <v>7929</v>
      </c>
      <c r="CV19" s="523" t="s">
        <v>7930</v>
      </c>
      <c r="CW19" s="525" t="s">
        <v>7931</v>
      </c>
      <c r="CX19" s="524"/>
      <c r="CY19" s="524"/>
      <c r="CZ19" s="524"/>
      <c r="DA19" s="26">
        <f t="shared" si="23"/>
        <v>3</v>
      </c>
      <c r="DB19" s="461">
        <v>30</v>
      </c>
      <c r="DC19" s="461">
        <v>20</v>
      </c>
      <c r="DD19" s="461">
        <v>10</v>
      </c>
      <c r="DE19" s="461">
        <v>10</v>
      </c>
      <c r="DF19" s="461">
        <v>30</v>
      </c>
      <c r="DG19" s="461">
        <v>20</v>
      </c>
      <c r="DH19" s="461">
        <v>10</v>
      </c>
      <c r="DI19" s="461">
        <v>10</v>
      </c>
      <c r="DJ19" s="461">
        <v>30</v>
      </c>
      <c r="DK19" s="461">
        <v>20</v>
      </c>
      <c r="DL19" s="461">
        <v>10</v>
      </c>
      <c r="DM19" s="461">
        <v>10</v>
      </c>
      <c r="DN19" s="461"/>
      <c r="DO19" s="461"/>
      <c r="DP19" s="461"/>
      <c r="DQ19" s="461"/>
      <c r="DR19" s="461"/>
      <c r="DS19" s="461"/>
      <c r="DT19" s="461"/>
      <c r="DU19" s="461"/>
      <c r="DV19" s="461"/>
      <c r="DW19" s="461"/>
      <c r="DX19" s="461"/>
      <c r="DY19" s="461"/>
      <c r="DZ19" s="27">
        <f t="shared" si="24"/>
        <v>90</v>
      </c>
      <c r="EA19" s="27">
        <f t="shared" si="25"/>
        <v>60</v>
      </c>
      <c r="EB19" s="27">
        <f t="shared" si="26"/>
        <v>30</v>
      </c>
      <c r="EC19" s="27">
        <f t="shared" si="27"/>
        <v>30</v>
      </c>
      <c r="ED19" s="461">
        <v>90</v>
      </c>
      <c r="EE19" s="461">
        <v>60</v>
      </c>
      <c r="EF19" s="461">
        <v>30</v>
      </c>
      <c r="EG19" s="461">
        <v>30</v>
      </c>
      <c r="EH19" s="27" t="str">
        <f t="shared" si="6"/>
        <v>JÓ</v>
      </c>
      <c r="EI19" s="27" t="str">
        <f t="shared" si="7"/>
        <v>JÓ</v>
      </c>
      <c r="EJ19" s="27" t="str">
        <f t="shared" si="8"/>
        <v>JÓ</v>
      </c>
      <c r="EK19" s="27" t="str">
        <f t="shared" si="9"/>
        <v>JÓ</v>
      </c>
      <c r="EL19" s="527"/>
      <c r="EN19" s="6">
        <f t="shared" si="10"/>
        <v>40</v>
      </c>
      <c r="EO19" s="6">
        <f t="shared" si="11"/>
        <v>60</v>
      </c>
      <c r="EP19" s="6">
        <f t="shared" si="12"/>
        <v>30</v>
      </c>
      <c r="EQ19" s="6">
        <f t="shared" si="13"/>
        <v>70</v>
      </c>
      <c r="ER19" s="24" t="str">
        <f t="shared" si="28"/>
        <v>JÓ</v>
      </c>
      <c r="ET19" s="6">
        <f t="shared" si="14"/>
        <v>100</v>
      </c>
      <c r="EV19" s="459" t="s">
        <v>807</v>
      </c>
      <c r="EW19" s="459" t="s">
        <v>804</v>
      </c>
      <c r="EX19" s="459" t="s">
        <v>798</v>
      </c>
      <c r="EZ19" s="189">
        <f t="shared" si="15"/>
        <v>370</v>
      </c>
      <c r="FA19" s="201">
        <f t="shared" si="29"/>
        <v>6.166666666666667</v>
      </c>
      <c r="FB19" s="23"/>
      <c r="FC19" s="189">
        <f t="shared" si="30"/>
        <v>2</v>
      </c>
      <c r="FE19" s="213">
        <f t="shared" si="16"/>
        <v>90</v>
      </c>
      <c r="FF19" s="213">
        <f t="shared" si="17"/>
        <v>0</v>
      </c>
      <c r="FJ19" s="542" t="s">
        <v>7922</v>
      </c>
    </row>
    <row r="20" spans="1:166" ht="50.1" customHeight="1" x14ac:dyDescent="0.25">
      <c r="A20" s="20">
        <v>15</v>
      </c>
      <c r="B20" s="458" t="s">
        <v>7933</v>
      </c>
      <c r="C20" s="542" t="s">
        <v>7934</v>
      </c>
      <c r="D20" s="458" t="s">
        <v>12</v>
      </c>
      <c r="E20" s="460">
        <v>30</v>
      </c>
      <c r="F20" s="460">
        <v>70</v>
      </c>
      <c r="G20" s="38" t="s">
        <v>7935</v>
      </c>
      <c r="H20" s="38" t="s">
        <v>7936</v>
      </c>
      <c r="I20" s="38" t="s">
        <v>7937</v>
      </c>
      <c r="J20" s="38" t="s">
        <v>7938</v>
      </c>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f t="shared" si="18"/>
        <v>2</v>
      </c>
      <c r="AJ20" s="511" t="s">
        <v>438</v>
      </c>
      <c r="AK20" s="474" t="s">
        <v>7939</v>
      </c>
      <c r="AL20" s="474"/>
      <c r="AM20" s="474"/>
      <c r="AN20" s="474"/>
      <c r="AO20" s="474"/>
      <c r="AP20" s="474"/>
      <c r="AQ20" s="474"/>
      <c r="AR20" s="474"/>
      <c r="AS20" s="41">
        <f t="shared" si="19"/>
        <v>1</v>
      </c>
      <c r="AT20" s="41">
        <v>240</v>
      </c>
      <c r="AU20" s="41">
        <v>85</v>
      </c>
      <c r="AV20" s="41"/>
      <c r="AW20" s="41"/>
      <c r="AX20" s="41"/>
      <c r="AY20" s="41"/>
      <c r="AZ20" s="41"/>
      <c r="BA20" s="41"/>
      <c r="BB20" s="41"/>
      <c r="BC20" s="41"/>
      <c r="BD20" s="41"/>
      <c r="BE20" s="41"/>
      <c r="BF20" s="41"/>
      <c r="BG20" s="41"/>
      <c r="BH20" s="41"/>
      <c r="BI20" s="41"/>
      <c r="BJ20" s="11">
        <f t="shared" si="20"/>
        <v>240</v>
      </c>
      <c r="BK20" s="11">
        <f t="shared" si="21"/>
        <v>85</v>
      </c>
      <c r="BL20" s="41">
        <v>240</v>
      </c>
      <c r="BM20" s="41">
        <v>85</v>
      </c>
      <c r="BN20" s="14" t="str">
        <f t="shared" si="0"/>
        <v>JÓ</v>
      </c>
      <c r="BO20" s="14" t="str">
        <f t="shared" si="1"/>
        <v>JÓ</v>
      </c>
      <c r="BP20" s="33"/>
      <c r="BR20" s="29" t="s">
        <v>335</v>
      </c>
      <c r="BS20" s="522"/>
      <c r="BT20" s="522"/>
      <c r="BU20" s="522"/>
      <c r="BV20" s="522"/>
      <c r="BW20" s="522"/>
      <c r="BX20" s="521"/>
      <c r="BY20" s="48">
        <f t="shared" si="22"/>
        <v>0</v>
      </c>
      <c r="BZ20" s="465" t="s">
        <v>335</v>
      </c>
      <c r="CA20" s="465" t="s">
        <v>335</v>
      </c>
      <c r="CB20" s="461"/>
      <c r="CC20" s="461"/>
      <c r="CD20" s="26"/>
      <c r="CE20" s="26"/>
      <c r="CF20" s="26"/>
      <c r="CG20" s="26"/>
      <c r="CH20" s="26"/>
      <c r="CI20" s="26"/>
      <c r="CJ20" s="26"/>
      <c r="CK20" s="26"/>
      <c r="CL20" s="27" t="str">
        <f t="shared" si="2"/>
        <v>0</v>
      </c>
      <c r="CM20" s="27" t="str">
        <f t="shared" si="3"/>
        <v>0</v>
      </c>
      <c r="CN20" s="465" t="s">
        <v>335</v>
      </c>
      <c r="CO20" s="465" t="s">
        <v>335</v>
      </c>
      <c r="CP20" s="14" t="str">
        <f t="shared" si="4"/>
        <v>NINCS</v>
      </c>
      <c r="CQ20" s="14" t="str">
        <f t="shared" si="5"/>
        <v>NINCS</v>
      </c>
      <c r="CR20" s="33"/>
      <c r="CS20" s="33"/>
      <c r="CT20" s="32" t="s">
        <v>7938</v>
      </c>
      <c r="CU20" s="523" t="s">
        <v>7940</v>
      </c>
      <c r="CV20" s="523"/>
      <c r="CW20" s="524"/>
      <c r="CX20" s="524"/>
      <c r="CY20" s="524"/>
      <c r="CZ20" s="524"/>
      <c r="DA20" s="26">
        <f t="shared" si="23"/>
        <v>1</v>
      </c>
      <c r="DB20" s="461">
        <v>30</v>
      </c>
      <c r="DC20" s="461">
        <v>20</v>
      </c>
      <c r="DD20" s="461">
        <v>10</v>
      </c>
      <c r="DE20" s="461">
        <v>15</v>
      </c>
      <c r="DF20" s="461"/>
      <c r="DG20" s="461"/>
      <c r="DH20" s="461"/>
      <c r="DI20" s="461"/>
      <c r="DJ20" s="461"/>
      <c r="DK20" s="461"/>
      <c r="DL20" s="461"/>
      <c r="DM20" s="461"/>
      <c r="DN20" s="461"/>
      <c r="DO20" s="461"/>
      <c r="DP20" s="461"/>
      <c r="DQ20" s="461"/>
      <c r="DR20" s="461"/>
      <c r="DS20" s="461"/>
      <c r="DT20" s="461"/>
      <c r="DU20" s="461"/>
      <c r="DV20" s="461"/>
      <c r="DW20" s="461"/>
      <c r="DX20" s="461"/>
      <c r="DY20" s="461"/>
      <c r="DZ20" s="27">
        <f t="shared" si="24"/>
        <v>30</v>
      </c>
      <c r="EA20" s="27">
        <f t="shared" si="25"/>
        <v>20</v>
      </c>
      <c r="EB20" s="27">
        <f t="shared" si="26"/>
        <v>10</v>
      </c>
      <c r="EC20" s="27">
        <f t="shared" si="27"/>
        <v>15</v>
      </c>
      <c r="ED20" s="461">
        <v>30</v>
      </c>
      <c r="EE20" s="461">
        <v>20</v>
      </c>
      <c r="EF20" s="461">
        <v>10</v>
      </c>
      <c r="EG20" s="461">
        <v>15</v>
      </c>
      <c r="EH20" s="27" t="str">
        <f t="shared" si="6"/>
        <v>JÓ</v>
      </c>
      <c r="EI20" s="27" t="str">
        <f t="shared" si="7"/>
        <v>JÓ</v>
      </c>
      <c r="EJ20" s="27" t="str">
        <f t="shared" si="8"/>
        <v>JÓ</v>
      </c>
      <c r="EK20" s="27" t="str">
        <f t="shared" si="9"/>
        <v>JÓ</v>
      </c>
      <c r="EL20" s="527"/>
      <c r="EN20" s="6">
        <f t="shared" si="10"/>
        <v>15</v>
      </c>
      <c r="EO20" s="6">
        <f t="shared" si="11"/>
        <v>85</v>
      </c>
      <c r="EP20" s="6">
        <f t="shared" si="12"/>
        <v>30</v>
      </c>
      <c r="EQ20" s="6">
        <f t="shared" si="13"/>
        <v>70</v>
      </c>
      <c r="ER20" s="24" t="str">
        <f t="shared" si="28"/>
        <v>Gyakorlat több</v>
      </c>
      <c r="ET20" s="6">
        <f t="shared" si="14"/>
        <v>100</v>
      </c>
      <c r="EV20" s="459" t="s">
        <v>799</v>
      </c>
      <c r="EW20" s="459" t="s">
        <v>802</v>
      </c>
      <c r="EX20" s="459" t="s">
        <v>876</v>
      </c>
      <c r="EZ20" s="189">
        <f t="shared" si="15"/>
        <v>270</v>
      </c>
      <c r="FA20" s="201">
        <f t="shared" si="29"/>
        <v>4.5</v>
      </c>
      <c r="FB20" s="23"/>
      <c r="FC20" s="189">
        <f t="shared" si="30"/>
        <v>3</v>
      </c>
      <c r="FE20" s="213">
        <f t="shared" si="16"/>
        <v>0</v>
      </c>
      <c r="FF20" s="213">
        <f t="shared" si="17"/>
        <v>0</v>
      </c>
      <c r="FJ20" s="542" t="s">
        <v>7934</v>
      </c>
    </row>
    <row r="21" spans="1:166" ht="50.1" customHeight="1" x14ac:dyDescent="0.25">
      <c r="A21" s="20">
        <v>16</v>
      </c>
      <c r="B21" s="458" t="s">
        <v>42</v>
      </c>
      <c r="C21" s="542" t="s">
        <v>43</v>
      </c>
      <c r="D21" s="43" t="s">
        <v>12</v>
      </c>
      <c r="E21" s="37">
        <v>20</v>
      </c>
      <c r="F21" s="37">
        <v>80</v>
      </c>
      <c r="G21" s="39" t="s">
        <v>7907</v>
      </c>
      <c r="H21" s="39" t="s">
        <v>449</v>
      </c>
      <c r="I21" s="39" t="s">
        <v>7908</v>
      </c>
      <c r="J21" s="39" t="s">
        <v>44</v>
      </c>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8">
        <f t="shared" si="18"/>
        <v>2</v>
      </c>
      <c r="AJ21" s="511" t="s">
        <v>44</v>
      </c>
      <c r="AK21" s="511" t="s">
        <v>7941</v>
      </c>
      <c r="AL21" s="474"/>
      <c r="AM21" s="474"/>
      <c r="AN21" s="474"/>
      <c r="AO21" s="474"/>
      <c r="AP21" s="474"/>
      <c r="AQ21" s="474"/>
      <c r="AR21" s="474"/>
      <c r="AS21" s="41">
        <f t="shared" si="19"/>
        <v>1</v>
      </c>
      <c r="AT21" s="41">
        <v>90</v>
      </c>
      <c r="AU21" s="41">
        <v>100</v>
      </c>
      <c r="AV21" s="41"/>
      <c r="AW21" s="41"/>
      <c r="AX21" s="41"/>
      <c r="AY21" s="41"/>
      <c r="AZ21" s="41"/>
      <c r="BA21" s="41"/>
      <c r="BB21" s="41"/>
      <c r="BC21" s="41"/>
      <c r="BD21" s="41"/>
      <c r="BE21" s="41"/>
      <c r="BF21" s="41"/>
      <c r="BG21" s="41"/>
      <c r="BH21" s="41"/>
      <c r="BI21" s="41"/>
      <c r="BJ21" s="11">
        <f t="shared" si="20"/>
        <v>90</v>
      </c>
      <c r="BK21" s="11">
        <f t="shared" si="21"/>
        <v>100</v>
      </c>
      <c r="BL21" s="41">
        <v>90</v>
      </c>
      <c r="BM21" s="41">
        <v>100</v>
      </c>
      <c r="BN21" s="14" t="str">
        <f t="shared" si="0"/>
        <v>JÓ</v>
      </c>
      <c r="BO21" s="14" t="str">
        <f t="shared" si="1"/>
        <v>JÓ</v>
      </c>
      <c r="BP21" s="33"/>
      <c r="BR21" s="29" t="s">
        <v>335</v>
      </c>
      <c r="BS21" s="522"/>
      <c r="BT21" s="522"/>
      <c r="BU21" s="522"/>
      <c r="BV21" s="522"/>
      <c r="BW21" s="522"/>
      <c r="BX21" s="521"/>
      <c r="BY21" s="48">
        <f t="shared" si="22"/>
        <v>0</v>
      </c>
      <c r="BZ21" s="465" t="s">
        <v>335</v>
      </c>
      <c r="CA21" s="465" t="s">
        <v>335</v>
      </c>
      <c r="CB21" s="461"/>
      <c r="CC21" s="461"/>
      <c r="CD21" s="26"/>
      <c r="CE21" s="26"/>
      <c r="CF21" s="26"/>
      <c r="CG21" s="26"/>
      <c r="CH21" s="26"/>
      <c r="CI21" s="26"/>
      <c r="CJ21" s="26"/>
      <c r="CK21" s="26"/>
      <c r="CL21" s="27" t="str">
        <f t="shared" si="2"/>
        <v>0</v>
      </c>
      <c r="CM21" s="27" t="str">
        <f t="shared" si="3"/>
        <v>0</v>
      </c>
      <c r="CN21" s="465" t="s">
        <v>335</v>
      </c>
      <c r="CO21" s="465" t="s">
        <v>335</v>
      </c>
      <c r="CP21" s="14" t="str">
        <f t="shared" si="4"/>
        <v>NINCS</v>
      </c>
      <c r="CQ21" s="14" t="str">
        <f t="shared" si="5"/>
        <v>NINCS</v>
      </c>
      <c r="CR21" s="33"/>
      <c r="CS21" s="33"/>
      <c r="CT21" s="471" t="s">
        <v>335</v>
      </c>
      <c r="CU21" s="526"/>
      <c r="CV21" s="523"/>
      <c r="CW21" s="524"/>
      <c r="CX21" s="524"/>
      <c r="CY21" s="524"/>
      <c r="CZ21" s="524"/>
      <c r="DA21" s="26">
        <f t="shared" si="23"/>
        <v>0</v>
      </c>
      <c r="DB21" s="461" t="s">
        <v>335</v>
      </c>
      <c r="DC21" s="461" t="s">
        <v>335</v>
      </c>
      <c r="DD21" s="461" t="s">
        <v>335</v>
      </c>
      <c r="DE21" s="461" t="s">
        <v>335</v>
      </c>
      <c r="DF21" s="461"/>
      <c r="DG21" s="461"/>
      <c r="DH21" s="461"/>
      <c r="DI21" s="461"/>
      <c r="DJ21" s="461"/>
      <c r="DK21" s="461"/>
      <c r="DL21" s="461"/>
      <c r="DM21" s="461"/>
      <c r="DN21" s="461"/>
      <c r="DO21" s="461"/>
      <c r="DP21" s="461"/>
      <c r="DQ21" s="461"/>
      <c r="DR21" s="461"/>
      <c r="DS21" s="461"/>
      <c r="DT21" s="461"/>
      <c r="DU21" s="461"/>
      <c r="DV21" s="461"/>
      <c r="DW21" s="461"/>
      <c r="DX21" s="461"/>
      <c r="DY21" s="461"/>
      <c r="DZ21" s="27" t="str">
        <f t="shared" si="24"/>
        <v>0</v>
      </c>
      <c r="EA21" s="27" t="str">
        <f t="shared" si="25"/>
        <v>0</v>
      </c>
      <c r="EB21" s="27" t="str">
        <f t="shared" si="26"/>
        <v>0</v>
      </c>
      <c r="EC21" s="27" t="str">
        <f t="shared" si="27"/>
        <v>0</v>
      </c>
      <c r="ED21" s="461" t="s">
        <v>335</v>
      </c>
      <c r="EE21" s="461" t="s">
        <v>335</v>
      </c>
      <c r="EF21" s="461" t="s">
        <v>335</v>
      </c>
      <c r="EG21" s="461" t="s">
        <v>335</v>
      </c>
      <c r="EH21" s="27" t="str">
        <f t="shared" si="6"/>
        <v>NINCS</v>
      </c>
      <c r="EI21" s="27" t="str">
        <f t="shared" si="7"/>
        <v>NINCS</v>
      </c>
      <c r="EJ21" s="27" t="str">
        <f t="shared" si="8"/>
        <v>NINCS</v>
      </c>
      <c r="EK21" s="27" t="str">
        <f t="shared" si="9"/>
        <v>NINCS</v>
      </c>
      <c r="EL21" s="527"/>
      <c r="EN21" s="6">
        <f t="shared" si="10"/>
        <v>0</v>
      </c>
      <c r="EO21" s="6">
        <f t="shared" si="11"/>
        <v>100</v>
      </c>
      <c r="EP21" s="6">
        <f t="shared" si="12"/>
        <v>20</v>
      </c>
      <c r="EQ21" s="6">
        <f t="shared" si="13"/>
        <v>80</v>
      </c>
      <c r="ER21" s="24" t="str">
        <f t="shared" si="28"/>
        <v>Gyakorlat több</v>
      </c>
      <c r="ET21" s="6">
        <f t="shared" si="14"/>
        <v>100</v>
      </c>
      <c r="EV21" s="459" t="s">
        <v>803</v>
      </c>
      <c r="EW21" s="459" t="s">
        <v>802</v>
      </c>
      <c r="EX21" s="459" t="s">
        <v>798</v>
      </c>
      <c r="EZ21" s="189">
        <f t="shared" si="15"/>
        <v>90</v>
      </c>
      <c r="FA21" s="201">
        <f t="shared" si="29"/>
        <v>1.5</v>
      </c>
      <c r="FB21" s="23"/>
      <c r="FC21" s="189">
        <f t="shared" si="30"/>
        <v>4</v>
      </c>
      <c r="FE21" s="213">
        <f t="shared" si="16"/>
        <v>0</v>
      </c>
      <c r="FF21" s="213">
        <f t="shared" si="17"/>
        <v>0</v>
      </c>
      <c r="FJ21" s="542" t="s">
        <v>43</v>
      </c>
    </row>
    <row r="22" spans="1:166" ht="50.1" customHeight="1" x14ac:dyDescent="0.25">
      <c r="A22" s="20">
        <v>17</v>
      </c>
      <c r="B22" s="458" t="s">
        <v>45</v>
      </c>
      <c r="C22" s="542" t="s">
        <v>46</v>
      </c>
      <c r="D22" s="43" t="s">
        <v>12</v>
      </c>
      <c r="E22" s="37">
        <v>50</v>
      </c>
      <c r="F22" s="37">
        <v>50</v>
      </c>
      <c r="G22" s="39" t="s">
        <v>7942</v>
      </c>
      <c r="H22" s="39" t="s">
        <v>425</v>
      </c>
      <c r="I22" s="39" t="s">
        <v>7943</v>
      </c>
      <c r="J22" s="39" t="s">
        <v>426</v>
      </c>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8">
        <f t="shared" si="18"/>
        <v>2</v>
      </c>
      <c r="AJ22" s="511" t="s">
        <v>7944</v>
      </c>
      <c r="AK22" s="511" t="s">
        <v>7945</v>
      </c>
      <c r="AL22" s="474"/>
      <c r="AM22" s="474"/>
      <c r="AN22" s="474"/>
      <c r="AO22" s="474"/>
      <c r="AP22" s="474"/>
      <c r="AQ22" s="474"/>
      <c r="AR22" s="474"/>
      <c r="AS22" s="41">
        <f t="shared" si="19"/>
        <v>1</v>
      </c>
      <c r="AT22" s="41">
        <v>60</v>
      </c>
      <c r="AU22" s="41">
        <v>80</v>
      </c>
      <c r="AV22" s="41"/>
      <c r="AW22" s="41"/>
      <c r="AX22" s="41"/>
      <c r="AY22" s="41"/>
      <c r="AZ22" s="41"/>
      <c r="BA22" s="41"/>
      <c r="BB22" s="41"/>
      <c r="BC22" s="41"/>
      <c r="BD22" s="41"/>
      <c r="BE22" s="41"/>
      <c r="BF22" s="41"/>
      <c r="BG22" s="41"/>
      <c r="BH22" s="41"/>
      <c r="BI22" s="41"/>
      <c r="BJ22" s="11">
        <f t="shared" si="20"/>
        <v>60</v>
      </c>
      <c r="BK22" s="11">
        <f t="shared" si="21"/>
        <v>80</v>
      </c>
      <c r="BL22" s="41">
        <v>60</v>
      </c>
      <c r="BM22" s="41">
        <v>80</v>
      </c>
      <c r="BN22" s="14" t="str">
        <f t="shared" si="0"/>
        <v>JÓ</v>
      </c>
      <c r="BO22" s="14" t="str">
        <f t="shared" si="1"/>
        <v>JÓ</v>
      </c>
      <c r="BP22" s="33" t="s">
        <v>7947</v>
      </c>
      <c r="BR22" s="29" t="s">
        <v>335</v>
      </c>
      <c r="BS22" s="522"/>
      <c r="BT22" s="522"/>
      <c r="BU22" s="522"/>
      <c r="BV22" s="522"/>
      <c r="BW22" s="522"/>
      <c r="BX22" s="521"/>
      <c r="BY22" s="48">
        <f t="shared" si="22"/>
        <v>0</v>
      </c>
      <c r="BZ22" s="465" t="s">
        <v>335</v>
      </c>
      <c r="CA22" s="465" t="s">
        <v>335</v>
      </c>
      <c r="CB22" s="465"/>
      <c r="CC22" s="465"/>
      <c r="CD22" s="26"/>
      <c r="CE22" s="26"/>
      <c r="CF22" s="26"/>
      <c r="CG22" s="26"/>
      <c r="CH22" s="26"/>
      <c r="CI22" s="26"/>
      <c r="CJ22" s="26"/>
      <c r="CK22" s="26"/>
      <c r="CL22" s="27" t="str">
        <f t="shared" si="2"/>
        <v>0</v>
      </c>
      <c r="CM22" s="27" t="str">
        <f t="shared" si="3"/>
        <v>0</v>
      </c>
      <c r="CN22" s="465" t="s">
        <v>335</v>
      </c>
      <c r="CO22" s="465" t="s">
        <v>335</v>
      </c>
      <c r="CP22" s="14" t="str">
        <f t="shared" si="4"/>
        <v>NINCS</v>
      </c>
      <c r="CQ22" s="14" t="str">
        <f t="shared" si="5"/>
        <v>NINCS</v>
      </c>
      <c r="CR22" s="33" t="s">
        <v>7962</v>
      </c>
      <c r="CS22" s="33"/>
      <c r="CT22" s="32" t="s">
        <v>427</v>
      </c>
      <c r="CU22" s="523" t="s">
        <v>7946</v>
      </c>
      <c r="CV22" s="523"/>
      <c r="CW22" s="524"/>
      <c r="CX22" s="524"/>
      <c r="CY22" s="524"/>
      <c r="CZ22" s="524"/>
      <c r="DA22" s="26">
        <f t="shared" si="23"/>
        <v>1</v>
      </c>
      <c r="DB22" s="465">
        <v>45</v>
      </c>
      <c r="DC22" s="465">
        <v>30</v>
      </c>
      <c r="DD22" s="465">
        <v>15</v>
      </c>
      <c r="DE22" s="465">
        <v>20</v>
      </c>
      <c r="DF22" s="465"/>
      <c r="DG22" s="465"/>
      <c r="DH22" s="465"/>
      <c r="DI22" s="465"/>
      <c r="DJ22" s="465"/>
      <c r="DK22" s="465"/>
      <c r="DL22" s="465"/>
      <c r="DM22" s="465"/>
      <c r="DN22" s="465"/>
      <c r="DO22" s="465"/>
      <c r="DP22" s="465"/>
      <c r="DQ22" s="465"/>
      <c r="DR22" s="465"/>
      <c r="DS22" s="465"/>
      <c r="DT22" s="465"/>
      <c r="DU22" s="465"/>
      <c r="DV22" s="465"/>
      <c r="DW22" s="465"/>
      <c r="DX22" s="465"/>
      <c r="DY22" s="465"/>
      <c r="DZ22" s="27">
        <f t="shared" si="24"/>
        <v>45</v>
      </c>
      <c r="EA22" s="27">
        <f t="shared" si="25"/>
        <v>30</v>
      </c>
      <c r="EB22" s="27">
        <f t="shared" si="26"/>
        <v>15</v>
      </c>
      <c r="EC22" s="27">
        <f t="shared" si="27"/>
        <v>20</v>
      </c>
      <c r="ED22" s="465">
        <v>45</v>
      </c>
      <c r="EE22" s="465">
        <v>30</v>
      </c>
      <c r="EF22" s="465">
        <v>15</v>
      </c>
      <c r="EG22" s="465">
        <v>20</v>
      </c>
      <c r="EH22" s="27" t="str">
        <f t="shared" si="6"/>
        <v>JÓ</v>
      </c>
      <c r="EI22" s="27" t="str">
        <f t="shared" si="7"/>
        <v>JÓ</v>
      </c>
      <c r="EJ22" s="27" t="str">
        <f t="shared" si="8"/>
        <v>JÓ</v>
      </c>
      <c r="EK22" s="27" t="str">
        <f t="shared" si="9"/>
        <v>JÓ</v>
      </c>
      <c r="EL22" s="527"/>
      <c r="EN22" s="6">
        <f t="shared" si="10"/>
        <v>20</v>
      </c>
      <c r="EO22" s="6">
        <f t="shared" si="11"/>
        <v>80</v>
      </c>
      <c r="EP22" s="6">
        <f t="shared" si="12"/>
        <v>50</v>
      </c>
      <c r="EQ22" s="6">
        <f t="shared" si="13"/>
        <v>50</v>
      </c>
      <c r="ER22" s="24" t="str">
        <f t="shared" si="28"/>
        <v>Gyakorlat több</v>
      </c>
      <c r="ET22" s="6">
        <f t="shared" si="14"/>
        <v>100</v>
      </c>
      <c r="EV22" s="459" t="s">
        <v>805</v>
      </c>
      <c r="EW22" s="459" t="s">
        <v>806</v>
      </c>
      <c r="EX22" s="459" t="s">
        <v>798</v>
      </c>
      <c r="EZ22" s="189">
        <f t="shared" si="15"/>
        <v>105</v>
      </c>
      <c r="FA22" s="201">
        <f t="shared" si="29"/>
        <v>1.75</v>
      </c>
      <c r="FB22" s="23"/>
      <c r="FC22" s="189">
        <f t="shared" si="30"/>
        <v>4</v>
      </c>
      <c r="FE22" s="213">
        <f t="shared" si="16"/>
        <v>0</v>
      </c>
      <c r="FF22" s="213">
        <f t="shared" si="17"/>
        <v>0</v>
      </c>
      <c r="FJ22" s="542" t="s">
        <v>46</v>
      </c>
    </row>
    <row r="23" spans="1:166" ht="50.1" customHeight="1" x14ac:dyDescent="0.25">
      <c r="A23" s="20">
        <v>18</v>
      </c>
      <c r="B23" s="43" t="s">
        <v>47</v>
      </c>
      <c r="C23" s="542" t="s">
        <v>48</v>
      </c>
      <c r="D23" s="43" t="s">
        <v>16</v>
      </c>
      <c r="E23" s="37">
        <v>40</v>
      </c>
      <c r="F23" s="37">
        <v>60</v>
      </c>
      <c r="G23" s="39" t="s">
        <v>428</v>
      </c>
      <c r="H23" s="39" t="s">
        <v>429</v>
      </c>
      <c r="I23" s="39" t="s">
        <v>372</v>
      </c>
      <c r="J23" s="39" t="s">
        <v>373</v>
      </c>
      <c r="K23" s="39" t="s">
        <v>7888</v>
      </c>
      <c r="L23" s="39" t="s">
        <v>381</v>
      </c>
      <c r="M23" s="39" t="s">
        <v>7948</v>
      </c>
      <c r="N23" s="39" t="s">
        <v>430</v>
      </c>
      <c r="O23" s="39" t="s">
        <v>7949</v>
      </c>
      <c r="P23" s="39" t="s">
        <v>431</v>
      </c>
      <c r="Q23" s="39" t="s">
        <v>7950</v>
      </c>
      <c r="R23" s="39" t="s">
        <v>432</v>
      </c>
      <c r="S23" s="39" t="s">
        <v>7951</v>
      </c>
      <c r="T23" s="39" t="s">
        <v>433</v>
      </c>
      <c r="U23" s="39" t="s">
        <v>7952</v>
      </c>
      <c r="V23" s="39" t="s">
        <v>434</v>
      </c>
      <c r="W23" s="39"/>
      <c r="X23" s="39"/>
      <c r="Y23" s="39"/>
      <c r="Z23" s="39"/>
      <c r="AA23" s="39"/>
      <c r="AB23" s="39"/>
      <c r="AC23" s="39"/>
      <c r="AD23" s="39"/>
      <c r="AE23" s="39"/>
      <c r="AF23" s="39"/>
      <c r="AG23" s="39"/>
      <c r="AH23" s="39"/>
      <c r="AI23" s="38">
        <f t="shared" si="18"/>
        <v>8</v>
      </c>
      <c r="AJ23" s="511" t="s">
        <v>7953</v>
      </c>
      <c r="AK23" s="512" t="s">
        <v>7954</v>
      </c>
      <c r="AL23" s="512" t="s">
        <v>7955</v>
      </c>
      <c r="AM23" s="474"/>
      <c r="AN23" s="474"/>
      <c r="AO23" s="474"/>
      <c r="AP23" s="474"/>
      <c r="AQ23" s="474"/>
      <c r="AR23" s="474"/>
      <c r="AS23" s="41">
        <f t="shared" si="19"/>
        <v>2</v>
      </c>
      <c r="AT23" s="41">
        <v>90</v>
      </c>
      <c r="AU23" s="41">
        <v>30</v>
      </c>
      <c r="AV23" s="41">
        <v>90</v>
      </c>
      <c r="AW23" s="41">
        <v>30</v>
      </c>
      <c r="AX23" s="41"/>
      <c r="AY23" s="41"/>
      <c r="AZ23" s="41"/>
      <c r="BA23" s="41"/>
      <c r="BB23" s="41"/>
      <c r="BC23" s="41"/>
      <c r="BD23" s="41"/>
      <c r="BE23" s="41"/>
      <c r="BF23" s="41"/>
      <c r="BG23" s="41"/>
      <c r="BH23" s="41"/>
      <c r="BI23" s="41"/>
      <c r="BJ23" s="11">
        <f t="shared" si="20"/>
        <v>180</v>
      </c>
      <c r="BK23" s="11">
        <f t="shared" si="21"/>
        <v>60</v>
      </c>
      <c r="BL23" s="41">
        <v>180</v>
      </c>
      <c r="BM23" s="41">
        <v>60</v>
      </c>
      <c r="BN23" s="14" t="str">
        <f t="shared" si="0"/>
        <v>JÓ</v>
      </c>
      <c r="BO23" s="14" t="str">
        <f t="shared" si="1"/>
        <v>JÓ</v>
      </c>
      <c r="BP23" s="33"/>
      <c r="BR23" s="29" t="s">
        <v>7956</v>
      </c>
      <c r="BS23" s="486" t="s">
        <v>7957</v>
      </c>
      <c r="BT23" s="486" t="s">
        <v>7958</v>
      </c>
      <c r="BU23" s="522"/>
      <c r="BV23" s="522"/>
      <c r="BW23" s="522"/>
      <c r="BX23" s="521"/>
      <c r="BY23" s="48">
        <f t="shared" si="22"/>
        <v>2</v>
      </c>
      <c r="BZ23" s="465">
        <v>30</v>
      </c>
      <c r="CA23" s="465">
        <v>10</v>
      </c>
      <c r="CB23" s="465">
        <v>30</v>
      </c>
      <c r="CC23" s="465">
        <v>10</v>
      </c>
      <c r="CD23" s="26"/>
      <c r="CE23" s="26"/>
      <c r="CF23" s="26"/>
      <c r="CG23" s="26"/>
      <c r="CH23" s="26"/>
      <c r="CI23" s="26"/>
      <c r="CJ23" s="26"/>
      <c r="CK23" s="26"/>
      <c r="CL23" s="27">
        <f t="shared" si="2"/>
        <v>60</v>
      </c>
      <c r="CM23" s="27">
        <f t="shared" si="3"/>
        <v>20</v>
      </c>
      <c r="CN23" s="465">
        <v>60</v>
      </c>
      <c r="CO23" s="465">
        <v>20</v>
      </c>
      <c r="CP23" s="14" t="str">
        <f t="shared" si="4"/>
        <v>JÓ</v>
      </c>
      <c r="CQ23" s="14" t="str">
        <f t="shared" si="5"/>
        <v>JÓ</v>
      </c>
      <c r="CR23" s="33"/>
      <c r="CS23" s="33"/>
      <c r="CT23" s="32" t="s">
        <v>7959</v>
      </c>
      <c r="CU23" s="523" t="s">
        <v>7960</v>
      </c>
      <c r="CV23" s="523" t="s">
        <v>7961</v>
      </c>
      <c r="CW23" s="524"/>
      <c r="CX23" s="524"/>
      <c r="CY23" s="524"/>
      <c r="CZ23" s="524"/>
      <c r="DA23" s="26">
        <f t="shared" si="23"/>
        <v>2</v>
      </c>
      <c r="DB23" s="465">
        <v>20</v>
      </c>
      <c r="DC23" s="465">
        <v>10</v>
      </c>
      <c r="DD23" s="465">
        <v>10</v>
      </c>
      <c r="DE23" s="465">
        <v>10</v>
      </c>
      <c r="DF23" s="465">
        <v>20</v>
      </c>
      <c r="DG23" s="465">
        <v>10</v>
      </c>
      <c r="DH23" s="465">
        <v>10</v>
      </c>
      <c r="DI23" s="465">
        <v>10</v>
      </c>
      <c r="DJ23" s="465"/>
      <c r="DK23" s="465"/>
      <c r="DL23" s="465"/>
      <c r="DM23" s="465"/>
      <c r="DN23" s="465"/>
      <c r="DO23" s="465"/>
      <c r="DP23" s="465"/>
      <c r="DQ23" s="465"/>
      <c r="DR23" s="465"/>
      <c r="DS23" s="465"/>
      <c r="DT23" s="465"/>
      <c r="DU23" s="465"/>
      <c r="DV23" s="465"/>
      <c r="DW23" s="465"/>
      <c r="DX23" s="465"/>
      <c r="DY23" s="465"/>
      <c r="DZ23" s="27">
        <f t="shared" si="24"/>
        <v>40</v>
      </c>
      <c r="EA23" s="27">
        <f t="shared" si="25"/>
        <v>20</v>
      </c>
      <c r="EB23" s="27">
        <f t="shared" si="26"/>
        <v>20</v>
      </c>
      <c r="EC23" s="27">
        <f t="shared" si="27"/>
        <v>20</v>
      </c>
      <c r="ED23" s="465">
        <v>40</v>
      </c>
      <c r="EE23" s="465">
        <v>20</v>
      </c>
      <c r="EF23" s="465">
        <v>20</v>
      </c>
      <c r="EG23" s="465">
        <v>20</v>
      </c>
      <c r="EH23" s="27" t="str">
        <f t="shared" si="6"/>
        <v>JÓ</v>
      </c>
      <c r="EI23" s="27" t="str">
        <f t="shared" si="7"/>
        <v>JÓ</v>
      </c>
      <c r="EJ23" s="27" t="str">
        <f t="shared" si="8"/>
        <v>JÓ</v>
      </c>
      <c r="EK23" s="27" t="str">
        <f t="shared" si="9"/>
        <v>JÓ</v>
      </c>
      <c r="EL23" s="527"/>
      <c r="EN23" s="6">
        <f t="shared" si="10"/>
        <v>40</v>
      </c>
      <c r="EO23" s="6">
        <f t="shared" si="11"/>
        <v>60</v>
      </c>
      <c r="EP23" s="6">
        <f t="shared" si="12"/>
        <v>40</v>
      </c>
      <c r="EQ23" s="6">
        <f t="shared" si="13"/>
        <v>60</v>
      </c>
      <c r="ER23" s="24" t="str">
        <f t="shared" si="28"/>
        <v>JÓ</v>
      </c>
      <c r="ET23" s="6">
        <f t="shared" si="14"/>
        <v>100</v>
      </c>
      <c r="EV23" s="459" t="s">
        <v>807</v>
      </c>
      <c r="EW23" s="459" t="s">
        <v>808</v>
      </c>
      <c r="EX23" s="459" t="s">
        <v>798</v>
      </c>
      <c r="EZ23" s="189">
        <f t="shared" si="15"/>
        <v>280</v>
      </c>
      <c r="FA23" s="201">
        <f t="shared" si="29"/>
        <v>4.666666666666667</v>
      </c>
      <c r="FB23" s="23"/>
      <c r="FC23" s="189">
        <f t="shared" si="30"/>
        <v>3</v>
      </c>
      <c r="FE23" s="213">
        <f t="shared" si="16"/>
        <v>30</v>
      </c>
      <c r="FF23" s="213">
        <f t="shared" si="17"/>
        <v>30</v>
      </c>
      <c r="FJ23" s="542" t="s">
        <v>48</v>
      </c>
    </row>
    <row r="24" spans="1:166" ht="50.1" customHeight="1" x14ac:dyDescent="0.25">
      <c r="A24" s="20">
        <v>19</v>
      </c>
      <c r="B24" s="458" t="s">
        <v>50</v>
      </c>
      <c r="C24" s="542" t="s">
        <v>51</v>
      </c>
      <c r="D24" s="458" t="s">
        <v>16</v>
      </c>
      <c r="E24" s="464">
        <v>40</v>
      </c>
      <c r="F24" s="464">
        <v>60</v>
      </c>
      <c r="G24" s="38" t="s">
        <v>428</v>
      </c>
      <c r="H24" s="38" t="s">
        <v>435</v>
      </c>
      <c r="I24" s="38" t="s">
        <v>372</v>
      </c>
      <c r="J24" s="38" t="s">
        <v>373</v>
      </c>
      <c r="K24" s="38" t="s">
        <v>436</v>
      </c>
      <c r="L24" s="38" t="s">
        <v>437</v>
      </c>
      <c r="M24" s="38" t="s">
        <v>7935</v>
      </c>
      <c r="N24" s="38" t="s">
        <v>7936</v>
      </c>
      <c r="O24" s="38" t="s">
        <v>439</v>
      </c>
      <c r="P24" s="38" t="s">
        <v>440</v>
      </c>
      <c r="Q24" s="38" t="s">
        <v>7937</v>
      </c>
      <c r="R24" s="38" t="s">
        <v>7938</v>
      </c>
      <c r="S24" s="38"/>
      <c r="T24" s="38"/>
      <c r="U24" s="38"/>
      <c r="V24" s="38"/>
      <c r="W24" s="38"/>
      <c r="X24" s="38"/>
      <c r="Y24" s="38"/>
      <c r="Z24" s="38"/>
      <c r="AA24" s="38"/>
      <c r="AB24" s="38"/>
      <c r="AC24" s="38"/>
      <c r="AD24" s="38"/>
      <c r="AE24" s="38"/>
      <c r="AF24" s="38"/>
      <c r="AG24" s="38"/>
      <c r="AH24" s="38"/>
      <c r="AI24" s="38">
        <f t="shared" si="18"/>
        <v>6</v>
      </c>
      <c r="AJ24" s="511" t="s">
        <v>8531</v>
      </c>
      <c r="AK24" s="511" t="s">
        <v>8530</v>
      </c>
      <c r="AL24" s="511"/>
      <c r="AM24" s="511"/>
      <c r="AN24" s="511"/>
      <c r="AO24" s="511"/>
      <c r="AP24" s="511"/>
      <c r="AQ24" s="511"/>
      <c r="AR24" s="511"/>
      <c r="AS24" s="41">
        <f t="shared" si="19"/>
        <v>1</v>
      </c>
      <c r="AT24" s="41">
        <v>240</v>
      </c>
      <c r="AU24" s="41">
        <v>70</v>
      </c>
      <c r="AV24" s="4"/>
      <c r="AW24" s="4"/>
      <c r="AX24" s="4"/>
      <c r="AY24" s="4"/>
      <c r="AZ24" s="4"/>
      <c r="BA24" s="4"/>
      <c r="BB24" s="4"/>
      <c r="BC24" s="4"/>
      <c r="BD24" s="4"/>
      <c r="BE24" s="4"/>
      <c r="BF24" s="4"/>
      <c r="BG24" s="4"/>
      <c r="BH24" s="4"/>
      <c r="BI24" s="4"/>
      <c r="BJ24" s="11">
        <f t="shared" si="20"/>
        <v>240</v>
      </c>
      <c r="BK24" s="11">
        <f t="shared" si="21"/>
        <v>70</v>
      </c>
      <c r="BL24" s="41">
        <v>240</v>
      </c>
      <c r="BM24" s="41">
        <v>70</v>
      </c>
      <c r="BN24" s="14" t="str">
        <f t="shared" si="0"/>
        <v>JÓ</v>
      </c>
      <c r="BO24" s="14" t="str">
        <f t="shared" si="1"/>
        <v>JÓ</v>
      </c>
      <c r="BP24" s="33"/>
      <c r="BR24" s="29" t="s">
        <v>441</v>
      </c>
      <c r="BS24" s="511" t="s">
        <v>7963</v>
      </c>
      <c r="BT24" s="522"/>
      <c r="BU24" s="522"/>
      <c r="BV24" s="522"/>
      <c r="BW24" s="522"/>
      <c r="BX24" s="521"/>
      <c r="BY24" s="48">
        <f t="shared" si="22"/>
        <v>1</v>
      </c>
      <c r="BZ24" s="465">
        <v>180</v>
      </c>
      <c r="CA24" s="465">
        <v>15</v>
      </c>
      <c r="CB24" s="465"/>
      <c r="CC24" s="465"/>
      <c r="CD24" s="26"/>
      <c r="CE24" s="26"/>
      <c r="CF24" s="26"/>
      <c r="CG24" s="26"/>
      <c r="CH24" s="26"/>
      <c r="CI24" s="26"/>
      <c r="CJ24" s="26"/>
      <c r="CK24" s="26"/>
      <c r="CL24" s="27">
        <f t="shared" si="2"/>
        <v>180</v>
      </c>
      <c r="CM24" s="27">
        <f t="shared" si="3"/>
        <v>15</v>
      </c>
      <c r="CN24" s="465">
        <v>180</v>
      </c>
      <c r="CO24" s="465">
        <v>15</v>
      </c>
      <c r="CP24" s="14" t="str">
        <f t="shared" si="4"/>
        <v>JÓ</v>
      </c>
      <c r="CQ24" s="14" t="str">
        <f t="shared" si="5"/>
        <v>JÓ</v>
      </c>
      <c r="CR24" s="33"/>
      <c r="CS24" s="33"/>
      <c r="CT24" s="32" t="s">
        <v>8532</v>
      </c>
      <c r="CU24" s="523" t="s">
        <v>7964</v>
      </c>
      <c r="CV24" s="523"/>
      <c r="CW24" s="524"/>
      <c r="CX24" s="524"/>
      <c r="CY24" s="524"/>
      <c r="CZ24" s="524"/>
      <c r="DA24" s="26">
        <f t="shared" si="23"/>
        <v>1</v>
      </c>
      <c r="DB24" s="465">
        <v>30</v>
      </c>
      <c r="DC24" s="465">
        <v>20</v>
      </c>
      <c r="DD24" s="465">
        <v>10</v>
      </c>
      <c r="DE24" s="465">
        <v>15</v>
      </c>
      <c r="DF24" s="465"/>
      <c r="DG24" s="465"/>
      <c r="DH24" s="465"/>
      <c r="DI24" s="465"/>
      <c r="DJ24" s="465"/>
      <c r="DK24" s="465"/>
      <c r="DL24" s="465"/>
      <c r="DM24" s="465"/>
      <c r="DN24" s="465"/>
      <c r="DO24" s="465"/>
      <c r="DP24" s="465"/>
      <c r="DQ24" s="465"/>
      <c r="DR24" s="465"/>
      <c r="DS24" s="465"/>
      <c r="DT24" s="465"/>
      <c r="DU24" s="465"/>
      <c r="DV24" s="465"/>
      <c r="DW24" s="465"/>
      <c r="DX24" s="465"/>
      <c r="DY24" s="465"/>
      <c r="DZ24" s="27">
        <f t="shared" si="24"/>
        <v>30</v>
      </c>
      <c r="EA24" s="27">
        <f t="shared" si="25"/>
        <v>20</v>
      </c>
      <c r="EB24" s="27">
        <f t="shared" si="26"/>
        <v>10</v>
      </c>
      <c r="EC24" s="27">
        <f t="shared" si="27"/>
        <v>15</v>
      </c>
      <c r="ED24" s="465">
        <v>30</v>
      </c>
      <c r="EE24" s="465">
        <v>20</v>
      </c>
      <c r="EF24" s="465">
        <v>10</v>
      </c>
      <c r="EG24" s="465">
        <v>15</v>
      </c>
      <c r="EH24" s="27" t="str">
        <f t="shared" si="6"/>
        <v>JÓ</v>
      </c>
      <c r="EI24" s="27" t="str">
        <f t="shared" si="7"/>
        <v>JÓ</v>
      </c>
      <c r="EJ24" s="27" t="str">
        <f t="shared" si="8"/>
        <v>JÓ</v>
      </c>
      <c r="EK24" s="27" t="str">
        <f t="shared" si="9"/>
        <v>JÓ</v>
      </c>
      <c r="EL24" s="527"/>
      <c r="EN24" s="6">
        <f t="shared" si="10"/>
        <v>30</v>
      </c>
      <c r="EO24" s="6">
        <f t="shared" si="11"/>
        <v>70</v>
      </c>
      <c r="EP24" s="6">
        <f t="shared" si="12"/>
        <v>40</v>
      </c>
      <c r="EQ24" s="6">
        <f t="shared" si="13"/>
        <v>60</v>
      </c>
      <c r="ER24" s="24" t="str">
        <f t="shared" si="28"/>
        <v>Gyakorlat több</v>
      </c>
      <c r="ET24" s="6">
        <f t="shared" si="14"/>
        <v>100</v>
      </c>
      <c r="EV24" s="459" t="s">
        <v>807</v>
      </c>
      <c r="EW24" s="459" t="s">
        <v>802</v>
      </c>
      <c r="EX24" s="459" t="s">
        <v>798</v>
      </c>
      <c r="EZ24" s="189">
        <f t="shared" si="15"/>
        <v>450</v>
      </c>
      <c r="FA24" s="201">
        <f t="shared" si="29"/>
        <v>7.5</v>
      </c>
      <c r="FB24" s="23"/>
      <c r="FC24" s="189">
        <f t="shared" si="30"/>
        <v>2</v>
      </c>
      <c r="FE24" s="213">
        <f t="shared" si="16"/>
        <v>180</v>
      </c>
      <c r="FF24" s="213">
        <f t="shared" si="17"/>
        <v>0</v>
      </c>
      <c r="FJ24" s="542" t="s">
        <v>51</v>
      </c>
    </row>
    <row r="25" spans="1:166" ht="50.1" customHeight="1" x14ac:dyDescent="0.25">
      <c r="A25" s="20">
        <v>20</v>
      </c>
      <c r="B25" s="458" t="s">
        <v>52</v>
      </c>
      <c r="C25" s="542" t="s">
        <v>53</v>
      </c>
      <c r="D25" s="458" t="s">
        <v>12</v>
      </c>
      <c r="E25" s="464">
        <v>40</v>
      </c>
      <c r="F25" s="464">
        <v>60</v>
      </c>
      <c r="G25" s="38" t="s">
        <v>442</v>
      </c>
      <c r="H25" s="38" t="s">
        <v>443</v>
      </c>
      <c r="I25" s="38" t="s">
        <v>444</v>
      </c>
      <c r="J25" s="38" t="s">
        <v>445</v>
      </c>
      <c r="K25" s="38" t="s">
        <v>446</v>
      </c>
      <c r="L25" s="38" t="s">
        <v>447</v>
      </c>
      <c r="M25" s="38"/>
      <c r="N25" s="38"/>
      <c r="O25" s="38"/>
      <c r="P25" s="38"/>
      <c r="Q25" s="38"/>
      <c r="R25" s="38"/>
      <c r="S25" s="38"/>
      <c r="T25" s="38"/>
      <c r="U25" s="38"/>
      <c r="V25" s="38"/>
      <c r="W25" s="38"/>
      <c r="X25" s="38"/>
      <c r="Y25" s="38"/>
      <c r="Z25" s="38"/>
      <c r="AA25" s="38"/>
      <c r="AB25" s="38"/>
      <c r="AC25" s="38"/>
      <c r="AD25" s="38"/>
      <c r="AE25" s="38"/>
      <c r="AF25" s="38"/>
      <c r="AG25" s="38"/>
      <c r="AH25" s="38"/>
      <c r="AI25" s="38">
        <f t="shared" si="18"/>
        <v>3</v>
      </c>
      <c r="AJ25" s="511" t="s">
        <v>54</v>
      </c>
      <c r="AK25" s="474" t="s">
        <v>543</v>
      </c>
      <c r="AL25" s="474"/>
      <c r="AM25" s="474"/>
      <c r="AN25" s="474"/>
      <c r="AO25" s="474"/>
      <c r="AP25" s="474"/>
      <c r="AQ25" s="474"/>
      <c r="AR25" s="474"/>
      <c r="AS25" s="41">
        <f t="shared" si="19"/>
        <v>1</v>
      </c>
      <c r="AT25" s="41">
        <v>30</v>
      </c>
      <c r="AU25" s="41">
        <v>60</v>
      </c>
      <c r="AV25" s="41"/>
      <c r="AW25" s="41"/>
      <c r="AX25" s="41"/>
      <c r="AY25" s="41"/>
      <c r="AZ25" s="41"/>
      <c r="BA25" s="41"/>
      <c r="BB25" s="41"/>
      <c r="BC25" s="41"/>
      <c r="BD25" s="41"/>
      <c r="BE25" s="41"/>
      <c r="BF25" s="41"/>
      <c r="BG25" s="41"/>
      <c r="BH25" s="41"/>
      <c r="BI25" s="41"/>
      <c r="BJ25" s="11">
        <f t="shared" si="20"/>
        <v>30</v>
      </c>
      <c r="BK25" s="11">
        <f t="shared" si="21"/>
        <v>60</v>
      </c>
      <c r="BL25" s="41">
        <v>30</v>
      </c>
      <c r="BM25" s="41">
        <v>60</v>
      </c>
      <c r="BN25" s="14" t="str">
        <f t="shared" si="0"/>
        <v>JÓ</v>
      </c>
      <c r="BO25" s="14" t="str">
        <f t="shared" si="1"/>
        <v>JÓ</v>
      </c>
      <c r="BP25" s="33"/>
      <c r="BR25" s="29" t="s">
        <v>335</v>
      </c>
      <c r="BS25" s="522"/>
      <c r="BT25" s="522"/>
      <c r="BU25" s="522"/>
      <c r="BV25" s="522"/>
      <c r="BW25" s="522"/>
      <c r="BX25" s="521"/>
      <c r="BY25" s="48">
        <f t="shared" si="22"/>
        <v>0</v>
      </c>
      <c r="BZ25" s="465" t="s">
        <v>335</v>
      </c>
      <c r="CA25" s="465" t="s">
        <v>335</v>
      </c>
      <c r="CB25" s="465"/>
      <c r="CC25" s="465"/>
      <c r="CD25" s="26"/>
      <c r="CE25" s="26"/>
      <c r="CF25" s="26"/>
      <c r="CG25" s="26"/>
      <c r="CH25" s="26"/>
      <c r="CI25" s="26"/>
      <c r="CJ25" s="26"/>
      <c r="CK25" s="26"/>
      <c r="CL25" s="27" t="str">
        <f t="shared" si="2"/>
        <v>0</v>
      </c>
      <c r="CM25" s="27" t="str">
        <f t="shared" si="3"/>
        <v>0</v>
      </c>
      <c r="CN25" s="465" t="s">
        <v>335</v>
      </c>
      <c r="CO25" s="465" t="s">
        <v>335</v>
      </c>
      <c r="CP25" s="14" t="str">
        <f t="shared" si="4"/>
        <v>NINCS</v>
      </c>
      <c r="CQ25" s="14" t="str">
        <f t="shared" si="5"/>
        <v>NINCS</v>
      </c>
      <c r="CR25" s="33"/>
      <c r="CS25" s="33"/>
      <c r="CT25" s="32" t="s">
        <v>7965</v>
      </c>
      <c r="CU25" s="523" t="s">
        <v>7966</v>
      </c>
      <c r="CV25" s="523"/>
      <c r="CW25" s="524"/>
      <c r="CX25" s="524"/>
      <c r="CY25" s="524"/>
      <c r="CZ25" s="524"/>
      <c r="DA25" s="26">
        <f t="shared" si="23"/>
        <v>1</v>
      </c>
      <c r="DB25" s="465">
        <v>30</v>
      </c>
      <c r="DC25" s="465">
        <v>20</v>
      </c>
      <c r="DD25" s="465">
        <v>10</v>
      </c>
      <c r="DE25" s="465">
        <v>40</v>
      </c>
      <c r="DF25" s="465"/>
      <c r="DG25" s="465"/>
      <c r="DH25" s="465"/>
      <c r="DI25" s="465"/>
      <c r="DJ25" s="465"/>
      <c r="DK25" s="465"/>
      <c r="DL25" s="465"/>
      <c r="DM25" s="465"/>
      <c r="DN25" s="465"/>
      <c r="DO25" s="465"/>
      <c r="DP25" s="465"/>
      <c r="DQ25" s="465"/>
      <c r="DR25" s="465"/>
      <c r="DS25" s="465"/>
      <c r="DT25" s="465"/>
      <c r="DU25" s="465"/>
      <c r="DV25" s="465"/>
      <c r="DW25" s="465"/>
      <c r="DX25" s="465"/>
      <c r="DY25" s="465"/>
      <c r="DZ25" s="27">
        <f t="shared" si="24"/>
        <v>30</v>
      </c>
      <c r="EA25" s="27">
        <f t="shared" si="25"/>
        <v>20</v>
      </c>
      <c r="EB25" s="27">
        <f t="shared" si="26"/>
        <v>10</v>
      </c>
      <c r="EC25" s="27">
        <f t="shared" si="27"/>
        <v>40</v>
      </c>
      <c r="ED25" s="465">
        <v>30</v>
      </c>
      <c r="EE25" s="465">
        <v>20</v>
      </c>
      <c r="EF25" s="465">
        <v>10</v>
      </c>
      <c r="EG25" s="465">
        <v>40</v>
      </c>
      <c r="EH25" s="27" t="str">
        <f t="shared" si="6"/>
        <v>JÓ</v>
      </c>
      <c r="EI25" s="27" t="str">
        <f t="shared" si="7"/>
        <v>JÓ</v>
      </c>
      <c r="EJ25" s="27" t="str">
        <f t="shared" si="8"/>
        <v>JÓ</v>
      </c>
      <c r="EK25" s="27" t="str">
        <f t="shared" si="9"/>
        <v>JÓ</v>
      </c>
      <c r="EL25" s="527"/>
      <c r="EN25" s="6">
        <f t="shared" si="10"/>
        <v>40</v>
      </c>
      <c r="EO25" s="6">
        <f t="shared" si="11"/>
        <v>60</v>
      </c>
      <c r="EP25" s="6">
        <f t="shared" si="12"/>
        <v>40</v>
      </c>
      <c r="EQ25" s="6">
        <f t="shared" si="13"/>
        <v>60</v>
      </c>
      <c r="ER25" s="24" t="str">
        <f t="shared" si="28"/>
        <v>JÓ</v>
      </c>
      <c r="ET25" s="6">
        <f t="shared" si="14"/>
        <v>100</v>
      </c>
      <c r="EV25" s="459" t="s">
        <v>799</v>
      </c>
      <c r="EW25" s="459" t="s">
        <v>809</v>
      </c>
      <c r="EX25" s="459" t="s">
        <v>798</v>
      </c>
      <c r="EZ25" s="189">
        <f t="shared" si="15"/>
        <v>60</v>
      </c>
      <c r="FA25" s="201">
        <f t="shared" si="29"/>
        <v>1</v>
      </c>
      <c r="FB25" s="23"/>
      <c r="FC25" s="189">
        <f t="shared" si="30"/>
        <v>4</v>
      </c>
      <c r="FE25" s="213">
        <f t="shared" si="16"/>
        <v>0</v>
      </c>
      <c r="FF25" s="213">
        <f t="shared" si="17"/>
        <v>0</v>
      </c>
      <c r="FJ25" s="542" t="s">
        <v>53</v>
      </c>
    </row>
    <row r="26" spans="1:166" ht="50.1" customHeight="1" x14ac:dyDescent="0.25">
      <c r="A26" s="20">
        <v>21</v>
      </c>
      <c r="B26" s="458" t="s">
        <v>55</v>
      </c>
      <c r="C26" s="542" t="s">
        <v>56</v>
      </c>
      <c r="D26" s="43" t="s">
        <v>16</v>
      </c>
      <c r="E26" s="37">
        <v>60</v>
      </c>
      <c r="F26" s="37">
        <v>40</v>
      </c>
      <c r="G26" s="39" t="s">
        <v>370</v>
      </c>
      <c r="H26" s="39" t="s">
        <v>448</v>
      </c>
      <c r="I26" s="39" t="s">
        <v>372</v>
      </c>
      <c r="J26" s="39" t="s">
        <v>373</v>
      </c>
      <c r="K26" s="39" t="s">
        <v>7907</v>
      </c>
      <c r="L26" s="39" t="s">
        <v>449</v>
      </c>
      <c r="M26" s="39" t="s">
        <v>7967</v>
      </c>
      <c r="N26" s="39" t="s">
        <v>7968</v>
      </c>
      <c r="O26" s="39" t="s">
        <v>452</v>
      </c>
      <c r="P26" s="39" t="s">
        <v>453</v>
      </c>
      <c r="Q26" s="39" t="s">
        <v>454</v>
      </c>
      <c r="R26" s="39" t="s">
        <v>455</v>
      </c>
      <c r="S26" s="39" t="s">
        <v>456</v>
      </c>
      <c r="T26" s="39" t="s">
        <v>457</v>
      </c>
      <c r="U26" s="39" t="s">
        <v>7915</v>
      </c>
      <c r="V26" s="39" t="s">
        <v>412</v>
      </c>
      <c r="W26" s="39" t="s">
        <v>7969</v>
      </c>
      <c r="X26" s="39" t="s">
        <v>7970</v>
      </c>
      <c r="Y26" s="39"/>
      <c r="Z26" s="39"/>
      <c r="AA26" s="39"/>
      <c r="AB26" s="39"/>
      <c r="AC26" s="39"/>
      <c r="AD26" s="39"/>
      <c r="AE26" s="39"/>
      <c r="AF26" s="39"/>
      <c r="AG26" s="39"/>
      <c r="AH26" s="39"/>
      <c r="AI26" s="38">
        <f t="shared" si="18"/>
        <v>9</v>
      </c>
      <c r="AJ26" s="474" t="s">
        <v>7971</v>
      </c>
      <c r="AK26" s="511" t="s">
        <v>7972</v>
      </c>
      <c r="AL26" s="511"/>
      <c r="AM26" s="474"/>
      <c r="AN26" s="474"/>
      <c r="AO26" s="474"/>
      <c r="AP26" s="474"/>
      <c r="AQ26" s="474"/>
      <c r="AR26" s="474"/>
      <c r="AS26" s="41">
        <f t="shared" si="19"/>
        <v>1</v>
      </c>
      <c r="AT26" s="41">
        <v>330</v>
      </c>
      <c r="AU26" s="41">
        <v>40</v>
      </c>
      <c r="AV26" s="41"/>
      <c r="AW26" s="41"/>
      <c r="AX26" s="41"/>
      <c r="AY26" s="41"/>
      <c r="AZ26" s="41"/>
      <c r="BA26" s="41"/>
      <c r="BB26" s="41"/>
      <c r="BC26" s="41"/>
      <c r="BD26" s="41"/>
      <c r="BE26" s="41"/>
      <c r="BF26" s="41"/>
      <c r="BG26" s="41"/>
      <c r="BH26" s="41"/>
      <c r="BI26" s="41"/>
      <c r="BJ26" s="11">
        <f t="shared" si="20"/>
        <v>330</v>
      </c>
      <c r="BK26" s="11">
        <f t="shared" si="21"/>
        <v>40</v>
      </c>
      <c r="BL26" s="41">
        <v>330</v>
      </c>
      <c r="BM26" s="41">
        <v>40</v>
      </c>
      <c r="BN26" s="14" t="str">
        <f t="shared" si="0"/>
        <v>JÓ</v>
      </c>
      <c r="BO26" s="14" t="str">
        <f t="shared" si="1"/>
        <v>JÓ</v>
      </c>
      <c r="BP26" s="33"/>
      <c r="BR26" s="29" t="s">
        <v>7973</v>
      </c>
      <c r="BS26" s="486" t="s">
        <v>7974</v>
      </c>
      <c r="BT26" s="522"/>
      <c r="BU26" s="522"/>
      <c r="BV26" s="522"/>
      <c r="BW26" s="522"/>
      <c r="BX26" s="521"/>
      <c r="BY26" s="48">
        <f t="shared" si="22"/>
        <v>1</v>
      </c>
      <c r="BZ26" s="465">
        <v>180</v>
      </c>
      <c r="CA26" s="465">
        <v>30</v>
      </c>
      <c r="CB26" s="465"/>
      <c r="CC26" s="465"/>
      <c r="CD26" s="26"/>
      <c r="CE26" s="26"/>
      <c r="CF26" s="26"/>
      <c r="CG26" s="26"/>
      <c r="CH26" s="26"/>
      <c r="CI26" s="26"/>
      <c r="CJ26" s="26"/>
      <c r="CK26" s="26"/>
      <c r="CL26" s="27">
        <f t="shared" si="2"/>
        <v>180</v>
      </c>
      <c r="CM26" s="27">
        <f t="shared" si="3"/>
        <v>30</v>
      </c>
      <c r="CN26" s="465">
        <v>180</v>
      </c>
      <c r="CO26" s="465">
        <v>30</v>
      </c>
      <c r="CP26" s="14" t="str">
        <f t="shared" si="4"/>
        <v>JÓ</v>
      </c>
      <c r="CQ26" s="14" t="str">
        <f t="shared" si="5"/>
        <v>JÓ</v>
      </c>
      <c r="CR26" s="33"/>
      <c r="CS26" s="33"/>
      <c r="CT26" s="32" t="s">
        <v>7975</v>
      </c>
      <c r="CU26" s="523" t="s">
        <v>7976</v>
      </c>
      <c r="CV26" s="523"/>
      <c r="CW26" s="524"/>
      <c r="CX26" s="524"/>
      <c r="CY26" s="524"/>
      <c r="CZ26" s="524"/>
      <c r="DA26" s="26">
        <f t="shared" si="23"/>
        <v>1</v>
      </c>
      <c r="DB26" s="465">
        <v>30</v>
      </c>
      <c r="DC26" s="465">
        <v>20</v>
      </c>
      <c r="DD26" s="465">
        <v>10</v>
      </c>
      <c r="DE26" s="465">
        <v>30</v>
      </c>
      <c r="DF26" s="465"/>
      <c r="DG26" s="465"/>
      <c r="DH26" s="465"/>
      <c r="DI26" s="465"/>
      <c r="DJ26" s="465"/>
      <c r="DK26" s="465"/>
      <c r="DL26" s="465"/>
      <c r="DM26" s="465"/>
      <c r="DN26" s="465"/>
      <c r="DO26" s="465"/>
      <c r="DP26" s="465"/>
      <c r="DQ26" s="465"/>
      <c r="DR26" s="465"/>
      <c r="DS26" s="465"/>
      <c r="DT26" s="465"/>
      <c r="DU26" s="465"/>
      <c r="DV26" s="465"/>
      <c r="DW26" s="465"/>
      <c r="DX26" s="465"/>
      <c r="DY26" s="465"/>
      <c r="DZ26" s="27">
        <f t="shared" si="24"/>
        <v>30</v>
      </c>
      <c r="EA26" s="27">
        <f t="shared" si="25"/>
        <v>20</v>
      </c>
      <c r="EB26" s="27">
        <f t="shared" si="26"/>
        <v>10</v>
      </c>
      <c r="EC26" s="27">
        <f t="shared" si="27"/>
        <v>30</v>
      </c>
      <c r="ED26" s="465">
        <v>30</v>
      </c>
      <c r="EE26" s="465">
        <v>20</v>
      </c>
      <c r="EF26" s="465">
        <v>10</v>
      </c>
      <c r="EG26" s="465">
        <v>30</v>
      </c>
      <c r="EH26" s="27" t="str">
        <f t="shared" si="6"/>
        <v>JÓ</v>
      </c>
      <c r="EI26" s="27" t="str">
        <f t="shared" si="7"/>
        <v>JÓ</v>
      </c>
      <c r="EJ26" s="27" t="str">
        <f t="shared" si="8"/>
        <v>JÓ</v>
      </c>
      <c r="EK26" s="27" t="str">
        <f t="shared" si="9"/>
        <v>JÓ</v>
      </c>
      <c r="EL26" s="527"/>
      <c r="EN26" s="6">
        <f t="shared" si="10"/>
        <v>60</v>
      </c>
      <c r="EO26" s="6">
        <f t="shared" si="11"/>
        <v>40</v>
      </c>
      <c r="EP26" s="6">
        <f t="shared" si="12"/>
        <v>60</v>
      </c>
      <c r="EQ26" s="6">
        <f t="shared" si="13"/>
        <v>40</v>
      </c>
      <c r="ER26" s="24" t="str">
        <f t="shared" si="28"/>
        <v>Elmélet több</v>
      </c>
      <c r="ET26" s="6">
        <f t="shared" si="14"/>
        <v>100</v>
      </c>
      <c r="EV26" s="459" t="s">
        <v>810</v>
      </c>
      <c r="EW26" s="459" t="s">
        <v>802</v>
      </c>
      <c r="EX26" s="459" t="s">
        <v>798</v>
      </c>
      <c r="EZ26" s="189">
        <f t="shared" si="15"/>
        <v>540</v>
      </c>
      <c r="FA26" s="201">
        <f t="shared" si="29"/>
        <v>9</v>
      </c>
      <c r="FB26" s="23"/>
      <c r="FC26" s="189">
        <f t="shared" si="30"/>
        <v>1</v>
      </c>
      <c r="FE26" s="213">
        <f t="shared" si="16"/>
        <v>180</v>
      </c>
      <c r="FF26" s="213">
        <f t="shared" si="17"/>
        <v>0</v>
      </c>
      <c r="FJ26" s="542" t="s">
        <v>56</v>
      </c>
    </row>
    <row r="27" spans="1:166" ht="50.1" customHeight="1" x14ac:dyDescent="0.25">
      <c r="A27" s="20">
        <v>22</v>
      </c>
      <c r="B27" s="458" t="s">
        <v>57</v>
      </c>
      <c r="C27" s="542" t="s">
        <v>58</v>
      </c>
      <c r="D27" s="459" t="s">
        <v>16</v>
      </c>
      <c r="E27" s="464">
        <v>60</v>
      </c>
      <c r="F27" s="464">
        <v>40</v>
      </c>
      <c r="G27" s="39" t="s">
        <v>370</v>
      </c>
      <c r="H27" s="39" t="s">
        <v>448</v>
      </c>
      <c r="I27" s="39" t="s">
        <v>372</v>
      </c>
      <c r="J27" s="39" t="s">
        <v>373</v>
      </c>
      <c r="K27" s="38" t="s">
        <v>7977</v>
      </c>
      <c r="L27" s="38" t="s">
        <v>458</v>
      </c>
      <c r="M27" s="38" t="s">
        <v>7978</v>
      </c>
      <c r="N27" s="38" t="s">
        <v>459</v>
      </c>
      <c r="O27" s="38" t="s">
        <v>7979</v>
      </c>
      <c r="P27" s="38" t="s">
        <v>460</v>
      </c>
      <c r="Q27" s="38" t="s">
        <v>7967</v>
      </c>
      <c r="R27" s="38" t="s">
        <v>7968</v>
      </c>
      <c r="S27" s="38" t="s">
        <v>7980</v>
      </c>
      <c r="T27" s="38" t="s">
        <v>7981</v>
      </c>
      <c r="U27" s="38"/>
      <c r="V27" s="38"/>
      <c r="W27" s="38"/>
      <c r="X27" s="38"/>
      <c r="Y27" s="38"/>
      <c r="Z27" s="38"/>
      <c r="AA27" s="38"/>
      <c r="AB27" s="38"/>
      <c r="AC27" s="38"/>
      <c r="AD27" s="38"/>
      <c r="AE27" s="38"/>
      <c r="AF27" s="38"/>
      <c r="AG27" s="38"/>
      <c r="AH27" s="38"/>
      <c r="AI27" s="38">
        <f t="shared" si="18"/>
        <v>7</v>
      </c>
      <c r="AJ27" s="474" t="s">
        <v>7982</v>
      </c>
      <c r="AK27" s="511" t="s">
        <v>7983</v>
      </c>
      <c r="AL27" s="474" t="s">
        <v>7626</v>
      </c>
      <c r="AM27" s="474"/>
      <c r="AN27" s="474"/>
      <c r="AO27" s="474"/>
      <c r="AP27" s="474"/>
      <c r="AQ27" s="474"/>
      <c r="AR27" s="474"/>
      <c r="AS27" s="41">
        <f t="shared" si="19"/>
        <v>2</v>
      </c>
      <c r="AT27" s="41">
        <v>180</v>
      </c>
      <c r="AU27" s="41">
        <v>30</v>
      </c>
      <c r="AV27" s="41">
        <v>60</v>
      </c>
      <c r="AW27" s="41">
        <v>20</v>
      </c>
      <c r="AX27" s="41"/>
      <c r="AY27" s="41"/>
      <c r="AZ27" s="41"/>
      <c r="BA27" s="41"/>
      <c r="BB27" s="41"/>
      <c r="BC27" s="41"/>
      <c r="BD27" s="41"/>
      <c r="BE27" s="41"/>
      <c r="BF27" s="41"/>
      <c r="BG27" s="41"/>
      <c r="BH27" s="41"/>
      <c r="BI27" s="41"/>
      <c r="BJ27" s="11">
        <f t="shared" si="20"/>
        <v>240</v>
      </c>
      <c r="BK27" s="11">
        <f t="shared" si="21"/>
        <v>50</v>
      </c>
      <c r="BL27" s="41">
        <v>240</v>
      </c>
      <c r="BM27" s="41">
        <v>50</v>
      </c>
      <c r="BN27" s="14" t="str">
        <f t="shared" si="0"/>
        <v>JÓ</v>
      </c>
      <c r="BO27" s="14" t="str">
        <f t="shared" si="1"/>
        <v>JÓ</v>
      </c>
      <c r="BP27" s="33" t="s">
        <v>7988</v>
      </c>
      <c r="BR27" s="29" t="s">
        <v>7985</v>
      </c>
      <c r="BS27" s="511" t="s">
        <v>7984</v>
      </c>
      <c r="BT27" s="522"/>
      <c r="BU27" s="522"/>
      <c r="BV27" s="522"/>
      <c r="BW27" s="522"/>
      <c r="BX27" s="521"/>
      <c r="BY27" s="48">
        <f t="shared" si="22"/>
        <v>1</v>
      </c>
      <c r="BZ27" s="465">
        <v>180</v>
      </c>
      <c r="CA27" s="465">
        <v>35</v>
      </c>
      <c r="CB27" s="465"/>
      <c r="CC27" s="465"/>
      <c r="CD27" s="26"/>
      <c r="CE27" s="26"/>
      <c r="CF27" s="26"/>
      <c r="CG27" s="26"/>
      <c r="CH27" s="26"/>
      <c r="CI27" s="26"/>
      <c r="CJ27" s="26"/>
      <c r="CK27" s="26"/>
      <c r="CL27" s="27">
        <f t="shared" si="2"/>
        <v>180</v>
      </c>
      <c r="CM27" s="27">
        <f t="shared" si="3"/>
        <v>35</v>
      </c>
      <c r="CN27" s="465">
        <v>180</v>
      </c>
      <c r="CO27" s="465">
        <v>35</v>
      </c>
      <c r="CP27" s="14" t="str">
        <f t="shared" si="4"/>
        <v>JÓ</v>
      </c>
      <c r="CQ27" s="14" t="str">
        <f t="shared" si="5"/>
        <v>JÓ</v>
      </c>
      <c r="CR27" s="33" t="s">
        <v>7986</v>
      </c>
      <c r="CS27" s="33"/>
      <c r="CT27" s="32" t="s">
        <v>460</v>
      </c>
      <c r="CU27" s="523" t="s">
        <v>7987</v>
      </c>
      <c r="CV27" s="523"/>
      <c r="CW27" s="524"/>
      <c r="CX27" s="524"/>
      <c r="CY27" s="524"/>
      <c r="CZ27" s="524"/>
      <c r="DA27" s="26">
        <f t="shared" si="23"/>
        <v>1</v>
      </c>
      <c r="DB27" s="465">
        <v>20</v>
      </c>
      <c r="DC27" s="465">
        <v>15</v>
      </c>
      <c r="DD27" s="465">
        <v>5</v>
      </c>
      <c r="DE27" s="465">
        <v>15</v>
      </c>
      <c r="DF27" s="465"/>
      <c r="DG27" s="465"/>
      <c r="DH27" s="465"/>
      <c r="DI27" s="465"/>
      <c r="DJ27" s="465"/>
      <c r="DK27" s="465"/>
      <c r="DL27" s="465"/>
      <c r="DM27" s="465"/>
      <c r="DN27" s="465"/>
      <c r="DO27" s="465"/>
      <c r="DP27" s="465"/>
      <c r="DQ27" s="465"/>
      <c r="DR27" s="465"/>
      <c r="DS27" s="465"/>
      <c r="DT27" s="465"/>
      <c r="DU27" s="465"/>
      <c r="DV27" s="465"/>
      <c r="DW27" s="465"/>
      <c r="DX27" s="465"/>
      <c r="DY27" s="465"/>
      <c r="DZ27" s="27">
        <f t="shared" si="24"/>
        <v>20</v>
      </c>
      <c r="EA27" s="27">
        <f t="shared" si="25"/>
        <v>15</v>
      </c>
      <c r="EB27" s="27">
        <f t="shared" si="26"/>
        <v>5</v>
      </c>
      <c r="EC27" s="27">
        <f t="shared" si="27"/>
        <v>15</v>
      </c>
      <c r="ED27" s="465">
        <v>20</v>
      </c>
      <c r="EE27" s="465">
        <v>15</v>
      </c>
      <c r="EF27" s="465">
        <v>5</v>
      </c>
      <c r="EG27" s="465">
        <v>15</v>
      </c>
      <c r="EH27" s="27" t="str">
        <f t="shared" si="6"/>
        <v>JÓ</v>
      </c>
      <c r="EI27" s="27" t="str">
        <f t="shared" si="7"/>
        <v>JÓ</v>
      </c>
      <c r="EJ27" s="27" t="str">
        <f t="shared" si="8"/>
        <v>JÓ</v>
      </c>
      <c r="EK27" s="27" t="str">
        <f t="shared" si="9"/>
        <v>JÓ</v>
      </c>
      <c r="EL27" s="527"/>
      <c r="EN27" s="6">
        <f t="shared" si="10"/>
        <v>50</v>
      </c>
      <c r="EO27" s="6">
        <f t="shared" si="11"/>
        <v>50</v>
      </c>
      <c r="EP27" s="6">
        <f t="shared" si="12"/>
        <v>60</v>
      </c>
      <c r="EQ27" s="6">
        <f t="shared" si="13"/>
        <v>40</v>
      </c>
      <c r="ER27" s="24" t="str">
        <f t="shared" si="28"/>
        <v>Gyakorlat több</v>
      </c>
      <c r="ET27" s="6">
        <f t="shared" si="14"/>
        <v>100</v>
      </c>
      <c r="EV27" s="459" t="s">
        <v>810</v>
      </c>
      <c r="EW27" s="459" t="s">
        <v>811</v>
      </c>
      <c r="EX27" s="459" t="s">
        <v>798</v>
      </c>
      <c r="EZ27" s="189">
        <f t="shared" si="15"/>
        <v>440</v>
      </c>
      <c r="FA27" s="201">
        <f t="shared" si="29"/>
        <v>7.333333333333333</v>
      </c>
      <c r="FB27" s="23"/>
      <c r="FC27" s="189">
        <f t="shared" si="30"/>
        <v>2</v>
      </c>
      <c r="FE27" s="213">
        <f t="shared" si="16"/>
        <v>180</v>
      </c>
      <c r="FF27" s="213">
        <f t="shared" si="17"/>
        <v>0</v>
      </c>
      <c r="FJ27" s="542" t="s">
        <v>58</v>
      </c>
    </row>
    <row r="28" spans="1:166" ht="50.1" customHeight="1" x14ac:dyDescent="0.25">
      <c r="A28" s="20">
        <v>23</v>
      </c>
      <c r="B28" s="458" t="s">
        <v>7989</v>
      </c>
      <c r="C28" s="541" t="s">
        <v>7990</v>
      </c>
      <c r="D28" s="43" t="s">
        <v>12</v>
      </c>
      <c r="E28" s="37">
        <v>60</v>
      </c>
      <c r="F28" s="37">
        <v>40</v>
      </c>
      <c r="G28" s="39" t="s">
        <v>7991</v>
      </c>
      <c r="H28" s="39" t="s">
        <v>7992</v>
      </c>
      <c r="I28" s="39" t="s">
        <v>7993</v>
      </c>
      <c r="J28" s="39" t="s">
        <v>468</v>
      </c>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8">
        <f t="shared" si="18"/>
        <v>2</v>
      </c>
      <c r="AJ28" s="511" t="s">
        <v>7994</v>
      </c>
      <c r="AK28" s="511" t="s">
        <v>7995</v>
      </c>
      <c r="AL28" s="474"/>
      <c r="AM28" s="474"/>
      <c r="AN28" s="474"/>
      <c r="AO28" s="474"/>
      <c r="AP28" s="474"/>
      <c r="AQ28" s="474"/>
      <c r="AR28" s="474"/>
      <c r="AS28" s="41">
        <f t="shared" si="19"/>
        <v>1</v>
      </c>
      <c r="AT28" s="41">
        <v>120</v>
      </c>
      <c r="AU28" s="41">
        <v>40</v>
      </c>
      <c r="AV28" s="41"/>
      <c r="AW28" s="41"/>
      <c r="AX28" s="41"/>
      <c r="AY28" s="41"/>
      <c r="AZ28" s="41"/>
      <c r="BA28" s="41"/>
      <c r="BB28" s="41"/>
      <c r="BC28" s="41"/>
      <c r="BD28" s="41"/>
      <c r="BE28" s="41"/>
      <c r="BF28" s="41"/>
      <c r="BG28" s="41"/>
      <c r="BH28" s="41"/>
      <c r="BI28" s="41"/>
      <c r="BJ28" s="11">
        <f t="shared" si="20"/>
        <v>120</v>
      </c>
      <c r="BK28" s="11">
        <f t="shared" si="21"/>
        <v>40</v>
      </c>
      <c r="BL28" s="41">
        <v>120</v>
      </c>
      <c r="BM28" s="41">
        <v>40</v>
      </c>
      <c r="BN28" s="14" t="str">
        <f t="shared" si="0"/>
        <v>JÓ</v>
      </c>
      <c r="BO28" s="14" t="str">
        <f t="shared" si="1"/>
        <v>JÓ</v>
      </c>
      <c r="BP28" s="33"/>
      <c r="BR28" s="29" t="s">
        <v>7996</v>
      </c>
      <c r="BS28" s="511" t="s">
        <v>7997</v>
      </c>
      <c r="BT28" s="522"/>
      <c r="BU28" s="522"/>
      <c r="BV28" s="522"/>
      <c r="BW28" s="522"/>
      <c r="BX28" s="521"/>
      <c r="BY28" s="48">
        <f t="shared" si="22"/>
        <v>1</v>
      </c>
      <c r="BZ28" s="465">
        <v>120</v>
      </c>
      <c r="CA28" s="465">
        <v>20</v>
      </c>
      <c r="CB28" s="465"/>
      <c r="CC28" s="465"/>
      <c r="CD28" s="26"/>
      <c r="CE28" s="26"/>
      <c r="CF28" s="26"/>
      <c r="CG28" s="26"/>
      <c r="CH28" s="26"/>
      <c r="CI28" s="26"/>
      <c r="CJ28" s="26"/>
      <c r="CK28" s="26"/>
      <c r="CL28" s="27">
        <f t="shared" si="2"/>
        <v>120</v>
      </c>
      <c r="CM28" s="27">
        <f t="shared" si="3"/>
        <v>20</v>
      </c>
      <c r="CN28" s="465">
        <v>120</v>
      </c>
      <c r="CO28" s="465">
        <v>20</v>
      </c>
      <c r="CP28" s="14" t="str">
        <f t="shared" si="4"/>
        <v>JÓ</v>
      </c>
      <c r="CQ28" s="14" t="str">
        <f t="shared" si="5"/>
        <v>JÓ</v>
      </c>
      <c r="CR28" s="33"/>
      <c r="CS28" s="33"/>
      <c r="CT28" s="32" t="s">
        <v>479</v>
      </c>
      <c r="CU28" s="523" t="s">
        <v>7998</v>
      </c>
      <c r="CV28" s="523"/>
      <c r="CW28" s="524"/>
      <c r="CX28" s="524"/>
      <c r="CY28" s="524"/>
      <c r="CZ28" s="524"/>
      <c r="DA28" s="26">
        <f t="shared" si="23"/>
        <v>1</v>
      </c>
      <c r="DB28" s="465">
        <v>30</v>
      </c>
      <c r="DC28" s="465">
        <v>20</v>
      </c>
      <c r="DD28" s="465">
        <v>10</v>
      </c>
      <c r="DE28" s="465">
        <v>40</v>
      </c>
      <c r="DF28" s="465"/>
      <c r="DG28" s="465"/>
      <c r="DH28" s="465"/>
      <c r="DI28" s="465"/>
      <c r="DJ28" s="465"/>
      <c r="DK28" s="465"/>
      <c r="DL28" s="465"/>
      <c r="DM28" s="465"/>
      <c r="DN28" s="465"/>
      <c r="DO28" s="465"/>
      <c r="DP28" s="465"/>
      <c r="DQ28" s="465"/>
      <c r="DR28" s="465"/>
      <c r="DS28" s="465"/>
      <c r="DT28" s="465"/>
      <c r="DU28" s="465"/>
      <c r="DV28" s="465"/>
      <c r="DW28" s="465"/>
      <c r="DX28" s="465"/>
      <c r="DY28" s="465"/>
      <c r="DZ28" s="27">
        <f t="shared" si="24"/>
        <v>30</v>
      </c>
      <c r="EA28" s="27">
        <f t="shared" si="25"/>
        <v>20</v>
      </c>
      <c r="EB28" s="27">
        <f t="shared" si="26"/>
        <v>10</v>
      </c>
      <c r="EC28" s="27">
        <f t="shared" si="27"/>
        <v>40</v>
      </c>
      <c r="ED28" s="465">
        <v>30</v>
      </c>
      <c r="EE28" s="465">
        <v>20</v>
      </c>
      <c r="EF28" s="465">
        <v>10</v>
      </c>
      <c r="EG28" s="465">
        <v>40</v>
      </c>
      <c r="EH28" s="27" t="str">
        <f t="shared" si="6"/>
        <v>JÓ</v>
      </c>
      <c r="EI28" s="27" t="str">
        <f t="shared" si="7"/>
        <v>JÓ</v>
      </c>
      <c r="EJ28" s="27" t="str">
        <f t="shared" si="8"/>
        <v>JÓ</v>
      </c>
      <c r="EK28" s="27" t="str">
        <f t="shared" si="9"/>
        <v>JÓ</v>
      </c>
      <c r="EL28" s="527"/>
      <c r="EN28" s="6">
        <f t="shared" si="10"/>
        <v>60</v>
      </c>
      <c r="EO28" s="6">
        <f t="shared" si="11"/>
        <v>40</v>
      </c>
      <c r="EP28" s="6">
        <f t="shared" si="12"/>
        <v>60</v>
      </c>
      <c r="EQ28" s="6">
        <f t="shared" si="13"/>
        <v>40</v>
      </c>
      <c r="ER28" s="24" t="str">
        <f t="shared" si="28"/>
        <v>Elmélet több</v>
      </c>
      <c r="ET28" s="6">
        <f t="shared" si="14"/>
        <v>100</v>
      </c>
      <c r="EV28" s="459" t="s">
        <v>799</v>
      </c>
      <c r="EW28" s="459" t="s">
        <v>802</v>
      </c>
      <c r="EX28" s="459" t="s">
        <v>877</v>
      </c>
      <c r="EZ28" s="189">
        <f t="shared" si="15"/>
        <v>270</v>
      </c>
      <c r="FA28" s="201">
        <f t="shared" si="29"/>
        <v>4.5</v>
      </c>
      <c r="FB28" s="23"/>
      <c r="FC28" s="189">
        <f t="shared" si="30"/>
        <v>3</v>
      </c>
      <c r="FE28" s="213">
        <f t="shared" si="16"/>
        <v>120</v>
      </c>
      <c r="FF28" s="213">
        <f t="shared" si="17"/>
        <v>0</v>
      </c>
      <c r="FJ28" s="541" t="s">
        <v>7990</v>
      </c>
    </row>
    <row r="29" spans="1:166" ht="50.1" customHeight="1" x14ac:dyDescent="0.25">
      <c r="A29" s="20">
        <v>24</v>
      </c>
      <c r="B29" s="458" t="s">
        <v>59</v>
      </c>
      <c r="C29" s="541" t="s">
        <v>60</v>
      </c>
      <c r="D29" s="43" t="s">
        <v>12</v>
      </c>
      <c r="E29" s="37">
        <v>40</v>
      </c>
      <c r="F29" s="37">
        <v>60</v>
      </c>
      <c r="G29" s="39" t="s">
        <v>7907</v>
      </c>
      <c r="H29" s="39" t="s">
        <v>449</v>
      </c>
      <c r="I29" s="39" t="s">
        <v>454</v>
      </c>
      <c r="J29" s="39" t="s">
        <v>455</v>
      </c>
      <c r="K29" s="39" t="s">
        <v>456</v>
      </c>
      <c r="L29" s="39" t="s">
        <v>457</v>
      </c>
      <c r="M29" s="39"/>
      <c r="N29" s="39"/>
      <c r="O29" s="39"/>
      <c r="P29" s="39"/>
      <c r="Q29" s="39"/>
      <c r="R29" s="39"/>
      <c r="S29" s="39"/>
      <c r="T29" s="39"/>
      <c r="U29" s="39"/>
      <c r="V29" s="39"/>
      <c r="W29" s="39"/>
      <c r="X29" s="39"/>
      <c r="Y29" s="39"/>
      <c r="Z29" s="39"/>
      <c r="AA29" s="39"/>
      <c r="AB29" s="39"/>
      <c r="AC29" s="39"/>
      <c r="AD29" s="39"/>
      <c r="AE29" s="39"/>
      <c r="AF29" s="39"/>
      <c r="AG29" s="39"/>
      <c r="AH29" s="39"/>
      <c r="AI29" s="38">
        <f t="shared" si="18"/>
        <v>3</v>
      </c>
      <c r="AJ29" s="511" t="s">
        <v>61</v>
      </c>
      <c r="AK29" s="511" t="s">
        <v>7999</v>
      </c>
      <c r="AL29" s="474"/>
      <c r="AM29" s="474"/>
      <c r="AN29" s="474"/>
      <c r="AO29" s="474"/>
      <c r="AP29" s="474"/>
      <c r="AQ29" s="474"/>
      <c r="AR29" s="474"/>
      <c r="AS29" s="41">
        <f t="shared" si="19"/>
        <v>1</v>
      </c>
      <c r="AT29" s="41">
        <v>150</v>
      </c>
      <c r="AU29" s="41">
        <v>60</v>
      </c>
      <c r="AV29" s="41"/>
      <c r="AW29" s="41"/>
      <c r="AX29" s="41"/>
      <c r="AY29" s="41"/>
      <c r="AZ29" s="41"/>
      <c r="BA29" s="41"/>
      <c r="BB29" s="41"/>
      <c r="BC29" s="41"/>
      <c r="BD29" s="41"/>
      <c r="BE29" s="41"/>
      <c r="BF29" s="41"/>
      <c r="BG29" s="41"/>
      <c r="BH29" s="41"/>
      <c r="BI29" s="41"/>
      <c r="BJ29" s="11">
        <f t="shared" si="20"/>
        <v>150</v>
      </c>
      <c r="BK29" s="11">
        <f t="shared" si="21"/>
        <v>60</v>
      </c>
      <c r="BL29" s="41">
        <v>150</v>
      </c>
      <c r="BM29" s="41">
        <v>60</v>
      </c>
      <c r="BN29" s="14" t="str">
        <f t="shared" si="0"/>
        <v>JÓ</v>
      </c>
      <c r="BO29" s="14" t="str">
        <f t="shared" si="1"/>
        <v>JÓ</v>
      </c>
      <c r="BP29" s="33"/>
      <c r="BR29" s="29" t="s">
        <v>335</v>
      </c>
      <c r="BS29" s="522"/>
      <c r="BT29" s="522"/>
      <c r="BU29" s="522"/>
      <c r="BV29" s="522"/>
      <c r="BW29" s="522"/>
      <c r="BX29" s="521"/>
      <c r="BY29" s="48">
        <f t="shared" si="22"/>
        <v>0</v>
      </c>
      <c r="BZ29" s="469" t="s">
        <v>335</v>
      </c>
      <c r="CA29" s="469" t="s">
        <v>335</v>
      </c>
      <c r="CB29" s="465"/>
      <c r="CC29" s="465"/>
      <c r="CD29" s="26"/>
      <c r="CE29" s="26"/>
      <c r="CF29" s="26"/>
      <c r="CG29" s="26"/>
      <c r="CH29" s="26"/>
      <c r="CI29" s="26"/>
      <c r="CJ29" s="26"/>
      <c r="CK29" s="26"/>
      <c r="CL29" s="27" t="str">
        <f t="shared" si="2"/>
        <v>0</v>
      </c>
      <c r="CM29" s="27" t="str">
        <f t="shared" si="3"/>
        <v>0</v>
      </c>
      <c r="CN29" s="469" t="s">
        <v>335</v>
      </c>
      <c r="CO29" s="469" t="s">
        <v>335</v>
      </c>
      <c r="CP29" s="14" t="str">
        <f t="shared" si="4"/>
        <v>NINCS</v>
      </c>
      <c r="CQ29" s="14" t="str">
        <f t="shared" si="5"/>
        <v>NINCS</v>
      </c>
      <c r="CR29" s="33"/>
      <c r="CS29" s="33"/>
      <c r="CT29" s="32" t="s">
        <v>8000</v>
      </c>
      <c r="CU29" s="523" t="s">
        <v>8001</v>
      </c>
      <c r="CV29" s="523"/>
      <c r="CW29" s="524"/>
      <c r="CX29" s="524"/>
      <c r="CY29" s="524"/>
      <c r="CZ29" s="524"/>
      <c r="DA29" s="26">
        <f t="shared" si="23"/>
        <v>1</v>
      </c>
      <c r="DB29" s="469">
        <v>30</v>
      </c>
      <c r="DC29" s="469">
        <v>20</v>
      </c>
      <c r="DD29" s="469">
        <v>10</v>
      </c>
      <c r="DE29" s="469">
        <v>40</v>
      </c>
      <c r="DF29" s="469"/>
      <c r="DG29" s="469"/>
      <c r="DH29" s="469"/>
      <c r="DI29" s="469"/>
      <c r="DJ29" s="469"/>
      <c r="DK29" s="469"/>
      <c r="DL29" s="469"/>
      <c r="DM29" s="469"/>
      <c r="DN29" s="469"/>
      <c r="DO29" s="469"/>
      <c r="DP29" s="469"/>
      <c r="DQ29" s="469"/>
      <c r="DR29" s="469"/>
      <c r="DS29" s="469"/>
      <c r="DT29" s="469"/>
      <c r="DU29" s="469"/>
      <c r="DV29" s="469"/>
      <c r="DW29" s="469"/>
      <c r="DX29" s="469"/>
      <c r="DY29" s="469"/>
      <c r="DZ29" s="27">
        <f t="shared" si="24"/>
        <v>30</v>
      </c>
      <c r="EA29" s="27">
        <f t="shared" si="25"/>
        <v>20</v>
      </c>
      <c r="EB29" s="27">
        <f t="shared" si="26"/>
        <v>10</v>
      </c>
      <c r="EC29" s="27">
        <f t="shared" si="27"/>
        <v>40</v>
      </c>
      <c r="ED29" s="469">
        <v>30</v>
      </c>
      <c r="EE29" s="469">
        <v>20</v>
      </c>
      <c r="EF29" s="469">
        <v>10</v>
      </c>
      <c r="EG29" s="469">
        <v>40</v>
      </c>
      <c r="EH29" s="27" t="str">
        <f t="shared" si="6"/>
        <v>JÓ</v>
      </c>
      <c r="EI29" s="27" t="str">
        <f t="shared" si="7"/>
        <v>JÓ</v>
      </c>
      <c r="EJ29" s="27" t="str">
        <f t="shared" si="8"/>
        <v>JÓ</v>
      </c>
      <c r="EK29" s="27" t="str">
        <f t="shared" si="9"/>
        <v>JÓ</v>
      </c>
      <c r="EL29" s="527"/>
      <c r="EN29" s="6">
        <f t="shared" si="10"/>
        <v>40</v>
      </c>
      <c r="EO29" s="6">
        <f t="shared" si="11"/>
        <v>60</v>
      </c>
      <c r="EP29" s="6">
        <f t="shared" si="12"/>
        <v>40</v>
      </c>
      <c r="EQ29" s="6">
        <f t="shared" si="13"/>
        <v>60</v>
      </c>
      <c r="ER29" s="24" t="str">
        <f t="shared" si="28"/>
        <v>JÓ</v>
      </c>
      <c r="ET29" s="6">
        <f t="shared" si="14"/>
        <v>100</v>
      </c>
      <c r="EV29" s="459" t="s">
        <v>799</v>
      </c>
      <c r="EW29" s="459" t="s">
        <v>802</v>
      </c>
      <c r="EX29" s="459" t="s">
        <v>812</v>
      </c>
      <c r="EZ29" s="189">
        <f t="shared" si="15"/>
        <v>180</v>
      </c>
      <c r="FA29" s="201">
        <f t="shared" si="29"/>
        <v>3</v>
      </c>
      <c r="FB29" s="23"/>
      <c r="FC29" s="189">
        <f t="shared" si="30"/>
        <v>3</v>
      </c>
      <c r="FE29" s="213">
        <f t="shared" si="16"/>
        <v>0</v>
      </c>
      <c r="FF29" s="213">
        <f t="shared" si="17"/>
        <v>0</v>
      </c>
      <c r="FJ29" s="541" t="s">
        <v>60</v>
      </c>
    </row>
    <row r="30" spans="1:166" ht="50.1" customHeight="1" x14ac:dyDescent="0.25">
      <c r="A30" s="20">
        <v>25</v>
      </c>
      <c r="B30" s="459" t="s">
        <v>62</v>
      </c>
      <c r="C30" s="542" t="s">
        <v>63</v>
      </c>
      <c r="D30" s="459" t="s">
        <v>16</v>
      </c>
      <c r="E30" s="468">
        <v>60</v>
      </c>
      <c r="F30" s="468">
        <v>40</v>
      </c>
      <c r="G30" s="38" t="s">
        <v>370</v>
      </c>
      <c r="H30" s="38" t="s">
        <v>371</v>
      </c>
      <c r="I30" s="38" t="s">
        <v>372</v>
      </c>
      <c r="J30" s="38" t="s">
        <v>373</v>
      </c>
      <c r="K30" s="38" t="s">
        <v>450</v>
      </c>
      <c r="L30" s="38" t="s">
        <v>451</v>
      </c>
      <c r="M30" s="38" t="s">
        <v>452</v>
      </c>
      <c r="N30" s="38" t="s">
        <v>453</v>
      </c>
      <c r="O30" s="38" t="s">
        <v>466</v>
      </c>
      <c r="P30" s="38" t="s">
        <v>467</v>
      </c>
      <c r="Q30" s="38" t="s">
        <v>7907</v>
      </c>
      <c r="R30" s="38" t="s">
        <v>8002</v>
      </c>
      <c r="S30" s="38" t="s">
        <v>7915</v>
      </c>
      <c r="T30" s="38" t="s">
        <v>412</v>
      </c>
      <c r="U30" s="38"/>
      <c r="V30" s="38"/>
      <c r="W30" s="38"/>
      <c r="X30" s="38"/>
      <c r="Y30" s="38"/>
      <c r="Z30" s="38"/>
      <c r="AA30" s="38"/>
      <c r="AB30" s="38"/>
      <c r="AC30" s="38"/>
      <c r="AD30" s="38"/>
      <c r="AE30" s="38"/>
      <c r="AF30" s="38"/>
      <c r="AG30" s="38"/>
      <c r="AH30" s="38"/>
      <c r="AI30" s="38">
        <f t="shared" si="18"/>
        <v>7</v>
      </c>
      <c r="AJ30" s="511" t="s">
        <v>8003</v>
      </c>
      <c r="AK30" s="511" t="s">
        <v>8004</v>
      </c>
      <c r="AL30" s="511" t="s">
        <v>8005</v>
      </c>
      <c r="AM30" s="513"/>
      <c r="AN30" s="513"/>
      <c r="AO30" s="513"/>
      <c r="AP30" s="513"/>
      <c r="AQ30" s="513"/>
      <c r="AR30" s="513"/>
      <c r="AS30" s="41">
        <f t="shared" si="19"/>
        <v>2</v>
      </c>
      <c r="AT30" s="41">
        <v>0</v>
      </c>
      <c r="AU30" s="41">
        <v>20</v>
      </c>
      <c r="AV30" s="41">
        <v>180</v>
      </c>
      <c r="AW30" s="41">
        <v>30</v>
      </c>
      <c r="AX30" s="4"/>
      <c r="AY30" s="4"/>
      <c r="AZ30" s="4"/>
      <c r="BA30" s="4"/>
      <c r="BB30" s="4"/>
      <c r="BC30" s="4"/>
      <c r="BD30" s="4"/>
      <c r="BE30" s="4"/>
      <c r="BF30" s="4"/>
      <c r="BG30" s="4"/>
      <c r="BH30" s="4"/>
      <c r="BI30" s="4"/>
      <c r="BJ30" s="11">
        <f t="shared" si="20"/>
        <v>180</v>
      </c>
      <c r="BK30" s="11">
        <f t="shared" si="21"/>
        <v>50</v>
      </c>
      <c r="BL30" s="41">
        <v>180</v>
      </c>
      <c r="BM30" s="41">
        <v>50</v>
      </c>
      <c r="BN30" s="14" t="str">
        <f t="shared" si="0"/>
        <v>JÓ</v>
      </c>
      <c r="BO30" s="14" t="str">
        <f t="shared" si="1"/>
        <v>JÓ</v>
      </c>
      <c r="BP30" s="33" t="s">
        <v>8012</v>
      </c>
      <c r="BR30" s="29" t="s">
        <v>8007</v>
      </c>
      <c r="BS30" s="486" t="s">
        <v>8008</v>
      </c>
      <c r="BT30" s="522"/>
      <c r="BU30" s="522"/>
      <c r="BV30" s="522"/>
      <c r="BW30" s="522"/>
      <c r="BX30" s="521"/>
      <c r="BY30" s="48">
        <f t="shared" si="22"/>
        <v>1</v>
      </c>
      <c r="BZ30" s="469">
        <v>180</v>
      </c>
      <c r="CA30" s="469">
        <v>30</v>
      </c>
      <c r="CB30" s="465"/>
      <c r="CC30" s="465"/>
      <c r="CD30" s="26"/>
      <c r="CE30" s="26"/>
      <c r="CF30" s="26"/>
      <c r="CG30" s="26"/>
      <c r="CH30" s="26"/>
      <c r="CI30" s="26"/>
      <c r="CJ30" s="26"/>
      <c r="CK30" s="26"/>
      <c r="CL30" s="27">
        <f t="shared" si="2"/>
        <v>180</v>
      </c>
      <c r="CM30" s="27">
        <f t="shared" si="3"/>
        <v>30</v>
      </c>
      <c r="CN30" s="469">
        <v>180</v>
      </c>
      <c r="CO30" s="469">
        <v>30</v>
      </c>
      <c r="CP30" s="14" t="str">
        <f t="shared" si="4"/>
        <v>JÓ</v>
      </c>
      <c r="CQ30" s="14" t="str">
        <f t="shared" si="5"/>
        <v>JÓ</v>
      </c>
      <c r="CR30" s="527" t="s">
        <v>8006</v>
      </c>
      <c r="CS30" s="33"/>
      <c r="CT30" s="32" t="s">
        <v>8009</v>
      </c>
      <c r="CU30" s="523" t="s">
        <v>8010</v>
      </c>
      <c r="CV30" s="523" t="s">
        <v>8011</v>
      </c>
      <c r="CW30" s="524"/>
      <c r="CX30" s="524"/>
      <c r="CY30" s="524"/>
      <c r="CZ30" s="524"/>
      <c r="DA30" s="26">
        <f t="shared" si="23"/>
        <v>2</v>
      </c>
      <c r="DB30" s="469">
        <v>30</v>
      </c>
      <c r="DC30" s="469">
        <v>15</v>
      </c>
      <c r="DD30" s="469">
        <v>15</v>
      </c>
      <c r="DE30" s="469">
        <v>10</v>
      </c>
      <c r="DF30" s="469">
        <v>30</v>
      </c>
      <c r="DG30" s="469">
        <v>20</v>
      </c>
      <c r="DH30" s="469">
        <v>10</v>
      </c>
      <c r="DI30" s="469">
        <v>10</v>
      </c>
      <c r="DJ30" s="469"/>
      <c r="DK30" s="469"/>
      <c r="DL30" s="469"/>
      <c r="DM30" s="469"/>
      <c r="DN30" s="469"/>
      <c r="DO30" s="469"/>
      <c r="DP30" s="469"/>
      <c r="DQ30" s="469"/>
      <c r="DR30" s="469"/>
      <c r="DS30" s="469"/>
      <c r="DT30" s="469"/>
      <c r="DU30" s="469"/>
      <c r="DV30" s="469"/>
      <c r="DW30" s="469"/>
      <c r="DX30" s="469"/>
      <c r="DY30" s="469"/>
      <c r="DZ30" s="27">
        <f t="shared" si="24"/>
        <v>60</v>
      </c>
      <c r="EA30" s="27">
        <f t="shared" si="25"/>
        <v>35</v>
      </c>
      <c r="EB30" s="27">
        <f t="shared" si="26"/>
        <v>25</v>
      </c>
      <c r="EC30" s="27">
        <f t="shared" si="27"/>
        <v>20</v>
      </c>
      <c r="ED30" s="469">
        <v>60</v>
      </c>
      <c r="EE30" s="469">
        <v>35</v>
      </c>
      <c r="EF30" s="469">
        <v>25</v>
      </c>
      <c r="EG30" s="469">
        <v>20</v>
      </c>
      <c r="EH30" s="27" t="str">
        <f t="shared" si="6"/>
        <v>JÓ</v>
      </c>
      <c r="EI30" s="27" t="str">
        <f t="shared" si="7"/>
        <v>JÓ</v>
      </c>
      <c r="EJ30" s="27" t="str">
        <f t="shared" si="8"/>
        <v>JÓ</v>
      </c>
      <c r="EK30" s="27" t="str">
        <f t="shared" si="9"/>
        <v>JÓ</v>
      </c>
      <c r="EL30" s="527"/>
      <c r="EN30" s="6">
        <f t="shared" si="10"/>
        <v>50</v>
      </c>
      <c r="EO30" s="6">
        <f t="shared" si="11"/>
        <v>50</v>
      </c>
      <c r="EP30" s="6">
        <f t="shared" si="12"/>
        <v>60</v>
      </c>
      <c r="EQ30" s="6">
        <f t="shared" si="13"/>
        <v>40</v>
      </c>
      <c r="ER30" s="24" t="str">
        <f t="shared" si="28"/>
        <v>Gyakorlat több</v>
      </c>
      <c r="ET30" s="6">
        <f t="shared" si="14"/>
        <v>100</v>
      </c>
      <c r="EV30" s="459" t="s">
        <v>810</v>
      </c>
      <c r="EW30" s="459" t="s">
        <v>802</v>
      </c>
      <c r="EX30" s="459" t="s">
        <v>801</v>
      </c>
      <c r="EZ30" s="189">
        <f t="shared" si="15"/>
        <v>420</v>
      </c>
      <c r="FA30" s="201">
        <f t="shared" si="29"/>
        <v>7</v>
      </c>
      <c r="FB30" s="23"/>
      <c r="FC30" s="189">
        <f t="shared" si="30"/>
        <v>2</v>
      </c>
      <c r="FE30" s="213">
        <f t="shared" si="16"/>
        <v>180</v>
      </c>
      <c r="FF30" s="213">
        <f t="shared" si="17"/>
        <v>0</v>
      </c>
      <c r="FJ30" s="542" t="s">
        <v>63</v>
      </c>
    </row>
    <row r="31" spans="1:166" ht="50.1" customHeight="1" x14ac:dyDescent="0.25">
      <c r="A31" s="20">
        <v>26</v>
      </c>
      <c r="B31" s="459" t="s">
        <v>65</v>
      </c>
      <c r="C31" s="542" t="s">
        <v>66</v>
      </c>
      <c r="D31" s="459" t="s">
        <v>16</v>
      </c>
      <c r="E31" s="468">
        <v>50</v>
      </c>
      <c r="F31" s="468">
        <v>50</v>
      </c>
      <c r="G31" s="38" t="s">
        <v>370</v>
      </c>
      <c r="H31" s="38" t="s">
        <v>371</v>
      </c>
      <c r="I31" s="38" t="s">
        <v>372</v>
      </c>
      <c r="J31" s="38" t="s">
        <v>373</v>
      </c>
      <c r="K31" s="38" t="s">
        <v>7977</v>
      </c>
      <c r="L31" s="38" t="s">
        <v>458</v>
      </c>
      <c r="M31" s="38" t="s">
        <v>8013</v>
      </c>
      <c r="N31" s="38" t="s">
        <v>480</v>
      </c>
      <c r="O31" s="38" t="s">
        <v>8014</v>
      </c>
      <c r="P31" s="38" t="s">
        <v>481</v>
      </c>
      <c r="Q31" s="38" t="s">
        <v>8015</v>
      </c>
      <c r="R31" s="38" t="s">
        <v>482</v>
      </c>
      <c r="S31" s="38" t="s">
        <v>374</v>
      </c>
      <c r="T31" s="38" t="s">
        <v>375</v>
      </c>
      <c r="U31" s="38" t="s">
        <v>8016</v>
      </c>
      <c r="V31" s="38" t="s">
        <v>8017</v>
      </c>
      <c r="W31" s="38" t="s">
        <v>7866</v>
      </c>
      <c r="X31" s="38" t="s">
        <v>7867</v>
      </c>
      <c r="Y31" s="38"/>
      <c r="Z31" s="38"/>
      <c r="AA31" s="38"/>
      <c r="AB31" s="38"/>
      <c r="AC31" s="38"/>
      <c r="AD31" s="38"/>
      <c r="AE31" s="38"/>
      <c r="AF31" s="38"/>
      <c r="AG31" s="38"/>
      <c r="AH31" s="38"/>
      <c r="AI31" s="38">
        <f t="shared" si="18"/>
        <v>9</v>
      </c>
      <c r="AJ31" s="474" t="s">
        <v>8019</v>
      </c>
      <c r="AK31" s="511" t="s">
        <v>8020</v>
      </c>
      <c r="AL31" s="511" t="s">
        <v>8021</v>
      </c>
      <c r="AM31" s="474"/>
      <c r="AN31" s="474"/>
      <c r="AO31" s="474"/>
      <c r="AP31" s="474"/>
      <c r="AQ31" s="474"/>
      <c r="AR31" s="474"/>
      <c r="AS31" s="41">
        <f t="shared" si="19"/>
        <v>2</v>
      </c>
      <c r="AT31" s="41">
        <v>180</v>
      </c>
      <c r="AU31" s="41">
        <v>25</v>
      </c>
      <c r="AV31" s="41">
        <v>120</v>
      </c>
      <c r="AW31" s="41">
        <v>25</v>
      </c>
      <c r="AX31" s="41"/>
      <c r="AY31" s="41"/>
      <c r="AZ31" s="41"/>
      <c r="BA31" s="41"/>
      <c r="BB31" s="41"/>
      <c r="BC31" s="41"/>
      <c r="BD31" s="41"/>
      <c r="BE31" s="41"/>
      <c r="BF31" s="41"/>
      <c r="BG31" s="41"/>
      <c r="BH31" s="41"/>
      <c r="BI31" s="41"/>
      <c r="BJ31" s="11">
        <f t="shared" si="20"/>
        <v>300</v>
      </c>
      <c r="BK31" s="11">
        <f t="shared" si="21"/>
        <v>50</v>
      </c>
      <c r="BL31" s="41">
        <v>300</v>
      </c>
      <c r="BM31" s="41">
        <v>50</v>
      </c>
      <c r="BN31" s="14" t="str">
        <f t="shared" si="0"/>
        <v>JÓ</v>
      </c>
      <c r="BO31" s="14" t="str">
        <f t="shared" si="1"/>
        <v>JÓ</v>
      </c>
      <c r="BP31" s="33" t="s">
        <v>8018</v>
      </c>
      <c r="BR31" s="29" t="s">
        <v>483</v>
      </c>
      <c r="BS31" s="511" t="s">
        <v>8022</v>
      </c>
      <c r="BT31" s="522"/>
      <c r="BU31" s="522"/>
      <c r="BV31" s="522"/>
      <c r="BW31" s="522"/>
      <c r="BX31" s="521"/>
      <c r="BY31" s="48">
        <f t="shared" si="22"/>
        <v>1</v>
      </c>
      <c r="BZ31" s="469">
        <v>180</v>
      </c>
      <c r="CA31" s="469">
        <v>20</v>
      </c>
      <c r="CB31" s="469"/>
      <c r="CC31" s="469"/>
      <c r="CD31" s="26"/>
      <c r="CE31" s="26"/>
      <c r="CF31" s="26"/>
      <c r="CG31" s="26"/>
      <c r="CH31" s="26"/>
      <c r="CI31" s="26"/>
      <c r="CJ31" s="26"/>
      <c r="CK31" s="26"/>
      <c r="CL31" s="27">
        <f t="shared" si="2"/>
        <v>180</v>
      </c>
      <c r="CM31" s="27">
        <f t="shared" si="3"/>
        <v>20</v>
      </c>
      <c r="CN31" s="469">
        <v>180</v>
      </c>
      <c r="CO31" s="469">
        <v>20</v>
      </c>
      <c r="CP31" s="14" t="str">
        <f t="shared" si="4"/>
        <v>JÓ</v>
      </c>
      <c r="CQ31" s="14" t="str">
        <f t="shared" si="5"/>
        <v>JÓ</v>
      </c>
      <c r="CR31" s="33"/>
      <c r="CS31" s="33"/>
      <c r="CT31" s="32" t="s">
        <v>8023</v>
      </c>
      <c r="CU31" s="523" t="s">
        <v>8024</v>
      </c>
      <c r="CV31" s="523"/>
      <c r="CW31" s="524"/>
      <c r="CX31" s="524"/>
      <c r="CY31" s="524"/>
      <c r="CZ31" s="524"/>
      <c r="DA31" s="26">
        <f t="shared" si="23"/>
        <v>1</v>
      </c>
      <c r="DB31" s="469">
        <v>45</v>
      </c>
      <c r="DC31" s="469">
        <v>30</v>
      </c>
      <c r="DD31" s="469">
        <v>15</v>
      </c>
      <c r="DE31" s="469">
        <v>30</v>
      </c>
      <c r="DF31" s="469"/>
      <c r="DG31" s="469"/>
      <c r="DH31" s="469"/>
      <c r="DI31" s="469"/>
      <c r="DJ31" s="469"/>
      <c r="DK31" s="469"/>
      <c r="DL31" s="469"/>
      <c r="DM31" s="469"/>
      <c r="DN31" s="469"/>
      <c r="DO31" s="469"/>
      <c r="DP31" s="469"/>
      <c r="DQ31" s="469"/>
      <c r="DR31" s="469"/>
      <c r="DS31" s="469"/>
      <c r="DT31" s="469"/>
      <c r="DU31" s="469"/>
      <c r="DV31" s="469"/>
      <c r="DW31" s="469"/>
      <c r="DX31" s="469"/>
      <c r="DY31" s="469"/>
      <c r="DZ31" s="27">
        <f t="shared" si="24"/>
        <v>45</v>
      </c>
      <c r="EA31" s="27">
        <f t="shared" si="25"/>
        <v>30</v>
      </c>
      <c r="EB31" s="27">
        <f t="shared" si="26"/>
        <v>15</v>
      </c>
      <c r="EC31" s="27">
        <f t="shared" si="27"/>
        <v>30</v>
      </c>
      <c r="ED31" s="469">
        <v>45</v>
      </c>
      <c r="EE31" s="469">
        <v>30</v>
      </c>
      <c r="EF31" s="469">
        <v>15</v>
      </c>
      <c r="EG31" s="469">
        <v>30</v>
      </c>
      <c r="EH31" s="27" t="str">
        <f t="shared" si="6"/>
        <v>JÓ</v>
      </c>
      <c r="EI31" s="27" t="str">
        <f t="shared" si="7"/>
        <v>JÓ</v>
      </c>
      <c r="EJ31" s="27" t="str">
        <f t="shared" si="8"/>
        <v>JÓ</v>
      </c>
      <c r="EK31" s="27" t="str">
        <f t="shared" si="9"/>
        <v>JÓ</v>
      </c>
      <c r="EL31" s="527"/>
      <c r="EN31" s="6">
        <f t="shared" si="10"/>
        <v>50</v>
      </c>
      <c r="EO31" s="6">
        <f t="shared" si="11"/>
        <v>50</v>
      </c>
      <c r="EP31" s="6">
        <f t="shared" si="12"/>
        <v>50</v>
      </c>
      <c r="EQ31" s="6">
        <f t="shared" si="13"/>
        <v>50</v>
      </c>
      <c r="ER31" s="24" t="str">
        <f t="shared" si="28"/>
        <v>JÓ</v>
      </c>
      <c r="ET31" s="6">
        <f t="shared" si="14"/>
        <v>100</v>
      </c>
      <c r="EV31" s="459" t="s">
        <v>810</v>
      </c>
      <c r="EW31" s="459" t="s">
        <v>811</v>
      </c>
      <c r="EX31" s="459" t="s">
        <v>801</v>
      </c>
      <c r="EZ31" s="189">
        <f t="shared" si="15"/>
        <v>525</v>
      </c>
      <c r="FA31" s="201">
        <f t="shared" si="29"/>
        <v>8.75</v>
      </c>
      <c r="FB31" s="23"/>
      <c r="FC31" s="189">
        <f t="shared" si="30"/>
        <v>1</v>
      </c>
      <c r="FE31" s="213">
        <f t="shared" si="16"/>
        <v>180</v>
      </c>
      <c r="FF31" s="213">
        <f t="shared" si="17"/>
        <v>0</v>
      </c>
      <c r="FJ31" s="542" t="s">
        <v>66</v>
      </c>
    </row>
    <row r="32" spans="1:166" ht="50.1" customHeight="1" x14ac:dyDescent="0.25">
      <c r="A32" s="20">
        <v>27</v>
      </c>
      <c r="B32" s="458" t="s">
        <v>67</v>
      </c>
      <c r="C32" s="541" t="s">
        <v>68</v>
      </c>
      <c r="D32" s="459" t="s">
        <v>16</v>
      </c>
      <c r="E32" s="468">
        <v>40</v>
      </c>
      <c r="F32" s="468">
        <v>60</v>
      </c>
      <c r="G32" s="38" t="s">
        <v>428</v>
      </c>
      <c r="H32" s="38" t="s">
        <v>435</v>
      </c>
      <c r="I32" s="38" t="s">
        <v>372</v>
      </c>
      <c r="J32" s="38" t="s">
        <v>373</v>
      </c>
      <c r="K32" s="38" t="s">
        <v>8025</v>
      </c>
      <c r="L32" s="38" t="s">
        <v>8026</v>
      </c>
      <c r="M32" s="38" t="s">
        <v>8027</v>
      </c>
      <c r="N32" s="38" t="s">
        <v>8028</v>
      </c>
      <c r="O32" s="38" t="s">
        <v>485</v>
      </c>
      <c r="P32" s="38" t="s">
        <v>486</v>
      </c>
      <c r="Q32" s="38" t="s">
        <v>487</v>
      </c>
      <c r="R32" s="38" t="s">
        <v>488</v>
      </c>
      <c r="S32" s="38" t="s">
        <v>489</v>
      </c>
      <c r="T32" s="38" t="s">
        <v>470</v>
      </c>
      <c r="U32" s="38" t="s">
        <v>490</v>
      </c>
      <c r="V32" s="38" t="s">
        <v>491</v>
      </c>
      <c r="W32" s="38" t="s">
        <v>8029</v>
      </c>
      <c r="X32" s="38" t="s">
        <v>8030</v>
      </c>
      <c r="Y32" s="38"/>
      <c r="Z32" s="38"/>
      <c r="AA32" s="38"/>
      <c r="AB32" s="38"/>
      <c r="AC32" s="38"/>
      <c r="AD32" s="38"/>
      <c r="AE32" s="38"/>
      <c r="AF32" s="38"/>
      <c r="AG32" s="38"/>
      <c r="AH32" s="38"/>
      <c r="AI32" s="38">
        <f t="shared" si="18"/>
        <v>9</v>
      </c>
      <c r="AJ32" s="511" t="s">
        <v>8032</v>
      </c>
      <c r="AK32" s="511" t="s">
        <v>8033</v>
      </c>
      <c r="AL32" s="474" t="s">
        <v>8034</v>
      </c>
      <c r="AM32" s="474" t="s">
        <v>8035</v>
      </c>
      <c r="AN32" s="474" t="s">
        <v>70</v>
      </c>
      <c r="AO32" s="474" t="s">
        <v>8036</v>
      </c>
      <c r="AP32" s="474" t="s">
        <v>8037</v>
      </c>
      <c r="AQ32" s="474" t="s">
        <v>8038</v>
      </c>
      <c r="AR32" s="474"/>
      <c r="AS32" s="41">
        <f t="shared" si="19"/>
        <v>7</v>
      </c>
      <c r="AT32" s="41">
        <v>10</v>
      </c>
      <c r="AU32" s="41">
        <v>5</v>
      </c>
      <c r="AV32" s="41">
        <v>50</v>
      </c>
      <c r="AW32" s="41">
        <v>5</v>
      </c>
      <c r="AX32" s="41">
        <v>10</v>
      </c>
      <c r="AY32" s="41">
        <v>10</v>
      </c>
      <c r="AZ32" s="41">
        <v>10</v>
      </c>
      <c r="BA32" s="41">
        <v>10</v>
      </c>
      <c r="BB32" s="41">
        <v>20</v>
      </c>
      <c r="BC32" s="41">
        <v>10</v>
      </c>
      <c r="BD32" s="41">
        <v>30</v>
      </c>
      <c r="BE32" s="41">
        <v>10</v>
      </c>
      <c r="BF32" s="41">
        <v>20</v>
      </c>
      <c r="BG32" s="41">
        <v>10</v>
      </c>
      <c r="BH32" s="4"/>
      <c r="BI32" s="4"/>
      <c r="BJ32" s="11">
        <f t="shared" si="20"/>
        <v>150</v>
      </c>
      <c r="BK32" s="11">
        <f t="shared" si="21"/>
        <v>60</v>
      </c>
      <c r="BL32" s="41">
        <v>150</v>
      </c>
      <c r="BM32" s="41">
        <v>70</v>
      </c>
      <c r="BN32" s="14" t="str">
        <f t="shared" si="0"/>
        <v>JÓ</v>
      </c>
      <c r="BO32" s="14" t="str">
        <f t="shared" si="1"/>
        <v>ROSSZ</v>
      </c>
      <c r="BP32" s="33" t="s">
        <v>8031</v>
      </c>
      <c r="BQ32" s="33" t="s">
        <v>8043</v>
      </c>
      <c r="BR32" s="29" t="s">
        <v>8039</v>
      </c>
      <c r="BS32" s="486" t="s">
        <v>7633</v>
      </c>
      <c r="BT32" s="486" t="s">
        <v>8040</v>
      </c>
      <c r="BU32" s="522"/>
      <c r="BV32" s="522"/>
      <c r="BW32" s="522"/>
      <c r="BX32" s="521"/>
      <c r="BY32" s="48">
        <f t="shared" si="22"/>
        <v>2</v>
      </c>
      <c r="BZ32" s="469">
        <v>45</v>
      </c>
      <c r="CA32" s="469">
        <v>5</v>
      </c>
      <c r="CB32" s="465">
        <v>45</v>
      </c>
      <c r="CC32" s="465">
        <v>5</v>
      </c>
      <c r="CD32" s="26"/>
      <c r="CE32" s="26"/>
      <c r="CF32" s="26"/>
      <c r="CG32" s="26"/>
      <c r="CH32" s="26"/>
      <c r="CI32" s="26"/>
      <c r="CJ32" s="26"/>
      <c r="CK32" s="26"/>
      <c r="CL32" s="27">
        <f t="shared" si="2"/>
        <v>90</v>
      </c>
      <c r="CM32" s="27">
        <f t="shared" si="3"/>
        <v>10</v>
      </c>
      <c r="CN32" s="469">
        <v>90</v>
      </c>
      <c r="CO32" s="469">
        <v>10</v>
      </c>
      <c r="CP32" s="14" t="str">
        <f t="shared" si="4"/>
        <v>JÓ</v>
      </c>
      <c r="CQ32" s="14" t="str">
        <f t="shared" si="5"/>
        <v>JÓ</v>
      </c>
      <c r="CR32" s="33"/>
      <c r="CS32" s="33"/>
      <c r="CT32" s="32" t="s">
        <v>8041</v>
      </c>
      <c r="CU32" s="523" t="s">
        <v>7914</v>
      </c>
      <c r="CV32" s="523" t="s">
        <v>7914</v>
      </c>
      <c r="CW32" s="523" t="s">
        <v>7914</v>
      </c>
      <c r="CX32" s="523" t="s">
        <v>7914</v>
      </c>
      <c r="CY32" s="523" t="s">
        <v>7914</v>
      </c>
      <c r="CZ32" s="523" t="s">
        <v>8042</v>
      </c>
      <c r="DA32" s="26">
        <f t="shared" si="23"/>
        <v>6</v>
      </c>
      <c r="DB32" s="469">
        <v>10</v>
      </c>
      <c r="DC32" s="469">
        <v>5</v>
      </c>
      <c r="DD32" s="469">
        <v>5</v>
      </c>
      <c r="DE32" s="469">
        <v>5</v>
      </c>
      <c r="DF32" s="469">
        <v>10</v>
      </c>
      <c r="DG32" s="469">
        <v>5</v>
      </c>
      <c r="DH32" s="469">
        <v>5</v>
      </c>
      <c r="DI32" s="469">
        <v>5</v>
      </c>
      <c r="DJ32" s="469">
        <v>10</v>
      </c>
      <c r="DK32" s="469">
        <v>5</v>
      </c>
      <c r="DL32" s="469">
        <v>5</v>
      </c>
      <c r="DM32" s="469">
        <v>5</v>
      </c>
      <c r="DN32" s="469">
        <v>10</v>
      </c>
      <c r="DO32" s="469">
        <v>5</v>
      </c>
      <c r="DP32" s="469">
        <v>5</v>
      </c>
      <c r="DQ32" s="469">
        <v>5</v>
      </c>
      <c r="DR32" s="469">
        <v>10</v>
      </c>
      <c r="DS32" s="469">
        <v>5</v>
      </c>
      <c r="DT32" s="469">
        <v>5</v>
      </c>
      <c r="DU32" s="469">
        <v>5</v>
      </c>
      <c r="DV32" s="469">
        <v>10</v>
      </c>
      <c r="DW32" s="469">
        <v>5</v>
      </c>
      <c r="DX32" s="469">
        <v>5</v>
      </c>
      <c r="DY32" s="469">
        <v>5</v>
      </c>
      <c r="DZ32" s="27">
        <f t="shared" si="24"/>
        <v>60</v>
      </c>
      <c r="EA32" s="27">
        <f t="shared" si="25"/>
        <v>30</v>
      </c>
      <c r="EB32" s="27">
        <f t="shared" si="26"/>
        <v>30</v>
      </c>
      <c r="EC32" s="27">
        <f t="shared" si="27"/>
        <v>30</v>
      </c>
      <c r="ED32" s="469">
        <v>60</v>
      </c>
      <c r="EE32" s="469">
        <v>30</v>
      </c>
      <c r="EF32" s="469">
        <v>30</v>
      </c>
      <c r="EG32" s="469">
        <v>30</v>
      </c>
      <c r="EH32" s="27" t="str">
        <f t="shared" si="6"/>
        <v>JÓ</v>
      </c>
      <c r="EI32" s="27" t="str">
        <f t="shared" si="7"/>
        <v>JÓ</v>
      </c>
      <c r="EJ32" s="27" t="str">
        <f t="shared" si="8"/>
        <v>JÓ</v>
      </c>
      <c r="EK32" s="27" t="str">
        <f t="shared" si="9"/>
        <v>JÓ</v>
      </c>
      <c r="EL32" s="527"/>
      <c r="EN32" s="6">
        <f t="shared" si="10"/>
        <v>40</v>
      </c>
      <c r="EO32" s="6">
        <f t="shared" si="11"/>
        <v>60</v>
      </c>
      <c r="EP32" s="6">
        <f t="shared" si="12"/>
        <v>40</v>
      </c>
      <c r="EQ32" s="6">
        <f t="shared" si="13"/>
        <v>60</v>
      </c>
      <c r="ER32" s="24" t="str">
        <f t="shared" si="28"/>
        <v>JÓ</v>
      </c>
      <c r="ET32" s="6">
        <f t="shared" si="14"/>
        <v>100</v>
      </c>
      <c r="EV32" s="459" t="s">
        <v>807</v>
      </c>
      <c r="EW32" s="459" t="s">
        <v>813</v>
      </c>
      <c r="EX32" s="459" t="s">
        <v>798</v>
      </c>
      <c r="EZ32" s="189">
        <f t="shared" si="15"/>
        <v>300</v>
      </c>
      <c r="FA32" s="201">
        <f t="shared" si="29"/>
        <v>5</v>
      </c>
      <c r="FB32" s="23"/>
      <c r="FC32" s="189">
        <f t="shared" si="30"/>
        <v>2</v>
      </c>
      <c r="FE32" s="213">
        <f t="shared" si="16"/>
        <v>45</v>
      </c>
      <c r="FF32" s="213">
        <f t="shared" si="17"/>
        <v>45</v>
      </c>
      <c r="FJ32" s="541" t="s">
        <v>68</v>
      </c>
    </row>
    <row r="33" spans="1:166" ht="50.1" customHeight="1" x14ac:dyDescent="0.25">
      <c r="A33" s="20">
        <v>28</v>
      </c>
      <c r="B33" s="458" t="s">
        <v>8044</v>
      </c>
      <c r="C33" s="541" t="s">
        <v>8045</v>
      </c>
      <c r="D33" s="459" t="s">
        <v>16</v>
      </c>
      <c r="E33" s="468">
        <v>60</v>
      </c>
      <c r="F33" s="468">
        <v>40</v>
      </c>
      <c r="G33" s="38" t="s">
        <v>370</v>
      </c>
      <c r="H33" s="38" t="s">
        <v>371</v>
      </c>
      <c r="I33" s="38" t="s">
        <v>372</v>
      </c>
      <c r="J33" s="38" t="s">
        <v>373</v>
      </c>
      <c r="K33" s="38" t="s">
        <v>8016</v>
      </c>
      <c r="L33" s="38" t="s">
        <v>8017</v>
      </c>
      <c r="M33" s="38" t="s">
        <v>8046</v>
      </c>
      <c r="N33" s="38" t="s">
        <v>8047</v>
      </c>
      <c r="O33" s="38" t="s">
        <v>469</v>
      </c>
      <c r="P33" s="38" t="s">
        <v>470</v>
      </c>
      <c r="Q33" s="38" t="s">
        <v>471</v>
      </c>
      <c r="R33" s="38" t="s">
        <v>472</v>
      </c>
      <c r="S33" s="38" t="s">
        <v>8048</v>
      </c>
      <c r="T33" s="38" t="s">
        <v>473</v>
      </c>
      <c r="U33" s="38" t="s">
        <v>8049</v>
      </c>
      <c r="V33" s="38" t="s">
        <v>8050</v>
      </c>
      <c r="W33" s="38" t="s">
        <v>476</v>
      </c>
      <c r="X33" s="38" t="s">
        <v>477</v>
      </c>
      <c r="Y33" s="38" t="s">
        <v>8051</v>
      </c>
      <c r="Z33" s="38" t="s">
        <v>8052</v>
      </c>
      <c r="AA33" s="38"/>
      <c r="AB33" s="38"/>
      <c r="AC33" s="38"/>
      <c r="AD33" s="38"/>
      <c r="AE33" s="38"/>
      <c r="AF33" s="38"/>
      <c r="AG33" s="38"/>
      <c r="AH33" s="38"/>
      <c r="AI33" s="38">
        <f t="shared" si="18"/>
        <v>10</v>
      </c>
      <c r="AJ33" s="474" t="s">
        <v>8054</v>
      </c>
      <c r="AK33" s="474" t="s">
        <v>64</v>
      </c>
      <c r="AL33" s="511" t="s">
        <v>8055</v>
      </c>
      <c r="AM33" s="474"/>
      <c r="AN33" s="474"/>
      <c r="AO33" s="474"/>
      <c r="AP33" s="474"/>
      <c r="AQ33" s="474"/>
      <c r="AR33" s="474"/>
      <c r="AS33" s="41">
        <f t="shared" si="19"/>
        <v>2</v>
      </c>
      <c r="AT33" s="41">
        <v>15</v>
      </c>
      <c r="AU33" s="41">
        <v>15</v>
      </c>
      <c r="AV33" s="41">
        <v>45</v>
      </c>
      <c r="AW33" s="41">
        <v>25</v>
      </c>
      <c r="AX33" s="41"/>
      <c r="AY33" s="41"/>
      <c r="AZ33" s="41"/>
      <c r="BA33" s="41"/>
      <c r="BB33" s="41"/>
      <c r="BC33" s="41"/>
      <c r="BD33" s="41"/>
      <c r="BE33" s="41"/>
      <c r="BF33" s="41"/>
      <c r="BG33" s="41"/>
      <c r="BH33" s="41"/>
      <c r="BI33" s="41"/>
      <c r="BJ33" s="11">
        <f t="shared" si="20"/>
        <v>60</v>
      </c>
      <c r="BK33" s="11">
        <f t="shared" si="21"/>
        <v>40</v>
      </c>
      <c r="BL33" s="41">
        <v>60</v>
      </c>
      <c r="BM33" s="41">
        <v>40</v>
      </c>
      <c r="BN33" s="14" t="str">
        <f t="shared" si="0"/>
        <v>JÓ</v>
      </c>
      <c r="BO33" s="14" t="str">
        <f t="shared" si="1"/>
        <v>JÓ</v>
      </c>
      <c r="BP33" s="527" t="s">
        <v>8053</v>
      </c>
      <c r="BQ33" s="528" t="s">
        <v>8059</v>
      </c>
      <c r="BR33" s="29" t="s">
        <v>478</v>
      </c>
      <c r="BS33" s="486" t="s">
        <v>8056</v>
      </c>
      <c r="BT33" s="522"/>
      <c r="BU33" s="522"/>
      <c r="BV33" s="522"/>
      <c r="BW33" s="522"/>
      <c r="BX33" s="521"/>
      <c r="BY33" s="48">
        <f t="shared" si="22"/>
        <v>1</v>
      </c>
      <c r="BZ33" s="469">
        <v>120</v>
      </c>
      <c r="CA33" s="469">
        <v>30</v>
      </c>
      <c r="CB33" s="465"/>
      <c r="CC33" s="465"/>
      <c r="CD33" s="26"/>
      <c r="CE33" s="26"/>
      <c r="CF33" s="26"/>
      <c r="CG33" s="26"/>
      <c r="CH33" s="26"/>
      <c r="CI33" s="26"/>
      <c r="CJ33" s="26"/>
      <c r="CK33" s="26"/>
      <c r="CL33" s="27">
        <f t="shared" si="2"/>
        <v>120</v>
      </c>
      <c r="CM33" s="27">
        <f t="shared" si="3"/>
        <v>30</v>
      </c>
      <c r="CN33" s="469">
        <v>120</v>
      </c>
      <c r="CO33" s="469">
        <v>30</v>
      </c>
      <c r="CP33" s="14" t="str">
        <f t="shared" si="4"/>
        <v>JÓ</v>
      </c>
      <c r="CQ33" s="14" t="str">
        <f t="shared" si="5"/>
        <v>JÓ</v>
      </c>
      <c r="CR33" s="33"/>
      <c r="CS33" s="33"/>
      <c r="CT33" s="32" t="s">
        <v>479</v>
      </c>
      <c r="CU33" s="523" t="s">
        <v>8057</v>
      </c>
      <c r="CV33" s="523"/>
      <c r="CW33" s="524"/>
      <c r="CX33" s="524"/>
      <c r="CY33" s="524"/>
      <c r="CZ33" s="524"/>
      <c r="DA33" s="26">
        <f t="shared" si="23"/>
        <v>1</v>
      </c>
      <c r="DB33" s="469">
        <v>45</v>
      </c>
      <c r="DC33" s="469">
        <v>30</v>
      </c>
      <c r="DD33" s="469">
        <v>15</v>
      </c>
      <c r="DE33" s="469">
        <v>30</v>
      </c>
      <c r="DF33" s="469"/>
      <c r="DG33" s="469"/>
      <c r="DH33" s="469"/>
      <c r="DI33" s="469"/>
      <c r="DJ33" s="469"/>
      <c r="DK33" s="469"/>
      <c r="DL33" s="469"/>
      <c r="DM33" s="469"/>
      <c r="DN33" s="469"/>
      <c r="DO33" s="469"/>
      <c r="DP33" s="469"/>
      <c r="DQ33" s="469"/>
      <c r="DR33" s="469"/>
      <c r="DS33" s="469"/>
      <c r="DT33" s="469"/>
      <c r="DU33" s="469"/>
      <c r="DV33" s="469"/>
      <c r="DW33" s="469"/>
      <c r="DX33" s="469"/>
      <c r="DY33" s="469"/>
      <c r="DZ33" s="27">
        <f t="shared" si="24"/>
        <v>45</v>
      </c>
      <c r="EA33" s="27">
        <f t="shared" si="25"/>
        <v>30</v>
      </c>
      <c r="EB33" s="27">
        <f t="shared" si="26"/>
        <v>15</v>
      </c>
      <c r="EC33" s="27">
        <f t="shared" si="27"/>
        <v>30</v>
      </c>
      <c r="ED33" s="469">
        <v>45</v>
      </c>
      <c r="EE33" s="469">
        <v>30</v>
      </c>
      <c r="EF33" s="469">
        <v>15</v>
      </c>
      <c r="EG33" s="469">
        <v>30</v>
      </c>
      <c r="EH33" s="27" t="str">
        <f t="shared" si="6"/>
        <v>JÓ</v>
      </c>
      <c r="EI33" s="27" t="str">
        <f t="shared" si="7"/>
        <v>JÓ</v>
      </c>
      <c r="EJ33" s="27" t="str">
        <f t="shared" si="8"/>
        <v>JÓ</v>
      </c>
      <c r="EK33" s="27" t="str">
        <f t="shared" si="9"/>
        <v>JÓ</v>
      </c>
      <c r="EL33" s="527"/>
      <c r="EN33" s="6">
        <f t="shared" si="10"/>
        <v>60</v>
      </c>
      <c r="EO33" s="6">
        <f t="shared" si="11"/>
        <v>40</v>
      </c>
      <c r="EP33" s="6">
        <f t="shared" si="12"/>
        <v>60</v>
      </c>
      <c r="EQ33" s="6">
        <f t="shared" si="13"/>
        <v>40</v>
      </c>
      <c r="ER33" s="24" t="str">
        <f t="shared" si="28"/>
        <v>Elmélet több</v>
      </c>
      <c r="ET33" s="6">
        <f t="shared" si="14"/>
        <v>100</v>
      </c>
      <c r="EV33" s="459" t="s">
        <v>810</v>
      </c>
      <c r="EW33" s="459" t="s">
        <v>813</v>
      </c>
      <c r="EX33" s="459" t="s">
        <v>801</v>
      </c>
      <c r="EZ33" s="189">
        <f t="shared" si="15"/>
        <v>225</v>
      </c>
      <c r="FA33" s="201">
        <f t="shared" si="29"/>
        <v>3.75</v>
      </c>
      <c r="FB33" s="23"/>
      <c r="FC33" s="189">
        <f t="shared" si="30"/>
        <v>3</v>
      </c>
      <c r="FE33" s="213">
        <f t="shared" si="16"/>
        <v>120</v>
      </c>
      <c r="FF33" s="213">
        <f t="shared" si="17"/>
        <v>0</v>
      </c>
      <c r="FJ33" s="541" t="s">
        <v>8045</v>
      </c>
    </row>
    <row r="34" spans="1:166" ht="50.1" customHeight="1" x14ac:dyDescent="0.25">
      <c r="A34" s="20">
        <v>29</v>
      </c>
      <c r="B34" s="459" t="s">
        <v>71</v>
      </c>
      <c r="C34" s="541" t="s">
        <v>72</v>
      </c>
      <c r="D34" s="459" t="s">
        <v>12</v>
      </c>
      <c r="E34" s="468">
        <v>40</v>
      </c>
      <c r="F34" s="468">
        <v>60</v>
      </c>
      <c r="G34" s="38" t="s">
        <v>8025</v>
      </c>
      <c r="H34" s="38" t="s">
        <v>8026</v>
      </c>
      <c r="I34" s="38" t="s">
        <v>8027</v>
      </c>
      <c r="J34" s="38" t="s">
        <v>8028</v>
      </c>
      <c r="K34" s="38" t="s">
        <v>489</v>
      </c>
      <c r="L34" s="38" t="s">
        <v>470</v>
      </c>
      <c r="M34" s="38"/>
      <c r="N34" s="38"/>
      <c r="O34" s="38"/>
      <c r="P34" s="38"/>
      <c r="Q34" s="38"/>
      <c r="R34" s="38"/>
      <c r="S34" s="38"/>
      <c r="T34" s="38"/>
      <c r="U34" s="38"/>
      <c r="V34" s="38"/>
      <c r="W34" s="38"/>
      <c r="X34" s="38"/>
      <c r="Y34" s="38"/>
      <c r="Z34" s="38"/>
      <c r="AA34" s="38"/>
      <c r="AB34" s="38"/>
      <c r="AC34" s="38"/>
      <c r="AD34" s="38"/>
      <c r="AE34" s="38"/>
      <c r="AF34" s="38"/>
      <c r="AG34" s="38"/>
      <c r="AH34" s="38"/>
      <c r="AI34" s="38">
        <f t="shared" si="18"/>
        <v>3</v>
      </c>
      <c r="AJ34" s="474" t="s">
        <v>8058</v>
      </c>
      <c r="AK34" s="474" t="s">
        <v>8033</v>
      </c>
      <c r="AL34" s="474" t="s">
        <v>8034</v>
      </c>
      <c r="AM34" s="474" t="s">
        <v>8036</v>
      </c>
      <c r="AN34" s="474"/>
      <c r="AO34" s="474"/>
      <c r="AP34" s="474"/>
      <c r="AQ34" s="474"/>
      <c r="AR34" s="474"/>
      <c r="AS34" s="41">
        <f t="shared" si="19"/>
        <v>3</v>
      </c>
      <c r="AT34" s="41">
        <v>10</v>
      </c>
      <c r="AU34" s="41">
        <v>10</v>
      </c>
      <c r="AV34" s="41">
        <v>50</v>
      </c>
      <c r="AW34" s="41">
        <v>10</v>
      </c>
      <c r="AX34" s="41">
        <v>20</v>
      </c>
      <c r="AY34" s="41">
        <v>40</v>
      </c>
      <c r="AZ34" s="41"/>
      <c r="BA34" s="41"/>
      <c r="BB34" s="41"/>
      <c r="BC34" s="41"/>
      <c r="BD34" s="41"/>
      <c r="BE34" s="41"/>
      <c r="BF34" s="41"/>
      <c r="BG34" s="41"/>
      <c r="BH34" s="41"/>
      <c r="BI34" s="41"/>
      <c r="BJ34" s="11">
        <f t="shared" si="20"/>
        <v>80</v>
      </c>
      <c r="BK34" s="11">
        <f t="shared" si="21"/>
        <v>60</v>
      </c>
      <c r="BL34" s="41">
        <v>80</v>
      </c>
      <c r="BM34" s="41">
        <v>60</v>
      </c>
      <c r="BN34" s="14" t="str">
        <f t="shared" si="0"/>
        <v>JÓ</v>
      </c>
      <c r="BO34" s="14" t="str">
        <f t="shared" si="1"/>
        <v>JÓ</v>
      </c>
      <c r="BP34" s="527"/>
      <c r="BQ34" s="528" t="s">
        <v>8043</v>
      </c>
      <c r="BR34" s="29" t="s">
        <v>335</v>
      </c>
      <c r="BS34" s="522"/>
      <c r="BT34" s="522"/>
      <c r="BU34" s="522"/>
      <c r="BV34" s="522"/>
      <c r="BW34" s="522"/>
      <c r="BX34" s="521"/>
      <c r="BY34" s="48">
        <f t="shared" si="22"/>
        <v>0</v>
      </c>
      <c r="BZ34" s="469" t="s">
        <v>335</v>
      </c>
      <c r="CA34" s="469" t="s">
        <v>335</v>
      </c>
      <c r="CB34" s="469"/>
      <c r="CC34" s="469"/>
      <c r="CD34" s="26"/>
      <c r="CE34" s="26"/>
      <c r="CF34" s="26"/>
      <c r="CG34" s="26"/>
      <c r="CH34" s="26"/>
      <c r="CI34" s="26"/>
      <c r="CJ34" s="26"/>
      <c r="CK34" s="26"/>
      <c r="CL34" s="27" t="str">
        <f t="shared" si="2"/>
        <v>0</v>
      </c>
      <c r="CM34" s="27" t="str">
        <f t="shared" si="3"/>
        <v>0</v>
      </c>
      <c r="CN34" s="469" t="s">
        <v>335</v>
      </c>
      <c r="CO34" s="469" t="s">
        <v>335</v>
      </c>
      <c r="CP34" s="14" t="str">
        <f t="shared" si="4"/>
        <v>NINCS</v>
      </c>
      <c r="CQ34" s="14" t="str">
        <f t="shared" si="5"/>
        <v>NINCS</v>
      </c>
      <c r="CR34" s="33"/>
      <c r="CS34" s="33"/>
      <c r="CT34" s="32" t="s">
        <v>8060</v>
      </c>
      <c r="CU34" s="523" t="s">
        <v>7914</v>
      </c>
      <c r="CV34" s="523" t="s">
        <v>7914</v>
      </c>
      <c r="CW34" s="524"/>
      <c r="CX34" s="524"/>
      <c r="CY34" s="524"/>
      <c r="CZ34" s="524"/>
      <c r="DA34" s="26">
        <f t="shared" si="23"/>
        <v>2</v>
      </c>
      <c r="DB34" s="469">
        <v>10</v>
      </c>
      <c r="DC34" s="469">
        <v>5</v>
      </c>
      <c r="DD34" s="469">
        <v>5</v>
      </c>
      <c r="DE34" s="469">
        <v>10</v>
      </c>
      <c r="DF34" s="469">
        <v>10</v>
      </c>
      <c r="DG34" s="469">
        <v>5</v>
      </c>
      <c r="DH34" s="469">
        <v>5</v>
      </c>
      <c r="DI34" s="469">
        <v>30</v>
      </c>
      <c r="DJ34" s="469"/>
      <c r="DK34" s="469"/>
      <c r="DL34" s="469"/>
      <c r="DM34" s="469"/>
      <c r="DN34" s="469"/>
      <c r="DO34" s="469"/>
      <c r="DP34" s="469"/>
      <c r="DQ34" s="469"/>
      <c r="DR34" s="469"/>
      <c r="DS34" s="469"/>
      <c r="DT34" s="469"/>
      <c r="DU34" s="469"/>
      <c r="DV34" s="469"/>
      <c r="DW34" s="469"/>
      <c r="DX34" s="469"/>
      <c r="DY34" s="469"/>
      <c r="DZ34" s="27">
        <f t="shared" si="24"/>
        <v>20</v>
      </c>
      <c r="EA34" s="27">
        <f t="shared" si="25"/>
        <v>10</v>
      </c>
      <c r="EB34" s="27">
        <f t="shared" si="26"/>
        <v>10</v>
      </c>
      <c r="EC34" s="27">
        <f t="shared" si="27"/>
        <v>40</v>
      </c>
      <c r="ED34" s="469">
        <v>20</v>
      </c>
      <c r="EE34" s="469">
        <v>10</v>
      </c>
      <c r="EF34" s="469">
        <v>10</v>
      </c>
      <c r="EG34" s="469">
        <v>40</v>
      </c>
      <c r="EH34" s="27" t="str">
        <f t="shared" si="6"/>
        <v>JÓ</v>
      </c>
      <c r="EI34" s="27" t="str">
        <f t="shared" si="7"/>
        <v>JÓ</v>
      </c>
      <c r="EJ34" s="27" t="str">
        <f t="shared" si="8"/>
        <v>JÓ</v>
      </c>
      <c r="EK34" s="27" t="str">
        <f t="shared" si="9"/>
        <v>JÓ</v>
      </c>
      <c r="EL34" s="527"/>
      <c r="EN34" s="6">
        <f t="shared" si="10"/>
        <v>40</v>
      </c>
      <c r="EO34" s="6">
        <f t="shared" si="11"/>
        <v>60</v>
      </c>
      <c r="EP34" s="6">
        <f t="shared" si="12"/>
        <v>40</v>
      </c>
      <c r="EQ34" s="6">
        <f t="shared" si="13"/>
        <v>60</v>
      </c>
      <c r="ER34" s="24" t="str">
        <f t="shared" si="28"/>
        <v>JÓ</v>
      </c>
      <c r="ET34" s="6">
        <f t="shared" si="14"/>
        <v>100</v>
      </c>
      <c r="EV34" s="459" t="s">
        <v>803</v>
      </c>
      <c r="EW34" s="459" t="s">
        <v>813</v>
      </c>
      <c r="EX34" s="459" t="s">
        <v>798</v>
      </c>
      <c r="EZ34" s="189">
        <f t="shared" si="15"/>
        <v>100</v>
      </c>
      <c r="FA34" s="201">
        <f t="shared" si="29"/>
        <v>1.6666666666666667</v>
      </c>
      <c r="FB34" s="23"/>
      <c r="FC34" s="189">
        <f t="shared" si="30"/>
        <v>4</v>
      </c>
      <c r="FE34" s="213">
        <f t="shared" si="16"/>
        <v>0</v>
      </c>
      <c r="FF34" s="213">
        <f t="shared" si="17"/>
        <v>0</v>
      </c>
      <c r="FJ34" s="541" t="s">
        <v>72</v>
      </c>
    </row>
    <row r="35" spans="1:166" ht="50.1" customHeight="1" x14ac:dyDescent="0.25">
      <c r="A35" s="20">
        <v>30</v>
      </c>
      <c r="B35" s="459" t="s">
        <v>73</v>
      </c>
      <c r="C35" s="542" t="s">
        <v>74</v>
      </c>
      <c r="D35" s="459" t="s">
        <v>14</v>
      </c>
      <c r="E35" s="468">
        <v>60</v>
      </c>
      <c r="F35" s="468">
        <v>40</v>
      </c>
      <c r="G35" s="38" t="s">
        <v>496</v>
      </c>
      <c r="H35" s="38" t="s">
        <v>497</v>
      </c>
      <c r="I35" s="38" t="s">
        <v>498</v>
      </c>
      <c r="J35" s="38" t="s">
        <v>499</v>
      </c>
      <c r="K35" s="38" t="s">
        <v>500</v>
      </c>
      <c r="L35" s="38" t="s">
        <v>501</v>
      </c>
      <c r="M35" s="38" t="s">
        <v>502</v>
      </c>
      <c r="N35" s="38" t="s">
        <v>503</v>
      </c>
      <c r="O35" s="38" t="s">
        <v>504</v>
      </c>
      <c r="P35" s="38" t="s">
        <v>505</v>
      </c>
      <c r="Q35" s="38"/>
      <c r="R35" s="38"/>
      <c r="S35" s="38"/>
      <c r="T35" s="38"/>
      <c r="U35" s="38"/>
      <c r="V35" s="38"/>
      <c r="W35" s="38"/>
      <c r="X35" s="38"/>
      <c r="Y35" s="38"/>
      <c r="Z35" s="38"/>
      <c r="AA35" s="38"/>
      <c r="AB35" s="38"/>
      <c r="AC35" s="38"/>
      <c r="AD35" s="38"/>
      <c r="AE35" s="38"/>
      <c r="AF35" s="38"/>
      <c r="AG35" s="38"/>
      <c r="AH35" s="38"/>
      <c r="AI35" s="38">
        <f t="shared" si="18"/>
        <v>5</v>
      </c>
      <c r="AJ35" s="474" t="s">
        <v>8061</v>
      </c>
      <c r="AK35" s="511" t="s">
        <v>8062</v>
      </c>
      <c r="AL35" s="474" t="s">
        <v>8063</v>
      </c>
      <c r="AM35" s="474"/>
      <c r="AN35" s="474"/>
      <c r="AO35" s="474"/>
      <c r="AP35" s="474"/>
      <c r="AQ35" s="474"/>
      <c r="AR35" s="474"/>
      <c r="AS35" s="41">
        <f t="shared" si="19"/>
        <v>2</v>
      </c>
      <c r="AT35" s="41">
        <v>0</v>
      </c>
      <c r="AU35" s="41">
        <v>10</v>
      </c>
      <c r="AV35" s="41">
        <v>300</v>
      </c>
      <c r="AW35" s="41">
        <v>40</v>
      </c>
      <c r="AX35" s="41"/>
      <c r="AY35" s="41"/>
      <c r="AZ35" s="41"/>
      <c r="BA35" s="41"/>
      <c r="BB35" s="41"/>
      <c r="BC35" s="41"/>
      <c r="BD35" s="41"/>
      <c r="BE35" s="41"/>
      <c r="BF35" s="41"/>
      <c r="BG35" s="41"/>
      <c r="BH35" s="41"/>
      <c r="BI35" s="41"/>
      <c r="BJ35" s="11">
        <f t="shared" si="20"/>
        <v>300</v>
      </c>
      <c r="BK35" s="11">
        <f t="shared" si="21"/>
        <v>50</v>
      </c>
      <c r="BL35" s="41">
        <v>300</v>
      </c>
      <c r="BM35" s="41">
        <v>50</v>
      </c>
      <c r="BN35" s="14" t="str">
        <f t="shared" si="0"/>
        <v>JÓ</v>
      </c>
      <c r="BO35" s="14" t="str">
        <f t="shared" si="1"/>
        <v>JÓ</v>
      </c>
      <c r="BP35" s="33"/>
      <c r="BR35" s="29" t="s">
        <v>506</v>
      </c>
      <c r="BS35" s="486" t="s">
        <v>8064</v>
      </c>
      <c r="BT35" s="522"/>
      <c r="BU35" s="522"/>
      <c r="BV35" s="522"/>
      <c r="BW35" s="522"/>
      <c r="BX35" s="521"/>
      <c r="BY35" s="48">
        <f t="shared" si="22"/>
        <v>1</v>
      </c>
      <c r="BZ35" s="469">
        <v>180</v>
      </c>
      <c r="CA35" s="469">
        <v>20</v>
      </c>
      <c r="CB35" s="469"/>
      <c r="CC35" s="469"/>
      <c r="CD35" s="26"/>
      <c r="CE35" s="26"/>
      <c r="CF35" s="26"/>
      <c r="CG35" s="26"/>
      <c r="CH35" s="26"/>
      <c r="CI35" s="26"/>
      <c r="CJ35" s="26"/>
      <c r="CK35" s="26"/>
      <c r="CL35" s="27">
        <f t="shared" si="2"/>
        <v>180</v>
      </c>
      <c r="CM35" s="27">
        <f t="shared" si="3"/>
        <v>20</v>
      </c>
      <c r="CN35" s="469">
        <v>180</v>
      </c>
      <c r="CO35" s="469">
        <v>20</v>
      </c>
      <c r="CP35" s="14" t="str">
        <f t="shared" si="4"/>
        <v>JÓ</v>
      </c>
      <c r="CQ35" s="14" t="str">
        <f t="shared" si="5"/>
        <v>JÓ</v>
      </c>
      <c r="CR35" s="33"/>
      <c r="CS35" s="33"/>
      <c r="CT35" s="32" t="s">
        <v>507</v>
      </c>
      <c r="CU35" s="523" t="s">
        <v>7914</v>
      </c>
      <c r="CV35" s="523"/>
      <c r="CW35" s="524"/>
      <c r="CX35" s="524"/>
      <c r="CY35" s="524"/>
      <c r="CZ35" s="524"/>
      <c r="DA35" s="26">
        <f t="shared" si="23"/>
        <v>1</v>
      </c>
      <c r="DB35" s="469">
        <v>30</v>
      </c>
      <c r="DC35" s="469">
        <v>20</v>
      </c>
      <c r="DD35" s="469">
        <v>10</v>
      </c>
      <c r="DE35" s="469">
        <v>30</v>
      </c>
      <c r="DF35" s="469"/>
      <c r="DG35" s="469"/>
      <c r="DH35" s="469"/>
      <c r="DI35" s="469"/>
      <c r="DJ35" s="469"/>
      <c r="DK35" s="469"/>
      <c r="DL35" s="469"/>
      <c r="DM35" s="469"/>
      <c r="DN35" s="469"/>
      <c r="DO35" s="469"/>
      <c r="DP35" s="469"/>
      <c r="DQ35" s="469"/>
      <c r="DR35" s="469"/>
      <c r="DS35" s="469"/>
      <c r="DT35" s="469"/>
      <c r="DU35" s="469"/>
      <c r="DV35" s="469"/>
      <c r="DW35" s="469"/>
      <c r="DX35" s="469"/>
      <c r="DY35" s="469"/>
      <c r="DZ35" s="27">
        <f t="shared" si="24"/>
        <v>30</v>
      </c>
      <c r="EA35" s="27">
        <f t="shared" si="25"/>
        <v>20</v>
      </c>
      <c r="EB35" s="27">
        <f t="shared" si="26"/>
        <v>10</v>
      </c>
      <c r="EC35" s="27">
        <f t="shared" si="27"/>
        <v>30</v>
      </c>
      <c r="ED35" s="469">
        <v>30</v>
      </c>
      <c r="EE35" s="469">
        <v>20</v>
      </c>
      <c r="EF35" s="469">
        <v>10</v>
      </c>
      <c r="EG35" s="469">
        <v>30</v>
      </c>
      <c r="EH35" s="27" t="str">
        <f t="shared" si="6"/>
        <v>JÓ</v>
      </c>
      <c r="EI35" s="27" t="str">
        <f t="shared" si="7"/>
        <v>JÓ</v>
      </c>
      <c r="EJ35" s="27" t="str">
        <f t="shared" si="8"/>
        <v>JÓ</v>
      </c>
      <c r="EK35" s="27" t="str">
        <f t="shared" si="9"/>
        <v>JÓ</v>
      </c>
      <c r="EL35" s="527"/>
      <c r="EN35" s="6">
        <f t="shared" si="10"/>
        <v>50</v>
      </c>
      <c r="EO35" s="6">
        <f t="shared" si="11"/>
        <v>50</v>
      </c>
      <c r="EP35" s="6">
        <f t="shared" si="12"/>
        <v>60</v>
      </c>
      <c r="EQ35" s="6">
        <f t="shared" si="13"/>
        <v>40</v>
      </c>
      <c r="ER35" s="24" t="str">
        <f t="shared" si="28"/>
        <v>Gyakorlat több</v>
      </c>
      <c r="ET35" s="6">
        <f t="shared" si="14"/>
        <v>100</v>
      </c>
      <c r="EV35" s="459" t="s">
        <v>796</v>
      </c>
      <c r="EW35" s="459" t="s">
        <v>802</v>
      </c>
      <c r="EX35" s="459" t="s">
        <v>812</v>
      </c>
      <c r="EZ35" s="189">
        <f t="shared" si="15"/>
        <v>510</v>
      </c>
      <c r="FA35" s="201">
        <f t="shared" si="29"/>
        <v>8.5</v>
      </c>
      <c r="FB35" s="23"/>
      <c r="FC35" s="189">
        <f t="shared" si="30"/>
        <v>1</v>
      </c>
      <c r="FE35" s="213">
        <f t="shared" si="16"/>
        <v>180</v>
      </c>
      <c r="FF35" s="213">
        <f t="shared" si="17"/>
        <v>0</v>
      </c>
      <c r="FJ35" s="542" t="s">
        <v>74</v>
      </c>
    </row>
    <row r="36" spans="1:166" ht="50.1" customHeight="1" x14ac:dyDescent="0.25">
      <c r="A36" s="20">
        <v>31</v>
      </c>
      <c r="B36" s="533" t="s">
        <v>8065</v>
      </c>
      <c r="C36" s="533" t="s">
        <v>8066</v>
      </c>
      <c r="D36" s="43" t="s">
        <v>16</v>
      </c>
      <c r="E36" s="468">
        <v>30</v>
      </c>
      <c r="F36" s="468">
        <v>70</v>
      </c>
      <c r="G36" s="38" t="s">
        <v>428</v>
      </c>
      <c r="H36" s="38" t="s">
        <v>435</v>
      </c>
      <c r="I36" s="38" t="s">
        <v>372</v>
      </c>
      <c r="J36" s="38" t="s">
        <v>373</v>
      </c>
      <c r="K36" s="38" t="s">
        <v>8067</v>
      </c>
      <c r="L36" s="38" t="s">
        <v>8068</v>
      </c>
      <c r="M36" s="38" t="s">
        <v>8069</v>
      </c>
      <c r="N36" s="38" t="s">
        <v>8070</v>
      </c>
      <c r="O36" s="38" t="s">
        <v>8071</v>
      </c>
      <c r="P36" s="38" t="s">
        <v>8072</v>
      </c>
      <c r="Q36" s="38" t="s">
        <v>8073</v>
      </c>
      <c r="R36" s="38" t="s">
        <v>8074</v>
      </c>
      <c r="S36" s="38" t="s">
        <v>8075</v>
      </c>
      <c r="T36" s="38" t="s">
        <v>8076</v>
      </c>
      <c r="U36" s="38" t="s">
        <v>7993</v>
      </c>
      <c r="V36" s="38" t="s">
        <v>468</v>
      </c>
      <c r="W36" s="38" t="s">
        <v>8077</v>
      </c>
      <c r="X36" s="38" t="s">
        <v>8078</v>
      </c>
      <c r="Y36" s="38" t="s">
        <v>7915</v>
      </c>
      <c r="Z36" s="38" t="s">
        <v>412</v>
      </c>
      <c r="AA36" s="38"/>
      <c r="AB36" s="38"/>
      <c r="AC36" s="38"/>
      <c r="AD36" s="38"/>
      <c r="AE36" s="38"/>
      <c r="AF36" s="38"/>
      <c r="AG36" s="38"/>
      <c r="AH36" s="38"/>
      <c r="AI36" s="38">
        <f t="shared" si="18"/>
        <v>10</v>
      </c>
      <c r="AJ36" s="511" t="s">
        <v>8079</v>
      </c>
      <c r="AK36" s="474" t="s">
        <v>8080</v>
      </c>
      <c r="AL36" s="511" t="s">
        <v>8081</v>
      </c>
      <c r="AM36" s="511" t="s">
        <v>8082</v>
      </c>
      <c r="AN36" s="474"/>
      <c r="AO36" s="474"/>
      <c r="AP36" s="474"/>
      <c r="AQ36" s="474"/>
      <c r="AR36" s="474"/>
      <c r="AS36" s="41">
        <f t="shared" si="19"/>
        <v>3</v>
      </c>
      <c r="AT36" s="41">
        <v>180</v>
      </c>
      <c r="AU36" s="41">
        <v>30</v>
      </c>
      <c r="AV36" s="41">
        <v>90</v>
      </c>
      <c r="AW36" s="41">
        <v>20</v>
      </c>
      <c r="AX36" s="41">
        <v>90</v>
      </c>
      <c r="AY36" s="41">
        <v>20</v>
      </c>
      <c r="AZ36" s="41"/>
      <c r="BA36" s="41"/>
      <c r="BB36" s="41"/>
      <c r="BC36" s="41"/>
      <c r="BD36" s="41"/>
      <c r="BE36" s="41"/>
      <c r="BF36" s="41"/>
      <c r="BG36" s="41"/>
      <c r="BH36" s="41"/>
      <c r="BI36" s="41"/>
      <c r="BJ36" s="11">
        <f t="shared" si="20"/>
        <v>360</v>
      </c>
      <c r="BK36" s="11">
        <f t="shared" si="21"/>
        <v>70</v>
      </c>
      <c r="BL36" s="41">
        <v>360</v>
      </c>
      <c r="BM36" s="41">
        <v>70</v>
      </c>
      <c r="BN36" s="14" t="str">
        <f t="shared" si="0"/>
        <v>JÓ</v>
      </c>
      <c r="BO36" s="14" t="str">
        <f t="shared" si="1"/>
        <v>JÓ</v>
      </c>
      <c r="BP36" s="529" t="s">
        <v>8083</v>
      </c>
      <c r="BR36" s="29" t="s">
        <v>407</v>
      </c>
      <c r="BS36" s="511" t="s">
        <v>8084</v>
      </c>
      <c r="BT36" s="522"/>
      <c r="BU36" s="522"/>
      <c r="BV36" s="522"/>
      <c r="BW36" s="522"/>
      <c r="BX36" s="521"/>
      <c r="BY36" s="48">
        <f t="shared" si="22"/>
        <v>1</v>
      </c>
      <c r="BZ36" s="469">
        <v>90</v>
      </c>
      <c r="CA36" s="469">
        <v>10</v>
      </c>
      <c r="CB36" s="469"/>
      <c r="CC36" s="469"/>
      <c r="CD36" s="26"/>
      <c r="CE36" s="26"/>
      <c r="CF36" s="26"/>
      <c r="CG36" s="26"/>
      <c r="CH36" s="26"/>
      <c r="CI36" s="26"/>
      <c r="CJ36" s="26"/>
      <c r="CK36" s="26"/>
      <c r="CL36" s="27">
        <f t="shared" si="2"/>
        <v>90</v>
      </c>
      <c r="CM36" s="27">
        <f t="shared" si="3"/>
        <v>10</v>
      </c>
      <c r="CN36" s="469">
        <v>90</v>
      </c>
      <c r="CO36" s="469">
        <v>10</v>
      </c>
      <c r="CP36" s="14" t="str">
        <f t="shared" si="4"/>
        <v>JÓ</v>
      </c>
      <c r="CQ36" s="14" t="str">
        <f t="shared" si="5"/>
        <v>JÓ</v>
      </c>
      <c r="CR36" s="33"/>
      <c r="CS36" s="33"/>
      <c r="CT36" s="32" t="s">
        <v>8533</v>
      </c>
      <c r="CU36" s="523" t="s">
        <v>8085</v>
      </c>
      <c r="CV36" s="523" t="s">
        <v>8534</v>
      </c>
      <c r="CW36" s="523"/>
      <c r="CX36" s="523"/>
      <c r="CY36" s="524"/>
      <c r="CZ36" s="524"/>
      <c r="DA36" s="26">
        <f t="shared" si="23"/>
        <v>2</v>
      </c>
      <c r="DB36" s="469">
        <v>30</v>
      </c>
      <c r="DC36" s="469">
        <v>20</v>
      </c>
      <c r="DD36" s="469">
        <v>10</v>
      </c>
      <c r="DE36" s="469">
        <v>15</v>
      </c>
      <c r="DF36" s="469">
        <v>30</v>
      </c>
      <c r="DG36" s="469">
        <v>20</v>
      </c>
      <c r="DH36" s="469">
        <v>10</v>
      </c>
      <c r="DI36" s="469">
        <v>5</v>
      </c>
      <c r="DJ36" s="469"/>
      <c r="DK36" s="469"/>
      <c r="DL36" s="469"/>
      <c r="DM36" s="469"/>
      <c r="DN36" s="469"/>
      <c r="DO36" s="469"/>
      <c r="DP36" s="469"/>
      <c r="DQ36" s="469"/>
      <c r="DR36" s="469"/>
      <c r="DS36" s="469"/>
      <c r="DT36" s="469"/>
      <c r="DU36" s="469"/>
      <c r="DV36" s="469"/>
      <c r="DW36" s="469"/>
      <c r="DX36" s="469"/>
      <c r="DY36" s="469"/>
      <c r="DZ36" s="27">
        <f t="shared" si="24"/>
        <v>60</v>
      </c>
      <c r="EA36" s="27">
        <f t="shared" si="25"/>
        <v>40</v>
      </c>
      <c r="EB36" s="27">
        <f t="shared" si="26"/>
        <v>20</v>
      </c>
      <c r="EC36" s="27">
        <f t="shared" si="27"/>
        <v>20</v>
      </c>
      <c r="ED36" s="469">
        <v>60</v>
      </c>
      <c r="EE36" s="469">
        <v>40</v>
      </c>
      <c r="EF36" s="469">
        <v>20</v>
      </c>
      <c r="EG36" s="469">
        <v>20</v>
      </c>
      <c r="EH36" s="27" t="str">
        <f t="shared" si="6"/>
        <v>JÓ</v>
      </c>
      <c r="EI36" s="27" t="str">
        <f t="shared" si="7"/>
        <v>JÓ</v>
      </c>
      <c r="EJ36" s="27" t="str">
        <f t="shared" si="8"/>
        <v>JÓ</v>
      </c>
      <c r="EK36" s="27" t="str">
        <f t="shared" si="9"/>
        <v>JÓ</v>
      </c>
      <c r="EL36" s="527"/>
      <c r="EN36" s="6">
        <f t="shared" si="10"/>
        <v>30</v>
      </c>
      <c r="EO36" s="6">
        <f t="shared" si="11"/>
        <v>70</v>
      </c>
      <c r="EP36" s="6">
        <f t="shared" si="12"/>
        <v>30</v>
      </c>
      <c r="EQ36" s="6">
        <f t="shared" si="13"/>
        <v>70</v>
      </c>
      <c r="ER36" s="24" t="str">
        <f t="shared" si="28"/>
        <v>JÓ</v>
      </c>
      <c r="ET36" s="6">
        <f t="shared" si="14"/>
        <v>100</v>
      </c>
      <c r="EV36" s="459" t="s">
        <v>807</v>
      </c>
      <c r="EW36" s="459" t="s">
        <v>802</v>
      </c>
      <c r="EX36" s="459" t="s">
        <v>825</v>
      </c>
      <c r="EZ36" s="189">
        <f t="shared" si="15"/>
        <v>510</v>
      </c>
      <c r="FA36" s="201">
        <f t="shared" si="29"/>
        <v>8.5</v>
      </c>
      <c r="FB36" s="23"/>
      <c r="FC36" s="189">
        <f t="shared" si="30"/>
        <v>1</v>
      </c>
      <c r="FE36" s="213">
        <f t="shared" si="16"/>
        <v>90</v>
      </c>
      <c r="FF36" s="213">
        <f t="shared" si="17"/>
        <v>0</v>
      </c>
      <c r="FJ36" s="533" t="s">
        <v>8543</v>
      </c>
    </row>
    <row r="37" spans="1:166" ht="50.1" customHeight="1" x14ac:dyDescent="0.25">
      <c r="A37" s="20">
        <v>32</v>
      </c>
      <c r="B37" s="533" t="s">
        <v>8065</v>
      </c>
      <c r="C37" s="533" t="s">
        <v>8066</v>
      </c>
      <c r="D37" s="43" t="s">
        <v>16</v>
      </c>
      <c r="E37" s="530">
        <v>30</v>
      </c>
      <c r="F37" s="530">
        <v>70</v>
      </c>
      <c r="G37" s="38" t="s">
        <v>428</v>
      </c>
      <c r="H37" s="38" t="s">
        <v>435</v>
      </c>
      <c r="I37" s="38" t="s">
        <v>372</v>
      </c>
      <c r="J37" s="38" t="s">
        <v>373</v>
      </c>
      <c r="K37" s="38" t="s">
        <v>8067</v>
      </c>
      <c r="L37" s="38" t="s">
        <v>8068</v>
      </c>
      <c r="M37" s="38" t="s">
        <v>8069</v>
      </c>
      <c r="N37" s="38" t="s">
        <v>8070</v>
      </c>
      <c r="O37" s="38" t="s">
        <v>8071</v>
      </c>
      <c r="P37" s="38" t="s">
        <v>8072</v>
      </c>
      <c r="Q37" s="38" t="s">
        <v>8073</v>
      </c>
      <c r="R37" s="38" t="s">
        <v>8074</v>
      </c>
      <c r="S37" s="38" t="s">
        <v>8075</v>
      </c>
      <c r="T37" s="38" t="s">
        <v>8076</v>
      </c>
      <c r="U37" s="38" t="s">
        <v>7993</v>
      </c>
      <c r="V37" s="38" t="s">
        <v>468</v>
      </c>
      <c r="W37" s="38" t="s">
        <v>8077</v>
      </c>
      <c r="X37" s="38" t="s">
        <v>8078</v>
      </c>
      <c r="Y37" s="38" t="s">
        <v>7915</v>
      </c>
      <c r="Z37" s="38" t="s">
        <v>412</v>
      </c>
      <c r="AA37" s="38"/>
      <c r="AB37" s="38"/>
      <c r="AC37" s="38"/>
      <c r="AD37" s="38"/>
      <c r="AE37" s="38"/>
      <c r="AF37" s="38"/>
      <c r="AG37" s="38"/>
      <c r="AH37" s="38"/>
      <c r="AI37" s="38">
        <f t="shared" si="18"/>
        <v>10</v>
      </c>
      <c r="AJ37" s="511" t="s">
        <v>8537</v>
      </c>
      <c r="AK37" s="474" t="s">
        <v>8080</v>
      </c>
      <c r="AL37" s="511" t="s">
        <v>8538</v>
      </c>
      <c r="AM37" s="511"/>
      <c r="AN37" s="474"/>
      <c r="AO37" s="474"/>
      <c r="AP37" s="474"/>
      <c r="AQ37" s="474"/>
      <c r="AR37" s="474"/>
      <c r="AS37" s="41">
        <f t="shared" si="19"/>
        <v>2</v>
      </c>
      <c r="AT37" s="41">
        <v>180</v>
      </c>
      <c r="AU37" s="41">
        <v>40</v>
      </c>
      <c r="AV37" s="41">
        <v>90</v>
      </c>
      <c r="AW37" s="41">
        <v>30</v>
      </c>
      <c r="AX37" s="41"/>
      <c r="AY37" s="41"/>
      <c r="AZ37" s="41"/>
      <c r="BA37" s="41"/>
      <c r="BB37" s="41"/>
      <c r="BC37" s="41"/>
      <c r="BD37" s="41"/>
      <c r="BE37" s="41"/>
      <c r="BF37" s="41"/>
      <c r="BG37" s="41"/>
      <c r="BH37" s="41"/>
      <c r="BI37" s="41"/>
      <c r="BJ37" s="11">
        <f t="shared" si="20"/>
        <v>270</v>
      </c>
      <c r="BK37" s="11">
        <f t="shared" si="21"/>
        <v>70</v>
      </c>
      <c r="BL37" s="41">
        <v>270</v>
      </c>
      <c r="BM37" s="41">
        <v>70</v>
      </c>
      <c r="BN37" s="14" t="str">
        <f t="shared" si="0"/>
        <v>JÓ</v>
      </c>
      <c r="BO37" s="14" t="str">
        <f t="shared" si="1"/>
        <v>JÓ</v>
      </c>
      <c r="BP37" s="33"/>
      <c r="BR37" s="29" t="s">
        <v>407</v>
      </c>
      <c r="BS37" s="511" t="s">
        <v>8084</v>
      </c>
      <c r="BT37" s="522"/>
      <c r="BU37" s="522"/>
      <c r="BV37" s="522"/>
      <c r="BW37" s="522"/>
      <c r="BX37" s="521"/>
      <c r="BY37" s="48">
        <f t="shared" si="22"/>
        <v>1</v>
      </c>
      <c r="BZ37" s="531">
        <v>90</v>
      </c>
      <c r="CA37" s="531">
        <v>10</v>
      </c>
      <c r="CB37" s="469"/>
      <c r="CC37" s="469"/>
      <c r="CD37" s="26"/>
      <c r="CE37" s="26"/>
      <c r="CF37" s="26"/>
      <c r="CG37" s="26"/>
      <c r="CH37" s="26"/>
      <c r="CI37" s="26"/>
      <c r="CJ37" s="26"/>
      <c r="CK37" s="26"/>
      <c r="CL37" s="27">
        <f t="shared" si="2"/>
        <v>90</v>
      </c>
      <c r="CM37" s="27">
        <f t="shared" si="3"/>
        <v>10</v>
      </c>
      <c r="CN37" s="531">
        <v>90</v>
      </c>
      <c r="CO37" s="531">
        <v>10</v>
      </c>
      <c r="CP37" s="14" t="str">
        <f t="shared" si="4"/>
        <v>JÓ</v>
      </c>
      <c r="CQ37" s="14" t="str">
        <f t="shared" si="5"/>
        <v>JÓ</v>
      </c>
      <c r="CR37" s="33"/>
      <c r="CS37" s="33"/>
      <c r="CT37" s="32" t="s">
        <v>8533</v>
      </c>
      <c r="CU37" s="523" t="s">
        <v>8085</v>
      </c>
      <c r="CV37" s="523" t="s">
        <v>8534</v>
      </c>
      <c r="CW37" s="523"/>
      <c r="CX37" s="523"/>
      <c r="CY37" s="524"/>
      <c r="CZ37" s="524"/>
      <c r="DA37" s="26">
        <f t="shared" si="23"/>
        <v>2</v>
      </c>
      <c r="DB37" s="531">
        <v>30</v>
      </c>
      <c r="DC37" s="531">
        <v>20</v>
      </c>
      <c r="DD37" s="531">
        <v>10</v>
      </c>
      <c r="DE37" s="531">
        <v>15</v>
      </c>
      <c r="DF37" s="531">
        <v>30</v>
      </c>
      <c r="DG37" s="531">
        <v>20</v>
      </c>
      <c r="DH37" s="531">
        <v>10</v>
      </c>
      <c r="DI37" s="531">
        <v>5</v>
      </c>
      <c r="DJ37" s="469"/>
      <c r="DK37" s="469"/>
      <c r="DL37" s="469"/>
      <c r="DM37" s="469"/>
      <c r="DN37" s="469"/>
      <c r="DO37" s="469"/>
      <c r="DP37" s="469"/>
      <c r="DQ37" s="469"/>
      <c r="DR37" s="469"/>
      <c r="DS37" s="469"/>
      <c r="DT37" s="469"/>
      <c r="DU37" s="469"/>
      <c r="DV37" s="469"/>
      <c r="DW37" s="469"/>
      <c r="DX37" s="469"/>
      <c r="DY37" s="469"/>
      <c r="DZ37" s="27">
        <f t="shared" si="24"/>
        <v>60</v>
      </c>
      <c r="EA37" s="27">
        <f t="shared" si="25"/>
        <v>40</v>
      </c>
      <c r="EB37" s="27">
        <f t="shared" si="26"/>
        <v>20</v>
      </c>
      <c r="EC37" s="27">
        <f t="shared" si="27"/>
        <v>20</v>
      </c>
      <c r="ED37" s="531">
        <v>60</v>
      </c>
      <c r="EE37" s="531">
        <v>40</v>
      </c>
      <c r="EF37" s="531">
        <v>20</v>
      </c>
      <c r="EG37" s="531">
        <v>20</v>
      </c>
      <c r="EH37" s="27" t="str">
        <f t="shared" si="6"/>
        <v>JÓ</v>
      </c>
      <c r="EI37" s="27" t="str">
        <f t="shared" si="7"/>
        <v>JÓ</v>
      </c>
      <c r="EJ37" s="27" t="str">
        <f t="shared" si="8"/>
        <v>JÓ</v>
      </c>
      <c r="EK37" s="27" t="str">
        <f t="shared" si="9"/>
        <v>JÓ</v>
      </c>
      <c r="EL37" s="527"/>
      <c r="EN37" s="6">
        <f t="shared" si="10"/>
        <v>30</v>
      </c>
      <c r="EO37" s="6">
        <f t="shared" si="11"/>
        <v>70</v>
      </c>
      <c r="EP37" s="6">
        <f t="shared" si="12"/>
        <v>30</v>
      </c>
      <c r="EQ37" s="6">
        <f t="shared" si="13"/>
        <v>70</v>
      </c>
      <c r="ER37" s="24" t="str">
        <f t="shared" si="28"/>
        <v>JÓ</v>
      </c>
      <c r="ET37" s="6">
        <f t="shared" si="14"/>
        <v>100</v>
      </c>
      <c r="EV37" s="459" t="s">
        <v>807</v>
      </c>
      <c r="EW37" s="459" t="s">
        <v>802</v>
      </c>
      <c r="EX37" s="459" t="s">
        <v>825</v>
      </c>
      <c r="EZ37" s="189">
        <f t="shared" si="15"/>
        <v>420</v>
      </c>
      <c r="FA37" s="201">
        <f t="shared" si="29"/>
        <v>7</v>
      </c>
      <c r="FB37" s="23"/>
      <c r="FC37" s="189">
        <f t="shared" si="30"/>
        <v>2</v>
      </c>
      <c r="FE37" s="213">
        <f t="shared" si="16"/>
        <v>90</v>
      </c>
      <c r="FF37" s="213">
        <f t="shared" si="17"/>
        <v>0</v>
      </c>
      <c r="FJ37" s="533" t="s">
        <v>8544</v>
      </c>
    </row>
    <row r="38" spans="1:166" ht="50.1" customHeight="1" x14ac:dyDescent="0.25">
      <c r="A38" s="20">
        <v>33</v>
      </c>
      <c r="B38" s="533" t="s">
        <v>8065</v>
      </c>
      <c r="C38" s="533" t="s">
        <v>8066</v>
      </c>
      <c r="D38" s="43" t="s">
        <v>16</v>
      </c>
      <c r="E38" s="530">
        <v>30</v>
      </c>
      <c r="F38" s="530">
        <v>70</v>
      </c>
      <c r="G38" s="38" t="s">
        <v>428</v>
      </c>
      <c r="H38" s="38" t="s">
        <v>435</v>
      </c>
      <c r="I38" s="38" t="s">
        <v>372</v>
      </c>
      <c r="J38" s="38" t="s">
        <v>373</v>
      </c>
      <c r="K38" s="38" t="s">
        <v>8067</v>
      </c>
      <c r="L38" s="38" t="s">
        <v>8068</v>
      </c>
      <c r="M38" s="38" t="s">
        <v>8069</v>
      </c>
      <c r="N38" s="38" t="s">
        <v>8070</v>
      </c>
      <c r="O38" s="38" t="s">
        <v>8071</v>
      </c>
      <c r="P38" s="38" t="s">
        <v>8072</v>
      </c>
      <c r="Q38" s="38" t="s">
        <v>8073</v>
      </c>
      <c r="R38" s="38" t="s">
        <v>8074</v>
      </c>
      <c r="S38" s="38" t="s">
        <v>8075</v>
      </c>
      <c r="T38" s="38" t="s">
        <v>8076</v>
      </c>
      <c r="U38" s="38" t="s">
        <v>7993</v>
      </c>
      <c r="V38" s="38" t="s">
        <v>468</v>
      </c>
      <c r="W38" s="38" t="s">
        <v>8077</v>
      </c>
      <c r="X38" s="38" t="s">
        <v>8078</v>
      </c>
      <c r="Y38" s="38" t="s">
        <v>7915</v>
      </c>
      <c r="Z38" s="38" t="s">
        <v>412</v>
      </c>
      <c r="AA38" s="38"/>
      <c r="AB38" s="38"/>
      <c r="AC38" s="38"/>
      <c r="AD38" s="38"/>
      <c r="AE38" s="38"/>
      <c r="AF38" s="38"/>
      <c r="AG38" s="38"/>
      <c r="AH38" s="38"/>
      <c r="AI38" s="38">
        <f t="shared" si="18"/>
        <v>10</v>
      </c>
      <c r="AJ38" s="511" t="s">
        <v>8540</v>
      </c>
      <c r="AK38" s="474" t="s">
        <v>8080</v>
      </c>
      <c r="AL38" s="511" t="s">
        <v>8539</v>
      </c>
      <c r="AM38" s="511"/>
      <c r="AN38" s="474"/>
      <c r="AO38" s="474"/>
      <c r="AP38" s="474"/>
      <c r="AQ38" s="474"/>
      <c r="AR38" s="474"/>
      <c r="AS38" s="41">
        <f t="shared" si="19"/>
        <v>2</v>
      </c>
      <c r="AT38" s="41">
        <v>180</v>
      </c>
      <c r="AU38" s="41">
        <v>40</v>
      </c>
      <c r="AV38" s="41">
        <v>90</v>
      </c>
      <c r="AW38" s="41">
        <v>30</v>
      </c>
      <c r="AX38" s="41"/>
      <c r="AY38" s="41"/>
      <c r="AZ38" s="41"/>
      <c r="BA38" s="41"/>
      <c r="BB38" s="41"/>
      <c r="BC38" s="41"/>
      <c r="BD38" s="41"/>
      <c r="BE38" s="41"/>
      <c r="BF38" s="41"/>
      <c r="BG38" s="41"/>
      <c r="BH38" s="41"/>
      <c r="BI38" s="41"/>
      <c r="BJ38" s="11">
        <f t="shared" si="20"/>
        <v>270</v>
      </c>
      <c r="BK38" s="11">
        <f t="shared" si="21"/>
        <v>70</v>
      </c>
      <c r="BL38" s="41">
        <v>270</v>
      </c>
      <c r="BM38" s="41">
        <v>70</v>
      </c>
      <c r="BN38" s="14" t="str">
        <f t="shared" si="0"/>
        <v>JÓ</v>
      </c>
      <c r="BO38" s="14" t="str">
        <f t="shared" si="1"/>
        <v>JÓ</v>
      </c>
      <c r="BP38" s="33"/>
      <c r="BR38" s="29" t="s">
        <v>407</v>
      </c>
      <c r="BS38" s="511" t="s">
        <v>8084</v>
      </c>
      <c r="BT38" s="522"/>
      <c r="BU38" s="522"/>
      <c r="BV38" s="522"/>
      <c r="BW38" s="522"/>
      <c r="BX38" s="521"/>
      <c r="BY38" s="48">
        <f t="shared" si="22"/>
        <v>1</v>
      </c>
      <c r="BZ38" s="531">
        <v>90</v>
      </c>
      <c r="CA38" s="531">
        <v>10</v>
      </c>
      <c r="CB38" s="469"/>
      <c r="CC38" s="469"/>
      <c r="CD38" s="26"/>
      <c r="CE38" s="26"/>
      <c r="CF38" s="26"/>
      <c r="CG38" s="26"/>
      <c r="CH38" s="26"/>
      <c r="CI38" s="26"/>
      <c r="CJ38" s="26"/>
      <c r="CK38" s="26"/>
      <c r="CL38" s="27">
        <f t="shared" si="2"/>
        <v>90</v>
      </c>
      <c r="CM38" s="27">
        <f t="shared" si="3"/>
        <v>10</v>
      </c>
      <c r="CN38" s="531">
        <v>90</v>
      </c>
      <c r="CO38" s="531">
        <v>10</v>
      </c>
      <c r="CP38" s="14" t="str">
        <f t="shared" si="4"/>
        <v>JÓ</v>
      </c>
      <c r="CQ38" s="14" t="str">
        <f t="shared" si="5"/>
        <v>JÓ</v>
      </c>
      <c r="CR38" s="33"/>
      <c r="CS38" s="33"/>
      <c r="CT38" s="32" t="s">
        <v>8533</v>
      </c>
      <c r="CU38" s="523" t="s">
        <v>8085</v>
      </c>
      <c r="CV38" s="523" t="s">
        <v>8534</v>
      </c>
      <c r="CW38" s="523"/>
      <c r="CX38" s="523"/>
      <c r="CY38" s="524"/>
      <c r="CZ38" s="524"/>
      <c r="DA38" s="26">
        <f t="shared" si="23"/>
        <v>2</v>
      </c>
      <c r="DB38" s="531">
        <v>30</v>
      </c>
      <c r="DC38" s="531">
        <v>20</v>
      </c>
      <c r="DD38" s="531">
        <v>10</v>
      </c>
      <c r="DE38" s="531">
        <v>15</v>
      </c>
      <c r="DF38" s="531">
        <v>30</v>
      </c>
      <c r="DG38" s="531">
        <v>20</v>
      </c>
      <c r="DH38" s="531">
        <v>10</v>
      </c>
      <c r="DI38" s="531">
        <v>5</v>
      </c>
      <c r="DJ38" s="469"/>
      <c r="DK38" s="469"/>
      <c r="DL38" s="469"/>
      <c r="DM38" s="469"/>
      <c r="DN38" s="469"/>
      <c r="DO38" s="469"/>
      <c r="DP38" s="469"/>
      <c r="DQ38" s="469"/>
      <c r="DR38" s="469"/>
      <c r="DS38" s="469"/>
      <c r="DT38" s="469"/>
      <c r="DU38" s="469"/>
      <c r="DV38" s="469"/>
      <c r="DW38" s="469"/>
      <c r="DX38" s="469"/>
      <c r="DY38" s="469"/>
      <c r="DZ38" s="27">
        <f t="shared" si="24"/>
        <v>60</v>
      </c>
      <c r="EA38" s="27">
        <f t="shared" si="25"/>
        <v>40</v>
      </c>
      <c r="EB38" s="27">
        <f t="shared" si="26"/>
        <v>20</v>
      </c>
      <c r="EC38" s="27">
        <f t="shared" si="27"/>
        <v>20</v>
      </c>
      <c r="ED38" s="531">
        <v>60</v>
      </c>
      <c r="EE38" s="531">
        <v>40</v>
      </c>
      <c r="EF38" s="531">
        <v>20</v>
      </c>
      <c r="EG38" s="531">
        <v>20</v>
      </c>
      <c r="EH38" s="27" t="str">
        <f t="shared" si="6"/>
        <v>JÓ</v>
      </c>
      <c r="EI38" s="27" t="str">
        <f t="shared" si="7"/>
        <v>JÓ</v>
      </c>
      <c r="EJ38" s="27" t="str">
        <f t="shared" si="8"/>
        <v>JÓ</v>
      </c>
      <c r="EK38" s="27" t="str">
        <f t="shared" si="9"/>
        <v>JÓ</v>
      </c>
      <c r="EL38" s="527"/>
      <c r="EN38" s="6">
        <f t="shared" si="10"/>
        <v>30</v>
      </c>
      <c r="EO38" s="6">
        <f t="shared" si="11"/>
        <v>70</v>
      </c>
      <c r="EP38" s="6">
        <f t="shared" si="12"/>
        <v>30</v>
      </c>
      <c r="EQ38" s="6">
        <f t="shared" si="13"/>
        <v>70</v>
      </c>
      <c r="ER38" s="24" t="str">
        <f t="shared" si="28"/>
        <v>JÓ</v>
      </c>
      <c r="ET38" s="6">
        <f t="shared" si="14"/>
        <v>100</v>
      </c>
      <c r="EV38" s="459" t="s">
        <v>807</v>
      </c>
      <c r="EW38" s="459" t="s">
        <v>802</v>
      </c>
      <c r="EX38" s="459" t="s">
        <v>825</v>
      </c>
      <c r="EZ38" s="189">
        <f t="shared" si="15"/>
        <v>420</v>
      </c>
      <c r="FA38" s="201">
        <f t="shared" si="29"/>
        <v>7</v>
      </c>
      <c r="FB38" s="23"/>
      <c r="FC38" s="189">
        <f t="shared" si="30"/>
        <v>2</v>
      </c>
      <c r="FE38" s="213">
        <f t="shared" si="16"/>
        <v>90</v>
      </c>
      <c r="FF38" s="213">
        <f t="shared" si="17"/>
        <v>0</v>
      </c>
      <c r="FJ38" s="533" t="s">
        <v>8545</v>
      </c>
    </row>
    <row r="39" spans="1:166" ht="50.1" customHeight="1" x14ac:dyDescent="0.25">
      <c r="A39" s="20">
        <v>34</v>
      </c>
      <c r="B39" s="533" t="s">
        <v>8065</v>
      </c>
      <c r="C39" s="533" t="s">
        <v>8066</v>
      </c>
      <c r="D39" s="43" t="s">
        <v>16</v>
      </c>
      <c r="E39" s="530">
        <v>30</v>
      </c>
      <c r="F39" s="530">
        <v>70</v>
      </c>
      <c r="G39" s="38" t="s">
        <v>428</v>
      </c>
      <c r="H39" s="38" t="s">
        <v>435</v>
      </c>
      <c r="I39" s="38" t="s">
        <v>372</v>
      </c>
      <c r="J39" s="38" t="s">
        <v>373</v>
      </c>
      <c r="K39" s="38" t="s">
        <v>8067</v>
      </c>
      <c r="L39" s="38" t="s">
        <v>8068</v>
      </c>
      <c r="M39" s="38" t="s">
        <v>8069</v>
      </c>
      <c r="N39" s="38" t="s">
        <v>8070</v>
      </c>
      <c r="O39" s="38" t="s">
        <v>8071</v>
      </c>
      <c r="P39" s="38" t="s">
        <v>8072</v>
      </c>
      <c r="Q39" s="38" t="s">
        <v>8073</v>
      </c>
      <c r="R39" s="38" t="s">
        <v>8074</v>
      </c>
      <c r="S39" s="38" t="s">
        <v>8075</v>
      </c>
      <c r="T39" s="38" t="s">
        <v>8076</v>
      </c>
      <c r="U39" s="38" t="s">
        <v>7993</v>
      </c>
      <c r="V39" s="38" t="s">
        <v>468</v>
      </c>
      <c r="W39" s="38" t="s">
        <v>8077</v>
      </c>
      <c r="X39" s="38" t="s">
        <v>8078</v>
      </c>
      <c r="Y39" s="38" t="s">
        <v>7915</v>
      </c>
      <c r="Z39" s="38" t="s">
        <v>412</v>
      </c>
      <c r="AA39" s="38"/>
      <c r="AB39" s="38"/>
      <c r="AC39" s="38"/>
      <c r="AD39" s="38"/>
      <c r="AE39" s="38"/>
      <c r="AF39" s="38"/>
      <c r="AG39" s="38"/>
      <c r="AH39" s="38"/>
      <c r="AI39" s="38">
        <f t="shared" si="18"/>
        <v>10</v>
      </c>
      <c r="AJ39" s="511" t="s">
        <v>8541</v>
      </c>
      <c r="AK39" s="511" t="s">
        <v>8081</v>
      </c>
      <c r="AL39" s="511" t="s">
        <v>8538</v>
      </c>
      <c r="AM39" s="474"/>
      <c r="AN39" s="474"/>
      <c r="AO39" s="474"/>
      <c r="AP39" s="474"/>
      <c r="AQ39" s="474"/>
      <c r="AR39" s="474"/>
      <c r="AS39" s="41">
        <f t="shared" si="19"/>
        <v>2</v>
      </c>
      <c r="AT39" s="41">
        <v>90</v>
      </c>
      <c r="AU39" s="41">
        <v>40</v>
      </c>
      <c r="AV39" s="41">
        <v>90</v>
      </c>
      <c r="AW39" s="41">
        <v>30</v>
      </c>
      <c r="AX39" s="41"/>
      <c r="AY39" s="41"/>
      <c r="AZ39" s="41"/>
      <c r="BA39" s="41"/>
      <c r="BB39" s="41"/>
      <c r="BC39" s="41"/>
      <c r="BD39" s="41"/>
      <c r="BE39" s="41"/>
      <c r="BF39" s="41"/>
      <c r="BG39" s="41"/>
      <c r="BH39" s="41"/>
      <c r="BI39" s="41"/>
      <c r="BJ39" s="11">
        <f t="shared" si="20"/>
        <v>180</v>
      </c>
      <c r="BK39" s="11">
        <f t="shared" si="21"/>
        <v>70</v>
      </c>
      <c r="BL39" s="41">
        <v>270</v>
      </c>
      <c r="BM39" s="41">
        <v>70</v>
      </c>
      <c r="BN39" s="14" t="str">
        <f t="shared" si="0"/>
        <v>ROSSZ</v>
      </c>
      <c r="BO39" s="14" t="str">
        <f t="shared" si="1"/>
        <v>JÓ</v>
      </c>
      <c r="BP39" s="33"/>
      <c r="BR39" s="29" t="s">
        <v>407</v>
      </c>
      <c r="BS39" s="511" t="s">
        <v>8084</v>
      </c>
      <c r="BT39" s="522"/>
      <c r="BU39" s="522"/>
      <c r="BV39" s="522"/>
      <c r="BW39" s="522"/>
      <c r="BX39" s="521"/>
      <c r="BY39" s="48">
        <f t="shared" si="22"/>
        <v>1</v>
      </c>
      <c r="BZ39" s="531">
        <v>90</v>
      </c>
      <c r="CA39" s="531">
        <v>10</v>
      </c>
      <c r="CB39" s="469"/>
      <c r="CC39" s="469"/>
      <c r="CD39" s="26"/>
      <c r="CE39" s="26"/>
      <c r="CF39" s="26"/>
      <c r="CG39" s="26"/>
      <c r="CH39" s="26"/>
      <c r="CI39" s="26"/>
      <c r="CJ39" s="26"/>
      <c r="CK39" s="26"/>
      <c r="CL39" s="27">
        <f t="shared" si="2"/>
        <v>90</v>
      </c>
      <c r="CM39" s="27">
        <f t="shared" si="3"/>
        <v>10</v>
      </c>
      <c r="CN39" s="531">
        <v>90</v>
      </c>
      <c r="CO39" s="531">
        <v>10</v>
      </c>
      <c r="CP39" s="14" t="str">
        <f t="shared" si="4"/>
        <v>JÓ</v>
      </c>
      <c r="CQ39" s="14" t="str">
        <f t="shared" si="5"/>
        <v>JÓ</v>
      </c>
      <c r="CR39" s="33"/>
      <c r="CS39" s="33"/>
      <c r="CT39" s="32" t="s">
        <v>8533</v>
      </c>
      <c r="CU39" s="523" t="s">
        <v>8085</v>
      </c>
      <c r="CV39" s="523" t="s">
        <v>8534</v>
      </c>
      <c r="CW39" s="523"/>
      <c r="CX39" s="523"/>
      <c r="CY39" s="524"/>
      <c r="CZ39" s="524"/>
      <c r="DA39" s="26">
        <f t="shared" si="23"/>
        <v>2</v>
      </c>
      <c r="DB39" s="531">
        <v>30</v>
      </c>
      <c r="DC39" s="531">
        <v>20</v>
      </c>
      <c r="DD39" s="531">
        <v>10</v>
      </c>
      <c r="DE39" s="531">
        <v>15</v>
      </c>
      <c r="DF39" s="531">
        <v>30</v>
      </c>
      <c r="DG39" s="531">
        <v>20</v>
      </c>
      <c r="DH39" s="531">
        <v>10</v>
      </c>
      <c r="DI39" s="531">
        <v>5</v>
      </c>
      <c r="DJ39" s="469"/>
      <c r="DK39" s="469"/>
      <c r="DL39" s="469"/>
      <c r="DM39" s="469"/>
      <c r="DN39" s="469"/>
      <c r="DO39" s="469"/>
      <c r="DP39" s="469"/>
      <c r="DQ39" s="469"/>
      <c r="DR39" s="469"/>
      <c r="DS39" s="469"/>
      <c r="DT39" s="469"/>
      <c r="DU39" s="469"/>
      <c r="DV39" s="469"/>
      <c r="DW39" s="469"/>
      <c r="DX39" s="469"/>
      <c r="DY39" s="469"/>
      <c r="DZ39" s="27">
        <f t="shared" si="24"/>
        <v>60</v>
      </c>
      <c r="EA39" s="27">
        <f t="shared" si="25"/>
        <v>40</v>
      </c>
      <c r="EB39" s="27">
        <f t="shared" si="26"/>
        <v>20</v>
      </c>
      <c r="EC39" s="27">
        <f t="shared" si="27"/>
        <v>20</v>
      </c>
      <c r="ED39" s="531">
        <v>60</v>
      </c>
      <c r="EE39" s="531">
        <v>40</v>
      </c>
      <c r="EF39" s="531">
        <v>20</v>
      </c>
      <c r="EG39" s="531">
        <v>20</v>
      </c>
      <c r="EH39" s="27" t="str">
        <f t="shared" si="6"/>
        <v>JÓ</v>
      </c>
      <c r="EI39" s="27" t="str">
        <f t="shared" si="7"/>
        <v>JÓ</v>
      </c>
      <c r="EJ39" s="27" t="str">
        <f t="shared" si="8"/>
        <v>JÓ</v>
      </c>
      <c r="EK39" s="27" t="str">
        <f t="shared" si="9"/>
        <v>JÓ</v>
      </c>
      <c r="EL39" s="527"/>
      <c r="EN39" s="6">
        <f t="shared" si="10"/>
        <v>30</v>
      </c>
      <c r="EO39" s="6">
        <f t="shared" si="11"/>
        <v>70</v>
      </c>
      <c r="EP39" s="6">
        <f t="shared" si="12"/>
        <v>30</v>
      </c>
      <c r="EQ39" s="6">
        <f t="shared" si="13"/>
        <v>70</v>
      </c>
      <c r="ER39" s="24" t="str">
        <f t="shared" si="28"/>
        <v>JÓ</v>
      </c>
      <c r="ET39" s="6">
        <f t="shared" si="14"/>
        <v>100</v>
      </c>
      <c r="EV39" s="459" t="s">
        <v>807</v>
      </c>
      <c r="EW39" s="459" t="s">
        <v>802</v>
      </c>
      <c r="EX39" s="459" t="s">
        <v>825</v>
      </c>
      <c r="EZ39" s="189">
        <f t="shared" si="15"/>
        <v>330</v>
      </c>
      <c r="FA39" s="201">
        <f t="shared" si="29"/>
        <v>5.5</v>
      </c>
      <c r="FB39" s="23"/>
      <c r="FC39" s="189">
        <f t="shared" si="30"/>
        <v>2</v>
      </c>
      <c r="FE39" s="213">
        <f t="shared" si="16"/>
        <v>90</v>
      </c>
      <c r="FF39" s="213">
        <f t="shared" si="17"/>
        <v>0</v>
      </c>
      <c r="FJ39" s="533" t="s">
        <v>8546</v>
      </c>
    </row>
    <row r="40" spans="1:166" ht="50.1" customHeight="1" x14ac:dyDescent="0.25">
      <c r="A40" s="20">
        <v>35</v>
      </c>
      <c r="B40" s="533" t="s">
        <v>8065</v>
      </c>
      <c r="C40" s="533" t="s">
        <v>8066</v>
      </c>
      <c r="D40" s="43" t="s">
        <v>16</v>
      </c>
      <c r="E40" s="530">
        <v>30</v>
      </c>
      <c r="F40" s="530">
        <v>70</v>
      </c>
      <c r="G40" s="38" t="s">
        <v>428</v>
      </c>
      <c r="H40" s="38" t="s">
        <v>435</v>
      </c>
      <c r="I40" s="38" t="s">
        <v>372</v>
      </c>
      <c r="J40" s="38" t="s">
        <v>373</v>
      </c>
      <c r="K40" s="38" t="s">
        <v>8067</v>
      </c>
      <c r="L40" s="38" t="s">
        <v>8068</v>
      </c>
      <c r="M40" s="38" t="s">
        <v>8069</v>
      </c>
      <c r="N40" s="38" t="s">
        <v>8070</v>
      </c>
      <c r="O40" s="38" t="s">
        <v>8071</v>
      </c>
      <c r="P40" s="38" t="s">
        <v>8072</v>
      </c>
      <c r="Q40" s="38" t="s">
        <v>8073</v>
      </c>
      <c r="R40" s="38" t="s">
        <v>8074</v>
      </c>
      <c r="S40" s="38" t="s">
        <v>8075</v>
      </c>
      <c r="T40" s="38" t="s">
        <v>8076</v>
      </c>
      <c r="U40" s="38" t="s">
        <v>7993</v>
      </c>
      <c r="V40" s="38" t="s">
        <v>468</v>
      </c>
      <c r="W40" s="38" t="s">
        <v>8077</v>
      </c>
      <c r="X40" s="38" t="s">
        <v>8078</v>
      </c>
      <c r="Y40" s="38" t="s">
        <v>7915</v>
      </c>
      <c r="Z40" s="38" t="s">
        <v>412</v>
      </c>
      <c r="AA40" s="39"/>
      <c r="AB40" s="39"/>
      <c r="AC40" s="39"/>
      <c r="AD40" s="39"/>
      <c r="AE40" s="39"/>
      <c r="AF40" s="39"/>
      <c r="AG40" s="39"/>
      <c r="AH40" s="39"/>
      <c r="AI40" s="38">
        <f t="shared" si="18"/>
        <v>10</v>
      </c>
      <c r="AJ40" s="511" t="s">
        <v>8542</v>
      </c>
      <c r="AK40" s="511" t="s">
        <v>8081</v>
      </c>
      <c r="AL40" s="511" t="s">
        <v>8539</v>
      </c>
      <c r="AM40" s="474"/>
      <c r="AN40" s="474"/>
      <c r="AO40" s="474"/>
      <c r="AP40" s="474"/>
      <c r="AQ40" s="474"/>
      <c r="AR40" s="474"/>
      <c r="AS40" s="41">
        <f t="shared" si="19"/>
        <v>2</v>
      </c>
      <c r="AT40" s="41">
        <v>90</v>
      </c>
      <c r="AU40" s="41">
        <v>40</v>
      </c>
      <c r="AV40" s="41">
        <v>90</v>
      </c>
      <c r="AW40" s="41">
        <v>30</v>
      </c>
      <c r="AX40" s="41"/>
      <c r="AY40" s="41"/>
      <c r="AZ40" s="41"/>
      <c r="BA40" s="41"/>
      <c r="BB40" s="41"/>
      <c r="BC40" s="41"/>
      <c r="BD40" s="41"/>
      <c r="BE40" s="41"/>
      <c r="BF40" s="41"/>
      <c r="BG40" s="41"/>
      <c r="BH40" s="41"/>
      <c r="BI40" s="41"/>
      <c r="BJ40" s="11">
        <f t="shared" si="20"/>
        <v>180</v>
      </c>
      <c r="BK40" s="11">
        <f t="shared" si="21"/>
        <v>70</v>
      </c>
      <c r="BL40" s="41">
        <v>270</v>
      </c>
      <c r="BM40" s="41">
        <v>70</v>
      </c>
      <c r="BN40" s="14" t="str">
        <f t="shared" si="0"/>
        <v>ROSSZ</v>
      </c>
      <c r="BO40" s="14" t="str">
        <f t="shared" si="1"/>
        <v>JÓ</v>
      </c>
      <c r="BP40" s="527"/>
      <c r="BR40" s="29" t="s">
        <v>407</v>
      </c>
      <c r="BS40" s="511" t="s">
        <v>8084</v>
      </c>
      <c r="BT40" s="522"/>
      <c r="BU40" s="522"/>
      <c r="BV40" s="522"/>
      <c r="BW40" s="522"/>
      <c r="BX40" s="521"/>
      <c r="BY40" s="48">
        <f t="shared" si="22"/>
        <v>1</v>
      </c>
      <c r="BZ40" s="531">
        <v>90</v>
      </c>
      <c r="CA40" s="531">
        <v>10</v>
      </c>
      <c r="CB40" s="469"/>
      <c r="CC40" s="469"/>
      <c r="CD40" s="26"/>
      <c r="CE40" s="26"/>
      <c r="CF40" s="26"/>
      <c r="CG40" s="26"/>
      <c r="CH40" s="26"/>
      <c r="CI40" s="26"/>
      <c r="CJ40" s="26"/>
      <c r="CK40" s="26"/>
      <c r="CL40" s="27">
        <f t="shared" si="2"/>
        <v>90</v>
      </c>
      <c r="CM40" s="27">
        <f t="shared" si="3"/>
        <v>10</v>
      </c>
      <c r="CN40" s="531">
        <v>90</v>
      </c>
      <c r="CO40" s="531">
        <v>10</v>
      </c>
      <c r="CP40" s="14" t="str">
        <f t="shared" si="4"/>
        <v>JÓ</v>
      </c>
      <c r="CQ40" s="14" t="str">
        <f t="shared" si="5"/>
        <v>JÓ</v>
      </c>
      <c r="CR40" s="33"/>
      <c r="CS40" s="33"/>
      <c r="CT40" s="32" t="s">
        <v>8533</v>
      </c>
      <c r="CU40" s="523" t="s">
        <v>8085</v>
      </c>
      <c r="CV40" s="523" t="s">
        <v>8534</v>
      </c>
      <c r="CW40" s="524"/>
      <c r="CX40" s="524"/>
      <c r="CY40" s="524"/>
      <c r="CZ40" s="524"/>
      <c r="DA40" s="26">
        <f t="shared" si="23"/>
        <v>2</v>
      </c>
      <c r="DB40" s="531">
        <v>30</v>
      </c>
      <c r="DC40" s="531">
        <v>20</v>
      </c>
      <c r="DD40" s="531">
        <v>10</v>
      </c>
      <c r="DE40" s="531">
        <v>15</v>
      </c>
      <c r="DF40" s="531">
        <v>30</v>
      </c>
      <c r="DG40" s="531">
        <v>20</v>
      </c>
      <c r="DH40" s="531">
        <v>10</v>
      </c>
      <c r="DI40" s="531">
        <v>5</v>
      </c>
      <c r="DJ40" s="469"/>
      <c r="DK40" s="469"/>
      <c r="DL40" s="469"/>
      <c r="DM40" s="469"/>
      <c r="DN40" s="469"/>
      <c r="DO40" s="469"/>
      <c r="DP40" s="469"/>
      <c r="DQ40" s="469"/>
      <c r="DR40" s="469"/>
      <c r="DS40" s="469"/>
      <c r="DT40" s="469"/>
      <c r="DU40" s="469"/>
      <c r="DV40" s="469"/>
      <c r="DW40" s="469"/>
      <c r="DX40" s="469"/>
      <c r="DY40" s="469"/>
      <c r="DZ40" s="27">
        <f t="shared" si="24"/>
        <v>60</v>
      </c>
      <c r="EA40" s="27">
        <f t="shared" si="25"/>
        <v>40</v>
      </c>
      <c r="EB40" s="27">
        <f t="shared" si="26"/>
        <v>20</v>
      </c>
      <c r="EC40" s="27">
        <f t="shared" si="27"/>
        <v>20</v>
      </c>
      <c r="ED40" s="531">
        <v>60</v>
      </c>
      <c r="EE40" s="531">
        <v>40</v>
      </c>
      <c r="EF40" s="531">
        <v>20</v>
      </c>
      <c r="EG40" s="531">
        <v>20</v>
      </c>
      <c r="EH40" s="27" t="str">
        <f t="shared" si="6"/>
        <v>JÓ</v>
      </c>
      <c r="EI40" s="27" t="str">
        <f t="shared" si="7"/>
        <v>JÓ</v>
      </c>
      <c r="EJ40" s="27" t="str">
        <f t="shared" si="8"/>
        <v>JÓ</v>
      </c>
      <c r="EK40" s="27" t="str">
        <f t="shared" si="9"/>
        <v>JÓ</v>
      </c>
      <c r="EL40" s="527"/>
      <c r="EN40" s="6">
        <f t="shared" si="10"/>
        <v>30</v>
      </c>
      <c r="EO40" s="6">
        <f t="shared" si="11"/>
        <v>70</v>
      </c>
      <c r="EP40" s="6">
        <f t="shared" si="12"/>
        <v>30</v>
      </c>
      <c r="EQ40" s="6">
        <f t="shared" si="13"/>
        <v>70</v>
      </c>
      <c r="ER40" s="24" t="str">
        <f t="shared" si="28"/>
        <v>JÓ</v>
      </c>
      <c r="ET40" s="6">
        <f t="shared" si="14"/>
        <v>100</v>
      </c>
      <c r="EV40" s="459" t="s">
        <v>807</v>
      </c>
      <c r="EW40" s="459" t="s">
        <v>802</v>
      </c>
      <c r="EX40" s="459" t="s">
        <v>825</v>
      </c>
      <c r="EZ40" s="189">
        <f t="shared" si="15"/>
        <v>330</v>
      </c>
      <c r="FA40" s="201">
        <f t="shared" si="29"/>
        <v>5.5</v>
      </c>
      <c r="FB40" s="23"/>
      <c r="FC40" s="189">
        <f t="shared" si="30"/>
        <v>2</v>
      </c>
      <c r="FE40" s="213">
        <f t="shared" si="16"/>
        <v>90</v>
      </c>
      <c r="FF40" s="213">
        <f t="shared" si="17"/>
        <v>0</v>
      </c>
      <c r="FJ40" s="533" t="s">
        <v>8547</v>
      </c>
    </row>
    <row r="41" spans="1:166" ht="50.1" customHeight="1" x14ac:dyDescent="0.25">
      <c r="A41" s="20">
        <v>36</v>
      </c>
      <c r="B41" s="459" t="s">
        <v>8086</v>
      </c>
      <c r="C41" s="543" t="s">
        <v>8087</v>
      </c>
      <c r="D41" s="459" t="s">
        <v>12</v>
      </c>
      <c r="E41" s="530">
        <v>40</v>
      </c>
      <c r="F41" s="530">
        <v>60</v>
      </c>
      <c r="G41" s="38" t="s">
        <v>7949</v>
      </c>
      <c r="H41" s="38" t="s">
        <v>431</v>
      </c>
      <c r="I41" s="38" t="s">
        <v>7948</v>
      </c>
      <c r="J41" s="38" t="s">
        <v>430</v>
      </c>
      <c r="K41" s="38" t="s">
        <v>7951</v>
      </c>
      <c r="L41" s="38" t="s">
        <v>433</v>
      </c>
      <c r="M41" s="38" t="s">
        <v>7888</v>
      </c>
      <c r="N41" s="38" t="s">
        <v>381</v>
      </c>
      <c r="O41" s="38"/>
      <c r="P41" s="38"/>
      <c r="Q41" s="38"/>
      <c r="R41" s="38"/>
      <c r="S41" s="38"/>
      <c r="T41" s="38"/>
      <c r="U41" s="38"/>
      <c r="V41" s="38"/>
      <c r="W41" s="38"/>
      <c r="X41" s="38"/>
      <c r="Y41" s="38"/>
      <c r="Z41" s="38"/>
      <c r="AA41" s="38"/>
      <c r="AB41" s="38"/>
      <c r="AC41" s="38"/>
      <c r="AD41" s="38"/>
      <c r="AE41" s="38"/>
      <c r="AF41" s="38"/>
      <c r="AG41" s="38"/>
      <c r="AH41" s="38"/>
      <c r="AI41" s="38">
        <f t="shared" si="18"/>
        <v>4</v>
      </c>
      <c r="AJ41" s="474" t="s">
        <v>8088</v>
      </c>
      <c r="AK41" s="511" t="s">
        <v>8089</v>
      </c>
      <c r="AL41" s="511"/>
      <c r="AM41" s="511"/>
      <c r="AN41" s="474"/>
      <c r="AO41" s="474"/>
      <c r="AP41" s="474"/>
      <c r="AQ41" s="474"/>
      <c r="AR41" s="474"/>
      <c r="AS41" s="41">
        <f t="shared" si="19"/>
        <v>1</v>
      </c>
      <c r="AT41" s="41">
        <v>90</v>
      </c>
      <c r="AU41" s="41">
        <v>60</v>
      </c>
      <c r="AV41" s="41"/>
      <c r="AW41" s="41"/>
      <c r="AX41" s="41"/>
      <c r="AY41" s="41"/>
      <c r="AZ41" s="41"/>
      <c r="BA41" s="41"/>
      <c r="BB41" s="41"/>
      <c r="BC41" s="41"/>
      <c r="BD41" s="41"/>
      <c r="BE41" s="41"/>
      <c r="BF41" s="41"/>
      <c r="BG41" s="41"/>
      <c r="BH41" s="41"/>
      <c r="BI41" s="41"/>
      <c r="BJ41" s="11">
        <f t="shared" si="20"/>
        <v>90</v>
      </c>
      <c r="BK41" s="11">
        <f t="shared" si="21"/>
        <v>60</v>
      </c>
      <c r="BL41" s="41">
        <v>90</v>
      </c>
      <c r="BM41" s="41">
        <v>60</v>
      </c>
      <c r="BN41" s="14" t="str">
        <f t="shared" si="0"/>
        <v>JÓ</v>
      </c>
      <c r="BO41" s="14" t="str">
        <f t="shared" si="1"/>
        <v>JÓ</v>
      </c>
      <c r="BP41" s="33"/>
      <c r="BR41" s="29" t="s">
        <v>8090</v>
      </c>
      <c r="BS41" s="486" t="s">
        <v>8091</v>
      </c>
      <c r="BT41" s="522"/>
      <c r="BU41" s="522"/>
      <c r="BV41" s="522"/>
      <c r="BW41" s="522"/>
      <c r="BX41" s="521"/>
      <c r="BY41" s="48">
        <f t="shared" si="22"/>
        <v>1</v>
      </c>
      <c r="BZ41" s="531">
        <v>30</v>
      </c>
      <c r="CA41" s="531">
        <v>20</v>
      </c>
      <c r="CB41" s="531"/>
      <c r="CC41" s="531"/>
      <c r="CD41" s="26"/>
      <c r="CE41" s="26"/>
      <c r="CF41" s="26"/>
      <c r="CG41" s="26"/>
      <c r="CH41" s="26"/>
      <c r="CI41" s="26"/>
      <c r="CJ41" s="26"/>
      <c r="CK41" s="26"/>
      <c r="CL41" s="27">
        <f t="shared" si="2"/>
        <v>30</v>
      </c>
      <c r="CM41" s="27">
        <f t="shared" si="3"/>
        <v>20</v>
      </c>
      <c r="CN41" s="531">
        <v>30</v>
      </c>
      <c r="CO41" s="531">
        <v>20</v>
      </c>
      <c r="CP41" s="14" t="str">
        <f t="shared" si="4"/>
        <v>JÓ</v>
      </c>
      <c r="CQ41" s="14" t="str">
        <f t="shared" si="5"/>
        <v>JÓ</v>
      </c>
      <c r="CR41" s="33"/>
      <c r="CS41" s="33"/>
      <c r="CT41" s="32" t="s">
        <v>8092</v>
      </c>
      <c r="CU41" s="523" t="s">
        <v>8093</v>
      </c>
      <c r="CV41" s="523"/>
      <c r="CW41" s="523"/>
      <c r="CX41" s="523"/>
      <c r="CY41" s="524"/>
      <c r="CZ41" s="524"/>
      <c r="DA41" s="26">
        <f t="shared" si="23"/>
        <v>1</v>
      </c>
      <c r="DB41" s="531">
        <v>20</v>
      </c>
      <c r="DC41" s="531">
        <v>10</v>
      </c>
      <c r="DD41" s="531">
        <v>10</v>
      </c>
      <c r="DE41" s="531">
        <v>20</v>
      </c>
      <c r="DF41" s="531"/>
      <c r="DG41" s="531"/>
      <c r="DH41" s="531"/>
      <c r="DI41" s="531"/>
      <c r="DJ41" s="531"/>
      <c r="DK41" s="531"/>
      <c r="DL41" s="531"/>
      <c r="DM41" s="531"/>
      <c r="DN41" s="531"/>
      <c r="DO41" s="531"/>
      <c r="DP41" s="531"/>
      <c r="DQ41" s="531"/>
      <c r="DR41" s="531"/>
      <c r="DS41" s="531"/>
      <c r="DT41" s="531"/>
      <c r="DU41" s="531"/>
      <c r="DV41" s="531"/>
      <c r="DW41" s="531"/>
      <c r="DX41" s="531"/>
      <c r="DY41" s="531"/>
      <c r="DZ41" s="27">
        <f t="shared" si="24"/>
        <v>20</v>
      </c>
      <c r="EA41" s="27">
        <f t="shared" si="25"/>
        <v>10</v>
      </c>
      <c r="EB41" s="27">
        <f t="shared" si="26"/>
        <v>10</v>
      </c>
      <c r="EC41" s="27">
        <f t="shared" si="27"/>
        <v>20</v>
      </c>
      <c r="ED41" s="531">
        <v>20</v>
      </c>
      <c r="EE41" s="531">
        <v>10</v>
      </c>
      <c r="EF41" s="531">
        <v>10</v>
      </c>
      <c r="EG41" s="531">
        <v>20</v>
      </c>
      <c r="EH41" s="27" t="str">
        <f t="shared" si="6"/>
        <v>JÓ</v>
      </c>
      <c r="EI41" s="27" t="str">
        <f t="shared" si="7"/>
        <v>JÓ</v>
      </c>
      <c r="EJ41" s="27" t="str">
        <f t="shared" si="8"/>
        <v>JÓ</v>
      </c>
      <c r="EK41" s="27" t="str">
        <f t="shared" si="9"/>
        <v>JÓ</v>
      </c>
      <c r="EL41" s="527"/>
      <c r="EN41" s="6">
        <f t="shared" si="10"/>
        <v>40</v>
      </c>
      <c r="EO41" s="6">
        <f t="shared" si="11"/>
        <v>60</v>
      </c>
      <c r="EP41" s="6">
        <f t="shared" si="12"/>
        <v>40</v>
      </c>
      <c r="EQ41" s="6">
        <f t="shared" si="13"/>
        <v>60</v>
      </c>
      <c r="ER41" s="24" t="str">
        <f t="shared" si="28"/>
        <v>JÓ</v>
      </c>
      <c r="ET41" s="6">
        <f t="shared" si="14"/>
        <v>100</v>
      </c>
      <c r="EV41" s="459" t="s">
        <v>799</v>
      </c>
      <c r="EW41" s="459" t="s">
        <v>808</v>
      </c>
      <c r="EX41" s="459" t="s">
        <v>801</v>
      </c>
      <c r="EZ41" s="189">
        <f t="shared" si="15"/>
        <v>140</v>
      </c>
      <c r="FA41" s="201">
        <f t="shared" si="29"/>
        <v>2.3333333333333335</v>
      </c>
      <c r="FB41" s="23"/>
      <c r="FC41" s="189">
        <f t="shared" si="30"/>
        <v>4</v>
      </c>
      <c r="FE41" s="213">
        <f t="shared" si="16"/>
        <v>30</v>
      </c>
      <c r="FF41" s="213">
        <f t="shared" si="17"/>
        <v>0</v>
      </c>
      <c r="FJ41" s="543" t="s">
        <v>8087</v>
      </c>
    </row>
    <row r="42" spans="1:166" ht="50.1" customHeight="1" x14ac:dyDescent="0.25">
      <c r="A42" s="20">
        <v>37</v>
      </c>
      <c r="B42" s="459" t="s">
        <v>75</v>
      </c>
      <c r="C42" s="541" t="s">
        <v>76</v>
      </c>
      <c r="D42" s="459" t="s">
        <v>12</v>
      </c>
      <c r="E42" s="530">
        <v>40</v>
      </c>
      <c r="F42" s="530">
        <v>60</v>
      </c>
      <c r="G42" s="38" t="s">
        <v>8025</v>
      </c>
      <c r="H42" s="38" t="s">
        <v>8026</v>
      </c>
      <c r="I42" s="38" t="s">
        <v>8027</v>
      </c>
      <c r="J42" s="38" t="s">
        <v>8028</v>
      </c>
      <c r="K42" s="38" t="s">
        <v>485</v>
      </c>
      <c r="L42" s="38" t="s">
        <v>486</v>
      </c>
      <c r="M42" s="38" t="s">
        <v>487</v>
      </c>
      <c r="N42" s="38" t="s">
        <v>488</v>
      </c>
      <c r="O42" s="38"/>
      <c r="P42" s="38"/>
      <c r="Q42" s="38"/>
      <c r="R42" s="38"/>
      <c r="S42" s="38"/>
      <c r="T42" s="38"/>
      <c r="U42" s="38"/>
      <c r="V42" s="38"/>
      <c r="W42" s="38"/>
      <c r="X42" s="38"/>
      <c r="Y42" s="38"/>
      <c r="Z42" s="38"/>
      <c r="AA42" s="38"/>
      <c r="AB42" s="38"/>
      <c r="AC42" s="38"/>
      <c r="AD42" s="38"/>
      <c r="AE42" s="38"/>
      <c r="AF42" s="38"/>
      <c r="AG42" s="38"/>
      <c r="AH42" s="38"/>
      <c r="AI42" s="38">
        <f t="shared" si="18"/>
        <v>4</v>
      </c>
      <c r="AJ42" s="511" t="s">
        <v>8094</v>
      </c>
      <c r="AK42" s="511" t="s">
        <v>8033</v>
      </c>
      <c r="AL42" s="511" t="s">
        <v>8034</v>
      </c>
      <c r="AM42" s="511" t="s">
        <v>69</v>
      </c>
      <c r="AN42" s="474" t="s">
        <v>70</v>
      </c>
      <c r="AO42" s="474"/>
      <c r="AP42" s="474"/>
      <c r="AQ42" s="474"/>
      <c r="AR42" s="474"/>
      <c r="AS42" s="41">
        <f t="shared" si="19"/>
        <v>4</v>
      </c>
      <c r="AT42" s="41">
        <v>10</v>
      </c>
      <c r="AU42" s="41">
        <v>5</v>
      </c>
      <c r="AV42" s="41">
        <v>50</v>
      </c>
      <c r="AW42" s="41">
        <v>5</v>
      </c>
      <c r="AX42" s="41">
        <v>10</v>
      </c>
      <c r="AY42" s="41">
        <v>20</v>
      </c>
      <c r="AZ42" s="41">
        <v>10</v>
      </c>
      <c r="BA42" s="41">
        <v>30</v>
      </c>
      <c r="BB42" s="41"/>
      <c r="BC42" s="41"/>
      <c r="BD42" s="41"/>
      <c r="BE42" s="41"/>
      <c r="BF42" s="41"/>
      <c r="BG42" s="41"/>
      <c r="BH42" s="41"/>
      <c r="BI42" s="41"/>
      <c r="BJ42" s="11">
        <f t="shared" si="20"/>
        <v>80</v>
      </c>
      <c r="BK42" s="11">
        <f t="shared" si="21"/>
        <v>60</v>
      </c>
      <c r="BL42" s="41">
        <v>80</v>
      </c>
      <c r="BM42" s="41">
        <v>60</v>
      </c>
      <c r="BN42" s="14" t="str">
        <f t="shared" ref="BN42:BN84" si="31">IF(B42="","",IF(BJ42="","ADATHIÁNY",IF(BJ42=BL42,"JÓ","ROSSZ")))</f>
        <v>JÓ</v>
      </c>
      <c r="BO42" s="14" t="str">
        <f t="shared" ref="BO42:BO84" si="32">IF(B42="","",IF(BK42="","ADATHIÁNY",IF(BK42=BM42,"JÓ","ROSSZ")))</f>
        <v>JÓ</v>
      </c>
      <c r="BP42" s="33"/>
      <c r="BR42" s="29" t="s">
        <v>495</v>
      </c>
      <c r="BS42" s="486" t="s">
        <v>508</v>
      </c>
      <c r="BT42" s="522"/>
      <c r="BU42" s="522"/>
      <c r="BV42" s="522"/>
      <c r="BW42" s="522"/>
      <c r="BX42" s="521"/>
      <c r="BY42" s="48">
        <f t="shared" si="22"/>
        <v>1</v>
      </c>
      <c r="BZ42" s="531">
        <v>45</v>
      </c>
      <c r="CA42" s="531">
        <v>10</v>
      </c>
      <c r="CB42" s="531"/>
      <c r="CC42" s="531"/>
      <c r="CD42" s="26"/>
      <c r="CE42" s="26"/>
      <c r="CF42" s="26"/>
      <c r="CG42" s="26"/>
      <c r="CH42" s="26"/>
      <c r="CI42" s="26"/>
      <c r="CJ42" s="26"/>
      <c r="CK42" s="26"/>
      <c r="CL42" s="27">
        <f t="shared" si="2"/>
        <v>45</v>
      </c>
      <c r="CM42" s="27">
        <f t="shared" si="3"/>
        <v>10</v>
      </c>
      <c r="CN42" s="531">
        <v>45</v>
      </c>
      <c r="CO42" s="531">
        <v>10</v>
      </c>
      <c r="CP42" s="14" t="str">
        <f t="shared" si="4"/>
        <v>JÓ</v>
      </c>
      <c r="CQ42" s="14" t="str">
        <f t="shared" si="5"/>
        <v>JÓ</v>
      </c>
      <c r="CR42" s="33"/>
      <c r="CS42" s="33"/>
      <c r="CT42" s="32" t="s">
        <v>8095</v>
      </c>
      <c r="CU42" s="523" t="s">
        <v>7914</v>
      </c>
      <c r="CV42" s="523" t="s">
        <v>7914</v>
      </c>
      <c r="CW42" s="523" t="s">
        <v>7914</v>
      </c>
      <c r="CX42" s="523"/>
      <c r="CY42" s="524"/>
      <c r="CZ42" s="524"/>
      <c r="DA42" s="26">
        <f t="shared" si="23"/>
        <v>3</v>
      </c>
      <c r="DB42" s="531">
        <v>10</v>
      </c>
      <c r="DC42" s="531">
        <v>5</v>
      </c>
      <c r="DD42" s="531">
        <v>5</v>
      </c>
      <c r="DE42" s="531">
        <v>10</v>
      </c>
      <c r="DF42" s="531">
        <v>10</v>
      </c>
      <c r="DG42" s="531">
        <v>5</v>
      </c>
      <c r="DH42" s="531">
        <v>5</v>
      </c>
      <c r="DI42" s="531">
        <v>10</v>
      </c>
      <c r="DJ42" s="531">
        <v>10</v>
      </c>
      <c r="DK42" s="531">
        <v>5</v>
      </c>
      <c r="DL42" s="531">
        <v>5</v>
      </c>
      <c r="DM42" s="531">
        <v>10</v>
      </c>
      <c r="DN42" s="531"/>
      <c r="DO42" s="531"/>
      <c r="DP42" s="531"/>
      <c r="DQ42" s="531"/>
      <c r="DR42" s="531"/>
      <c r="DS42" s="531"/>
      <c r="DT42" s="531"/>
      <c r="DU42" s="531"/>
      <c r="DV42" s="531"/>
      <c r="DW42" s="531"/>
      <c r="DX42" s="531"/>
      <c r="DY42" s="531"/>
      <c r="DZ42" s="27">
        <f t="shared" ref="DZ42:DZ84" si="33">IF(DB42="NINCS","0",IF(DB42="","",(DB42+DF42+DJ42+DN42+DR42+DV42)))</f>
        <v>30</v>
      </c>
      <c r="EA42" s="27">
        <f t="shared" ref="EA42:EA84" si="34">IF(DC42="NINCS","0",IF(DC42="","",(DC42+DG42+DK42+DO42+DS42+DW42)))</f>
        <v>15</v>
      </c>
      <c r="EB42" s="27">
        <f t="shared" ref="EB42:EB84" si="35">IF(DD42="NINCS","0",IF(DD42="","",(DD42+DH42+DL42+DP42+DT42+DX42)))</f>
        <v>15</v>
      </c>
      <c r="EC42" s="27">
        <f t="shared" ref="EC42:EC84" si="36">IF(DE42="NINCS","0",IF(DE42="","",(DE42+DI42+DM42+DQ42+DU42+DY42)))</f>
        <v>30</v>
      </c>
      <c r="ED42" s="531">
        <v>30</v>
      </c>
      <c r="EE42" s="531">
        <v>15</v>
      </c>
      <c r="EF42" s="531">
        <v>15</v>
      </c>
      <c r="EG42" s="531">
        <v>30</v>
      </c>
      <c r="EH42" s="27" t="str">
        <f t="shared" si="6"/>
        <v>JÓ</v>
      </c>
      <c r="EI42" s="27" t="str">
        <f t="shared" si="7"/>
        <v>JÓ</v>
      </c>
      <c r="EJ42" s="27" t="str">
        <f t="shared" si="8"/>
        <v>JÓ</v>
      </c>
      <c r="EK42" s="27" t="str">
        <f t="shared" si="9"/>
        <v>JÓ</v>
      </c>
      <c r="EL42" s="527" t="s">
        <v>8043</v>
      </c>
      <c r="EN42" s="6">
        <f t="shared" si="10"/>
        <v>40</v>
      </c>
      <c r="EO42" s="6">
        <f t="shared" si="11"/>
        <v>60</v>
      </c>
      <c r="EP42" s="6">
        <f t="shared" si="12"/>
        <v>40</v>
      </c>
      <c r="EQ42" s="6">
        <f t="shared" si="13"/>
        <v>60</v>
      </c>
      <c r="ER42" s="24" t="str">
        <f t="shared" ref="ER42:ER84" si="37">IF(EN42="","",IF(EN42&gt;EO42,"Elmélet több",IF(EN42&lt;EP42,"Gyakorlat több","JÓ")))</f>
        <v>JÓ</v>
      </c>
      <c r="ET42" s="6">
        <f t="shared" si="14"/>
        <v>100</v>
      </c>
      <c r="EV42" s="459" t="s">
        <v>799</v>
      </c>
      <c r="EW42" s="459" t="s">
        <v>813</v>
      </c>
      <c r="EX42" s="459" t="s">
        <v>798</v>
      </c>
      <c r="EZ42" s="189">
        <f t="shared" si="15"/>
        <v>155</v>
      </c>
      <c r="FA42" s="201">
        <f t="shared" si="29"/>
        <v>2.5833333333333335</v>
      </c>
      <c r="FB42" s="23"/>
      <c r="FC42" s="189">
        <f t="shared" si="30"/>
        <v>3</v>
      </c>
      <c r="FE42" s="213">
        <f t="shared" si="16"/>
        <v>45</v>
      </c>
      <c r="FF42" s="213">
        <f t="shared" si="17"/>
        <v>0</v>
      </c>
      <c r="FJ42" s="541" t="s">
        <v>76</v>
      </c>
    </row>
    <row r="43" spans="1:166" ht="50.1" customHeight="1" x14ac:dyDescent="0.25">
      <c r="A43" s="20">
        <v>38</v>
      </c>
      <c r="B43" s="459" t="s">
        <v>8096</v>
      </c>
      <c r="C43" s="543" t="s">
        <v>77</v>
      </c>
      <c r="D43" s="459" t="s">
        <v>12</v>
      </c>
      <c r="E43" s="530">
        <v>30</v>
      </c>
      <c r="F43" s="530">
        <v>70</v>
      </c>
      <c r="G43" s="38" t="s">
        <v>7923</v>
      </c>
      <c r="H43" s="38" t="s">
        <v>509</v>
      </c>
      <c r="I43" s="38" t="s">
        <v>510</v>
      </c>
      <c r="J43" s="38" t="s">
        <v>511</v>
      </c>
      <c r="K43" s="38" t="s">
        <v>513</v>
      </c>
      <c r="L43" s="38" t="s">
        <v>514</v>
      </c>
      <c r="M43" s="38"/>
      <c r="N43" s="38"/>
      <c r="O43" s="38"/>
      <c r="P43" s="38"/>
      <c r="Q43" s="38"/>
      <c r="R43" s="38"/>
      <c r="S43" s="38"/>
      <c r="T43" s="38"/>
      <c r="U43" s="38"/>
      <c r="V43" s="38"/>
      <c r="W43" s="38"/>
      <c r="X43" s="38"/>
      <c r="Y43" s="38"/>
      <c r="Z43" s="38"/>
      <c r="AA43" s="38"/>
      <c r="AB43" s="38"/>
      <c r="AC43" s="38"/>
      <c r="AD43" s="38"/>
      <c r="AE43" s="38"/>
      <c r="AF43" s="38"/>
      <c r="AG43" s="38"/>
      <c r="AH43" s="38"/>
      <c r="AI43" s="38">
        <f t="shared" si="18"/>
        <v>3</v>
      </c>
      <c r="AJ43" s="474" t="s">
        <v>8097</v>
      </c>
      <c r="AK43" s="511" t="s">
        <v>8098</v>
      </c>
      <c r="AL43" s="474"/>
      <c r="AM43" s="474"/>
      <c r="AN43" s="474"/>
      <c r="AO43" s="474"/>
      <c r="AP43" s="474"/>
      <c r="AQ43" s="474"/>
      <c r="AR43" s="474"/>
      <c r="AS43" s="41">
        <f t="shared" si="19"/>
        <v>1</v>
      </c>
      <c r="AT43" s="41">
        <v>240</v>
      </c>
      <c r="AU43" s="41">
        <v>70</v>
      </c>
      <c r="AV43" s="41"/>
      <c r="AW43" s="41"/>
      <c r="AX43" s="41"/>
      <c r="AY43" s="41"/>
      <c r="AZ43" s="41"/>
      <c r="BA43" s="41"/>
      <c r="BB43" s="41"/>
      <c r="BC43" s="41"/>
      <c r="BD43" s="41"/>
      <c r="BE43" s="41"/>
      <c r="BF43" s="41"/>
      <c r="BG43" s="41"/>
      <c r="BH43" s="41"/>
      <c r="BI43" s="41"/>
      <c r="BJ43" s="11">
        <f t="shared" si="20"/>
        <v>240</v>
      </c>
      <c r="BK43" s="11">
        <f t="shared" si="21"/>
        <v>70</v>
      </c>
      <c r="BL43" s="41">
        <v>240</v>
      </c>
      <c r="BM43" s="41">
        <v>70</v>
      </c>
      <c r="BN43" s="14" t="str">
        <f t="shared" si="31"/>
        <v>JÓ</v>
      </c>
      <c r="BO43" s="14" t="str">
        <f t="shared" si="32"/>
        <v>JÓ</v>
      </c>
      <c r="BP43" s="33"/>
      <c r="BR43" s="29" t="s">
        <v>515</v>
      </c>
      <c r="BS43" s="511" t="s">
        <v>8099</v>
      </c>
      <c r="BT43" s="522"/>
      <c r="BU43" s="522"/>
      <c r="BV43" s="522"/>
      <c r="BW43" s="522"/>
      <c r="BX43" s="521"/>
      <c r="BY43" s="48">
        <f t="shared" si="22"/>
        <v>1</v>
      </c>
      <c r="BZ43" s="531">
        <v>90</v>
      </c>
      <c r="CA43" s="531">
        <v>10</v>
      </c>
      <c r="CB43" s="531"/>
      <c r="CC43" s="531"/>
      <c r="CD43" s="26"/>
      <c r="CE43" s="26"/>
      <c r="CF43" s="26"/>
      <c r="CG43" s="26"/>
      <c r="CH43" s="26"/>
      <c r="CI43" s="26"/>
      <c r="CJ43" s="26"/>
      <c r="CK43" s="26"/>
      <c r="CL43" s="27">
        <f t="shared" si="2"/>
        <v>90</v>
      </c>
      <c r="CM43" s="27">
        <f t="shared" si="3"/>
        <v>10</v>
      </c>
      <c r="CN43" s="531">
        <v>90</v>
      </c>
      <c r="CO43" s="531">
        <v>10</v>
      </c>
      <c r="CP43" s="14" t="str">
        <f t="shared" si="4"/>
        <v>JÓ</v>
      </c>
      <c r="CQ43" s="14" t="str">
        <f t="shared" si="5"/>
        <v>JÓ</v>
      </c>
      <c r="CR43" s="33"/>
      <c r="CS43" s="33"/>
      <c r="CT43" s="32" t="s">
        <v>516</v>
      </c>
      <c r="CU43" s="523" t="s">
        <v>8100</v>
      </c>
      <c r="CV43" s="523"/>
      <c r="CW43" s="523"/>
      <c r="CX43" s="523"/>
      <c r="CY43" s="524"/>
      <c r="CZ43" s="524"/>
      <c r="DA43" s="26">
        <f t="shared" si="23"/>
        <v>1</v>
      </c>
      <c r="DB43" s="531">
        <v>40</v>
      </c>
      <c r="DC43" s="531">
        <v>30</v>
      </c>
      <c r="DD43" s="531">
        <v>10</v>
      </c>
      <c r="DE43" s="531">
        <v>20</v>
      </c>
      <c r="DF43" s="531"/>
      <c r="DG43" s="531"/>
      <c r="DH43" s="531"/>
      <c r="DI43" s="531"/>
      <c r="DJ43" s="531"/>
      <c r="DK43" s="531"/>
      <c r="DL43" s="531"/>
      <c r="DM43" s="531"/>
      <c r="DN43" s="531"/>
      <c r="DO43" s="531"/>
      <c r="DP43" s="531"/>
      <c r="DQ43" s="531"/>
      <c r="DR43" s="531"/>
      <c r="DS43" s="531"/>
      <c r="DT43" s="531"/>
      <c r="DU43" s="531"/>
      <c r="DV43" s="531"/>
      <c r="DW43" s="531"/>
      <c r="DX43" s="531"/>
      <c r="DY43" s="531"/>
      <c r="DZ43" s="27">
        <f t="shared" si="33"/>
        <v>40</v>
      </c>
      <c r="EA43" s="27">
        <f t="shared" si="34"/>
        <v>30</v>
      </c>
      <c r="EB43" s="27">
        <f t="shared" si="35"/>
        <v>10</v>
      </c>
      <c r="EC43" s="27">
        <f t="shared" si="36"/>
        <v>20</v>
      </c>
      <c r="ED43" s="531">
        <v>40</v>
      </c>
      <c r="EE43" s="531">
        <v>30</v>
      </c>
      <c r="EF43" s="531">
        <v>10</v>
      </c>
      <c r="EG43" s="531">
        <v>20</v>
      </c>
      <c r="EH43" s="27" t="str">
        <f t="shared" si="6"/>
        <v>JÓ</v>
      </c>
      <c r="EI43" s="27" t="str">
        <f t="shared" si="7"/>
        <v>JÓ</v>
      </c>
      <c r="EJ43" s="27" t="str">
        <f t="shared" si="8"/>
        <v>JÓ</v>
      </c>
      <c r="EK43" s="27" t="str">
        <f t="shared" si="9"/>
        <v>JÓ</v>
      </c>
      <c r="EL43" s="527"/>
      <c r="EN43" s="6">
        <f t="shared" si="10"/>
        <v>30</v>
      </c>
      <c r="EO43" s="6">
        <f t="shared" si="11"/>
        <v>70</v>
      </c>
      <c r="EP43" s="6">
        <f t="shared" si="12"/>
        <v>30</v>
      </c>
      <c r="EQ43" s="6">
        <f t="shared" si="13"/>
        <v>70</v>
      </c>
      <c r="ER43" s="24" t="str">
        <f t="shared" si="37"/>
        <v>JÓ</v>
      </c>
      <c r="ET43" s="6">
        <f t="shared" si="14"/>
        <v>100</v>
      </c>
      <c r="EV43" s="459" t="s">
        <v>799</v>
      </c>
      <c r="EW43" s="459" t="s">
        <v>802</v>
      </c>
      <c r="EX43" s="459" t="s">
        <v>878</v>
      </c>
      <c r="EZ43" s="189">
        <f t="shared" si="15"/>
        <v>370</v>
      </c>
      <c r="FA43" s="201">
        <f t="shared" si="29"/>
        <v>6.166666666666667</v>
      </c>
      <c r="FB43" s="23"/>
      <c r="FC43" s="189">
        <f t="shared" si="30"/>
        <v>2</v>
      </c>
      <c r="FE43" s="213">
        <f t="shared" si="16"/>
        <v>90</v>
      </c>
      <c r="FF43" s="213">
        <f t="shared" si="17"/>
        <v>0</v>
      </c>
      <c r="FJ43" s="543" t="s">
        <v>77</v>
      </c>
    </row>
    <row r="44" spans="1:166" ht="50.1" customHeight="1" x14ac:dyDescent="0.25">
      <c r="A44" s="20">
        <v>39</v>
      </c>
      <c r="B44" s="458" t="s">
        <v>78</v>
      </c>
      <c r="C44" s="542" t="s">
        <v>79</v>
      </c>
      <c r="D44" s="43" t="s">
        <v>16</v>
      </c>
      <c r="E44" s="37">
        <v>50</v>
      </c>
      <c r="F44" s="37">
        <v>50</v>
      </c>
      <c r="G44" s="39" t="s">
        <v>370</v>
      </c>
      <c r="H44" s="39" t="s">
        <v>371</v>
      </c>
      <c r="I44" s="39" t="s">
        <v>372</v>
      </c>
      <c r="J44" s="39" t="s">
        <v>373</v>
      </c>
      <c r="K44" s="38" t="s">
        <v>7942</v>
      </c>
      <c r="L44" s="38" t="s">
        <v>425</v>
      </c>
      <c r="M44" s="39" t="s">
        <v>7943</v>
      </c>
      <c r="N44" s="39" t="s">
        <v>426</v>
      </c>
      <c r="O44" s="39" t="s">
        <v>8101</v>
      </c>
      <c r="P44" s="39" t="s">
        <v>517</v>
      </c>
      <c r="Q44" s="39" t="s">
        <v>8102</v>
      </c>
      <c r="R44" s="39" t="s">
        <v>8103</v>
      </c>
      <c r="S44" s="39" t="s">
        <v>8104</v>
      </c>
      <c r="T44" s="39" t="s">
        <v>518</v>
      </c>
      <c r="U44" s="39" t="s">
        <v>519</v>
      </c>
      <c r="V44" s="39" t="s">
        <v>520</v>
      </c>
      <c r="W44" s="39" t="s">
        <v>8105</v>
      </c>
      <c r="X44" s="39" t="s">
        <v>521</v>
      </c>
      <c r="Y44" s="39" t="s">
        <v>8106</v>
      </c>
      <c r="Z44" s="39" t="s">
        <v>522</v>
      </c>
      <c r="AA44" s="39" t="s">
        <v>374</v>
      </c>
      <c r="AB44" s="39" t="s">
        <v>375</v>
      </c>
      <c r="AC44" s="39"/>
      <c r="AD44" s="39"/>
      <c r="AE44" s="39"/>
      <c r="AF44" s="39"/>
      <c r="AG44" s="39"/>
      <c r="AH44" s="39"/>
      <c r="AI44" s="38">
        <f t="shared" si="18"/>
        <v>11</v>
      </c>
      <c r="AJ44" s="511" t="s">
        <v>8107</v>
      </c>
      <c r="AK44" s="474" t="s">
        <v>523</v>
      </c>
      <c r="AL44" s="474" t="s">
        <v>7627</v>
      </c>
      <c r="AM44" s="474" t="s">
        <v>7628</v>
      </c>
      <c r="AN44" s="474" t="s">
        <v>8108</v>
      </c>
      <c r="AO44" s="474"/>
      <c r="AP44" s="474"/>
      <c r="AQ44" s="474"/>
      <c r="AR44" s="474"/>
      <c r="AS44" s="41">
        <f t="shared" si="19"/>
        <v>4</v>
      </c>
      <c r="AT44" s="41">
        <v>0</v>
      </c>
      <c r="AU44" s="41">
        <v>25</v>
      </c>
      <c r="AV44" s="41">
        <v>60</v>
      </c>
      <c r="AW44" s="41">
        <v>10</v>
      </c>
      <c r="AX44" s="41">
        <v>90</v>
      </c>
      <c r="AY44" s="41">
        <v>15</v>
      </c>
      <c r="AZ44" s="41">
        <v>60</v>
      </c>
      <c r="BA44" s="41">
        <v>10</v>
      </c>
      <c r="BB44" s="41"/>
      <c r="BC44" s="41"/>
      <c r="BD44" s="41"/>
      <c r="BE44" s="41"/>
      <c r="BF44" s="41"/>
      <c r="BG44" s="41"/>
      <c r="BH44" s="41"/>
      <c r="BI44" s="41"/>
      <c r="BJ44" s="11">
        <f t="shared" si="20"/>
        <v>210</v>
      </c>
      <c r="BK44" s="11">
        <f t="shared" si="21"/>
        <v>60</v>
      </c>
      <c r="BL44" s="41">
        <v>210</v>
      </c>
      <c r="BM44" s="41">
        <v>60</v>
      </c>
      <c r="BN44" s="14" t="str">
        <f t="shared" si="31"/>
        <v>JÓ</v>
      </c>
      <c r="BO44" s="14" t="str">
        <f t="shared" si="32"/>
        <v>JÓ</v>
      </c>
      <c r="BP44" s="527" t="s">
        <v>8112</v>
      </c>
      <c r="BR44" s="29" t="s">
        <v>8109</v>
      </c>
      <c r="BS44" s="486" t="s">
        <v>8110</v>
      </c>
      <c r="BT44" s="522"/>
      <c r="BU44" s="522"/>
      <c r="BV44" s="522"/>
      <c r="BW44" s="522"/>
      <c r="BX44" s="521"/>
      <c r="BY44" s="48">
        <f t="shared" si="22"/>
        <v>1</v>
      </c>
      <c r="BZ44" s="531">
        <v>60</v>
      </c>
      <c r="CA44" s="531">
        <v>10</v>
      </c>
      <c r="CB44" s="531"/>
      <c r="CC44" s="531"/>
      <c r="CD44" s="26"/>
      <c r="CE44" s="26"/>
      <c r="CF44" s="26"/>
      <c r="CG44" s="26"/>
      <c r="CH44" s="26"/>
      <c r="CI44" s="26"/>
      <c r="CJ44" s="26"/>
      <c r="CK44" s="26"/>
      <c r="CL44" s="27">
        <f t="shared" si="2"/>
        <v>60</v>
      </c>
      <c r="CM44" s="27">
        <f t="shared" si="3"/>
        <v>10</v>
      </c>
      <c r="CN44" s="531">
        <v>60</v>
      </c>
      <c r="CO44" s="531">
        <v>10</v>
      </c>
      <c r="CP44" s="14" t="str">
        <f t="shared" si="4"/>
        <v>JÓ</v>
      </c>
      <c r="CQ44" s="14" t="str">
        <f t="shared" si="5"/>
        <v>JÓ</v>
      </c>
      <c r="CR44" s="33"/>
      <c r="CS44" s="33"/>
      <c r="CT44" s="32" t="s">
        <v>524</v>
      </c>
      <c r="CU44" s="523" t="s">
        <v>8111</v>
      </c>
      <c r="CV44" s="523" t="s">
        <v>525</v>
      </c>
      <c r="CW44" s="524"/>
      <c r="CX44" s="524"/>
      <c r="CY44" s="524"/>
      <c r="CZ44" s="524"/>
      <c r="DA44" s="26">
        <f t="shared" si="23"/>
        <v>2</v>
      </c>
      <c r="DB44" s="531">
        <v>10</v>
      </c>
      <c r="DC44" s="531">
        <v>0</v>
      </c>
      <c r="DD44" s="531">
        <v>10</v>
      </c>
      <c r="DE44" s="531">
        <v>10</v>
      </c>
      <c r="DF44" s="531">
        <v>45</v>
      </c>
      <c r="DG44" s="531">
        <v>30</v>
      </c>
      <c r="DH44" s="531">
        <v>15</v>
      </c>
      <c r="DI44" s="531">
        <v>20</v>
      </c>
      <c r="DJ44" s="531"/>
      <c r="DK44" s="531"/>
      <c r="DL44" s="531"/>
      <c r="DM44" s="531"/>
      <c r="DN44" s="531"/>
      <c r="DO44" s="531"/>
      <c r="DP44" s="531"/>
      <c r="DQ44" s="531"/>
      <c r="DR44" s="531"/>
      <c r="DS44" s="531"/>
      <c r="DT44" s="531"/>
      <c r="DU44" s="531"/>
      <c r="DV44" s="531"/>
      <c r="DW44" s="531"/>
      <c r="DX44" s="531"/>
      <c r="DY44" s="531"/>
      <c r="DZ44" s="27">
        <f t="shared" si="33"/>
        <v>55</v>
      </c>
      <c r="EA44" s="27">
        <f t="shared" si="34"/>
        <v>30</v>
      </c>
      <c r="EB44" s="27">
        <f t="shared" si="35"/>
        <v>25</v>
      </c>
      <c r="EC44" s="27">
        <f t="shared" si="36"/>
        <v>30</v>
      </c>
      <c r="ED44" s="531">
        <v>55</v>
      </c>
      <c r="EE44" s="531">
        <v>30</v>
      </c>
      <c r="EF44" s="531">
        <v>25</v>
      </c>
      <c r="EG44" s="531">
        <v>30</v>
      </c>
      <c r="EH44" s="27" t="str">
        <f t="shared" si="6"/>
        <v>JÓ</v>
      </c>
      <c r="EI44" s="27" t="str">
        <f t="shared" si="7"/>
        <v>JÓ</v>
      </c>
      <c r="EJ44" s="27" t="str">
        <f t="shared" si="8"/>
        <v>JÓ</v>
      </c>
      <c r="EK44" s="27" t="str">
        <f t="shared" si="9"/>
        <v>JÓ</v>
      </c>
      <c r="EL44" s="527"/>
      <c r="EN44" s="6">
        <f t="shared" si="10"/>
        <v>40</v>
      </c>
      <c r="EO44" s="6">
        <f t="shared" si="11"/>
        <v>60</v>
      </c>
      <c r="EP44" s="6">
        <f t="shared" si="12"/>
        <v>50</v>
      </c>
      <c r="EQ44" s="6">
        <f t="shared" si="13"/>
        <v>50</v>
      </c>
      <c r="ER44" s="24" t="str">
        <f t="shared" si="37"/>
        <v>Gyakorlat több</v>
      </c>
      <c r="ET44" s="6">
        <f t="shared" si="14"/>
        <v>100</v>
      </c>
      <c r="EV44" s="459" t="s">
        <v>810</v>
      </c>
      <c r="EW44" s="459" t="s">
        <v>806</v>
      </c>
      <c r="EX44" s="459" t="s">
        <v>798</v>
      </c>
      <c r="EZ44" s="189">
        <f t="shared" si="15"/>
        <v>325</v>
      </c>
      <c r="FA44" s="201">
        <f t="shared" si="29"/>
        <v>5.416666666666667</v>
      </c>
      <c r="FB44" s="23"/>
      <c r="FC44" s="189">
        <f t="shared" si="30"/>
        <v>2</v>
      </c>
      <c r="FE44" s="213">
        <f t="shared" si="16"/>
        <v>60</v>
      </c>
      <c r="FF44" s="213">
        <f t="shared" si="17"/>
        <v>0</v>
      </c>
      <c r="FJ44" s="542" t="s">
        <v>79</v>
      </c>
    </row>
    <row r="45" spans="1:166" ht="50.1" customHeight="1" x14ac:dyDescent="0.25">
      <c r="A45" s="20">
        <v>40</v>
      </c>
      <c r="B45" s="459" t="s">
        <v>82</v>
      </c>
      <c r="C45" s="542" t="s">
        <v>83</v>
      </c>
      <c r="D45" s="459" t="s">
        <v>14</v>
      </c>
      <c r="E45" s="530">
        <v>50</v>
      </c>
      <c r="F45" s="530">
        <v>50</v>
      </c>
      <c r="G45" s="38" t="s">
        <v>526</v>
      </c>
      <c r="H45" s="38" t="s">
        <v>527</v>
      </c>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f t="shared" si="18"/>
        <v>1</v>
      </c>
      <c r="AJ45" s="474" t="s">
        <v>84</v>
      </c>
      <c r="AK45" s="474" t="s">
        <v>8113</v>
      </c>
      <c r="AL45" s="474"/>
      <c r="AM45" s="474"/>
      <c r="AN45" s="474"/>
      <c r="AO45" s="474"/>
      <c r="AP45" s="474"/>
      <c r="AQ45" s="474"/>
      <c r="AR45" s="474"/>
      <c r="AS45" s="41">
        <f t="shared" si="19"/>
        <v>1</v>
      </c>
      <c r="AT45" s="41">
        <v>60</v>
      </c>
      <c r="AU45" s="41">
        <v>60</v>
      </c>
      <c r="AV45" s="41"/>
      <c r="AW45" s="41"/>
      <c r="AX45" s="41"/>
      <c r="AY45" s="41"/>
      <c r="AZ45" s="41"/>
      <c r="BA45" s="41"/>
      <c r="BB45" s="41"/>
      <c r="BC45" s="41"/>
      <c r="BD45" s="41"/>
      <c r="BE45" s="41"/>
      <c r="BF45" s="41"/>
      <c r="BG45" s="41"/>
      <c r="BH45" s="41"/>
      <c r="BI45" s="41"/>
      <c r="BJ45" s="11">
        <f t="shared" si="20"/>
        <v>60</v>
      </c>
      <c r="BK45" s="11">
        <f t="shared" si="21"/>
        <v>60</v>
      </c>
      <c r="BL45" s="41">
        <v>60</v>
      </c>
      <c r="BM45" s="41">
        <v>60</v>
      </c>
      <c r="BN45" s="14" t="str">
        <f t="shared" si="31"/>
        <v>JÓ</v>
      </c>
      <c r="BO45" s="14" t="str">
        <f t="shared" si="32"/>
        <v>JÓ</v>
      </c>
      <c r="BP45" s="33" t="s">
        <v>8114</v>
      </c>
      <c r="BR45" s="29" t="s">
        <v>335</v>
      </c>
      <c r="BS45" s="522"/>
      <c r="BT45" s="522"/>
      <c r="BU45" s="522"/>
      <c r="BV45" s="522"/>
      <c r="BW45" s="522"/>
      <c r="BX45" s="521"/>
      <c r="BY45" s="48">
        <f t="shared" si="22"/>
        <v>0</v>
      </c>
      <c r="BZ45" s="531" t="s">
        <v>335</v>
      </c>
      <c r="CA45" s="531" t="s">
        <v>335</v>
      </c>
      <c r="CB45" s="531"/>
      <c r="CC45" s="531"/>
      <c r="CD45" s="26"/>
      <c r="CE45" s="26"/>
      <c r="CF45" s="26"/>
      <c r="CG45" s="26"/>
      <c r="CH45" s="26"/>
      <c r="CI45" s="26"/>
      <c r="CJ45" s="26"/>
      <c r="CK45" s="26"/>
      <c r="CL45" s="27" t="str">
        <f t="shared" si="2"/>
        <v>0</v>
      </c>
      <c r="CM45" s="27" t="str">
        <f t="shared" si="3"/>
        <v>0</v>
      </c>
      <c r="CN45" s="531" t="s">
        <v>335</v>
      </c>
      <c r="CO45" s="531" t="s">
        <v>335</v>
      </c>
      <c r="CP45" s="14" t="str">
        <f t="shared" si="4"/>
        <v>NINCS</v>
      </c>
      <c r="CQ45" s="14" t="str">
        <f t="shared" si="5"/>
        <v>NINCS</v>
      </c>
      <c r="CR45" s="33"/>
      <c r="CS45" s="33"/>
      <c r="CT45" s="32" t="s">
        <v>527</v>
      </c>
      <c r="CU45" s="523" t="s">
        <v>528</v>
      </c>
      <c r="CV45" s="523"/>
      <c r="CW45" s="524"/>
      <c r="CX45" s="524"/>
      <c r="CY45" s="524"/>
      <c r="CZ45" s="524"/>
      <c r="DA45" s="26">
        <f t="shared" si="23"/>
        <v>1</v>
      </c>
      <c r="DB45" s="531">
        <v>45</v>
      </c>
      <c r="DC45" s="531">
        <v>30</v>
      </c>
      <c r="DD45" s="531">
        <v>15</v>
      </c>
      <c r="DE45" s="531">
        <v>40</v>
      </c>
      <c r="DF45" s="531"/>
      <c r="DG45" s="531"/>
      <c r="DH45" s="531"/>
      <c r="DI45" s="531"/>
      <c r="DJ45" s="531"/>
      <c r="DK45" s="531"/>
      <c r="DL45" s="531"/>
      <c r="DM45" s="531"/>
      <c r="DN45" s="531"/>
      <c r="DO45" s="531"/>
      <c r="DP45" s="531"/>
      <c r="DQ45" s="531"/>
      <c r="DR45" s="531"/>
      <c r="DS45" s="531"/>
      <c r="DT45" s="531"/>
      <c r="DU45" s="531"/>
      <c r="DV45" s="531"/>
      <c r="DW45" s="531"/>
      <c r="DX45" s="531"/>
      <c r="DY45" s="531"/>
      <c r="DZ45" s="27">
        <f t="shared" si="33"/>
        <v>45</v>
      </c>
      <c r="EA45" s="27">
        <f t="shared" si="34"/>
        <v>30</v>
      </c>
      <c r="EB45" s="27">
        <f t="shared" si="35"/>
        <v>15</v>
      </c>
      <c r="EC45" s="27">
        <f t="shared" si="36"/>
        <v>40</v>
      </c>
      <c r="ED45" s="531">
        <v>45</v>
      </c>
      <c r="EE45" s="531">
        <v>30</v>
      </c>
      <c r="EF45" s="531">
        <v>15</v>
      </c>
      <c r="EG45" s="531">
        <v>40</v>
      </c>
      <c r="EH45" s="27" t="str">
        <f t="shared" si="6"/>
        <v>JÓ</v>
      </c>
      <c r="EI45" s="27" t="str">
        <f t="shared" si="7"/>
        <v>JÓ</v>
      </c>
      <c r="EJ45" s="27" t="str">
        <f t="shared" si="8"/>
        <v>JÓ</v>
      </c>
      <c r="EK45" s="27" t="str">
        <f t="shared" si="9"/>
        <v>JÓ</v>
      </c>
      <c r="EL45" s="527"/>
      <c r="EN45" s="6">
        <f t="shared" si="10"/>
        <v>40</v>
      </c>
      <c r="EO45" s="6">
        <f t="shared" si="11"/>
        <v>60</v>
      </c>
      <c r="EP45" s="6">
        <f t="shared" si="12"/>
        <v>50</v>
      </c>
      <c r="EQ45" s="6">
        <f t="shared" si="13"/>
        <v>50</v>
      </c>
      <c r="ER45" s="24" t="str">
        <f t="shared" si="37"/>
        <v>Gyakorlat több</v>
      </c>
      <c r="ET45" s="6">
        <f t="shared" si="14"/>
        <v>100</v>
      </c>
      <c r="EV45" s="459" t="s">
        <v>796</v>
      </c>
      <c r="EW45" s="459" t="s">
        <v>806</v>
      </c>
      <c r="EX45" s="459" t="s">
        <v>798</v>
      </c>
      <c r="EZ45" s="189">
        <f t="shared" si="15"/>
        <v>105</v>
      </c>
      <c r="FA45" s="201">
        <f t="shared" si="29"/>
        <v>1.75</v>
      </c>
      <c r="FB45" s="23"/>
      <c r="FC45" s="189">
        <f t="shared" si="30"/>
        <v>4</v>
      </c>
      <c r="FE45" s="213">
        <f t="shared" si="16"/>
        <v>0</v>
      </c>
      <c r="FF45" s="213">
        <f t="shared" si="17"/>
        <v>0</v>
      </c>
      <c r="FJ45" s="542" t="s">
        <v>83</v>
      </c>
    </row>
    <row r="46" spans="1:166" ht="50.1" customHeight="1" x14ac:dyDescent="0.25">
      <c r="A46" s="20">
        <v>41</v>
      </c>
      <c r="B46" s="43" t="s">
        <v>85</v>
      </c>
      <c r="C46" s="543" t="s">
        <v>86</v>
      </c>
      <c r="D46" s="459" t="s">
        <v>16</v>
      </c>
      <c r="E46" s="530">
        <v>40</v>
      </c>
      <c r="F46" s="530">
        <v>60</v>
      </c>
      <c r="G46" s="38" t="s">
        <v>428</v>
      </c>
      <c r="H46" s="38" t="s">
        <v>435</v>
      </c>
      <c r="I46" s="38" t="s">
        <v>372</v>
      </c>
      <c r="J46" s="38" t="s">
        <v>373</v>
      </c>
      <c r="K46" s="38" t="s">
        <v>7871</v>
      </c>
      <c r="L46" s="38" t="s">
        <v>363</v>
      </c>
      <c r="M46" s="38" t="s">
        <v>7894</v>
      </c>
      <c r="N46" s="38" t="s">
        <v>383</v>
      </c>
      <c r="O46" s="38" t="s">
        <v>7895</v>
      </c>
      <c r="P46" s="38" t="s">
        <v>384</v>
      </c>
      <c r="Q46" s="38" t="s">
        <v>7896</v>
      </c>
      <c r="R46" s="38" t="s">
        <v>364</v>
      </c>
      <c r="S46" s="38" t="s">
        <v>7879</v>
      </c>
      <c r="T46" s="38" t="s">
        <v>385</v>
      </c>
      <c r="U46" s="38" t="s">
        <v>529</v>
      </c>
      <c r="V46" s="38" t="s">
        <v>530</v>
      </c>
      <c r="W46" s="38"/>
      <c r="X46" s="38"/>
      <c r="Y46" s="38"/>
      <c r="Z46" s="38"/>
      <c r="AA46" s="38"/>
      <c r="AB46" s="38"/>
      <c r="AC46" s="38"/>
      <c r="AD46" s="38"/>
      <c r="AE46" s="38"/>
      <c r="AF46" s="38"/>
      <c r="AG46" s="38"/>
      <c r="AH46" s="38"/>
      <c r="AI46" s="38">
        <f t="shared" si="18"/>
        <v>8</v>
      </c>
      <c r="AJ46" s="474" t="s">
        <v>7899</v>
      </c>
      <c r="AK46" s="511" t="s">
        <v>8115</v>
      </c>
      <c r="AL46" s="511" t="s">
        <v>8116</v>
      </c>
      <c r="AM46" s="474"/>
      <c r="AN46" s="474"/>
      <c r="AO46" s="474"/>
      <c r="AP46" s="474"/>
      <c r="AQ46" s="474"/>
      <c r="AR46" s="474"/>
      <c r="AS46" s="41">
        <f t="shared" si="19"/>
        <v>2</v>
      </c>
      <c r="AT46" s="41">
        <v>120</v>
      </c>
      <c r="AU46" s="41">
        <v>30</v>
      </c>
      <c r="AV46" s="41">
        <v>120</v>
      </c>
      <c r="AW46" s="41">
        <v>30</v>
      </c>
      <c r="AX46" s="41"/>
      <c r="AY46" s="41"/>
      <c r="AZ46" s="41"/>
      <c r="BA46" s="41"/>
      <c r="BB46" s="41"/>
      <c r="BC46" s="41"/>
      <c r="BD46" s="41"/>
      <c r="BE46" s="41"/>
      <c r="BF46" s="41"/>
      <c r="BG46" s="41"/>
      <c r="BH46" s="41"/>
      <c r="BI46" s="41"/>
      <c r="BJ46" s="11">
        <f t="shared" si="20"/>
        <v>240</v>
      </c>
      <c r="BK46" s="11">
        <f t="shared" si="21"/>
        <v>60</v>
      </c>
      <c r="BL46" s="41">
        <v>240</v>
      </c>
      <c r="BM46" s="41">
        <v>60</v>
      </c>
      <c r="BN46" s="14" t="str">
        <f t="shared" si="31"/>
        <v>JÓ</v>
      </c>
      <c r="BO46" s="14" t="str">
        <f t="shared" si="32"/>
        <v>JÓ</v>
      </c>
      <c r="BP46" s="33" t="s">
        <v>8117</v>
      </c>
      <c r="BR46" s="29" t="s">
        <v>335</v>
      </c>
      <c r="BS46" s="522"/>
      <c r="BT46" s="522"/>
      <c r="BU46" s="522"/>
      <c r="BV46" s="522"/>
      <c r="BW46" s="522"/>
      <c r="BX46" s="521"/>
      <c r="BY46" s="48">
        <f t="shared" si="22"/>
        <v>0</v>
      </c>
      <c r="BZ46" s="531" t="s">
        <v>335</v>
      </c>
      <c r="CA46" s="531" t="s">
        <v>335</v>
      </c>
      <c r="CB46" s="531"/>
      <c r="CC46" s="531"/>
      <c r="CD46" s="26"/>
      <c r="CE46" s="26"/>
      <c r="CF46" s="26"/>
      <c r="CG46" s="26"/>
      <c r="CH46" s="26"/>
      <c r="CI46" s="26"/>
      <c r="CJ46" s="26"/>
      <c r="CK46" s="26"/>
      <c r="CL46" s="27" t="str">
        <f t="shared" si="2"/>
        <v>0</v>
      </c>
      <c r="CM46" s="27" t="str">
        <f t="shared" si="3"/>
        <v>0</v>
      </c>
      <c r="CN46" s="531" t="s">
        <v>335</v>
      </c>
      <c r="CO46" s="531" t="s">
        <v>335</v>
      </c>
      <c r="CP46" s="14" t="str">
        <f t="shared" si="4"/>
        <v>NINCS</v>
      </c>
      <c r="CQ46" s="14" t="str">
        <f t="shared" si="5"/>
        <v>NINCS</v>
      </c>
      <c r="CR46" s="33"/>
      <c r="CS46" s="33"/>
      <c r="CT46" s="32" t="s">
        <v>8118</v>
      </c>
      <c r="CU46" s="523" t="s">
        <v>7901</v>
      </c>
      <c r="CV46" s="523" t="s">
        <v>7902</v>
      </c>
      <c r="CW46" s="523" t="s">
        <v>7903</v>
      </c>
      <c r="CX46" s="523" t="s">
        <v>8119</v>
      </c>
      <c r="CY46" s="524"/>
      <c r="CZ46" s="524"/>
      <c r="DA46" s="26">
        <f t="shared" si="23"/>
        <v>4</v>
      </c>
      <c r="DB46" s="531">
        <v>25</v>
      </c>
      <c r="DC46" s="531">
        <v>15</v>
      </c>
      <c r="DD46" s="531">
        <v>10</v>
      </c>
      <c r="DE46" s="531">
        <v>10</v>
      </c>
      <c r="DF46" s="531">
        <v>25</v>
      </c>
      <c r="DG46" s="531">
        <v>15</v>
      </c>
      <c r="DH46" s="531">
        <v>10</v>
      </c>
      <c r="DI46" s="531">
        <v>10</v>
      </c>
      <c r="DJ46" s="531">
        <v>25</v>
      </c>
      <c r="DK46" s="531">
        <v>15</v>
      </c>
      <c r="DL46" s="531">
        <v>10</v>
      </c>
      <c r="DM46" s="531">
        <v>10</v>
      </c>
      <c r="DN46" s="531">
        <v>25</v>
      </c>
      <c r="DO46" s="531">
        <v>15</v>
      </c>
      <c r="DP46" s="531">
        <v>10</v>
      </c>
      <c r="DQ46" s="531">
        <v>10</v>
      </c>
      <c r="DR46" s="531"/>
      <c r="DS46" s="531"/>
      <c r="DT46" s="531"/>
      <c r="DU46" s="531"/>
      <c r="DV46" s="531"/>
      <c r="DW46" s="531"/>
      <c r="DX46" s="531"/>
      <c r="DY46" s="531"/>
      <c r="DZ46" s="27">
        <f t="shared" si="33"/>
        <v>100</v>
      </c>
      <c r="EA46" s="27">
        <f t="shared" si="34"/>
        <v>60</v>
      </c>
      <c r="EB46" s="27">
        <f t="shared" si="35"/>
        <v>40</v>
      </c>
      <c r="EC46" s="27">
        <f t="shared" si="36"/>
        <v>40</v>
      </c>
      <c r="ED46" s="531">
        <v>100</v>
      </c>
      <c r="EE46" s="531">
        <v>60</v>
      </c>
      <c r="EF46" s="531">
        <v>40</v>
      </c>
      <c r="EG46" s="531">
        <v>40</v>
      </c>
      <c r="EH46" s="27" t="str">
        <f t="shared" si="6"/>
        <v>JÓ</v>
      </c>
      <c r="EI46" s="27" t="str">
        <f t="shared" si="7"/>
        <v>JÓ</v>
      </c>
      <c r="EJ46" s="27" t="str">
        <f t="shared" si="8"/>
        <v>JÓ</v>
      </c>
      <c r="EK46" s="27" t="str">
        <f t="shared" si="9"/>
        <v>JÓ</v>
      </c>
      <c r="EL46" s="527" t="s">
        <v>8120</v>
      </c>
      <c r="EN46" s="6">
        <f t="shared" si="10"/>
        <v>40</v>
      </c>
      <c r="EO46" s="6">
        <f t="shared" si="11"/>
        <v>60</v>
      </c>
      <c r="EP46" s="6">
        <f t="shared" si="12"/>
        <v>40</v>
      </c>
      <c r="EQ46" s="6">
        <f t="shared" si="13"/>
        <v>60</v>
      </c>
      <c r="ER46" s="24" t="str">
        <f t="shared" si="37"/>
        <v>JÓ</v>
      </c>
      <c r="ET46" s="6">
        <f t="shared" si="14"/>
        <v>100</v>
      </c>
      <c r="EV46" s="459" t="s">
        <v>807</v>
      </c>
      <c r="EW46" s="459" t="s">
        <v>797</v>
      </c>
      <c r="EX46" s="459" t="s">
        <v>798</v>
      </c>
      <c r="EZ46" s="189">
        <f t="shared" si="15"/>
        <v>340</v>
      </c>
      <c r="FA46" s="201">
        <f t="shared" si="29"/>
        <v>5.666666666666667</v>
      </c>
      <c r="FB46" s="23"/>
      <c r="FC46" s="189">
        <f t="shared" si="30"/>
        <v>2</v>
      </c>
      <c r="FE46" s="213">
        <f t="shared" si="16"/>
        <v>0</v>
      </c>
      <c r="FF46" s="213">
        <f t="shared" si="17"/>
        <v>0</v>
      </c>
      <c r="FJ46" s="543" t="s">
        <v>86</v>
      </c>
    </row>
    <row r="47" spans="1:166" ht="50.1" customHeight="1" x14ac:dyDescent="0.25">
      <c r="A47" s="20">
        <v>42</v>
      </c>
      <c r="B47" s="43" t="s">
        <v>87</v>
      </c>
      <c r="C47" s="541" t="s">
        <v>88</v>
      </c>
      <c r="D47" s="459" t="s">
        <v>14</v>
      </c>
      <c r="E47" s="530">
        <v>40</v>
      </c>
      <c r="F47" s="530">
        <v>60</v>
      </c>
      <c r="G47" s="38" t="s">
        <v>531</v>
      </c>
      <c r="H47" s="38" t="s">
        <v>532</v>
      </c>
      <c r="I47" s="38" t="s">
        <v>533</v>
      </c>
      <c r="J47" s="38" t="s">
        <v>534</v>
      </c>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f t="shared" si="18"/>
        <v>2</v>
      </c>
      <c r="AJ47" s="474" t="s">
        <v>8121</v>
      </c>
      <c r="AK47" s="474" t="s">
        <v>8122</v>
      </c>
      <c r="AL47" s="514"/>
      <c r="AM47" s="474"/>
      <c r="AN47" s="474"/>
      <c r="AO47" s="474"/>
      <c r="AP47" s="474"/>
      <c r="AQ47" s="474"/>
      <c r="AR47" s="474"/>
      <c r="AS47" s="41">
        <f t="shared" si="19"/>
        <v>1</v>
      </c>
      <c r="AT47" s="41">
        <v>80</v>
      </c>
      <c r="AU47" s="41">
        <v>50</v>
      </c>
      <c r="AV47" s="41"/>
      <c r="AW47" s="41"/>
      <c r="AX47" s="41"/>
      <c r="AY47" s="41"/>
      <c r="AZ47" s="41"/>
      <c r="BA47" s="41"/>
      <c r="BB47" s="41"/>
      <c r="BC47" s="41"/>
      <c r="BD47" s="41"/>
      <c r="BE47" s="41"/>
      <c r="BF47" s="41"/>
      <c r="BG47" s="41"/>
      <c r="BH47" s="41"/>
      <c r="BI47" s="41"/>
      <c r="BJ47" s="11">
        <f t="shared" si="20"/>
        <v>80</v>
      </c>
      <c r="BK47" s="11">
        <f t="shared" si="21"/>
        <v>50</v>
      </c>
      <c r="BL47" s="41">
        <v>80</v>
      </c>
      <c r="BM47" s="41">
        <v>50</v>
      </c>
      <c r="BN47" s="14" t="str">
        <f t="shared" si="31"/>
        <v>JÓ</v>
      </c>
      <c r="BO47" s="14" t="str">
        <f t="shared" si="32"/>
        <v>JÓ</v>
      </c>
      <c r="BP47" s="33"/>
      <c r="BR47" s="29" t="s">
        <v>535</v>
      </c>
      <c r="BS47" s="486" t="s">
        <v>8123</v>
      </c>
      <c r="BT47" s="522"/>
      <c r="BU47" s="522"/>
      <c r="BV47" s="522"/>
      <c r="BW47" s="522"/>
      <c r="BX47" s="521"/>
      <c r="BY47" s="48">
        <f t="shared" si="22"/>
        <v>1</v>
      </c>
      <c r="BZ47" s="531">
        <v>30</v>
      </c>
      <c r="CA47" s="531">
        <v>20</v>
      </c>
      <c r="CB47" s="531"/>
      <c r="CC47" s="531"/>
      <c r="CD47" s="26"/>
      <c r="CE47" s="26"/>
      <c r="CF47" s="26"/>
      <c r="CG47" s="26"/>
      <c r="CH47" s="26"/>
      <c r="CI47" s="26"/>
      <c r="CJ47" s="26"/>
      <c r="CK47" s="26"/>
      <c r="CL47" s="27">
        <f t="shared" si="2"/>
        <v>30</v>
      </c>
      <c r="CM47" s="27">
        <f t="shared" si="3"/>
        <v>20</v>
      </c>
      <c r="CN47" s="531">
        <v>30</v>
      </c>
      <c r="CO47" s="531">
        <v>20</v>
      </c>
      <c r="CP47" s="14" t="str">
        <f t="shared" si="4"/>
        <v>JÓ</v>
      </c>
      <c r="CQ47" s="14" t="str">
        <f t="shared" si="5"/>
        <v>JÓ</v>
      </c>
      <c r="CR47" s="33"/>
      <c r="CS47" s="33"/>
      <c r="CT47" s="32" t="s">
        <v>536</v>
      </c>
      <c r="CU47" s="523" t="s">
        <v>8124</v>
      </c>
      <c r="CV47" s="523"/>
      <c r="CW47" s="524"/>
      <c r="CX47" s="524"/>
      <c r="CY47" s="524"/>
      <c r="CZ47" s="524"/>
      <c r="DA47" s="26">
        <f t="shared" si="23"/>
        <v>1</v>
      </c>
      <c r="DB47" s="531">
        <v>30</v>
      </c>
      <c r="DC47" s="531">
        <v>20</v>
      </c>
      <c r="DD47" s="531">
        <v>10</v>
      </c>
      <c r="DE47" s="531">
        <v>30</v>
      </c>
      <c r="DF47" s="531"/>
      <c r="DG47" s="531"/>
      <c r="DH47" s="531"/>
      <c r="DI47" s="531"/>
      <c r="DJ47" s="531"/>
      <c r="DK47" s="531"/>
      <c r="DL47" s="531"/>
      <c r="DM47" s="531"/>
      <c r="DN47" s="531"/>
      <c r="DO47" s="531"/>
      <c r="DP47" s="531"/>
      <c r="DQ47" s="531"/>
      <c r="DR47" s="531"/>
      <c r="DS47" s="531"/>
      <c r="DT47" s="531"/>
      <c r="DU47" s="531"/>
      <c r="DV47" s="531"/>
      <c r="DW47" s="531"/>
      <c r="DX47" s="531"/>
      <c r="DY47" s="531"/>
      <c r="DZ47" s="27">
        <f t="shared" si="33"/>
        <v>30</v>
      </c>
      <c r="EA47" s="27">
        <f t="shared" si="34"/>
        <v>20</v>
      </c>
      <c r="EB47" s="27">
        <f t="shared" si="35"/>
        <v>10</v>
      </c>
      <c r="EC47" s="27">
        <f t="shared" si="36"/>
        <v>30</v>
      </c>
      <c r="ED47" s="531">
        <v>30</v>
      </c>
      <c r="EE47" s="531">
        <v>20</v>
      </c>
      <c r="EF47" s="531">
        <v>10</v>
      </c>
      <c r="EG47" s="531">
        <v>30</v>
      </c>
      <c r="EH47" s="27" t="str">
        <f t="shared" si="6"/>
        <v>JÓ</v>
      </c>
      <c r="EI47" s="27" t="str">
        <f t="shared" si="7"/>
        <v>JÓ</v>
      </c>
      <c r="EJ47" s="27" t="str">
        <f t="shared" si="8"/>
        <v>JÓ</v>
      </c>
      <c r="EK47" s="27" t="str">
        <f t="shared" si="9"/>
        <v>JÓ</v>
      </c>
      <c r="EL47" s="527"/>
      <c r="EN47" s="6">
        <f t="shared" si="10"/>
        <v>50</v>
      </c>
      <c r="EO47" s="6">
        <f t="shared" si="11"/>
        <v>50</v>
      </c>
      <c r="EP47" s="6">
        <f t="shared" si="12"/>
        <v>40</v>
      </c>
      <c r="EQ47" s="6">
        <f t="shared" si="13"/>
        <v>60</v>
      </c>
      <c r="ER47" s="24" t="str">
        <f t="shared" si="37"/>
        <v>JÓ</v>
      </c>
      <c r="ET47" s="6">
        <f t="shared" si="14"/>
        <v>100</v>
      </c>
      <c r="EV47" s="459" t="s">
        <v>800</v>
      </c>
      <c r="EW47" s="459" t="s">
        <v>808</v>
      </c>
      <c r="EX47" s="459" t="s">
        <v>798</v>
      </c>
      <c r="EZ47" s="189">
        <f t="shared" si="15"/>
        <v>140</v>
      </c>
      <c r="FA47" s="201">
        <f t="shared" si="29"/>
        <v>2.3333333333333335</v>
      </c>
      <c r="FB47" s="23"/>
      <c r="FC47" s="189">
        <f t="shared" si="30"/>
        <v>4</v>
      </c>
      <c r="FE47" s="213">
        <f t="shared" si="16"/>
        <v>30</v>
      </c>
      <c r="FF47" s="213">
        <f t="shared" si="17"/>
        <v>0</v>
      </c>
      <c r="FJ47" s="541" t="s">
        <v>88</v>
      </c>
    </row>
    <row r="48" spans="1:166" ht="50.1" customHeight="1" x14ac:dyDescent="0.25">
      <c r="A48" s="20">
        <v>43</v>
      </c>
      <c r="B48" s="459" t="s">
        <v>89</v>
      </c>
      <c r="C48" s="541" t="s">
        <v>90</v>
      </c>
      <c r="D48" s="459" t="s">
        <v>12</v>
      </c>
      <c r="E48" s="530">
        <v>30</v>
      </c>
      <c r="F48" s="530">
        <v>70</v>
      </c>
      <c r="G48" s="38" t="s">
        <v>8069</v>
      </c>
      <c r="H48" s="38" t="s">
        <v>8070</v>
      </c>
      <c r="I48" s="38" t="s">
        <v>8077</v>
      </c>
      <c r="J48" s="38" t="s">
        <v>8078</v>
      </c>
      <c r="K48" s="38" t="s">
        <v>7915</v>
      </c>
      <c r="L48" s="38" t="s">
        <v>412</v>
      </c>
      <c r="M48" s="38"/>
      <c r="N48" s="38"/>
      <c r="O48" s="38"/>
      <c r="P48" s="38"/>
      <c r="Q48" s="38"/>
      <c r="R48" s="38"/>
      <c r="S48" s="38"/>
      <c r="T48" s="38"/>
      <c r="U48" s="38"/>
      <c r="V48" s="38"/>
      <c r="W48" s="38"/>
      <c r="X48" s="38"/>
      <c r="Y48" s="38"/>
      <c r="Z48" s="38"/>
      <c r="AA48" s="38"/>
      <c r="AB48" s="38"/>
      <c r="AC48" s="38"/>
      <c r="AD48" s="38"/>
      <c r="AE48" s="38"/>
      <c r="AF48" s="38"/>
      <c r="AG48" s="38"/>
      <c r="AH48" s="38"/>
      <c r="AI48" s="38">
        <f t="shared" si="18"/>
        <v>3</v>
      </c>
      <c r="AJ48" s="474" t="s">
        <v>8125</v>
      </c>
      <c r="AK48" s="511" t="s">
        <v>8126</v>
      </c>
      <c r="AL48" s="511" t="s">
        <v>8127</v>
      </c>
      <c r="AM48" s="474"/>
      <c r="AN48" s="474"/>
      <c r="AO48" s="474"/>
      <c r="AP48" s="474"/>
      <c r="AQ48" s="474"/>
      <c r="AR48" s="474"/>
      <c r="AS48" s="41">
        <f t="shared" si="19"/>
        <v>2</v>
      </c>
      <c r="AT48" s="41">
        <v>60</v>
      </c>
      <c r="AU48" s="41">
        <v>60</v>
      </c>
      <c r="AV48" s="41">
        <v>30</v>
      </c>
      <c r="AW48" s="41">
        <v>10</v>
      </c>
      <c r="AX48" s="41"/>
      <c r="AY48" s="41"/>
      <c r="AZ48" s="41"/>
      <c r="BA48" s="41"/>
      <c r="BB48" s="41"/>
      <c r="BC48" s="41"/>
      <c r="BD48" s="41"/>
      <c r="BE48" s="41"/>
      <c r="BF48" s="41"/>
      <c r="BG48" s="41"/>
      <c r="BH48" s="41"/>
      <c r="BI48" s="41"/>
      <c r="BJ48" s="11">
        <f t="shared" si="20"/>
        <v>90</v>
      </c>
      <c r="BK48" s="11">
        <f t="shared" si="21"/>
        <v>70</v>
      </c>
      <c r="BL48" s="41">
        <v>90</v>
      </c>
      <c r="BM48" s="41">
        <v>70</v>
      </c>
      <c r="BN48" s="14" t="str">
        <f t="shared" si="31"/>
        <v>JÓ</v>
      </c>
      <c r="BO48" s="14" t="str">
        <f t="shared" si="32"/>
        <v>JÓ</v>
      </c>
      <c r="BP48" s="33"/>
      <c r="BR48" s="29" t="s">
        <v>335</v>
      </c>
      <c r="BS48" s="522"/>
      <c r="BT48" s="522"/>
      <c r="BU48" s="522"/>
      <c r="BV48" s="522"/>
      <c r="BW48" s="522"/>
      <c r="BX48" s="521"/>
      <c r="BY48" s="48">
        <f t="shared" si="22"/>
        <v>0</v>
      </c>
      <c r="BZ48" s="531" t="s">
        <v>335</v>
      </c>
      <c r="CA48" s="531" t="s">
        <v>335</v>
      </c>
      <c r="CB48" s="531"/>
      <c r="CC48" s="531"/>
      <c r="CD48" s="26"/>
      <c r="CE48" s="26"/>
      <c r="CF48" s="26"/>
      <c r="CG48" s="26"/>
      <c r="CH48" s="26"/>
      <c r="CI48" s="26"/>
      <c r="CJ48" s="26"/>
      <c r="CK48" s="26"/>
      <c r="CL48" s="27" t="str">
        <f t="shared" si="2"/>
        <v>0</v>
      </c>
      <c r="CM48" s="27" t="str">
        <f t="shared" si="3"/>
        <v>0</v>
      </c>
      <c r="CN48" s="531" t="s">
        <v>335</v>
      </c>
      <c r="CO48" s="531" t="s">
        <v>335</v>
      </c>
      <c r="CP48" s="14" t="str">
        <f t="shared" si="4"/>
        <v>NINCS</v>
      </c>
      <c r="CQ48" s="14" t="str">
        <f t="shared" si="5"/>
        <v>NINCS</v>
      </c>
      <c r="CR48" s="33"/>
      <c r="CS48" s="33"/>
      <c r="CT48" s="32" t="s">
        <v>8128</v>
      </c>
      <c r="CU48" s="523" t="s">
        <v>8129</v>
      </c>
      <c r="CV48" s="523" t="s">
        <v>8130</v>
      </c>
      <c r="CW48" s="524"/>
      <c r="CX48" s="524"/>
      <c r="CY48" s="524"/>
      <c r="CZ48" s="524"/>
      <c r="DA48" s="26">
        <f t="shared" si="23"/>
        <v>2</v>
      </c>
      <c r="DB48" s="531">
        <v>30</v>
      </c>
      <c r="DC48" s="531">
        <v>20</v>
      </c>
      <c r="DD48" s="531">
        <v>10</v>
      </c>
      <c r="DE48" s="531">
        <v>20</v>
      </c>
      <c r="DF48" s="531">
        <v>30</v>
      </c>
      <c r="DG48" s="531">
        <v>20</v>
      </c>
      <c r="DH48" s="531">
        <v>10</v>
      </c>
      <c r="DI48" s="531">
        <v>10</v>
      </c>
      <c r="DJ48" s="531"/>
      <c r="DK48" s="531"/>
      <c r="DL48" s="531"/>
      <c r="DM48" s="531"/>
      <c r="DN48" s="531"/>
      <c r="DO48" s="531"/>
      <c r="DP48" s="531"/>
      <c r="DQ48" s="531"/>
      <c r="DR48" s="531"/>
      <c r="DS48" s="531"/>
      <c r="DT48" s="531"/>
      <c r="DU48" s="531"/>
      <c r="DV48" s="531"/>
      <c r="DW48" s="531"/>
      <c r="DX48" s="531"/>
      <c r="DY48" s="531"/>
      <c r="DZ48" s="27">
        <f t="shared" si="33"/>
        <v>60</v>
      </c>
      <c r="EA48" s="27">
        <f t="shared" si="34"/>
        <v>40</v>
      </c>
      <c r="EB48" s="27">
        <f t="shared" si="35"/>
        <v>20</v>
      </c>
      <c r="EC48" s="27">
        <f t="shared" si="36"/>
        <v>30</v>
      </c>
      <c r="ED48" s="531">
        <v>60</v>
      </c>
      <c r="EE48" s="531">
        <v>40</v>
      </c>
      <c r="EF48" s="531">
        <v>20</v>
      </c>
      <c r="EG48" s="531">
        <v>30</v>
      </c>
      <c r="EH48" s="27" t="str">
        <f t="shared" si="6"/>
        <v>JÓ</v>
      </c>
      <c r="EI48" s="27" t="str">
        <f t="shared" si="7"/>
        <v>JÓ</v>
      </c>
      <c r="EJ48" s="27" t="str">
        <f t="shared" si="8"/>
        <v>JÓ</v>
      </c>
      <c r="EK48" s="27" t="str">
        <f t="shared" si="9"/>
        <v>JÓ</v>
      </c>
      <c r="EL48" s="527"/>
      <c r="EN48" s="6">
        <f t="shared" si="10"/>
        <v>30</v>
      </c>
      <c r="EO48" s="6">
        <f t="shared" si="11"/>
        <v>70</v>
      </c>
      <c r="EP48" s="6">
        <f t="shared" si="12"/>
        <v>30</v>
      </c>
      <c r="EQ48" s="6">
        <f t="shared" si="13"/>
        <v>70</v>
      </c>
      <c r="ER48" s="24" t="str">
        <f t="shared" si="37"/>
        <v>JÓ</v>
      </c>
      <c r="ET48" s="6">
        <f t="shared" si="14"/>
        <v>100</v>
      </c>
      <c r="EV48" s="459" t="s">
        <v>799</v>
      </c>
      <c r="EW48" s="459" t="s">
        <v>802</v>
      </c>
      <c r="EX48" s="459" t="s">
        <v>799</v>
      </c>
      <c r="EZ48" s="189">
        <f t="shared" si="15"/>
        <v>150</v>
      </c>
      <c r="FA48" s="201">
        <f t="shared" si="29"/>
        <v>2.5</v>
      </c>
      <c r="FB48" s="23"/>
      <c r="FC48" s="189">
        <f t="shared" si="30"/>
        <v>3</v>
      </c>
      <c r="FE48" s="213">
        <f t="shared" si="16"/>
        <v>0</v>
      </c>
      <c r="FF48" s="213">
        <f t="shared" si="17"/>
        <v>0</v>
      </c>
      <c r="FJ48" s="541" t="s">
        <v>90</v>
      </c>
    </row>
    <row r="49" spans="1:166" ht="50.1" customHeight="1" x14ac:dyDescent="0.25">
      <c r="A49" s="20">
        <v>44</v>
      </c>
      <c r="B49" s="43" t="s">
        <v>91</v>
      </c>
      <c r="C49" s="541" t="s">
        <v>92</v>
      </c>
      <c r="D49" s="459" t="s">
        <v>16</v>
      </c>
      <c r="E49" s="530">
        <v>30</v>
      </c>
      <c r="F49" s="530">
        <v>70</v>
      </c>
      <c r="G49" s="38" t="s">
        <v>428</v>
      </c>
      <c r="H49" s="38" t="s">
        <v>435</v>
      </c>
      <c r="I49" s="38" t="s">
        <v>372</v>
      </c>
      <c r="J49" s="38" t="s">
        <v>373</v>
      </c>
      <c r="K49" s="38" t="s">
        <v>374</v>
      </c>
      <c r="L49" s="38" t="s">
        <v>375</v>
      </c>
      <c r="M49" s="38" t="s">
        <v>537</v>
      </c>
      <c r="N49" s="38" t="s">
        <v>538</v>
      </c>
      <c r="O49" s="38" t="s">
        <v>539</v>
      </c>
      <c r="P49" s="38" t="s">
        <v>540</v>
      </c>
      <c r="Q49" s="38" t="s">
        <v>442</v>
      </c>
      <c r="R49" s="38" t="s">
        <v>443</v>
      </c>
      <c r="S49" s="38" t="s">
        <v>444</v>
      </c>
      <c r="T49" s="38" t="s">
        <v>445</v>
      </c>
      <c r="U49" s="38" t="s">
        <v>446</v>
      </c>
      <c r="V49" s="38" t="s">
        <v>447</v>
      </c>
      <c r="W49" s="38" t="s">
        <v>541</v>
      </c>
      <c r="X49" s="38" t="s">
        <v>542</v>
      </c>
      <c r="Y49" s="38"/>
      <c r="Z49" s="38"/>
      <c r="AA49" s="38"/>
      <c r="AB49" s="38"/>
      <c r="AC49" s="38"/>
      <c r="AD49" s="38"/>
      <c r="AE49" s="38"/>
      <c r="AF49" s="38"/>
      <c r="AG49" s="38"/>
      <c r="AH49" s="38"/>
      <c r="AI49" s="38">
        <f t="shared" si="18"/>
        <v>9</v>
      </c>
      <c r="AJ49" s="474" t="s">
        <v>8131</v>
      </c>
      <c r="AK49" s="474" t="s">
        <v>94</v>
      </c>
      <c r="AL49" s="474" t="s">
        <v>8132</v>
      </c>
      <c r="AM49" s="474" t="s">
        <v>8133</v>
      </c>
      <c r="AN49" s="474" t="s">
        <v>95</v>
      </c>
      <c r="AO49" s="474"/>
      <c r="AP49" s="474"/>
      <c r="AQ49" s="474"/>
      <c r="AR49" s="474"/>
      <c r="AS49" s="41">
        <f t="shared" si="19"/>
        <v>4</v>
      </c>
      <c r="AT49" s="41">
        <v>30</v>
      </c>
      <c r="AU49" s="41">
        <v>20</v>
      </c>
      <c r="AV49" s="41">
        <v>30</v>
      </c>
      <c r="AW49" s="41">
        <v>20</v>
      </c>
      <c r="AX49" s="41">
        <v>60</v>
      </c>
      <c r="AY49" s="41">
        <v>30</v>
      </c>
      <c r="AZ49" s="41">
        <v>0</v>
      </c>
      <c r="BA49" s="41">
        <v>10</v>
      </c>
      <c r="BB49" s="41"/>
      <c r="BC49" s="41"/>
      <c r="BD49" s="41"/>
      <c r="BE49" s="41"/>
      <c r="BF49" s="41"/>
      <c r="BG49" s="41"/>
      <c r="BH49" s="41"/>
      <c r="BI49" s="41"/>
      <c r="BJ49" s="11">
        <f t="shared" si="20"/>
        <v>120</v>
      </c>
      <c r="BK49" s="11">
        <f t="shared" si="21"/>
        <v>80</v>
      </c>
      <c r="BL49" s="41">
        <v>120</v>
      </c>
      <c r="BM49" s="41">
        <v>80</v>
      </c>
      <c r="BN49" s="14" t="str">
        <f t="shared" si="31"/>
        <v>JÓ</v>
      </c>
      <c r="BO49" s="14" t="str">
        <f t="shared" si="32"/>
        <v>JÓ</v>
      </c>
      <c r="BP49" s="33" t="s">
        <v>8135</v>
      </c>
      <c r="BR49" s="29" t="s">
        <v>335</v>
      </c>
      <c r="BS49" s="522"/>
      <c r="BT49" s="522"/>
      <c r="BU49" s="522"/>
      <c r="BV49" s="522"/>
      <c r="BW49" s="522"/>
      <c r="BX49" s="521"/>
      <c r="BY49" s="48">
        <f t="shared" si="22"/>
        <v>0</v>
      </c>
      <c r="BZ49" s="531" t="s">
        <v>335</v>
      </c>
      <c r="CA49" s="531" t="s">
        <v>335</v>
      </c>
      <c r="CB49" s="531"/>
      <c r="CC49" s="531"/>
      <c r="CD49" s="26"/>
      <c r="CE49" s="26"/>
      <c r="CF49" s="26"/>
      <c r="CG49" s="26"/>
      <c r="CH49" s="26"/>
      <c r="CI49" s="26"/>
      <c r="CJ49" s="26"/>
      <c r="CK49" s="26"/>
      <c r="CL49" s="27" t="str">
        <f t="shared" si="2"/>
        <v>0</v>
      </c>
      <c r="CM49" s="27" t="str">
        <f t="shared" si="3"/>
        <v>0</v>
      </c>
      <c r="CN49" s="531" t="s">
        <v>335</v>
      </c>
      <c r="CO49" s="531" t="s">
        <v>335</v>
      </c>
      <c r="CP49" s="14" t="str">
        <f t="shared" si="4"/>
        <v>NINCS</v>
      </c>
      <c r="CQ49" s="14" t="str">
        <f t="shared" si="5"/>
        <v>NINCS</v>
      </c>
      <c r="CR49" s="33"/>
      <c r="CS49" s="33"/>
      <c r="CT49" s="32" t="s">
        <v>7965</v>
      </c>
      <c r="CU49" s="523" t="s">
        <v>8134</v>
      </c>
      <c r="CV49" s="523"/>
      <c r="CW49" s="524"/>
      <c r="CX49" s="524"/>
      <c r="CY49" s="524"/>
      <c r="CZ49" s="524"/>
      <c r="DA49" s="26">
        <f t="shared" si="23"/>
        <v>1</v>
      </c>
      <c r="DB49" s="531">
        <v>30</v>
      </c>
      <c r="DC49" s="531">
        <v>20</v>
      </c>
      <c r="DD49" s="531">
        <v>10</v>
      </c>
      <c r="DE49" s="531">
        <v>20</v>
      </c>
      <c r="DF49" s="531"/>
      <c r="DG49" s="531"/>
      <c r="DH49" s="531"/>
      <c r="DI49" s="531"/>
      <c r="DJ49" s="531"/>
      <c r="DK49" s="531"/>
      <c r="DL49" s="531"/>
      <c r="DM49" s="531"/>
      <c r="DN49" s="531"/>
      <c r="DO49" s="531"/>
      <c r="DP49" s="531"/>
      <c r="DQ49" s="531"/>
      <c r="DR49" s="531"/>
      <c r="DS49" s="531"/>
      <c r="DT49" s="531"/>
      <c r="DU49" s="531"/>
      <c r="DV49" s="531"/>
      <c r="DW49" s="531"/>
      <c r="DX49" s="531"/>
      <c r="DY49" s="531"/>
      <c r="DZ49" s="27">
        <f t="shared" si="33"/>
        <v>30</v>
      </c>
      <c r="EA49" s="27">
        <f t="shared" si="34"/>
        <v>20</v>
      </c>
      <c r="EB49" s="27">
        <f t="shared" si="35"/>
        <v>10</v>
      </c>
      <c r="EC49" s="27">
        <f t="shared" si="36"/>
        <v>20</v>
      </c>
      <c r="ED49" s="531">
        <v>30</v>
      </c>
      <c r="EE49" s="531">
        <v>20</v>
      </c>
      <c r="EF49" s="531">
        <v>10</v>
      </c>
      <c r="EG49" s="531">
        <v>20</v>
      </c>
      <c r="EH49" s="27" t="str">
        <f t="shared" si="6"/>
        <v>JÓ</v>
      </c>
      <c r="EI49" s="27" t="str">
        <f t="shared" si="7"/>
        <v>JÓ</v>
      </c>
      <c r="EJ49" s="27" t="str">
        <f t="shared" si="8"/>
        <v>JÓ</v>
      </c>
      <c r="EK49" s="27" t="str">
        <f t="shared" si="9"/>
        <v>JÓ</v>
      </c>
      <c r="EL49" s="527"/>
      <c r="EN49" s="6">
        <f t="shared" si="10"/>
        <v>20</v>
      </c>
      <c r="EO49" s="6">
        <f t="shared" si="11"/>
        <v>80</v>
      </c>
      <c r="EP49" s="6">
        <f t="shared" si="12"/>
        <v>30</v>
      </c>
      <c r="EQ49" s="6">
        <f t="shared" si="13"/>
        <v>70</v>
      </c>
      <c r="ER49" s="24" t="str">
        <f t="shared" si="37"/>
        <v>Gyakorlat több</v>
      </c>
      <c r="ET49" s="6">
        <f t="shared" si="14"/>
        <v>100</v>
      </c>
      <c r="EV49" s="459" t="s">
        <v>807</v>
      </c>
      <c r="EW49" s="459" t="s">
        <v>809</v>
      </c>
      <c r="EX49" s="459" t="s">
        <v>798</v>
      </c>
      <c r="EZ49" s="189">
        <f t="shared" si="15"/>
        <v>150</v>
      </c>
      <c r="FA49" s="201">
        <f t="shared" si="29"/>
        <v>2.5</v>
      </c>
      <c r="FB49" s="23"/>
      <c r="FC49" s="189">
        <f t="shared" si="30"/>
        <v>3</v>
      </c>
      <c r="FE49" s="213">
        <f t="shared" si="16"/>
        <v>0</v>
      </c>
      <c r="FF49" s="213">
        <f t="shared" si="17"/>
        <v>0</v>
      </c>
      <c r="FJ49" s="541" t="s">
        <v>92</v>
      </c>
    </row>
    <row r="50" spans="1:166" ht="50.1" customHeight="1" x14ac:dyDescent="0.25">
      <c r="A50" s="20">
        <v>45</v>
      </c>
      <c r="B50" s="459" t="s">
        <v>96</v>
      </c>
      <c r="C50" s="542" t="s">
        <v>97</v>
      </c>
      <c r="D50" s="459" t="s">
        <v>16</v>
      </c>
      <c r="E50" s="530">
        <v>40</v>
      </c>
      <c r="F50" s="530">
        <v>60</v>
      </c>
      <c r="G50" s="38" t="s">
        <v>370</v>
      </c>
      <c r="H50" s="38" t="s">
        <v>371</v>
      </c>
      <c r="I50" s="38" t="s">
        <v>372</v>
      </c>
      <c r="J50" s="38" t="s">
        <v>373</v>
      </c>
      <c r="K50" s="38" t="s">
        <v>374</v>
      </c>
      <c r="L50" s="38" t="s">
        <v>375</v>
      </c>
      <c r="M50" s="38" t="s">
        <v>544</v>
      </c>
      <c r="N50" s="38" t="s">
        <v>545</v>
      </c>
      <c r="O50" s="38" t="s">
        <v>546</v>
      </c>
      <c r="P50" s="38" t="s">
        <v>547</v>
      </c>
      <c r="Q50" s="38" t="s">
        <v>548</v>
      </c>
      <c r="R50" s="38" t="s">
        <v>549</v>
      </c>
      <c r="S50" s="38" t="s">
        <v>550</v>
      </c>
      <c r="T50" s="38" t="s">
        <v>551</v>
      </c>
      <c r="U50" s="38"/>
      <c r="V50" s="38"/>
      <c r="W50" s="38"/>
      <c r="X50" s="38"/>
      <c r="Y50" s="38"/>
      <c r="Z50" s="38"/>
      <c r="AA50" s="38"/>
      <c r="AB50" s="38"/>
      <c r="AC50" s="38"/>
      <c r="AD50" s="38"/>
      <c r="AE50" s="38"/>
      <c r="AF50" s="38"/>
      <c r="AG50" s="38"/>
      <c r="AH50" s="38"/>
      <c r="AI50" s="38">
        <f t="shared" si="18"/>
        <v>7</v>
      </c>
      <c r="AJ50" s="474" t="s">
        <v>8136</v>
      </c>
      <c r="AK50" s="511" t="s">
        <v>8137</v>
      </c>
      <c r="AL50" s="474"/>
      <c r="AM50" s="474"/>
      <c r="AN50" s="474"/>
      <c r="AO50" s="474"/>
      <c r="AP50" s="474"/>
      <c r="AQ50" s="474"/>
      <c r="AR50" s="474"/>
      <c r="AS50" s="41">
        <f t="shared" si="19"/>
        <v>1</v>
      </c>
      <c r="AT50" s="41">
        <v>30</v>
      </c>
      <c r="AU50" s="41">
        <v>40</v>
      </c>
      <c r="AV50" s="41"/>
      <c r="AW50" s="41"/>
      <c r="AX50" s="41"/>
      <c r="AY50" s="41"/>
      <c r="AZ50" s="41"/>
      <c r="BA50" s="41"/>
      <c r="BB50" s="41"/>
      <c r="BC50" s="41"/>
      <c r="BD50" s="41"/>
      <c r="BE50" s="41"/>
      <c r="BF50" s="41"/>
      <c r="BG50" s="41"/>
      <c r="BH50" s="41"/>
      <c r="BI50" s="41"/>
      <c r="BJ50" s="11">
        <f t="shared" si="20"/>
        <v>30</v>
      </c>
      <c r="BK50" s="11">
        <f t="shared" si="21"/>
        <v>40</v>
      </c>
      <c r="BL50" s="41">
        <v>30</v>
      </c>
      <c r="BM50" s="41">
        <v>40</v>
      </c>
      <c r="BN50" s="14" t="str">
        <f t="shared" si="31"/>
        <v>JÓ</v>
      </c>
      <c r="BO50" s="14" t="str">
        <f t="shared" si="32"/>
        <v>JÓ</v>
      </c>
      <c r="BP50" s="33" t="s">
        <v>8138</v>
      </c>
      <c r="BR50" s="29" t="s">
        <v>335</v>
      </c>
      <c r="BS50" s="522"/>
      <c r="BT50" s="522"/>
      <c r="BU50" s="522"/>
      <c r="BV50" s="522"/>
      <c r="BW50" s="522"/>
      <c r="BX50" s="521"/>
      <c r="BY50" s="48">
        <f t="shared" si="22"/>
        <v>0</v>
      </c>
      <c r="BZ50" s="531" t="s">
        <v>335</v>
      </c>
      <c r="CA50" s="531" t="s">
        <v>335</v>
      </c>
      <c r="CB50" s="531"/>
      <c r="CC50" s="531"/>
      <c r="CD50" s="26"/>
      <c r="CE50" s="26"/>
      <c r="CF50" s="26"/>
      <c r="CG50" s="26"/>
      <c r="CH50" s="26"/>
      <c r="CI50" s="26"/>
      <c r="CJ50" s="26"/>
      <c r="CK50" s="26"/>
      <c r="CL50" s="27" t="str">
        <f t="shared" si="2"/>
        <v>0</v>
      </c>
      <c r="CM50" s="27" t="str">
        <f t="shared" si="3"/>
        <v>0</v>
      </c>
      <c r="CN50" s="531" t="s">
        <v>335</v>
      </c>
      <c r="CO50" s="531" t="s">
        <v>335</v>
      </c>
      <c r="CP50" s="14" t="str">
        <f t="shared" si="4"/>
        <v>NINCS</v>
      </c>
      <c r="CQ50" s="14" t="str">
        <f t="shared" si="5"/>
        <v>NINCS</v>
      </c>
      <c r="CR50" s="33"/>
      <c r="CS50" s="33"/>
      <c r="CT50" s="32" t="s">
        <v>8139</v>
      </c>
      <c r="CU50" s="523" t="s">
        <v>7914</v>
      </c>
      <c r="CV50" s="523"/>
      <c r="CW50" s="524"/>
      <c r="CX50" s="524"/>
      <c r="CY50" s="524"/>
      <c r="CZ50" s="524"/>
      <c r="DA50" s="26">
        <f t="shared" si="23"/>
        <v>1</v>
      </c>
      <c r="DB50" s="531">
        <v>35</v>
      </c>
      <c r="DC50" s="531">
        <v>20</v>
      </c>
      <c r="DD50" s="531">
        <v>15</v>
      </c>
      <c r="DE50" s="531">
        <v>60</v>
      </c>
      <c r="DF50" s="531"/>
      <c r="DG50" s="531"/>
      <c r="DH50" s="531"/>
      <c r="DI50" s="531"/>
      <c r="DJ50" s="531"/>
      <c r="DK50" s="531"/>
      <c r="DL50" s="531"/>
      <c r="DM50" s="531"/>
      <c r="DN50" s="531"/>
      <c r="DO50" s="531"/>
      <c r="DP50" s="531"/>
      <c r="DQ50" s="531"/>
      <c r="DR50" s="531"/>
      <c r="DS50" s="531"/>
      <c r="DT50" s="531"/>
      <c r="DU50" s="531"/>
      <c r="DV50" s="531"/>
      <c r="DW50" s="531"/>
      <c r="DX50" s="531"/>
      <c r="DY50" s="531"/>
      <c r="DZ50" s="27">
        <f t="shared" si="33"/>
        <v>35</v>
      </c>
      <c r="EA50" s="27">
        <f t="shared" si="34"/>
        <v>20</v>
      </c>
      <c r="EB50" s="27">
        <f t="shared" si="35"/>
        <v>15</v>
      </c>
      <c r="EC50" s="27">
        <f t="shared" si="36"/>
        <v>60</v>
      </c>
      <c r="ED50" s="531">
        <v>35</v>
      </c>
      <c r="EE50" s="531">
        <v>20</v>
      </c>
      <c r="EF50" s="531">
        <v>15</v>
      </c>
      <c r="EG50" s="531">
        <v>60</v>
      </c>
      <c r="EH50" s="27" t="str">
        <f t="shared" si="6"/>
        <v>JÓ</v>
      </c>
      <c r="EI50" s="27" t="str">
        <f t="shared" si="7"/>
        <v>JÓ</v>
      </c>
      <c r="EJ50" s="27" t="str">
        <f t="shared" si="8"/>
        <v>JÓ</v>
      </c>
      <c r="EK50" s="27" t="str">
        <f t="shared" si="9"/>
        <v>JÓ</v>
      </c>
      <c r="EL50" s="527"/>
      <c r="EN50" s="6">
        <f t="shared" si="10"/>
        <v>60</v>
      </c>
      <c r="EO50" s="6">
        <f t="shared" si="11"/>
        <v>40</v>
      </c>
      <c r="EP50" s="6">
        <f t="shared" si="12"/>
        <v>40</v>
      </c>
      <c r="EQ50" s="6">
        <f t="shared" si="13"/>
        <v>60</v>
      </c>
      <c r="ER50" s="24" t="str">
        <f t="shared" si="37"/>
        <v>Elmélet több</v>
      </c>
      <c r="ET50" s="6">
        <f t="shared" si="14"/>
        <v>100</v>
      </c>
      <c r="EV50" s="459" t="s">
        <v>815</v>
      </c>
      <c r="EW50" s="459" t="s">
        <v>797</v>
      </c>
      <c r="EX50" s="459" t="s">
        <v>798</v>
      </c>
      <c r="EZ50" s="189">
        <f t="shared" si="15"/>
        <v>65</v>
      </c>
      <c r="FA50" s="201">
        <f t="shared" si="29"/>
        <v>1.0833333333333333</v>
      </c>
      <c r="FB50" s="23"/>
      <c r="FC50" s="189">
        <f t="shared" si="30"/>
        <v>4</v>
      </c>
      <c r="FE50" s="213">
        <f t="shared" si="16"/>
        <v>0</v>
      </c>
      <c r="FF50" s="213">
        <f t="shared" si="17"/>
        <v>0</v>
      </c>
      <c r="FJ50" s="542" t="s">
        <v>97</v>
      </c>
    </row>
    <row r="51" spans="1:166" ht="50.1" customHeight="1" x14ac:dyDescent="0.25">
      <c r="A51" s="20">
        <v>46</v>
      </c>
      <c r="B51" s="459" t="s">
        <v>98</v>
      </c>
      <c r="C51" s="542" t="s">
        <v>99</v>
      </c>
      <c r="D51" s="459" t="s">
        <v>12</v>
      </c>
      <c r="E51" s="530">
        <v>50</v>
      </c>
      <c r="F51" s="530">
        <v>50</v>
      </c>
      <c r="G51" s="38" t="s">
        <v>442</v>
      </c>
      <c r="H51" s="38" t="s">
        <v>443</v>
      </c>
      <c r="I51" s="38" t="s">
        <v>444</v>
      </c>
      <c r="J51" s="38" t="s">
        <v>445</v>
      </c>
      <c r="K51" s="38" t="s">
        <v>541</v>
      </c>
      <c r="L51" s="38" t="s">
        <v>542</v>
      </c>
      <c r="M51" s="38"/>
      <c r="N51" s="38"/>
      <c r="O51" s="38"/>
      <c r="P51" s="38"/>
      <c r="Q51" s="38"/>
      <c r="R51" s="38"/>
      <c r="S51" s="38"/>
      <c r="T51" s="38"/>
      <c r="U51" s="38"/>
      <c r="V51" s="38"/>
      <c r="W51" s="38"/>
      <c r="X51" s="38"/>
      <c r="Y51" s="38"/>
      <c r="Z51" s="38"/>
      <c r="AA51" s="38"/>
      <c r="AB51" s="38"/>
      <c r="AC51" s="38"/>
      <c r="AD51" s="38"/>
      <c r="AE51" s="38"/>
      <c r="AF51" s="38"/>
      <c r="AG51" s="38"/>
      <c r="AH51" s="38"/>
      <c r="AI51" s="38">
        <f t="shared" si="18"/>
        <v>3</v>
      </c>
      <c r="AJ51" s="474" t="s">
        <v>93</v>
      </c>
      <c r="AK51" s="474" t="s">
        <v>100</v>
      </c>
      <c r="AL51" s="474"/>
      <c r="AM51" s="474"/>
      <c r="AN51" s="474"/>
      <c r="AO51" s="474"/>
      <c r="AP51" s="474"/>
      <c r="AQ51" s="474"/>
      <c r="AR51" s="474"/>
      <c r="AS51" s="41">
        <f t="shared" si="19"/>
        <v>1</v>
      </c>
      <c r="AT51" s="41">
        <v>30</v>
      </c>
      <c r="AU51" s="41">
        <v>50</v>
      </c>
      <c r="AV51" s="41"/>
      <c r="AW51" s="41"/>
      <c r="AX51" s="41"/>
      <c r="AY51" s="41"/>
      <c r="AZ51" s="41"/>
      <c r="BA51" s="41"/>
      <c r="BB51" s="41"/>
      <c r="BC51" s="41"/>
      <c r="BD51" s="41"/>
      <c r="BE51" s="41"/>
      <c r="BF51" s="41"/>
      <c r="BG51" s="41"/>
      <c r="BH51" s="41"/>
      <c r="BI51" s="41"/>
      <c r="BJ51" s="11">
        <f t="shared" si="20"/>
        <v>30</v>
      </c>
      <c r="BK51" s="11">
        <f t="shared" si="21"/>
        <v>50</v>
      </c>
      <c r="BL51" s="41">
        <v>30</v>
      </c>
      <c r="BM51" s="41">
        <v>50</v>
      </c>
      <c r="BN51" s="14" t="str">
        <f t="shared" si="31"/>
        <v>JÓ</v>
      </c>
      <c r="BO51" s="14" t="str">
        <f t="shared" si="32"/>
        <v>JÓ</v>
      </c>
      <c r="BP51" s="33"/>
      <c r="BR51" s="29" t="s">
        <v>335</v>
      </c>
      <c r="BS51" s="522"/>
      <c r="BT51" s="522"/>
      <c r="BU51" s="522"/>
      <c r="BV51" s="522"/>
      <c r="BW51" s="522"/>
      <c r="BX51" s="521"/>
      <c r="BY51" s="48">
        <f t="shared" si="22"/>
        <v>0</v>
      </c>
      <c r="BZ51" s="531" t="s">
        <v>335</v>
      </c>
      <c r="CA51" s="531" t="s">
        <v>335</v>
      </c>
      <c r="CB51" s="531"/>
      <c r="CC51" s="531"/>
      <c r="CD51" s="26"/>
      <c r="CE51" s="26"/>
      <c r="CF51" s="26"/>
      <c r="CG51" s="26"/>
      <c r="CH51" s="26"/>
      <c r="CI51" s="26"/>
      <c r="CJ51" s="26"/>
      <c r="CK51" s="26"/>
      <c r="CL51" s="27" t="str">
        <f t="shared" si="2"/>
        <v>0</v>
      </c>
      <c r="CM51" s="27" t="str">
        <f t="shared" si="3"/>
        <v>0</v>
      </c>
      <c r="CN51" s="531" t="s">
        <v>335</v>
      </c>
      <c r="CO51" s="531" t="s">
        <v>335</v>
      </c>
      <c r="CP51" s="14" t="str">
        <f t="shared" si="4"/>
        <v>NINCS</v>
      </c>
      <c r="CQ51" s="14" t="str">
        <f t="shared" si="5"/>
        <v>NINCS</v>
      </c>
      <c r="CR51" s="33"/>
      <c r="CS51" s="33"/>
      <c r="CT51" s="32" t="s">
        <v>7965</v>
      </c>
      <c r="CU51" s="523" t="s">
        <v>8134</v>
      </c>
      <c r="CV51" s="523"/>
      <c r="CW51" s="524"/>
      <c r="CX51" s="524"/>
      <c r="CY51" s="524"/>
      <c r="CZ51" s="524"/>
      <c r="DA51" s="26">
        <f t="shared" si="23"/>
        <v>1</v>
      </c>
      <c r="DB51" s="531">
        <v>30</v>
      </c>
      <c r="DC51" s="531">
        <v>20</v>
      </c>
      <c r="DD51" s="531">
        <v>10</v>
      </c>
      <c r="DE51" s="531">
        <v>50</v>
      </c>
      <c r="DF51" s="531"/>
      <c r="DG51" s="531"/>
      <c r="DH51" s="531"/>
      <c r="DI51" s="531"/>
      <c r="DJ51" s="531"/>
      <c r="DK51" s="531"/>
      <c r="DL51" s="531"/>
      <c r="DM51" s="531"/>
      <c r="DN51" s="531"/>
      <c r="DO51" s="531"/>
      <c r="DP51" s="531"/>
      <c r="DQ51" s="531"/>
      <c r="DR51" s="531"/>
      <c r="DS51" s="531"/>
      <c r="DT51" s="531"/>
      <c r="DU51" s="531"/>
      <c r="DV51" s="531"/>
      <c r="DW51" s="531"/>
      <c r="DX51" s="531"/>
      <c r="DY51" s="531"/>
      <c r="DZ51" s="27">
        <f t="shared" si="33"/>
        <v>30</v>
      </c>
      <c r="EA51" s="27">
        <f t="shared" si="34"/>
        <v>20</v>
      </c>
      <c r="EB51" s="27">
        <f t="shared" si="35"/>
        <v>10</v>
      </c>
      <c r="EC51" s="27">
        <f t="shared" si="36"/>
        <v>50</v>
      </c>
      <c r="ED51" s="531">
        <v>30</v>
      </c>
      <c r="EE51" s="531">
        <v>20</v>
      </c>
      <c r="EF51" s="531">
        <v>10</v>
      </c>
      <c r="EG51" s="531">
        <v>50</v>
      </c>
      <c r="EH51" s="27" t="str">
        <f t="shared" si="6"/>
        <v>JÓ</v>
      </c>
      <c r="EI51" s="27" t="str">
        <f t="shared" si="7"/>
        <v>JÓ</v>
      </c>
      <c r="EJ51" s="27" t="str">
        <f t="shared" si="8"/>
        <v>JÓ</v>
      </c>
      <c r="EK51" s="27" t="str">
        <f t="shared" si="9"/>
        <v>JÓ</v>
      </c>
      <c r="EL51" s="527"/>
      <c r="EN51" s="6">
        <f t="shared" si="10"/>
        <v>50</v>
      </c>
      <c r="EO51" s="6">
        <f t="shared" si="11"/>
        <v>50</v>
      </c>
      <c r="EP51" s="6">
        <f t="shared" si="12"/>
        <v>50</v>
      </c>
      <c r="EQ51" s="6">
        <f t="shared" si="13"/>
        <v>50</v>
      </c>
      <c r="ER51" s="24" t="str">
        <f t="shared" si="37"/>
        <v>JÓ</v>
      </c>
      <c r="ET51" s="6">
        <f t="shared" si="14"/>
        <v>100</v>
      </c>
      <c r="EV51" s="459" t="s">
        <v>799</v>
      </c>
      <c r="EW51" s="459" t="s">
        <v>809</v>
      </c>
      <c r="EX51" s="459" t="s">
        <v>801</v>
      </c>
      <c r="EZ51" s="189">
        <f t="shared" si="15"/>
        <v>60</v>
      </c>
      <c r="FA51" s="201">
        <f t="shared" si="29"/>
        <v>1</v>
      </c>
      <c r="FB51" s="23"/>
      <c r="FC51" s="189">
        <f t="shared" si="30"/>
        <v>4</v>
      </c>
      <c r="FE51" s="213">
        <f t="shared" si="16"/>
        <v>0</v>
      </c>
      <c r="FF51" s="213">
        <f t="shared" si="17"/>
        <v>0</v>
      </c>
      <c r="FJ51" s="542" t="s">
        <v>99</v>
      </c>
    </row>
    <row r="52" spans="1:166" ht="50.1" customHeight="1" x14ac:dyDescent="0.25">
      <c r="A52" s="20">
        <v>47</v>
      </c>
      <c r="B52" s="458" t="s">
        <v>8141</v>
      </c>
      <c r="C52" s="541" t="s">
        <v>8140</v>
      </c>
      <c r="D52" s="459" t="s">
        <v>12</v>
      </c>
      <c r="E52" s="530">
        <v>40</v>
      </c>
      <c r="F52" s="530">
        <v>60</v>
      </c>
      <c r="G52" s="38" t="s">
        <v>8142</v>
      </c>
      <c r="H52" s="38" t="s">
        <v>8143</v>
      </c>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f t="shared" si="18"/>
        <v>1</v>
      </c>
      <c r="AJ52" s="474" t="s">
        <v>8144</v>
      </c>
      <c r="AK52" s="474" t="s">
        <v>8145</v>
      </c>
      <c r="AL52" s="474"/>
      <c r="AM52" s="474"/>
      <c r="AN52" s="474"/>
      <c r="AO52" s="474"/>
      <c r="AP52" s="474"/>
      <c r="AQ52" s="474"/>
      <c r="AR52" s="474"/>
      <c r="AS52" s="41">
        <f t="shared" si="19"/>
        <v>1</v>
      </c>
      <c r="AT52" s="41">
        <v>90</v>
      </c>
      <c r="AU52" s="41">
        <v>60</v>
      </c>
      <c r="AV52" s="41"/>
      <c r="AW52" s="41"/>
      <c r="AX52" s="41"/>
      <c r="AY52" s="41"/>
      <c r="AZ52" s="41"/>
      <c r="BA52" s="41"/>
      <c r="BB52" s="41"/>
      <c r="BC52" s="41"/>
      <c r="BD52" s="41"/>
      <c r="BE52" s="41"/>
      <c r="BF52" s="41"/>
      <c r="BG52" s="41"/>
      <c r="BH52" s="41"/>
      <c r="BI52" s="41"/>
      <c r="BJ52" s="11">
        <f t="shared" si="20"/>
        <v>90</v>
      </c>
      <c r="BK52" s="11">
        <f t="shared" si="21"/>
        <v>60</v>
      </c>
      <c r="BL52" s="41">
        <v>90</v>
      </c>
      <c r="BM52" s="41">
        <v>60</v>
      </c>
      <c r="BN52" s="14" t="str">
        <f t="shared" si="31"/>
        <v>JÓ</v>
      </c>
      <c r="BO52" s="14" t="str">
        <f t="shared" si="32"/>
        <v>JÓ</v>
      </c>
      <c r="BP52" s="33" t="s">
        <v>8147</v>
      </c>
      <c r="BR52" s="29" t="s">
        <v>335</v>
      </c>
      <c r="BS52" s="522"/>
      <c r="BT52" s="522"/>
      <c r="BU52" s="522"/>
      <c r="BV52" s="522"/>
      <c r="BW52" s="522"/>
      <c r="BX52" s="521"/>
      <c r="BY52" s="48">
        <f t="shared" si="22"/>
        <v>0</v>
      </c>
      <c r="BZ52" s="531" t="s">
        <v>335</v>
      </c>
      <c r="CA52" s="531" t="s">
        <v>335</v>
      </c>
      <c r="CB52" s="531"/>
      <c r="CC52" s="531"/>
      <c r="CD52" s="26"/>
      <c r="CE52" s="26"/>
      <c r="CF52" s="26"/>
      <c r="CG52" s="26"/>
      <c r="CH52" s="26"/>
      <c r="CI52" s="26"/>
      <c r="CJ52" s="26"/>
      <c r="CK52" s="26"/>
      <c r="CL52" s="27" t="str">
        <f t="shared" si="2"/>
        <v>0</v>
      </c>
      <c r="CM52" s="27" t="str">
        <f t="shared" si="3"/>
        <v>0</v>
      </c>
      <c r="CN52" s="531" t="s">
        <v>335</v>
      </c>
      <c r="CO52" s="531" t="s">
        <v>335</v>
      </c>
      <c r="CP52" s="14" t="str">
        <f t="shared" si="4"/>
        <v>NINCS</v>
      </c>
      <c r="CQ52" s="14" t="str">
        <f t="shared" si="5"/>
        <v>NINCS</v>
      </c>
      <c r="CR52" s="33"/>
      <c r="CS52" s="33"/>
      <c r="CT52" s="32" t="s">
        <v>479</v>
      </c>
      <c r="CU52" s="523" t="s">
        <v>8146</v>
      </c>
      <c r="CV52" s="523"/>
      <c r="CW52" s="524"/>
      <c r="CX52" s="524"/>
      <c r="CY52" s="524"/>
      <c r="CZ52" s="524"/>
      <c r="DA52" s="26">
        <f t="shared" si="23"/>
        <v>1</v>
      </c>
      <c r="DB52" s="531">
        <v>30</v>
      </c>
      <c r="DC52" s="531">
        <v>20</v>
      </c>
      <c r="DD52" s="531">
        <v>10</v>
      </c>
      <c r="DE52" s="531">
        <v>40</v>
      </c>
      <c r="DF52" s="531"/>
      <c r="DG52" s="531"/>
      <c r="DH52" s="531"/>
      <c r="DI52" s="531"/>
      <c r="DJ52" s="531"/>
      <c r="DK52" s="531"/>
      <c r="DL52" s="531"/>
      <c r="DM52" s="531"/>
      <c r="DN52" s="531"/>
      <c r="DO52" s="531"/>
      <c r="DP52" s="531"/>
      <c r="DQ52" s="531"/>
      <c r="DR52" s="531"/>
      <c r="DS52" s="531"/>
      <c r="DT52" s="531"/>
      <c r="DU52" s="531"/>
      <c r="DV52" s="531"/>
      <c r="DW52" s="531"/>
      <c r="DX52" s="531"/>
      <c r="DY52" s="531"/>
      <c r="DZ52" s="27">
        <f t="shared" si="33"/>
        <v>30</v>
      </c>
      <c r="EA52" s="27">
        <f t="shared" si="34"/>
        <v>20</v>
      </c>
      <c r="EB52" s="27">
        <f t="shared" si="35"/>
        <v>10</v>
      </c>
      <c r="EC52" s="27">
        <f t="shared" si="36"/>
        <v>40</v>
      </c>
      <c r="ED52" s="531">
        <v>30</v>
      </c>
      <c r="EE52" s="531">
        <v>20</v>
      </c>
      <c r="EF52" s="531">
        <v>10</v>
      </c>
      <c r="EG52" s="531">
        <v>40</v>
      </c>
      <c r="EH52" s="27" t="str">
        <f t="shared" si="6"/>
        <v>JÓ</v>
      </c>
      <c r="EI52" s="27" t="str">
        <f t="shared" si="7"/>
        <v>JÓ</v>
      </c>
      <c r="EJ52" s="27" t="str">
        <f t="shared" si="8"/>
        <v>JÓ</v>
      </c>
      <c r="EK52" s="27" t="str">
        <f t="shared" si="9"/>
        <v>JÓ</v>
      </c>
      <c r="EL52" s="527"/>
      <c r="EN52" s="6">
        <f t="shared" si="10"/>
        <v>40</v>
      </c>
      <c r="EO52" s="6">
        <f t="shared" si="11"/>
        <v>60</v>
      </c>
      <c r="EP52" s="6">
        <f t="shared" si="12"/>
        <v>40</v>
      </c>
      <c r="EQ52" s="6">
        <f t="shared" si="13"/>
        <v>60</v>
      </c>
      <c r="ER52" s="24" t="str">
        <f t="shared" si="37"/>
        <v>JÓ</v>
      </c>
      <c r="ET52" s="6">
        <f t="shared" si="14"/>
        <v>100</v>
      </c>
      <c r="EV52" s="459" t="s">
        <v>799</v>
      </c>
      <c r="EW52" s="459" t="s">
        <v>816</v>
      </c>
      <c r="EX52" s="459" t="s">
        <v>798</v>
      </c>
      <c r="EZ52" s="189">
        <f t="shared" si="15"/>
        <v>120</v>
      </c>
      <c r="FA52" s="201">
        <f t="shared" si="29"/>
        <v>2</v>
      </c>
      <c r="FB52" s="23"/>
      <c r="FC52" s="189">
        <f t="shared" si="30"/>
        <v>4</v>
      </c>
      <c r="FE52" s="213">
        <f t="shared" si="16"/>
        <v>0</v>
      </c>
      <c r="FF52" s="213">
        <f t="shared" si="17"/>
        <v>0</v>
      </c>
      <c r="FJ52" s="541" t="s">
        <v>8140</v>
      </c>
    </row>
    <row r="53" spans="1:166" ht="50.1" customHeight="1" x14ac:dyDescent="0.25">
      <c r="A53" s="20">
        <v>48</v>
      </c>
      <c r="B53" s="459" t="s">
        <v>101</v>
      </c>
      <c r="C53" s="541" t="s">
        <v>102</v>
      </c>
      <c r="D53" s="459" t="s">
        <v>14</v>
      </c>
      <c r="E53" s="530">
        <v>60</v>
      </c>
      <c r="F53" s="530">
        <v>40</v>
      </c>
      <c r="G53" s="38" t="s">
        <v>8148</v>
      </c>
      <c r="H53" s="38" t="s">
        <v>556</v>
      </c>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f t="shared" si="18"/>
        <v>1</v>
      </c>
      <c r="AJ53" s="474" t="s">
        <v>8149</v>
      </c>
      <c r="AK53" s="474" t="s">
        <v>8150</v>
      </c>
      <c r="AL53" s="474"/>
      <c r="AM53" s="474"/>
      <c r="AN53" s="474"/>
      <c r="AO53" s="474"/>
      <c r="AP53" s="474"/>
      <c r="AQ53" s="474"/>
      <c r="AR53" s="474"/>
      <c r="AS53" s="41">
        <f t="shared" si="19"/>
        <v>1</v>
      </c>
      <c r="AT53" s="41">
        <v>120</v>
      </c>
      <c r="AU53" s="41">
        <v>40</v>
      </c>
      <c r="AV53" s="41"/>
      <c r="AW53" s="41"/>
      <c r="AX53" s="41"/>
      <c r="AY53" s="41"/>
      <c r="AZ53" s="41"/>
      <c r="BA53" s="41"/>
      <c r="BB53" s="41"/>
      <c r="BC53" s="41"/>
      <c r="BD53" s="41"/>
      <c r="BE53" s="41"/>
      <c r="BF53" s="41"/>
      <c r="BG53" s="41"/>
      <c r="BH53" s="41"/>
      <c r="BI53" s="41"/>
      <c r="BJ53" s="11">
        <f t="shared" si="20"/>
        <v>120</v>
      </c>
      <c r="BK53" s="11">
        <f t="shared" si="21"/>
        <v>40</v>
      </c>
      <c r="BL53" s="41">
        <v>120</v>
      </c>
      <c r="BM53" s="41">
        <v>40</v>
      </c>
      <c r="BN53" s="14" t="str">
        <f t="shared" si="31"/>
        <v>JÓ</v>
      </c>
      <c r="BO53" s="14" t="str">
        <f t="shared" si="32"/>
        <v>JÓ</v>
      </c>
      <c r="BP53" s="33"/>
      <c r="BR53" s="29" t="s">
        <v>335</v>
      </c>
      <c r="BS53" s="522"/>
      <c r="BT53" s="522"/>
      <c r="BU53" s="522"/>
      <c r="BV53" s="522"/>
      <c r="BW53" s="522"/>
      <c r="BX53" s="521"/>
      <c r="BY53" s="48">
        <f t="shared" si="22"/>
        <v>0</v>
      </c>
      <c r="BZ53" s="531" t="s">
        <v>335</v>
      </c>
      <c r="CA53" s="531" t="s">
        <v>335</v>
      </c>
      <c r="CB53" s="531"/>
      <c r="CC53" s="531"/>
      <c r="CD53" s="26"/>
      <c r="CE53" s="26"/>
      <c r="CF53" s="26"/>
      <c r="CG53" s="26"/>
      <c r="CH53" s="26"/>
      <c r="CI53" s="26"/>
      <c r="CJ53" s="26"/>
      <c r="CK53" s="26"/>
      <c r="CL53" s="27" t="str">
        <f t="shared" si="2"/>
        <v>0</v>
      </c>
      <c r="CM53" s="27" t="str">
        <f t="shared" si="3"/>
        <v>0</v>
      </c>
      <c r="CN53" s="531" t="s">
        <v>335</v>
      </c>
      <c r="CO53" s="531" t="s">
        <v>335</v>
      </c>
      <c r="CP53" s="14" t="str">
        <f t="shared" si="4"/>
        <v>NINCS</v>
      </c>
      <c r="CQ53" s="14" t="str">
        <f t="shared" si="5"/>
        <v>NINCS</v>
      </c>
      <c r="CR53" s="33"/>
      <c r="CS53" s="33"/>
      <c r="CT53" s="32" t="s">
        <v>479</v>
      </c>
      <c r="CU53" s="523" t="s">
        <v>8151</v>
      </c>
      <c r="CV53" s="523"/>
      <c r="CW53" s="524"/>
      <c r="CX53" s="524"/>
      <c r="CY53" s="524"/>
      <c r="CZ53" s="524"/>
      <c r="DA53" s="26">
        <f t="shared" si="23"/>
        <v>1</v>
      </c>
      <c r="DB53" s="531">
        <v>30</v>
      </c>
      <c r="DC53" s="531">
        <v>20</v>
      </c>
      <c r="DD53" s="531">
        <v>10</v>
      </c>
      <c r="DE53" s="531">
        <v>60</v>
      </c>
      <c r="DF53" s="531"/>
      <c r="DG53" s="531"/>
      <c r="DH53" s="531"/>
      <c r="DI53" s="531"/>
      <c r="DJ53" s="531"/>
      <c r="DK53" s="531"/>
      <c r="DL53" s="531"/>
      <c r="DM53" s="531"/>
      <c r="DN53" s="531"/>
      <c r="DO53" s="531"/>
      <c r="DP53" s="531"/>
      <c r="DQ53" s="531"/>
      <c r="DR53" s="531"/>
      <c r="DS53" s="531"/>
      <c r="DT53" s="531"/>
      <c r="DU53" s="531"/>
      <c r="DV53" s="531"/>
      <c r="DW53" s="531"/>
      <c r="DX53" s="531"/>
      <c r="DY53" s="531"/>
      <c r="DZ53" s="27">
        <f t="shared" si="33"/>
        <v>30</v>
      </c>
      <c r="EA53" s="27">
        <f t="shared" si="34"/>
        <v>20</v>
      </c>
      <c r="EB53" s="27">
        <f t="shared" si="35"/>
        <v>10</v>
      </c>
      <c r="EC53" s="27">
        <f t="shared" si="36"/>
        <v>60</v>
      </c>
      <c r="ED53" s="531">
        <v>30</v>
      </c>
      <c r="EE53" s="531">
        <v>20</v>
      </c>
      <c r="EF53" s="531">
        <v>10</v>
      </c>
      <c r="EG53" s="531">
        <v>60</v>
      </c>
      <c r="EH53" s="27" t="str">
        <f t="shared" si="6"/>
        <v>JÓ</v>
      </c>
      <c r="EI53" s="27" t="str">
        <f t="shared" si="7"/>
        <v>JÓ</v>
      </c>
      <c r="EJ53" s="27" t="str">
        <f t="shared" si="8"/>
        <v>JÓ</v>
      </c>
      <c r="EK53" s="27" t="str">
        <f t="shared" si="9"/>
        <v>JÓ</v>
      </c>
      <c r="EL53" s="527"/>
      <c r="EN53" s="6">
        <f t="shared" si="10"/>
        <v>60</v>
      </c>
      <c r="EO53" s="6">
        <f t="shared" si="11"/>
        <v>40</v>
      </c>
      <c r="EP53" s="6">
        <f t="shared" si="12"/>
        <v>60</v>
      </c>
      <c r="EQ53" s="6">
        <f t="shared" si="13"/>
        <v>40</v>
      </c>
      <c r="ER53" s="24" t="str">
        <f t="shared" si="37"/>
        <v>Elmélet több</v>
      </c>
      <c r="ET53" s="6">
        <f t="shared" si="14"/>
        <v>100</v>
      </c>
      <c r="EV53" s="459" t="s">
        <v>796</v>
      </c>
      <c r="EW53" s="459" t="s">
        <v>818</v>
      </c>
      <c r="EX53" s="459" t="s">
        <v>798</v>
      </c>
      <c r="EZ53" s="189">
        <f t="shared" si="15"/>
        <v>150</v>
      </c>
      <c r="FA53" s="201">
        <f t="shared" si="29"/>
        <v>2.5</v>
      </c>
      <c r="FB53" s="23"/>
      <c r="FC53" s="189">
        <f t="shared" si="30"/>
        <v>3</v>
      </c>
      <c r="FE53" s="213">
        <f t="shared" si="16"/>
        <v>0</v>
      </c>
      <c r="FF53" s="213">
        <f t="shared" si="17"/>
        <v>0</v>
      </c>
      <c r="FJ53" s="541" t="s">
        <v>102</v>
      </c>
    </row>
    <row r="54" spans="1:166" ht="50.1" customHeight="1" x14ac:dyDescent="0.25">
      <c r="A54" s="20">
        <v>49</v>
      </c>
      <c r="B54" s="459" t="s">
        <v>103</v>
      </c>
      <c r="C54" s="542" t="s">
        <v>104</v>
      </c>
      <c r="D54" s="459" t="s">
        <v>12</v>
      </c>
      <c r="E54" s="530">
        <v>30</v>
      </c>
      <c r="F54" s="530">
        <v>70</v>
      </c>
      <c r="G54" s="38" t="s">
        <v>8152</v>
      </c>
      <c r="H54" s="38" t="s">
        <v>553</v>
      </c>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f t="shared" si="18"/>
        <v>1</v>
      </c>
      <c r="AJ54" s="474" t="s">
        <v>8153</v>
      </c>
      <c r="AK54" s="474" t="s">
        <v>8154</v>
      </c>
      <c r="AL54" s="474"/>
      <c r="AM54" s="474"/>
      <c r="AN54" s="474"/>
      <c r="AO54" s="474"/>
      <c r="AP54" s="474"/>
      <c r="AQ54" s="474"/>
      <c r="AR54" s="474"/>
      <c r="AS54" s="41">
        <f t="shared" si="19"/>
        <v>1</v>
      </c>
      <c r="AT54" s="41">
        <v>30</v>
      </c>
      <c r="AU54" s="41">
        <v>70</v>
      </c>
      <c r="AV54" s="41"/>
      <c r="AW54" s="41"/>
      <c r="AX54" s="41"/>
      <c r="AY54" s="41"/>
      <c r="AZ54" s="41"/>
      <c r="BA54" s="41"/>
      <c r="BB54" s="41"/>
      <c r="BC54" s="41"/>
      <c r="BD54" s="41"/>
      <c r="BE54" s="41"/>
      <c r="BF54" s="41"/>
      <c r="BG54" s="41"/>
      <c r="BH54" s="41"/>
      <c r="BI54" s="41"/>
      <c r="BJ54" s="11">
        <f t="shared" si="20"/>
        <v>30</v>
      </c>
      <c r="BK54" s="11">
        <f t="shared" si="21"/>
        <v>70</v>
      </c>
      <c r="BL54" s="41">
        <v>30</v>
      </c>
      <c r="BM54" s="41">
        <v>70</v>
      </c>
      <c r="BN54" s="14" t="str">
        <f t="shared" si="31"/>
        <v>JÓ</v>
      </c>
      <c r="BO54" s="14" t="str">
        <f t="shared" si="32"/>
        <v>JÓ</v>
      </c>
      <c r="BP54" s="527" t="s">
        <v>8155</v>
      </c>
      <c r="BR54" s="29" t="s">
        <v>335</v>
      </c>
      <c r="BS54" s="522"/>
      <c r="BT54" s="522"/>
      <c r="BU54" s="522"/>
      <c r="BV54" s="522"/>
      <c r="BW54" s="522"/>
      <c r="BX54" s="521"/>
      <c r="BY54" s="48">
        <f t="shared" si="22"/>
        <v>0</v>
      </c>
      <c r="BZ54" s="531" t="s">
        <v>335</v>
      </c>
      <c r="CA54" s="531" t="s">
        <v>335</v>
      </c>
      <c r="CB54" s="531"/>
      <c r="CC54" s="531"/>
      <c r="CD54" s="26"/>
      <c r="CE54" s="26"/>
      <c r="CF54" s="26"/>
      <c r="CG54" s="26"/>
      <c r="CH54" s="26"/>
      <c r="CI54" s="26"/>
      <c r="CJ54" s="26"/>
      <c r="CK54" s="26"/>
      <c r="CL54" s="27" t="str">
        <f t="shared" si="2"/>
        <v>0</v>
      </c>
      <c r="CM54" s="27" t="str">
        <f t="shared" si="3"/>
        <v>0</v>
      </c>
      <c r="CN54" s="531" t="s">
        <v>335</v>
      </c>
      <c r="CO54" s="531" t="s">
        <v>335</v>
      </c>
      <c r="CP54" s="14" t="str">
        <f t="shared" si="4"/>
        <v>NINCS</v>
      </c>
      <c r="CQ54" s="14" t="str">
        <f t="shared" si="5"/>
        <v>NINCS</v>
      </c>
      <c r="CR54" s="33"/>
      <c r="CS54" s="33"/>
      <c r="CT54" s="32" t="s">
        <v>479</v>
      </c>
      <c r="CU54" s="523" t="s">
        <v>8146</v>
      </c>
      <c r="CV54" s="523"/>
      <c r="CW54" s="524"/>
      <c r="CX54" s="524"/>
      <c r="CY54" s="524"/>
      <c r="CZ54" s="524"/>
      <c r="DA54" s="26">
        <f t="shared" si="23"/>
        <v>1</v>
      </c>
      <c r="DB54" s="531">
        <v>30</v>
      </c>
      <c r="DC54" s="531">
        <v>20</v>
      </c>
      <c r="DD54" s="531">
        <v>10</v>
      </c>
      <c r="DE54" s="531">
        <v>30</v>
      </c>
      <c r="DF54" s="531"/>
      <c r="DG54" s="531"/>
      <c r="DH54" s="531"/>
      <c r="DI54" s="531"/>
      <c r="DJ54" s="531"/>
      <c r="DK54" s="531"/>
      <c r="DL54" s="531"/>
      <c r="DM54" s="531"/>
      <c r="DN54" s="531"/>
      <c r="DO54" s="531"/>
      <c r="DP54" s="531"/>
      <c r="DQ54" s="531"/>
      <c r="DR54" s="531"/>
      <c r="DS54" s="531"/>
      <c r="DT54" s="531"/>
      <c r="DU54" s="531"/>
      <c r="DV54" s="531"/>
      <c r="DW54" s="531"/>
      <c r="DX54" s="531"/>
      <c r="DY54" s="531"/>
      <c r="DZ54" s="27">
        <f t="shared" si="33"/>
        <v>30</v>
      </c>
      <c r="EA54" s="27">
        <f t="shared" si="34"/>
        <v>20</v>
      </c>
      <c r="EB54" s="27">
        <f t="shared" si="35"/>
        <v>10</v>
      </c>
      <c r="EC54" s="27">
        <f t="shared" si="36"/>
        <v>30</v>
      </c>
      <c r="ED54" s="531">
        <v>30</v>
      </c>
      <c r="EE54" s="531">
        <v>20</v>
      </c>
      <c r="EF54" s="531">
        <v>10</v>
      </c>
      <c r="EG54" s="531">
        <v>30</v>
      </c>
      <c r="EH54" s="27" t="str">
        <f t="shared" si="6"/>
        <v>JÓ</v>
      </c>
      <c r="EI54" s="27" t="str">
        <f t="shared" si="7"/>
        <v>JÓ</v>
      </c>
      <c r="EJ54" s="27" t="str">
        <f t="shared" si="8"/>
        <v>JÓ</v>
      </c>
      <c r="EK54" s="27" t="str">
        <f t="shared" si="9"/>
        <v>JÓ</v>
      </c>
      <c r="EL54" s="527"/>
      <c r="EN54" s="6">
        <f t="shared" si="10"/>
        <v>30</v>
      </c>
      <c r="EO54" s="6">
        <f t="shared" si="11"/>
        <v>70</v>
      </c>
      <c r="EP54" s="6">
        <f t="shared" si="12"/>
        <v>30</v>
      </c>
      <c r="EQ54" s="6">
        <f t="shared" si="13"/>
        <v>70</v>
      </c>
      <c r="ER54" s="24" t="str">
        <f t="shared" si="37"/>
        <v>JÓ</v>
      </c>
      <c r="ET54" s="6">
        <f t="shared" si="14"/>
        <v>100</v>
      </c>
      <c r="EV54" s="459" t="s">
        <v>803</v>
      </c>
      <c r="EW54" s="459" t="s">
        <v>816</v>
      </c>
      <c r="EX54" s="459" t="s">
        <v>798</v>
      </c>
      <c r="EZ54" s="189">
        <f t="shared" si="15"/>
        <v>60</v>
      </c>
      <c r="FA54" s="201">
        <f t="shared" si="29"/>
        <v>1</v>
      </c>
      <c r="FB54" s="23"/>
      <c r="FC54" s="189">
        <f t="shared" si="30"/>
        <v>4</v>
      </c>
      <c r="FE54" s="213">
        <f t="shared" si="16"/>
        <v>0</v>
      </c>
      <c r="FF54" s="213">
        <f t="shared" si="17"/>
        <v>0</v>
      </c>
      <c r="FJ54" s="542" t="s">
        <v>104</v>
      </c>
    </row>
    <row r="55" spans="1:166" ht="50.1" customHeight="1" x14ac:dyDescent="0.25">
      <c r="A55" s="20">
        <v>50</v>
      </c>
      <c r="B55" s="459" t="s">
        <v>8156</v>
      </c>
      <c r="C55" s="542" t="s">
        <v>8157</v>
      </c>
      <c r="D55" s="459" t="s">
        <v>16</v>
      </c>
      <c r="E55" s="530">
        <v>40</v>
      </c>
      <c r="F55" s="530">
        <v>60</v>
      </c>
      <c r="G55" s="38" t="s">
        <v>8142</v>
      </c>
      <c r="H55" s="38" t="s">
        <v>8143</v>
      </c>
      <c r="I55" s="38" t="s">
        <v>8158</v>
      </c>
      <c r="J55" s="38" t="s">
        <v>552</v>
      </c>
      <c r="K55" s="38" t="s">
        <v>8152</v>
      </c>
      <c r="L55" s="38" t="s">
        <v>553</v>
      </c>
      <c r="M55" s="38" t="s">
        <v>554</v>
      </c>
      <c r="N55" s="38" t="s">
        <v>555</v>
      </c>
      <c r="O55" s="38"/>
      <c r="P55" s="38"/>
      <c r="Q55" s="38"/>
      <c r="R55" s="38"/>
      <c r="S55" s="38"/>
      <c r="T55" s="38"/>
      <c r="U55" s="38"/>
      <c r="V55" s="38"/>
      <c r="W55" s="38"/>
      <c r="X55" s="38"/>
      <c r="Y55" s="38"/>
      <c r="Z55" s="38"/>
      <c r="AA55" s="38"/>
      <c r="AB55" s="38"/>
      <c r="AC55" s="38"/>
      <c r="AD55" s="38"/>
      <c r="AE55" s="38"/>
      <c r="AF55" s="38"/>
      <c r="AG55" s="38"/>
      <c r="AH55" s="38"/>
      <c r="AI55" s="38">
        <f t="shared" si="18"/>
        <v>4</v>
      </c>
      <c r="AJ55" s="474" t="s">
        <v>8159</v>
      </c>
      <c r="AK55" s="474" t="s">
        <v>8160</v>
      </c>
      <c r="AL55" s="474" t="s">
        <v>8161</v>
      </c>
      <c r="AM55" s="474" t="s">
        <v>8162</v>
      </c>
      <c r="AN55" s="474" t="s">
        <v>8163</v>
      </c>
      <c r="AO55" s="474"/>
      <c r="AP55" s="474"/>
      <c r="AQ55" s="474"/>
      <c r="AR55" s="474"/>
      <c r="AS55" s="41">
        <f t="shared" si="19"/>
        <v>4</v>
      </c>
      <c r="AT55" s="41">
        <v>30</v>
      </c>
      <c r="AU55" s="41">
        <v>10</v>
      </c>
      <c r="AV55" s="41">
        <v>90</v>
      </c>
      <c r="AW55" s="41">
        <v>20</v>
      </c>
      <c r="AX55" s="41">
        <v>30</v>
      </c>
      <c r="AY55" s="41">
        <v>15</v>
      </c>
      <c r="AZ55" s="41">
        <v>30</v>
      </c>
      <c r="BA55" s="41">
        <v>15</v>
      </c>
      <c r="BB55" s="41"/>
      <c r="BC55" s="41"/>
      <c r="BD55" s="41"/>
      <c r="BE55" s="41"/>
      <c r="BF55" s="41"/>
      <c r="BG55" s="41"/>
      <c r="BH55" s="41"/>
      <c r="BI55" s="41"/>
      <c r="BJ55" s="11">
        <f t="shared" si="20"/>
        <v>180</v>
      </c>
      <c r="BK55" s="11">
        <f t="shared" si="21"/>
        <v>60</v>
      </c>
      <c r="BL55" s="41">
        <v>180</v>
      </c>
      <c r="BM55" s="41">
        <v>60</v>
      </c>
      <c r="BN55" s="14" t="str">
        <f t="shared" si="31"/>
        <v>JÓ</v>
      </c>
      <c r="BO55" s="14" t="str">
        <f t="shared" si="32"/>
        <v>JÓ</v>
      </c>
      <c r="BP55" s="527" t="s">
        <v>8164</v>
      </c>
      <c r="BR55" s="29" t="s">
        <v>335</v>
      </c>
      <c r="BS55" s="522"/>
      <c r="BT55" s="522"/>
      <c r="BU55" s="522"/>
      <c r="BV55" s="522"/>
      <c r="BW55" s="522"/>
      <c r="BX55" s="521"/>
      <c r="BY55" s="48">
        <f t="shared" si="22"/>
        <v>0</v>
      </c>
      <c r="BZ55" s="531" t="s">
        <v>335</v>
      </c>
      <c r="CA55" s="531" t="s">
        <v>335</v>
      </c>
      <c r="CB55" s="531"/>
      <c r="CC55" s="531"/>
      <c r="CD55" s="26"/>
      <c r="CE55" s="26"/>
      <c r="CF55" s="26"/>
      <c r="CG55" s="26"/>
      <c r="CH55" s="26"/>
      <c r="CI55" s="26"/>
      <c r="CJ55" s="26"/>
      <c r="CK55" s="26"/>
      <c r="CL55" s="27" t="str">
        <f t="shared" si="2"/>
        <v>0</v>
      </c>
      <c r="CM55" s="27" t="str">
        <f t="shared" si="3"/>
        <v>0</v>
      </c>
      <c r="CN55" s="531" t="s">
        <v>335</v>
      </c>
      <c r="CO55" s="531" t="s">
        <v>335</v>
      </c>
      <c r="CP55" s="14" t="str">
        <f t="shared" si="4"/>
        <v>NINCS</v>
      </c>
      <c r="CQ55" s="14" t="str">
        <f t="shared" si="5"/>
        <v>NINCS</v>
      </c>
      <c r="CR55" s="33"/>
      <c r="CS55" s="33"/>
      <c r="CT55" s="32" t="s">
        <v>479</v>
      </c>
      <c r="CU55" s="523" t="s">
        <v>8165</v>
      </c>
      <c r="CV55" s="523"/>
      <c r="CW55" s="524"/>
      <c r="CX55" s="524"/>
      <c r="CY55" s="524"/>
      <c r="CZ55" s="524"/>
      <c r="DA55" s="26">
        <f t="shared" si="23"/>
        <v>1</v>
      </c>
      <c r="DB55" s="531">
        <v>30</v>
      </c>
      <c r="DC55" s="531">
        <v>20</v>
      </c>
      <c r="DD55" s="531">
        <v>10</v>
      </c>
      <c r="DE55" s="531">
        <v>40</v>
      </c>
      <c r="DF55" s="531"/>
      <c r="DG55" s="531"/>
      <c r="DH55" s="531"/>
      <c r="DI55" s="531"/>
      <c r="DJ55" s="531"/>
      <c r="DK55" s="531"/>
      <c r="DL55" s="531"/>
      <c r="DM55" s="531"/>
      <c r="DN55" s="531"/>
      <c r="DO55" s="531"/>
      <c r="DP55" s="531"/>
      <c r="DQ55" s="531"/>
      <c r="DR55" s="531"/>
      <c r="DS55" s="531"/>
      <c r="DT55" s="531"/>
      <c r="DU55" s="531"/>
      <c r="DV55" s="531"/>
      <c r="DW55" s="531"/>
      <c r="DX55" s="531"/>
      <c r="DY55" s="531"/>
      <c r="DZ55" s="27">
        <f t="shared" si="33"/>
        <v>30</v>
      </c>
      <c r="EA55" s="27">
        <f t="shared" si="34"/>
        <v>20</v>
      </c>
      <c r="EB55" s="27">
        <f t="shared" si="35"/>
        <v>10</v>
      </c>
      <c r="EC55" s="27">
        <f t="shared" si="36"/>
        <v>40</v>
      </c>
      <c r="ED55" s="531">
        <v>30</v>
      </c>
      <c r="EE55" s="531">
        <v>20</v>
      </c>
      <c r="EF55" s="531">
        <v>10</v>
      </c>
      <c r="EG55" s="531">
        <v>40</v>
      </c>
      <c r="EH55" s="27" t="str">
        <f t="shared" si="6"/>
        <v>JÓ</v>
      </c>
      <c r="EI55" s="27" t="str">
        <f t="shared" si="7"/>
        <v>JÓ</v>
      </c>
      <c r="EJ55" s="27" t="str">
        <f t="shared" si="8"/>
        <v>JÓ</v>
      </c>
      <c r="EK55" s="27" t="str">
        <f t="shared" si="9"/>
        <v>JÓ</v>
      </c>
      <c r="EL55" s="527"/>
      <c r="EN55" s="6">
        <f t="shared" si="10"/>
        <v>40</v>
      </c>
      <c r="EO55" s="6">
        <f t="shared" si="11"/>
        <v>60</v>
      </c>
      <c r="EP55" s="6">
        <f t="shared" si="12"/>
        <v>40</v>
      </c>
      <c r="EQ55" s="6">
        <f t="shared" si="13"/>
        <v>60</v>
      </c>
      <c r="ER55" s="24" t="str">
        <f t="shared" si="37"/>
        <v>JÓ</v>
      </c>
      <c r="ET55" s="6">
        <f t="shared" si="14"/>
        <v>100</v>
      </c>
      <c r="EV55" s="459" t="s">
        <v>817</v>
      </c>
      <c r="EW55" s="459" t="s">
        <v>816</v>
      </c>
      <c r="EX55" s="459" t="s">
        <v>801</v>
      </c>
      <c r="EZ55" s="189">
        <f t="shared" si="15"/>
        <v>210</v>
      </c>
      <c r="FA55" s="201">
        <f t="shared" si="29"/>
        <v>3.5</v>
      </c>
      <c r="FB55" s="23"/>
      <c r="FC55" s="189">
        <f t="shared" si="30"/>
        <v>3</v>
      </c>
      <c r="FE55" s="213">
        <f t="shared" si="16"/>
        <v>0</v>
      </c>
      <c r="FF55" s="213">
        <f t="shared" si="17"/>
        <v>0</v>
      </c>
      <c r="FJ55" s="542" t="s">
        <v>8157</v>
      </c>
    </row>
    <row r="56" spans="1:166" ht="50.1" customHeight="1" x14ac:dyDescent="0.25">
      <c r="A56" s="20">
        <v>51</v>
      </c>
      <c r="B56" s="459" t="s">
        <v>105</v>
      </c>
      <c r="C56" s="542" t="s">
        <v>106</v>
      </c>
      <c r="D56" s="459" t="s">
        <v>12</v>
      </c>
      <c r="E56" s="530">
        <v>30</v>
      </c>
      <c r="F56" s="530">
        <v>70</v>
      </c>
      <c r="G56" s="38" t="s">
        <v>554</v>
      </c>
      <c r="H56" s="38" t="s">
        <v>555</v>
      </c>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f t="shared" si="18"/>
        <v>1</v>
      </c>
      <c r="AJ56" s="474" t="s">
        <v>8166</v>
      </c>
      <c r="AK56" s="474" t="s">
        <v>8163</v>
      </c>
      <c r="AL56" s="474"/>
      <c r="AM56" s="474"/>
      <c r="AN56" s="474"/>
      <c r="AO56" s="474"/>
      <c r="AP56" s="474"/>
      <c r="AQ56" s="474"/>
      <c r="AR56" s="474"/>
      <c r="AS56" s="41">
        <f t="shared" si="19"/>
        <v>1</v>
      </c>
      <c r="AT56" s="41">
        <v>60</v>
      </c>
      <c r="AU56" s="41">
        <v>70</v>
      </c>
      <c r="AV56" s="41"/>
      <c r="AW56" s="41"/>
      <c r="AX56" s="41"/>
      <c r="AY56" s="41"/>
      <c r="AZ56" s="41"/>
      <c r="BA56" s="41"/>
      <c r="BB56" s="41"/>
      <c r="BC56" s="41"/>
      <c r="BD56" s="41"/>
      <c r="BE56" s="41"/>
      <c r="BF56" s="41"/>
      <c r="BG56" s="41"/>
      <c r="BH56" s="41"/>
      <c r="BI56" s="41"/>
      <c r="BJ56" s="11">
        <f t="shared" si="20"/>
        <v>60</v>
      </c>
      <c r="BK56" s="11">
        <f t="shared" si="21"/>
        <v>70</v>
      </c>
      <c r="BL56" s="41">
        <v>60</v>
      </c>
      <c r="BM56" s="41">
        <v>70</v>
      </c>
      <c r="BN56" s="14" t="str">
        <f t="shared" si="31"/>
        <v>JÓ</v>
      </c>
      <c r="BO56" s="14" t="str">
        <f t="shared" si="32"/>
        <v>JÓ</v>
      </c>
      <c r="BP56" s="33" t="s">
        <v>8167</v>
      </c>
      <c r="BR56" s="29" t="s">
        <v>335</v>
      </c>
      <c r="BS56" s="486"/>
      <c r="BT56" s="522"/>
      <c r="BU56" s="522"/>
      <c r="BV56" s="522"/>
      <c r="BW56" s="522"/>
      <c r="BX56" s="521"/>
      <c r="BY56" s="48">
        <f t="shared" si="22"/>
        <v>0</v>
      </c>
      <c r="BZ56" s="531" t="s">
        <v>335</v>
      </c>
      <c r="CA56" s="531" t="s">
        <v>335</v>
      </c>
      <c r="CB56" s="531"/>
      <c r="CC56" s="531"/>
      <c r="CD56" s="26"/>
      <c r="CE56" s="26"/>
      <c r="CF56" s="26"/>
      <c r="CG56" s="26"/>
      <c r="CH56" s="26"/>
      <c r="CI56" s="26"/>
      <c r="CJ56" s="26"/>
      <c r="CK56" s="26"/>
      <c r="CL56" s="27" t="str">
        <f t="shared" si="2"/>
        <v>0</v>
      </c>
      <c r="CM56" s="27" t="str">
        <f t="shared" si="3"/>
        <v>0</v>
      </c>
      <c r="CN56" s="531" t="s">
        <v>335</v>
      </c>
      <c r="CO56" s="531" t="s">
        <v>335</v>
      </c>
      <c r="CP56" s="14" t="str">
        <f t="shared" si="4"/>
        <v>NINCS</v>
      </c>
      <c r="CQ56" s="14" t="str">
        <f t="shared" si="5"/>
        <v>NINCS</v>
      </c>
      <c r="CR56" s="33"/>
      <c r="CS56" s="33"/>
      <c r="CT56" s="32" t="s">
        <v>479</v>
      </c>
      <c r="CU56" s="523" t="s">
        <v>8146</v>
      </c>
      <c r="CV56" s="523"/>
      <c r="CW56" s="524"/>
      <c r="CX56" s="524"/>
      <c r="CY56" s="524"/>
      <c r="CZ56" s="524"/>
      <c r="DA56" s="26">
        <f t="shared" si="23"/>
        <v>1</v>
      </c>
      <c r="DB56" s="531">
        <v>30</v>
      </c>
      <c r="DC56" s="531">
        <v>20</v>
      </c>
      <c r="DD56" s="531">
        <v>10</v>
      </c>
      <c r="DE56" s="531">
        <v>30</v>
      </c>
      <c r="DF56" s="531"/>
      <c r="DG56" s="531"/>
      <c r="DH56" s="531"/>
      <c r="DI56" s="531"/>
      <c r="DJ56" s="531"/>
      <c r="DK56" s="531"/>
      <c r="DL56" s="531"/>
      <c r="DM56" s="531"/>
      <c r="DN56" s="531"/>
      <c r="DO56" s="531"/>
      <c r="DP56" s="531"/>
      <c r="DQ56" s="531"/>
      <c r="DR56" s="531"/>
      <c r="DS56" s="531"/>
      <c r="DT56" s="531"/>
      <c r="DU56" s="531"/>
      <c r="DV56" s="531"/>
      <c r="DW56" s="531"/>
      <c r="DX56" s="531"/>
      <c r="DY56" s="531"/>
      <c r="DZ56" s="27">
        <f t="shared" si="33"/>
        <v>30</v>
      </c>
      <c r="EA56" s="27">
        <f t="shared" si="34"/>
        <v>20</v>
      </c>
      <c r="EB56" s="27">
        <f t="shared" si="35"/>
        <v>10</v>
      </c>
      <c r="EC56" s="27">
        <f t="shared" si="36"/>
        <v>30</v>
      </c>
      <c r="ED56" s="531">
        <v>30</v>
      </c>
      <c r="EE56" s="531">
        <v>20</v>
      </c>
      <c r="EF56" s="531">
        <v>10</v>
      </c>
      <c r="EG56" s="531">
        <v>30</v>
      </c>
      <c r="EH56" s="27" t="str">
        <f t="shared" si="6"/>
        <v>JÓ</v>
      </c>
      <c r="EI56" s="27" t="str">
        <f t="shared" si="7"/>
        <v>JÓ</v>
      </c>
      <c r="EJ56" s="27" t="str">
        <f t="shared" si="8"/>
        <v>JÓ</v>
      </c>
      <c r="EK56" s="27" t="str">
        <f t="shared" si="9"/>
        <v>JÓ</v>
      </c>
      <c r="EL56" s="527"/>
      <c r="EN56" s="6">
        <f t="shared" si="10"/>
        <v>30</v>
      </c>
      <c r="EO56" s="6">
        <f t="shared" si="11"/>
        <v>70</v>
      </c>
      <c r="EP56" s="6">
        <f t="shared" si="12"/>
        <v>30</v>
      </c>
      <c r="EQ56" s="6">
        <f t="shared" si="13"/>
        <v>70</v>
      </c>
      <c r="ER56" s="24" t="str">
        <f t="shared" si="37"/>
        <v>JÓ</v>
      </c>
      <c r="ET56" s="6">
        <f t="shared" si="14"/>
        <v>100</v>
      </c>
      <c r="EV56" s="459" t="s">
        <v>803</v>
      </c>
      <c r="EW56" s="459" t="s">
        <v>816</v>
      </c>
      <c r="EX56" s="459" t="s">
        <v>801</v>
      </c>
      <c r="EZ56" s="189">
        <f t="shared" si="15"/>
        <v>90</v>
      </c>
      <c r="FA56" s="201">
        <f t="shared" si="29"/>
        <v>1.5</v>
      </c>
      <c r="FB56" s="23"/>
      <c r="FC56" s="189">
        <f t="shared" si="30"/>
        <v>4</v>
      </c>
      <c r="FE56" s="213">
        <f t="shared" si="16"/>
        <v>0</v>
      </c>
      <c r="FF56" s="213">
        <f t="shared" si="17"/>
        <v>0</v>
      </c>
      <c r="FJ56" s="542" t="s">
        <v>106</v>
      </c>
    </row>
    <row r="57" spans="1:166" ht="50.1" customHeight="1" x14ac:dyDescent="0.25">
      <c r="A57" s="20">
        <v>52</v>
      </c>
      <c r="B57" s="459" t="s">
        <v>107</v>
      </c>
      <c r="C57" s="542" t="s">
        <v>108</v>
      </c>
      <c r="D57" s="459" t="s">
        <v>14</v>
      </c>
      <c r="E57" s="530">
        <v>40</v>
      </c>
      <c r="F57" s="530">
        <v>60</v>
      </c>
      <c r="G57" s="38" t="s">
        <v>557</v>
      </c>
      <c r="H57" s="38" t="s">
        <v>109</v>
      </c>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f t="shared" si="18"/>
        <v>1</v>
      </c>
      <c r="AJ57" s="474" t="s">
        <v>109</v>
      </c>
      <c r="AK57" s="515" t="s">
        <v>8168</v>
      </c>
      <c r="AL57" s="474"/>
      <c r="AM57" s="474"/>
      <c r="AN57" s="474"/>
      <c r="AO57" s="474"/>
      <c r="AP57" s="474"/>
      <c r="AQ57" s="474"/>
      <c r="AR57" s="474"/>
      <c r="AS57" s="41">
        <f t="shared" si="19"/>
        <v>1</v>
      </c>
      <c r="AT57" s="41">
        <v>180</v>
      </c>
      <c r="AU57" s="41">
        <v>60</v>
      </c>
      <c r="AV57" s="41"/>
      <c r="AW57" s="41"/>
      <c r="AX57" s="41"/>
      <c r="AY57" s="41"/>
      <c r="AZ57" s="41"/>
      <c r="BA57" s="41"/>
      <c r="BB57" s="41"/>
      <c r="BC57" s="41"/>
      <c r="BD57" s="41"/>
      <c r="BE57" s="41"/>
      <c r="BF57" s="41"/>
      <c r="BG57" s="41"/>
      <c r="BH57" s="41"/>
      <c r="BI57" s="41"/>
      <c r="BJ57" s="11">
        <f t="shared" si="20"/>
        <v>180</v>
      </c>
      <c r="BK57" s="11">
        <f t="shared" si="21"/>
        <v>60</v>
      </c>
      <c r="BL57" s="41">
        <v>180</v>
      </c>
      <c r="BM57" s="41">
        <v>60</v>
      </c>
      <c r="BN57" s="14" t="str">
        <f t="shared" si="31"/>
        <v>JÓ</v>
      </c>
      <c r="BO57" s="14" t="str">
        <f t="shared" si="32"/>
        <v>JÓ</v>
      </c>
      <c r="BP57" s="33"/>
      <c r="BR57" s="29" t="s">
        <v>109</v>
      </c>
      <c r="BS57" s="511" t="s">
        <v>8169</v>
      </c>
      <c r="BT57" s="522"/>
      <c r="BU57" s="522"/>
      <c r="BV57" s="522"/>
      <c r="BW57" s="522"/>
      <c r="BX57" s="521"/>
      <c r="BY57" s="48">
        <f t="shared" si="22"/>
        <v>1</v>
      </c>
      <c r="BZ57" s="531">
        <v>180</v>
      </c>
      <c r="CA57" s="531">
        <v>20</v>
      </c>
      <c r="CB57" s="531"/>
      <c r="CC57" s="531"/>
      <c r="CD57" s="26"/>
      <c r="CE57" s="26"/>
      <c r="CF57" s="26"/>
      <c r="CG57" s="26"/>
      <c r="CH57" s="26"/>
      <c r="CI57" s="26"/>
      <c r="CJ57" s="26"/>
      <c r="CK57" s="26"/>
      <c r="CL57" s="27">
        <f t="shared" si="2"/>
        <v>180</v>
      </c>
      <c r="CM57" s="27">
        <f t="shared" si="3"/>
        <v>20</v>
      </c>
      <c r="CN57" s="531">
        <v>180</v>
      </c>
      <c r="CO57" s="531">
        <v>20</v>
      </c>
      <c r="CP57" s="14" t="str">
        <f t="shared" si="4"/>
        <v>JÓ</v>
      </c>
      <c r="CQ57" s="14" t="str">
        <f t="shared" si="5"/>
        <v>JÓ</v>
      </c>
      <c r="CR57" s="33"/>
      <c r="CS57" s="33"/>
      <c r="CT57" s="32" t="s">
        <v>109</v>
      </c>
      <c r="CU57" s="523" t="s">
        <v>8170</v>
      </c>
      <c r="CV57" s="523"/>
      <c r="CW57" s="524"/>
      <c r="CX57" s="524"/>
      <c r="CY57" s="524"/>
      <c r="CZ57" s="524"/>
      <c r="DA57" s="26">
        <f t="shared" si="23"/>
        <v>1</v>
      </c>
      <c r="DB57" s="531">
        <v>45</v>
      </c>
      <c r="DC57" s="531">
        <v>30</v>
      </c>
      <c r="DD57" s="531">
        <v>15</v>
      </c>
      <c r="DE57" s="531">
        <v>20</v>
      </c>
      <c r="DF57" s="531"/>
      <c r="DG57" s="531"/>
      <c r="DH57" s="531"/>
      <c r="DI57" s="531"/>
      <c r="DJ57" s="531"/>
      <c r="DK57" s="531"/>
      <c r="DL57" s="531"/>
      <c r="DM57" s="531"/>
      <c r="DN57" s="531"/>
      <c r="DO57" s="531"/>
      <c r="DP57" s="531"/>
      <c r="DQ57" s="531"/>
      <c r="DR57" s="531"/>
      <c r="DS57" s="531"/>
      <c r="DT57" s="531"/>
      <c r="DU57" s="531"/>
      <c r="DV57" s="531"/>
      <c r="DW57" s="531"/>
      <c r="DX57" s="531"/>
      <c r="DY57" s="531"/>
      <c r="DZ57" s="27">
        <f t="shared" si="33"/>
        <v>45</v>
      </c>
      <c r="EA57" s="27">
        <f t="shared" si="34"/>
        <v>30</v>
      </c>
      <c r="EB57" s="27">
        <f t="shared" si="35"/>
        <v>15</v>
      </c>
      <c r="EC57" s="27">
        <f t="shared" si="36"/>
        <v>20</v>
      </c>
      <c r="ED57" s="531">
        <v>45</v>
      </c>
      <c r="EE57" s="531">
        <v>30</v>
      </c>
      <c r="EF57" s="531">
        <v>15</v>
      </c>
      <c r="EG57" s="531">
        <v>20</v>
      </c>
      <c r="EH57" s="27" t="str">
        <f t="shared" si="6"/>
        <v>JÓ</v>
      </c>
      <c r="EI57" s="27" t="str">
        <f t="shared" si="7"/>
        <v>JÓ</v>
      </c>
      <c r="EJ57" s="27" t="str">
        <f t="shared" si="8"/>
        <v>JÓ</v>
      </c>
      <c r="EK57" s="27" t="str">
        <f t="shared" si="9"/>
        <v>JÓ</v>
      </c>
      <c r="EL57" s="527"/>
      <c r="EN57" s="6">
        <f t="shared" si="10"/>
        <v>40</v>
      </c>
      <c r="EO57" s="6">
        <f t="shared" si="11"/>
        <v>60</v>
      </c>
      <c r="EP57" s="6">
        <f t="shared" si="12"/>
        <v>40</v>
      </c>
      <c r="EQ57" s="6">
        <f t="shared" si="13"/>
        <v>60</v>
      </c>
      <c r="ER57" s="24" t="str">
        <f t="shared" si="37"/>
        <v>JÓ</v>
      </c>
      <c r="ET57" s="6">
        <f t="shared" si="14"/>
        <v>100</v>
      </c>
      <c r="EV57" s="459" t="s">
        <v>796</v>
      </c>
      <c r="EW57" s="459" t="s">
        <v>802</v>
      </c>
      <c r="EX57" s="459" t="s">
        <v>819</v>
      </c>
      <c r="EZ57" s="189">
        <f t="shared" si="15"/>
        <v>405</v>
      </c>
      <c r="FA57" s="201">
        <f t="shared" si="29"/>
        <v>6.75</v>
      </c>
      <c r="FB57" s="23"/>
      <c r="FC57" s="189">
        <f t="shared" si="30"/>
        <v>2</v>
      </c>
      <c r="FE57" s="213">
        <f t="shared" si="16"/>
        <v>180</v>
      </c>
      <c r="FF57" s="213">
        <f t="shared" si="17"/>
        <v>0</v>
      </c>
      <c r="FJ57" s="542" t="s">
        <v>108</v>
      </c>
    </row>
    <row r="58" spans="1:166" ht="50.1" customHeight="1" x14ac:dyDescent="0.25">
      <c r="A58" s="20">
        <v>53</v>
      </c>
      <c r="B58" s="458" t="s">
        <v>110</v>
      </c>
      <c r="C58" s="541" t="s">
        <v>111</v>
      </c>
      <c r="D58" s="459" t="s">
        <v>16</v>
      </c>
      <c r="E58" s="530">
        <v>30</v>
      </c>
      <c r="F58" s="530">
        <v>70</v>
      </c>
      <c r="G58" s="38" t="s">
        <v>428</v>
      </c>
      <c r="H58" s="38" t="s">
        <v>435</v>
      </c>
      <c r="I58" s="38" t="s">
        <v>372</v>
      </c>
      <c r="J58" s="38" t="s">
        <v>8171</v>
      </c>
      <c r="K58" s="38" t="s">
        <v>7907</v>
      </c>
      <c r="L58" s="38" t="s">
        <v>449</v>
      </c>
      <c r="M58" s="38" t="s">
        <v>8172</v>
      </c>
      <c r="N58" s="38" t="s">
        <v>112</v>
      </c>
      <c r="O58" s="38" t="s">
        <v>7908</v>
      </c>
      <c r="P58" s="38" t="s">
        <v>44</v>
      </c>
      <c r="Q58" s="38" t="s">
        <v>8173</v>
      </c>
      <c r="R58" s="38" t="s">
        <v>558</v>
      </c>
      <c r="S58" s="38" t="s">
        <v>7909</v>
      </c>
      <c r="T58" s="38" t="s">
        <v>115</v>
      </c>
      <c r="U58" s="38"/>
      <c r="V58" s="38"/>
      <c r="W58" s="38"/>
      <c r="X58" s="38"/>
      <c r="Y58" s="38"/>
      <c r="Z58" s="38"/>
      <c r="AA58" s="38"/>
      <c r="AB58" s="38"/>
      <c r="AC58" s="38"/>
      <c r="AD58" s="38"/>
      <c r="AE58" s="38"/>
      <c r="AF58" s="38"/>
      <c r="AG58" s="38"/>
      <c r="AH58" s="38"/>
      <c r="AI58" s="38">
        <f t="shared" si="18"/>
        <v>7</v>
      </c>
      <c r="AJ58" s="474" t="s">
        <v>8174</v>
      </c>
      <c r="AK58" s="474" t="s">
        <v>113</v>
      </c>
      <c r="AL58" s="474" t="s">
        <v>114</v>
      </c>
      <c r="AM58" s="474" t="s">
        <v>8175</v>
      </c>
      <c r="AN58" s="474" t="s">
        <v>116</v>
      </c>
      <c r="AO58" s="474"/>
      <c r="AP58" s="474"/>
      <c r="AQ58" s="474"/>
      <c r="AR58" s="474"/>
      <c r="AS58" s="41">
        <f t="shared" si="19"/>
        <v>4</v>
      </c>
      <c r="AT58" s="41">
        <v>60</v>
      </c>
      <c r="AU58" s="41">
        <v>10</v>
      </c>
      <c r="AV58" s="41">
        <v>90</v>
      </c>
      <c r="AW58" s="41">
        <v>20</v>
      </c>
      <c r="AX58" s="41">
        <v>90</v>
      </c>
      <c r="AY58" s="41">
        <v>30</v>
      </c>
      <c r="AZ58" s="41">
        <v>30</v>
      </c>
      <c r="BA58" s="41">
        <v>10</v>
      </c>
      <c r="BB58" s="41"/>
      <c r="BC58" s="41"/>
      <c r="BD58" s="41"/>
      <c r="BE58" s="41"/>
      <c r="BF58" s="41"/>
      <c r="BG58" s="41"/>
      <c r="BH58" s="41"/>
      <c r="BI58" s="41"/>
      <c r="BJ58" s="11">
        <f t="shared" si="20"/>
        <v>270</v>
      </c>
      <c r="BK58" s="11">
        <f t="shared" si="21"/>
        <v>70</v>
      </c>
      <c r="BL58" s="41">
        <v>270</v>
      </c>
      <c r="BM58" s="41">
        <v>70</v>
      </c>
      <c r="BN58" s="14" t="str">
        <f t="shared" si="31"/>
        <v>JÓ</v>
      </c>
      <c r="BO58" s="14" t="str">
        <f t="shared" si="32"/>
        <v>JÓ</v>
      </c>
      <c r="BP58" s="33"/>
      <c r="BR58" s="29" t="s">
        <v>8176</v>
      </c>
      <c r="BS58" s="486" t="s">
        <v>8177</v>
      </c>
      <c r="BT58" s="522"/>
      <c r="BU58" s="522"/>
      <c r="BV58" s="522"/>
      <c r="BW58" s="522"/>
      <c r="BX58" s="521"/>
      <c r="BY58" s="48">
        <f t="shared" si="22"/>
        <v>1</v>
      </c>
      <c r="BZ58" s="531">
        <v>90</v>
      </c>
      <c r="CA58" s="531">
        <v>10</v>
      </c>
      <c r="CB58" s="531"/>
      <c r="CC58" s="531"/>
      <c r="CD58" s="26"/>
      <c r="CE58" s="26"/>
      <c r="CF58" s="26"/>
      <c r="CG58" s="26"/>
      <c r="CH58" s="26"/>
      <c r="CI58" s="26"/>
      <c r="CJ58" s="26"/>
      <c r="CK58" s="26"/>
      <c r="CL58" s="27">
        <f t="shared" si="2"/>
        <v>90</v>
      </c>
      <c r="CM58" s="27">
        <f t="shared" si="3"/>
        <v>10</v>
      </c>
      <c r="CN58" s="531">
        <v>90</v>
      </c>
      <c r="CO58" s="531">
        <v>10</v>
      </c>
      <c r="CP58" s="14" t="str">
        <f t="shared" si="4"/>
        <v>JÓ</v>
      </c>
      <c r="CQ58" s="14" t="str">
        <f t="shared" si="5"/>
        <v>JÓ</v>
      </c>
      <c r="CR58" s="33"/>
      <c r="CS58" s="33"/>
      <c r="CT58" s="32" t="s">
        <v>8178</v>
      </c>
      <c r="CU58" s="523" t="s">
        <v>8179</v>
      </c>
      <c r="CV58" s="523"/>
      <c r="CW58" s="524"/>
      <c r="CX58" s="524"/>
      <c r="CY58" s="524"/>
      <c r="CZ58" s="524"/>
      <c r="DA58" s="26">
        <f t="shared" si="23"/>
        <v>1</v>
      </c>
      <c r="DB58" s="531">
        <v>30</v>
      </c>
      <c r="DC58" s="531">
        <v>20</v>
      </c>
      <c r="DD58" s="531">
        <v>10</v>
      </c>
      <c r="DE58" s="531">
        <v>20</v>
      </c>
      <c r="DF58" s="531"/>
      <c r="DG58" s="531"/>
      <c r="DH58" s="531"/>
      <c r="DI58" s="531"/>
      <c r="DJ58" s="531"/>
      <c r="DK58" s="531"/>
      <c r="DL58" s="531"/>
      <c r="DM58" s="531"/>
      <c r="DN58" s="531"/>
      <c r="DO58" s="531"/>
      <c r="DP58" s="531"/>
      <c r="DQ58" s="531"/>
      <c r="DR58" s="531"/>
      <c r="DS58" s="531"/>
      <c r="DT58" s="531"/>
      <c r="DU58" s="531"/>
      <c r="DV58" s="531"/>
      <c r="DW58" s="531"/>
      <c r="DX58" s="531"/>
      <c r="DY58" s="531"/>
      <c r="DZ58" s="27">
        <f t="shared" si="33"/>
        <v>30</v>
      </c>
      <c r="EA58" s="27">
        <f t="shared" si="34"/>
        <v>20</v>
      </c>
      <c r="EB58" s="27">
        <f t="shared" si="35"/>
        <v>10</v>
      </c>
      <c r="EC58" s="27">
        <f t="shared" si="36"/>
        <v>20</v>
      </c>
      <c r="ED58" s="531">
        <v>30</v>
      </c>
      <c r="EE58" s="531">
        <v>20</v>
      </c>
      <c r="EF58" s="531">
        <v>10</v>
      </c>
      <c r="EG58" s="531">
        <v>20</v>
      </c>
      <c r="EH58" s="27" t="str">
        <f t="shared" si="6"/>
        <v>JÓ</v>
      </c>
      <c r="EI58" s="27" t="str">
        <f t="shared" si="7"/>
        <v>JÓ</v>
      </c>
      <c r="EJ58" s="27" t="str">
        <f t="shared" si="8"/>
        <v>JÓ</v>
      </c>
      <c r="EK58" s="27" t="str">
        <f t="shared" si="9"/>
        <v>JÓ</v>
      </c>
      <c r="EL58" s="527"/>
      <c r="EN58" s="6">
        <f t="shared" si="10"/>
        <v>30</v>
      </c>
      <c r="EO58" s="6">
        <f t="shared" si="11"/>
        <v>70</v>
      </c>
      <c r="EP58" s="6">
        <f t="shared" si="12"/>
        <v>30</v>
      </c>
      <c r="EQ58" s="6">
        <f t="shared" si="13"/>
        <v>70</v>
      </c>
      <c r="ER58" s="24" t="str">
        <f t="shared" si="37"/>
        <v>JÓ</v>
      </c>
      <c r="ET58" s="6">
        <f t="shared" si="14"/>
        <v>100</v>
      </c>
      <c r="EV58" s="459" t="s">
        <v>807</v>
      </c>
      <c r="EW58" s="459" t="s">
        <v>802</v>
      </c>
      <c r="EX58" s="459" t="s">
        <v>812</v>
      </c>
      <c r="EZ58" s="189">
        <f t="shared" si="15"/>
        <v>390</v>
      </c>
      <c r="FA58" s="201">
        <f t="shared" si="29"/>
        <v>6.5</v>
      </c>
      <c r="FB58" s="23"/>
      <c r="FC58" s="189">
        <f t="shared" si="30"/>
        <v>2</v>
      </c>
      <c r="FE58" s="213">
        <f t="shared" si="16"/>
        <v>90</v>
      </c>
      <c r="FF58" s="213">
        <f t="shared" si="17"/>
        <v>0</v>
      </c>
      <c r="FJ58" s="541" t="s">
        <v>111</v>
      </c>
    </row>
    <row r="59" spans="1:166" ht="50.1" customHeight="1" x14ac:dyDescent="0.25">
      <c r="A59" s="20">
        <v>54</v>
      </c>
      <c r="B59" s="459" t="s">
        <v>117</v>
      </c>
      <c r="C59" s="542" t="s">
        <v>118</v>
      </c>
      <c r="D59" s="459" t="s">
        <v>12</v>
      </c>
      <c r="E59" s="530">
        <v>20</v>
      </c>
      <c r="F59" s="530">
        <v>80</v>
      </c>
      <c r="G59" s="38" t="s">
        <v>7907</v>
      </c>
      <c r="H59" s="38" t="s">
        <v>449</v>
      </c>
      <c r="I59" s="38" t="s">
        <v>7908</v>
      </c>
      <c r="J59" s="38" t="s">
        <v>44</v>
      </c>
      <c r="K59" s="38" t="s">
        <v>8173</v>
      </c>
      <c r="L59" s="38" t="s">
        <v>558</v>
      </c>
      <c r="M59" s="38"/>
      <c r="N59" s="38"/>
      <c r="O59" s="38"/>
      <c r="P59" s="38"/>
      <c r="Q59" s="38"/>
      <c r="R59" s="38"/>
      <c r="S59" s="38"/>
      <c r="T59" s="38"/>
      <c r="U59" s="38"/>
      <c r="V59" s="38"/>
      <c r="W59" s="38"/>
      <c r="X59" s="38"/>
      <c r="Y59" s="38"/>
      <c r="Z59" s="38"/>
      <c r="AA59" s="38"/>
      <c r="AB59" s="38"/>
      <c r="AC59" s="38"/>
      <c r="AD59" s="38"/>
      <c r="AE59" s="38"/>
      <c r="AF59" s="38"/>
      <c r="AG59" s="38"/>
      <c r="AH59" s="38"/>
      <c r="AI59" s="38">
        <f t="shared" si="18"/>
        <v>3</v>
      </c>
      <c r="AJ59" s="474" t="s">
        <v>119</v>
      </c>
      <c r="AK59" s="515" t="s">
        <v>8180</v>
      </c>
      <c r="AL59" s="474"/>
      <c r="AM59" s="474"/>
      <c r="AN59" s="474"/>
      <c r="AO59" s="474"/>
      <c r="AP59" s="474"/>
      <c r="AQ59" s="474"/>
      <c r="AR59" s="474"/>
      <c r="AS59" s="41">
        <f t="shared" si="19"/>
        <v>1</v>
      </c>
      <c r="AT59" s="41">
        <v>150</v>
      </c>
      <c r="AU59" s="41">
        <v>80</v>
      </c>
      <c r="AV59" s="41"/>
      <c r="AW59" s="41"/>
      <c r="AX59" s="41"/>
      <c r="AY59" s="41"/>
      <c r="AZ59" s="41"/>
      <c r="BA59" s="41"/>
      <c r="BB59" s="41"/>
      <c r="BC59" s="41"/>
      <c r="BD59" s="41"/>
      <c r="BE59" s="41"/>
      <c r="BF59" s="41"/>
      <c r="BG59" s="41"/>
      <c r="BH59" s="41"/>
      <c r="BI59" s="41"/>
      <c r="BJ59" s="11">
        <f t="shared" si="20"/>
        <v>150</v>
      </c>
      <c r="BK59" s="11">
        <f t="shared" si="21"/>
        <v>80</v>
      </c>
      <c r="BL59" s="41">
        <v>150</v>
      </c>
      <c r="BM59" s="41">
        <v>80</v>
      </c>
      <c r="BN59" s="14" t="str">
        <f t="shared" si="31"/>
        <v>JÓ</v>
      </c>
      <c r="BO59" s="14" t="str">
        <f t="shared" si="32"/>
        <v>JÓ</v>
      </c>
      <c r="BP59" s="33"/>
      <c r="BR59" s="29" t="s">
        <v>335</v>
      </c>
      <c r="BS59" s="522"/>
      <c r="BT59" s="522"/>
      <c r="BU59" s="522"/>
      <c r="BV59" s="522"/>
      <c r="BW59" s="522"/>
      <c r="BX59" s="521"/>
      <c r="BY59" s="48">
        <f t="shared" si="22"/>
        <v>0</v>
      </c>
      <c r="BZ59" s="531" t="s">
        <v>335</v>
      </c>
      <c r="CA59" s="531" t="s">
        <v>335</v>
      </c>
      <c r="CB59" s="531"/>
      <c r="CC59" s="531"/>
      <c r="CD59" s="26"/>
      <c r="CE59" s="26"/>
      <c r="CF59" s="26"/>
      <c r="CG59" s="26"/>
      <c r="CH59" s="26"/>
      <c r="CI59" s="26"/>
      <c r="CJ59" s="26"/>
      <c r="CK59" s="26"/>
      <c r="CL59" s="27" t="str">
        <f t="shared" si="2"/>
        <v>0</v>
      </c>
      <c r="CM59" s="27" t="str">
        <f t="shared" si="3"/>
        <v>0</v>
      </c>
      <c r="CN59" s="531" t="s">
        <v>335</v>
      </c>
      <c r="CO59" s="531" t="s">
        <v>335</v>
      </c>
      <c r="CP59" s="14" t="str">
        <f t="shared" si="4"/>
        <v>NINCS</v>
      </c>
      <c r="CQ59" s="14" t="str">
        <f t="shared" si="5"/>
        <v>NINCS</v>
      </c>
      <c r="CR59" s="33"/>
      <c r="CS59" s="33"/>
      <c r="CT59" s="32" t="s">
        <v>8181</v>
      </c>
      <c r="CU59" s="523" t="s">
        <v>8182</v>
      </c>
      <c r="CV59" s="523"/>
      <c r="CW59" s="524"/>
      <c r="CX59" s="524"/>
      <c r="CY59" s="524"/>
      <c r="CZ59" s="524"/>
      <c r="DA59" s="26">
        <f t="shared" si="23"/>
        <v>1</v>
      </c>
      <c r="DB59" s="531">
        <v>30</v>
      </c>
      <c r="DC59" s="531">
        <v>20</v>
      </c>
      <c r="DD59" s="531">
        <v>10</v>
      </c>
      <c r="DE59" s="531">
        <v>20</v>
      </c>
      <c r="DF59" s="531"/>
      <c r="DG59" s="531"/>
      <c r="DH59" s="531"/>
      <c r="DI59" s="531"/>
      <c r="DJ59" s="531"/>
      <c r="DK59" s="531"/>
      <c r="DL59" s="531"/>
      <c r="DM59" s="531"/>
      <c r="DN59" s="531"/>
      <c r="DO59" s="531"/>
      <c r="DP59" s="531"/>
      <c r="DQ59" s="531"/>
      <c r="DR59" s="531"/>
      <c r="DS59" s="531"/>
      <c r="DT59" s="531"/>
      <c r="DU59" s="531"/>
      <c r="DV59" s="531"/>
      <c r="DW59" s="531"/>
      <c r="DX59" s="531"/>
      <c r="DY59" s="531"/>
      <c r="DZ59" s="27">
        <f t="shared" si="33"/>
        <v>30</v>
      </c>
      <c r="EA59" s="27">
        <f t="shared" si="34"/>
        <v>20</v>
      </c>
      <c r="EB59" s="27">
        <f t="shared" si="35"/>
        <v>10</v>
      </c>
      <c r="EC59" s="27">
        <f t="shared" si="36"/>
        <v>20</v>
      </c>
      <c r="ED59" s="531">
        <v>30</v>
      </c>
      <c r="EE59" s="531">
        <v>20</v>
      </c>
      <c r="EF59" s="531">
        <v>10</v>
      </c>
      <c r="EG59" s="531">
        <v>20</v>
      </c>
      <c r="EH59" s="27" t="str">
        <f t="shared" si="6"/>
        <v>JÓ</v>
      </c>
      <c r="EI59" s="27" t="str">
        <f t="shared" si="7"/>
        <v>JÓ</v>
      </c>
      <c r="EJ59" s="27" t="str">
        <f t="shared" si="8"/>
        <v>JÓ</v>
      </c>
      <c r="EK59" s="27" t="str">
        <f t="shared" si="9"/>
        <v>JÓ</v>
      </c>
      <c r="EL59" s="527"/>
      <c r="EN59" s="6">
        <f t="shared" si="10"/>
        <v>20</v>
      </c>
      <c r="EO59" s="6">
        <f t="shared" si="11"/>
        <v>80</v>
      </c>
      <c r="EP59" s="6">
        <f t="shared" si="12"/>
        <v>20</v>
      </c>
      <c r="EQ59" s="6">
        <f t="shared" si="13"/>
        <v>80</v>
      </c>
      <c r="ER59" s="24" t="str">
        <f t="shared" si="37"/>
        <v>JÓ</v>
      </c>
      <c r="ET59" s="6">
        <f t="shared" si="14"/>
        <v>100</v>
      </c>
      <c r="EV59" s="459" t="s">
        <v>799</v>
      </c>
      <c r="EW59" s="459" t="s">
        <v>802</v>
      </c>
      <c r="EX59" s="459" t="s">
        <v>820</v>
      </c>
      <c r="EZ59" s="189">
        <f t="shared" si="15"/>
        <v>180</v>
      </c>
      <c r="FA59" s="201">
        <f t="shared" si="29"/>
        <v>3</v>
      </c>
      <c r="FB59" s="23"/>
      <c r="FC59" s="189">
        <f t="shared" si="30"/>
        <v>3</v>
      </c>
      <c r="FE59" s="213">
        <f t="shared" si="16"/>
        <v>0</v>
      </c>
      <c r="FF59" s="213">
        <f t="shared" si="17"/>
        <v>0</v>
      </c>
      <c r="FJ59" s="542" t="s">
        <v>118</v>
      </c>
    </row>
    <row r="60" spans="1:166" ht="50.1" customHeight="1" x14ac:dyDescent="0.25">
      <c r="A60" s="20">
        <v>55</v>
      </c>
      <c r="B60" s="458" t="s">
        <v>8183</v>
      </c>
      <c r="C60" s="542" t="s">
        <v>8184</v>
      </c>
      <c r="D60" s="459" t="s">
        <v>12</v>
      </c>
      <c r="E60" s="530">
        <v>30</v>
      </c>
      <c r="F60" s="530">
        <v>70</v>
      </c>
      <c r="G60" s="38" t="s">
        <v>8185</v>
      </c>
      <c r="H60" s="38" t="s">
        <v>8186</v>
      </c>
      <c r="I60" s="38" t="s">
        <v>7915</v>
      </c>
      <c r="J60" s="38" t="s">
        <v>412</v>
      </c>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f t="shared" si="18"/>
        <v>2</v>
      </c>
      <c r="AJ60" s="474" t="s">
        <v>8187</v>
      </c>
      <c r="AK60" s="515" t="s">
        <v>8188</v>
      </c>
      <c r="AL60" s="474"/>
      <c r="AM60" s="474"/>
      <c r="AN60" s="474"/>
      <c r="AO60" s="474"/>
      <c r="AP60" s="474"/>
      <c r="AQ60" s="474"/>
      <c r="AR60" s="474"/>
      <c r="AS60" s="41">
        <f t="shared" si="19"/>
        <v>1</v>
      </c>
      <c r="AT60" s="41">
        <v>90</v>
      </c>
      <c r="AU60" s="41">
        <v>70</v>
      </c>
      <c r="AV60" s="41"/>
      <c r="AW60" s="41"/>
      <c r="AX60" s="41"/>
      <c r="AY60" s="41"/>
      <c r="AZ60" s="41"/>
      <c r="BA60" s="41"/>
      <c r="BB60" s="41"/>
      <c r="BC60" s="41"/>
      <c r="BD60" s="41"/>
      <c r="BE60" s="41"/>
      <c r="BF60" s="41"/>
      <c r="BG60" s="41"/>
      <c r="BH60" s="41"/>
      <c r="BI60" s="41"/>
      <c r="BJ60" s="11">
        <f t="shared" si="20"/>
        <v>90</v>
      </c>
      <c r="BK60" s="11">
        <f t="shared" si="21"/>
        <v>70</v>
      </c>
      <c r="BL60" s="41">
        <v>90</v>
      </c>
      <c r="BM60" s="41">
        <v>70</v>
      </c>
      <c r="BN60" s="14" t="str">
        <f t="shared" si="31"/>
        <v>JÓ</v>
      </c>
      <c r="BO60" s="14" t="str">
        <f t="shared" si="32"/>
        <v>JÓ</v>
      </c>
      <c r="BP60" s="33"/>
      <c r="BR60" s="29" t="s">
        <v>335</v>
      </c>
      <c r="BS60" s="522"/>
      <c r="BT60" s="522"/>
      <c r="BU60" s="522"/>
      <c r="BV60" s="522"/>
      <c r="BW60" s="522"/>
      <c r="BX60" s="521"/>
      <c r="BY60" s="48">
        <f t="shared" si="22"/>
        <v>0</v>
      </c>
      <c r="BZ60" s="531" t="s">
        <v>335</v>
      </c>
      <c r="CA60" s="531" t="s">
        <v>335</v>
      </c>
      <c r="CB60" s="531"/>
      <c r="CC60" s="531"/>
      <c r="CD60" s="26"/>
      <c r="CE60" s="26"/>
      <c r="CF60" s="26"/>
      <c r="CG60" s="26"/>
      <c r="CH60" s="26"/>
      <c r="CI60" s="26"/>
      <c r="CJ60" s="26"/>
      <c r="CK60" s="26"/>
      <c r="CL60" s="27" t="str">
        <f t="shared" si="2"/>
        <v>0</v>
      </c>
      <c r="CM60" s="27" t="str">
        <f t="shared" si="3"/>
        <v>0</v>
      </c>
      <c r="CN60" s="531" t="s">
        <v>335</v>
      </c>
      <c r="CO60" s="531" t="s">
        <v>335</v>
      </c>
      <c r="CP60" s="14" t="str">
        <f t="shared" si="4"/>
        <v>NINCS</v>
      </c>
      <c r="CQ60" s="14" t="str">
        <f t="shared" si="5"/>
        <v>NINCS</v>
      </c>
      <c r="CR60" s="33"/>
      <c r="CS60" s="33"/>
      <c r="CT60" s="32" t="s">
        <v>8189</v>
      </c>
      <c r="CU60" s="523" t="s">
        <v>8190</v>
      </c>
      <c r="CV60" s="523"/>
      <c r="CW60" s="524"/>
      <c r="CX60" s="524"/>
      <c r="CY60" s="524"/>
      <c r="CZ60" s="524"/>
      <c r="DA60" s="26">
        <f t="shared" si="23"/>
        <v>1</v>
      </c>
      <c r="DB60" s="531">
        <v>30</v>
      </c>
      <c r="DC60" s="531">
        <v>20</v>
      </c>
      <c r="DD60" s="531">
        <v>10</v>
      </c>
      <c r="DE60" s="531">
        <v>30</v>
      </c>
      <c r="DF60" s="531"/>
      <c r="DG60" s="531"/>
      <c r="DH60" s="531"/>
      <c r="DI60" s="531"/>
      <c r="DJ60" s="531"/>
      <c r="DK60" s="531"/>
      <c r="DL60" s="531"/>
      <c r="DM60" s="531"/>
      <c r="DN60" s="531"/>
      <c r="DO60" s="531"/>
      <c r="DP60" s="531"/>
      <c r="DQ60" s="531"/>
      <c r="DR60" s="531"/>
      <c r="DS60" s="531"/>
      <c r="DT60" s="531"/>
      <c r="DU60" s="531"/>
      <c r="DV60" s="531"/>
      <c r="DW60" s="531"/>
      <c r="DX60" s="531"/>
      <c r="DY60" s="531"/>
      <c r="DZ60" s="27">
        <f t="shared" si="33"/>
        <v>30</v>
      </c>
      <c r="EA60" s="27">
        <f t="shared" si="34"/>
        <v>20</v>
      </c>
      <c r="EB60" s="27">
        <f t="shared" si="35"/>
        <v>10</v>
      </c>
      <c r="EC60" s="27">
        <f t="shared" si="36"/>
        <v>30</v>
      </c>
      <c r="ED60" s="531">
        <v>30</v>
      </c>
      <c r="EE60" s="531">
        <v>20</v>
      </c>
      <c r="EF60" s="531">
        <v>10</v>
      </c>
      <c r="EG60" s="531">
        <v>30</v>
      </c>
      <c r="EH60" s="27" t="str">
        <f t="shared" si="6"/>
        <v>JÓ</v>
      </c>
      <c r="EI60" s="27" t="str">
        <f t="shared" si="7"/>
        <v>JÓ</v>
      </c>
      <c r="EJ60" s="27" t="str">
        <f t="shared" si="8"/>
        <v>JÓ</v>
      </c>
      <c r="EK60" s="27" t="str">
        <f t="shared" si="9"/>
        <v>JÓ</v>
      </c>
      <c r="EL60" s="527"/>
      <c r="EN60" s="6">
        <f t="shared" si="10"/>
        <v>30</v>
      </c>
      <c r="EO60" s="6">
        <f t="shared" si="11"/>
        <v>70</v>
      </c>
      <c r="EP60" s="6">
        <f t="shared" si="12"/>
        <v>30</v>
      </c>
      <c r="EQ60" s="6">
        <f t="shared" si="13"/>
        <v>70</v>
      </c>
      <c r="ER60" s="24" t="str">
        <f t="shared" si="37"/>
        <v>JÓ</v>
      </c>
      <c r="ET60" s="6">
        <f t="shared" si="14"/>
        <v>100</v>
      </c>
      <c r="EV60" s="459" t="s">
        <v>799</v>
      </c>
      <c r="EW60" s="459" t="s">
        <v>802</v>
      </c>
      <c r="EX60" s="459" t="s">
        <v>879</v>
      </c>
      <c r="EZ60" s="189">
        <f t="shared" si="15"/>
        <v>120</v>
      </c>
      <c r="FA60" s="201">
        <f t="shared" si="29"/>
        <v>2</v>
      </c>
      <c r="FB60" s="23"/>
      <c r="FC60" s="189">
        <f t="shared" si="30"/>
        <v>4</v>
      </c>
      <c r="FE60" s="213">
        <f t="shared" si="16"/>
        <v>0</v>
      </c>
      <c r="FF60" s="213">
        <f t="shared" si="17"/>
        <v>0</v>
      </c>
      <c r="FJ60" s="542" t="s">
        <v>8184</v>
      </c>
    </row>
    <row r="61" spans="1:166" ht="50.1" customHeight="1" x14ac:dyDescent="0.25">
      <c r="A61" s="20">
        <v>56</v>
      </c>
      <c r="B61" s="458" t="s">
        <v>120</v>
      </c>
      <c r="C61" s="542" t="s">
        <v>121</v>
      </c>
      <c r="D61" s="459" t="s">
        <v>12</v>
      </c>
      <c r="E61" s="530">
        <v>50</v>
      </c>
      <c r="F61" s="530">
        <v>50</v>
      </c>
      <c r="G61" s="38" t="s">
        <v>7942</v>
      </c>
      <c r="H61" s="38" t="s">
        <v>425</v>
      </c>
      <c r="I61" s="38" t="s">
        <v>8102</v>
      </c>
      <c r="J61" s="38" t="s">
        <v>8103</v>
      </c>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f t="shared" si="18"/>
        <v>2</v>
      </c>
      <c r="AJ61" s="474" t="s">
        <v>81</v>
      </c>
      <c r="AK61" s="474" t="s">
        <v>122</v>
      </c>
      <c r="AL61" s="474"/>
      <c r="AM61" s="474"/>
      <c r="AN61" s="474"/>
      <c r="AO61" s="474"/>
      <c r="AP61" s="474"/>
      <c r="AQ61" s="474"/>
      <c r="AR61" s="474"/>
      <c r="AS61" s="41">
        <f t="shared" si="19"/>
        <v>1</v>
      </c>
      <c r="AT61" s="41">
        <v>60</v>
      </c>
      <c r="AU61" s="41">
        <v>80</v>
      </c>
      <c r="AV61" s="41"/>
      <c r="AW61" s="41"/>
      <c r="AX61" s="41"/>
      <c r="AY61" s="41"/>
      <c r="AZ61" s="41"/>
      <c r="BA61" s="41"/>
      <c r="BB61" s="41"/>
      <c r="BC61" s="41"/>
      <c r="BD61" s="41"/>
      <c r="BE61" s="41"/>
      <c r="BF61" s="41"/>
      <c r="BG61" s="41"/>
      <c r="BH61" s="41"/>
      <c r="BI61" s="41"/>
      <c r="BJ61" s="11">
        <f t="shared" si="20"/>
        <v>60</v>
      </c>
      <c r="BK61" s="11">
        <f t="shared" si="21"/>
        <v>80</v>
      </c>
      <c r="BL61" s="41">
        <v>60</v>
      </c>
      <c r="BM61" s="41">
        <v>80</v>
      </c>
      <c r="BN61" s="14" t="str">
        <f t="shared" si="31"/>
        <v>JÓ</v>
      </c>
      <c r="BO61" s="14" t="str">
        <f t="shared" si="32"/>
        <v>JÓ</v>
      </c>
      <c r="BP61" s="33" t="s">
        <v>8192</v>
      </c>
      <c r="BR61" s="29" t="s">
        <v>335</v>
      </c>
      <c r="BS61" s="522"/>
      <c r="BT61" s="522"/>
      <c r="BU61" s="522"/>
      <c r="BV61" s="522"/>
      <c r="BW61" s="522"/>
      <c r="BX61" s="521"/>
      <c r="BY61" s="48">
        <f t="shared" si="22"/>
        <v>0</v>
      </c>
      <c r="BZ61" s="531" t="s">
        <v>335</v>
      </c>
      <c r="CA61" s="531" t="s">
        <v>335</v>
      </c>
      <c r="CB61" s="531">
        <v>90</v>
      </c>
      <c r="CC61" s="531">
        <v>10</v>
      </c>
      <c r="CD61" s="26"/>
      <c r="CE61" s="26"/>
      <c r="CF61" s="26"/>
      <c r="CG61" s="26"/>
      <c r="CH61" s="26"/>
      <c r="CI61" s="26"/>
      <c r="CJ61" s="26"/>
      <c r="CK61" s="26"/>
      <c r="CL61" s="27" t="str">
        <f t="shared" si="2"/>
        <v>0</v>
      </c>
      <c r="CM61" s="27" t="str">
        <f t="shared" si="3"/>
        <v>0</v>
      </c>
      <c r="CN61" s="531" t="s">
        <v>335</v>
      </c>
      <c r="CO61" s="531" t="s">
        <v>335</v>
      </c>
      <c r="CP61" s="14" t="str">
        <f t="shared" si="4"/>
        <v>NINCS</v>
      </c>
      <c r="CQ61" s="14" t="str">
        <f t="shared" si="5"/>
        <v>NINCS</v>
      </c>
      <c r="CR61" s="33" t="s">
        <v>8191</v>
      </c>
      <c r="CS61" s="33"/>
      <c r="CT61" s="32" t="s">
        <v>427</v>
      </c>
      <c r="CU61" s="523" t="s">
        <v>7643</v>
      </c>
      <c r="CV61" s="523"/>
      <c r="CW61" s="524"/>
      <c r="CX61" s="524"/>
      <c r="CY61" s="524"/>
      <c r="CZ61" s="524"/>
      <c r="DA61" s="26">
        <f t="shared" si="23"/>
        <v>1</v>
      </c>
      <c r="DB61" s="531">
        <v>45</v>
      </c>
      <c r="DC61" s="531">
        <v>30</v>
      </c>
      <c r="DD61" s="531">
        <v>15</v>
      </c>
      <c r="DE61" s="531">
        <v>20</v>
      </c>
      <c r="DF61" s="531"/>
      <c r="DG61" s="531"/>
      <c r="DH61" s="531"/>
      <c r="DI61" s="531"/>
      <c r="DJ61" s="531"/>
      <c r="DK61" s="531"/>
      <c r="DL61" s="531"/>
      <c r="DM61" s="531"/>
      <c r="DN61" s="531"/>
      <c r="DO61" s="531"/>
      <c r="DP61" s="531"/>
      <c r="DQ61" s="531"/>
      <c r="DR61" s="531"/>
      <c r="DS61" s="531"/>
      <c r="DT61" s="531"/>
      <c r="DU61" s="531"/>
      <c r="DV61" s="531"/>
      <c r="DW61" s="531"/>
      <c r="DX61" s="531"/>
      <c r="DY61" s="531"/>
      <c r="DZ61" s="27">
        <f t="shared" si="33"/>
        <v>45</v>
      </c>
      <c r="EA61" s="27">
        <f t="shared" si="34"/>
        <v>30</v>
      </c>
      <c r="EB61" s="27">
        <f t="shared" si="35"/>
        <v>15</v>
      </c>
      <c r="EC61" s="27">
        <f t="shared" si="36"/>
        <v>20</v>
      </c>
      <c r="ED61" s="531">
        <v>45</v>
      </c>
      <c r="EE61" s="531">
        <v>30</v>
      </c>
      <c r="EF61" s="531">
        <v>15</v>
      </c>
      <c r="EG61" s="531">
        <v>20</v>
      </c>
      <c r="EH61" s="27" t="str">
        <f t="shared" si="6"/>
        <v>JÓ</v>
      </c>
      <c r="EI61" s="27" t="str">
        <f t="shared" si="7"/>
        <v>JÓ</v>
      </c>
      <c r="EJ61" s="27" t="str">
        <f t="shared" si="8"/>
        <v>JÓ</v>
      </c>
      <c r="EK61" s="27" t="str">
        <f t="shared" si="9"/>
        <v>JÓ</v>
      </c>
      <c r="EL61" s="527"/>
      <c r="EN61" s="6">
        <f t="shared" si="10"/>
        <v>20</v>
      </c>
      <c r="EO61" s="6">
        <f t="shared" si="11"/>
        <v>80</v>
      </c>
      <c r="EP61" s="6">
        <f t="shared" si="12"/>
        <v>50</v>
      </c>
      <c r="EQ61" s="6">
        <f t="shared" si="13"/>
        <v>50</v>
      </c>
      <c r="ER61" s="24" t="str">
        <f t="shared" si="37"/>
        <v>Gyakorlat több</v>
      </c>
      <c r="ET61" s="6">
        <f t="shared" si="14"/>
        <v>100</v>
      </c>
      <c r="EV61" s="459" t="s">
        <v>805</v>
      </c>
      <c r="EW61" s="459" t="s">
        <v>806</v>
      </c>
      <c r="EX61" s="459" t="s">
        <v>801</v>
      </c>
      <c r="EZ61" s="189">
        <f t="shared" si="15"/>
        <v>105</v>
      </c>
      <c r="FA61" s="201">
        <f t="shared" si="29"/>
        <v>1.75</v>
      </c>
      <c r="FB61" s="23"/>
      <c r="FC61" s="189">
        <f t="shared" si="30"/>
        <v>4</v>
      </c>
      <c r="FE61" s="213">
        <f t="shared" si="16"/>
        <v>0</v>
      </c>
      <c r="FF61" s="213">
        <f t="shared" si="17"/>
        <v>90</v>
      </c>
      <c r="FJ61" s="542" t="s">
        <v>121</v>
      </c>
    </row>
    <row r="62" spans="1:166" ht="50.1" customHeight="1" x14ac:dyDescent="0.25">
      <c r="A62" s="20">
        <v>57</v>
      </c>
      <c r="B62" s="43" t="s">
        <v>8193</v>
      </c>
      <c r="C62" s="543" t="s">
        <v>8194</v>
      </c>
      <c r="D62" s="459" t="s">
        <v>12</v>
      </c>
      <c r="E62" s="37">
        <v>30</v>
      </c>
      <c r="F62" s="37">
        <v>70</v>
      </c>
      <c r="G62" s="39" t="s">
        <v>439</v>
      </c>
      <c r="H62" s="39" t="s">
        <v>440</v>
      </c>
      <c r="I62" s="39" t="s">
        <v>7937</v>
      </c>
      <c r="J62" s="39" t="s">
        <v>7938</v>
      </c>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8">
        <f t="shared" si="18"/>
        <v>2</v>
      </c>
      <c r="AJ62" s="512" t="s">
        <v>8195</v>
      </c>
      <c r="AK62" s="515" t="s">
        <v>8196</v>
      </c>
      <c r="AL62" s="474"/>
      <c r="AM62" s="474"/>
      <c r="AN62" s="474"/>
      <c r="AO62" s="474"/>
      <c r="AP62" s="474"/>
      <c r="AQ62" s="474"/>
      <c r="AR62" s="474"/>
      <c r="AS62" s="41">
        <f t="shared" si="19"/>
        <v>1</v>
      </c>
      <c r="AT62" s="41">
        <v>240</v>
      </c>
      <c r="AU62" s="41">
        <v>85</v>
      </c>
      <c r="AV62" s="41"/>
      <c r="AW62" s="41"/>
      <c r="AX62" s="41"/>
      <c r="AY62" s="41"/>
      <c r="AZ62" s="41"/>
      <c r="BA62" s="41"/>
      <c r="BB62" s="41"/>
      <c r="BC62" s="41"/>
      <c r="BD62" s="41"/>
      <c r="BE62" s="41"/>
      <c r="BF62" s="41"/>
      <c r="BG62" s="41"/>
      <c r="BH62" s="41"/>
      <c r="BI62" s="41"/>
      <c r="BJ62" s="11">
        <f t="shared" si="20"/>
        <v>240</v>
      </c>
      <c r="BK62" s="11">
        <f t="shared" si="21"/>
        <v>85</v>
      </c>
      <c r="BL62" s="41">
        <v>240</v>
      </c>
      <c r="BM62" s="41">
        <v>85</v>
      </c>
      <c r="BN62" s="14" t="str">
        <f t="shared" si="31"/>
        <v>JÓ</v>
      </c>
      <c r="BO62" s="14" t="str">
        <f t="shared" si="32"/>
        <v>JÓ</v>
      </c>
      <c r="BP62" s="33"/>
      <c r="BR62" s="29"/>
      <c r="BS62" s="486"/>
      <c r="BT62" s="486"/>
      <c r="BU62" s="522"/>
      <c r="BV62" s="522"/>
      <c r="BW62" s="522"/>
      <c r="BX62" s="521"/>
      <c r="BY62" s="48">
        <f t="shared" si="22"/>
        <v>0</v>
      </c>
      <c r="BZ62" s="531" t="s">
        <v>335</v>
      </c>
      <c r="CA62" s="531" t="s">
        <v>335</v>
      </c>
      <c r="CB62" s="531"/>
      <c r="CC62" s="531"/>
      <c r="CD62" s="26"/>
      <c r="CE62" s="26"/>
      <c r="CF62" s="26"/>
      <c r="CG62" s="26"/>
      <c r="CH62" s="26"/>
      <c r="CI62" s="26"/>
      <c r="CJ62" s="26"/>
      <c r="CK62" s="26"/>
      <c r="CL62" s="27" t="str">
        <f t="shared" si="2"/>
        <v>0</v>
      </c>
      <c r="CM62" s="27" t="str">
        <f t="shared" si="3"/>
        <v>0</v>
      </c>
      <c r="CN62" s="531" t="s">
        <v>335</v>
      </c>
      <c r="CO62" s="531" t="s">
        <v>335</v>
      </c>
      <c r="CP62" s="14" t="str">
        <f t="shared" si="4"/>
        <v>NINCS</v>
      </c>
      <c r="CQ62" s="14" t="str">
        <f t="shared" si="5"/>
        <v>NINCS</v>
      </c>
      <c r="CR62" s="33"/>
      <c r="CS62" s="33"/>
      <c r="CT62" s="32" t="s">
        <v>7938</v>
      </c>
      <c r="CU62" s="523" t="s">
        <v>8197</v>
      </c>
      <c r="CV62" s="523"/>
      <c r="CW62" s="524"/>
      <c r="CX62" s="524"/>
      <c r="CY62" s="524"/>
      <c r="CZ62" s="524"/>
      <c r="DA62" s="26">
        <f t="shared" si="23"/>
        <v>1</v>
      </c>
      <c r="DB62" s="531">
        <v>30</v>
      </c>
      <c r="DC62" s="531">
        <v>20</v>
      </c>
      <c r="DD62" s="531">
        <v>10</v>
      </c>
      <c r="DE62" s="531">
        <v>15</v>
      </c>
      <c r="DF62" s="531"/>
      <c r="DG62" s="531"/>
      <c r="DH62" s="531"/>
      <c r="DI62" s="531"/>
      <c r="DJ62" s="531"/>
      <c r="DK62" s="531"/>
      <c r="DL62" s="531"/>
      <c r="DM62" s="531"/>
      <c r="DN62" s="531"/>
      <c r="DO62" s="531"/>
      <c r="DP62" s="531"/>
      <c r="DQ62" s="531"/>
      <c r="DR62" s="531"/>
      <c r="DS62" s="531"/>
      <c r="DT62" s="531"/>
      <c r="DU62" s="531"/>
      <c r="DV62" s="531"/>
      <c r="DW62" s="531"/>
      <c r="DX62" s="531"/>
      <c r="DY62" s="531"/>
      <c r="DZ62" s="27">
        <f t="shared" si="33"/>
        <v>30</v>
      </c>
      <c r="EA62" s="27">
        <f t="shared" si="34"/>
        <v>20</v>
      </c>
      <c r="EB62" s="27">
        <f t="shared" si="35"/>
        <v>10</v>
      </c>
      <c r="EC62" s="27">
        <f t="shared" si="36"/>
        <v>15</v>
      </c>
      <c r="ED62" s="531">
        <v>30</v>
      </c>
      <c r="EE62" s="531">
        <v>20</v>
      </c>
      <c r="EF62" s="531">
        <v>10</v>
      </c>
      <c r="EG62" s="531">
        <v>15</v>
      </c>
      <c r="EH62" s="27" t="str">
        <f t="shared" si="6"/>
        <v>JÓ</v>
      </c>
      <c r="EI62" s="27" t="str">
        <f t="shared" si="7"/>
        <v>JÓ</v>
      </c>
      <c r="EJ62" s="27" t="str">
        <f t="shared" si="8"/>
        <v>JÓ</v>
      </c>
      <c r="EK62" s="27" t="str">
        <f t="shared" si="9"/>
        <v>JÓ</v>
      </c>
      <c r="EL62" s="527"/>
      <c r="EN62" s="6">
        <f t="shared" si="10"/>
        <v>15</v>
      </c>
      <c r="EO62" s="6">
        <f t="shared" si="11"/>
        <v>85</v>
      </c>
      <c r="EP62" s="6">
        <f t="shared" si="12"/>
        <v>30</v>
      </c>
      <c r="EQ62" s="6">
        <f t="shared" si="13"/>
        <v>70</v>
      </c>
      <c r="ER62" s="24" t="str">
        <f t="shared" si="37"/>
        <v>Gyakorlat több</v>
      </c>
      <c r="ET62" s="6">
        <f t="shared" si="14"/>
        <v>100</v>
      </c>
      <c r="EV62" s="459" t="s">
        <v>799</v>
      </c>
      <c r="EW62" s="459" t="s">
        <v>802</v>
      </c>
      <c r="EX62" s="459" t="s">
        <v>880</v>
      </c>
      <c r="EZ62" s="189">
        <f t="shared" si="15"/>
        <v>270</v>
      </c>
      <c r="FA62" s="201">
        <f t="shared" si="29"/>
        <v>4.5</v>
      </c>
      <c r="FB62" s="23"/>
      <c r="FC62" s="189">
        <f t="shared" si="30"/>
        <v>3</v>
      </c>
      <c r="FE62" s="213">
        <f t="shared" si="16"/>
        <v>0</v>
      </c>
      <c r="FF62" s="213">
        <f t="shared" si="17"/>
        <v>0</v>
      </c>
      <c r="FJ62" s="543" t="s">
        <v>8194</v>
      </c>
    </row>
    <row r="63" spans="1:166" ht="50.1" customHeight="1" x14ac:dyDescent="0.25">
      <c r="A63" s="20">
        <v>58</v>
      </c>
      <c r="B63" s="43" t="s">
        <v>123</v>
      </c>
      <c r="C63" s="543" t="s">
        <v>124</v>
      </c>
      <c r="D63" s="43" t="s">
        <v>12</v>
      </c>
      <c r="E63" s="37">
        <v>40</v>
      </c>
      <c r="F63" s="37">
        <v>60</v>
      </c>
      <c r="G63" s="39" t="s">
        <v>7888</v>
      </c>
      <c r="H63" s="39" t="s">
        <v>381</v>
      </c>
      <c r="I63" s="39" t="s">
        <v>7948</v>
      </c>
      <c r="J63" s="39" t="s">
        <v>430</v>
      </c>
      <c r="K63" s="39" t="s">
        <v>7949</v>
      </c>
      <c r="L63" s="39" t="s">
        <v>431</v>
      </c>
      <c r="M63" s="39" t="s">
        <v>8198</v>
      </c>
      <c r="N63" s="39" t="s">
        <v>184</v>
      </c>
      <c r="O63" s="39" t="s">
        <v>8199</v>
      </c>
      <c r="P63" s="39" t="s">
        <v>8200</v>
      </c>
      <c r="Q63" s="39" t="s">
        <v>8201</v>
      </c>
      <c r="R63" s="39" t="s">
        <v>559</v>
      </c>
      <c r="S63" s="39"/>
      <c r="T63" s="39"/>
      <c r="U63" s="39"/>
      <c r="V63" s="39"/>
      <c r="W63" s="39"/>
      <c r="X63" s="39"/>
      <c r="Y63" s="39"/>
      <c r="Z63" s="39"/>
      <c r="AA63" s="39"/>
      <c r="AB63" s="39"/>
      <c r="AC63" s="39"/>
      <c r="AD63" s="39"/>
      <c r="AE63" s="39"/>
      <c r="AF63" s="39"/>
      <c r="AG63" s="39"/>
      <c r="AH63" s="39"/>
      <c r="AI63" s="38">
        <f t="shared" si="18"/>
        <v>6</v>
      </c>
      <c r="AJ63" s="512" t="s">
        <v>125</v>
      </c>
      <c r="AK63" s="515" t="s">
        <v>8202</v>
      </c>
      <c r="AL63" s="474"/>
      <c r="AM63" s="474"/>
      <c r="AN63" s="474"/>
      <c r="AO63" s="474"/>
      <c r="AP63" s="474"/>
      <c r="AQ63" s="474"/>
      <c r="AR63" s="474"/>
      <c r="AS63" s="41">
        <f t="shared" si="19"/>
        <v>1</v>
      </c>
      <c r="AT63" s="41">
        <v>100</v>
      </c>
      <c r="AU63" s="41">
        <v>60</v>
      </c>
      <c r="AV63" s="41"/>
      <c r="AW63" s="41"/>
      <c r="AX63" s="41"/>
      <c r="AY63" s="41"/>
      <c r="AZ63" s="41"/>
      <c r="BA63" s="41"/>
      <c r="BB63" s="41"/>
      <c r="BC63" s="41"/>
      <c r="BD63" s="41"/>
      <c r="BE63" s="41"/>
      <c r="BF63" s="41"/>
      <c r="BG63" s="41"/>
      <c r="BH63" s="41"/>
      <c r="BI63" s="41"/>
      <c r="BJ63" s="11">
        <f t="shared" si="20"/>
        <v>100</v>
      </c>
      <c r="BK63" s="11">
        <f t="shared" si="21"/>
        <v>60</v>
      </c>
      <c r="BL63" s="41">
        <v>100</v>
      </c>
      <c r="BM63" s="41">
        <v>60</v>
      </c>
      <c r="BN63" s="14" t="str">
        <f t="shared" si="31"/>
        <v>JÓ</v>
      </c>
      <c r="BO63" s="14" t="str">
        <f t="shared" si="32"/>
        <v>JÓ</v>
      </c>
      <c r="BP63" s="33"/>
      <c r="BR63" s="29" t="s">
        <v>8203</v>
      </c>
      <c r="BS63" s="486" t="s">
        <v>7634</v>
      </c>
      <c r="BT63" s="486" t="s">
        <v>7635</v>
      </c>
      <c r="BU63" s="522"/>
      <c r="BV63" s="522"/>
      <c r="BW63" s="522"/>
      <c r="BX63" s="521"/>
      <c r="BY63" s="48">
        <f t="shared" si="22"/>
        <v>2</v>
      </c>
      <c r="BZ63" s="531">
        <v>30</v>
      </c>
      <c r="CA63" s="531">
        <v>10</v>
      </c>
      <c r="CB63" s="531">
        <v>90</v>
      </c>
      <c r="CC63" s="531">
        <v>10</v>
      </c>
      <c r="CD63" s="26"/>
      <c r="CE63" s="26"/>
      <c r="CF63" s="26"/>
      <c r="CG63" s="26"/>
      <c r="CH63" s="26"/>
      <c r="CI63" s="26"/>
      <c r="CJ63" s="26"/>
      <c r="CK63" s="26"/>
      <c r="CL63" s="27">
        <f t="shared" si="2"/>
        <v>120</v>
      </c>
      <c r="CM63" s="27">
        <f t="shared" si="3"/>
        <v>20</v>
      </c>
      <c r="CN63" s="531">
        <v>120</v>
      </c>
      <c r="CO63" s="531">
        <v>20</v>
      </c>
      <c r="CP63" s="14" t="str">
        <f t="shared" si="4"/>
        <v>JÓ</v>
      </c>
      <c r="CQ63" s="14" t="str">
        <f t="shared" si="5"/>
        <v>JÓ</v>
      </c>
      <c r="CR63" s="33" t="s">
        <v>8204</v>
      </c>
      <c r="CS63" s="33"/>
      <c r="CT63" s="32" t="s">
        <v>561</v>
      </c>
      <c r="CU63" s="523" t="s">
        <v>562</v>
      </c>
      <c r="CV63" s="523"/>
      <c r="CW63" s="524"/>
      <c r="CX63" s="524"/>
      <c r="CY63" s="524"/>
      <c r="CZ63" s="524"/>
      <c r="DA63" s="26">
        <f t="shared" si="23"/>
        <v>1</v>
      </c>
      <c r="DB63" s="531">
        <v>30</v>
      </c>
      <c r="DC63" s="531">
        <v>20</v>
      </c>
      <c r="DD63" s="531">
        <v>10</v>
      </c>
      <c r="DE63" s="531">
        <v>20</v>
      </c>
      <c r="DF63" s="531"/>
      <c r="DG63" s="531"/>
      <c r="DH63" s="531"/>
      <c r="DI63" s="531"/>
      <c r="DJ63" s="531"/>
      <c r="DK63" s="531"/>
      <c r="DL63" s="531"/>
      <c r="DM63" s="531"/>
      <c r="DN63" s="531"/>
      <c r="DO63" s="531"/>
      <c r="DP63" s="531"/>
      <c r="DQ63" s="531"/>
      <c r="DR63" s="531"/>
      <c r="DS63" s="531"/>
      <c r="DT63" s="531"/>
      <c r="DU63" s="531"/>
      <c r="DV63" s="531"/>
      <c r="DW63" s="531"/>
      <c r="DX63" s="531"/>
      <c r="DY63" s="531"/>
      <c r="DZ63" s="27">
        <f t="shared" si="33"/>
        <v>30</v>
      </c>
      <c r="EA63" s="27">
        <f t="shared" si="34"/>
        <v>20</v>
      </c>
      <c r="EB63" s="27">
        <f t="shared" si="35"/>
        <v>10</v>
      </c>
      <c r="EC63" s="27">
        <f t="shared" si="36"/>
        <v>20</v>
      </c>
      <c r="ED63" s="531">
        <v>30</v>
      </c>
      <c r="EE63" s="531">
        <v>20</v>
      </c>
      <c r="EF63" s="531">
        <v>10</v>
      </c>
      <c r="EG63" s="531">
        <v>20</v>
      </c>
      <c r="EH63" s="27" t="str">
        <f t="shared" si="6"/>
        <v>JÓ</v>
      </c>
      <c r="EI63" s="27" t="str">
        <f t="shared" si="7"/>
        <v>JÓ</v>
      </c>
      <c r="EJ63" s="27" t="str">
        <f t="shared" si="8"/>
        <v>JÓ</v>
      </c>
      <c r="EK63" s="27" t="str">
        <f t="shared" si="9"/>
        <v>JÓ</v>
      </c>
      <c r="EL63" s="527"/>
      <c r="EN63" s="6">
        <f t="shared" si="10"/>
        <v>40</v>
      </c>
      <c r="EO63" s="6">
        <f t="shared" si="11"/>
        <v>60</v>
      </c>
      <c r="EP63" s="6">
        <f t="shared" si="12"/>
        <v>40</v>
      </c>
      <c r="EQ63" s="6">
        <f t="shared" si="13"/>
        <v>60</v>
      </c>
      <c r="ER63" s="24" t="str">
        <f t="shared" si="37"/>
        <v>JÓ</v>
      </c>
      <c r="ET63" s="6">
        <f t="shared" si="14"/>
        <v>100</v>
      </c>
      <c r="EV63" s="459" t="s">
        <v>799</v>
      </c>
      <c r="EW63" s="459" t="s">
        <v>808</v>
      </c>
      <c r="EX63" s="459" t="s">
        <v>798</v>
      </c>
      <c r="EZ63" s="189">
        <f t="shared" si="15"/>
        <v>250</v>
      </c>
      <c r="FA63" s="201">
        <f t="shared" si="29"/>
        <v>4.166666666666667</v>
      </c>
      <c r="FB63" s="23"/>
      <c r="FC63" s="189">
        <f t="shared" si="30"/>
        <v>3</v>
      </c>
      <c r="FE63" s="213">
        <f t="shared" si="16"/>
        <v>30</v>
      </c>
      <c r="FF63" s="213">
        <f t="shared" si="17"/>
        <v>90</v>
      </c>
      <c r="FJ63" s="543" t="s">
        <v>124</v>
      </c>
    </row>
    <row r="64" spans="1:166" ht="50.1" customHeight="1" x14ac:dyDescent="0.25">
      <c r="A64" s="20">
        <v>59</v>
      </c>
      <c r="B64" s="459" t="s">
        <v>126</v>
      </c>
      <c r="C64" s="543" t="s">
        <v>127</v>
      </c>
      <c r="D64" s="459" t="s">
        <v>16</v>
      </c>
      <c r="E64" s="530">
        <v>40</v>
      </c>
      <c r="F64" s="530">
        <v>60</v>
      </c>
      <c r="G64" s="38" t="s">
        <v>428</v>
      </c>
      <c r="H64" s="38" t="s">
        <v>435</v>
      </c>
      <c r="I64" s="38" t="s">
        <v>372</v>
      </c>
      <c r="J64" s="38" t="s">
        <v>373</v>
      </c>
      <c r="K64" s="38" t="s">
        <v>7888</v>
      </c>
      <c r="L64" s="38" t="s">
        <v>381</v>
      </c>
      <c r="M64" s="38" t="s">
        <v>7948</v>
      </c>
      <c r="N64" s="38" t="s">
        <v>430</v>
      </c>
      <c r="O64" s="38" t="s">
        <v>7949</v>
      </c>
      <c r="P64" s="38" t="s">
        <v>431</v>
      </c>
      <c r="Q64" s="38" t="s">
        <v>8205</v>
      </c>
      <c r="R64" s="38" t="s">
        <v>128</v>
      </c>
      <c r="S64" s="38" t="s">
        <v>8206</v>
      </c>
      <c r="T64" s="38" t="s">
        <v>563</v>
      </c>
      <c r="U64" s="38"/>
      <c r="V64" s="38"/>
      <c r="W64" s="38"/>
      <c r="X64" s="38"/>
      <c r="Y64" s="38"/>
      <c r="Z64" s="38"/>
      <c r="AA64" s="38"/>
      <c r="AB64" s="38"/>
      <c r="AC64" s="38"/>
      <c r="AD64" s="38"/>
      <c r="AE64" s="38"/>
      <c r="AF64" s="38"/>
      <c r="AG64" s="38"/>
      <c r="AH64" s="38"/>
      <c r="AI64" s="38">
        <f t="shared" si="18"/>
        <v>7</v>
      </c>
      <c r="AJ64" s="474" t="s">
        <v>8207</v>
      </c>
      <c r="AK64" s="515" t="s">
        <v>8208</v>
      </c>
      <c r="AL64" s="474" t="s">
        <v>7629</v>
      </c>
      <c r="AM64" s="474"/>
      <c r="AN64" s="474"/>
      <c r="AO64" s="474"/>
      <c r="AP64" s="474"/>
      <c r="AQ64" s="474"/>
      <c r="AR64" s="474"/>
      <c r="AS64" s="41">
        <f t="shared" si="19"/>
        <v>2</v>
      </c>
      <c r="AT64" s="41">
        <v>60</v>
      </c>
      <c r="AU64" s="41">
        <v>20</v>
      </c>
      <c r="AV64" s="41">
        <v>60</v>
      </c>
      <c r="AW64" s="41">
        <v>30</v>
      </c>
      <c r="AX64" s="41"/>
      <c r="AY64" s="41"/>
      <c r="AZ64" s="41"/>
      <c r="BA64" s="41"/>
      <c r="BB64" s="41"/>
      <c r="BC64" s="41"/>
      <c r="BD64" s="41"/>
      <c r="BE64" s="41"/>
      <c r="BF64" s="41"/>
      <c r="BG64" s="41"/>
      <c r="BH64" s="41"/>
      <c r="BI64" s="41"/>
      <c r="BJ64" s="11">
        <f t="shared" si="20"/>
        <v>120</v>
      </c>
      <c r="BK64" s="11">
        <f t="shared" si="21"/>
        <v>50</v>
      </c>
      <c r="BL64" s="41">
        <v>120</v>
      </c>
      <c r="BM64" s="41">
        <v>50</v>
      </c>
      <c r="BN64" s="14" t="str">
        <f t="shared" si="31"/>
        <v>JÓ</v>
      </c>
      <c r="BO64" s="14" t="str">
        <f t="shared" si="32"/>
        <v>JÓ</v>
      </c>
      <c r="BP64" s="33"/>
      <c r="BR64" s="29" t="s">
        <v>8209</v>
      </c>
      <c r="BS64" s="486" t="s">
        <v>8210</v>
      </c>
      <c r="BT64" s="486" t="s">
        <v>8211</v>
      </c>
      <c r="BU64" s="522"/>
      <c r="BV64" s="522"/>
      <c r="BW64" s="522"/>
      <c r="BX64" s="521"/>
      <c r="BY64" s="48">
        <f t="shared" si="22"/>
        <v>2</v>
      </c>
      <c r="BZ64" s="531">
        <v>30</v>
      </c>
      <c r="CA64" s="531">
        <v>10</v>
      </c>
      <c r="CB64" s="531">
        <v>30</v>
      </c>
      <c r="CC64" s="531">
        <v>10</v>
      </c>
      <c r="CD64" s="26"/>
      <c r="CE64" s="26"/>
      <c r="CF64" s="26"/>
      <c r="CG64" s="26"/>
      <c r="CH64" s="26"/>
      <c r="CI64" s="26"/>
      <c r="CJ64" s="26"/>
      <c r="CK64" s="26"/>
      <c r="CL64" s="27">
        <f t="shared" si="2"/>
        <v>60</v>
      </c>
      <c r="CM64" s="27">
        <f t="shared" si="3"/>
        <v>20</v>
      </c>
      <c r="CN64" s="531">
        <v>60</v>
      </c>
      <c r="CO64" s="531">
        <v>20</v>
      </c>
      <c r="CP64" s="14" t="str">
        <f t="shared" si="4"/>
        <v>JÓ</v>
      </c>
      <c r="CQ64" s="14" t="str">
        <f t="shared" si="5"/>
        <v>JÓ</v>
      </c>
      <c r="CR64" s="33"/>
      <c r="CS64" s="33"/>
      <c r="CT64" s="32" t="s">
        <v>128</v>
      </c>
      <c r="CU64" s="523" t="s">
        <v>8212</v>
      </c>
      <c r="CV64" s="523"/>
      <c r="CW64" s="524"/>
      <c r="CX64" s="524"/>
      <c r="CY64" s="524"/>
      <c r="CZ64" s="524"/>
      <c r="DA64" s="26">
        <f t="shared" si="23"/>
        <v>1</v>
      </c>
      <c r="DB64" s="531">
        <v>30</v>
      </c>
      <c r="DC64" s="531">
        <v>20</v>
      </c>
      <c r="DD64" s="531">
        <v>10</v>
      </c>
      <c r="DE64" s="531">
        <v>30</v>
      </c>
      <c r="DF64" s="531"/>
      <c r="DG64" s="531"/>
      <c r="DH64" s="531"/>
      <c r="DI64" s="531"/>
      <c r="DJ64" s="531"/>
      <c r="DK64" s="531"/>
      <c r="DL64" s="531"/>
      <c r="DM64" s="531"/>
      <c r="DN64" s="531"/>
      <c r="DO64" s="531"/>
      <c r="DP64" s="531"/>
      <c r="DQ64" s="531"/>
      <c r="DR64" s="531"/>
      <c r="DS64" s="531"/>
      <c r="DT64" s="531"/>
      <c r="DU64" s="531"/>
      <c r="DV64" s="531"/>
      <c r="DW64" s="531"/>
      <c r="DX64" s="531"/>
      <c r="DY64" s="531"/>
      <c r="DZ64" s="27">
        <f t="shared" si="33"/>
        <v>30</v>
      </c>
      <c r="EA64" s="27">
        <f t="shared" si="34"/>
        <v>20</v>
      </c>
      <c r="EB64" s="27">
        <f t="shared" si="35"/>
        <v>10</v>
      </c>
      <c r="EC64" s="27">
        <f t="shared" si="36"/>
        <v>30</v>
      </c>
      <c r="ED64" s="531">
        <v>30</v>
      </c>
      <c r="EE64" s="531">
        <v>20</v>
      </c>
      <c r="EF64" s="531">
        <v>10</v>
      </c>
      <c r="EG64" s="531">
        <v>30</v>
      </c>
      <c r="EH64" s="27" t="str">
        <f t="shared" si="6"/>
        <v>JÓ</v>
      </c>
      <c r="EI64" s="27" t="str">
        <f t="shared" si="7"/>
        <v>JÓ</v>
      </c>
      <c r="EJ64" s="27" t="str">
        <f t="shared" si="8"/>
        <v>JÓ</v>
      </c>
      <c r="EK64" s="27" t="str">
        <f t="shared" si="9"/>
        <v>JÓ</v>
      </c>
      <c r="EL64" s="527"/>
      <c r="EN64" s="6">
        <f t="shared" si="10"/>
        <v>50</v>
      </c>
      <c r="EO64" s="6">
        <f t="shared" si="11"/>
        <v>50</v>
      </c>
      <c r="EP64" s="6">
        <f t="shared" si="12"/>
        <v>40</v>
      </c>
      <c r="EQ64" s="6">
        <f t="shared" si="13"/>
        <v>60</v>
      </c>
      <c r="ER64" s="24" t="str">
        <f t="shared" si="37"/>
        <v>JÓ</v>
      </c>
      <c r="ET64" s="6">
        <f t="shared" si="14"/>
        <v>100</v>
      </c>
      <c r="EV64" s="459" t="s">
        <v>807</v>
      </c>
      <c r="EW64" s="459" t="s">
        <v>808</v>
      </c>
      <c r="EX64" s="459" t="s">
        <v>801</v>
      </c>
      <c r="EZ64" s="189">
        <f t="shared" si="15"/>
        <v>210</v>
      </c>
      <c r="FA64" s="201">
        <f t="shared" si="29"/>
        <v>3.5</v>
      </c>
      <c r="FB64" s="23"/>
      <c r="FC64" s="189">
        <f t="shared" si="30"/>
        <v>3</v>
      </c>
      <c r="FE64" s="213">
        <f t="shared" si="16"/>
        <v>30</v>
      </c>
      <c r="FF64" s="213">
        <f t="shared" si="17"/>
        <v>30</v>
      </c>
      <c r="FJ64" s="543" t="s">
        <v>127</v>
      </c>
    </row>
    <row r="65" spans="1:166" ht="50.1" customHeight="1" x14ac:dyDescent="0.25">
      <c r="A65" s="20">
        <v>60</v>
      </c>
      <c r="B65" s="459" t="s">
        <v>129</v>
      </c>
      <c r="C65" s="542" t="s">
        <v>130</v>
      </c>
      <c r="D65" s="459" t="s">
        <v>14</v>
      </c>
      <c r="E65" s="530">
        <v>40</v>
      </c>
      <c r="F65" s="530">
        <v>60</v>
      </c>
      <c r="G65" s="38" t="s">
        <v>564</v>
      </c>
      <c r="H65" s="38" t="s">
        <v>565</v>
      </c>
      <c r="I65" s="38" t="s">
        <v>566</v>
      </c>
      <c r="J65" s="38" t="s">
        <v>567</v>
      </c>
      <c r="K65" s="38" t="s">
        <v>568</v>
      </c>
      <c r="L65" s="38" t="s">
        <v>569</v>
      </c>
      <c r="M65" s="38" t="s">
        <v>570</v>
      </c>
      <c r="N65" s="38" t="s">
        <v>49</v>
      </c>
      <c r="O65" s="38"/>
      <c r="P65" s="38"/>
      <c r="Q65" s="38"/>
      <c r="R65" s="38"/>
      <c r="S65" s="38"/>
      <c r="T65" s="38"/>
      <c r="U65" s="38"/>
      <c r="V65" s="38"/>
      <c r="W65" s="38"/>
      <c r="X65" s="38"/>
      <c r="Y65" s="38"/>
      <c r="Z65" s="38"/>
      <c r="AA65" s="38"/>
      <c r="AB65" s="38"/>
      <c r="AC65" s="38"/>
      <c r="AD65" s="38"/>
      <c r="AE65" s="38"/>
      <c r="AF65" s="38"/>
      <c r="AG65" s="38"/>
      <c r="AH65" s="38"/>
      <c r="AI65" s="38">
        <f t="shared" si="18"/>
        <v>4</v>
      </c>
      <c r="AJ65" s="474" t="s">
        <v>131</v>
      </c>
      <c r="AK65" s="474" t="s">
        <v>8213</v>
      </c>
      <c r="AL65" s="474"/>
      <c r="AM65" s="474"/>
      <c r="AN65" s="474"/>
      <c r="AO65" s="474"/>
      <c r="AP65" s="474"/>
      <c r="AQ65" s="474"/>
      <c r="AR65" s="474"/>
      <c r="AS65" s="41">
        <f t="shared" si="19"/>
        <v>1</v>
      </c>
      <c r="AT65" s="41">
        <v>60</v>
      </c>
      <c r="AU65" s="41">
        <v>50</v>
      </c>
      <c r="AV65" s="41"/>
      <c r="AW65" s="41"/>
      <c r="AX65" s="41"/>
      <c r="AY65" s="41"/>
      <c r="AZ65" s="41"/>
      <c r="BA65" s="41"/>
      <c r="BB65" s="41"/>
      <c r="BC65" s="41"/>
      <c r="BD65" s="41"/>
      <c r="BE65" s="41"/>
      <c r="BF65" s="41"/>
      <c r="BG65" s="41"/>
      <c r="BH65" s="41"/>
      <c r="BI65" s="41"/>
      <c r="BJ65" s="11">
        <f t="shared" si="20"/>
        <v>60</v>
      </c>
      <c r="BK65" s="11">
        <f t="shared" si="21"/>
        <v>50</v>
      </c>
      <c r="BL65" s="41">
        <v>60</v>
      </c>
      <c r="BM65" s="41">
        <v>50</v>
      </c>
      <c r="BN65" s="14" t="str">
        <f t="shared" si="31"/>
        <v>JÓ</v>
      </c>
      <c r="BO65" s="14" t="str">
        <f t="shared" si="32"/>
        <v>JÓ</v>
      </c>
      <c r="BP65" s="33" t="s">
        <v>8215</v>
      </c>
      <c r="BR65" s="29" t="s">
        <v>571</v>
      </c>
      <c r="BS65" s="486" t="s">
        <v>8214</v>
      </c>
      <c r="BT65" s="522"/>
      <c r="BU65" s="522"/>
      <c r="BV65" s="522"/>
      <c r="BW65" s="522"/>
      <c r="BX65" s="521"/>
      <c r="BY65" s="48">
        <f t="shared" si="22"/>
        <v>1</v>
      </c>
      <c r="BZ65" s="531">
        <v>120</v>
      </c>
      <c r="CA65" s="531">
        <v>20</v>
      </c>
      <c r="CB65" s="531"/>
      <c r="CC65" s="531"/>
      <c r="CD65" s="26"/>
      <c r="CE65" s="26"/>
      <c r="CF65" s="26"/>
      <c r="CG65" s="26"/>
      <c r="CH65" s="26"/>
      <c r="CI65" s="26"/>
      <c r="CJ65" s="26"/>
      <c r="CK65" s="26"/>
      <c r="CL65" s="27">
        <f t="shared" si="2"/>
        <v>120</v>
      </c>
      <c r="CM65" s="27">
        <f t="shared" si="3"/>
        <v>20</v>
      </c>
      <c r="CN65" s="531">
        <v>120</v>
      </c>
      <c r="CO65" s="531">
        <v>20</v>
      </c>
      <c r="CP65" s="14" t="str">
        <f t="shared" si="4"/>
        <v>JÓ</v>
      </c>
      <c r="CQ65" s="14" t="str">
        <f t="shared" si="5"/>
        <v>JÓ</v>
      </c>
      <c r="CR65" s="33"/>
      <c r="CS65" s="33"/>
      <c r="CT65" s="32" t="s">
        <v>572</v>
      </c>
      <c r="CU65" s="523" t="s">
        <v>7914</v>
      </c>
      <c r="CV65" s="523"/>
      <c r="CW65" s="524"/>
      <c r="CX65" s="524"/>
      <c r="CY65" s="524"/>
      <c r="CZ65" s="524"/>
      <c r="DA65" s="26">
        <f t="shared" si="23"/>
        <v>1</v>
      </c>
      <c r="DB65" s="531">
        <v>30</v>
      </c>
      <c r="DC65" s="531">
        <v>20</v>
      </c>
      <c r="DD65" s="531">
        <v>10</v>
      </c>
      <c r="DE65" s="531">
        <v>30</v>
      </c>
      <c r="DF65" s="531"/>
      <c r="DG65" s="531"/>
      <c r="DH65" s="531"/>
      <c r="DI65" s="531"/>
      <c r="DJ65" s="531"/>
      <c r="DK65" s="531"/>
      <c r="DL65" s="531"/>
      <c r="DM65" s="531"/>
      <c r="DN65" s="531"/>
      <c r="DO65" s="531"/>
      <c r="DP65" s="531"/>
      <c r="DQ65" s="531"/>
      <c r="DR65" s="531"/>
      <c r="DS65" s="531"/>
      <c r="DT65" s="531"/>
      <c r="DU65" s="531"/>
      <c r="DV65" s="531"/>
      <c r="DW65" s="531"/>
      <c r="DX65" s="531"/>
      <c r="DY65" s="531"/>
      <c r="DZ65" s="27">
        <f t="shared" si="33"/>
        <v>30</v>
      </c>
      <c r="EA65" s="27">
        <f t="shared" si="34"/>
        <v>20</v>
      </c>
      <c r="EB65" s="27">
        <f t="shared" si="35"/>
        <v>10</v>
      </c>
      <c r="EC65" s="27">
        <f t="shared" si="36"/>
        <v>30</v>
      </c>
      <c r="ED65" s="531">
        <v>30</v>
      </c>
      <c r="EE65" s="531">
        <v>20</v>
      </c>
      <c r="EF65" s="531">
        <v>10</v>
      </c>
      <c r="EG65" s="531">
        <v>30</v>
      </c>
      <c r="EH65" s="27" t="str">
        <f t="shared" si="6"/>
        <v>JÓ</v>
      </c>
      <c r="EI65" s="27" t="str">
        <f t="shared" si="7"/>
        <v>JÓ</v>
      </c>
      <c r="EJ65" s="27" t="str">
        <f t="shared" si="8"/>
        <v>JÓ</v>
      </c>
      <c r="EK65" s="27" t="str">
        <f t="shared" si="9"/>
        <v>JÓ</v>
      </c>
      <c r="EL65" s="527"/>
      <c r="EN65" s="6">
        <f t="shared" si="10"/>
        <v>50</v>
      </c>
      <c r="EO65" s="6">
        <f t="shared" si="11"/>
        <v>50</v>
      </c>
      <c r="EP65" s="6">
        <f t="shared" si="12"/>
        <v>40</v>
      </c>
      <c r="EQ65" s="6">
        <f t="shared" si="13"/>
        <v>60</v>
      </c>
      <c r="ER65" s="24" t="str">
        <f t="shared" si="37"/>
        <v>JÓ</v>
      </c>
      <c r="ET65" s="6">
        <f t="shared" si="14"/>
        <v>100</v>
      </c>
      <c r="EV65" s="459" t="s">
        <v>796</v>
      </c>
      <c r="EW65" s="459" t="s">
        <v>808</v>
      </c>
      <c r="EX65" s="459" t="s">
        <v>798</v>
      </c>
      <c r="EZ65" s="189">
        <f t="shared" si="15"/>
        <v>210</v>
      </c>
      <c r="FA65" s="201">
        <f t="shared" si="29"/>
        <v>3.5</v>
      </c>
      <c r="FB65" s="23"/>
      <c r="FC65" s="189">
        <f t="shared" si="30"/>
        <v>3</v>
      </c>
      <c r="FE65" s="213">
        <f t="shared" si="16"/>
        <v>120</v>
      </c>
      <c r="FF65" s="213">
        <f t="shared" si="17"/>
        <v>0</v>
      </c>
      <c r="FJ65" s="542" t="s">
        <v>130</v>
      </c>
    </row>
    <row r="66" spans="1:166" ht="50.1" customHeight="1" x14ac:dyDescent="0.25">
      <c r="A66" s="20">
        <v>61</v>
      </c>
      <c r="B66" s="459" t="s">
        <v>132</v>
      </c>
      <c r="C66" s="541" t="s">
        <v>133</v>
      </c>
      <c r="D66" s="459" t="s">
        <v>12</v>
      </c>
      <c r="E66" s="530">
        <v>30</v>
      </c>
      <c r="F66" s="530">
        <v>70</v>
      </c>
      <c r="G66" s="38" t="s">
        <v>7948</v>
      </c>
      <c r="H66" s="38" t="s">
        <v>430</v>
      </c>
      <c r="I66" s="38" t="s">
        <v>7949</v>
      </c>
      <c r="J66" s="38" t="s">
        <v>431</v>
      </c>
      <c r="K66" s="38" t="s">
        <v>8206</v>
      </c>
      <c r="L66" s="38" t="s">
        <v>563</v>
      </c>
      <c r="M66" s="38"/>
      <c r="N66" s="38"/>
      <c r="O66" s="38"/>
      <c r="P66" s="38"/>
      <c r="Q66" s="38"/>
      <c r="R66" s="38"/>
      <c r="S66" s="38"/>
      <c r="T66" s="38"/>
      <c r="U66" s="38"/>
      <c r="V66" s="38"/>
      <c r="W66" s="38"/>
      <c r="X66" s="38"/>
      <c r="Y66" s="38"/>
      <c r="Z66" s="38"/>
      <c r="AA66" s="38"/>
      <c r="AB66" s="38"/>
      <c r="AC66" s="38"/>
      <c r="AD66" s="38"/>
      <c r="AE66" s="38"/>
      <c r="AF66" s="38"/>
      <c r="AG66" s="38"/>
      <c r="AH66" s="38"/>
      <c r="AI66" s="38">
        <f t="shared" si="18"/>
        <v>3</v>
      </c>
      <c r="AJ66" s="474" t="s">
        <v>8216</v>
      </c>
      <c r="AK66" s="474" t="s">
        <v>8217</v>
      </c>
      <c r="AL66" s="474"/>
      <c r="AM66" s="474"/>
      <c r="AN66" s="474"/>
      <c r="AO66" s="474"/>
      <c r="AP66" s="474"/>
      <c r="AQ66" s="474"/>
      <c r="AR66" s="474"/>
      <c r="AS66" s="41">
        <f t="shared" si="19"/>
        <v>1</v>
      </c>
      <c r="AT66" s="41">
        <v>60</v>
      </c>
      <c r="AU66" s="41">
        <v>70</v>
      </c>
      <c r="AV66" s="41"/>
      <c r="AW66" s="41"/>
      <c r="AX66" s="41"/>
      <c r="AY66" s="41"/>
      <c r="AZ66" s="41"/>
      <c r="BA66" s="41"/>
      <c r="BB66" s="41"/>
      <c r="BC66" s="41"/>
      <c r="BD66" s="41"/>
      <c r="BE66" s="41"/>
      <c r="BF66" s="41"/>
      <c r="BG66" s="41"/>
      <c r="BH66" s="41"/>
      <c r="BI66" s="41"/>
      <c r="BJ66" s="11">
        <f t="shared" si="20"/>
        <v>60</v>
      </c>
      <c r="BK66" s="11">
        <f t="shared" si="21"/>
        <v>70</v>
      </c>
      <c r="BL66" s="41">
        <v>60</v>
      </c>
      <c r="BM66" s="41">
        <v>70</v>
      </c>
      <c r="BN66" s="14" t="str">
        <f t="shared" si="31"/>
        <v>JÓ</v>
      </c>
      <c r="BO66" s="14" t="str">
        <f t="shared" si="32"/>
        <v>JÓ</v>
      </c>
      <c r="BP66" s="33"/>
      <c r="BR66" s="29" t="s">
        <v>560</v>
      </c>
      <c r="BS66" s="486" t="s">
        <v>8210</v>
      </c>
      <c r="BT66" s="522"/>
      <c r="BU66" s="522"/>
      <c r="BV66" s="522"/>
      <c r="BW66" s="522"/>
      <c r="BX66" s="521"/>
      <c r="BY66" s="48">
        <f t="shared" si="22"/>
        <v>1</v>
      </c>
      <c r="BZ66" s="531">
        <v>30</v>
      </c>
      <c r="CA66" s="531">
        <v>30</v>
      </c>
      <c r="CB66" s="531"/>
      <c r="CC66" s="531"/>
      <c r="CD66" s="26"/>
      <c r="CE66" s="26"/>
      <c r="CF66" s="26"/>
      <c r="CG66" s="26"/>
      <c r="CH66" s="26"/>
      <c r="CI66" s="26"/>
      <c r="CJ66" s="26"/>
      <c r="CK66" s="26"/>
      <c r="CL66" s="27">
        <f t="shared" si="2"/>
        <v>30</v>
      </c>
      <c r="CM66" s="27">
        <f t="shared" si="3"/>
        <v>30</v>
      </c>
      <c r="CN66" s="531">
        <v>30</v>
      </c>
      <c r="CO66" s="531">
        <v>30</v>
      </c>
      <c r="CP66" s="14" t="str">
        <f t="shared" si="4"/>
        <v>JÓ</v>
      </c>
      <c r="CQ66" s="14" t="str">
        <f t="shared" si="5"/>
        <v>JÓ</v>
      </c>
      <c r="CR66" s="33"/>
      <c r="CS66" s="33"/>
      <c r="CT66" s="532" t="s">
        <v>335</v>
      </c>
      <c r="CU66" s="523"/>
      <c r="CV66" s="523"/>
      <c r="CW66" s="524"/>
      <c r="CX66" s="524"/>
      <c r="CY66" s="524"/>
      <c r="CZ66" s="524"/>
      <c r="DA66" s="26">
        <f t="shared" si="23"/>
        <v>0</v>
      </c>
      <c r="DB66" s="531" t="s">
        <v>335</v>
      </c>
      <c r="DC66" s="531" t="s">
        <v>335</v>
      </c>
      <c r="DD66" s="531" t="s">
        <v>335</v>
      </c>
      <c r="DE66" s="531" t="s">
        <v>335</v>
      </c>
      <c r="DF66" s="531"/>
      <c r="DG66" s="531"/>
      <c r="DH66" s="531"/>
      <c r="DI66" s="531"/>
      <c r="DJ66" s="531"/>
      <c r="DK66" s="531"/>
      <c r="DL66" s="531"/>
      <c r="DM66" s="531"/>
      <c r="DN66" s="531"/>
      <c r="DO66" s="531"/>
      <c r="DP66" s="531"/>
      <c r="DQ66" s="531"/>
      <c r="DR66" s="531"/>
      <c r="DS66" s="531"/>
      <c r="DT66" s="531"/>
      <c r="DU66" s="531"/>
      <c r="DV66" s="531"/>
      <c r="DW66" s="531"/>
      <c r="DX66" s="531"/>
      <c r="DY66" s="531"/>
      <c r="DZ66" s="27" t="str">
        <f t="shared" si="33"/>
        <v>0</v>
      </c>
      <c r="EA66" s="27" t="str">
        <f t="shared" si="34"/>
        <v>0</v>
      </c>
      <c r="EB66" s="27" t="str">
        <f t="shared" si="35"/>
        <v>0</v>
      </c>
      <c r="EC66" s="27" t="str">
        <f t="shared" si="36"/>
        <v>0</v>
      </c>
      <c r="ED66" s="531" t="s">
        <v>335</v>
      </c>
      <c r="EE66" s="531" t="s">
        <v>335</v>
      </c>
      <c r="EF66" s="531" t="s">
        <v>335</v>
      </c>
      <c r="EG66" s="531" t="s">
        <v>335</v>
      </c>
      <c r="EH66" s="27" t="str">
        <f t="shared" si="6"/>
        <v>NINCS</v>
      </c>
      <c r="EI66" s="27" t="str">
        <f t="shared" si="7"/>
        <v>NINCS</v>
      </c>
      <c r="EJ66" s="27" t="str">
        <f t="shared" si="8"/>
        <v>NINCS</v>
      </c>
      <c r="EK66" s="27" t="str">
        <f t="shared" si="9"/>
        <v>NINCS</v>
      </c>
      <c r="EL66" s="527"/>
      <c r="EN66" s="6">
        <f t="shared" si="10"/>
        <v>30</v>
      </c>
      <c r="EO66" s="6">
        <f t="shared" si="11"/>
        <v>70</v>
      </c>
      <c r="EP66" s="6">
        <f t="shared" si="12"/>
        <v>30</v>
      </c>
      <c r="EQ66" s="6">
        <f t="shared" si="13"/>
        <v>70</v>
      </c>
      <c r="ER66" s="24" t="str">
        <f t="shared" si="37"/>
        <v>JÓ</v>
      </c>
      <c r="ET66" s="6">
        <f t="shared" si="14"/>
        <v>100</v>
      </c>
      <c r="EV66" s="459" t="s">
        <v>803</v>
      </c>
      <c r="EW66" s="459" t="s">
        <v>808</v>
      </c>
      <c r="EX66" s="459" t="s">
        <v>798</v>
      </c>
      <c r="EZ66" s="189">
        <f t="shared" si="15"/>
        <v>90</v>
      </c>
      <c r="FA66" s="201">
        <f t="shared" si="29"/>
        <v>1.5</v>
      </c>
      <c r="FB66" s="23"/>
      <c r="FC66" s="189">
        <f t="shared" si="30"/>
        <v>4</v>
      </c>
      <c r="FE66" s="213">
        <f t="shared" si="16"/>
        <v>30</v>
      </c>
      <c r="FF66" s="213">
        <f t="shared" si="17"/>
        <v>0</v>
      </c>
      <c r="FJ66" s="541" t="s">
        <v>133</v>
      </c>
    </row>
    <row r="67" spans="1:166" ht="50.1" customHeight="1" x14ac:dyDescent="0.25">
      <c r="A67" s="20">
        <v>62</v>
      </c>
      <c r="B67" s="459" t="s">
        <v>134</v>
      </c>
      <c r="C67" s="541" t="s">
        <v>135</v>
      </c>
      <c r="D67" s="459" t="s">
        <v>12</v>
      </c>
      <c r="E67" s="530">
        <v>40</v>
      </c>
      <c r="F67" s="530">
        <v>60</v>
      </c>
      <c r="G67" s="38" t="s">
        <v>397</v>
      </c>
      <c r="H67" s="38" t="s">
        <v>398</v>
      </c>
      <c r="I67" s="38" t="s">
        <v>573</v>
      </c>
      <c r="J67" s="38" t="s">
        <v>574</v>
      </c>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f t="shared" si="18"/>
        <v>2</v>
      </c>
      <c r="AJ67" s="474" t="s">
        <v>136</v>
      </c>
      <c r="AK67" s="474" t="s">
        <v>137</v>
      </c>
      <c r="AL67" s="474"/>
      <c r="AM67" s="474"/>
      <c r="AN67" s="474"/>
      <c r="AO67" s="474"/>
      <c r="AP67" s="474"/>
      <c r="AQ67" s="474"/>
      <c r="AR67" s="474"/>
      <c r="AS67" s="41">
        <f t="shared" si="19"/>
        <v>1</v>
      </c>
      <c r="AT67" s="41">
        <v>240</v>
      </c>
      <c r="AU67" s="41">
        <v>70</v>
      </c>
      <c r="AV67" s="41"/>
      <c r="AW67" s="41"/>
      <c r="AX67" s="41"/>
      <c r="AY67" s="41"/>
      <c r="AZ67" s="41"/>
      <c r="BA67" s="41"/>
      <c r="BB67" s="41"/>
      <c r="BC67" s="41"/>
      <c r="BD67" s="41"/>
      <c r="BE67" s="41"/>
      <c r="BF67" s="41"/>
      <c r="BG67" s="41"/>
      <c r="BH67" s="41"/>
      <c r="BI67" s="41"/>
      <c r="BJ67" s="11">
        <f t="shared" si="20"/>
        <v>240</v>
      </c>
      <c r="BK67" s="11">
        <f t="shared" si="21"/>
        <v>70</v>
      </c>
      <c r="BL67" s="41">
        <v>240</v>
      </c>
      <c r="BM67" s="41">
        <v>70</v>
      </c>
      <c r="BN67" s="14" t="str">
        <f t="shared" si="31"/>
        <v>JÓ</v>
      </c>
      <c r="BO67" s="14" t="str">
        <f t="shared" si="32"/>
        <v>JÓ</v>
      </c>
      <c r="BP67" s="33"/>
      <c r="BR67" s="29" t="s">
        <v>335</v>
      </c>
      <c r="BS67" s="522"/>
      <c r="BT67" s="522"/>
      <c r="BU67" s="522"/>
      <c r="BV67" s="522"/>
      <c r="BW67" s="522"/>
      <c r="BX67" s="521"/>
      <c r="BY67" s="48">
        <f t="shared" si="22"/>
        <v>0</v>
      </c>
      <c r="BZ67" s="531" t="s">
        <v>335</v>
      </c>
      <c r="CA67" s="531" t="s">
        <v>335</v>
      </c>
      <c r="CB67" s="531"/>
      <c r="CC67" s="531"/>
      <c r="CD67" s="26"/>
      <c r="CE67" s="26"/>
      <c r="CF67" s="26"/>
      <c r="CG67" s="26"/>
      <c r="CH67" s="26"/>
      <c r="CI67" s="26"/>
      <c r="CJ67" s="26"/>
      <c r="CK67" s="26"/>
      <c r="CL67" s="27" t="str">
        <f t="shared" si="2"/>
        <v>0</v>
      </c>
      <c r="CM67" s="27" t="str">
        <f t="shared" si="3"/>
        <v>0</v>
      </c>
      <c r="CN67" s="531" t="s">
        <v>335</v>
      </c>
      <c r="CO67" s="531" t="s">
        <v>335</v>
      </c>
      <c r="CP67" s="14" t="str">
        <f t="shared" si="4"/>
        <v>NINCS</v>
      </c>
      <c r="CQ67" s="14" t="str">
        <f t="shared" si="5"/>
        <v>NINCS</v>
      </c>
      <c r="CR67" s="33"/>
      <c r="CS67" s="33"/>
      <c r="CT67" s="32" t="s">
        <v>479</v>
      </c>
      <c r="CU67" s="523" t="s">
        <v>7914</v>
      </c>
      <c r="CV67" s="523"/>
      <c r="CW67" s="524"/>
      <c r="CX67" s="524"/>
      <c r="CY67" s="524"/>
      <c r="CZ67" s="524"/>
      <c r="DA67" s="26">
        <f t="shared" si="23"/>
        <v>1</v>
      </c>
      <c r="DB67" s="531">
        <v>30</v>
      </c>
      <c r="DC67" s="531">
        <v>20</v>
      </c>
      <c r="DD67" s="531">
        <v>10</v>
      </c>
      <c r="DE67" s="531">
        <v>30</v>
      </c>
      <c r="DF67" s="531"/>
      <c r="DG67" s="531"/>
      <c r="DH67" s="531"/>
      <c r="DI67" s="531"/>
      <c r="DJ67" s="531"/>
      <c r="DK67" s="531"/>
      <c r="DL67" s="531"/>
      <c r="DM67" s="531"/>
      <c r="DN67" s="531"/>
      <c r="DO67" s="531"/>
      <c r="DP67" s="531"/>
      <c r="DQ67" s="531"/>
      <c r="DR67" s="531"/>
      <c r="DS67" s="531"/>
      <c r="DT67" s="531"/>
      <c r="DU67" s="531"/>
      <c r="DV67" s="531"/>
      <c r="DW67" s="531"/>
      <c r="DX67" s="531"/>
      <c r="DY67" s="531"/>
      <c r="DZ67" s="27">
        <f t="shared" si="33"/>
        <v>30</v>
      </c>
      <c r="EA67" s="27">
        <f t="shared" si="34"/>
        <v>20</v>
      </c>
      <c r="EB67" s="27">
        <f t="shared" si="35"/>
        <v>10</v>
      </c>
      <c r="EC67" s="27">
        <f t="shared" si="36"/>
        <v>30</v>
      </c>
      <c r="ED67" s="531">
        <v>30</v>
      </c>
      <c r="EE67" s="531">
        <v>20</v>
      </c>
      <c r="EF67" s="531">
        <v>10</v>
      </c>
      <c r="EG67" s="531">
        <v>30</v>
      </c>
      <c r="EH67" s="27" t="str">
        <f t="shared" si="6"/>
        <v>JÓ</v>
      </c>
      <c r="EI67" s="27" t="str">
        <f t="shared" si="7"/>
        <v>JÓ</v>
      </c>
      <c r="EJ67" s="27" t="str">
        <f t="shared" si="8"/>
        <v>JÓ</v>
      </c>
      <c r="EK67" s="27" t="str">
        <f t="shared" si="9"/>
        <v>JÓ</v>
      </c>
      <c r="EL67" s="527"/>
      <c r="EN67" s="6">
        <f t="shared" si="10"/>
        <v>30</v>
      </c>
      <c r="EO67" s="6">
        <f t="shared" si="11"/>
        <v>70</v>
      </c>
      <c r="EP67" s="6">
        <f t="shared" si="12"/>
        <v>40</v>
      </c>
      <c r="EQ67" s="6">
        <f t="shared" si="13"/>
        <v>60</v>
      </c>
      <c r="ER67" s="24" t="str">
        <f t="shared" si="37"/>
        <v>Gyakorlat több</v>
      </c>
      <c r="ET67" s="6">
        <f t="shared" si="14"/>
        <v>100</v>
      </c>
      <c r="EV67" s="459" t="s">
        <v>799</v>
      </c>
      <c r="EW67" s="459" t="s">
        <v>802</v>
      </c>
      <c r="EX67" s="459" t="s">
        <v>821</v>
      </c>
      <c r="EZ67" s="189">
        <f t="shared" si="15"/>
        <v>270</v>
      </c>
      <c r="FA67" s="201">
        <f t="shared" si="29"/>
        <v>4.5</v>
      </c>
      <c r="FB67" s="23"/>
      <c r="FC67" s="189">
        <f t="shared" si="30"/>
        <v>3</v>
      </c>
      <c r="FE67" s="213">
        <f t="shared" si="16"/>
        <v>0</v>
      </c>
      <c r="FF67" s="213">
        <f t="shared" si="17"/>
        <v>0</v>
      </c>
      <c r="FJ67" s="541" t="s">
        <v>135</v>
      </c>
    </row>
    <row r="68" spans="1:166" ht="50.1" customHeight="1" x14ac:dyDescent="0.25">
      <c r="A68" s="20">
        <v>63</v>
      </c>
      <c r="B68" s="533" t="s">
        <v>8218</v>
      </c>
      <c r="C68" s="533" t="s">
        <v>8219</v>
      </c>
      <c r="D68" s="459" t="s">
        <v>12</v>
      </c>
      <c r="E68" s="530">
        <v>40</v>
      </c>
      <c r="F68" s="530">
        <v>60</v>
      </c>
      <c r="G68" s="38" t="s">
        <v>8220</v>
      </c>
      <c r="H68" s="38" t="s">
        <v>8221</v>
      </c>
      <c r="I68" s="38" t="s">
        <v>8222</v>
      </c>
      <c r="J68" s="38" t="s">
        <v>8223</v>
      </c>
      <c r="K68" s="38" t="s">
        <v>8224</v>
      </c>
      <c r="L68" s="38" t="s">
        <v>8225</v>
      </c>
      <c r="M68" s="38" t="s">
        <v>8226</v>
      </c>
      <c r="N68" s="38" t="s">
        <v>8227</v>
      </c>
      <c r="O68" s="38" t="s">
        <v>8228</v>
      </c>
      <c r="P68" s="38" t="s">
        <v>8229</v>
      </c>
      <c r="Q68" s="38" t="s">
        <v>8230</v>
      </c>
      <c r="R68" s="38" t="s">
        <v>8231</v>
      </c>
      <c r="S68" s="38" t="s">
        <v>8232</v>
      </c>
      <c r="T68" s="38" t="s">
        <v>8233</v>
      </c>
      <c r="U68" s="38" t="s">
        <v>8234</v>
      </c>
      <c r="V68" s="38" t="s">
        <v>8235</v>
      </c>
      <c r="W68" s="38" t="s">
        <v>7923</v>
      </c>
      <c r="X68" s="38" t="s">
        <v>509</v>
      </c>
      <c r="Y68" s="38"/>
      <c r="Z68" s="38"/>
      <c r="AA68" s="38"/>
      <c r="AB68" s="38"/>
      <c r="AC68" s="38"/>
      <c r="AD68" s="38"/>
      <c r="AE68" s="38"/>
      <c r="AF68" s="38"/>
      <c r="AG68" s="38"/>
      <c r="AH68" s="38"/>
      <c r="AI68" s="38">
        <f t="shared" si="18"/>
        <v>9</v>
      </c>
      <c r="AJ68" s="474" t="s">
        <v>8548</v>
      </c>
      <c r="AK68" s="474" t="s">
        <v>8549</v>
      </c>
      <c r="AL68" s="474"/>
      <c r="AM68" s="474"/>
      <c r="AN68" s="474"/>
      <c r="AO68" s="474"/>
      <c r="AP68" s="474"/>
      <c r="AQ68" s="474"/>
      <c r="AR68" s="474"/>
      <c r="AS68" s="41">
        <f t="shared" si="19"/>
        <v>1</v>
      </c>
      <c r="AT68" s="41">
        <v>90</v>
      </c>
      <c r="AU68" s="41">
        <v>60</v>
      </c>
      <c r="AV68" s="41"/>
      <c r="AW68" s="41"/>
      <c r="AX68" s="41"/>
      <c r="AY68" s="41"/>
      <c r="AZ68" s="41"/>
      <c r="BA68" s="41"/>
      <c r="BB68" s="41"/>
      <c r="BC68" s="41"/>
      <c r="BD68" s="41"/>
      <c r="BE68" s="41"/>
      <c r="BF68" s="41"/>
      <c r="BG68" s="41"/>
      <c r="BH68" s="41"/>
      <c r="BI68" s="41"/>
      <c r="BJ68" s="11">
        <f t="shared" si="20"/>
        <v>90</v>
      </c>
      <c r="BK68" s="11">
        <f t="shared" si="21"/>
        <v>60</v>
      </c>
      <c r="BL68" s="41">
        <v>90</v>
      </c>
      <c r="BM68" s="41">
        <v>60</v>
      </c>
      <c r="BN68" s="14" t="str">
        <f t="shared" si="31"/>
        <v>JÓ</v>
      </c>
      <c r="BO68" s="14" t="str">
        <f t="shared" si="32"/>
        <v>JÓ</v>
      </c>
      <c r="BP68" s="33"/>
      <c r="BR68" s="29" t="s">
        <v>515</v>
      </c>
      <c r="BS68" s="486" t="s">
        <v>8099</v>
      </c>
      <c r="BT68" s="522"/>
      <c r="BU68" s="522"/>
      <c r="BV68" s="522"/>
      <c r="BW68" s="522"/>
      <c r="BX68" s="521"/>
      <c r="BY68" s="48">
        <f t="shared" si="22"/>
        <v>1</v>
      </c>
      <c r="BZ68" s="531">
        <v>90</v>
      </c>
      <c r="CA68" s="531">
        <v>10</v>
      </c>
      <c r="CB68" s="531"/>
      <c r="CC68" s="531"/>
      <c r="CD68" s="26"/>
      <c r="CE68" s="26"/>
      <c r="CF68" s="26"/>
      <c r="CG68" s="26"/>
      <c r="CH68" s="26"/>
      <c r="CI68" s="26"/>
      <c r="CJ68" s="26"/>
      <c r="CK68" s="26"/>
      <c r="CL68" s="27">
        <f t="shared" si="2"/>
        <v>90</v>
      </c>
      <c r="CM68" s="27">
        <f t="shared" si="3"/>
        <v>10</v>
      </c>
      <c r="CN68" s="531">
        <v>90</v>
      </c>
      <c r="CO68" s="531">
        <v>10</v>
      </c>
      <c r="CP68" s="14" t="str">
        <f t="shared" si="4"/>
        <v>JÓ</v>
      </c>
      <c r="CQ68" s="14" t="str">
        <f t="shared" si="5"/>
        <v>JÓ</v>
      </c>
      <c r="CR68" s="33"/>
      <c r="CS68" s="33"/>
      <c r="CT68" s="32" t="s">
        <v>8240</v>
      </c>
      <c r="CU68" s="523" t="s">
        <v>8241</v>
      </c>
      <c r="CV68" s="523" t="s">
        <v>8242</v>
      </c>
      <c r="CW68" s="524"/>
      <c r="CX68" s="524"/>
      <c r="CY68" s="524"/>
      <c r="CZ68" s="524"/>
      <c r="DA68" s="26">
        <f t="shared" si="23"/>
        <v>2</v>
      </c>
      <c r="DB68" s="531">
        <v>30</v>
      </c>
      <c r="DC68" s="531">
        <v>20</v>
      </c>
      <c r="DD68" s="531">
        <v>10</v>
      </c>
      <c r="DE68" s="531">
        <v>15</v>
      </c>
      <c r="DF68" s="531">
        <v>30</v>
      </c>
      <c r="DG68" s="531">
        <v>20</v>
      </c>
      <c r="DH68" s="531">
        <v>10</v>
      </c>
      <c r="DI68" s="531">
        <v>15</v>
      </c>
      <c r="DJ68" s="531"/>
      <c r="DK68" s="531"/>
      <c r="DL68" s="531"/>
      <c r="DM68" s="531"/>
      <c r="DN68" s="531"/>
      <c r="DO68" s="531"/>
      <c r="DP68" s="531"/>
      <c r="DQ68" s="531"/>
      <c r="DR68" s="531"/>
      <c r="DS68" s="531"/>
      <c r="DT68" s="531"/>
      <c r="DU68" s="531"/>
      <c r="DV68" s="531"/>
      <c r="DW68" s="531"/>
      <c r="DX68" s="531"/>
      <c r="DY68" s="531"/>
      <c r="DZ68" s="27">
        <f t="shared" si="33"/>
        <v>60</v>
      </c>
      <c r="EA68" s="27">
        <f t="shared" si="34"/>
        <v>40</v>
      </c>
      <c r="EB68" s="27">
        <f t="shared" si="35"/>
        <v>20</v>
      </c>
      <c r="EC68" s="27">
        <f t="shared" si="36"/>
        <v>30</v>
      </c>
      <c r="ED68" s="531">
        <v>60</v>
      </c>
      <c r="EE68" s="531">
        <v>40</v>
      </c>
      <c r="EF68" s="531">
        <v>20</v>
      </c>
      <c r="EG68" s="531">
        <v>30</v>
      </c>
      <c r="EH68" s="27" t="str">
        <f t="shared" si="6"/>
        <v>JÓ</v>
      </c>
      <c r="EI68" s="27" t="str">
        <f t="shared" si="7"/>
        <v>JÓ</v>
      </c>
      <c r="EJ68" s="27" t="str">
        <f t="shared" si="8"/>
        <v>JÓ</v>
      </c>
      <c r="EK68" s="27" t="str">
        <f t="shared" si="9"/>
        <v>JÓ</v>
      </c>
      <c r="EL68" s="527"/>
      <c r="EN68" s="6">
        <f t="shared" si="10"/>
        <v>40</v>
      </c>
      <c r="EO68" s="6">
        <f t="shared" si="11"/>
        <v>60</v>
      </c>
      <c r="EP68" s="6">
        <f t="shared" si="12"/>
        <v>40</v>
      </c>
      <c r="EQ68" s="6">
        <f t="shared" si="13"/>
        <v>60</v>
      </c>
      <c r="ER68" s="24" t="str">
        <f t="shared" si="37"/>
        <v>JÓ</v>
      </c>
      <c r="ET68" s="6">
        <f t="shared" si="14"/>
        <v>100</v>
      </c>
      <c r="EV68" s="459" t="s">
        <v>799</v>
      </c>
      <c r="EW68" s="459" t="s">
        <v>802</v>
      </c>
      <c r="EX68" s="459" t="s">
        <v>881</v>
      </c>
      <c r="EZ68" s="189">
        <f t="shared" si="15"/>
        <v>240</v>
      </c>
      <c r="FA68" s="201">
        <f t="shared" si="29"/>
        <v>4</v>
      </c>
      <c r="FB68" s="23"/>
      <c r="FC68" s="189">
        <f t="shared" si="30"/>
        <v>3</v>
      </c>
      <c r="FE68" s="213">
        <f t="shared" si="16"/>
        <v>90</v>
      </c>
      <c r="FF68" s="213">
        <f t="shared" si="17"/>
        <v>0</v>
      </c>
      <c r="FJ68" s="533" t="s">
        <v>8554</v>
      </c>
    </row>
    <row r="69" spans="1:166" ht="50.1" customHeight="1" x14ac:dyDescent="0.25">
      <c r="A69" s="20">
        <v>64</v>
      </c>
      <c r="B69" s="533" t="s">
        <v>8218</v>
      </c>
      <c r="C69" s="533" t="s">
        <v>8219</v>
      </c>
      <c r="D69" s="459" t="s">
        <v>12</v>
      </c>
      <c r="E69" s="530">
        <v>40</v>
      </c>
      <c r="F69" s="530">
        <v>60</v>
      </c>
      <c r="G69" s="38" t="s">
        <v>8220</v>
      </c>
      <c r="H69" s="38" t="s">
        <v>8221</v>
      </c>
      <c r="I69" s="38" t="s">
        <v>8222</v>
      </c>
      <c r="J69" s="38" t="s">
        <v>8223</v>
      </c>
      <c r="K69" s="38" t="s">
        <v>8224</v>
      </c>
      <c r="L69" s="38" t="s">
        <v>8225</v>
      </c>
      <c r="M69" s="38" t="s">
        <v>8226</v>
      </c>
      <c r="N69" s="38" t="s">
        <v>8227</v>
      </c>
      <c r="O69" s="38" t="s">
        <v>8228</v>
      </c>
      <c r="P69" s="38" t="s">
        <v>8229</v>
      </c>
      <c r="Q69" s="38" t="s">
        <v>8230</v>
      </c>
      <c r="R69" s="38" t="s">
        <v>8231</v>
      </c>
      <c r="S69" s="38" t="s">
        <v>8232</v>
      </c>
      <c r="T69" s="38" t="s">
        <v>8233</v>
      </c>
      <c r="U69" s="38" t="s">
        <v>8234</v>
      </c>
      <c r="V69" s="38" t="s">
        <v>8235</v>
      </c>
      <c r="W69" s="38" t="s">
        <v>7923</v>
      </c>
      <c r="X69" s="38" t="s">
        <v>509</v>
      </c>
      <c r="Y69" s="38"/>
      <c r="Z69" s="38"/>
      <c r="AA69" s="38"/>
      <c r="AB69" s="38"/>
      <c r="AC69" s="38"/>
      <c r="AD69" s="38"/>
      <c r="AE69" s="38"/>
      <c r="AF69" s="38"/>
      <c r="AG69" s="38"/>
      <c r="AH69" s="38"/>
      <c r="AI69" s="38">
        <f t="shared" si="18"/>
        <v>9</v>
      </c>
      <c r="AJ69" s="474" t="s">
        <v>8550</v>
      </c>
      <c r="AK69" s="474" t="s">
        <v>8236</v>
      </c>
      <c r="AL69" s="474"/>
      <c r="AM69" s="474"/>
      <c r="AN69" s="474"/>
      <c r="AO69" s="474"/>
      <c r="AP69" s="474"/>
      <c r="AQ69" s="474"/>
      <c r="AR69" s="474"/>
      <c r="AS69" s="41">
        <f t="shared" si="19"/>
        <v>1</v>
      </c>
      <c r="AT69" s="41">
        <v>90</v>
      </c>
      <c r="AU69" s="41">
        <v>60</v>
      </c>
      <c r="AV69" s="41"/>
      <c r="AW69" s="41"/>
      <c r="AX69" s="41"/>
      <c r="AY69" s="41"/>
      <c r="AZ69" s="41"/>
      <c r="BA69" s="41"/>
      <c r="BB69" s="41"/>
      <c r="BC69" s="41"/>
      <c r="BD69" s="41"/>
      <c r="BE69" s="41"/>
      <c r="BF69" s="41"/>
      <c r="BG69" s="41"/>
      <c r="BH69" s="41"/>
      <c r="BI69" s="41"/>
      <c r="BJ69" s="11">
        <f t="shared" si="20"/>
        <v>90</v>
      </c>
      <c r="BK69" s="11">
        <f t="shared" si="21"/>
        <v>60</v>
      </c>
      <c r="BL69" s="41">
        <v>90</v>
      </c>
      <c r="BM69" s="41">
        <v>60</v>
      </c>
      <c r="BN69" s="14" t="str">
        <f t="shared" si="31"/>
        <v>JÓ</v>
      </c>
      <c r="BO69" s="14" t="str">
        <f t="shared" si="32"/>
        <v>JÓ</v>
      </c>
      <c r="BP69" s="33"/>
      <c r="BR69" s="29" t="s">
        <v>515</v>
      </c>
      <c r="BS69" s="486" t="s">
        <v>8099</v>
      </c>
      <c r="BT69" s="522"/>
      <c r="BU69" s="522"/>
      <c r="BV69" s="522"/>
      <c r="BW69" s="522"/>
      <c r="BX69" s="521"/>
      <c r="BY69" s="48">
        <f t="shared" si="22"/>
        <v>1</v>
      </c>
      <c r="BZ69" s="531">
        <v>90</v>
      </c>
      <c r="CA69" s="531">
        <v>10</v>
      </c>
      <c r="CB69" s="531"/>
      <c r="CC69" s="531"/>
      <c r="CD69" s="26"/>
      <c r="CE69" s="26"/>
      <c r="CF69" s="26"/>
      <c r="CG69" s="26"/>
      <c r="CH69" s="26"/>
      <c r="CI69" s="26"/>
      <c r="CJ69" s="26"/>
      <c r="CK69" s="26"/>
      <c r="CL69" s="27">
        <f t="shared" si="2"/>
        <v>90</v>
      </c>
      <c r="CM69" s="27">
        <f t="shared" si="3"/>
        <v>10</v>
      </c>
      <c r="CN69" s="531">
        <v>90</v>
      </c>
      <c r="CO69" s="531">
        <v>10</v>
      </c>
      <c r="CP69" s="14" t="str">
        <f t="shared" si="4"/>
        <v>JÓ</v>
      </c>
      <c r="CQ69" s="14" t="str">
        <f t="shared" si="5"/>
        <v>JÓ</v>
      </c>
      <c r="CR69" s="33"/>
      <c r="CS69" s="33"/>
      <c r="CT69" s="32" t="s">
        <v>8240</v>
      </c>
      <c r="CU69" s="523" t="s">
        <v>8241</v>
      </c>
      <c r="CV69" s="523" t="s">
        <v>8242</v>
      </c>
      <c r="CW69" s="523"/>
      <c r="CX69" s="524"/>
      <c r="CY69" s="524"/>
      <c r="CZ69" s="524"/>
      <c r="DA69" s="26">
        <f t="shared" si="23"/>
        <v>2</v>
      </c>
      <c r="DB69" s="531">
        <v>30</v>
      </c>
      <c r="DC69" s="531">
        <v>20</v>
      </c>
      <c r="DD69" s="531">
        <v>10</v>
      </c>
      <c r="DE69" s="531">
        <v>15</v>
      </c>
      <c r="DF69" s="531">
        <v>30</v>
      </c>
      <c r="DG69" s="531">
        <v>20</v>
      </c>
      <c r="DH69" s="531">
        <v>10</v>
      </c>
      <c r="DI69" s="531">
        <v>15</v>
      </c>
      <c r="DJ69" s="531"/>
      <c r="DK69" s="531"/>
      <c r="DL69" s="531"/>
      <c r="DM69" s="531"/>
      <c r="DN69" s="531"/>
      <c r="DO69" s="531"/>
      <c r="DP69" s="531"/>
      <c r="DQ69" s="531"/>
      <c r="DR69" s="531"/>
      <c r="DS69" s="531"/>
      <c r="DT69" s="531"/>
      <c r="DU69" s="531"/>
      <c r="DV69" s="531"/>
      <c r="DW69" s="531"/>
      <c r="DX69" s="531"/>
      <c r="DY69" s="531"/>
      <c r="DZ69" s="27">
        <f t="shared" si="33"/>
        <v>60</v>
      </c>
      <c r="EA69" s="27">
        <f t="shared" si="34"/>
        <v>40</v>
      </c>
      <c r="EB69" s="27">
        <f t="shared" si="35"/>
        <v>20</v>
      </c>
      <c r="EC69" s="27">
        <f t="shared" si="36"/>
        <v>30</v>
      </c>
      <c r="ED69" s="531">
        <v>60</v>
      </c>
      <c r="EE69" s="531">
        <v>40</v>
      </c>
      <c r="EF69" s="531">
        <v>20</v>
      </c>
      <c r="EG69" s="531">
        <v>30</v>
      </c>
      <c r="EH69" s="27" t="str">
        <f t="shared" si="6"/>
        <v>JÓ</v>
      </c>
      <c r="EI69" s="27" t="str">
        <f t="shared" si="7"/>
        <v>JÓ</v>
      </c>
      <c r="EJ69" s="27" t="str">
        <f t="shared" si="8"/>
        <v>JÓ</v>
      </c>
      <c r="EK69" s="27" t="str">
        <f t="shared" si="9"/>
        <v>JÓ</v>
      </c>
      <c r="EL69" s="527"/>
      <c r="EN69" s="6">
        <f t="shared" si="10"/>
        <v>40</v>
      </c>
      <c r="EO69" s="6">
        <f t="shared" si="11"/>
        <v>60</v>
      </c>
      <c r="EP69" s="6">
        <f t="shared" si="12"/>
        <v>40</v>
      </c>
      <c r="EQ69" s="6">
        <f t="shared" si="13"/>
        <v>60</v>
      </c>
      <c r="ER69" s="24" t="str">
        <f t="shared" si="37"/>
        <v>JÓ</v>
      </c>
      <c r="ET69" s="6">
        <f t="shared" si="14"/>
        <v>100</v>
      </c>
      <c r="EV69" s="459" t="s">
        <v>799</v>
      </c>
      <c r="EW69" s="459" t="s">
        <v>802</v>
      </c>
      <c r="EX69" s="459" t="s">
        <v>881</v>
      </c>
      <c r="EZ69" s="189">
        <f t="shared" si="15"/>
        <v>240</v>
      </c>
      <c r="FA69" s="201">
        <f t="shared" si="29"/>
        <v>4</v>
      </c>
      <c r="FB69" s="23"/>
      <c r="FC69" s="189">
        <f t="shared" si="30"/>
        <v>3</v>
      </c>
      <c r="FE69" s="213">
        <f t="shared" si="16"/>
        <v>90</v>
      </c>
      <c r="FF69" s="213">
        <f t="shared" si="17"/>
        <v>0</v>
      </c>
      <c r="FJ69" s="533" t="s">
        <v>8555</v>
      </c>
    </row>
    <row r="70" spans="1:166" ht="50.1" customHeight="1" x14ac:dyDescent="0.25">
      <c r="A70" s="20">
        <v>65</v>
      </c>
      <c r="B70" s="533" t="s">
        <v>8218</v>
      </c>
      <c r="C70" s="533" t="s">
        <v>8219</v>
      </c>
      <c r="D70" s="459" t="s">
        <v>12</v>
      </c>
      <c r="E70" s="530">
        <v>40</v>
      </c>
      <c r="F70" s="530">
        <v>60</v>
      </c>
      <c r="G70" s="38" t="s">
        <v>8220</v>
      </c>
      <c r="H70" s="38" t="s">
        <v>8221</v>
      </c>
      <c r="I70" s="38" t="s">
        <v>8222</v>
      </c>
      <c r="J70" s="38" t="s">
        <v>8223</v>
      </c>
      <c r="K70" s="38" t="s">
        <v>8224</v>
      </c>
      <c r="L70" s="38" t="s">
        <v>8225</v>
      </c>
      <c r="M70" s="38" t="s">
        <v>8226</v>
      </c>
      <c r="N70" s="38" t="s">
        <v>8227</v>
      </c>
      <c r="O70" s="38" t="s">
        <v>8228</v>
      </c>
      <c r="P70" s="38" t="s">
        <v>8229</v>
      </c>
      <c r="Q70" s="38" t="s">
        <v>8230</v>
      </c>
      <c r="R70" s="38" t="s">
        <v>8231</v>
      </c>
      <c r="S70" s="38" t="s">
        <v>8232</v>
      </c>
      <c r="T70" s="38" t="s">
        <v>8233</v>
      </c>
      <c r="U70" s="38" t="s">
        <v>8234</v>
      </c>
      <c r="V70" s="38" t="s">
        <v>8235</v>
      </c>
      <c r="W70" s="38" t="s">
        <v>7923</v>
      </c>
      <c r="X70" s="38" t="s">
        <v>509</v>
      </c>
      <c r="Y70" s="38"/>
      <c r="Z70" s="38"/>
      <c r="AA70" s="38"/>
      <c r="AB70" s="38"/>
      <c r="AC70" s="38"/>
      <c r="AD70" s="38"/>
      <c r="AE70" s="38"/>
      <c r="AF70" s="38"/>
      <c r="AG70" s="38"/>
      <c r="AH70" s="38"/>
      <c r="AI70" s="38">
        <f t="shared" si="18"/>
        <v>9</v>
      </c>
      <c r="AJ70" s="474" t="s">
        <v>8551</v>
      </c>
      <c r="AK70" s="474" t="s">
        <v>8237</v>
      </c>
      <c r="AL70" s="474"/>
      <c r="AM70" s="474"/>
      <c r="AN70" s="474"/>
      <c r="AO70" s="474"/>
      <c r="AP70" s="474"/>
      <c r="AQ70" s="474"/>
      <c r="AR70" s="474"/>
      <c r="AS70" s="41">
        <f t="shared" si="19"/>
        <v>1</v>
      </c>
      <c r="AT70" s="41">
        <v>180</v>
      </c>
      <c r="AU70" s="41">
        <v>60</v>
      </c>
      <c r="AV70" s="41"/>
      <c r="AW70" s="41"/>
      <c r="AX70" s="41"/>
      <c r="AY70" s="41"/>
      <c r="AZ70" s="41"/>
      <c r="BA70" s="41"/>
      <c r="BB70" s="41"/>
      <c r="BC70" s="41"/>
      <c r="BD70" s="41"/>
      <c r="BE70" s="41"/>
      <c r="BF70" s="41"/>
      <c r="BG70" s="41"/>
      <c r="BH70" s="41"/>
      <c r="BI70" s="41"/>
      <c r="BJ70" s="11">
        <f t="shared" si="20"/>
        <v>180</v>
      </c>
      <c r="BK70" s="11">
        <f t="shared" si="21"/>
        <v>60</v>
      </c>
      <c r="BL70" s="41">
        <v>180</v>
      </c>
      <c r="BM70" s="41">
        <v>60</v>
      </c>
      <c r="BN70" s="14" t="str">
        <f t="shared" si="31"/>
        <v>JÓ</v>
      </c>
      <c r="BO70" s="14" t="str">
        <f t="shared" si="32"/>
        <v>JÓ</v>
      </c>
      <c r="BP70" s="33"/>
      <c r="BR70" s="29" t="s">
        <v>515</v>
      </c>
      <c r="BS70" s="486" t="s">
        <v>8099</v>
      </c>
      <c r="BT70" s="522"/>
      <c r="BU70" s="522"/>
      <c r="BV70" s="522"/>
      <c r="BW70" s="522"/>
      <c r="BX70" s="521"/>
      <c r="BY70" s="48">
        <f t="shared" si="22"/>
        <v>1</v>
      </c>
      <c r="BZ70" s="531">
        <v>90</v>
      </c>
      <c r="CA70" s="531">
        <v>10</v>
      </c>
      <c r="CB70" s="531"/>
      <c r="CC70" s="531"/>
      <c r="CD70" s="26"/>
      <c r="CE70" s="26"/>
      <c r="CF70" s="26"/>
      <c r="CG70" s="26"/>
      <c r="CH70" s="26"/>
      <c r="CI70" s="26"/>
      <c r="CJ70" s="26"/>
      <c r="CK70" s="26"/>
      <c r="CL70" s="27">
        <f t="shared" ref="CL70:CL133" si="38">IF(BZ70="NINCS","0",IF(BZ70="","",(BZ70+CB70+CD70+CF70+CH70+CJ70)))</f>
        <v>90</v>
      </c>
      <c r="CM70" s="27">
        <f t="shared" si="3"/>
        <v>10</v>
      </c>
      <c r="CN70" s="531">
        <v>90</v>
      </c>
      <c r="CO70" s="531">
        <v>10</v>
      </c>
      <c r="CP70" s="14" t="str">
        <f t="shared" ref="CP70:CP133" si="39">IF(B70="","",IF(CL70="0","NINCS",IF(BZ70="NINCS","NINCS ÍRÁSBELI",IF(BZ70="","ADATHIÁNY",IF(CL70=CN70,"JÓ","ROSSZ")))))</f>
        <v>JÓ</v>
      </c>
      <c r="CQ70" s="14" t="str">
        <f t="shared" ref="CQ70:CQ133" si="40">IF(B70="","",IF(CM70="0","NINCS",IF(CA70="NINCS","NINCS ÍRÁSBELI",IF(CA70="","ADATHIÁNY",IF(CM70=CO70,"JÓ","ROSSZ")))))</f>
        <v>JÓ</v>
      </c>
      <c r="CR70" s="33"/>
      <c r="CS70" s="33"/>
      <c r="CT70" s="32" t="s">
        <v>8240</v>
      </c>
      <c r="CU70" s="523" t="s">
        <v>8241</v>
      </c>
      <c r="CV70" s="523" t="s">
        <v>8242</v>
      </c>
      <c r="CW70" s="524"/>
      <c r="CX70" s="524"/>
      <c r="CY70" s="524"/>
      <c r="CZ70" s="524"/>
      <c r="DA70" s="26">
        <f t="shared" si="23"/>
        <v>2</v>
      </c>
      <c r="DB70" s="531">
        <v>30</v>
      </c>
      <c r="DC70" s="531">
        <v>20</v>
      </c>
      <c r="DD70" s="531">
        <v>10</v>
      </c>
      <c r="DE70" s="531">
        <v>15</v>
      </c>
      <c r="DF70" s="531">
        <v>30</v>
      </c>
      <c r="DG70" s="531">
        <v>20</v>
      </c>
      <c r="DH70" s="531">
        <v>10</v>
      </c>
      <c r="DI70" s="531">
        <v>15</v>
      </c>
      <c r="DJ70" s="531"/>
      <c r="DK70" s="531"/>
      <c r="DL70" s="531"/>
      <c r="DM70" s="531"/>
      <c r="DN70" s="531"/>
      <c r="DO70" s="531"/>
      <c r="DP70" s="531"/>
      <c r="DQ70" s="531"/>
      <c r="DR70" s="531"/>
      <c r="DS70" s="531"/>
      <c r="DT70" s="531"/>
      <c r="DU70" s="531"/>
      <c r="DV70" s="531"/>
      <c r="DW70" s="531"/>
      <c r="DX70" s="531"/>
      <c r="DY70" s="531"/>
      <c r="DZ70" s="27">
        <f t="shared" si="33"/>
        <v>60</v>
      </c>
      <c r="EA70" s="27">
        <f t="shared" si="34"/>
        <v>40</v>
      </c>
      <c r="EB70" s="27">
        <f t="shared" si="35"/>
        <v>20</v>
      </c>
      <c r="EC70" s="27">
        <f t="shared" si="36"/>
        <v>30</v>
      </c>
      <c r="ED70" s="531">
        <v>60</v>
      </c>
      <c r="EE70" s="531">
        <v>40</v>
      </c>
      <c r="EF70" s="531">
        <v>20</v>
      </c>
      <c r="EG70" s="531">
        <v>30</v>
      </c>
      <c r="EH70" s="27" t="str">
        <f t="shared" ref="EH70:EH133" si="41">IF(B70="","",IF(DZ70="0","NINCS",IF(DB70="NINCS","NINCS SZÓBELI",IF(DB70="","ADATHIÁNY",IF(DZ70=ED70,"JÓ","ROSSZ")))))</f>
        <v>JÓ</v>
      </c>
      <c r="EI70" s="27" t="str">
        <f t="shared" ref="EI70:EI133" si="42">IF(B70="","",IF(EA70="0","NINCS",IF(DC70="NINCS","NINCS SZÓBELI",IF(DC70="","ADATHIÁNY",IF(EA70=EE70,"JÓ","ROSSZ")))))</f>
        <v>JÓ</v>
      </c>
      <c r="EJ70" s="27" t="str">
        <f t="shared" ref="EJ70:EJ133" si="43">IF(B70="","",IF(EB70="0","NINCS",IF(DD70="NINCS","NINCS SZÓBELI",IF(DD70="","ADATHIÁNY",IF(EB70=EF70,"JÓ","ROSSZ")))))</f>
        <v>JÓ</v>
      </c>
      <c r="EK70" s="27" t="str">
        <f t="shared" ref="EK70:EK133" si="44">IF(B70="","",IF(EC70="0","NINCS",IF(DE70="NINCS","NINCS SZÓBELI",IF(DE70="","ADATHIÁNY",IF(EC70=EG70,"JÓ","ROSSZ")))))</f>
        <v>JÓ</v>
      </c>
      <c r="EL70" s="527"/>
      <c r="EN70" s="6">
        <f t="shared" ref="EN70:EN133" si="45">IF(CM70="","",IF(CM70="NINCS ÍRÁSBELI",0,IF(EC70="NINCS",CM70,CM70+EC70)))</f>
        <v>40</v>
      </c>
      <c r="EO70" s="6">
        <f t="shared" ref="EO70:EO133" si="46">IF(BK70="","",BK70)</f>
        <v>60</v>
      </c>
      <c r="EP70" s="6">
        <f t="shared" ref="EP70:EP133" si="47">IF(E70="","",E70)</f>
        <v>40</v>
      </c>
      <c r="EQ70" s="6">
        <f t="shared" ref="EQ70:EQ133" si="48">IF(F70="","",F70)</f>
        <v>60</v>
      </c>
      <c r="ER70" s="24" t="str">
        <f t="shared" si="37"/>
        <v>JÓ</v>
      </c>
      <c r="ET70" s="6">
        <f t="shared" ref="ET70:ET133" si="49">BK70+CM70+EC70</f>
        <v>100</v>
      </c>
      <c r="EV70" s="459" t="s">
        <v>799</v>
      </c>
      <c r="EW70" s="459" t="s">
        <v>802</v>
      </c>
      <c r="EX70" s="459" t="s">
        <v>881</v>
      </c>
      <c r="EZ70" s="189">
        <f t="shared" ref="EZ70:EZ133" si="50">BJ70+CL70+DZ70</f>
        <v>330</v>
      </c>
      <c r="FA70" s="201">
        <f t="shared" si="29"/>
        <v>5.5</v>
      </c>
      <c r="FB70" s="23"/>
      <c r="FC70" s="189">
        <f t="shared" si="30"/>
        <v>2</v>
      </c>
      <c r="FE70" s="213">
        <f t="shared" ref="FE70:FE133" si="51">IF(BZ70="NINCS",0,IF(BZ70=0,0,BZ70))</f>
        <v>90</v>
      </c>
      <c r="FF70" s="213">
        <f t="shared" ref="FF70:FF133" si="52">IF(CB70="NINCS",0,IF(CB70=0,0,CB70))</f>
        <v>0</v>
      </c>
      <c r="FJ70" s="533" t="s">
        <v>8556</v>
      </c>
    </row>
    <row r="71" spans="1:166" ht="50.1" customHeight="1" x14ac:dyDescent="0.25">
      <c r="A71" s="20">
        <v>66</v>
      </c>
      <c r="B71" s="533" t="s">
        <v>8218</v>
      </c>
      <c r="C71" s="533" t="s">
        <v>8219</v>
      </c>
      <c r="D71" s="459" t="s">
        <v>12</v>
      </c>
      <c r="E71" s="530">
        <v>40</v>
      </c>
      <c r="F71" s="530">
        <v>60</v>
      </c>
      <c r="G71" s="38" t="s">
        <v>8220</v>
      </c>
      <c r="H71" s="38" t="s">
        <v>8221</v>
      </c>
      <c r="I71" s="38" t="s">
        <v>8222</v>
      </c>
      <c r="J71" s="38" t="s">
        <v>8223</v>
      </c>
      <c r="K71" s="38" t="s">
        <v>8224</v>
      </c>
      <c r="L71" s="38" t="s">
        <v>8225</v>
      </c>
      <c r="M71" s="38" t="s">
        <v>8226</v>
      </c>
      <c r="N71" s="38" t="s">
        <v>8227</v>
      </c>
      <c r="O71" s="38" t="s">
        <v>8228</v>
      </c>
      <c r="P71" s="38" t="s">
        <v>8229</v>
      </c>
      <c r="Q71" s="38" t="s">
        <v>8230</v>
      </c>
      <c r="R71" s="38" t="s">
        <v>8231</v>
      </c>
      <c r="S71" s="38" t="s">
        <v>8232</v>
      </c>
      <c r="T71" s="38" t="s">
        <v>8233</v>
      </c>
      <c r="U71" s="38" t="s">
        <v>8234</v>
      </c>
      <c r="V71" s="38" t="s">
        <v>8235</v>
      </c>
      <c r="W71" s="38" t="s">
        <v>7923</v>
      </c>
      <c r="X71" s="38" t="s">
        <v>509</v>
      </c>
      <c r="Y71" s="38"/>
      <c r="Z71" s="38"/>
      <c r="AA71" s="38"/>
      <c r="AB71" s="38"/>
      <c r="AC71" s="38"/>
      <c r="AD71" s="38"/>
      <c r="AE71" s="38"/>
      <c r="AF71" s="38"/>
      <c r="AG71" s="38"/>
      <c r="AH71" s="38"/>
      <c r="AI71" s="38">
        <f t="shared" ref="AI71:AI134" si="53">COUNTA(G71:AH71)/2</f>
        <v>9</v>
      </c>
      <c r="AJ71" s="474" t="s">
        <v>8552</v>
      </c>
      <c r="AK71" s="474" t="s">
        <v>8238</v>
      </c>
      <c r="AL71" s="474"/>
      <c r="AM71" s="474"/>
      <c r="AN71" s="474"/>
      <c r="AO71" s="474"/>
      <c r="AP71" s="474"/>
      <c r="AQ71" s="474"/>
      <c r="AR71" s="474"/>
      <c r="AS71" s="41">
        <f t="shared" ref="AS71:AS134" si="54">COUNTA(AK71:AR71)</f>
        <v>1</v>
      </c>
      <c r="AT71" s="41">
        <v>90</v>
      </c>
      <c r="AU71" s="41">
        <v>60</v>
      </c>
      <c r="AV71" s="41"/>
      <c r="AW71" s="41"/>
      <c r="AX71" s="41"/>
      <c r="AY71" s="41"/>
      <c r="AZ71" s="41"/>
      <c r="BA71" s="41"/>
      <c r="BB71" s="41"/>
      <c r="BC71" s="41"/>
      <c r="BD71" s="41"/>
      <c r="BE71" s="41"/>
      <c r="BF71" s="41"/>
      <c r="BG71" s="41"/>
      <c r="BH71" s="41"/>
      <c r="BI71" s="41"/>
      <c r="BJ71" s="11">
        <f t="shared" ref="BJ71:BJ134" si="55">IF(AT71="","",(AT71+AV71+AX71+AZ71+BB71+BD71+BF71+BH71))</f>
        <v>90</v>
      </c>
      <c r="BK71" s="11">
        <f t="shared" ref="BK71:BK134" si="56">IF(AU71="","",(AU71+AW71+AY71+BA71+BC71+BE71+BG71+BI71))</f>
        <v>60</v>
      </c>
      <c r="BL71" s="41">
        <v>90</v>
      </c>
      <c r="BM71" s="41">
        <v>60</v>
      </c>
      <c r="BN71" s="14" t="str">
        <f t="shared" si="31"/>
        <v>JÓ</v>
      </c>
      <c r="BO71" s="14" t="str">
        <f t="shared" si="32"/>
        <v>JÓ</v>
      </c>
      <c r="BP71" s="33"/>
      <c r="BR71" s="29" t="s">
        <v>515</v>
      </c>
      <c r="BS71" s="486" t="s">
        <v>8099</v>
      </c>
      <c r="BT71" s="522"/>
      <c r="BU71" s="522"/>
      <c r="BV71" s="522"/>
      <c r="BW71" s="522"/>
      <c r="BX71" s="521"/>
      <c r="BY71" s="48">
        <f t="shared" ref="BY71:BY134" si="57">COUNTA(BS71:BX71)</f>
        <v>1</v>
      </c>
      <c r="BZ71" s="531">
        <v>90</v>
      </c>
      <c r="CA71" s="531">
        <v>10</v>
      </c>
      <c r="CB71" s="531"/>
      <c r="CC71" s="531"/>
      <c r="CD71" s="26"/>
      <c r="CE71" s="26"/>
      <c r="CF71" s="26"/>
      <c r="CG71" s="26"/>
      <c r="CH71" s="26"/>
      <c r="CI71" s="26"/>
      <c r="CJ71" s="26"/>
      <c r="CK71" s="26"/>
      <c r="CL71" s="27">
        <f t="shared" si="38"/>
        <v>90</v>
      </c>
      <c r="CM71" s="27">
        <f t="shared" ref="CM71:CM134" si="58">IF(CA71="NINCS","0",IF(CA71="","",(CA71+CC71+CE71+CG71+CI71+CK71)))</f>
        <v>10</v>
      </c>
      <c r="CN71" s="531">
        <v>90</v>
      </c>
      <c r="CO71" s="531">
        <v>10</v>
      </c>
      <c r="CP71" s="14" t="str">
        <f t="shared" si="39"/>
        <v>JÓ</v>
      </c>
      <c r="CQ71" s="14" t="str">
        <f t="shared" si="40"/>
        <v>JÓ</v>
      </c>
      <c r="CR71" s="33"/>
      <c r="CS71" s="33"/>
      <c r="CT71" s="32" t="s">
        <v>8240</v>
      </c>
      <c r="CU71" s="523" t="s">
        <v>8241</v>
      </c>
      <c r="CV71" s="523" t="s">
        <v>8242</v>
      </c>
      <c r="CW71" s="524"/>
      <c r="CX71" s="524"/>
      <c r="CY71" s="524"/>
      <c r="CZ71" s="524"/>
      <c r="DA71" s="26">
        <f t="shared" ref="DA71:DA134" si="59">COUNTA(CU71:CZ71)</f>
        <v>2</v>
      </c>
      <c r="DB71" s="531">
        <v>30</v>
      </c>
      <c r="DC71" s="531">
        <v>20</v>
      </c>
      <c r="DD71" s="531">
        <v>10</v>
      </c>
      <c r="DE71" s="531">
        <v>15</v>
      </c>
      <c r="DF71" s="531">
        <v>30</v>
      </c>
      <c r="DG71" s="531">
        <v>20</v>
      </c>
      <c r="DH71" s="531">
        <v>10</v>
      </c>
      <c r="DI71" s="531">
        <v>15</v>
      </c>
      <c r="DJ71" s="531"/>
      <c r="DK71" s="531"/>
      <c r="DL71" s="531"/>
      <c r="DM71" s="531"/>
      <c r="DN71" s="531"/>
      <c r="DO71" s="531"/>
      <c r="DP71" s="531"/>
      <c r="DQ71" s="531"/>
      <c r="DR71" s="531"/>
      <c r="DS71" s="531"/>
      <c r="DT71" s="531"/>
      <c r="DU71" s="531"/>
      <c r="DV71" s="531"/>
      <c r="DW71" s="531"/>
      <c r="DX71" s="531"/>
      <c r="DY71" s="531"/>
      <c r="DZ71" s="27">
        <f t="shared" si="33"/>
        <v>60</v>
      </c>
      <c r="EA71" s="27">
        <f t="shared" si="34"/>
        <v>40</v>
      </c>
      <c r="EB71" s="27">
        <f t="shared" si="35"/>
        <v>20</v>
      </c>
      <c r="EC71" s="27">
        <f t="shared" si="36"/>
        <v>30</v>
      </c>
      <c r="ED71" s="531">
        <v>60</v>
      </c>
      <c r="EE71" s="531">
        <v>40</v>
      </c>
      <c r="EF71" s="531">
        <v>20</v>
      </c>
      <c r="EG71" s="531">
        <v>30</v>
      </c>
      <c r="EH71" s="27" t="str">
        <f t="shared" si="41"/>
        <v>JÓ</v>
      </c>
      <c r="EI71" s="27" t="str">
        <f t="shared" si="42"/>
        <v>JÓ</v>
      </c>
      <c r="EJ71" s="27" t="str">
        <f t="shared" si="43"/>
        <v>JÓ</v>
      </c>
      <c r="EK71" s="27" t="str">
        <f t="shared" si="44"/>
        <v>JÓ</v>
      </c>
      <c r="EL71" s="527"/>
      <c r="EN71" s="6">
        <f t="shared" si="45"/>
        <v>40</v>
      </c>
      <c r="EO71" s="6">
        <f t="shared" si="46"/>
        <v>60</v>
      </c>
      <c r="EP71" s="6">
        <f t="shared" si="47"/>
        <v>40</v>
      </c>
      <c r="EQ71" s="6">
        <f t="shared" si="48"/>
        <v>60</v>
      </c>
      <c r="ER71" s="24" t="str">
        <f t="shared" si="37"/>
        <v>JÓ</v>
      </c>
      <c r="ET71" s="6">
        <f t="shared" si="49"/>
        <v>100</v>
      </c>
      <c r="EV71" s="459" t="s">
        <v>799</v>
      </c>
      <c r="EW71" s="459" t="s">
        <v>802</v>
      </c>
      <c r="EX71" s="459" t="s">
        <v>881</v>
      </c>
      <c r="EZ71" s="189">
        <f t="shared" si="50"/>
        <v>240</v>
      </c>
      <c r="FA71" s="201">
        <f t="shared" ref="FA71:FA134" si="60">EZ71/60</f>
        <v>4</v>
      </c>
      <c r="FB71" s="23"/>
      <c r="FC71" s="189">
        <f t="shared" ref="FC71:FC134" si="61">IF(FA71&gt;=8,1,IF(FA71&gt;=5,2,IF(FA71&gt;=2.5,3,4)))</f>
        <v>3</v>
      </c>
      <c r="FE71" s="213">
        <f t="shared" si="51"/>
        <v>90</v>
      </c>
      <c r="FF71" s="213">
        <f t="shared" si="52"/>
        <v>0</v>
      </c>
      <c r="FJ71" s="533" t="s">
        <v>8557</v>
      </c>
    </row>
    <row r="72" spans="1:166" ht="50.1" customHeight="1" x14ac:dyDescent="0.25">
      <c r="A72" s="20">
        <v>67</v>
      </c>
      <c r="B72" s="533" t="s">
        <v>8218</v>
      </c>
      <c r="C72" s="533" t="s">
        <v>8219</v>
      </c>
      <c r="D72" s="459" t="s">
        <v>12</v>
      </c>
      <c r="E72" s="530">
        <v>40</v>
      </c>
      <c r="F72" s="530">
        <v>60</v>
      </c>
      <c r="G72" s="38" t="s">
        <v>8220</v>
      </c>
      <c r="H72" s="38" t="s">
        <v>8221</v>
      </c>
      <c r="I72" s="38" t="s">
        <v>8222</v>
      </c>
      <c r="J72" s="38" t="s">
        <v>8223</v>
      </c>
      <c r="K72" s="38" t="s">
        <v>8224</v>
      </c>
      <c r="L72" s="38" t="s">
        <v>8225</v>
      </c>
      <c r="M72" s="38" t="s">
        <v>8226</v>
      </c>
      <c r="N72" s="38" t="s">
        <v>8227</v>
      </c>
      <c r="O72" s="38" t="s">
        <v>8228</v>
      </c>
      <c r="P72" s="38" t="s">
        <v>8229</v>
      </c>
      <c r="Q72" s="38" t="s">
        <v>8230</v>
      </c>
      <c r="R72" s="38" t="s">
        <v>8231</v>
      </c>
      <c r="S72" s="38" t="s">
        <v>8232</v>
      </c>
      <c r="T72" s="38" t="s">
        <v>8233</v>
      </c>
      <c r="U72" s="38" t="s">
        <v>8234</v>
      </c>
      <c r="V72" s="38" t="s">
        <v>8235</v>
      </c>
      <c r="W72" s="38" t="s">
        <v>7923</v>
      </c>
      <c r="X72" s="38" t="s">
        <v>509</v>
      </c>
      <c r="Y72" s="38"/>
      <c r="Z72" s="38"/>
      <c r="AA72" s="38"/>
      <c r="AB72" s="38"/>
      <c r="AC72" s="38"/>
      <c r="AD72" s="38"/>
      <c r="AE72" s="38"/>
      <c r="AF72" s="38"/>
      <c r="AG72" s="38"/>
      <c r="AH72" s="38"/>
      <c r="AI72" s="38">
        <f t="shared" si="53"/>
        <v>9</v>
      </c>
      <c r="AJ72" s="474" t="s">
        <v>8553</v>
      </c>
      <c r="AK72" s="474" t="s">
        <v>8239</v>
      </c>
      <c r="AL72" s="474"/>
      <c r="AM72" s="474"/>
      <c r="AN72" s="474"/>
      <c r="AO72" s="474"/>
      <c r="AP72" s="474"/>
      <c r="AQ72" s="474"/>
      <c r="AR72" s="474"/>
      <c r="AS72" s="41">
        <f t="shared" si="54"/>
        <v>1</v>
      </c>
      <c r="AT72" s="41">
        <v>180</v>
      </c>
      <c r="AU72" s="41">
        <v>60</v>
      </c>
      <c r="AV72" s="41"/>
      <c r="AW72" s="41"/>
      <c r="AX72" s="41"/>
      <c r="AY72" s="41"/>
      <c r="AZ72" s="41"/>
      <c r="BA72" s="41"/>
      <c r="BB72" s="41"/>
      <c r="BC72" s="41"/>
      <c r="BD72" s="41"/>
      <c r="BE72" s="41"/>
      <c r="BF72" s="41"/>
      <c r="BG72" s="41"/>
      <c r="BH72" s="41"/>
      <c r="BI72" s="41"/>
      <c r="BJ72" s="11">
        <f t="shared" si="55"/>
        <v>180</v>
      </c>
      <c r="BK72" s="11">
        <f t="shared" si="56"/>
        <v>60</v>
      </c>
      <c r="BL72" s="41">
        <v>180</v>
      </c>
      <c r="BM72" s="41">
        <v>60</v>
      </c>
      <c r="BN72" s="14" t="str">
        <f t="shared" si="31"/>
        <v>JÓ</v>
      </c>
      <c r="BO72" s="14" t="str">
        <f t="shared" si="32"/>
        <v>JÓ</v>
      </c>
      <c r="BP72" s="33"/>
      <c r="BR72" s="29" t="s">
        <v>515</v>
      </c>
      <c r="BS72" s="486" t="s">
        <v>8099</v>
      </c>
      <c r="BT72" s="522"/>
      <c r="BU72" s="522"/>
      <c r="BV72" s="522"/>
      <c r="BW72" s="522"/>
      <c r="BX72" s="521"/>
      <c r="BY72" s="48">
        <f t="shared" si="57"/>
        <v>1</v>
      </c>
      <c r="BZ72" s="531">
        <v>90</v>
      </c>
      <c r="CA72" s="531">
        <v>10</v>
      </c>
      <c r="CB72" s="531"/>
      <c r="CC72" s="531"/>
      <c r="CD72" s="26"/>
      <c r="CE72" s="26"/>
      <c r="CF72" s="26"/>
      <c r="CG72" s="26"/>
      <c r="CH72" s="26"/>
      <c r="CI72" s="26"/>
      <c r="CJ72" s="26"/>
      <c r="CK72" s="26"/>
      <c r="CL72" s="27">
        <f t="shared" si="38"/>
        <v>90</v>
      </c>
      <c r="CM72" s="27">
        <f t="shared" si="58"/>
        <v>10</v>
      </c>
      <c r="CN72" s="531">
        <v>90</v>
      </c>
      <c r="CO72" s="531">
        <v>10</v>
      </c>
      <c r="CP72" s="14" t="str">
        <f t="shared" si="39"/>
        <v>JÓ</v>
      </c>
      <c r="CQ72" s="14" t="str">
        <f t="shared" si="40"/>
        <v>JÓ</v>
      </c>
      <c r="CR72" s="33"/>
      <c r="CS72" s="33"/>
      <c r="CT72" s="32" t="s">
        <v>8240</v>
      </c>
      <c r="CU72" s="523" t="s">
        <v>8241</v>
      </c>
      <c r="CV72" s="523" t="s">
        <v>8242</v>
      </c>
      <c r="CW72" s="524"/>
      <c r="CX72" s="524"/>
      <c r="CY72" s="524"/>
      <c r="CZ72" s="524"/>
      <c r="DA72" s="26">
        <f t="shared" si="59"/>
        <v>2</v>
      </c>
      <c r="DB72" s="531">
        <v>30</v>
      </c>
      <c r="DC72" s="531">
        <v>20</v>
      </c>
      <c r="DD72" s="531">
        <v>10</v>
      </c>
      <c r="DE72" s="531">
        <v>15</v>
      </c>
      <c r="DF72" s="531">
        <v>30</v>
      </c>
      <c r="DG72" s="531">
        <v>20</v>
      </c>
      <c r="DH72" s="531">
        <v>10</v>
      </c>
      <c r="DI72" s="531">
        <v>15</v>
      </c>
      <c r="DJ72" s="531"/>
      <c r="DK72" s="531"/>
      <c r="DL72" s="531"/>
      <c r="DM72" s="531"/>
      <c r="DN72" s="531"/>
      <c r="DO72" s="531"/>
      <c r="DP72" s="531"/>
      <c r="DQ72" s="531"/>
      <c r="DR72" s="531"/>
      <c r="DS72" s="531"/>
      <c r="DT72" s="531"/>
      <c r="DU72" s="531"/>
      <c r="DV72" s="531"/>
      <c r="DW72" s="531"/>
      <c r="DX72" s="531"/>
      <c r="DY72" s="531"/>
      <c r="DZ72" s="27">
        <f t="shared" si="33"/>
        <v>60</v>
      </c>
      <c r="EA72" s="27">
        <f t="shared" si="34"/>
        <v>40</v>
      </c>
      <c r="EB72" s="27">
        <f t="shared" si="35"/>
        <v>20</v>
      </c>
      <c r="EC72" s="27">
        <f t="shared" si="36"/>
        <v>30</v>
      </c>
      <c r="ED72" s="531">
        <v>60</v>
      </c>
      <c r="EE72" s="531">
        <v>40</v>
      </c>
      <c r="EF72" s="531">
        <v>20</v>
      </c>
      <c r="EG72" s="531">
        <v>30</v>
      </c>
      <c r="EH72" s="27" t="str">
        <f t="shared" si="41"/>
        <v>JÓ</v>
      </c>
      <c r="EI72" s="27" t="str">
        <f t="shared" si="42"/>
        <v>JÓ</v>
      </c>
      <c r="EJ72" s="27" t="str">
        <f t="shared" si="43"/>
        <v>JÓ</v>
      </c>
      <c r="EK72" s="27" t="str">
        <f t="shared" si="44"/>
        <v>JÓ</v>
      </c>
      <c r="EL72" s="527"/>
      <c r="EN72" s="6">
        <f t="shared" si="45"/>
        <v>40</v>
      </c>
      <c r="EO72" s="6">
        <f t="shared" si="46"/>
        <v>60</v>
      </c>
      <c r="EP72" s="6">
        <f t="shared" si="47"/>
        <v>40</v>
      </c>
      <c r="EQ72" s="6">
        <f t="shared" si="48"/>
        <v>60</v>
      </c>
      <c r="ER72" s="24" t="str">
        <f t="shared" si="37"/>
        <v>JÓ</v>
      </c>
      <c r="ET72" s="6">
        <f t="shared" si="49"/>
        <v>100</v>
      </c>
      <c r="EV72" s="459" t="s">
        <v>799</v>
      </c>
      <c r="EW72" s="459" t="s">
        <v>802</v>
      </c>
      <c r="EX72" s="459" t="s">
        <v>881</v>
      </c>
      <c r="EZ72" s="189">
        <f t="shared" si="50"/>
        <v>330</v>
      </c>
      <c r="FA72" s="201">
        <f t="shared" si="60"/>
        <v>5.5</v>
      </c>
      <c r="FB72" s="23"/>
      <c r="FC72" s="189">
        <f t="shared" si="61"/>
        <v>2</v>
      </c>
      <c r="FE72" s="213">
        <f t="shared" si="51"/>
        <v>90</v>
      </c>
      <c r="FF72" s="213">
        <f t="shared" si="52"/>
        <v>0</v>
      </c>
      <c r="FJ72" s="533" t="s">
        <v>8558</v>
      </c>
    </row>
    <row r="73" spans="1:166" ht="50.1" customHeight="1" x14ac:dyDescent="0.25">
      <c r="A73" s="20">
        <v>68</v>
      </c>
      <c r="B73" s="533" t="s">
        <v>8243</v>
      </c>
      <c r="C73" s="533" t="s">
        <v>8244</v>
      </c>
      <c r="D73" s="459" t="s">
        <v>16</v>
      </c>
      <c r="E73" s="530">
        <v>40</v>
      </c>
      <c r="F73" s="530">
        <v>60</v>
      </c>
      <c r="G73" s="38" t="s">
        <v>428</v>
      </c>
      <c r="H73" s="38" t="s">
        <v>435</v>
      </c>
      <c r="I73" s="38" t="s">
        <v>372</v>
      </c>
      <c r="J73" s="38" t="s">
        <v>373</v>
      </c>
      <c r="K73" s="38" t="s">
        <v>8220</v>
      </c>
      <c r="L73" s="38" t="s">
        <v>8221</v>
      </c>
      <c r="M73" s="38" t="s">
        <v>8222</v>
      </c>
      <c r="N73" s="38" t="s">
        <v>8223</v>
      </c>
      <c r="O73" s="38" t="s">
        <v>8224</v>
      </c>
      <c r="P73" s="38" t="s">
        <v>8225</v>
      </c>
      <c r="Q73" s="38" t="s">
        <v>8226</v>
      </c>
      <c r="R73" s="38" t="s">
        <v>8227</v>
      </c>
      <c r="S73" s="38" t="s">
        <v>8228</v>
      </c>
      <c r="T73" s="38" t="s">
        <v>8229</v>
      </c>
      <c r="U73" s="38" t="s">
        <v>8230</v>
      </c>
      <c r="V73" s="38" t="s">
        <v>8231</v>
      </c>
      <c r="W73" s="38" t="s">
        <v>8232</v>
      </c>
      <c r="X73" s="38" t="s">
        <v>8233</v>
      </c>
      <c r="Y73" s="38" t="s">
        <v>8234</v>
      </c>
      <c r="Z73" s="38" t="s">
        <v>8235</v>
      </c>
      <c r="AA73" s="38" t="s">
        <v>7923</v>
      </c>
      <c r="AB73" s="38" t="s">
        <v>509</v>
      </c>
      <c r="AC73" s="38" t="s">
        <v>510</v>
      </c>
      <c r="AD73" s="38" t="s">
        <v>511</v>
      </c>
      <c r="AE73" s="38" t="s">
        <v>513</v>
      </c>
      <c r="AF73" s="38" t="s">
        <v>514</v>
      </c>
      <c r="AG73" s="38"/>
      <c r="AH73" s="38"/>
      <c r="AI73" s="38">
        <f t="shared" si="53"/>
        <v>13</v>
      </c>
      <c r="AJ73" s="474" t="s">
        <v>8559</v>
      </c>
      <c r="AK73" s="474" t="s">
        <v>8245</v>
      </c>
      <c r="AL73" s="474" t="s">
        <v>8247</v>
      </c>
      <c r="AM73" s="474"/>
      <c r="AN73" s="474"/>
      <c r="AO73" s="474"/>
      <c r="AP73" s="474"/>
      <c r="AQ73" s="474"/>
      <c r="AR73" s="474"/>
      <c r="AS73" s="41">
        <f t="shared" si="54"/>
        <v>2</v>
      </c>
      <c r="AT73" s="41">
        <v>90</v>
      </c>
      <c r="AU73" s="41">
        <v>30</v>
      </c>
      <c r="AV73" s="41">
        <v>240</v>
      </c>
      <c r="AW73" s="41">
        <v>30</v>
      </c>
      <c r="AX73" s="41"/>
      <c r="AY73" s="41"/>
      <c r="AZ73" s="41"/>
      <c r="BA73" s="41"/>
      <c r="BB73" s="41"/>
      <c r="BC73" s="41"/>
      <c r="BD73" s="41"/>
      <c r="BE73" s="41"/>
      <c r="BF73" s="41"/>
      <c r="BG73" s="41"/>
      <c r="BH73" s="41"/>
      <c r="BI73" s="41"/>
      <c r="BJ73" s="11">
        <f t="shared" si="55"/>
        <v>330</v>
      </c>
      <c r="BK73" s="11">
        <f t="shared" si="56"/>
        <v>60</v>
      </c>
      <c r="BL73" s="41">
        <v>330</v>
      </c>
      <c r="BM73" s="41">
        <v>60</v>
      </c>
      <c r="BN73" s="14" t="str">
        <f t="shared" si="31"/>
        <v>JÓ</v>
      </c>
      <c r="BO73" s="14" t="str">
        <f t="shared" si="32"/>
        <v>JÓ</v>
      </c>
      <c r="BP73" s="33" t="s">
        <v>8249</v>
      </c>
      <c r="BR73" s="29" t="s">
        <v>515</v>
      </c>
      <c r="BS73" s="486" t="s">
        <v>8099</v>
      </c>
      <c r="BT73" s="522"/>
      <c r="BU73" s="522"/>
      <c r="BV73" s="522"/>
      <c r="BW73" s="522"/>
      <c r="BX73" s="521"/>
      <c r="BY73" s="48">
        <f t="shared" si="57"/>
        <v>1</v>
      </c>
      <c r="BZ73" s="531">
        <v>90</v>
      </c>
      <c r="CA73" s="531">
        <v>10</v>
      </c>
      <c r="CB73" s="531"/>
      <c r="CC73" s="531"/>
      <c r="CD73" s="26"/>
      <c r="CE73" s="26"/>
      <c r="CF73" s="26"/>
      <c r="CG73" s="26"/>
      <c r="CH73" s="26"/>
      <c r="CI73" s="26"/>
      <c r="CJ73" s="26"/>
      <c r="CK73" s="26"/>
      <c r="CL73" s="27">
        <f t="shared" si="38"/>
        <v>90</v>
      </c>
      <c r="CM73" s="27">
        <f t="shared" si="58"/>
        <v>10</v>
      </c>
      <c r="CN73" s="531">
        <v>90</v>
      </c>
      <c r="CO73" s="531">
        <v>10</v>
      </c>
      <c r="CP73" s="14" t="str">
        <f t="shared" si="39"/>
        <v>JÓ</v>
      </c>
      <c r="CQ73" s="14" t="str">
        <f t="shared" si="40"/>
        <v>JÓ</v>
      </c>
      <c r="CR73" s="33"/>
      <c r="CS73" s="33"/>
      <c r="CT73" s="32" t="s">
        <v>8248</v>
      </c>
      <c r="CU73" s="523" t="s">
        <v>8241</v>
      </c>
      <c r="CV73" s="523" t="s">
        <v>8242</v>
      </c>
      <c r="CW73" s="523" t="s">
        <v>8527</v>
      </c>
      <c r="CX73" s="524"/>
      <c r="CY73" s="524"/>
      <c r="CZ73" s="524"/>
      <c r="DA73" s="26">
        <f t="shared" si="59"/>
        <v>3</v>
      </c>
      <c r="DB73" s="531">
        <v>30</v>
      </c>
      <c r="DC73" s="531">
        <v>20</v>
      </c>
      <c r="DD73" s="531">
        <v>10</v>
      </c>
      <c r="DE73" s="531">
        <v>10</v>
      </c>
      <c r="DF73" s="531">
        <v>30</v>
      </c>
      <c r="DG73" s="531">
        <v>20</v>
      </c>
      <c r="DH73" s="531">
        <v>10</v>
      </c>
      <c r="DI73" s="531">
        <v>10</v>
      </c>
      <c r="DJ73" s="531">
        <v>30</v>
      </c>
      <c r="DK73" s="531">
        <v>20</v>
      </c>
      <c r="DL73" s="531">
        <v>10</v>
      </c>
      <c r="DM73" s="531">
        <v>10</v>
      </c>
      <c r="DN73" s="531"/>
      <c r="DO73" s="531"/>
      <c r="DP73" s="531"/>
      <c r="DQ73" s="531"/>
      <c r="DR73" s="531"/>
      <c r="DS73" s="531"/>
      <c r="DT73" s="531"/>
      <c r="DU73" s="531"/>
      <c r="DV73" s="531"/>
      <c r="DW73" s="531"/>
      <c r="DX73" s="531"/>
      <c r="DY73" s="531"/>
      <c r="DZ73" s="27">
        <f t="shared" si="33"/>
        <v>90</v>
      </c>
      <c r="EA73" s="27">
        <f t="shared" si="34"/>
        <v>60</v>
      </c>
      <c r="EB73" s="27">
        <f t="shared" si="35"/>
        <v>30</v>
      </c>
      <c r="EC73" s="27">
        <f t="shared" si="36"/>
        <v>30</v>
      </c>
      <c r="ED73" s="531">
        <v>90</v>
      </c>
      <c r="EE73" s="531">
        <v>60</v>
      </c>
      <c r="EF73" s="531">
        <v>30</v>
      </c>
      <c r="EG73" s="531">
        <v>30</v>
      </c>
      <c r="EH73" s="27" t="str">
        <f t="shared" si="41"/>
        <v>JÓ</v>
      </c>
      <c r="EI73" s="27" t="str">
        <f t="shared" si="42"/>
        <v>JÓ</v>
      </c>
      <c r="EJ73" s="27" t="str">
        <f t="shared" si="43"/>
        <v>JÓ</v>
      </c>
      <c r="EK73" s="27" t="str">
        <f t="shared" si="44"/>
        <v>JÓ</v>
      </c>
      <c r="EL73" s="527"/>
      <c r="EN73" s="6">
        <f t="shared" si="45"/>
        <v>40</v>
      </c>
      <c r="EO73" s="6">
        <f t="shared" si="46"/>
        <v>60</v>
      </c>
      <c r="EP73" s="6">
        <f t="shared" si="47"/>
        <v>40</v>
      </c>
      <c r="EQ73" s="6">
        <f t="shared" si="48"/>
        <v>60</v>
      </c>
      <c r="ER73" s="24" t="str">
        <f t="shared" si="37"/>
        <v>JÓ</v>
      </c>
      <c r="ET73" s="6">
        <f t="shared" si="49"/>
        <v>100</v>
      </c>
      <c r="EV73" s="459" t="s">
        <v>807</v>
      </c>
      <c r="EW73" s="459" t="s">
        <v>802</v>
      </c>
      <c r="EX73" s="459" t="s">
        <v>824</v>
      </c>
      <c r="EZ73" s="189">
        <f t="shared" si="50"/>
        <v>510</v>
      </c>
      <c r="FA73" s="201">
        <f t="shared" si="60"/>
        <v>8.5</v>
      </c>
      <c r="FB73" s="23"/>
      <c r="FC73" s="189">
        <f t="shared" si="61"/>
        <v>1</v>
      </c>
      <c r="FE73" s="213">
        <f t="shared" si="51"/>
        <v>90</v>
      </c>
      <c r="FF73" s="213">
        <f t="shared" si="52"/>
        <v>0</v>
      </c>
      <c r="FJ73" s="533" t="s">
        <v>8564</v>
      </c>
    </row>
    <row r="74" spans="1:166" ht="50.1" customHeight="1" x14ac:dyDescent="0.25">
      <c r="A74" s="20">
        <v>69</v>
      </c>
      <c r="B74" s="533" t="s">
        <v>8243</v>
      </c>
      <c r="C74" s="533" t="s">
        <v>8244</v>
      </c>
      <c r="D74" s="459" t="s">
        <v>16</v>
      </c>
      <c r="E74" s="530">
        <v>40</v>
      </c>
      <c r="F74" s="530">
        <v>60</v>
      </c>
      <c r="G74" s="38" t="s">
        <v>428</v>
      </c>
      <c r="H74" s="38" t="s">
        <v>435</v>
      </c>
      <c r="I74" s="38" t="s">
        <v>372</v>
      </c>
      <c r="J74" s="38" t="s">
        <v>373</v>
      </c>
      <c r="K74" s="38" t="s">
        <v>8220</v>
      </c>
      <c r="L74" s="38" t="s">
        <v>8221</v>
      </c>
      <c r="M74" s="38" t="s">
        <v>8222</v>
      </c>
      <c r="N74" s="38" t="s">
        <v>8223</v>
      </c>
      <c r="O74" s="38" t="s">
        <v>8224</v>
      </c>
      <c r="P74" s="38" t="s">
        <v>8225</v>
      </c>
      <c r="Q74" s="38" t="s">
        <v>8226</v>
      </c>
      <c r="R74" s="38" t="s">
        <v>8227</v>
      </c>
      <c r="S74" s="38" t="s">
        <v>8228</v>
      </c>
      <c r="T74" s="38" t="s">
        <v>8229</v>
      </c>
      <c r="U74" s="38" t="s">
        <v>8230</v>
      </c>
      <c r="V74" s="38" t="s">
        <v>8231</v>
      </c>
      <c r="W74" s="38" t="s">
        <v>8232</v>
      </c>
      <c r="X74" s="38" t="s">
        <v>8233</v>
      </c>
      <c r="Y74" s="38" t="s">
        <v>8234</v>
      </c>
      <c r="Z74" s="38" t="s">
        <v>8235</v>
      </c>
      <c r="AA74" s="38" t="s">
        <v>7923</v>
      </c>
      <c r="AB74" s="38" t="s">
        <v>509</v>
      </c>
      <c r="AC74" s="38" t="s">
        <v>510</v>
      </c>
      <c r="AD74" s="38" t="s">
        <v>511</v>
      </c>
      <c r="AE74" s="38" t="s">
        <v>513</v>
      </c>
      <c r="AF74" s="38" t="s">
        <v>514</v>
      </c>
      <c r="AG74" s="38"/>
      <c r="AH74" s="38"/>
      <c r="AI74" s="38">
        <f t="shared" si="53"/>
        <v>13</v>
      </c>
      <c r="AJ74" s="474" t="s">
        <v>8560</v>
      </c>
      <c r="AK74" s="474" t="s">
        <v>8236</v>
      </c>
      <c r="AL74" s="474" t="s">
        <v>8247</v>
      </c>
      <c r="AM74" s="474"/>
      <c r="AN74" s="474"/>
      <c r="AO74" s="474"/>
      <c r="AP74" s="474"/>
      <c r="AQ74" s="474"/>
      <c r="AR74" s="474"/>
      <c r="AS74" s="41">
        <f t="shared" si="54"/>
        <v>2</v>
      </c>
      <c r="AT74" s="41">
        <v>90</v>
      </c>
      <c r="AU74" s="41">
        <v>30</v>
      </c>
      <c r="AV74" s="41">
        <v>240</v>
      </c>
      <c r="AW74" s="41">
        <v>30</v>
      </c>
      <c r="AX74" s="41"/>
      <c r="AY74" s="41"/>
      <c r="AZ74" s="41"/>
      <c r="BA74" s="41"/>
      <c r="BB74" s="41"/>
      <c r="BC74" s="41"/>
      <c r="BD74" s="41"/>
      <c r="BE74" s="41"/>
      <c r="BF74" s="41"/>
      <c r="BG74" s="41"/>
      <c r="BH74" s="41"/>
      <c r="BI74" s="41"/>
      <c r="BJ74" s="11">
        <f t="shared" si="55"/>
        <v>330</v>
      </c>
      <c r="BK74" s="11">
        <f t="shared" si="56"/>
        <v>60</v>
      </c>
      <c r="BL74" s="41">
        <v>330</v>
      </c>
      <c r="BM74" s="41">
        <v>60</v>
      </c>
      <c r="BN74" s="14" t="str">
        <f t="shared" si="31"/>
        <v>JÓ</v>
      </c>
      <c r="BO74" s="14" t="str">
        <f t="shared" si="32"/>
        <v>JÓ</v>
      </c>
      <c r="BP74" s="33"/>
      <c r="BR74" s="29" t="s">
        <v>515</v>
      </c>
      <c r="BS74" s="486" t="s">
        <v>8099</v>
      </c>
      <c r="BT74" s="522"/>
      <c r="BU74" s="522"/>
      <c r="BV74" s="522"/>
      <c r="BW74" s="522"/>
      <c r="BX74" s="521"/>
      <c r="BY74" s="48">
        <f t="shared" si="57"/>
        <v>1</v>
      </c>
      <c r="BZ74" s="531">
        <v>90</v>
      </c>
      <c r="CA74" s="531">
        <v>10</v>
      </c>
      <c r="CB74" s="531"/>
      <c r="CC74" s="531"/>
      <c r="CD74" s="26"/>
      <c r="CE74" s="26"/>
      <c r="CF74" s="26"/>
      <c r="CG74" s="26"/>
      <c r="CH74" s="26"/>
      <c r="CI74" s="26"/>
      <c r="CJ74" s="26"/>
      <c r="CK74" s="26"/>
      <c r="CL74" s="27">
        <f t="shared" si="38"/>
        <v>90</v>
      </c>
      <c r="CM74" s="27">
        <f t="shared" si="58"/>
        <v>10</v>
      </c>
      <c r="CN74" s="531">
        <v>90</v>
      </c>
      <c r="CO74" s="531">
        <v>10</v>
      </c>
      <c r="CP74" s="14" t="str">
        <f t="shared" si="39"/>
        <v>JÓ</v>
      </c>
      <c r="CQ74" s="14" t="str">
        <f t="shared" si="40"/>
        <v>JÓ</v>
      </c>
      <c r="CR74" s="33"/>
      <c r="CS74" s="33"/>
      <c r="CT74" s="32" t="s">
        <v>8248</v>
      </c>
      <c r="CU74" s="523" t="s">
        <v>8241</v>
      </c>
      <c r="CV74" s="523" t="s">
        <v>8242</v>
      </c>
      <c r="CW74" s="523" t="s">
        <v>8527</v>
      </c>
      <c r="CX74" s="524"/>
      <c r="CY74" s="524"/>
      <c r="CZ74" s="524"/>
      <c r="DA74" s="26">
        <f t="shared" si="59"/>
        <v>3</v>
      </c>
      <c r="DB74" s="531">
        <v>30</v>
      </c>
      <c r="DC74" s="531">
        <v>20</v>
      </c>
      <c r="DD74" s="531">
        <v>10</v>
      </c>
      <c r="DE74" s="531">
        <v>10</v>
      </c>
      <c r="DF74" s="531">
        <v>30</v>
      </c>
      <c r="DG74" s="531">
        <v>20</v>
      </c>
      <c r="DH74" s="531">
        <v>10</v>
      </c>
      <c r="DI74" s="531">
        <v>10</v>
      </c>
      <c r="DJ74" s="531">
        <v>30</v>
      </c>
      <c r="DK74" s="531">
        <v>20</v>
      </c>
      <c r="DL74" s="531">
        <v>10</v>
      </c>
      <c r="DM74" s="531">
        <v>10</v>
      </c>
      <c r="DN74" s="531"/>
      <c r="DO74" s="531"/>
      <c r="DP74" s="531"/>
      <c r="DQ74" s="531"/>
      <c r="DR74" s="531"/>
      <c r="DS74" s="531"/>
      <c r="DT74" s="531"/>
      <c r="DU74" s="531"/>
      <c r="DV74" s="531"/>
      <c r="DW74" s="531"/>
      <c r="DX74" s="531"/>
      <c r="DY74" s="531"/>
      <c r="DZ74" s="27">
        <f t="shared" si="33"/>
        <v>90</v>
      </c>
      <c r="EA74" s="27">
        <f t="shared" si="34"/>
        <v>60</v>
      </c>
      <c r="EB74" s="27">
        <f t="shared" si="35"/>
        <v>30</v>
      </c>
      <c r="EC74" s="27">
        <f t="shared" si="36"/>
        <v>30</v>
      </c>
      <c r="ED74" s="531">
        <v>90</v>
      </c>
      <c r="EE74" s="531">
        <v>60</v>
      </c>
      <c r="EF74" s="531">
        <v>30</v>
      </c>
      <c r="EG74" s="531">
        <v>30</v>
      </c>
      <c r="EH74" s="27" t="str">
        <f t="shared" si="41"/>
        <v>JÓ</v>
      </c>
      <c r="EI74" s="27" t="str">
        <f t="shared" si="42"/>
        <v>JÓ</v>
      </c>
      <c r="EJ74" s="27" t="str">
        <f t="shared" si="43"/>
        <v>JÓ</v>
      </c>
      <c r="EK74" s="27" t="str">
        <f t="shared" si="44"/>
        <v>JÓ</v>
      </c>
      <c r="EL74" s="527"/>
      <c r="EN74" s="6">
        <f t="shared" si="45"/>
        <v>40</v>
      </c>
      <c r="EO74" s="6">
        <f t="shared" si="46"/>
        <v>60</v>
      </c>
      <c r="EP74" s="6">
        <f t="shared" si="47"/>
        <v>40</v>
      </c>
      <c r="EQ74" s="6">
        <f t="shared" si="48"/>
        <v>60</v>
      </c>
      <c r="ER74" s="24" t="str">
        <f t="shared" si="37"/>
        <v>JÓ</v>
      </c>
      <c r="ET74" s="6">
        <f t="shared" si="49"/>
        <v>100</v>
      </c>
      <c r="EV74" s="459" t="s">
        <v>807</v>
      </c>
      <c r="EW74" s="459" t="s">
        <v>802</v>
      </c>
      <c r="EX74" s="459" t="s">
        <v>824</v>
      </c>
      <c r="EZ74" s="189">
        <f t="shared" si="50"/>
        <v>510</v>
      </c>
      <c r="FA74" s="201">
        <f t="shared" si="60"/>
        <v>8.5</v>
      </c>
      <c r="FB74" s="23"/>
      <c r="FC74" s="189">
        <f t="shared" si="61"/>
        <v>1</v>
      </c>
      <c r="FE74" s="213">
        <f t="shared" si="51"/>
        <v>90</v>
      </c>
      <c r="FF74" s="213">
        <f t="shared" si="52"/>
        <v>0</v>
      </c>
      <c r="FJ74" s="533" t="s">
        <v>8565</v>
      </c>
    </row>
    <row r="75" spans="1:166" ht="50.1" customHeight="1" x14ac:dyDescent="0.25">
      <c r="A75" s="20">
        <v>70</v>
      </c>
      <c r="B75" s="533" t="s">
        <v>8243</v>
      </c>
      <c r="C75" s="533" t="s">
        <v>8244</v>
      </c>
      <c r="D75" s="459" t="s">
        <v>16</v>
      </c>
      <c r="E75" s="530">
        <v>40</v>
      </c>
      <c r="F75" s="530">
        <v>60</v>
      </c>
      <c r="G75" s="38" t="s">
        <v>428</v>
      </c>
      <c r="H75" s="38" t="s">
        <v>435</v>
      </c>
      <c r="I75" s="38" t="s">
        <v>372</v>
      </c>
      <c r="J75" s="38" t="s">
        <v>373</v>
      </c>
      <c r="K75" s="38" t="s">
        <v>8220</v>
      </c>
      <c r="L75" s="38" t="s">
        <v>8221</v>
      </c>
      <c r="M75" s="38" t="s">
        <v>8222</v>
      </c>
      <c r="N75" s="38" t="s">
        <v>8223</v>
      </c>
      <c r="O75" s="38" t="s">
        <v>8224</v>
      </c>
      <c r="P75" s="38" t="s">
        <v>8225</v>
      </c>
      <c r="Q75" s="38" t="s">
        <v>8226</v>
      </c>
      <c r="R75" s="38" t="s">
        <v>8227</v>
      </c>
      <c r="S75" s="38" t="s">
        <v>8228</v>
      </c>
      <c r="T75" s="38" t="s">
        <v>8229</v>
      </c>
      <c r="U75" s="38" t="s">
        <v>8230</v>
      </c>
      <c r="V75" s="38" t="s">
        <v>8231</v>
      </c>
      <c r="W75" s="38" t="s">
        <v>8232</v>
      </c>
      <c r="X75" s="38" t="s">
        <v>8233</v>
      </c>
      <c r="Y75" s="38" t="s">
        <v>8234</v>
      </c>
      <c r="Z75" s="38" t="s">
        <v>8235</v>
      </c>
      <c r="AA75" s="38" t="s">
        <v>7923</v>
      </c>
      <c r="AB75" s="38" t="s">
        <v>509</v>
      </c>
      <c r="AC75" s="38" t="s">
        <v>510</v>
      </c>
      <c r="AD75" s="38" t="s">
        <v>511</v>
      </c>
      <c r="AE75" s="38" t="s">
        <v>513</v>
      </c>
      <c r="AF75" s="38" t="s">
        <v>514</v>
      </c>
      <c r="AG75" s="38"/>
      <c r="AH75" s="38"/>
      <c r="AI75" s="38">
        <f t="shared" si="53"/>
        <v>13</v>
      </c>
      <c r="AJ75" s="474" t="s">
        <v>8561</v>
      </c>
      <c r="AK75" s="474" t="s">
        <v>8246</v>
      </c>
      <c r="AL75" s="474" t="s">
        <v>8247</v>
      </c>
      <c r="AM75" s="474"/>
      <c r="AN75" s="474"/>
      <c r="AO75" s="474"/>
      <c r="AP75" s="474"/>
      <c r="AQ75" s="474"/>
      <c r="AR75" s="474"/>
      <c r="AS75" s="41">
        <f t="shared" si="54"/>
        <v>2</v>
      </c>
      <c r="AT75" s="41">
        <v>180</v>
      </c>
      <c r="AU75" s="41">
        <v>30</v>
      </c>
      <c r="AV75" s="41">
        <v>240</v>
      </c>
      <c r="AW75" s="41">
        <v>30</v>
      </c>
      <c r="AX75" s="41"/>
      <c r="AY75" s="41"/>
      <c r="AZ75" s="41"/>
      <c r="BA75" s="41"/>
      <c r="BB75" s="41"/>
      <c r="BC75" s="41"/>
      <c r="BD75" s="41"/>
      <c r="BE75" s="41"/>
      <c r="BF75" s="41"/>
      <c r="BG75" s="41"/>
      <c r="BH75" s="41"/>
      <c r="BI75" s="41"/>
      <c r="BJ75" s="11">
        <f t="shared" si="55"/>
        <v>420</v>
      </c>
      <c r="BK75" s="11">
        <f t="shared" si="56"/>
        <v>60</v>
      </c>
      <c r="BL75" s="41">
        <v>420</v>
      </c>
      <c r="BM75" s="41">
        <v>60</v>
      </c>
      <c r="BN75" s="14" t="str">
        <f t="shared" si="31"/>
        <v>JÓ</v>
      </c>
      <c r="BO75" s="14" t="str">
        <f t="shared" si="32"/>
        <v>JÓ</v>
      </c>
      <c r="BP75" s="33"/>
      <c r="BR75" s="29" t="s">
        <v>515</v>
      </c>
      <c r="BS75" s="486" t="s">
        <v>8099</v>
      </c>
      <c r="BT75" s="522"/>
      <c r="BU75" s="522"/>
      <c r="BV75" s="522"/>
      <c r="BW75" s="522"/>
      <c r="BX75" s="521"/>
      <c r="BY75" s="48">
        <f t="shared" si="57"/>
        <v>1</v>
      </c>
      <c r="BZ75" s="531">
        <v>90</v>
      </c>
      <c r="CA75" s="531">
        <v>10</v>
      </c>
      <c r="CB75" s="531"/>
      <c r="CC75" s="531"/>
      <c r="CD75" s="26"/>
      <c r="CE75" s="26"/>
      <c r="CF75" s="26"/>
      <c r="CG75" s="26"/>
      <c r="CH75" s="26"/>
      <c r="CI75" s="26"/>
      <c r="CJ75" s="26"/>
      <c r="CK75" s="26"/>
      <c r="CL75" s="27">
        <f t="shared" si="38"/>
        <v>90</v>
      </c>
      <c r="CM75" s="27">
        <f t="shared" si="58"/>
        <v>10</v>
      </c>
      <c r="CN75" s="531">
        <v>90</v>
      </c>
      <c r="CO75" s="531">
        <v>10</v>
      </c>
      <c r="CP75" s="14" t="str">
        <f t="shared" si="39"/>
        <v>JÓ</v>
      </c>
      <c r="CQ75" s="14" t="str">
        <f t="shared" si="40"/>
        <v>JÓ</v>
      </c>
      <c r="CR75" s="33"/>
      <c r="CS75" s="33"/>
      <c r="CT75" s="32" t="s">
        <v>8248</v>
      </c>
      <c r="CU75" s="523" t="s">
        <v>8241</v>
      </c>
      <c r="CV75" s="523" t="s">
        <v>8242</v>
      </c>
      <c r="CW75" s="523" t="s">
        <v>8527</v>
      </c>
      <c r="CX75" s="524"/>
      <c r="CY75" s="524"/>
      <c r="CZ75" s="524"/>
      <c r="DA75" s="26">
        <f t="shared" si="59"/>
        <v>3</v>
      </c>
      <c r="DB75" s="531">
        <v>30</v>
      </c>
      <c r="DC75" s="531">
        <v>20</v>
      </c>
      <c r="DD75" s="531">
        <v>10</v>
      </c>
      <c r="DE75" s="531">
        <v>10</v>
      </c>
      <c r="DF75" s="531">
        <v>30</v>
      </c>
      <c r="DG75" s="531">
        <v>20</v>
      </c>
      <c r="DH75" s="531">
        <v>10</v>
      </c>
      <c r="DI75" s="531">
        <v>10</v>
      </c>
      <c r="DJ75" s="531">
        <v>30</v>
      </c>
      <c r="DK75" s="531">
        <v>20</v>
      </c>
      <c r="DL75" s="531">
        <v>10</v>
      </c>
      <c r="DM75" s="531">
        <v>10</v>
      </c>
      <c r="DN75" s="531"/>
      <c r="DO75" s="531"/>
      <c r="DP75" s="531"/>
      <c r="DQ75" s="531"/>
      <c r="DR75" s="531"/>
      <c r="DS75" s="531"/>
      <c r="DT75" s="531"/>
      <c r="DU75" s="531"/>
      <c r="DV75" s="531"/>
      <c r="DW75" s="531"/>
      <c r="DX75" s="531"/>
      <c r="DY75" s="531"/>
      <c r="DZ75" s="27">
        <f t="shared" si="33"/>
        <v>90</v>
      </c>
      <c r="EA75" s="27">
        <f t="shared" si="34"/>
        <v>60</v>
      </c>
      <c r="EB75" s="27">
        <f t="shared" si="35"/>
        <v>30</v>
      </c>
      <c r="EC75" s="27">
        <f t="shared" si="36"/>
        <v>30</v>
      </c>
      <c r="ED75" s="531">
        <v>90</v>
      </c>
      <c r="EE75" s="531">
        <v>60</v>
      </c>
      <c r="EF75" s="531">
        <v>30</v>
      </c>
      <c r="EG75" s="531">
        <v>30</v>
      </c>
      <c r="EH75" s="27" t="str">
        <f t="shared" si="41"/>
        <v>JÓ</v>
      </c>
      <c r="EI75" s="27" t="str">
        <f t="shared" si="42"/>
        <v>JÓ</v>
      </c>
      <c r="EJ75" s="27" t="str">
        <f t="shared" si="43"/>
        <v>JÓ</v>
      </c>
      <c r="EK75" s="27" t="str">
        <f t="shared" si="44"/>
        <v>JÓ</v>
      </c>
      <c r="EL75" s="527"/>
      <c r="EN75" s="6">
        <f t="shared" si="45"/>
        <v>40</v>
      </c>
      <c r="EO75" s="6">
        <f t="shared" si="46"/>
        <v>60</v>
      </c>
      <c r="EP75" s="6">
        <f t="shared" si="47"/>
        <v>40</v>
      </c>
      <c r="EQ75" s="6">
        <f t="shared" si="48"/>
        <v>60</v>
      </c>
      <c r="ER75" s="24" t="str">
        <f t="shared" si="37"/>
        <v>JÓ</v>
      </c>
      <c r="ET75" s="6">
        <f t="shared" si="49"/>
        <v>100</v>
      </c>
      <c r="EV75" s="459" t="s">
        <v>807</v>
      </c>
      <c r="EW75" s="459" t="s">
        <v>802</v>
      </c>
      <c r="EX75" s="459" t="s">
        <v>824</v>
      </c>
      <c r="EZ75" s="189">
        <f t="shared" si="50"/>
        <v>600</v>
      </c>
      <c r="FA75" s="201">
        <f t="shared" si="60"/>
        <v>10</v>
      </c>
      <c r="FB75" s="23"/>
      <c r="FC75" s="189">
        <f t="shared" si="61"/>
        <v>1</v>
      </c>
      <c r="FE75" s="213">
        <f t="shared" si="51"/>
        <v>90</v>
      </c>
      <c r="FF75" s="213">
        <f t="shared" si="52"/>
        <v>0</v>
      </c>
      <c r="FJ75" s="533" t="s">
        <v>8566</v>
      </c>
    </row>
    <row r="76" spans="1:166" ht="50.1" customHeight="1" x14ac:dyDescent="0.25">
      <c r="A76" s="20">
        <v>71</v>
      </c>
      <c r="B76" s="533" t="s">
        <v>8243</v>
      </c>
      <c r="C76" s="533" t="s">
        <v>8244</v>
      </c>
      <c r="D76" s="459" t="s">
        <v>16</v>
      </c>
      <c r="E76" s="530">
        <v>40</v>
      </c>
      <c r="F76" s="530">
        <v>60</v>
      </c>
      <c r="G76" s="38" t="s">
        <v>428</v>
      </c>
      <c r="H76" s="38" t="s">
        <v>435</v>
      </c>
      <c r="I76" s="38" t="s">
        <v>372</v>
      </c>
      <c r="J76" s="38" t="s">
        <v>373</v>
      </c>
      <c r="K76" s="38" t="s">
        <v>8220</v>
      </c>
      <c r="L76" s="38" t="s">
        <v>8221</v>
      </c>
      <c r="M76" s="38" t="s">
        <v>8222</v>
      </c>
      <c r="N76" s="38" t="s">
        <v>8223</v>
      </c>
      <c r="O76" s="38" t="s">
        <v>8224</v>
      </c>
      <c r="P76" s="38" t="s">
        <v>8225</v>
      </c>
      <c r="Q76" s="38" t="s">
        <v>8226</v>
      </c>
      <c r="R76" s="38" t="s">
        <v>8227</v>
      </c>
      <c r="S76" s="38" t="s">
        <v>8228</v>
      </c>
      <c r="T76" s="38" t="s">
        <v>8229</v>
      </c>
      <c r="U76" s="38" t="s">
        <v>8230</v>
      </c>
      <c r="V76" s="38" t="s">
        <v>8231</v>
      </c>
      <c r="W76" s="38" t="s">
        <v>8232</v>
      </c>
      <c r="X76" s="38" t="s">
        <v>8233</v>
      </c>
      <c r="Y76" s="38" t="s">
        <v>8234</v>
      </c>
      <c r="Z76" s="38" t="s">
        <v>8235</v>
      </c>
      <c r="AA76" s="38" t="s">
        <v>7923</v>
      </c>
      <c r="AB76" s="38" t="s">
        <v>509</v>
      </c>
      <c r="AC76" s="38" t="s">
        <v>510</v>
      </c>
      <c r="AD76" s="38" t="s">
        <v>511</v>
      </c>
      <c r="AE76" s="38" t="s">
        <v>513</v>
      </c>
      <c r="AF76" s="38" t="s">
        <v>514</v>
      </c>
      <c r="AG76" s="38"/>
      <c r="AH76" s="38"/>
      <c r="AI76" s="38">
        <f t="shared" si="53"/>
        <v>13</v>
      </c>
      <c r="AJ76" s="474" t="s">
        <v>8562</v>
      </c>
      <c r="AK76" s="474" t="s">
        <v>8238</v>
      </c>
      <c r="AL76" s="474" t="s">
        <v>8247</v>
      </c>
      <c r="AM76" s="474"/>
      <c r="AN76" s="474"/>
      <c r="AO76" s="474"/>
      <c r="AP76" s="474"/>
      <c r="AQ76" s="474"/>
      <c r="AR76" s="474"/>
      <c r="AS76" s="41">
        <f t="shared" si="54"/>
        <v>2</v>
      </c>
      <c r="AT76" s="41">
        <v>90</v>
      </c>
      <c r="AU76" s="41">
        <v>30</v>
      </c>
      <c r="AV76" s="41">
        <v>240</v>
      </c>
      <c r="AW76" s="41">
        <v>30</v>
      </c>
      <c r="AX76" s="41"/>
      <c r="AY76" s="41"/>
      <c r="AZ76" s="41"/>
      <c r="BA76" s="41"/>
      <c r="BB76" s="41"/>
      <c r="BC76" s="41"/>
      <c r="BD76" s="41"/>
      <c r="BE76" s="41"/>
      <c r="BF76" s="41"/>
      <c r="BG76" s="41"/>
      <c r="BH76" s="41"/>
      <c r="BI76" s="41"/>
      <c r="BJ76" s="11">
        <f t="shared" si="55"/>
        <v>330</v>
      </c>
      <c r="BK76" s="11">
        <f t="shared" si="56"/>
        <v>60</v>
      </c>
      <c r="BL76" s="41">
        <v>330</v>
      </c>
      <c r="BM76" s="41">
        <v>60</v>
      </c>
      <c r="BN76" s="14" t="str">
        <f t="shared" si="31"/>
        <v>JÓ</v>
      </c>
      <c r="BO76" s="14" t="str">
        <f t="shared" si="32"/>
        <v>JÓ</v>
      </c>
      <c r="BP76" s="33"/>
      <c r="BR76" s="29" t="s">
        <v>515</v>
      </c>
      <c r="BS76" s="486" t="s">
        <v>8099</v>
      </c>
      <c r="BT76" s="522"/>
      <c r="BU76" s="522"/>
      <c r="BV76" s="522"/>
      <c r="BW76" s="522"/>
      <c r="BX76" s="521"/>
      <c r="BY76" s="48">
        <f t="shared" si="57"/>
        <v>1</v>
      </c>
      <c r="BZ76" s="531">
        <v>90</v>
      </c>
      <c r="CA76" s="531">
        <v>10</v>
      </c>
      <c r="CB76" s="531"/>
      <c r="CC76" s="531"/>
      <c r="CD76" s="26"/>
      <c r="CE76" s="26"/>
      <c r="CF76" s="26"/>
      <c r="CG76" s="26"/>
      <c r="CH76" s="26"/>
      <c r="CI76" s="26"/>
      <c r="CJ76" s="26"/>
      <c r="CK76" s="26"/>
      <c r="CL76" s="27">
        <f t="shared" si="38"/>
        <v>90</v>
      </c>
      <c r="CM76" s="27">
        <f t="shared" si="58"/>
        <v>10</v>
      </c>
      <c r="CN76" s="531">
        <v>90</v>
      </c>
      <c r="CO76" s="531">
        <v>10</v>
      </c>
      <c r="CP76" s="14" t="str">
        <f t="shared" si="39"/>
        <v>JÓ</v>
      </c>
      <c r="CQ76" s="14" t="str">
        <f t="shared" si="40"/>
        <v>JÓ</v>
      </c>
      <c r="CR76" s="33"/>
      <c r="CS76" s="33"/>
      <c r="CT76" s="32" t="s">
        <v>8248</v>
      </c>
      <c r="CU76" s="523" t="s">
        <v>8241</v>
      </c>
      <c r="CV76" s="523" t="s">
        <v>8242</v>
      </c>
      <c r="CW76" s="523" t="s">
        <v>8527</v>
      </c>
      <c r="CX76" s="524"/>
      <c r="CY76" s="524"/>
      <c r="CZ76" s="524"/>
      <c r="DA76" s="26">
        <f t="shared" si="59"/>
        <v>3</v>
      </c>
      <c r="DB76" s="531">
        <v>30</v>
      </c>
      <c r="DC76" s="531">
        <v>20</v>
      </c>
      <c r="DD76" s="531">
        <v>10</v>
      </c>
      <c r="DE76" s="531">
        <v>10</v>
      </c>
      <c r="DF76" s="531">
        <v>30</v>
      </c>
      <c r="DG76" s="531">
        <v>20</v>
      </c>
      <c r="DH76" s="531">
        <v>10</v>
      </c>
      <c r="DI76" s="531">
        <v>10</v>
      </c>
      <c r="DJ76" s="531">
        <v>30</v>
      </c>
      <c r="DK76" s="531">
        <v>20</v>
      </c>
      <c r="DL76" s="531">
        <v>10</v>
      </c>
      <c r="DM76" s="531">
        <v>10</v>
      </c>
      <c r="DN76" s="531"/>
      <c r="DO76" s="531"/>
      <c r="DP76" s="531"/>
      <c r="DQ76" s="531"/>
      <c r="DR76" s="531"/>
      <c r="DS76" s="531"/>
      <c r="DT76" s="531"/>
      <c r="DU76" s="531"/>
      <c r="DV76" s="531"/>
      <c r="DW76" s="531"/>
      <c r="DX76" s="531"/>
      <c r="DY76" s="531"/>
      <c r="DZ76" s="27">
        <f t="shared" si="33"/>
        <v>90</v>
      </c>
      <c r="EA76" s="27">
        <f t="shared" si="34"/>
        <v>60</v>
      </c>
      <c r="EB76" s="27">
        <f t="shared" si="35"/>
        <v>30</v>
      </c>
      <c r="EC76" s="27">
        <f t="shared" si="36"/>
        <v>30</v>
      </c>
      <c r="ED76" s="531">
        <v>90</v>
      </c>
      <c r="EE76" s="531">
        <v>60</v>
      </c>
      <c r="EF76" s="531">
        <v>30</v>
      </c>
      <c r="EG76" s="531">
        <v>30</v>
      </c>
      <c r="EH76" s="27" t="str">
        <f t="shared" si="41"/>
        <v>JÓ</v>
      </c>
      <c r="EI76" s="27" t="str">
        <f t="shared" si="42"/>
        <v>JÓ</v>
      </c>
      <c r="EJ76" s="27" t="str">
        <f t="shared" si="43"/>
        <v>JÓ</v>
      </c>
      <c r="EK76" s="27" t="str">
        <f t="shared" si="44"/>
        <v>JÓ</v>
      </c>
      <c r="EL76" s="527"/>
      <c r="EN76" s="6">
        <f t="shared" si="45"/>
        <v>40</v>
      </c>
      <c r="EO76" s="6">
        <f t="shared" si="46"/>
        <v>60</v>
      </c>
      <c r="EP76" s="6">
        <f t="shared" si="47"/>
        <v>40</v>
      </c>
      <c r="EQ76" s="6">
        <f t="shared" si="48"/>
        <v>60</v>
      </c>
      <c r="ER76" s="24" t="str">
        <f t="shared" si="37"/>
        <v>JÓ</v>
      </c>
      <c r="ET76" s="6">
        <f t="shared" si="49"/>
        <v>100</v>
      </c>
      <c r="EV76" s="459" t="s">
        <v>807</v>
      </c>
      <c r="EW76" s="459" t="s">
        <v>802</v>
      </c>
      <c r="EX76" s="459" t="s">
        <v>824</v>
      </c>
      <c r="EZ76" s="189">
        <f t="shared" si="50"/>
        <v>510</v>
      </c>
      <c r="FA76" s="201">
        <f t="shared" si="60"/>
        <v>8.5</v>
      </c>
      <c r="FB76" s="23"/>
      <c r="FC76" s="189">
        <f t="shared" si="61"/>
        <v>1</v>
      </c>
      <c r="FE76" s="213">
        <f t="shared" si="51"/>
        <v>90</v>
      </c>
      <c r="FF76" s="213">
        <f t="shared" si="52"/>
        <v>0</v>
      </c>
      <c r="FJ76" s="533" t="s">
        <v>8567</v>
      </c>
    </row>
    <row r="77" spans="1:166" ht="50.1" customHeight="1" x14ac:dyDescent="0.25">
      <c r="A77" s="20">
        <v>72</v>
      </c>
      <c r="B77" s="533" t="s">
        <v>8243</v>
      </c>
      <c r="C77" s="533" t="s">
        <v>8244</v>
      </c>
      <c r="D77" s="459" t="s">
        <v>16</v>
      </c>
      <c r="E77" s="530">
        <v>40</v>
      </c>
      <c r="F77" s="530">
        <v>60</v>
      </c>
      <c r="G77" s="38" t="s">
        <v>428</v>
      </c>
      <c r="H77" s="38" t="s">
        <v>435</v>
      </c>
      <c r="I77" s="38" t="s">
        <v>372</v>
      </c>
      <c r="J77" s="38" t="s">
        <v>373</v>
      </c>
      <c r="K77" s="38" t="s">
        <v>8220</v>
      </c>
      <c r="L77" s="38" t="s">
        <v>8221</v>
      </c>
      <c r="M77" s="38" t="s">
        <v>8222</v>
      </c>
      <c r="N77" s="38" t="s">
        <v>8223</v>
      </c>
      <c r="O77" s="38" t="s">
        <v>8224</v>
      </c>
      <c r="P77" s="38" t="s">
        <v>8225</v>
      </c>
      <c r="Q77" s="38" t="s">
        <v>8226</v>
      </c>
      <c r="R77" s="38" t="s">
        <v>8227</v>
      </c>
      <c r="S77" s="38" t="s">
        <v>8228</v>
      </c>
      <c r="T77" s="38" t="s">
        <v>8229</v>
      </c>
      <c r="U77" s="38" t="s">
        <v>8230</v>
      </c>
      <c r="V77" s="38" t="s">
        <v>8231</v>
      </c>
      <c r="W77" s="38" t="s">
        <v>8232</v>
      </c>
      <c r="X77" s="38" t="s">
        <v>8233</v>
      </c>
      <c r="Y77" s="38" t="s">
        <v>8234</v>
      </c>
      <c r="Z77" s="38" t="s">
        <v>8235</v>
      </c>
      <c r="AA77" s="38" t="s">
        <v>7923</v>
      </c>
      <c r="AB77" s="38" t="s">
        <v>509</v>
      </c>
      <c r="AC77" s="38" t="s">
        <v>510</v>
      </c>
      <c r="AD77" s="38" t="s">
        <v>511</v>
      </c>
      <c r="AE77" s="38" t="s">
        <v>513</v>
      </c>
      <c r="AF77" s="38" t="s">
        <v>514</v>
      </c>
      <c r="AG77" s="38"/>
      <c r="AH77" s="38"/>
      <c r="AI77" s="38">
        <f t="shared" si="53"/>
        <v>13</v>
      </c>
      <c r="AJ77" s="474" t="s">
        <v>8563</v>
      </c>
      <c r="AK77" s="474" t="s">
        <v>8239</v>
      </c>
      <c r="AL77" s="474" t="s">
        <v>8247</v>
      </c>
      <c r="AM77" s="474"/>
      <c r="AN77" s="474"/>
      <c r="AO77" s="474"/>
      <c r="AP77" s="474"/>
      <c r="AQ77" s="474"/>
      <c r="AR77" s="474"/>
      <c r="AS77" s="41">
        <f t="shared" si="54"/>
        <v>2</v>
      </c>
      <c r="AT77" s="41">
        <v>180</v>
      </c>
      <c r="AU77" s="41">
        <v>30</v>
      </c>
      <c r="AV77" s="41">
        <v>240</v>
      </c>
      <c r="AW77" s="41">
        <v>30</v>
      </c>
      <c r="AX77" s="41"/>
      <c r="AY77" s="41"/>
      <c r="AZ77" s="41"/>
      <c r="BA77" s="41"/>
      <c r="BB77" s="41"/>
      <c r="BC77" s="41"/>
      <c r="BD77" s="41"/>
      <c r="BE77" s="41"/>
      <c r="BF77" s="41"/>
      <c r="BG77" s="41"/>
      <c r="BH77" s="41"/>
      <c r="BI77" s="41"/>
      <c r="BJ77" s="11">
        <f t="shared" si="55"/>
        <v>420</v>
      </c>
      <c r="BK77" s="11">
        <f t="shared" si="56"/>
        <v>60</v>
      </c>
      <c r="BL77" s="41">
        <v>420</v>
      </c>
      <c r="BM77" s="41">
        <v>60</v>
      </c>
      <c r="BN77" s="14" t="str">
        <f t="shared" si="31"/>
        <v>JÓ</v>
      </c>
      <c r="BO77" s="14" t="str">
        <f t="shared" si="32"/>
        <v>JÓ</v>
      </c>
      <c r="BP77" s="33"/>
      <c r="BR77" s="29" t="s">
        <v>515</v>
      </c>
      <c r="BS77" s="486" t="s">
        <v>8099</v>
      </c>
      <c r="BT77" s="522"/>
      <c r="BU77" s="522"/>
      <c r="BV77" s="522"/>
      <c r="BW77" s="522"/>
      <c r="BX77" s="521"/>
      <c r="BY77" s="48">
        <f t="shared" si="57"/>
        <v>1</v>
      </c>
      <c r="BZ77" s="531">
        <v>90</v>
      </c>
      <c r="CA77" s="531">
        <v>10</v>
      </c>
      <c r="CB77" s="531"/>
      <c r="CC77" s="531"/>
      <c r="CD77" s="26"/>
      <c r="CE77" s="26"/>
      <c r="CF77" s="26"/>
      <c r="CG77" s="26"/>
      <c r="CH77" s="26"/>
      <c r="CI77" s="26"/>
      <c r="CJ77" s="26"/>
      <c r="CK77" s="26"/>
      <c r="CL77" s="27">
        <f t="shared" si="38"/>
        <v>90</v>
      </c>
      <c r="CM77" s="27">
        <f t="shared" si="58"/>
        <v>10</v>
      </c>
      <c r="CN77" s="531">
        <v>90</v>
      </c>
      <c r="CO77" s="531">
        <v>10</v>
      </c>
      <c r="CP77" s="14" t="str">
        <f t="shared" si="39"/>
        <v>JÓ</v>
      </c>
      <c r="CQ77" s="14" t="str">
        <f t="shared" si="40"/>
        <v>JÓ</v>
      </c>
      <c r="CR77" s="33"/>
      <c r="CS77" s="33"/>
      <c r="CT77" s="32" t="s">
        <v>8248</v>
      </c>
      <c r="CU77" s="523" t="s">
        <v>8241</v>
      </c>
      <c r="CV77" s="523" t="s">
        <v>8242</v>
      </c>
      <c r="CW77" s="523" t="s">
        <v>8527</v>
      </c>
      <c r="CX77" s="524"/>
      <c r="CY77" s="524"/>
      <c r="CZ77" s="524"/>
      <c r="DA77" s="26">
        <f t="shared" si="59"/>
        <v>3</v>
      </c>
      <c r="DB77" s="531">
        <v>30</v>
      </c>
      <c r="DC77" s="531">
        <v>20</v>
      </c>
      <c r="DD77" s="531">
        <v>10</v>
      </c>
      <c r="DE77" s="531">
        <v>10</v>
      </c>
      <c r="DF77" s="531">
        <v>30</v>
      </c>
      <c r="DG77" s="531">
        <v>20</v>
      </c>
      <c r="DH77" s="531">
        <v>10</v>
      </c>
      <c r="DI77" s="531">
        <v>10</v>
      </c>
      <c r="DJ77" s="531">
        <v>30</v>
      </c>
      <c r="DK77" s="531">
        <v>20</v>
      </c>
      <c r="DL77" s="531">
        <v>10</v>
      </c>
      <c r="DM77" s="531">
        <v>10</v>
      </c>
      <c r="DN77" s="531"/>
      <c r="DO77" s="531"/>
      <c r="DP77" s="531"/>
      <c r="DQ77" s="531"/>
      <c r="DR77" s="531"/>
      <c r="DS77" s="531"/>
      <c r="DT77" s="531"/>
      <c r="DU77" s="531"/>
      <c r="DV77" s="531"/>
      <c r="DW77" s="531"/>
      <c r="DX77" s="531"/>
      <c r="DY77" s="531"/>
      <c r="DZ77" s="27">
        <f t="shared" si="33"/>
        <v>90</v>
      </c>
      <c r="EA77" s="27">
        <f t="shared" si="34"/>
        <v>60</v>
      </c>
      <c r="EB77" s="27">
        <f t="shared" si="35"/>
        <v>30</v>
      </c>
      <c r="EC77" s="27">
        <f t="shared" si="36"/>
        <v>30</v>
      </c>
      <c r="ED77" s="531">
        <v>90</v>
      </c>
      <c r="EE77" s="531">
        <v>60</v>
      </c>
      <c r="EF77" s="531">
        <v>30</v>
      </c>
      <c r="EG77" s="531">
        <v>30</v>
      </c>
      <c r="EH77" s="27" t="str">
        <f t="shared" si="41"/>
        <v>JÓ</v>
      </c>
      <c r="EI77" s="27" t="str">
        <f t="shared" si="42"/>
        <v>JÓ</v>
      </c>
      <c r="EJ77" s="27" t="str">
        <f t="shared" si="43"/>
        <v>JÓ</v>
      </c>
      <c r="EK77" s="27" t="str">
        <f t="shared" si="44"/>
        <v>JÓ</v>
      </c>
      <c r="EL77" s="527"/>
      <c r="EN77" s="6">
        <f t="shared" si="45"/>
        <v>40</v>
      </c>
      <c r="EO77" s="6">
        <f t="shared" si="46"/>
        <v>60</v>
      </c>
      <c r="EP77" s="6">
        <f t="shared" si="47"/>
        <v>40</v>
      </c>
      <c r="EQ77" s="6">
        <f t="shared" si="48"/>
        <v>60</v>
      </c>
      <c r="ER77" s="24" t="str">
        <f t="shared" si="37"/>
        <v>JÓ</v>
      </c>
      <c r="ET77" s="6">
        <f t="shared" si="49"/>
        <v>100</v>
      </c>
      <c r="EV77" s="459" t="s">
        <v>807</v>
      </c>
      <c r="EW77" s="459" t="s">
        <v>802</v>
      </c>
      <c r="EX77" s="459" t="s">
        <v>824</v>
      </c>
      <c r="EZ77" s="189">
        <f t="shared" si="50"/>
        <v>600</v>
      </c>
      <c r="FA77" s="201">
        <f t="shared" si="60"/>
        <v>10</v>
      </c>
      <c r="FB77" s="23"/>
      <c r="FC77" s="189">
        <f t="shared" si="61"/>
        <v>1</v>
      </c>
      <c r="FE77" s="213">
        <f t="shared" si="51"/>
        <v>90</v>
      </c>
      <c r="FF77" s="213">
        <f t="shared" si="52"/>
        <v>0</v>
      </c>
      <c r="FJ77" s="533" t="s">
        <v>8568</v>
      </c>
    </row>
    <row r="78" spans="1:166" ht="50.1" customHeight="1" x14ac:dyDescent="0.25">
      <c r="A78" s="20">
        <v>73</v>
      </c>
      <c r="B78" s="459" t="s">
        <v>8250</v>
      </c>
      <c r="C78" s="541" t="s">
        <v>8251</v>
      </c>
      <c r="D78" s="459" t="s">
        <v>12</v>
      </c>
      <c r="E78" s="530">
        <v>30</v>
      </c>
      <c r="F78" s="530">
        <v>70</v>
      </c>
      <c r="G78" s="38" t="s">
        <v>8252</v>
      </c>
      <c r="H78" s="38" t="s">
        <v>8253</v>
      </c>
      <c r="I78" s="38" t="s">
        <v>7915</v>
      </c>
      <c r="J78" s="38" t="s">
        <v>412</v>
      </c>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f t="shared" si="53"/>
        <v>2</v>
      </c>
      <c r="AJ78" s="474" t="s">
        <v>8254</v>
      </c>
      <c r="AK78" s="474" t="s">
        <v>8255</v>
      </c>
      <c r="AL78" s="474"/>
      <c r="AM78" s="474"/>
      <c r="AN78" s="474"/>
      <c r="AO78" s="474"/>
      <c r="AP78" s="474"/>
      <c r="AQ78" s="474"/>
      <c r="AR78" s="474"/>
      <c r="AS78" s="41">
        <f t="shared" si="54"/>
        <v>1</v>
      </c>
      <c r="AT78" s="41">
        <v>120</v>
      </c>
      <c r="AU78" s="41">
        <v>70</v>
      </c>
      <c r="AV78" s="41"/>
      <c r="AW78" s="41"/>
      <c r="AX78" s="41"/>
      <c r="AY78" s="41"/>
      <c r="AZ78" s="41"/>
      <c r="BA78" s="41"/>
      <c r="BB78" s="41"/>
      <c r="BC78" s="41"/>
      <c r="BD78" s="41"/>
      <c r="BE78" s="41"/>
      <c r="BF78" s="41"/>
      <c r="BG78" s="41"/>
      <c r="BH78" s="41"/>
      <c r="BI78" s="41"/>
      <c r="BJ78" s="11">
        <f t="shared" si="55"/>
        <v>120</v>
      </c>
      <c r="BK78" s="11">
        <f t="shared" si="56"/>
        <v>70</v>
      </c>
      <c r="BL78" s="41">
        <v>120</v>
      </c>
      <c r="BM78" s="41">
        <v>70</v>
      </c>
      <c r="BN78" s="14" t="str">
        <f t="shared" si="31"/>
        <v>JÓ</v>
      </c>
      <c r="BO78" s="14" t="str">
        <f t="shared" si="32"/>
        <v>JÓ</v>
      </c>
      <c r="BP78" s="33"/>
      <c r="BR78" s="29" t="s">
        <v>335</v>
      </c>
      <c r="BS78" s="522"/>
      <c r="BT78" s="522"/>
      <c r="BU78" s="522"/>
      <c r="BV78" s="522"/>
      <c r="BW78" s="522"/>
      <c r="BX78" s="521"/>
      <c r="BY78" s="48">
        <f t="shared" si="57"/>
        <v>0</v>
      </c>
      <c r="BZ78" s="531" t="s">
        <v>335</v>
      </c>
      <c r="CA78" s="531" t="s">
        <v>335</v>
      </c>
      <c r="CB78" s="531"/>
      <c r="CC78" s="531"/>
      <c r="CD78" s="26"/>
      <c r="CE78" s="26"/>
      <c r="CF78" s="26"/>
      <c r="CG78" s="26"/>
      <c r="CH78" s="26"/>
      <c r="CI78" s="26"/>
      <c r="CJ78" s="26"/>
      <c r="CK78" s="26"/>
      <c r="CL78" s="27" t="str">
        <f t="shared" si="38"/>
        <v>0</v>
      </c>
      <c r="CM78" s="27" t="str">
        <f t="shared" si="58"/>
        <v>0</v>
      </c>
      <c r="CN78" s="531" t="s">
        <v>335</v>
      </c>
      <c r="CO78" s="531" t="s">
        <v>335</v>
      </c>
      <c r="CP78" s="14" t="str">
        <f t="shared" si="39"/>
        <v>NINCS</v>
      </c>
      <c r="CQ78" s="14" t="str">
        <f t="shared" si="40"/>
        <v>NINCS</v>
      </c>
      <c r="CR78" s="33"/>
      <c r="CS78" s="33"/>
      <c r="CT78" s="32" t="s">
        <v>8256</v>
      </c>
      <c r="CU78" s="523" t="s">
        <v>8257</v>
      </c>
      <c r="CV78" s="523"/>
      <c r="CW78" s="524"/>
      <c r="CX78" s="524"/>
      <c r="CY78" s="524"/>
      <c r="CZ78" s="524"/>
      <c r="DA78" s="26">
        <f t="shared" si="59"/>
        <v>1</v>
      </c>
      <c r="DB78" s="531">
        <v>30</v>
      </c>
      <c r="DC78" s="531">
        <v>20</v>
      </c>
      <c r="DD78" s="531">
        <v>10</v>
      </c>
      <c r="DE78" s="531">
        <v>30</v>
      </c>
      <c r="DF78" s="531"/>
      <c r="DG78" s="531"/>
      <c r="DH78" s="531"/>
      <c r="DI78" s="531"/>
      <c r="DJ78" s="531"/>
      <c r="DK78" s="531"/>
      <c r="DL78" s="531"/>
      <c r="DM78" s="531"/>
      <c r="DN78" s="531"/>
      <c r="DO78" s="531"/>
      <c r="DP78" s="531"/>
      <c r="DQ78" s="531"/>
      <c r="DR78" s="531"/>
      <c r="DS78" s="531"/>
      <c r="DT78" s="531"/>
      <c r="DU78" s="531"/>
      <c r="DV78" s="531"/>
      <c r="DW78" s="531"/>
      <c r="DX78" s="531"/>
      <c r="DY78" s="531"/>
      <c r="DZ78" s="27">
        <f t="shared" si="33"/>
        <v>30</v>
      </c>
      <c r="EA78" s="27">
        <f t="shared" si="34"/>
        <v>20</v>
      </c>
      <c r="EB78" s="27">
        <f t="shared" si="35"/>
        <v>10</v>
      </c>
      <c r="EC78" s="27">
        <f t="shared" si="36"/>
        <v>30</v>
      </c>
      <c r="ED78" s="531">
        <v>30</v>
      </c>
      <c r="EE78" s="531">
        <v>20</v>
      </c>
      <c r="EF78" s="531">
        <v>10</v>
      </c>
      <c r="EG78" s="531">
        <v>30</v>
      </c>
      <c r="EH78" s="27" t="str">
        <f t="shared" si="41"/>
        <v>JÓ</v>
      </c>
      <c r="EI78" s="27" t="str">
        <f t="shared" si="42"/>
        <v>JÓ</v>
      </c>
      <c r="EJ78" s="27" t="str">
        <f t="shared" si="43"/>
        <v>JÓ</v>
      </c>
      <c r="EK78" s="27" t="str">
        <f t="shared" si="44"/>
        <v>JÓ</v>
      </c>
      <c r="EL78" s="527"/>
      <c r="EN78" s="6">
        <f t="shared" si="45"/>
        <v>30</v>
      </c>
      <c r="EO78" s="6">
        <f t="shared" si="46"/>
        <v>70</v>
      </c>
      <c r="EP78" s="6">
        <f t="shared" si="47"/>
        <v>30</v>
      </c>
      <c r="EQ78" s="6">
        <f t="shared" si="48"/>
        <v>70</v>
      </c>
      <c r="ER78" s="24" t="str">
        <f t="shared" si="37"/>
        <v>JÓ</v>
      </c>
      <c r="ET78" s="6">
        <f t="shared" si="49"/>
        <v>100</v>
      </c>
      <c r="EV78" s="459" t="s">
        <v>799</v>
      </c>
      <c r="EW78" s="459" t="s">
        <v>802</v>
      </c>
      <c r="EX78" s="459" t="s">
        <v>882</v>
      </c>
      <c r="EZ78" s="189">
        <f t="shared" si="50"/>
        <v>150</v>
      </c>
      <c r="FA78" s="201">
        <f t="shared" si="60"/>
        <v>2.5</v>
      </c>
      <c r="FB78" s="23"/>
      <c r="FC78" s="189">
        <f t="shared" si="61"/>
        <v>3</v>
      </c>
      <c r="FE78" s="213">
        <f t="shared" si="51"/>
        <v>0</v>
      </c>
      <c r="FF78" s="213">
        <f t="shared" si="52"/>
        <v>0</v>
      </c>
      <c r="FJ78" s="541" t="s">
        <v>8251</v>
      </c>
    </row>
    <row r="79" spans="1:166" ht="50.1" customHeight="1" x14ac:dyDescent="0.25">
      <c r="A79" s="20">
        <v>74</v>
      </c>
      <c r="B79" s="459" t="s">
        <v>138</v>
      </c>
      <c r="C79" s="542" t="s">
        <v>139</v>
      </c>
      <c r="D79" s="459" t="s">
        <v>16</v>
      </c>
      <c r="E79" s="530">
        <v>55</v>
      </c>
      <c r="F79" s="530">
        <v>45</v>
      </c>
      <c r="G79" s="38" t="s">
        <v>370</v>
      </c>
      <c r="H79" s="38" t="s">
        <v>371</v>
      </c>
      <c r="I79" s="38" t="s">
        <v>372</v>
      </c>
      <c r="J79" s="38" t="s">
        <v>373</v>
      </c>
      <c r="K79" s="38" t="s">
        <v>8258</v>
      </c>
      <c r="L79" s="38" t="s">
        <v>575</v>
      </c>
      <c r="M79" s="38" t="s">
        <v>8259</v>
      </c>
      <c r="N79" s="38" t="s">
        <v>576</v>
      </c>
      <c r="O79" s="38" t="s">
        <v>8260</v>
      </c>
      <c r="P79" s="38" t="s">
        <v>8261</v>
      </c>
      <c r="Q79" s="38"/>
      <c r="R79" s="38"/>
      <c r="S79" s="38"/>
      <c r="T79" s="38"/>
      <c r="U79" s="38"/>
      <c r="V79" s="38"/>
      <c r="W79" s="38"/>
      <c r="X79" s="38"/>
      <c r="Y79" s="38"/>
      <c r="Z79" s="38"/>
      <c r="AA79" s="38"/>
      <c r="AB79" s="38"/>
      <c r="AC79" s="38"/>
      <c r="AD79" s="38"/>
      <c r="AE79" s="38"/>
      <c r="AF79" s="38"/>
      <c r="AG79" s="38"/>
      <c r="AH79" s="38"/>
      <c r="AI79" s="38">
        <f t="shared" si="53"/>
        <v>5</v>
      </c>
      <c r="AJ79" s="474" t="s">
        <v>8262</v>
      </c>
      <c r="AK79" s="474" t="s">
        <v>8263</v>
      </c>
      <c r="AL79" s="474" t="s">
        <v>8264</v>
      </c>
      <c r="AM79" s="474"/>
      <c r="AN79" s="474"/>
      <c r="AO79" s="474"/>
      <c r="AP79" s="474"/>
      <c r="AQ79" s="474"/>
      <c r="AR79" s="474"/>
      <c r="AS79" s="41">
        <f t="shared" si="54"/>
        <v>2</v>
      </c>
      <c r="AT79" s="41">
        <v>120</v>
      </c>
      <c r="AU79" s="41">
        <v>15</v>
      </c>
      <c r="AV79" s="41">
        <v>150</v>
      </c>
      <c r="AW79" s="41">
        <v>25</v>
      </c>
      <c r="AX79" s="41"/>
      <c r="AY79" s="41"/>
      <c r="AZ79" s="41"/>
      <c r="BA79" s="41"/>
      <c r="BB79" s="41"/>
      <c r="BC79" s="41"/>
      <c r="BD79" s="41"/>
      <c r="BE79" s="41"/>
      <c r="BF79" s="41"/>
      <c r="BG79" s="41"/>
      <c r="BH79" s="41"/>
      <c r="BI79" s="41"/>
      <c r="BJ79" s="11">
        <f t="shared" si="55"/>
        <v>270</v>
      </c>
      <c r="BK79" s="11">
        <f t="shared" si="56"/>
        <v>40</v>
      </c>
      <c r="BL79" s="41">
        <v>270</v>
      </c>
      <c r="BM79" s="41">
        <v>40</v>
      </c>
      <c r="BN79" s="14" t="str">
        <f t="shared" si="31"/>
        <v>JÓ</v>
      </c>
      <c r="BO79" s="14" t="str">
        <f t="shared" si="32"/>
        <v>JÓ</v>
      </c>
      <c r="BP79" s="33" t="s">
        <v>8267</v>
      </c>
      <c r="BR79" s="29" t="s">
        <v>577</v>
      </c>
      <c r="BS79" s="486" t="s">
        <v>7636</v>
      </c>
      <c r="BT79" s="522"/>
      <c r="BU79" s="522"/>
      <c r="BV79" s="522"/>
      <c r="BW79" s="522"/>
      <c r="BX79" s="521"/>
      <c r="BY79" s="48">
        <f t="shared" si="57"/>
        <v>1</v>
      </c>
      <c r="BZ79" s="531">
        <v>120</v>
      </c>
      <c r="CA79" s="531">
        <v>20</v>
      </c>
      <c r="CB79" s="531"/>
      <c r="CC79" s="531"/>
      <c r="CD79" s="26"/>
      <c r="CE79" s="26"/>
      <c r="CF79" s="26"/>
      <c r="CG79" s="26"/>
      <c r="CH79" s="26"/>
      <c r="CI79" s="26"/>
      <c r="CJ79" s="26"/>
      <c r="CK79" s="26"/>
      <c r="CL79" s="27">
        <f t="shared" si="38"/>
        <v>120</v>
      </c>
      <c r="CM79" s="27">
        <f t="shared" si="58"/>
        <v>20</v>
      </c>
      <c r="CN79" s="531">
        <v>120</v>
      </c>
      <c r="CO79" s="531">
        <v>20</v>
      </c>
      <c r="CP79" s="14" t="str">
        <f t="shared" si="39"/>
        <v>JÓ</v>
      </c>
      <c r="CQ79" s="14" t="str">
        <f t="shared" si="40"/>
        <v>JÓ</v>
      </c>
      <c r="CR79" s="33"/>
      <c r="CS79" s="33"/>
      <c r="CT79" s="32" t="s">
        <v>8265</v>
      </c>
      <c r="CU79" s="523" t="s">
        <v>578</v>
      </c>
      <c r="CV79" s="523" t="s">
        <v>8266</v>
      </c>
      <c r="CW79" s="524"/>
      <c r="CX79" s="524"/>
      <c r="CY79" s="524"/>
      <c r="CZ79" s="524"/>
      <c r="DA79" s="26">
        <f t="shared" si="59"/>
        <v>2</v>
      </c>
      <c r="DB79" s="531">
        <v>30</v>
      </c>
      <c r="DC79" s="531">
        <v>20</v>
      </c>
      <c r="DD79" s="531">
        <v>10</v>
      </c>
      <c r="DE79" s="531">
        <v>15</v>
      </c>
      <c r="DF79" s="531">
        <v>30</v>
      </c>
      <c r="DG79" s="531">
        <v>20</v>
      </c>
      <c r="DH79" s="531">
        <v>10</v>
      </c>
      <c r="DI79" s="531">
        <v>25</v>
      </c>
      <c r="DJ79" s="531"/>
      <c r="DK79" s="531"/>
      <c r="DL79" s="531"/>
      <c r="DM79" s="531"/>
      <c r="DN79" s="531"/>
      <c r="DO79" s="531"/>
      <c r="DP79" s="531"/>
      <c r="DQ79" s="531"/>
      <c r="DR79" s="531"/>
      <c r="DS79" s="531"/>
      <c r="DT79" s="531"/>
      <c r="DU79" s="531"/>
      <c r="DV79" s="531"/>
      <c r="DW79" s="531"/>
      <c r="DX79" s="531"/>
      <c r="DY79" s="531"/>
      <c r="DZ79" s="27">
        <f t="shared" si="33"/>
        <v>60</v>
      </c>
      <c r="EA79" s="27">
        <f t="shared" si="34"/>
        <v>40</v>
      </c>
      <c r="EB79" s="27">
        <f t="shared" si="35"/>
        <v>20</v>
      </c>
      <c r="EC79" s="27">
        <f t="shared" si="36"/>
        <v>40</v>
      </c>
      <c r="ED79" s="531">
        <v>60</v>
      </c>
      <c r="EE79" s="531">
        <v>40</v>
      </c>
      <c r="EF79" s="531">
        <v>20</v>
      </c>
      <c r="EG79" s="531">
        <v>40</v>
      </c>
      <c r="EH79" s="27" t="str">
        <f t="shared" si="41"/>
        <v>JÓ</v>
      </c>
      <c r="EI79" s="27" t="str">
        <f t="shared" si="42"/>
        <v>JÓ</v>
      </c>
      <c r="EJ79" s="27" t="str">
        <f t="shared" si="43"/>
        <v>JÓ</v>
      </c>
      <c r="EK79" s="27" t="str">
        <f t="shared" si="44"/>
        <v>JÓ</v>
      </c>
      <c r="EL79" s="527"/>
      <c r="EN79" s="6">
        <f t="shared" si="45"/>
        <v>60</v>
      </c>
      <c r="EO79" s="6">
        <f t="shared" si="46"/>
        <v>40</v>
      </c>
      <c r="EP79" s="6">
        <f t="shared" si="47"/>
        <v>55</v>
      </c>
      <c r="EQ79" s="6">
        <f t="shared" si="48"/>
        <v>45</v>
      </c>
      <c r="ER79" s="24" t="str">
        <f t="shared" si="37"/>
        <v>Elmélet több</v>
      </c>
      <c r="ET79" s="6">
        <f t="shared" si="49"/>
        <v>100</v>
      </c>
      <c r="EV79" s="459" t="s">
        <v>810</v>
      </c>
      <c r="EW79" s="459" t="s">
        <v>818</v>
      </c>
      <c r="EX79" s="459" t="s">
        <v>798</v>
      </c>
      <c r="EZ79" s="189">
        <f t="shared" si="50"/>
        <v>450</v>
      </c>
      <c r="FA79" s="201">
        <f t="shared" si="60"/>
        <v>7.5</v>
      </c>
      <c r="FB79" s="23"/>
      <c r="FC79" s="189">
        <f t="shared" si="61"/>
        <v>2</v>
      </c>
      <c r="FE79" s="213">
        <f t="shared" si="51"/>
        <v>120</v>
      </c>
      <c r="FF79" s="213">
        <f t="shared" si="52"/>
        <v>0</v>
      </c>
      <c r="FJ79" s="542" t="s">
        <v>139</v>
      </c>
    </row>
    <row r="80" spans="1:166" ht="50.1" customHeight="1" x14ac:dyDescent="0.25">
      <c r="A80" s="20">
        <v>75</v>
      </c>
      <c r="B80" s="459" t="s">
        <v>140</v>
      </c>
      <c r="C80" s="541" t="s">
        <v>141</v>
      </c>
      <c r="D80" s="459" t="s">
        <v>12</v>
      </c>
      <c r="E80" s="530">
        <v>60</v>
      </c>
      <c r="F80" s="530">
        <v>40</v>
      </c>
      <c r="G80" s="38" t="s">
        <v>8259</v>
      </c>
      <c r="H80" s="38" t="s">
        <v>576</v>
      </c>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f t="shared" si="53"/>
        <v>1</v>
      </c>
      <c r="AJ80" s="474" t="s">
        <v>8268</v>
      </c>
      <c r="AK80" s="474" t="s">
        <v>8269</v>
      </c>
      <c r="AL80" s="474"/>
      <c r="AM80" s="474"/>
      <c r="AN80" s="474"/>
      <c r="AO80" s="474"/>
      <c r="AP80" s="474"/>
      <c r="AQ80" s="474"/>
      <c r="AR80" s="474"/>
      <c r="AS80" s="41">
        <f t="shared" si="54"/>
        <v>1</v>
      </c>
      <c r="AT80" s="41">
        <v>150</v>
      </c>
      <c r="AU80" s="41">
        <v>40</v>
      </c>
      <c r="AV80" s="41"/>
      <c r="AW80" s="41"/>
      <c r="AX80" s="41"/>
      <c r="AY80" s="41"/>
      <c r="AZ80" s="41"/>
      <c r="BA80" s="41"/>
      <c r="BB80" s="41"/>
      <c r="BC80" s="41"/>
      <c r="BD80" s="41"/>
      <c r="BE80" s="41"/>
      <c r="BF80" s="41"/>
      <c r="BG80" s="41"/>
      <c r="BH80" s="41"/>
      <c r="BI80" s="41"/>
      <c r="BJ80" s="11">
        <f t="shared" si="55"/>
        <v>150</v>
      </c>
      <c r="BK80" s="11">
        <f t="shared" si="56"/>
        <v>40</v>
      </c>
      <c r="BL80" s="41">
        <v>150</v>
      </c>
      <c r="BM80" s="41">
        <v>40</v>
      </c>
      <c r="BN80" s="14" t="str">
        <f t="shared" si="31"/>
        <v>JÓ</v>
      </c>
      <c r="BO80" s="14" t="str">
        <f t="shared" si="32"/>
        <v>JÓ</v>
      </c>
      <c r="BP80" s="33"/>
      <c r="BR80" s="29" t="s">
        <v>335</v>
      </c>
      <c r="BS80" s="522"/>
      <c r="BT80" s="522"/>
      <c r="BU80" s="522"/>
      <c r="BV80" s="522"/>
      <c r="BW80" s="522"/>
      <c r="BX80" s="521"/>
      <c r="BY80" s="48">
        <f t="shared" si="57"/>
        <v>0</v>
      </c>
      <c r="BZ80" s="531" t="s">
        <v>335</v>
      </c>
      <c r="CA80" s="531" t="s">
        <v>335</v>
      </c>
      <c r="CB80" s="531"/>
      <c r="CC80" s="531"/>
      <c r="CD80" s="26"/>
      <c r="CE80" s="26"/>
      <c r="CF80" s="26"/>
      <c r="CG80" s="26"/>
      <c r="CH80" s="26"/>
      <c r="CI80" s="26"/>
      <c r="CJ80" s="26"/>
      <c r="CK80" s="26"/>
      <c r="CL80" s="27" t="str">
        <f t="shared" si="38"/>
        <v>0</v>
      </c>
      <c r="CM80" s="27" t="str">
        <f t="shared" si="58"/>
        <v>0</v>
      </c>
      <c r="CN80" s="531" t="s">
        <v>335</v>
      </c>
      <c r="CO80" s="531" t="s">
        <v>335</v>
      </c>
      <c r="CP80" s="14" t="str">
        <f t="shared" si="39"/>
        <v>NINCS</v>
      </c>
      <c r="CQ80" s="14" t="str">
        <f t="shared" si="40"/>
        <v>NINCS</v>
      </c>
      <c r="CR80" s="33"/>
      <c r="CS80" s="33"/>
      <c r="CT80" s="32" t="s">
        <v>479</v>
      </c>
      <c r="CU80" s="523" t="s">
        <v>8270</v>
      </c>
      <c r="CV80" s="523"/>
      <c r="CW80" s="524"/>
      <c r="CX80" s="524"/>
      <c r="CY80" s="524"/>
      <c r="CZ80" s="524"/>
      <c r="DA80" s="26">
        <f t="shared" si="59"/>
        <v>1</v>
      </c>
      <c r="DB80" s="531">
        <v>30</v>
      </c>
      <c r="DC80" s="531">
        <v>20</v>
      </c>
      <c r="DD80" s="531">
        <v>10</v>
      </c>
      <c r="DE80" s="531">
        <v>60</v>
      </c>
      <c r="DF80" s="531"/>
      <c r="DG80" s="531"/>
      <c r="DH80" s="531"/>
      <c r="DI80" s="531"/>
      <c r="DJ80" s="531"/>
      <c r="DK80" s="531"/>
      <c r="DL80" s="531"/>
      <c r="DM80" s="531"/>
      <c r="DN80" s="531"/>
      <c r="DO80" s="531"/>
      <c r="DP80" s="531"/>
      <c r="DQ80" s="531"/>
      <c r="DR80" s="531"/>
      <c r="DS80" s="531"/>
      <c r="DT80" s="531"/>
      <c r="DU80" s="531"/>
      <c r="DV80" s="531"/>
      <c r="DW80" s="531"/>
      <c r="DX80" s="531"/>
      <c r="DY80" s="531"/>
      <c r="DZ80" s="27">
        <f t="shared" si="33"/>
        <v>30</v>
      </c>
      <c r="EA80" s="27">
        <f t="shared" si="34"/>
        <v>20</v>
      </c>
      <c r="EB80" s="27">
        <f t="shared" si="35"/>
        <v>10</v>
      </c>
      <c r="EC80" s="27">
        <f t="shared" si="36"/>
        <v>60</v>
      </c>
      <c r="ED80" s="531">
        <v>30</v>
      </c>
      <c r="EE80" s="531">
        <v>20</v>
      </c>
      <c r="EF80" s="531">
        <v>10</v>
      </c>
      <c r="EG80" s="531">
        <v>60</v>
      </c>
      <c r="EH80" s="27" t="str">
        <f t="shared" si="41"/>
        <v>JÓ</v>
      </c>
      <c r="EI80" s="27" t="str">
        <f t="shared" si="42"/>
        <v>JÓ</v>
      </c>
      <c r="EJ80" s="27" t="str">
        <f t="shared" si="43"/>
        <v>JÓ</v>
      </c>
      <c r="EK80" s="27" t="str">
        <f t="shared" si="44"/>
        <v>JÓ</v>
      </c>
      <c r="EL80" s="527"/>
      <c r="EN80" s="6">
        <f t="shared" si="45"/>
        <v>60</v>
      </c>
      <c r="EO80" s="6">
        <f t="shared" si="46"/>
        <v>40</v>
      </c>
      <c r="EP80" s="6">
        <f t="shared" si="47"/>
        <v>60</v>
      </c>
      <c r="EQ80" s="6">
        <f t="shared" si="48"/>
        <v>40</v>
      </c>
      <c r="ER80" s="24" t="str">
        <f t="shared" si="37"/>
        <v>Elmélet több</v>
      </c>
      <c r="ET80" s="6">
        <f t="shared" si="49"/>
        <v>100</v>
      </c>
      <c r="EV80" s="459" t="s">
        <v>805</v>
      </c>
      <c r="EW80" s="459" t="s">
        <v>818</v>
      </c>
      <c r="EX80" s="459" t="s">
        <v>798</v>
      </c>
      <c r="EZ80" s="189">
        <f t="shared" si="50"/>
        <v>180</v>
      </c>
      <c r="FA80" s="201">
        <f t="shared" si="60"/>
        <v>3</v>
      </c>
      <c r="FB80" s="23"/>
      <c r="FC80" s="189">
        <f t="shared" si="61"/>
        <v>3</v>
      </c>
      <c r="FE80" s="213">
        <f t="shared" si="51"/>
        <v>0</v>
      </c>
      <c r="FF80" s="213">
        <f t="shared" si="52"/>
        <v>0</v>
      </c>
      <c r="FJ80" s="541" t="s">
        <v>141</v>
      </c>
    </row>
    <row r="81" spans="1:166" ht="50.1" customHeight="1" x14ac:dyDescent="0.25">
      <c r="A81" s="20">
        <v>76</v>
      </c>
      <c r="B81" s="533" t="s">
        <v>142</v>
      </c>
      <c r="C81" s="533" t="s">
        <v>143</v>
      </c>
      <c r="D81" s="459" t="s">
        <v>14</v>
      </c>
      <c r="E81" s="530">
        <v>40</v>
      </c>
      <c r="F81" s="530">
        <v>60</v>
      </c>
      <c r="G81" s="38" t="s">
        <v>8271</v>
      </c>
      <c r="H81" s="38" t="s">
        <v>579</v>
      </c>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f t="shared" si="53"/>
        <v>1</v>
      </c>
      <c r="AJ81" s="474" t="s">
        <v>8569</v>
      </c>
      <c r="AK81" s="474" t="s">
        <v>8272</v>
      </c>
      <c r="AL81" s="474"/>
      <c r="AM81" s="474"/>
      <c r="AN81" s="474"/>
      <c r="AO81" s="474"/>
      <c r="AP81" s="474"/>
      <c r="AQ81" s="474"/>
      <c r="AR81" s="474"/>
      <c r="AS81" s="41">
        <f t="shared" si="54"/>
        <v>1</v>
      </c>
      <c r="AT81" s="41">
        <v>210</v>
      </c>
      <c r="AU81" s="41">
        <v>60</v>
      </c>
      <c r="AV81" s="41"/>
      <c r="AW81" s="41"/>
      <c r="AX81" s="41"/>
      <c r="AY81" s="41"/>
      <c r="AZ81" s="41"/>
      <c r="BA81" s="41"/>
      <c r="BB81" s="41"/>
      <c r="BC81" s="41"/>
      <c r="BD81" s="41"/>
      <c r="BE81" s="41"/>
      <c r="BF81" s="41"/>
      <c r="BG81" s="41"/>
      <c r="BH81" s="41"/>
      <c r="BI81" s="41"/>
      <c r="BJ81" s="11">
        <f t="shared" si="55"/>
        <v>210</v>
      </c>
      <c r="BK81" s="11">
        <f t="shared" si="56"/>
        <v>60</v>
      </c>
      <c r="BL81" s="41">
        <v>210</v>
      </c>
      <c r="BM81" s="41">
        <v>60</v>
      </c>
      <c r="BN81" s="14" t="str">
        <f t="shared" si="31"/>
        <v>JÓ</v>
      </c>
      <c r="BO81" s="14" t="str">
        <f t="shared" si="32"/>
        <v>JÓ</v>
      </c>
      <c r="BP81" s="33" t="s">
        <v>8275</v>
      </c>
      <c r="BR81" s="29" t="s">
        <v>335</v>
      </c>
      <c r="BS81" s="522"/>
      <c r="BT81" s="522"/>
      <c r="BU81" s="522"/>
      <c r="BV81" s="522"/>
      <c r="BW81" s="522"/>
      <c r="BX81" s="521"/>
      <c r="BY81" s="48">
        <f t="shared" si="57"/>
        <v>0</v>
      </c>
      <c r="BZ81" s="531" t="s">
        <v>335</v>
      </c>
      <c r="CA81" s="531" t="s">
        <v>335</v>
      </c>
      <c r="CB81" s="531"/>
      <c r="CC81" s="531"/>
      <c r="CD81" s="26"/>
      <c r="CE81" s="26"/>
      <c r="CF81" s="26"/>
      <c r="CG81" s="26"/>
      <c r="CH81" s="26"/>
      <c r="CI81" s="26"/>
      <c r="CJ81" s="26"/>
      <c r="CK81" s="26"/>
      <c r="CL81" s="27" t="str">
        <f t="shared" si="38"/>
        <v>0</v>
      </c>
      <c r="CM81" s="27" t="str">
        <f t="shared" si="58"/>
        <v>0</v>
      </c>
      <c r="CN81" s="531" t="s">
        <v>335</v>
      </c>
      <c r="CO81" s="531" t="s">
        <v>335</v>
      </c>
      <c r="CP81" s="14" t="str">
        <f t="shared" si="39"/>
        <v>NINCS</v>
      </c>
      <c r="CQ81" s="14" t="str">
        <f t="shared" si="40"/>
        <v>NINCS</v>
      </c>
      <c r="CR81" s="33"/>
      <c r="CS81" s="33"/>
      <c r="CT81" s="32" t="s">
        <v>479</v>
      </c>
      <c r="CU81" s="523" t="s">
        <v>8274</v>
      </c>
      <c r="CV81" s="523"/>
      <c r="CW81" s="524"/>
      <c r="CX81" s="524"/>
      <c r="CY81" s="524"/>
      <c r="CZ81" s="524"/>
      <c r="DA81" s="26">
        <f t="shared" si="59"/>
        <v>1</v>
      </c>
      <c r="DB81" s="531">
        <v>30</v>
      </c>
      <c r="DC81" s="531">
        <v>20</v>
      </c>
      <c r="DD81" s="531">
        <v>10</v>
      </c>
      <c r="DE81" s="531">
        <v>40</v>
      </c>
      <c r="DF81" s="531"/>
      <c r="DG81" s="531"/>
      <c r="DH81" s="531"/>
      <c r="DI81" s="531"/>
      <c r="DJ81" s="531"/>
      <c r="DK81" s="531"/>
      <c r="DL81" s="531"/>
      <c r="DM81" s="531"/>
      <c r="DN81" s="531"/>
      <c r="DO81" s="531"/>
      <c r="DP81" s="531"/>
      <c r="DQ81" s="531"/>
      <c r="DR81" s="531"/>
      <c r="DS81" s="531"/>
      <c r="DT81" s="531"/>
      <c r="DU81" s="531"/>
      <c r="DV81" s="531"/>
      <c r="DW81" s="531"/>
      <c r="DX81" s="531"/>
      <c r="DY81" s="531"/>
      <c r="DZ81" s="27">
        <f t="shared" si="33"/>
        <v>30</v>
      </c>
      <c r="EA81" s="27">
        <f t="shared" si="34"/>
        <v>20</v>
      </c>
      <c r="EB81" s="27">
        <f t="shared" si="35"/>
        <v>10</v>
      </c>
      <c r="EC81" s="27">
        <f t="shared" si="36"/>
        <v>40</v>
      </c>
      <c r="ED81" s="531">
        <v>30</v>
      </c>
      <c r="EE81" s="531">
        <v>20</v>
      </c>
      <c r="EF81" s="531">
        <v>10</v>
      </c>
      <c r="EG81" s="531">
        <v>40</v>
      </c>
      <c r="EH81" s="27" t="str">
        <f t="shared" si="41"/>
        <v>JÓ</v>
      </c>
      <c r="EI81" s="27" t="str">
        <f t="shared" si="42"/>
        <v>JÓ</v>
      </c>
      <c r="EJ81" s="27" t="str">
        <f t="shared" si="43"/>
        <v>JÓ</v>
      </c>
      <c r="EK81" s="27" t="str">
        <f t="shared" si="44"/>
        <v>JÓ</v>
      </c>
      <c r="EL81" s="527"/>
      <c r="EN81" s="6">
        <f t="shared" si="45"/>
        <v>40</v>
      </c>
      <c r="EO81" s="6">
        <f t="shared" si="46"/>
        <v>60</v>
      </c>
      <c r="EP81" s="6">
        <f t="shared" si="47"/>
        <v>40</v>
      </c>
      <c r="EQ81" s="6">
        <f t="shared" si="48"/>
        <v>60</v>
      </c>
      <c r="ER81" s="24" t="str">
        <f t="shared" si="37"/>
        <v>JÓ</v>
      </c>
      <c r="ET81" s="6">
        <f t="shared" si="49"/>
        <v>100</v>
      </c>
      <c r="EV81" s="459" t="s">
        <v>796</v>
      </c>
      <c r="EW81" s="459" t="s">
        <v>818</v>
      </c>
      <c r="EX81" s="459" t="s">
        <v>801</v>
      </c>
      <c r="EZ81" s="189">
        <f t="shared" si="50"/>
        <v>240</v>
      </c>
      <c r="FA81" s="201">
        <f t="shared" si="60"/>
        <v>4</v>
      </c>
      <c r="FB81" s="23"/>
      <c r="FC81" s="189">
        <f t="shared" si="61"/>
        <v>3</v>
      </c>
      <c r="FE81" s="213">
        <f t="shared" si="51"/>
        <v>0</v>
      </c>
      <c r="FF81" s="213">
        <f t="shared" si="52"/>
        <v>0</v>
      </c>
      <c r="FJ81" s="533" t="s">
        <v>143</v>
      </c>
    </row>
    <row r="82" spans="1:166" ht="50.1" customHeight="1" x14ac:dyDescent="0.25">
      <c r="A82" s="20">
        <v>77</v>
      </c>
      <c r="B82" s="533" t="s">
        <v>142</v>
      </c>
      <c r="C82" s="533" t="s">
        <v>143</v>
      </c>
      <c r="D82" s="459" t="s">
        <v>14</v>
      </c>
      <c r="E82" s="530">
        <v>40</v>
      </c>
      <c r="F82" s="530">
        <v>60</v>
      </c>
      <c r="G82" s="38" t="s">
        <v>8271</v>
      </c>
      <c r="H82" s="38" t="s">
        <v>579</v>
      </c>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f t="shared" si="53"/>
        <v>1</v>
      </c>
      <c r="AJ82" s="474" t="s">
        <v>8570</v>
      </c>
      <c r="AK82" s="474" t="s">
        <v>8273</v>
      </c>
      <c r="AL82" s="474"/>
      <c r="AM82" s="474"/>
      <c r="AN82" s="474"/>
      <c r="AO82" s="474"/>
      <c r="AP82" s="474"/>
      <c r="AQ82" s="474"/>
      <c r="AR82" s="474"/>
      <c r="AS82" s="41">
        <f t="shared" si="54"/>
        <v>1</v>
      </c>
      <c r="AT82" s="41">
        <v>0</v>
      </c>
      <c r="AU82" s="41">
        <v>60</v>
      </c>
      <c r="AV82" s="41"/>
      <c r="AW82" s="41"/>
      <c r="AX82" s="41"/>
      <c r="AY82" s="41"/>
      <c r="AZ82" s="41"/>
      <c r="BA82" s="41"/>
      <c r="BB82" s="41"/>
      <c r="BC82" s="41"/>
      <c r="BD82" s="41"/>
      <c r="BE82" s="41"/>
      <c r="BF82" s="41"/>
      <c r="BG82" s="41"/>
      <c r="BH82" s="41"/>
      <c r="BI82" s="41"/>
      <c r="BJ82" s="11">
        <f t="shared" si="55"/>
        <v>0</v>
      </c>
      <c r="BK82" s="11">
        <f t="shared" si="56"/>
        <v>60</v>
      </c>
      <c r="BL82" s="41">
        <v>0</v>
      </c>
      <c r="BM82" s="41">
        <v>60</v>
      </c>
      <c r="BN82" s="14" t="str">
        <f t="shared" si="31"/>
        <v>JÓ</v>
      </c>
      <c r="BO82" s="14" t="str">
        <f t="shared" si="32"/>
        <v>JÓ</v>
      </c>
      <c r="BP82" s="33"/>
      <c r="BR82" s="29" t="s">
        <v>335</v>
      </c>
      <c r="BS82" s="522"/>
      <c r="BT82" s="522"/>
      <c r="BU82" s="522"/>
      <c r="BV82" s="522"/>
      <c r="BW82" s="522"/>
      <c r="BX82" s="521"/>
      <c r="BY82" s="48">
        <f t="shared" si="57"/>
        <v>0</v>
      </c>
      <c r="BZ82" s="531" t="s">
        <v>335</v>
      </c>
      <c r="CA82" s="531" t="s">
        <v>335</v>
      </c>
      <c r="CB82" s="531"/>
      <c r="CC82" s="531"/>
      <c r="CD82" s="26"/>
      <c r="CE82" s="26"/>
      <c r="CF82" s="26"/>
      <c r="CG82" s="26"/>
      <c r="CH82" s="26"/>
      <c r="CI82" s="26"/>
      <c r="CJ82" s="26"/>
      <c r="CK82" s="26"/>
      <c r="CL82" s="27" t="str">
        <f t="shared" si="38"/>
        <v>0</v>
      </c>
      <c r="CM82" s="27" t="str">
        <f t="shared" si="58"/>
        <v>0</v>
      </c>
      <c r="CN82" s="531" t="s">
        <v>335</v>
      </c>
      <c r="CO82" s="531" t="s">
        <v>335</v>
      </c>
      <c r="CP82" s="14" t="str">
        <f t="shared" si="39"/>
        <v>NINCS</v>
      </c>
      <c r="CQ82" s="14" t="str">
        <f t="shared" si="40"/>
        <v>NINCS</v>
      </c>
      <c r="CR82" s="33"/>
      <c r="CS82" s="33"/>
      <c r="CT82" s="32" t="s">
        <v>479</v>
      </c>
      <c r="CU82" s="523" t="s">
        <v>8274</v>
      </c>
      <c r="CV82" s="523"/>
      <c r="CW82" s="524"/>
      <c r="CX82" s="524"/>
      <c r="CY82" s="524"/>
      <c r="CZ82" s="524"/>
      <c r="DA82" s="26">
        <f t="shared" si="59"/>
        <v>1</v>
      </c>
      <c r="DB82" s="531">
        <v>30</v>
      </c>
      <c r="DC82" s="531">
        <v>20</v>
      </c>
      <c r="DD82" s="531">
        <v>10</v>
      </c>
      <c r="DE82" s="531">
        <v>40</v>
      </c>
      <c r="DF82" s="531"/>
      <c r="DG82" s="531"/>
      <c r="DH82" s="531"/>
      <c r="DI82" s="531"/>
      <c r="DJ82" s="531"/>
      <c r="DK82" s="531"/>
      <c r="DL82" s="531"/>
      <c r="DM82" s="531"/>
      <c r="DN82" s="531"/>
      <c r="DO82" s="531"/>
      <c r="DP82" s="531"/>
      <c r="DQ82" s="531"/>
      <c r="DR82" s="531"/>
      <c r="DS82" s="531"/>
      <c r="DT82" s="531"/>
      <c r="DU82" s="531"/>
      <c r="DV82" s="531"/>
      <c r="DW82" s="531"/>
      <c r="DX82" s="531"/>
      <c r="DY82" s="531"/>
      <c r="DZ82" s="27">
        <f t="shared" si="33"/>
        <v>30</v>
      </c>
      <c r="EA82" s="27">
        <f t="shared" si="34"/>
        <v>20</v>
      </c>
      <c r="EB82" s="27">
        <f t="shared" si="35"/>
        <v>10</v>
      </c>
      <c r="EC82" s="27">
        <f t="shared" si="36"/>
        <v>40</v>
      </c>
      <c r="ED82" s="531">
        <v>30</v>
      </c>
      <c r="EE82" s="531">
        <v>20</v>
      </c>
      <c r="EF82" s="531">
        <v>10</v>
      </c>
      <c r="EG82" s="531">
        <v>40</v>
      </c>
      <c r="EH82" s="27" t="str">
        <f t="shared" si="41"/>
        <v>JÓ</v>
      </c>
      <c r="EI82" s="27" t="str">
        <f t="shared" si="42"/>
        <v>JÓ</v>
      </c>
      <c r="EJ82" s="27" t="str">
        <f t="shared" si="43"/>
        <v>JÓ</v>
      </c>
      <c r="EK82" s="27" t="str">
        <f t="shared" si="44"/>
        <v>JÓ</v>
      </c>
      <c r="EL82" s="527"/>
      <c r="EN82" s="6">
        <f t="shared" si="45"/>
        <v>40</v>
      </c>
      <c r="EO82" s="6">
        <f t="shared" si="46"/>
        <v>60</v>
      </c>
      <c r="EP82" s="6">
        <f t="shared" si="47"/>
        <v>40</v>
      </c>
      <c r="EQ82" s="6">
        <f t="shared" si="48"/>
        <v>60</v>
      </c>
      <c r="ER82" s="24" t="str">
        <f t="shared" si="37"/>
        <v>JÓ</v>
      </c>
      <c r="ET82" s="6">
        <f t="shared" si="49"/>
        <v>100</v>
      </c>
      <c r="EV82" s="459" t="s">
        <v>796</v>
      </c>
      <c r="EW82" s="459" t="s">
        <v>818</v>
      </c>
      <c r="EX82" s="459" t="s">
        <v>801</v>
      </c>
      <c r="EZ82" s="189">
        <f t="shared" si="50"/>
        <v>30</v>
      </c>
      <c r="FA82" s="201">
        <f t="shared" si="60"/>
        <v>0.5</v>
      </c>
      <c r="FB82" s="23"/>
      <c r="FC82" s="189">
        <f t="shared" si="61"/>
        <v>4</v>
      </c>
      <c r="FE82" s="213">
        <f t="shared" si="51"/>
        <v>0</v>
      </c>
      <c r="FF82" s="213">
        <f t="shared" si="52"/>
        <v>0</v>
      </c>
      <c r="FJ82" s="533" t="s">
        <v>8571</v>
      </c>
    </row>
    <row r="83" spans="1:166" ht="50.1" customHeight="1" x14ac:dyDescent="0.25">
      <c r="A83" s="20">
        <v>78</v>
      </c>
      <c r="B83" s="459" t="s">
        <v>144</v>
      </c>
      <c r="C83" s="541" t="s">
        <v>7784</v>
      </c>
      <c r="D83" s="459" t="s">
        <v>16</v>
      </c>
      <c r="E83" s="530">
        <v>35</v>
      </c>
      <c r="F83" s="530">
        <v>65</v>
      </c>
      <c r="G83" s="38" t="s">
        <v>580</v>
      </c>
      <c r="H83" s="38" t="s">
        <v>581</v>
      </c>
      <c r="I83" s="38" t="s">
        <v>582</v>
      </c>
      <c r="J83" s="38" t="s">
        <v>583</v>
      </c>
      <c r="K83" s="38" t="s">
        <v>584</v>
      </c>
      <c r="L83" s="38" t="s">
        <v>585</v>
      </c>
      <c r="M83" s="38"/>
      <c r="N83" s="38"/>
      <c r="O83" s="38"/>
      <c r="P83" s="38"/>
      <c r="Q83" s="38"/>
      <c r="R83" s="38"/>
      <c r="S83" s="38"/>
      <c r="T83" s="38"/>
      <c r="U83" s="38"/>
      <c r="V83" s="38"/>
      <c r="W83" s="38"/>
      <c r="X83" s="38"/>
      <c r="Y83" s="38"/>
      <c r="Z83" s="38"/>
      <c r="AA83" s="38"/>
      <c r="AB83" s="38"/>
      <c r="AC83" s="38"/>
      <c r="AD83" s="38"/>
      <c r="AE83" s="38"/>
      <c r="AF83" s="38"/>
      <c r="AG83" s="38"/>
      <c r="AH83" s="38"/>
      <c r="AI83" s="38">
        <f t="shared" si="53"/>
        <v>3</v>
      </c>
      <c r="AJ83" s="474" t="s">
        <v>8276</v>
      </c>
      <c r="AK83" s="474" t="s">
        <v>8277</v>
      </c>
      <c r="AL83" s="474"/>
      <c r="AM83" s="474"/>
      <c r="AN83" s="474"/>
      <c r="AO83" s="474"/>
      <c r="AP83" s="474"/>
      <c r="AQ83" s="474"/>
      <c r="AR83" s="474"/>
      <c r="AS83" s="41">
        <f t="shared" si="54"/>
        <v>1</v>
      </c>
      <c r="AT83" s="41">
        <v>200</v>
      </c>
      <c r="AU83" s="41">
        <v>65</v>
      </c>
      <c r="AV83" s="41"/>
      <c r="AW83" s="41"/>
      <c r="AX83" s="41"/>
      <c r="AY83" s="41"/>
      <c r="AZ83" s="41"/>
      <c r="BA83" s="41"/>
      <c r="BB83" s="41"/>
      <c r="BC83" s="41"/>
      <c r="BD83" s="41"/>
      <c r="BE83" s="41"/>
      <c r="BF83" s="41"/>
      <c r="BG83" s="41"/>
      <c r="BH83" s="41"/>
      <c r="BI83" s="41"/>
      <c r="BJ83" s="11">
        <f t="shared" si="55"/>
        <v>200</v>
      </c>
      <c r="BK83" s="11">
        <f t="shared" si="56"/>
        <v>65</v>
      </c>
      <c r="BL83" s="41">
        <v>200</v>
      </c>
      <c r="BM83" s="41">
        <v>65</v>
      </c>
      <c r="BN83" s="14" t="str">
        <f t="shared" si="31"/>
        <v>JÓ</v>
      </c>
      <c r="BO83" s="14" t="str">
        <f t="shared" si="32"/>
        <v>JÓ</v>
      </c>
      <c r="BP83" s="33" t="s">
        <v>8280</v>
      </c>
      <c r="BR83" s="29" t="s">
        <v>335</v>
      </c>
      <c r="BS83" s="522"/>
      <c r="BT83" s="522"/>
      <c r="BU83" s="522"/>
      <c r="BV83" s="522"/>
      <c r="BW83" s="522"/>
      <c r="BX83" s="521"/>
      <c r="BY83" s="48">
        <f t="shared" si="57"/>
        <v>0</v>
      </c>
      <c r="BZ83" s="531" t="s">
        <v>335</v>
      </c>
      <c r="CA83" s="531" t="s">
        <v>335</v>
      </c>
      <c r="CB83" s="531"/>
      <c r="CC83" s="531"/>
      <c r="CD83" s="26"/>
      <c r="CE83" s="26"/>
      <c r="CF83" s="26"/>
      <c r="CG83" s="26"/>
      <c r="CH83" s="26"/>
      <c r="CI83" s="26"/>
      <c r="CJ83" s="26"/>
      <c r="CK83" s="26"/>
      <c r="CL83" s="27" t="str">
        <f t="shared" si="38"/>
        <v>0</v>
      </c>
      <c r="CM83" s="27" t="str">
        <f t="shared" si="58"/>
        <v>0</v>
      </c>
      <c r="CN83" s="531" t="s">
        <v>335</v>
      </c>
      <c r="CO83" s="531" t="s">
        <v>335</v>
      </c>
      <c r="CP83" s="14" t="str">
        <f t="shared" si="39"/>
        <v>NINCS</v>
      </c>
      <c r="CQ83" s="14" t="str">
        <f t="shared" si="40"/>
        <v>NINCS</v>
      </c>
      <c r="CR83" s="33"/>
      <c r="CS83" s="33"/>
      <c r="CT83" s="32" t="s">
        <v>8278</v>
      </c>
      <c r="CU83" s="523" t="s">
        <v>8279</v>
      </c>
      <c r="CV83" s="523"/>
      <c r="CW83" s="524"/>
      <c r="CX83" s="524"/>
      <c r="CY83" s="524"/>
      <c r="CZ83" s="524"/>
      <c r="DA83" s="26">
        <f t="shared" si="59"/>
        <v>1</v>
      </c>
      <c r="DB83" s="531">
        <v>30</v>
      </c>
      <c r="DC83" s="531">
        <v>15</v>
      </c>
      <c r="DD83" s="531">
        <v>15</v>
      </c>
      <c r="DE83" s="531">
        <v>35</v>
      </c>
      <c r="DF83" s="531"/>
      <c r="DG83" s="531"/>
      <c r="DH83" s="531"/>
      <c r="DI83" s="531"/>
      <c r="DJ83" s="531"/>
      <c r="DK83" s="531"/>
      <c r="DL83" s="531"/>
      <c r="DM83" s="531"/>
      <c r="DN83" s="531"/>
      <c r="DO83" s="531"/>
      <c r="DP83" s="531"/>
      <c r="DQ83" s="531"/>
      <c r="DR83" s="531"/>
      <c r="DS83" s="531"/>
      <c r="DT83" s="531"/>
      <c r="DU83" s="531"/>
      <c r="DV83" s="531"/>
      <c r="DW83" s="531"/>
      <c r="DX83" s="531"/>
      <c r="DY83" s="531"/>
      <c r="DZ83" s="27">
        <f t="shared" si="33"/>
        <v>30</v>
      </c>
      <c r="EA83" s="27">
        <f t="shared" si="34"/>
        <v>15</v>
      </c>
      <c r="EB83" s="27">
        <f t="shared" si="35"/>
        <v>15</v>
      </c>
      <c r="EC83" s="27">
        <f t="shared" si="36"/>
        <v>35</v>
      </c>
      <c r="ED83" s="531">
        <v>30</v>
      </c>
      <c r="EE83" s="531">
        <v>15</v>
      </c>
      <c r="EF83" s="531">
        <v>15</v>
      </c>
      <c r="EG83" s="531">
        <v>35</v>
      </c>
      <c r="EH83" s="27" t="str">
        <f t="shared" si="41"/>
        <v>JÓ</v>
      </c>
      <c r="EI83" s="27" t="str">
        <f t="shared" si="42"/>
        <v>JÓ</v>
      </c>
      <c r="EJ83" s="27" t="str">
        <f t="shared" si="43"/>
        <v>JÓ</v>
      </c>
      <c r="EK83" s="27" t="str">
        <f t="shared" si="44"/>
        <v>JÓ</v>
      </c>
      <c r="EL83" s="527"/>
      <c r="EN83" s="6">
        <f t="shared" si="45"/>
        <v>35</v>
      </c>
      <c r="EO83" s="6">
        <f t="shared" si="46"/>
        <v>65</v>
      </c>
      <c r="EP83" s="6">
        <f t="shared" si="47"/>
        <v>35</v>
      </c>
      <c r="EQ83" s="6">
        <f t="shared" si="48"/>
        <v>65</v>
      </c>
      <c r="ER83" s="24" t="str">
        <f t="shared" si="37"/>
        <v>JÓ</v>
      </c>
      <c r="ET83" s="6">
        <f t="shared" si="49"/>
        <v>100</v>
      </c>
      <c r="EV83" s="459" t="s">
        <v>817</v>
      </c>
      <c r="EW83" s="459" t="s">
        <v>797</v>
      </c>
      <c r="EX83" s="459" t="s">
        <v>798</v>
      </c>
      <c r="EZ83" s="189">
        <f t="shared" si="50"/>
        <v>230</v>
      </c>
      <c r="FA83" s="201">
        <f t="shared" si="60"/>
        <v>3.8333333333333335</v>
      </c>
      <c r="FB83" s="23"/>
      <c r="FC83" s="189">
        <f t="shared" si="61"/>
        <v>3</v>
      </c>
      <c r="FE83" s="213">
        <f t="shared" si="51"/>
        <v>0</v>
      </c>
      <c r="FF83" s="213">
        <f t="shared" si="52"/>
        <v>0</v>
      </c>
      <c r="FJ83" s="541" t="s">
        <v>7784</v>
      </c>
    </row>
    <row r="84" spans="1:166" ht="50.1" customHeight="1" x14ac:dyDescent="0.25">
      <c r="A84" s="20">
        <v>79</v>
      </c>
      <c r="B84" s="459" t="s">
        <v>145</v>
      </c>
      <c r="C84" s="542" t="s">
        <v>146</v>
      </c>
      <c r="D84" s="459" t="s">
        <v>14</v>
      </c>
      <c r="E84" s="530">
        <v>20</v>
      </c>
      <c r="F84" s="530">
        <v>80</v>
      </c>
      <c r="G84" s="38" t="s">
        <v>586</v>
      </c>
      <c r="H84" s="38" t="s">
        <v>8281</v>
      </c>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f t="shared" si="53"/>
        <v>1</v>
      </c>
      <c r="AJ84" s="474" t="s">
        <v>147</v>
      </c>
      <c r="AK84" s="474" t="s">
        <v>8282</v>
      </c>
      <c r="AL84" s="474"/>
      <c r="AM84" s="474"/>
      <c r="AN84" s="474"/>
      <c r="AO84" s="474"/>
      <c r="AP84" s="474"/>
      <c r="AQ84" s="474"/>
      <c r="AR84" s="474"/>
      <c r="AS84" s="41">
        <f t="shared" si="54"/>
        <v>1</v>
      </c>
      <c r="AT84" s="41">
        <v>30</v>
      </c>
      <c r="AU84" s="41">
        <v>80</v>
      </c>
      <c r="AV84" s="41"/>
      <c r="AW84" s="41"/>
      <c r="AX84" s="41"/>
      <c r="AY84" s="41"/>
      <c r="AZ84" s="41"/>
      <c r="BA84" s="41"/>
      <c r="BB84" s="41"/>
      <c r="BC84" s="41"/>
      <c r="BD84" s="41"/>
      <c r="BE84" s="41"/>
      <c r="BF84" s="41"/>
      <c r="BG84" s="41"/>
      <c r="BH84" s="41"/>
      <c r="BI84" s="41"/>
      <c r="BJ84" s="11">
        <f t="shared" si="55"/>
        <v>30</v>
      </c>
      <c r="BK84" s="11">
        <f t="shared" si="56"/>
        <v>80</v>
      </c>
      <c r="BL84" s="41">
        <v>30</v>
      </c>
      <c r="BM84" s="41">
        <v>80</v>
      </c>
      <c r="BN84" s="14" t="str">
        <f t="shared" si="31"/>
        <v>JÓ</v>
      </c>
      <c r="BO84" s="14" t="str">
        <f t="shared" si="32"/>
        <v>JÓ</v>
      </c>
      <c r="BP84" s="33"/>
      <c r="BR84" s="29" t="s">
        <v>335</v>
      </c>
      <c r="BS84" s="522"/>
      <c r="BT84" s="522"/>
      <c r="BU84" s="522"/>
      <c r="BV84" s="522"/>
      <c r="BW84" s="522"/>
      <c r="BX84" s="521"/>
      <c r="BY84" s="48">
        <f t="shared" si="57"/>
        <v>0</v>
      </c>
      <c r="BZ84" s="531" t="s">
        <v>335</v>
      </c>
      <c r="CA84" s="531" t="s">
        <v>335</v>
      </c>
      <c r="CB84" s="531"/>
      <c r="CC84" s="531"/>
      <c r="CD84" s="26"/>
      <c r="CE84" s="26"/>
      <c r="CF84" s="26"/>
      <c r="CG84" s="26"/>
      <c r="CH84" s="26"/>
      <c r="CI84" s="26"/>
      <c r="CJ84" s="26"/>
      <c r="CK84" s="26"/>
      <c r="CL84" s="27" t="str">
        <f t="shared" si="38"/>
        <v>0</v>
      </c>
      <c r="CM84" s="27" t="str">
        <f t="shared" si="58"/>
        <v>0</v>
      </c>
      <c r="CN84" s="531" t="s">
        <v>335</v>
      </c>
      <c r="CO84" s="531" t="s">
        <v>335</v>
      </c>
      <c r="CP84" s="14" t="str">
        <f t="shared" si="39"/>
        <v>NINCS</v>
      </c>
      <c r="CQ84" s="14" t="str">
        <f t="shared" si="40"/>
        <v>NINCS</v>
      </c>
      <c r="CR84" s="33"/>
      <c r="CS84" s="33"/>
      <c r="CT84" s="32" t="s">
        <v>147</v>
      </c>
      <c r="CU84" s="523" t="s">
        <v>8283</v>
      </c>
      <c r="CV84" s="523"/>
      <c r="CW84" s="524"/>
      <c r="CX84" s="524"/>
      <c r="CY84" s="524"/>
      <c r="CZ84" s="524"/>
      <c r="DA84" s="26">
        <f t="shared" si="59"/>
        <v>1</v>
      </c>
      <c r="DB84" s="531">
        <v>20</v>
      </c>
      <c r="DC84" s="531">
        <v>10</v>
      </c>
      <c r="DD84" s="531">
        <v>10</v>
      </c>
      <c r="DE84" s="531">
        <v>20</v>
      </c>
      <c r="DF84" s="531"/>
      <c r="DG84" s="531"/>
      <c r="DH84" s="531"/>
      <c r="DI84" s="531"/>
      <c r="DJ84" s="531"/>
      <c r="DK84" s="531"/>
      <c r="DL84" s="531"/>
      <c r="DM84" s="531"/>
      <c r="DN84" s="531"/>
      <c r="DO84" s="531"/>
      <c r="DP84" s="531"/>
      <c r="DQ84" s="531"/>
      <c r="DR84" s="531"/>
      <c r="DS84" s="531"/>
      <c r="DT84" s="531"/>
      <c r="DU84" s="531"/>
      <c r="DV84" s="531"/>
      <c r="DW84" s="531"/>
      <c r="DX84" s="531"/>
      <c r="DY84" s="531"/>
      <c r="DZ84" s="27">
        <f t="shared" si="33"/>
        <v>20</v>
      </c>
      <c r="EA84" s="27">
        <f t="shared" si="34"/>
        <v>10</v>
      </c>
      <c r="EB84" s="27">
        <f t="shared" si="35"/>
        <v>10</v>
      </c>
      <c r="EC84" s="27">
        <f t="shared" si="36"/>
        <v>20</v>
      </c>
      <c r="ED84" s="531">
        <v>20</v>
      </c>
      <c r="EE84" s="531">
        <v>10</v>
      </c>
      <c r="EF84" s="531">
        <v>10</v>
      </c>
      <c r="EG84" s="531">
        <v>20</v>
      </c>
      <c r="EH84" s="27" t="str">
        <f t="shared" si="41"/>
        <v>JÓ</v>
      </c>
      <c r="EI84" s="27" t="str">
        <f t="shared" si="42"/>
        <v>JÓ</v>
      </c>
      <c r="EJ84" s="27" t="str">
        <f t="shared" si="43"/>
        <v>JÓ</v>
      </c>
      <c r="EK84" s="27" t="str">
        <f t="shared" si="44"/>
        <v>JÓ</v>
      </c>
      <c r="EL84" s="527"/>
      <c r="EN84" s="6">
        <f t="shared" si="45"/>
        <v>20</v>
      </c>
      <c r="EO84" s="6">
        <f t="shared" si="46"/>
        <v>80</v>
      </c>
      <c r="EP84" s="6">
        <f t="shared" si="47"/>
        <v>20</v>
      </c>
      <c r="EQ84" s="6">
        <f t="shared" si="48"/>
        <v>80</v>
      </c>
      <c r="ER84" s="24" t="str">
        <f t="shared" si="37"/>
        <v>JÓ</v>
      </c>
      <c r="ET84" s="6">
        <f t="shared" si="49"/>
        <v>100</v>
      </c>
      <c r="EV84" s="459" t="s">
        <v>800</v>
      </c>
      <c r="EW84" s="459" t="s">
        <v>813</v>
      </c>
      <c r="EX84" s="459" t="s">
        <v>798</v>
      </c>
      <c r="EZ84" s="189">
        <f t="shared" si="50"/>
        <v>50</v>
      </c>
      <c r="FA84" s="201">
        <f t="shared" si="60"/>
        <v>0.83333333333333337</v>
      </c>
      <c r="FB84" s="23"/>
      <c r="FC84" s="189">
        <f t="shared" si="61"/>
        <v>4</v>
      </c>
      <c r="FE84" s="213">
        <f t="shared" si="51"/>
        <v>0</v>
      </c>
      <c r="FF84" s="213">
        <f t="shared" si="52"/>
        <v>0</v>
      </c>
      <c r="FJ84" s="542" t="s">
        <v>146</v>
      </c>
    </row>
    <row r="85" spans="1:166" ht="50.1" customHeight="1" x14ac:dyDescent="0.25">
      <c r="A85" s="20">
        <v>80</v>
      </c>
      <c r="B85" s="459" t="s">
        <v>148</v>
      </c>
      <c r="C85" s="543" t="s">
        <v>149</v>
      </c>
      <c r="D85" s="459" t="s">
        <v>12</v>
      </c>
      <c r="E85" s="530">
        <v>40</v>
      </c>
      <c r="F85" s="530">
        <v>60</v>
      </c>
      <c r="G85" s="38" t="s">
        <v>8284</v>
      </c>
      <c r="H85" s="38" t="s">
        <v>587</v>
      </c>
      <c r="I85" s="38" t="s">
        <v>588</v>
      </c>
      <c r="J85" s="38" t="s">
        <v>589</v>
      </c>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f t="shared" si="53"/>
        <v>2</v>
      </c>
      <c r="AJ85" s="474" t="s">
        <v>150</v>
      </c>
      <c r="AK85" s="474" t="s">
        <v>8285</v>
      </c>
      <c r="AL85" s="474"/>
      <c r="AM85" s="474"/>
      <c r="AN85" s="474"/>
      <c r="AO85" s="474"/>
      <c r="AP85" s="474"/>
      <c r="AQ85" s="474"/>
      <c r="AR85" s="474"/>
      <c r="AS85" s="41">
        <f t="shared" si="54"/>
        <v>1</v>
      </c>
      <c r="AT85" s="41">
        <v>60</v>
      </c>
      <c r="AU85" s="41">
        <v>70</v>
      </c>
      <c r="AV85" s="41"/>
      <c r="AW85" s="41"/>
      <c r="AX85" s="41"/>
      <c r="AY85" s="41"/>
      <c r="AZ85" s="41"/>
      <c r="BA85" s="41"/>
      <c r="BB85" s="41"/>
      <c r="BC85" s="41"/>
      <c r="BD85" s="41"/>
      <c r="BE85" s="41"/>
      <c r="BF85" s="41"/>
      <c r="BG85" s="41"/>
      <c r="BH85" s="41"/>
      <c r="BI85" s="41"/>
      <c r="BJ85" s="11">
        <f t="shared" si="55"/>
        <v>60</v>
      </c>
      <c r="BK85" s="11">
        <f t="shared" si="56"/>
        <v>70</v>
      </c>
      <c r="BL85" s="41">
        <v>60</v>
      </c>
      <c r="BM85" s="41">
        <v>70</v>
      </c>
      <c r="BN85" s="14" t="str">
        <f t="shared" ref="BN85:BN134" si="62">IF(B85="","",IF(BJ85="","ADATHIÁNY",IF(BJ85=BL85,"JÓ","ROSSZ")))</f>
        <v>JÓ</v>
      </c>
      <c r="BO85" s="14" t="str">
        <f t="shared" ref="BO85:BO134" si="63">IF(B85="","",IF(BK85="","ADATHIÁNY",IF(BK85=BM85,"JÓ","ROSSZ")))</f>
        <v>JÓ</v>
      </c>
      <c r="BP85" s="33"/>
      <c r="BR85" s="29" t="s">
        <v>335</v>
      </c>
      <c r="BS85" s="522"/>
      <c r="BT85" s="522"/>
      <c r="BU85" s="522"/>
      <c r="BV85" s="522"/>
      <c r="BW85" s="522"/>
      <c r="BX85" s="521"/>
      <c r="BY85" s="48">
        <f t="shared" si="57"/>
        <v>0</v>
      </c>
      <c r="BZ85" s="531" t="s">
        <v>335</v>
      </c>
      <c r="CA85" s="531" t="s">
        <v>335</v>
      </c>
      <c r="CB85" s="531"/>
      <c r="CC85" s="531"/>
      <c r="CD85" s="26"/>
      <c r="CE85" s="26"/>
      <c r="CF85" s="26"/>
      <c r="CG85" s="26"/>
      <c r="CH85" s="26"/>
      <c r="CI85" s="26"/>
      <c r="CJ85" s="26"/>
      <c r="CK85" s="26"/>
      <c r="CL85" s="27" t="str">
        <f t="shared" si="38"/>
        <v>0</v>
      </c>
      <c r="CM85" s="27" t="str">
        <f t="shared" si="58"/>
        <v>0</v>
      </c>
      <c r="CN85" s="531" t="s">
        <v>335</v>
      </c>
      <c r="CO85" s="531" t="s">
        <v>335</v>
      </c>
      <c r="CP85" s="14" t="str">
        <f t="shared" si="39"/>
        <v>NINCS</v>
      </c>
      <c r="CQ85" s="14" t="str">
        <f t="shared" si="40"/>
        <v>NINCS</v>
      </c>
      <c r="CR85" s="33"/>
      <c r="CS85" s="33"/>
      <c r="CT85" s="32" t="s">
        <v>590</v>
      </c>
      <c r="CU85" s="523" t="s">
        <v>8286</v>
      </c>
      <c r="CV85" s="523"/>
      <c r="CW85" s="524"/>
      <c r="CX85" s="524"/>
      <c r="CY85" s="524"/>
      <c r="CZ85" s="524"/>
      <c r="DA85" s="26">
        <f t="shared" si="59"/>
        <v>1</v>
      </c>
      <c r="DB85" s="531">
        <v>30</v>
      </c>
      <c r="DC85" s="531">
        <v>20</v>
      </c>
      <c r="DD85" s="531">
        <v>10</v>
      </c>
      <c r="DE85" s="531">
        <v>30</v>
      </c>
      <c r="DF85" s="531"/>
      <c r="DG85" s="531"/>
      <c r="DH85" s="531"/>
      <c r="DI85" s="531"/>
      <c r="DJ85" s="531"/>
      <c r="DK85" s="531"/>
      <c r="DL85" s="531"/>
      <c r="DM85" s="531"/>
      <c r="DN85" s="531"/>
      <c r="DO85" s="531"/>
      <c r="DP85" s="531"/>
      <c r="DQ85" s="531"/>
      <c r="DR85" s="531"/>
      <c r="DS85" s="531"/>
      <c r="DT85" s="531"/>
      <c r="DU85" s="531"/>
      <c r="DV85" s="531"/>
      <c r="DW85" s="531"/>
      <c r="DX85" s="531"/>
      <c r="DY85" s="531"/>
      <c r="DZ85" s="27">
        <f t="shared" ref="DZ85:DZ134" si="64">IF(DB85="NINCS","0",IF(DB85="","",(DB85+DF85+DJ85+DN85+DR85+DV85)))</f>
        <v>30</v>
      </c>
      <c r="EA85" s="27">
        <f t="shared" ref="EA85:EA134" si="65">IF(DC85="NINCS","0",IF(DC85="","",(DC85+DG85+DK85+DO85+DS85+DW85)))</f>
        <v>20</v>
      </c>
      <c r="EB85" s="27">
        <f t="shared" ref="EB85:EB134" si="66">IF(DD85="NINCS","0",IF(DD85="","",(DD85+DH85+DL85+DP85+DT85+DX85)))</f>
        <v>10</v>
      </c>
      <c r="EC85" s="27">
        <f t="shared" ref="EC85:EC134" si="67">IF(DE85="NINCS","0",IF(DE85="","",(DE85+DI85+DM85+DQ85+DU85+DY85)))</f>
        <v>30</v>
      </c>
      <c r="ED85" s="531">
        <v>30</v>
      </c>
      <c r="EE85" s="531">
        <v>20</v>
      </c>
      <c r="EF85" s="531">
        <v>10</v>
      </c>
      <c r="EG85" s="531">
        <v>30</v>
      </c>
      <c r="EH85" s="27" t="str">
        <f t="shared" si="41"/>
        <v>JÓ</v>
      </c>
      <c r="EI85" s="27" t="str">
        <f t="shared" si="42"/>
        <v>JÓ</v>
      </c>
      <c r="EJ85" s="27" t="str">
        <f t="shared" si="43"/>
        <v>JÓ</v>
      </c>
      <c r="EK85" s="27" t="str">
        <f t="shared" si="44"/>
        <v>JÓ</v>
      </c>
      <c r="EL85" s="527"/>
      <c r="EN85" s="6">
        <f t="shared" si="45"/>
        <v>30</v>
      </c>
      <c r="EO85" s="6">
        <f t="shared" si="46"/>
        <v>70</v>
      </c>
      <c r="EP85" s="6">
        <f t="shared" si="47"/>
        <v>40</v>
      </c>
      <c r="EQ85" s="6">
        <f t="shared" si="48"/>
        <v>60</v>
      </c>
      <c r="ER85" s="24" t="str">
        <f t="shared" ref="ER85:ER134" si="68">IF(EN85="","",IF(EN85&gt;EO85,"Elmélet több",IF(EN85&lt;EP85,"Gyakorlat több","JÓ")))</f>
        <v>Gyakorlat több</v>
      </c>
      <c r="ET85" s="6">
        <f t="shared" si="49"/>
        <v>100</v>
      </c>
      <c r="EV85" s="459" t="s">
        <v>803</v>
      </c>
      <c r="EW85" s="459" t="s">
        <v>797</v>
      </c>
      <c r="EX85" s="459" t="s">
        <v>798</v>
      </c>
      <c r="EZ85" s="189">
        <f t="shared" si="50"/>
        <v>90</v>
      </c>
      <c r="FA85" s="201">
        <f t="shared" si="60"/>
        <v>1.5</v>
      </c>
      <c r="FB85" s="23"/>
      <c r="FC85" s="189">
        <f t="shared" si="61"/>
        <v>4</v>
      </c>
      <c r="FE85" s="213">
        <f t="shared" si="51"/>
        <v>0</v>
      </c>
      <c r="FF85" s="213">
        <f t="shared" si="52"/>
        <v>0</v>
      </c>
      <c r="FJ85" s="543" t="s">
        <v>149</v>
      </c>
    </row>
    <row r="86" spans="1:166" ht="50.1" customHeight="1" x14ac:dyDescent="0.25">
      <c r="A86" s="20">
        <v>81</v>
      </c>
      <c r="B86" s="459" t="s">
        <v>8287</v>
      </c>
      <c r="C86" s="541" t="s">
        <v>151</v>
      </c>
      <c r="D86" s="459" t="s">
        <v>16</v>
      </c>
      <c r="E86" s="530">
        <v>40</v>
      </c>
      <c r="F86" s="530">
        <v>60</v>
      </c>
      <c r="G86" s="38" t="s">
        <v>370</v>
      </c>
      <c r="H86" s="38" t="s">
        <v>371</v>
      </c>
      <c r="I86" s="38" t="s">
        <v>372</v>
      </c>
      <c r="J86" s="38" t="s">
        <v>373</v>
      </c>
      <c r="K86" s="38" t="s">
        <v>8284</v>
      </c>
      <c r="L86" s="38" t="s">
        <v>587</v>
      </c>
      <c r="M86" s="38" t="s">
        <v>8288</v>
      </c>
      <c r="N86" s="38" t="s">
        <v>591</v>
      </c>
      <c r="O86" s="38" t="s">
        <v>8289</v>
      </c>
      <c r="P86" s="38" t="s">
        <v>592</v>
      </c>
      <c r="Q86" s="38" t="s">
        <v>8290</v>
      </c>
      <c r="R86" s="38" t="s">
        <v>593</v>
      </c>
      <c r="S86" s="38" t="s">
        <v>8291</v>
      </c>
      <c r="T86" s="38" t="s">
        <v>8292</v>
      </c>
      <c r="U86" s="38" t="s">
        <v>8293</v>
      </c>
      <c r="V86" s="38" t="s">
        <v>8294</v>
      </c>
      <c r="W86" s="38"/>
      <c r="X86" s="38"/>
      <c r="Y86" s="38"/>
      <c r="Z86" s="38"/>
      <c r="AA86" s="38"/>
      <c r="AB86" s="38"/>
      <c r="AC86" s="38"/>
      <c r="AD86" s="38"/>
      <c r="AE86" s="38"/>
      <c r="AF86" s="38"/>
      <c r="AG86" s="38"/>
      <c r="AH86" s="38"/>
      <c r="AI86" s="38">
        <f t="shared" si="53"/>
        <v>8</v>
      </c>
      <c r="AJ86" s="474" t="s">
        <v>8295</v>
      </c>
      <c r="AK86" s="474" t="s">
        <v>8296</v>
      </c>
      <c r="AL86" s="474"/>
      <c r="AM86" s="474"/>
      <c r="AN86" s="474"/>
      <c r="AO86" s="474"/>
      <c r="AP86" s="474"/>
      <c r="AQ86" s="474"/>
      <c r="AR86" s="474"/>
      <c r="AS86" s="41">
        <f t="shared" si="54"/>
        <v>1</v>
      </c>
      <c r="AT86" s="41">
        <v>270</v>
      </c>
      <c r="AU86" s="41">
        <v>65</v>
      </c>
      <c r="AV86" s="41"/>
      <c r="AW86" s="41"/>
      <c r="AX86" s="41"/>
      <c r="AY86" s="41"/>
      <c r="AZ86" s="41"/>
      <c r="BA86" s="41"/>
      <c r="BB86" s="41"/>
      <c r="BC86" s="41"/>
      <c r="BD86" s="41"/>
      <c r="BE86" s="41"/>
      <c r="BF86" s="41"/>
      <c r="BG86" s="41"/>
      <c r="BH86" s="41"/>
      <c r="BI86" s="41"/>
      <c r="BJ86" s="11">
        <f t="shared" si="55"/>
        <v>270</v>
      </c>
      <c r="BK86" s="11">
        <f t="shared" si="56"/>
        <v>65</v>
      </c>
      <c r="BL86" s="41">
        <v>270</v>
      </c>
      <c r="BM86" s="41">
        <v>65</v>
      </c>
      <c r="BN86" s="14" t="str">
        <f t="shared" si="62"/>
        <v>JÓ</v>
      </c>
      <c r="BO86" s="14" t="str">
        <f t="shared" si="63"/>
        <v>JÓ</v>
      </c>
      <c r="BP86" s="33" t="s">
        <v>8299</v>
      </c>
      <c r="BQ86" s="33" t="s">
        <v>8297</v>
      </c>
      <c r="BR86" s="29" t="s">
        <v>335</v>
      </c>
      <c r="BS86" s="522"/>
      <c r="BT86" s="522"/>
      <c r="BU86" s="522"/>
      <c r="BV86" s="522"/>
      <c r="BW86" s="522"/>
      <c r="BX86" s="521"/>
      <c r="BY86" s="48">
        <f t="shared" si="57"/>
        <v>0</v>
      </c>
      <c r="BZ86" s="531" t="s">
        <v>335</v>
      </c>
      <c r="CA86" s="531" t="s">
        <v>335</v>
      </c>
      <c r="CB86" s="531"/>
      <c r="CC86" s="531"/>
      <c r="CD86" s="26"/>
      <c r="CE86" s="26"/>
      <c r="CF86" s="26"/>
      <c r="CG86" s="26"/>
      <c r="CH86" s="26"/>
      <c r="CI86" s="26"/>
      <c r="CJ86" s="26"/>
      <c r="CK86" s="26"/>
      <c r="CL86" s="27" t="str">
        <f t="shared" si="38"/>
        <v>0</v>
      </c>
      <c r="CM86" s="27" t="str">
        <f t="shared" si="58"/>
        <v>0</v>
      </c>
      <c r="CN86" s="531" t="s">
        <v>335</v>
      </c>
      <c r="CO86" s="531" t="s">
        <v>335</v>
      </c>
      <c r="CP86" s="14" t="str">
        <f t="shared" si="39"/>
        <v>NINCS</v>
      </c>
      <c r="CQ86" s="14" t="str">
        <f t="shared" si="40"/>
        <v>NINCS</v>
      </c>
      <c r="CR86" s="33"/>
      <c r="CS86" s="33"/>
      <c r="CT86" s="32" t="s">
        <v>594</v>
      </c>
      <c r="CU86" s="523" t="s">
        <v>8298</v>
      </c>
      <c r="CV86" s="523"/>
      <c r="CW86" s="524"/>
      <c r="CX86" s="524"/>
      <c r="CY86" s="524"/>
      <c r="CZ86" s="524"/>
      <c r="DA86" s="26">
        <f t="shared" si="59"/>
        <v>1</v>
      </c>
      <c r="DB86" s="531">
        <v>35</v>
      </c>
      <c r="DC86" s="531">
        <v>20</v>
      </c>
      <c r="DD86" s="531">
        <v>15</v>
      </c>
      <c r="DE86" s="531">
        <v>35</v>
      </c>
      <c r="DF86" s="531"/>
      <c r="DG86" s="531"/>
      <c r="DH86" s="531"/>
      <c r="DI86" s="531"/>
      <c r="DJ86" s="531"/>
      <c r="DK86" s="531"/>
      <c r="DL86" s="531"/>
      <c r="DM86" s="531"/>
      <c r="DN86" s="531"/>
      <c r="DO86" s="531"/>
      <c r="DP86" s="531"/>
      <c r="DQ86" s="531"/>
      <c r="DR86" s="531"/>
      <c r="DS86" s="531"/>
      <c r="DT86" s="531"/>
      <c r="DU86" s="531"/>
      <c r="DV86" s="531"/>
      <c r="DW86" s="531"/>
      <c r="DX86" s="531"/>
      <c r="DY86" s="531"/>
      <c r="DZ86" s="27">
        <f t="shared" si="64"/>
        <v>35</v>
      </c>
      <c r="EA86" s="27">
        <f t="shared" si="65"/>
        <v>20</v>
      </c>
      <c r="EB86" s="27">
        <f t="shared" si="66"/>
        <v>15</v>
      </c>
      <c r="EC86" s="27">
        <f t="shared" si="67"/>
        <v>35</v>
      </c>
      <c r="ED86" s="531">
        <v>35</v>
      </c>
      <c r="EE86" s="531">
        <v>20</v>
      </c>
      <c r="EF86" s="531">
        <v>15</v>
      </c>
      <c r="EG86" s="531">
        <v>35</v>
      </c>
      <c r="EH86" s="27" t="str">
        <f t="shared" si="41"/>
        <v>JÓ</v>
      </c>
      <c r="EI86" s="27" t="str">
        <f t="shared" si="42"/>
        <v>JÓ</v>
      </c>
      <c r="EJ86" s="27" t="str">
        <f t="shared" si="43"/>
        <v>JÓ</v>
      </c>
      <c r="EK86" s="27" t="str">
        <f t="shared" si="44"/>
        <v>JÓ</v>
      </c>
      <c r="EL86" s="527"/>
      <c r="EN86" s="6">
        <f t="shared" si="45"/>
        <v>35</v>
      </c>
      <c r="EO86" s="6">
        <f t="shared" si="46"/>
        <v>65</v>
      </c>
      <c r="EP86" s="6">
        <f t="shared" si="47"/>
        <v>40</v>
      </c>
      <c r="EQ86" s="6">
        <f t="shared" si="48"/>
        <v>60</v>
      </c>
      <c r="ER86" s="24" t="str">
        <f t="shared" si="68"/>
        <v>Gyakorlat több</v>
      </c>
      <c r="ET86" s="6">
        <f t="shared" si="49"/>
        <v>100</v>
      </c>
      <c r="EV86" s="459" t="s">
        <v>815</v>
      </c>
      <c r="EW86" s="459" t="s">
        <v>822</v>
      </c>
      <c r="EX86" s="459" t="s">
        <v>801</v>
      </c>
      <c r="EZ86" s="189">
        <f t="shared" si="50"/>
        <v>305</v>
      </c>
      <c r="FA86" s="201">
        <f t="shared" si="60"/>
        <v>5.083333333333333</v>
      </c>
      <c r="FB86" s="23"/>
      <c r="FC86" s="189">
        <f t="shared" si="61"/>
        <v>2</v>
      </c>
      <c r="FE86" s="213">
        <f t="shared" si="51"/>
        <v>0</v>
      </c>
      <c r="FF86" s="213">
        <f t="shared" si="52"/>
        <v>0</v>
      </c>
      <c r="FJ86" s="541" t="s">
        <v>151</v>
      </c>
    </row>
    <row r="87" spans="1:166" ht="50.1" customHeight="1" x14ac:dyDescent="0.25">
      <c r="A87" s="20">
        <v>82</v>
      </c>
      <c r="B87" s="459" t="s">
        <v>152</v>
      </c>
      <c r="C87" s="541" t="s">
        <v>153</v>
      </c>
      <c r="D87" s="459" t="s">
        <v>16</v>
      </c>
      <c r="E87" s="530">
        <v>40</v>
      </c>
      <c r="F87" s="530">
        <v>60</v>
      </c>
      <c r="G87" s="38" t="s">
        <v>428</v>
      </c>
      <c r="H87" s="38" t="s">
        <v>435</v>
      </c>
      <c r="I87" s="38" t="s">
        <v>372</v>
      </c>
      <c r="J87" s="38" t="s">
        <v>373</v>
      </c>
      <c r="K87" s="38" t="s">
        <v>374</v>
      </c>
      <c r="L87" s="38" t="s">
        <v>375</v>
      </c>
      <c r="M87" s="38" t="s">
        <v>8284</v>
      </c>
      <c r="N87" s="38" t="s">
        <v>587</v>
      </c>
      <c r="O87" s="38" t="s">
        <v>588</v>
      </c>
      <c r="P87" s="38" t="s">
        <v>589</v>
      </c>
      <c r="Q87" s="38" t="s">
        <v>595</v>
      </c>
      <c r="R87" s="38" t="s">
        <v>596</v>
      </c>
      <c r="S87" s="38" t="s">
        <v>8289</v>
      </c>
      <c r="T87" s="38" t="s">
        <v>592</v>
      </c>
      <c r="U87" s="38"/>
      <c r="V87" s="38"/>
      <c r="W87" s="38"/>
      <c r="X87" s="38"/>
      <c r="Y87" s="38"/>
      <c r="Z87" s="38"/>
      <c r="AA87" s="38"/>
      <c r="AB87" s="38"/>
      <c r="AC87" s="38"/>
      <c r="AD87" s="38"/>
      <c r="AE87" s="38"/>
      <c r="AF87" s="38"/>
      <c r="AG87" s="38"/>
      <c r="AH87" s="38"/>
      <c r="AI87" s="38">
        <f t="shared" si="53"/>
        <v>7</v>
      </c>
      <c r="AJ87" s="474" t="s">
        <v>8300</v>
      </c>
      <c r="AK87" s="474" t="s">
        <v>8301</v>
      </c>
      <c r="AL87" s="486" t="s">
        <v>8302</v>
      </c>
      <c r="AM87" s="486"/>
      <c r="AN87" s="486"/>
      <c r="AO87" s="486"/>
      <c r="AP87" s="486"/>
      <c r="AQ87" s="486"/>
      <c r="AR87" s="486"/>
      <c r="AS87" s="41">
        <f t="shared" si="54"/>
        <v>2</v>
      </c>
      <c r="AT87" s="41">
        <v>60</v>
      </c>
      <c r="AU87" s="41">
        <v>30</v>
      </c>
      <c r="AV87" s="41">
        <v>60</v>
      </c>
      <c r="AW87" s="41">
        <v>30</v>
      </c>
      <c r="AX87" s="41"/>
      <c r="AY87" s="41"/>
      <c r="AZ87" s="41"/>
      <c r="BA87" s="41"/>
      <c r="BB87" s="41"/>
      <c r="BC87" s="41"/>
      <c r="BD87" s="41"/>
      <c r="BE87" s="41"/>
      <c r="BF87" s="41"/>
      <c r="BG87" s="41"/>
      <c r="BH87" s="41"/>
      <c r="BI87" s="41"/>
      <c r="BJ87" s="11">
        <f t="shared" si="55"/>
        <v>120</v>
      </c>
      <c r="BK87" s="11">
        <f t="shared" si="56"/>
        <v>60</v>
      </c>
      <c r="BL87" s="41">
        <v>120</v>
      </c>
      <c r="BM87" s="41">
        <v>60</v>
      </c>
      <c r="BN87" s="14" t="str">
        <f t="shared" si="62"/>
        <v>JÓ</v>
      </c>
      <c r="BO87" s="14" t="str">
        <f t="shared" si="63"/>
        <v>JÓ</v>
      </c>
      <c r="BP87" s="33"/>
      <c r="BR87" s="29" t="s">
        <v>335</v>
      </c>
      <c r="BS87" s="522"/>
      <c r="BT87" s="522"/>
      <c r="BU87" s="522"/>
      <c r="BV87" s="522"/>
      <c r="BW87" s="522"/>
      <c r="BX87" s="521"/>
      <c r="BY87" s="48">
        <f t="shared" si="57"/>
        <v>0</v>
      </c>
      <c r="BZ87" s="531" t="s">
        <v>335</v>
      </c>
      <c r="CA87" s="531" t="s">
        <v>335</v>
      </c>
      <c r="CB87" s="531"/>
      <c r="CC87" s="531"/>
      <c r="CD87" s="26"/>
      <c r="CE87" s="26"/>
      <c r="CF87" s="26"/>
      <c r="CG87" s="26"/>
      <c r="CH87" s="26"/>
      <c r="CI87" s="26"/>
      <c r="CJ87" s="26"/>
      <c r="CK87" s="26"/>
      <c r="CL87" s="27" t="str">
        <f t="shared" si="38"/>
        <v>0</v>
      </c>
      <c r="CM87" s="27" t="str">
        <f t="shared" si="58"/>
        <v>0</v>
      </c>
      <c r="CN87" s="531" t="s">
        <v>335</v>
      </c>
      <c r="CO87" s="531" t="s">
        <v>335</v>
      </c>
      <c r="CP87" s="14" t="str">
        <f t="shared" si="39"/>
        <v>NINCS</v>
      </c>
      <c r="CQ87" s="14" t="str">
        <f t="shared" si="40"/>
        <v>NINCS</v>
      </c>
      <c r="CR87" s="33"/>
      <c r="CS87" s="33"/>
      <c r="CT87" s="32" t="s">
        <v>8303</v>
      </c>
      <c r="CU87" s="523" t="s">
        <v>8304</v>
      </c>
      <c r="CV87" s="523" t="s">
        <v>8305</v>
      </c>
      <c r="CW87" s="524"/>
      <c r="CX87" s="524"/>
      <c r="CY87" s="524"/>
      <c r="CZ87" s="524"/>
      <c r="DA87" s="26">
        <f t="shared" si="59"/>
        <v>2</v>
      </c>
      <c r="DB87" s="531">
        <v>30</v>
      </c>
      <c r="DC87" s="531">
        <v>20</v>
      </c>
      <c r="DD87" s="531">
        <v>10</v>
      </c>
      <c r="DE87" s="531">
        <v>20</v>
      </c>
      <c r="DF87" s="531">
        <v>30</v>
      </c>
      <c r="DG87" s="531">
        <v>20</v>
      </c>
      <c r="DH87" s="531">
        <v>10</v>
      </c>
      <c r="DI87" s="531">
        <v>20</v>
      </c>
      <c r="DJ87" s="531"/>
      <c r="DK87" s="531"/>
      <c r="DL87" s="531"/>
      <c r="DM87" s="531"/>
      <c r="DN87" s="531"/>
      <c r="DO87" s="531"/>
      <c r="DP87" s="531"/>
      <c r="DQ87" s="531"/>
      <c r="DR87" s="531"/>
      <c r="DS87" s="531"/>
      <c r="DT87" s="531"/>
      <c r="DU87" s="531"/>
      <c r="DV87" s="531"/>
      <c r="DW87" s="531"/>
      <c r="DX87" s="531"/>
      <c r="DY87" s="531"/>
      <c r="DZ87" s="27">
        <f t="shared" si="64"/>
        <v>60</v>
      </c>
      <c r="EA87" s="27">
        <f t="shared" si="65"/>
        <v>40</v>
      </c>
      <c r="EB87" s="27">
        <f t="shared" si="66"/>
        <v>20</v>
      </c>
      <c r="EC87" s="27">
        <f t="shared" si="67"/>
        <v>40</v>
      </c>
      <c r="ED87" s="531">
        <v>60</v>
      </c>
      <c r="EE87" s="531">
        <v>40</v>
      </c>
      <c r="EF87" s="531">
        <v>20</v>
      </c>
      <c r="EG87" s="531">
        <v>40</v>
      </c>
      <c r="EH87" s="27" t="str">
        <f t="shared" si="41"/>
        <v>JÓ</v>
      </c>
      <c r="EI87" s="27" t="str">
        <f t="shared" si="42"/>
        <v>JÓ</v>
      </c>
      <c r="EJ87" s="27" t="str">
        <f t="shared" si="43"/>
        <v>JÓ</v>
      </c>
      <c r="EK87" s="27" t="str">
        <f t="shared" si="44"/>
        <v>JÓ</v>
      </c>
      <c r="EL87" s="527"/>
      <c r="EN87" s="6">
        <f t="shared" si="45"/>
        <v>40</v>
      </c>
      <c r="EO87" s="6">
        <f t="shared" si="46"/>
        <v>60</v>
      </c>
      <c r="EP87" s="6">
        <f t="shared" si="47"/>
        <v>40</v>
      </c>
      <c r="EQ87" s="6">
        <f t="shared" si="48"/>
        <v>60</v>
      </c>
      <c r="ER87" s="24" t="str">
        <f t="shared" si="68"/>
        <v>JÓ</v>
      </c>
      <c r="ET87" s="6">
        <f t="shared" si="49"/>
        <v>100</v>
      </c>
      <c r="EV87" s="459" t="s">
        <v>807</v>
      </c>
      <c r="EW87" s="459" t="s">
        <v>797</v>
      </c>
      <c r="EX87" s="459" t="s">
        <v>801</v>
      </c>
      <c r="EZ87" s="189">
        <f t="shared" si="50"/>
        <v>180</v>
      </c>
      <c r="FA87" s="201">
        <f t="shared" si="60"/>
        <v>3</v>
      </c>
      <c r="FB87" s="23"/>
      <c r="FC87" s="189">
        <f t="shared" si="61"/>
        <v>3</v>
      </c>
      <c r="FE87" s="213">
        <f t="shared" si="51"/>
        <v>0</v>
      </c>
      <c r="FF87" s="213">
        <f t="shared" si="52"/>
        <v>0</v>
      </c>
      <c r="FJ87" s="541" t="s">
        <v>153</v>
      </c>
    </row>
    <row r="88" spans="1:166" ht="50.1" customHeight="1" x14ac:dyDescent="0.25">
      <c r="A88" s="20">
        <v>83</v>
      </c>
      <c r="B88" s="458" t="s">
        <v>154</v>
      </c>
      <c r="C88" s="541" t="s">
        <v>155</v>
      </c>
      <c r="D88" s="459" t="s">
        <v>14</v>
      </c>
      <c r="E88" s="530">
        <v>40</v>
      </c>
      <c r="F88" s="530">
        <v>60</v>
      </c>
      <c r="G88" s="38" t="s">
        <v>597</v>
      </c>
      <c r="H88" s="38" t="s">
        <v>598</v>
      </c>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f t="shared" si="53"/>
        <v>1</v>
      </c>
      <c r="AJ88" s="516" t="s">
        <v>156</v>
      </c>
      <c r="AK88" s="474" t="s">
        <v>157</v>
      </c>
      <c r="AL88" s="474"/>
      <c r="AM88" s="474"/>
      <c r="AN88" s="474"/>
      <c r="AO88" s="474"/>
      <c r="AP88" s="474"/>
      <c r="AQ88" s="474"/>
      <c r="AR88" s="474"/>
      <c r="AS88" s="41">
        <f t="shared" si="54"/>
        <v>1</v>
      </c>
      <c r="AT88" s="41">
        <v>180</v>
      </c>
      <c r="AU88" s="41">
        <v>60</v>
      </c>
      <c r="AV88" s="41"/>
      <c r="AW88" s="41"/>
      <c r="AX88" s="41"/>
      <c r="AY88" s="41"/>
      <c r="AZ88" s="41"/>
      <c r="BA88" s="41"/>
      <c r="BB88" s="41"/>
      <c r="BC88" s="41"/>
      <c r="BD88" s="41"/>
      <c r="BE88" s="41"/>
      <c r="BF88" s="41"/>
      <c r="BG88" s="41"/>
      <c r="BH88" s="41"/>
      <c r="BI88" s="41"/>
      <c r="BJ88" s="11">
        <f t="shared" si="55"/>
        <v>180</v>
      </c>
      <c r="BK88" s="11">
        <f t="shared" si="56"/>
        <v>60</v>
      </c>
      <c r="BL88" s="41">
        <v>180</v>
      </c>
      <c r="BM88" s="41">
        <v>60</v>
      </c>
      <c r="BN88" s="14" t="str">
        <f t="shared" si="62"/>
        <v>JÓ</v>
      </c>
      <c r="BO88" s="14" t="str">
        <f t="shared" si="63"/>
        <v>JÓ</v>
      </c>
      <c r="BP88" s="33"/>
      <c r="BR88" s="29" t="s">
        <v>8306</v>
      </c>
      <c r="BS88" s="486" t="s">
        <v>7637</v>
      </c>
      <c r="BT88" s="522"/>
      <c r="BU88" s="522"/>
      <c r="BV88" s="522"/>
      <c r="BW88" s="522"/>
      <c r="BX88" s="521"/>
      <c r="BY88" s="48">
        <f t="shared" si="57"/>
        <v>1</v>
      </c>
      <c r="BZ88" s="531">
        <v>180</v>
      </c>
      <c r="CA88" s="531">
        <v>20</v>
      </c>
      <c r="CB88" s="531"/>
      <c r="CC88" s="531"/>
      <c r="CD88" s="26"/>
      <c r="CE88" s="26"/>
      <c r="CF88" s="26"/>
      <c r="CG88" s="26"/>
      <c r="CH88" s="26"/>
      <c r="CI88" s="26"/>
      <c r="CJ88" s="26"/>
      <c r="CK88" s="26"/>
      <c r="CL88" s="27">
        <f t="shared" si="38"/>
        <v>180</v>
      </c>
      <c r="CM88" s="27">
        <f t="shared" si="58"/>
        <v>20</v>
      </c>
      <c r="CN88" s="531">
        <v>180</v>
      </c>
      <c r="CO88" s="531">
        <v>20</v>
      </c>
      <c r="CP88" s="14" t="str">
        <f t="shared" si="39"/>
        <v>JÓ</v>
      </c>
      <c r="CQ88" s="14" t="str">
        <f t="shared" si="40"/>
        <v>JÓ</v>
      </c>
      <c r="CR88" s="33"/>
      <c r="CS88" s="33"/>
      <c r="CT88" s="32" t="s">
        <v>599</v>
      </c>
      <c r="CU88" s="523" t="s">
        <v>8307</v>
      </c>
      <c r="CV88" s="523"/>
      <c r="CW88" s="524"/>
      <c r="CX88" s="524"/>
      <c r="CY88" s="524"/>
      <c r="CZ88" s="524"/>
      <c r="DA88" s="26">
        <f t="shared" si="59"/>
        <v>1</v>
      </c>
      <c r="DB88" s="531">
        <v>30</v>
      </c>
      <c r="DC88" s="531">
        <v>20</v>
      </c>
      <c r="DD88" s="531">
        <v>10</v>
      </c>
      <c r="DE88" s="531">
        <v>20</v>
      </c>
      <c r="DF88" s="531"/>
      <c r="DG88" s="531"/>
      <c r="DH88" s="531"/>
      <c r="DI88" s="531"/>
      <c r="DJ88" s="531"/>
      <c r="DK88" s="531"/>
      <c r="DL88" s="531"/>
      <c r="DM88" s="531"/>
      <c r="DN88" s="531"/>
      <c r="DO88" s="531"/>
      <c r="DP88" s="531"/>
      <c r="DQ88" s="531"/>
      <c r="DR88" s="531"/>
      <c r="DS88" s="531"/>
      <c r="DT88" s="531"/>
      <c r="DU88" s="531"/>
      <c r="DV88" s="531"/>
      <c r="DW88" s="531"/>
      <c r="DX88" s="531"/>
      <c r="DY88" s="531"/>
      <c r="DZ88" s="27">
        <f t="shared" si="64"/>
        <v>30</v>
      </c>
      <c r="EA88" s="27">
        <f t="shared" si="65"/>
        <v>20</v>
      </c>
      <c r="EB88" s="27">
        <f t="shared" si="66"/>
        <v>10</v>
      </c>
      <c r="EC88" s="27">
        <f t="shared" si="67"/>
        <v>20</v>
      </c>
      <c r="ED88" s="531">
        <v>30</v>
      </c>
      <c r="EE88" s="531">
        <v>20</v>
      </c>
      <c r="EF88" s="531">
        <v>10</v>
      </c>
      <c r="EG88" s="531">
        <v>20</v>
      </c>
      <c r="EH88" s="27" t="str">
        <f t="shared" si="41"/>
        <v>JÓ</v>
      </c>
      <c r="EI88" s="27" t="str">
        <f t="shared" si="42"/>
        <v>JÓ</v>
      </c>
      <c r="EJ88" s="27" t="str">
        <f t="shared" si="43"/>
        <v>JÓ</v>
      </c>
      <c r="EK88" s="27" t="str">
        <f t="shared" si="44"/>
        <v>JÓ</v>
      </c>
      <c r="EL88" s="527"/>
      <c r="EN88" s="6">
        <f t="shared" si="45"/>
        <v>40</v>
      </c>
      <c r="EO88" s="6">
        <f t="shared" si="46"/>
        <v>60</v>
      </c>
      <c r="EP88" s="6">
        <f t="shared" si="47"/>
        <v>40</v>
      </c>
      <c r="EQ88" s="6">
        <f t="shared" si="48"/>
        <v>60</v>
      </c>
      <c r="ER88" s="24" t="str">
        <f t="shared" si="68"/>
        <v>JÓ</v>
      </c>
      <c r="ET88" s="6">
        <f t="shared" si="49"/>
        <v>100</v>
      </c>
      <c r="EV88" s="459" t="s">
        <v>796</v>
      </c>
      <c r="EW88" s="459" t="s">
        <v>802</v>
      </c>
      <c r="EX88" s="459" t="s">
        <v>820</v>
      </c>
      <c r="EZ88" s="189">
        <f t="shared" si="50"/>
        <v>390</v>
      </c>
      <c r="FA88" s="201">
        <f t="shared" si="60"/>
        <v>6.5</v>
      </c>
      <c r="FB88" s="23"/>
      <c r="FC88" s="189">
        <f t="shared" si="61"/>
        <v>2</v>
      </c>
      <c r="FE88" s="213">
        <f t="shared" si="51"/>
        <v>180</v>
      </c>
      <c r="FF88" s="213">
        <f t="shared" si="52"/>
        <v>0</v>
      </c>
      <c r="FJ88" s="541" t="s">
        <v>155</v>
      </c>
    </row>
    <row r="89" spans="1:166" ht="50.1" customHeight="1" x14ac:dyDescent="0.25">
      <c r="A89" s="20">
        <v>84</v>
      </c>
      <c r="B89" s="459" t="s">
        <v>158</v>
      </c>
      <c r="C89" s="542" t="s">
        <v>159</v>
      </c>
      <c r="D89" s="458" t="s">
        <v>16</v>
      </c>
      <c r="E89" s="530">
        <v>40</v>
      </c>
      <c r="F89" s="530">
        <v>60</v>
      </c>
      <c r="G89" s="38" t="s">
        <v>600</v>
      </c>
      <c r="H89" s="38" t="s">
        <v>601</v>
      </c>
      <c r="I89" s="38" t="s">
        <v>7888</v>
      </c>
      <c r="J89" s="38" t="s">
        <v>381</v>
      </c>
      <c r="K89" s="38" t="s">
        <v>602</v>
      </c>
      <c r="L89" s="38" t="s">
        <v>603</v>
      </c>
      <c r="M89" s="38" t="s">
        <v>604</v>
      </c>
      <c r="N89" s="38" t="s">
        <v>605</v>
      </c>
      <c r="O89" s="38" t="s">
        <v>606</v>
      </c>
      <c r="P89" s="38" t="s">
        <v>607</v>
      </c>
      <c r="Q89" s="38" t="s">
        <v>608</v>
      </c>
      <c r="R89" s="38" t="s">
        <v>609</v>
      </c>
      <c r="S89" s="38"/>
      <c r="T89" s="38"/>
      <c r="U89" s="38"/>
      <c r="V89" s="38"/>
      <c r="W89" s="38"/>
      <c r="X89" s="38"/>
      <c r="Y89" s="38"/>
      <c r="Z89" s="38"/>
      <c r="AA89" s="38"/>
      <c r="AB89" s="38"/>
      <c r="AC89" s="38"/>
      <c r="AD89" s="38"/>
      <c r="AE89" s="38"/>
      <c r="AF89" s="38"/>
      <c r="AG89" s="38"/>
      <c r="AH89" s="38"/>
      <c r="AI89" s="38">
        <f t="shared" si="53"/>
        <v>6</v>
      </c>
      <c r="AJ89" s="474" t="s">
        <v>160</v>
      </c>
      <c r="AK89" s="474" t="s">
        <v>8308</v>
      </c>
      <c r="AL89" s="474"/>
      <c r="AM89" s="474"/>
      <c r="AN89" s="474"/>
      <c r="AO89" s="474"/>
      <c r="AP89" s="474"/>
      <c r="AQ89" s="474"/>
      <c r="AR89" s="474"/>
      <c r="AS89" s="41">
        <f t="shared" si="54"/>
        <v>1</v>
      </c>
      <c r="AT89" s="41">
        <v>180</v>
      </c>
      <c r="AU89" s="41">
        <v>40</v>
      </c>
      <c r="AV89" s="41"/>
      <c r="AW89" s="41"/>
      <c r="AX89" s="41"/>
      <c r="AY89" s="41"/>
      <c r="AZ89" s="41"/>
      <c r="BA89" s="41"/>
      <c r="BB89" s="41"/>
      <c r="BC89" s="41"/>
      <c r="BD89" s="41"/>
      <c r="BE89" s="41"/>
      <c r="BF89" s="41"/>
      <c r="BG89" s="41"/>
      <c r="BH89" s="41"/>
      <c r="BI89" s="41"/>
      <c r="BJ89" s="11">
        <f t="shared" si="55"/>
        <v>180</v>
      </c>
      <c r="BK89" s="11">
        <f t="shared" si="56"/>
        <v>40</v>
      </c>
      <c r="BL89" s="41">
        <v>180</v>
      </c>
      <c r="BM89" s="41">
        <v>40</v>
      </c>
      <c r="BN89" s="14" t="str">
        <f t="shared" si="62"/>
        <v>JÓ</v>
      </c>
      <c r="BO89" s="14" t="str">
        <f t="shared" si="63"/>
        <v>JÓ</v>
      </c>
      <c r="BP89" s="33" t="s">
        <v>8312</v>
      </c>
      <c r="BR89" s="29" t="s">
        <v>610</v>
      </c>
      <c r="BS89" s="486" t="s">
        <v>8309</v>
      </c>
      <c r="BT89" s="522"/>
      <c r="BU89" s="522"/>
      <c r="BV89" s="522"/>
      <c r="BW89" s="522"/>
      <c r="BX89" s="521"/>
      <c r="BY89" s="48">
        <f t="shared" si="57"/>
        <v>1</v>
      </c>
      <c r="BZ89" s="531">
        <v>120</v>
      </c>
      <c r="CA89" s="531">
        <v>30</v>
      </c>
      <c r="CB89" s="531"/>
      <c r="CC89" s="531"/>
      <c r="CD89" s="26"/>
      <c r="CE89" s="26"/>
      <c r="CF89" s="26"/>
      <c r="CG89" s="26"/>
      <c r="CH89" s="26"/>
      <c r="CI89" s="26"/>
      <c r="CJ89" s="26"/>
      <c r="CK89" s="26"/>
      <c r="CL89" s="27">
        <f t="shared" si="38"/>
        <v>120</v>
      </c>
      <c r="CM89" s="27">
        <f t="shared" si="58"/>
        <v>30</v>
      </c>
      <c r="CN89" s="531">
        <v>120</v>
      </c>
      <c r="CO89" s="531">
        <v>30</v>
      </c>
      <c r="CP89" s="14" t="str">
        <f t="shared" si="39"/>
        <v>JÓ</v>
      </c>
      <c r="CQ89" s="14" t="str">
        <f t="shared" si="40"/>
        <v>JÓ</v>
      </c>
      <c r="CR89" s="33"/>
      <c r="CS89" s="33"/>
      <c r="CT89" s="32" t="s">
        <v>8310</v>
      </c>
      <c r="CU89" s="523" t="s">
        <v>8311</v>
      </c>
      <c r="CV89" s="523"/>
      <c r="CW89" s="524"/>
      <c r="CX89" s="524"/>
      <c r="CY89" s="524"/>
      <c r="CZ89" s="524"/>
      <c r="DA89" s="26">
        <f t="shared" si="59"/>
        <v>1</v>
      </c>
      <c r="DB89" s="531">
        <v>45</v>
      </c>
      <c r="DC89" s="531">
        <v>30</v>
      </c>
      <c r="DD89" s="531">
        <v>15</v>
      </c>
      <c r="DE89" s="531">
        <v>30</v>
      </c>
      <c r="DF89" s="531"/>
      <c r="DG89" s="531"/>
      <c r="DH89" s="531"/>
      <c r="DI89" s="531"/>
      <c r="DJ89" s="531"/>
      <c r="DK89" s="531"/>
      <c r="DL89" s="531"/>
      <c r="DM89" s="531"/>
      <c r="DN89" s="531"/>
      <c r="DO89" s="531"/>
      <c r="DP89" s="531"/>
      <c r="DQ89" s="531"/>
      <c r="DR89" s="531"/>
      <c r="DS89" s="531"/>
      <c r="DT89" s="531"/>
      <c r="DU89" s="531"/>
      <c r="DV89" s="531"/>
      <c r="DW89" s="531"/>
      <c r="DX89" s="531"/>
      <c r="DY89" s="531"/>
      <c r="DZ89" s="27">
        <f t="shared" si="64"/>
        <v>45</v>
      </c>
      <c r="EA89" s="27">
        <f t="shared" si="65"/>
        <v>30</v>
      </c>
      <c r="EB89" s="27">
        <f t="shared" si="66"/>
        <v>15</v>
      </c>
      <c r="EC89" s="27">
        <f t="shared" si="67"/>
        <v>30</v>
      </c>
      <c r="ED89" s="531">
        <v>45</v>
      </c>
      <c r="EE89" s="531">
        <v>30</v>
      </c>
      <c r="EF89" s="531">
        <v>15</v>
      </c>
      <c r="EG89" s="531">
        <v>30</v>
      </c>
      <c r="EH89" s="27" t="str">
        <f t="shared" si="41"/>
        <v>JÓ</v>
      </c>
      <c r="EI89" s="27" t="str">
        <f t="shared" si="42"/>
        <v>JÓ</v>
      </c>
      <c r="EJ89" s="27" t="str">
        <f t="shared" si="43"/>
        <v>JÓ</v>
      </c>
      <c r="EK89" s="27" t="str">
        <f t="shared" si="44"/>
        <v>JÓ</v>
      </c>
      <c r="EL89" s="527" t="s">
        <v>8348</v>
      </c>
      <c r="EN89" s="6">
        <f t="shared" si="45"/>
        <v>60</v>
      </c>
      <c r="EO89" s="6">
        <f t="shared" si="46"/>
        <v>40</v>
      </c>
      <c r="EP89" s="6">
        <f t="shared" si="47"/>
        <v>40</v>
      </c>
      <c r="EQ89" s="6">
        <f t="shared" si="48"/>
        <v>60</v>
      </c>
      <c r="ER89" s="24" t="str">
        <f t="shared" si="68"/>
        <v>Elmélet több</v>
      </c>
      <c r="ET89" s="6">
        <f t="shared" si="49"/>
        <v>100</v>
      </c>
      <c r="EV89" s="459" t="s">
        <v>817</v>
      </c>
      <c r="EW89" s="459" t="s">
        <v>797</v>
      </c>
      <c r="EX89" s="459" t="s">
        <v>801</v>
      </c>
      <c r="EZ89" s="189">
        <f t="shared" si="50"/>
        <v>345</v>
      </c>
      <c r="FA89" s="201">
        <f t="shared" si="60"/>
        <v>5.75</v>
      </c>
      <c r="FB89" s="23"/>
      <c r="FC89" s="189">
        <f t="shared" si="61"/>
        <v>2</v>
      </c>
      <c r="FE89" s="213">
        <f t="shared" si="51"/>
        <v>120</v>
      </c>
      <c r="FF89" s="213">
        <f t="shared" si="52"/>
        <v>0</v>
      </c>
      <c r="FJ89" s="542" t="s">
        <v>159</v>
      </c>
    </row>
    <row r="90" spans="1:166" ht="50.1" customHeight="1" x14ac:dyDescent="0.25">
      <c r="A90" s="20">
        <v>85</v>
      </c>
      <c r="B90" s="458" t="s">
        <v>161</v>
      </c>
      <c r="C90" s="542" t="s">
        <v>162</v>
      </c>
      <c r="D90" s="459" t="s">
        <v>12</v>
      </c>
      <c r="E90" s="530">
        <v>30</v>
      </c>
      <c r="F90" s="530">
        <v>70</v>
      </c>
      <c r="G90" s="38" t="s">
        <v>8313</v>
      </c>
      <c r="H90" s="38" t="s">
        <v>611</v>
      </c>
      <c r="I90" s="38" t="s">
        <v>7937</v>
      </c>
      <c r="J90" s="38" t="s">
        <v>7938</v>
      </c>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f t="shared" si="53"/>
        <v>2</v>
      </c>
      <c r="AJ90" s="474" t="s">
        <v>611</v>
      </c>
      <c r="AK90" s="474" t="s">
        <v>8314</v>
      </c>
      <c r="AL90" s="474"/>
      <c r="AM90" s="474"/>
      <c r="AN90" s="474"/>
      <c r="AO90" s="474"/>
      <c r="AP90" s="474"/>
      <c r="AQ90" s="474"/>
      <c r="AR90" s="474"/>
      <c r="AS90" s="41">
        <f t="shared" si="54"/>
        <v>1</v>
      </c>
      <c r="AT90" s="41">
        <v>300</v>
      </c>
      <c r="AU90" s="41">
        <v>100</v>
      </c>
      <c r="AV90" s="41"/>
      <c r="AW90" s="41"/>
      <c r="AX90" s="41"/>
      <c r="AY90" s="41"/>
      <c r="AZ90" s="41"/>
      <c r="BA90" s="41"/>
      <c r="BB90" s="41"/>
      <c r="BC90" s="41"/>
      <c r="BD90" s="41"/>
      <c r="BE90" s="41"/>
      <c r="BF90" s="41"/>
      <c r="BG90" s="41"/>
      <c r="BH90" s="41"/>
      <c r="BI90" s="41"/>
      <c r="BJ90" s="11">
        <f t="shared" si="55"/>
        <v>300</v>
      </c>
      <c r="BK90" s="11">
        <f t="shared" si="56"/>
        <v>100</v>
      </c>
      <c r="BL90" s="41">
        <v>300</v>
      </c>
      <c r="BM90" s="41">
        <v>100</v>
      </c>
      <c r="BN90" s="14" t="str">
        <f t="shared" si="62"/>
        <v>JÓ</v>
      </c>
      <c r="BO90" s="14" t="str">
        <f t="shared" si="63"/>
        <v>JÓ</v>
      </c>
      <c r="BP90" s="33"/>
      <c r="BR90" s="29" t="s">
        <v>335</v>
      </c>
      <c r="BS90" s="522"/>
      <c r="BT90" s="522"/>
      <c r="BU90" s="522"/>
      <c r="BV90" s="522"/>
      <c r="BW90" s="522"/>
      <c r="BX90" s="521"/>
      <c r="BY90" s="48">
        <f t="shared" si="57"/>
        <v>0</v>
      </c>
      <c r="BZ90" s="531" t="s">
        <v>335</v>
      </c>
      <c r="CA90" s="531" t="s">
        <v>335</v>
      </c>
      <c r="CB90" s="531"/>
      <c r="CC90" s="531"/>
      <c r="CD90" s="26"/>
      <c r="CE90" s="26"/>
      <c r="CF90" s="26"/>
      <c r="CG90" s="26"/>
      <c r="CH90" s="26"/>
      <c r="CI90" s="26"/>
      <c r="CJ90" s="26"/>
      <c r="CK90" s="26"/>
      <c r="CL90" s="27" t="str">
        <f t="shared" si="38"/>
        <v>0</v>
      </c>
      <c r="CM90" s="27" t="str">
        <f t="shared" si="58"/>
        <v>0</v>
      </c>
      <c r="CN90" s="531" t="s">
        <v>335</v>
      </c>
      <c r="CO90" s="531" t="s">
        <v>335</v>
      </c>
      <c r="CP90" s="14" t="str">
        <f t="shared" si="39"/>
        <v>NINCS</v>
      </c>
      <c r="CQ90" s="14" t="str">
        <f t="shared" si="40"/>
        <v>NINCS</v>
      </c>
      <c r="CR90" s="33"/>
      <c r="CS90" s="33"/>
      <c r="CT90" s="32" t="s">
        <v>335</v>
      </c>
      <c r="CU90" s="523"/>
      <c r="CV90" s="523"/>
      <c r="CW90" s="524"/>
      <c r="CX90" s="524"/>
      <c r="CY90" s="524"/>
      <c r="CZ90" s="524"/>
      <c r="DA90" s="26">
        <f t="shared" si="59"/>
        <v>0</v>
      </c>
      <c r="DB90" s="531" t="s">
        <v>335</v>
      </c>
      <c r="DC90" s="531" t="s">
        <v>335</v>
      </c>
      <c r="DD90" s="531" t="s">
        <v>335</v>
      </c>
      <c r="DE90" s="531" t="s">
        <v>335</v>
      </c>
      <c r="DF90" s="531"/>
      <c r="DG90" s="531"/>
      <c r="DH90" s="531"/>
      <c r="DI90" s="531"/>
      <c r="DJ90" s="531"/>
      <c r="DK90" s="531"/>
      <c r="DL90" s="531"/>
      <c r="DM90" s="531"/>
      <c r="DN90" s="531"/>
      <c r="DO90" s="531"/>
      <c r="DP90" s="531"/>
      <c r="DQ90" s="531"/>
      <c r="DR90" s="531"/>
      <c r="DS90" s="531"/>
      <c r="DT90" s="531"/>
      <c r="DU90" s="531"/>
      <c r="DV90" s="531"/>
      <c r="DW90" s="531"/>
      <c r="DX90" s="531"/>
      <c r="DY90" s="531"/>
      <c r="DZ90" s="27" t="str">
        <f t="shared" si="64"/>
        <v>0</v>
      </c>
      <c r="EA90" s="27" t="str">
        <f t="shared" si="65"/>
        <v>0</v>
      </c>
      <c r="EB90" s="27" t="str">
        <f t="shared" si="66"/>
        <v>0</v>
      </c>
      <c r="EC90" s="27" t="str">
        <f t="shared" si="67"/>
        <v>0</v>
      </c>
      <c r="ED90" s="531" t="s">
        <v>335</v>
      </c>
      <c r="EE90" s="531" t="s">
        <v>335</v>
      </c>
      <c r="EF90" s="531" t="s">
        <v>335</v>
      </c>
      <c r="EG90" s="531" t="s">
        <v>335</v>
      </c>
      <c r="EH90" s="27" t="str">
        <f t="shared" si="41"/>
        <v>NINCS</v>
      </c>
      <c r="EI90" s="27" t="str">
        <f t="shared" si="42"/>
        <v>NINCS</v>
      </c>
      <c r="EJ90" s="27" t="str">
        <f t="shared" si="43"/>
        <v>NINCS</v>
      </c>
      <c r="EK90" s="27" t="str">
        <f t="shared" si="44"/>
        <v>NINCS</v>
      </c>
      <c r="EL90" s="527"/>
      <c r="EN90" s="6">
        <f t="shared" si="45"/>
        <v>0</v>
      </c>
      <c r="EO90" s="6">
        <f t="shared" si="46"/>
        <v>100</v>
      </c>
      <c r="EP90" s="6">
        <f t="shared" si="47"/>
        <v>30</v>
      </c>
      <c r="EQ90" s="6">
        <f t="shared" si="48"/>
        <v>70</v>
      </c>
      <c r="ER90" s="24" t="str">
        <f t="shared" si="68"/>
        <v>Gyakorlat több</v>
      </c>
      <c r="ET90" s="6">
        <f t="shared" si="49"/>
        <v>100</v>
      </c>
      <c r="EV90" s="459" t="s">
        <v>803</v>
      </c>
      <c r="EW90" s="459" t="s">
        <v>823</v>
      </c>
      <c r="EX90" s="459" t="s">
        <v>801</v>
      </c>
      <c r="EZ90" s="189">
        <f t="shared" si="50"/>
        <v>300</v>
      </c>
      <c r="FA90" s="201">
        <f t="shared" si="60"/>
        <v>5</v>
      </c>
      <c r="FB90" s="23"/>
      <c r="FC90" s="189">
        <f t="shared" si="61"/>
        <v>2</v>
      </c>
      <c r="FE90" s="213">
        <f t="shared" si="51"/>
        <v>0</v>
      </c>
      <c r="FF90" s="213">
        <f t="shared" si="52"/>
        <v>0</v>
      </c>
      <c r="FJ90" s="542" t="s">
        <v>162</v>
      </c>
    </row>
    <row r="91" spans="1:166" ht="50.1" customHeight="1" x14ac:dyDescent="0.25">
      <c r="A91" s="20">
        <v>86</v>
      </c>
      <c r="B91" s="459" t="s">
        <v>163</v>
      </c>
      <c r="C91" s="542" t="s">
        <v>164</v>
      </c>
      <c r="D91" s="459" t="s">
        <v>16</v>
      </c>
      <c r="E91" s="530">
        <v>30</v>
      </c>
      <c r="F91" s="530">
        <v>70</v>
      </c>
      <c r="G91" s="38" t="s">
        <v>428</v>
      </c>
      <c r="H91" s="38" t="s">
        <v>435</v>
      </c>
      <c r="I91" s="38" t="s">
        <v>372</v>
      </c>
      <c r="J91" s="38" t="s">
        <v>373</v>
      </c>
      <c r="K91" s="38" t="s">
        <v>615</v>
      </c>
      <c r="L91" s="38" t="s">
        <v>616</v>
      </c>
      <c r="M91" s="38" t="s">
        <v>617</v>
      </c>
      <c r="N91" s="38" t="s">
        <v>618</v>
      </c>
      <c r="O91" s="38" t="s">
        <v>619</v>
      </c>
      <c r="P91" s="38" t="s">
        <v>620</v>
      </c>
      <c r="Q91" s="38" t="s">
        <v>621</v>
      </c>
      <c r="R91" s="38" t="s">
        <v>622</v>
      </c>
      <c r="S91" s="38" t="s">
        <v>623</v>
      </c>
      <c r="T91" s="38" t="s">
        <v>624</v>
      </c>
      <c r="U91" s="38" t="s">
        <v>625</v>
      </c>
      <c r="V91" s="38" t="s">
        <v>626</v>
      </c>
      <c r="W91" s="38" t="s">
        <v>374</v>
      </c>
      <c r="X91" s="38" t="s">
        <v>375</v>
      </c>
      <c r="Y91" s="38"/>
      <c r="Z91" s="38"/>
      <c r="AA91" s="38"/>
      <c r="AB91" s="38"/>
      <c r="AC91" s="38"/>
      <c r="AD91" s="38"/>
      <c r="AE91" s="38"/>
      <c r="AF91" s="38"/>
      <c r="AG91" s="38"/>
      <c r="AH91" s="38"/>
      <c r="AI91" s="38">
        <f t="shared" si="53"/>
        <v>9</v>
      </c>
      <c r="AJ91" s="474" t="s">
        <v>8315</v>
      </c>
      <c r="AK91" s="474" t="s">
        <v>8316</v>
      </c>
      <c r="AL91" s="474" t="s">
        <v>8317</v>
      </c>
      <c r="AM91" s="474"/>
      <c r="AN91" s="474"/>
      <c r="AO91" s="474"/>
      <c r="AP91" s="474"/>
      <c r="AQ91" s="474"/>
      <c r="AR91" s="474"/>
      <c r="AS91" s="41">
        <f t="shared" si="54"/>
        <v>2</v>
      </c>
      <c r="AT91" s="41">
        <v>120</v>
      </c>
      <c r="AU91" s="41">
        <v>30</v>
      </c>
      <c r="AV91" s="41">
        <v>180</v>
      </c>
      <c r="AW91" s="41">
        <v>40</v>
      </c>
      <c r="AX91" s="41"/>
      <c r="AY91" s="41"/>
      <c r="AZ91" s="41"/>
      <c r="BA91" s="41"/>
      <c r="BB91" s="41"/>
      <c r="BC91" s="41"/>
      <c r="BD91" s="41"/>
      <c r="BE91" s="41"/>
      <c r="BF91" s="41"/>
      <c r="BG91" s="41"/>
      <c r="BH91" s="41"/>
      <c r="BI91" s="41"/>
      <c r="BJ91" s="11">
        <f t="shared" si="55"/>
        <v>300</v>
      </c>
      <c r="BK91" s="11">
        <f t="shared" si="56"/>
        <v>70</v>
      </c>
      <c r="BL91" s="41">
        <v>300</v>
      </c>
      <c r="BM91" s="41">
        <v>70</v>
      </c>
      <c r="BN91" s="14" t="str">
        <f t="shared" si="62"/>
        <v>JÓ</v>
      </c>
      <c r="BO91" s="14" t="str">
        <f t="shared" si="63"/>
        <v>JÓ</v>
      </c>
      <c r="BP91" s="33" t="s">
        <v>8318</v>
      </c>
      <c r="BR91" s="29" t="s">
        <v>627</v>
      </c>
      <c r="BS91" s="486" t="s">
        <v>8319</v>
      </c>
      <c r="BT91" s="522"/>
      <c r="BU91" s="522"/>
      <c r="BV91" s="522"/>
      <c r="BW91" s="522"/>
      <c r="BX91" s="521"/>
      <c r="BY91" s="48">
        <f t="shared" si="57"/>
        <v>1</v>
      </c>
      <c r="BZ91" s="531">
        <v>180</v>
      </c>
      <c r="CA91" s="531">
        <v>15</v>
      </c>
      <c r="CB91" s="531"/>
      <c r="CC91" s="531"/>
      <c r="CD91" s="26"/>
      <c r="CE91" s="26"/>
      <c r="CF91" s="26"/>
      <c r="CG91" s="26"/>
      <c r="CH91" s="26"/>
      <c r="CI91" s="26"/>
      <c r="CJ91" s="26"/>
      <c r="CK91" s="26"/>
      <c r="CL91" s="27">
        <f t="shared" si="38"/>
        <v>180</v>
      </c>
      <c r="CM91" s="27">
        <f t="shared" si="58"/>
        <v>15</v>
      </c>
      <c r="CN91" s="531">
        <v>180</v>
      </c>
      <c r="CO91" s="531">
        <v>15</v>
      </c>
      <c r="CP91" s="14" t="str">
        <f t="shared" si="39"/>
        <v>JÓ</v>
      </c>
      <c r="CQ91" s="14" t="str">
        <f t="shared" si="40"/>
        <v>JÓ</v>
      </c>
      <c r="CR91" s="33"/>
      <c r="CS91" s="33"/>
      <c r="CT91" s="32" t="s">
        <v>628</v>
      </c>
      <c r="CU91" s="523" t="s">
        <v>8320</v>
      </c>
      <c r="CV91" s="523"/>
      <c r="CW91" s="524"/>
      <c r="CX91" s="524"/>
      <c r="CY91" s="524"/>
      <c r="CZ91" s="524"/>
      <c r="DA91" s="26">
        <f t="shared" si="59"/>
        <v>1</v>
      </c>
      <c r="DB91" s="531">
        <v>45</v>
      </c>
      <c r="DC91" s="531">
        <v>30</v>
      </c>
      <c r="DD91" s="531">
        <v>15</v>
      </c>
      <c r="DE91" s="531">
        <v>15</v>
      </c>
      <c r="DF91" s="531"/>
      <c r="DG91" s="531"/>
      <c r="DH91" s="531"/>
      <c r="DI91" s="531"/>
      <c r="DJ91" s="531"/>
      <c r="DK91" s="531"/>
      <c r="DL91" s="531"/>
      <c r="DM91" s="531"/>
      <c r="DN91" s="531"/>
      <c r="DO91" s="531"/>
      <c r="DP91" s="531"/>
      <c r="DQ91" s="531"/>
      <c r="DR91" s="531"/>
      <c r="DS91" s="531"/>
      <c r="DT91" s="531"/>
      <c r="DU91" s="531"/>
      <c r="DV91" s="531"/>
      <c r="DW91" s="531"/>
      <c r="DX91" s="531"/>
      <c r="DY91" s="531"/>
      <c r="DZ91" s="27">
        <f t="shared" si="64"/>
        <v>45</v>
      </c>
      <c r="EA91" s="27">
        <f t="shared" si="65"/>
        <v>30</v>
      </c>
      <c r="EB91" s="27">
        <f t="shared" si="66"/>
        <v>15</v>
      </c>
      <c r="EC91" s="27">
        <f t="shared" si="67"/>
        <v>15</v>
      </c>
      <c r="ED91" s="531">
        <v>45</v>
      </c>
      <c r="EE91" s="531">
        <v>30</v>
      </c>
      <c r="EF91" s="531">
        <v>15</v>
      </c>
      <c r="EG91" s="531">
        <v>15</v>
      </c>
      <c r="EH91" s="27" t="str">
        <f t="shared" si="41"/>
        <v>JÓ</v>
      </c>
      <c r="EI91" s="27" t="str">
        <f t="shared" si="42"/>
        <v>JÓ</v>
      </c>
      <c r="EJ91" s="27" t="str">
        <f t="shared" si="43"/>
        <v>JÓ</v>
      </c>
      <c r="EK91" s="27" t="str">
        <f t="shared" si="44"/>
        <v>JÓ</v>
      </c>
      <c r="EL91" s="527" t="s">
        <v>8357</v>
      </c>
      <c r="EN91" s="6">
        <f t="shared" si="45"/>
        <v>30</v>
      </c>
      <c r="EO91" s="6">
        <f t="shared" si="46"/>
        <v>70</v>
      </c>
      <c r="EP91" s="6">
        <f t="shared" si="47"/>
        <v>30</v>
      </c>
      <c r="EQ91" s="6">
        <f t="shared" si="48"/>
        <v>70</v>
      </c>
      <c r="ER91" s="24" t="str">
        <f t="shared" si="68"/>
        <v>JÓ</v>
      </c>
      <c r="ET91" s="6">
        <f t="shared" si="49"/>
        <v>100</v>
      </c>
      <c r="EV91" s="459" t="s">
        <v>807</v>
      </c>
      <c r="EW91" s="459" t="s">
        <v>811</v>
      </c>
      <c r="EX91" s="459" t="s">
        <v>824</v>
      </c>
      <c r="EZ91" s="189">
        <f t="shared" si="50"/>
        <v>525</v>
      </c>
      <c r="FA91" s="201">
        <f t="shared" si="60"/>
        <v>8.75</v>
      </c>
      <c r="FB91" s="23"/>
      <c r="FC91" s="189">
        <f t="shared" si="61"/>
        <v>1</v>
      </c>
      <c r="FE91" s="213">
        <f t="shared" si="51"/>
        <v>180</v>
      </c>
      <c r="FF91" s="213">
        <f t="shared" si="52"/>
        <v>0</v>
      </c>
      <c r="FJ91" s="542" t="s">
        <v>164</v>
      </c>
    </row>
    <row r="92" spans="1:166" ht="50.1" customHeight="1" x14ac:dyDescent="0.25">
      <c r="A92" s="20">
        <v>87</v>
      </c>
      <c r="B92" s="459" t="s">
        <v>165</v>
      </c>
      <c r="C92" s="541" t="s">
        <v>166</v>
      </c>
      <c r="D92" s="459" t="s">
        <v>16</v>
      </c>
      <c r="E92" s="530">
        <v>50</v>
      </c>
      <c r="F92" s="530">
        <v>50</v>
      </c>
      <c r="G92" s="38" t="s">
        <v>370</v>
      </c>
      <c r="H92" s="38" t="s">
        <v>371</v>
      </c>
      <c r="I92" s="38" t="s">
        <v>372</v>
      </c>
      <c r="J92" s="38" t="s">
        <v>373</v>
      </c>
      <c r="K92" s="38" t="s">
        <v>8321</v>
      </c>
      <c r="L92" s="38" t="s">
        <v>458</v>
      </c>
      <c r="M92" s="38" t="s">
        <v>8322</v>
      </c>
      <c r="N92" s="38" t="s">
        <v>629</v>
      </c>
      <c r="O92" s="38" t="s">
        <v>8323</v>
      </c>
      <c r="P92" s="38" t="s">
        <v>630</v>
      </c>
      <c r="Q92" s="38" t="s">
        <v>8324</v>
      </c>
      <c r="R92" s="38" t="s">
        <v>631</v>
      </c>
      <c r="S92" s="38" t="s">
        <v>8325</v>
      </c>
      <c r="T92" s="38" t="s">
        <v>8326</v>
      </c>
      <c r="U92" s="38" t="s">
        <v>374</v>
      </c>
      <c r="V92" s="38" t="s">
        <v>375</v>
      </c>
      <c r="W92" s="38" t="s">
        <v>7866</v>
      </c>
      <c r="X92" s="38" t="s">
        <v>7867</v>
      </c>
      <c r="Y92" s="38"/>
      <c r="Z92" s="38"/>
      <c r="AA92" s="38"/>
      <c r="AB92" s="38"/>
      <c r="AC92" s="38"/>
      <c r="AD92" s="38"/>
      <c r="AE92" s="38"/>
      <c r="AF92" s="38"/>
      <c r="AG92" s="38"/>
      <c r="AH92" s="38"/>
      <c r="AI92" s="38">
        <f t="shared" si="53"/>
        <v>9</v>
      </c>
      <c r="AJ92" s="474" t="s">
        <v>8327</v>
      </c>
      <c r="AK92" s="474" t="s">
        <v>8328</v>
      </c>
      <c r="AL92" s="474"/>
      <c r="AM92" s="474"/>
      <c r="AN92" s="474"/>
      <c r="AO92" s="474"/>
      <c r="AP92" s="474"/>
      <c r="AQ92" s="474"/>
      <c r="AR92" s="474"/>
      <c r="AS92" s="41">
        <f t="shared" si="54"/>
        <v>1</v>
      </c>
      <c r="AT92" s="41">
        <v>300</v>
      </c>
      <c r="AU92" s="41">
        <v>50</v>
      </c>
      <c r="AV92" s="41"/>
      <c r="AW92" s="41"/>
      <c r="AX92" s="41"/>
      <c r="AY92" s="41"/>
      <c r="AZ92" s="41"/>
      <c r="BA92" s="41"/>
      <c r="BB92" s="41"/>
      <c r="BC92" s="41"/>
      <c r="BD92" s="41"/>
      <c r="BE92" s="41"/>
      <c r="BF92" s="41"/>
      <c r="BG92" s="41"/>
      <c r="BH92" s="41"/>
      <c r="BI92" s="41"/>
      <c r="BJ92" s="11">
        <f t="shared" si="55"/>
        <v>300</v>
      </c>
      <c r="BK92" s="11">
        <f t="shared" si="56"/>
        <v>50</v>
      </c>
      <c r="BL92" s="41">
        <v>300</v>
      </c>
      <c r="BM92" s="41">
        <v>50</v>
      </c>
      <c r="BN92" s="14" t="str">
        <f t="shared" si="62"/>
        <v>JÓ</v>
      </c>
      <c r="BO92" s="14" t="str">
        <f t="shared" si="63"/>
        <v>JÓ</v>
      </c>
      <c r="BP92" s="33" t="s">
        <v>8018</v>
      </c>
      <c r="BR92" s="29" t="s">
        <v>483</v>
      </c>
      <c r="BS92" s="486" t="s">
        <v>8329</v>
      </c>
      <c r="BT92" s="522"/>
      <c r="BU92" s="522"/>
      <c r="BV92" s="522"/>
      <c r="BW92" s="522"/>
      <c r="BX92" s="521"/>
      <c r="BY92" s="48">
        <f t="shared" si="57"/>
        <v>1</v>
      </c>
      <c r="BZ92" s="531">
        <v>180</v>
      </c>
      <c r="CA92" s="531">
        <v>20</v>
      </c>
      <c r="CB92" s="531"/>
      <c r="CC92" s="531"/>
      <c r="CD92" s="26"/>
      <c r="CE92" s="26"/>
      <c r="CF92" s="26"/>
      <c r="CG92" s="26"/>
      <c r="CH92" s="26"/>
      <c r="CI92" s="26"/>
      <c r="CJ92" s="26"/>
      <c r="CK92" s="26"/>
      <c r="CL92" s="27">
        <f t="shared" si="38"/>
        <v>180</v>
      </c>
      <c r="CM92" s="27">
        <f t="shared" si="58"/>
        <v>20</v>
      </c>
      <c r="CN92" s="531">
        <v>180</v>
      </c>
      <c r="CO92" s="531">
        <v>20</v>
      </c>
      <c r="CP92" s="14" t="str">
        <f t="shared" si="39"/>
        <v>JÓ</v>
      </c>
      <c r="CQ92" s="14" t="str">
        <f t="shared" si="40"/>
        <v>JÓ</v>
      </c>
      <c r="CR92" s="33"/>
      <c r="CS92" s="33"/>
      <c r="CT92" s="32" t="s">
        <v>632</v>
      </c>
      <c r="CU92" s="523" t="s">
        <v>8320</v>
      </c>
      <c r="CV92" s="523"/>
      <c r="CW92" s="524"/>
      <c r="CX92" s="524"/>
      <c r="CY92" s="524"/>
      <c r="CZ92" s="524"/>
      <c r="DA92" s="26">
        <f t="shared" si="59"/>
        <v>1</v>
      </c>
      <c r="DB92" s="531">
        <v>45</v>
      </c>
      <c r="DC92" s="531">
        <v>30</v>
      </c>
      <c r="DD92" s="531">
        <v>15</v>
      </c>
      <c r="DE92" s="531">
        <v>30</v>
      </c>
      <c r="DF92" s="531"/>
      <c r="DG92" s="531"/>
      <c r="DH92" s="531"/>
      <c r="DI92" s="531"/>
      <c r="DJ92" s="531"/>
      <c r="DK92" s="531"/>
      <c r="DL92" s="531"/>
      <c r="DM92" s="531"/>
      <c r="DN92" s="531"/>
      <c r="DO92" s="531"/>
      <c r="DP92" s="531"/>
      <c r="DQ92" s="531"/>
      <c r="DR92" s="531"/>
      <c r="DS92" s="531"/>
      <c r="DT92" s="531"/>
      <c r="DU92" s="531"/>
      <c r="DV92" s="531"/>
      <c r="DW92" s="531"/>
      <c r="DX92" s="531"/>
      <c r="DY92" s="531"/>
      <c r="DZ92" s="27">
        <f t="shared" si="64"/>
        <v>45</v>
      </c>
      <c r="EA92" s="27">
        <f t="shared" si="65"/>
        <v>30</v>
      </c>
      <c r="EB92" s="27">
        <f t="shared" si="66"/>
        <v>15</v>
      </c>
      <c r="EC92" s="27">
        <f t="shared" si="67"/>
        <v>30</v>
      </c>
      <c r="ED92" s="531">
        <v>45</v>
      </c>
      <c r="EE92" s="531">
        <v>30</v>
      </c>
      <c r="EF92" s="531">
        <v>15</v>
      </c>
      <c r="EG92" s="531">
        <v>30</v>
      </c>
      <c r="EH92" s="27" t="str">
        <f t="shared" si="41"/>
        <v>JÓ</v>
      </c>
      <c r="EI92" s="27" t="str">
        <f t="shared" si="42"/>
        <v>JÓ</v>
      </c>
      <c r="EJ92" s="27" t="str">
        <f t="shared" si="43"/>
        <v>JÓ</v>
      </c>
      <c r="EK92" s="27" t="str">
        <f t="shared" si="44"/>
        <v>JÓ</v>
      </c>
      <c r="EL92" s="527"/>
      <c r="EN92" s="6">
        <f t="shared" si="45"/>
        <v>50</v>
      </c>
      <c r="EO92" s="6">
        <f t="shared" si="46"/>
        <v>50</v>
      </c>
      <c r="EP92" s="6">
        <f t="shared" si="47"/>
        <v>50</v>
      </c>
      <c r="EQ92" s="6">
        <f t="shared" si="48"/>
        <v>50</v>
      </c>
      <c r="ER92" s="24" t="str">
        <f t="shared" si="68"/>
        <v>JÓ</v>
      </c>
      <c r="ET92" s="6">
        <f t="shared" si="49"/>
        <v>100</v>
      </c>
      <c r="EV92" s="459" t="s">
        <v>810</v>
      </c>
      <c r="EW92" s="459" t="s">
        <v>811</v>
      </c>
      <c r="EX92" s="459" t="s">
        <v>820</v>
      </c>
      <c r="EZ92" s="189">
        <f t="shared" si="50"/>
        <v>525</v>
      </c>
      <c r="FA92" s="201">
        <f t="shared" si="60"/>
        <v>8.75</v>
      </c>
      <c r="FB92" s="23"/>
      <c r="FC92" s="189">
        <f t="shared" si="61"/>
        <v>1</v>
      </c>
      <c r="FE92" s="213">
        <f t="shared" si="51"/>
        <v>180</v>
      </c>
      <c r="FF92" s="213">
        <f t="shared" si="52"/>
        <v>0</v>
      </c>
      <c r="FJ92" s="541" t="s">
        <v>166</v>
      </c>
    </row>
    <row r="93" spans="1:166" ht="50.1" customHeight="1" x14ac:dyDescent="0.25">
      <c r="A93" s="20">
        <v>88</v>
      </c>
      <c r="B93" s="459" t="s">
        <v>167</v>
      </c>
      <c r="C93" s="541" t="s">
        <v>168</v>
      </c>
      <c r="D93" s="459" t="s">
        <v>14</v>
      </c>
      <c r="E93" s="530">
        <v>40</v>
      </c>
      <c r="F93" s="530">
        <v>60</v>
      </c>
      <c r="G93" s="38" t="s">
        <v>633</v>
      </c>
      <c r="H93" s="38" t="s">
        <v>634</v>
      </c>
      <c r="I93" s="38" t="s">
        <v>635</v>
      </c>
      <c r="J93" s="38" t="s">
        <v>636</v>
      </c>
      <c r="K93" s="38" t="s">
        <v>637</v>
      </c>
      <c r="L93" s="38" t="s">
        <v>638</v>
      </c>
      <c r="M93" s="38"/>
      <c r="N93" s="38"/>
      <c r="O93" s="38"/>
      <c r="P93" s="38"/>
      <c r="Q93" s="38"/>
      <c r="R93" s="38"/>
      <c r="S93" s="38"/>
      <c r="T93" s="38"/>
      <c r="U93" s="38"/>
      <c r="V93" s="38"/>
      <c r="W93" s="38"/>
      <c r="X93" s="38"/>
      <c r="Y93" s="38"/>
      <c r="Z93" s="38"/>
      <c r="AA93" s="38"/>
      <c r="AB93" s="38"/>
      <c r="AC93" s="38"/>
      <c r="AD93" s="38"/>
      <c r="AE93" s="38"/>
      <c r="AF93" s="38"/>
      <c r="AG93" s="38"/>
      <c r="AH93" s="38"/>
      <c r="AI93" s="38">
        <f t="shared" si="53"/>
        <v>3</v>
      </c>
      <c r="AJ93" s="474" t="s">
        <v>8330</v>
      </c>
      <c r="AK93" s="474" t="s">
        <v>169</v>
      </c>
      <c r="AL93" s="474" t="s">
        <v>7630</v>
      </c>
      <c r="AM93" s="474"/>
      <c r="AN93" s="474"/>
      <c r="AO93" s="474"/>
      <c r="AP93" s="474"/>
      <c r="AQ93" s="474"/>
      <c r="AR93" s="474"/>
      <c r="AS93" s="41">
        <f t="shared" si="54"/>
        <v>2</v>
      </c>
      <c r="AT93" s="41">
        <v>120</v>
      </c>
      <c r="AU93" s="41">
        <v>35</v>
      </c>
      <c r="AV93" s="41">
        <v>150</v>
      </c>
      <c r="AW93" s="41">
        <v>45</v>
      </c>
      <c r="AX93" s="41"/>
      <c r="AY93" s="41"/>
      <c r="AZ93" s="41"/>
      <c r="BA93" s="41"/>
      <c r="BB93" s="41"/>
      <c r="BC93" s="41"/>
      <c r="BD93" s="41"/>
      <c r="BE93" s="41"/>
      <c r="BF93" s="41"/>
      <c r="BG93" s="41"/>
      <c r="BH93" s="41"/>
      <c r="BI93" s="41"/>
      <c r="BJ93" s="11">
        <f t="shared" si="55"/>
        <v>270</v>
      </c>
      <c r="BK93" s="11">
        <f t="shared" si="56"/>
        <v>80</v>
      </c>
      <c r="BL93" s="41">
        <v>270</v>
      </c>
      <c r="BM93" s="41">
        <v>80</v>
      </c>
      <c r="BN93" s="14" t="str">
        <f t="shared" si="62"/>
        <v>JÓ</v>
      </c>
      <c r="BO93" s="14" t="str">
        <f t="shared" si="63"/>
        <v>JÓ</v>
      </c>
      <c r="BP93" s="33" t="s">
        <v>8318</v>
      </c>
      <c r="BR93" s="29" t="s">
        <v>335</v>
      </c>
      <c r="BS93" s="522"/>
      <c r="BT93" s="522"/>
      <c r="BU93" s="522"/>
      <c r="BV93" s="522"/>
      <c r="BW93" s="522"/>
      <c r="BX93" s="521"/>
      <c r="BY93" s="48">
        <f t="shared" si="57"/>
        <v>0</v>
      </c>
      <c r="BZ93" s="531" t="s">
        <v>335</v>
      </c>
      <c r="CA93" s="531" t="s">
        <v>335</v>
      </c>
      <c r="CB93" s="531"/>
      <c r="CC93" s="531"/>
      <c r="CD93" s="26"/>
      <c r="CE93" s="26"/>
      <c r="CF93" s="26"/>
      <c r="CG93" s="26"/>
      <c r="CH93" s="26"/>
      <c r="CI93" s="26"/>
      <c r="CJ93" s="26"/>
      <c r="CK93" s="26"/>
      <c r="CL93" s="27" t="str">
        <f t="shared" si="38"/>
        <v>0</v>
      </c>
      <c r="CM93" s="27" t="str">
        <f t="shared" si="58"/>
        <v>0</v>
      </c>
      <c r="CN93" s="531" t="s">
        <v>335</v>
      </c>
      <c r="CO93" s="531" t="s">
        <v>335</v>
      </c>
      <c r="CP93" s="14" t="str">
        <f t="shared" si="39"/>
        <v>NINCS</v>
      </c>
      <c r="CQ93" s="14" t="str">
        <f t="shared" si="40"/>
        <v>NINCS</v>
      </c>
      <c r="CR93" s="33"/>
      <c r="CS93" s="33"/>
      <c r="CT93" s="32" t="s">
        <v>639</v>
      </c>
      <c r="CU93" s="523" t="s">
        <v>8320</v>
      </c>
      <c r="CV93" s="523"/>
      <c r="CW93" s="524"/>
      <c r="CX93" s="524"/>
      <c r="CY93" s="524"/>
      <c r="CZ93" s="524"/>
      <c r="DA93" s="26">
        <f t="shared" si="59"/>
        <v>1</v>
      </c>
      <c r="DB93" s="531">
        <v>30</v>
      </c>
      <c r="DC93" s="531">
        <v>20</v>
      </c>
      <c r="DD93" s="531">
        <v>10</v>
      </c>
      <c r="DE93" s="531">
        <v>20</v>
      </c>
      <c r="DF93" s="531"/>
      <c r="DG93" s="531"/>
      <c r="DH93" s="531"/>
      <c r="DI93" s="531"/>
      <c r="DJ93" s="531"/>
      <c r="DK93" s="531"/>
      <c r="DL93" s="531"/>
      <c r="DM93" s="531"/>
      <c r="DN93" s="531"/>
      <c r="DO93" s="531"/>
      <c r="DP93" s="531"/>
      <c r="DQ93" s="531"/>
      <c r="DR93" s="531"/>
      <c r="DS93" s="531"/>
      <c r="DT93" s="531"/>
      <c r="DU93" s="531"/>
      <c r="DV93" s="531"/>
      <c r="DW93" s="531"/>
      <c r="DX93" s="531"/>
      <c r="DY93" s="531"/>
      <c r="DZ93" s="27">
        <f t="shared" si="64"/>
        <v>30</v>
      </c>
      <c r="EA93" s="27">
        <f t="shared" si="65"/>
        <v>20</v>
      </c>
      <c r="EB93" s="27">
        <f t="shared" si="66"/>
        <v>10</v>
      </c>
      <c r="EC93" s="27">
        <f t="shared" si="67"/>
        <v>20</v>
      </c>
      <c r="ED93" s="531">
        <v>30</v>
      </c>
      <c r="EE93" s="531">
        <v>20</v>
      </c>
      <c r="EF93" s="531">
        <v>10</v>
      </c>
      <c r="EG93" s="531">
        <v>20</v>
      </c>
      <c r="EH93" s="27" t="str">
        <f t="shared" si="41"/>
        <v>JÓ</v>
      </c>
      <c r="EI93" s="27" t="str">
        <f t="shared" si="42"/>
        <v>JÓ</v>
      </c>
      <c r="EJ93" s="27" t="str">
        <f t="shared" si="43"/>
        <v>JÓ</v>
      </c>
      <c r="EK93" s="27" t="str">
        <f t="shared" si="44"/>
        <v>JÓ</v>
      </c>
      <c r="EL93" s="527"/>
      <c r="EN93" s="6">
        <f t="shared" si="45"/>
        <v>20</v>
      </c>
      <c r="EO93" s="6">
        <f t="shared" si="46"/>
        <v>80</v>
      </c>
      <c r="EP93" s="6">
        <f t="shared" si="47"/>
        <v>40</v>
      </c>
      <c r="EQ93" s="6">
        <f t="shared" si="48"/>
        <v>60</v>
      </c>
      <c r="ER93" s="24" t="str">
        <f t="shared" si="68"/>
        <v>Gyakorlat több</v>
      </c>
      <c r="ET93" s="6">
        <f t="shared" si="49"/>
        <v>100</v>
      </c>
      <c r="EV93" s="459" t="s">
        <v>800</v>
      </c>
      <c r="EW93" s="459" t="s">
        <v>811</v>
      </c>
      <c r="EX93" s="459" t="s">
        <v>801</v>
      </c>
      <c r="EZ93" s="189">
        <f t="shared" si="50"/>
        <v>300</v>
      </c>
      <c r="FA93" s="201">
        <f t="shared" si="60"/>
        <v>5</v>
      </c>
      <c r="FB93" s="23"/>
      <c r="FC93" s="189">
        <f t="shared" si="61"/>
        <v>2</v>
      </c>
      <c r="FE93" s="213">
        <f t="shared" si="51"/>
        <v>0</v>
      </c>
      <c r="FF93" s="213">
        <f t="shared" si="52"/>
        <v>0</v>
      </c>
      <c r="FJ93" s="541" t="s">
        <v>168</v>
      </c>
    </row>
    <row r="94" spans="1:166" ht="50.1" customHeight="1" x14ac:dyDescent="0.25">
      <c r="A94" s="20">
        <v>89</v>
      </c>
      <c r="B94" s="458" t="s">
        <v>170</v>
      </c>
      <c r="C94" s="541" t="s">
        <v>7783</v>
      </c>
      <c r="D94" s="458" t="s">
        <v>12</v>
      </c>
      <c r="E94" s="530">
        <v>30</v>
      </c>
      <c r="F94" s="530">
        <v>70</v>
      </c>
      <c r="G94" s="38" t="s">
        <v>7871</v>
      </c>
      <c r="H94" s="38" t="s">
        <v>363</v>
      </c>
      <c r="I94" s="38" t="s">
        <v>7894</v>
      </c>
      <c r="J94" s="38" t="s">
        <v>383</v>
      </c>
      <c r="K94" s="38" t="s">
        <v>7895</v>
      </c>
      <c r="L94" s="38" t="s">
        <v>384</v>
      </c>
      <c r="M94" s="38" t="s">
        <v>7896</v>
      </c>
      <c r="N94" s="38" t="s">
        <v>364</v>
      </c>
      <c r="O94" s="38"/>
      <c r="P94" s="38"/>
      <c r="Q94" s="38"/>
      <c r="R94" s="38"/>
      <c r="S94" s="38"/>
      <c r="T94" s="38"/>
      <c r="U94" s="38"/>
      <c r="V94" s="38"/>
      <c r="W94" s="38"/>
      <c r="X94" s="38"/>
      <c r="Y94" s="38"/>
      <c r="Z94" s="38"/>
      <c r="AA94" s="38"/>
      <c r="AB94" s="38"/>
      <c r="AC94" s="38"/>
      <c r="AD94" s="38"/>
      <c r="AE94" s="38"/>
      <c r="AF94" s="38"/>
      <c r="AG94" s="38"/>
      <c r="AH94" s="38"/>
      <c r="AI94" s="38">
        <f t="shared" si="53"/>
        <v>4</v>
      </c>
      <c r="AJ94" s="517" t="s">
        <v>7899</v>
      </c>
      <c r="AK94" s="474" t="s">
        <v>8331</v>
      </c>
      <c r="AL94" s="474" t="s">
        <v>8332</v>
      </c>
      <c r="AM94" s="474"/>
      <c r="AN94" s="474"/>
      <c r="AO94" s="474"/>
      <c r="AP94" s="474"/>
      <c r="AQ94" s="474"/>
      <c r="AR94" s="474"/>
      <c r="AS94" s="41">
        <f t="shared" si="54"/>
        <v>2</v>
      </c>
      <c r="AT94" s="41">
        <v>120</v>
      </c>
      <c r="AU94" s="41">
        <v>35</v>
      </c>
      <c r="AV94" s="41">
        <v>120</v>
      </c>
      <c r="AW94" s="41">
        <v>35</v>
      </c>
      <c r="AX94" s="41"/>
      <c r="AY94" s="41"/>
      <c r="AZ94" s="41"/>
      <c r="BA94" s="41"/>
      <c r="BB94" s="41"/>
      <c r="BC94" s="41"/>
      <c r="BD94" s="41"/>
      <c r="BE94" s="41"/>
      <c r="BF94" s="41"/>
      <c r="BG94" s="41"/>
      <c r="BH94" s="41"/>
      <c r="BI94" s="41"/>
      <c r="BJ94" s="11">
        <f t="shared" si="55"/>
        <v>240</v>
      </c>
      <c r="BK94" s="11">
        <f t="shared" si="56"/>
        <v>70</v>
      </c>
      <c r="BL94" s="11">
        <v>240</v>
      </c>
      <c r="BM94" s="11">
        <v>70</v>
      </c>
      <c r="BN94" s="14" t="str">
        <f t="shared" si="62"/>
        <v>JÓ</v>
      </c>
      <c r="BO94" s="14" t="str">
        <f t="shared" si="63"/>
        <v>JÓ</v>
      </c>
      <c r="BP94" s="33"/>
      <c r="BR94" s="29" t="s">
        <v>335</v>
      </c>
      <c r="BS94" s="522"/>
      <c r="BT94" s="522"/>
      <c r="BU94" s="522"/>
      <c r="BV94" s="522"/>
      <c r="BW94" s="522"/>
      <c r="BX94" s="521"/>
      <c r="BY94" s="48">
        <f t="shared" si="57"/>
        <v>0</v>
      </c>
      <c r="BZ94" s="531" t="s">
        <v>335</v>
      </c>
      <c r="CA94" s="531" t="s">
        <v>335</v>
      </c>
      <c r="CB94" s="531"/>
      <c r="CC94" s="531"/>
      <c r="CD94" s="26"/>
      <c r="CE94" s="26"/>
      <c r="CF94" s="26"/>
      <c r="CG94" s="26"/>
      <c r="CH94" s="26"/>
      <c r="CI94" s="26"/>
      <c r="CJ94" s="26"/>
      <c r="CK94" s="26"/>
      <c r="CL94" s="27" t="str">
        <f t="shared" si="38"/>
        <v>0</v>
      </c>
      <c r="CM94" s="27" t="str">
        <f t="shared" si="58"/>
        <v>0</v>
      </c>
      <c r="CN94" s="531" t="s">
        <v>335</v>
      </c>
      <c r="CO94" s="531" t="s">
        <v>335</v>
      </c>
      <c r="CP94" s="14" t="str">
        <f t="shared" si="39"/>
        <v>NINCS</v>
      </c>
      <c r="CQ94" s="14" t="str">
        <f t="shared" si="40"/>
        <v>NINCS</v>
      </c>
      <c r="CR94" s="33"/>
      <c r="CS94" s="33"/>
      <c r="CT94" s="32" t="s">
        <v>8333</v>
      </c>
      <c r="CU94" s="523" t="s">
        <v>7901</v>
      </c>
      <c r="CV94" s="523" t="s">
        <v>7902</v>
      </c>
      <c r="CW94" s="524"/>
      <c r="CX94" s="524"/>
      <c r="CY94" s="524"/>
      <c r="CZ94" s="524"/>
      <c r="DA94" s="26">
        <f t="shared" si="59"/>
        <v>2</v>
      </c>
      <c r="DB94" s="531">
        <v>25</v>
      </c>
      <c r="DC94" s="531">
        <v>15</v>
      </c>
      <c r="DD94" s="531">
        <v>10</v>
      </c>
      <c r="DE94" s="531">
        <v>15</v>
      </c>
      <c r="DF94" s="531">
        <v>25</v>
      </c>
      <c r="DG94" s="531">
        <v>15</v>
      </c>
      <c r="DH94" s="531">
        <v>10</v>
      </c>
      <c r="DI94" s="531">
        <v>15</v>
      </c>
      <c r="DJ94" s="531"/>
      <c r="DK94" s="531"/>
      <c r="DL94" s="531"/>
      <c r="DM94" s="531"/>
      <c r="DN94" s="531"/>
      <c r="DO94" s="531"/>
      <c r="DP94" s="531"/>
      <c r="DQ94" s="531"/>
      <c r="DR94" s="531"/>
      <c r="DS94" s="531"/>
      <c r="DT94" s="531"/>
      <c r="DU94" s="531"/>
      <c r="DV94" s="531"/>
      <c r="DW94" s="531"/>
      <c r="DX94" s="531"/>
      <c r="DY94" s="531"/>
      <c r="DZ94" s="27">
        <f t="shared" si="64"/>
        <v>50</v>
      </c>
      <c r="EA94" s="27">
        <f t="shared" si="65"/>
        <v>30</v>
      </c>
      <c r="EB94" s="27">
        <f t="shared" si="66"/>
        <v>20</v>
      </c>
      <c r="EC94" s="27">
        <f t="shared" si="67"/>
        <v>30</v>
      </c>
      <c r="ED94" s="531">
        <v>50</v>
      </c>
      <c r="EE94" s="531">
        <v>30</v>
      </c>
      <c r="EF94" s="531">
        <v>20</v>
      </c>
      <c r="EG94" s="531">
        <v>30</v>
      </c>
      <c r="EH94" s="27" t="str">
        <f t="shared" si="41"/>
        <v>JÓ</v>
      </c>
      <c r="EI94" s="27" t="str">
        <f t="shared" si="42"/>
        <v>JÓ</v>
      </c>
      <c r="EJ94" s="27" t="str">
        <f t="shared" si="43"/>
        <v>JÓ</v>
      </c>
      <c r="EK94" s="27" t="str">
        <f t="shared" si="44"/>
        <v>JÓ</v>
      </c>
      <c r="EL94" s="527"/>
      <c r="EN94" s="6">
        <f t="shared" si="45"/>
        <v>30</v>
      </c>
      <c r="EO94" s="6">
        <f t="shared" si="46"/>
        <v>70</v>
      </c>
      <c r="EP94" s="6">
        <f t="shared" si="47"/>
        <v>30</v>
      </c>
      <c r="EQ94" s="6">
        <f t="shared" si="48"/>
        <v>70</v>
      </c>
      <c r="ER94" s="24" t="str">
        <f t="shared" si="68"/>
        <v>JÓ</v>
      </c>
      <c r="ET94" s="6">
        <f t="shared" si="49"/>
        <v>100</v>
      </c>
      <c r="EV94" s="459" t="s">
        <v>803</v>
      </c>
      <c r="EW94" s="459" t="s">
        <v>797</v>
      </c>
      <c r="EX94" s="459" t="s">
        <v>801</v>
      </c>
      <c r="EZ94" s="189">
        <f t="shared" si="50"/>
        <v>290</v>
      </c>
      <c r="FA94" s="201">
        <f t="shared" si="60"/>
        <v>4.833333333333333</v>
      </c>
      <c r="FB94" s="23"/>
      <c r="FC94" s="189">
        <f t="shared" si="61"/>
        <v>3</v>
      </c>
      <c r="FE94" s="213">
        <f t="shared" si="51"/>
        <v>0</v>
      </c>
      <c r="FF94" s="213">
        <f t="shared" si="52"/>
        <v>0</v>
      </c>
      <c r="FJ94" s="541" t="s">
        <v>7783</v>
      </c>
    </row>
    <row r="95" spans="1:166" ht="50.1" customHeight="1" x14ac:dyDescent="0.25">
      <c r="A95" s="20">
        <v>90</v>
      </c>
      <c r="B95" s="459" t="s">
        <v>171</v>
      </c>
      <c r="C95" s="541" t="s">
        <v>172</v>
      </c>
      <c r="D95" s="459" t="s">
        <v>16</v>
      </c>
      <c r="E95" s="530">
        <v>40</v>
      </c>
      <c r="F95" s="530">
        <v>60</v>
      </c>
      <c r="G95" s="38" t="s">
        <v>370</v>
      </c>
      <c r="H95" s="38" t="s">
        <v>371</v>
      </c>
      <c r="I95" s="38" t="s">
        <v>372</v>
      </c>
      <c r="J95" s="38" t="s">
        <v>373</v>
      </c>
      <c r="K95" s="38" t="s">
        <v>374</v>
      </c>
      <c r="L95" s="38" t="s">
        <v>375</v>
      </c>
      <c r="M95" s="38" t="s">
        <v>7866</v>
      </c>
      <c r="N95" s="38" t="s">
        <v>7867</v>
      </c>
      <c r="O95" s="38" t="s">
        <v>640</v>
      </c>
      <c r="P95" s="38" t="s">
        <v>641</v>
      </c>
      <c r="Q95" s="38" t="s">
        <v>642</v>
      </c>
      <c r="R95" s="38" t="s">
        <v>643</v>
      </c>
      <c r="S95" s="38" t="s">
        <v>644</v>
      </c>
      <c r="T95" s="38" t="s">
        <v>645</v>
      </c>
      <c r="U95" s="38" t="s">
        <v>646</v>
      </c>
      <c r="V95" s="38" t="s">
        <v>647</v>
      </c>
      <c r="W95" s="38" t="s">
        <v>7885</v>
      </c>
      <c r="X95" s="38" t="s">
        <v>376</v>
      </c>
      <c r="Y95" s="38"/>
      <c r="Z95" s="38"/>
      <c r="AA95" s="38"/>
      <c r="AB95" s="38"/>
      <c r="AC95" s="38"/>
      <c r="AD95" s="38"/>
      <c r="AE95" s="38"/>
      <c r="AF95" s="38"/>
      <c r="AG95" s="38"/>
      <c r="AH95" s="38"/>
      <c r="AI95" s="38">
        <f t="shared" si="53"/>
        <v>9</v>
      </c>
      <c r="AJ95" s="474" t="s">
        <v>8335</v>
      </c>
      <c r="AK95" s="474" t="s">
        <v>8336</v>
      </c>
      <c r="AL95" s="474" t="s">
        <v>8337</v>
      </c>
      <c r="AM95" s="474"/>
      <c r="AN95" s="474"/>
      <c r="AO95" s="474"/>
      <c r="AP95" s="474"/>
      <c r="AQ95" s="474"/>
      <c r="AR95" s="474"/>
      <c r="AS95" s="41">
        <f t="shared" si="54"/>
        <v>2</v>
      </c>
      <c r="AT95" s="41">
        <v>60</v>
      </c>
      <c r="AU95" s="41">
        <v>10</v>
      </c>
      <c r="AV95" s="41">
        <v>100</v>
      </c>
      <c r="AW95" s="41">
        <v>50</v>
      </c>
      <c r="AX95" s="41"/>
      <c r="AY95" s="41"/>
      <c r="AZ95" s="41"/>
      <c r="BA95" s="41"/>
      <c r="BB95" s="41"/>
      <c r="BC95" s="41"/>
      <c r="BD95" s="41"/>
      <c r="BE95" s="41"/>
      <c r="BF95" s="41"/>
      <c r="BG95" s="41"/>
      <c r="BH95" s="41"/>
      <c r="BI95" s="41"/>
      <c r="BJ95" s="11">
        <f t="shared" si="55"/>
        <v>160</v>
      </c>
      <c r="BK95" s="11">
        <f t="shared" si="56"/>
        <v>60</v>
      </c>
      <c r="BL95" s="41">
        <v>160</v>
      </c>
      <c r="BM95" s="41">
        <v>60</v>
      </c>
      <c r="BN95" s="14" t="str">
        <f t="shared" si="62"/>
        <v>JÓ</v>
      </c>
      <c r="BO95" s="14" t="str">
        <f t="shared" si="63"/>
        <v>JÓ</v>
      </c>
      <c r="BP95" s="33" t="s">
        <v>8334</v>
      </c>
      <c r="BQ95" s="528" t="s">
        <v>8341</v>
      </c>
      <c r="BR95" s="29" t="s">
        <v>648</v>
      </c>
      <c r="BS95" s="486" t="s">
        <v>8338</v>
      </c>
      <c r="BT95" s="522"/>
      <c r="BU95" s="522"/>
      <c r="BV95" s="522"/>
      <c r="BW95" s="522"/>
      <c r="BX95" s="521"/>
      <c r="BY95" s="48">
        <f t="shared" si="57"/>
        <v>1</v>
      </c>
      <c r="BZ95" s="531">
        <v>120</v>
      </c>
      <c r="CA95" s="531">
        <v>20</v>
      </c>
      <c r="CB95" s="531"/>
      <c r="CC95" s="531"/>
      <c r="CD95" s="26"/>
      <c r="CE95" s="26"/>
      <c r="CF95" s="26"/>
      <c r="CG95" s="26"/>
      <c r="CH95" s="26"/>
      <c r="CI95" s="26"/>
      <c r="CJ95" s="26"/>
      <c r="CK95" s="26"/>
      <c r="CL95" s="27">
        <f t="shared" si="38"/>
        <v>120</v>
      </c>
      <c r="CM95" s="27">
        <f t="shared" si="58"/>
        <v>20</v>
      </c>
      <c r="CN95" s="531">
        <v>120</v>
      </c>
      <c r="CO95" s="531">
        <v>20</v>
      </c>
      <c r="CP95" s="14" t="str">
        <f t="shared" si="39"/>
        <v>JÓ</v>
      </c>
      <c r="CQ95" s="14" t="str">
        <f t="shared" si="40"/>
        <v>JÓ</v>
      </c>
      <c r="CR95" s="33"/>
      <c r="CS95" s="33"/>
      <c r="CT95" s="32" t="s">
        <v>8339</v>
      </c>
      <c r="CU95" s="523" t="s">
        <v>7870</v>
      </c>
      <c r="CV95" s="523" t="s">
        <v>8340</v>
      </c>
      <c r="CW95" s="524"/>
      <c r="CX95" s="524"/>
      <c r="CY95" s="524"/>
      <c r="CZ95" s="524"/>
      <c r="DA95" s="26">
        <f t="shared" si="59"/>
        <v>2</v>
      </c>
      <c r="DB95" s="531">
        <v>30</v>
      </c>
      <c r="DC95" s="531">
        <v>20</v>
      </c>
      <c r="DD95" s="531">
        <v>10</v>
      </c>
      <c r="DE95" s="531">
        <v>5</v>
      </c>
      <c r="DF95" s="531">
        <v>50</v>
      </c>
      <c r="DG95" s="531">
        <v>30</v>
      </c>
      <c r="DH95" s="531">
        <v>20</v>
      </c>
      <c r="DI95" s="531">
        <v>15</v>
      </c>
      <c r="DJ95" s="531"/>
      <c r="DK95" s="531"/>
      <c r="DL95" s="531"/>
      <c r="DM95" s="531"/>
      <c r="DN95" s="531"/>
      <c r="DO95" s="531"/>
      <c r="DP95" s="531"/>
      <c r="DQ95" s="531"/>
      <c r="DR95" s="531"/>
      <c r="DS95" s="531"/>
      <c r="DT95" s="531"/>
      <c r="DU95" s="531"/>
      <c r="DV95" s="531"/>
      <c r="DW95" s="531"/>
      <c r="DX95" s="531"/>
      <c r="DY95" s="531"/>
      <c r="DZ95" s="27">
        <f t="shared" si="64"/>
        <v>80</v>
      </c>
      <c r="EA95" s="27">
        <f t="shared" si="65"/>
        <v>50</v>
      </c>
      <c r="EB95" s="27">
        <f t="shared" si="66"/>
        <v>30</v>
      </c>
      <c r="EC95" s="27">
        <f t="shared" si="67"/>
        <v>20</v>
      </c>
      <c r="ED95" s="531">
        <v>80</v>
      </c>
      <c r="EE95" s="531">
        <v>50</v>
      </c>
      <c r="EF95" s="531">
        <v>30</v>
      </c>
      <c r="EG95" s="531">
        <v>20</v>
      </c>
      <c r="EH95" s="27" t="str">
        <f t="shared" si="41"/>
        <v>JÓ</v>
      </c>
      <c r="EI95" s="27" t="str">
        <f t="shared" si="42"/>
        <v>JÓ</v>
      </c>
      <c r="EJ95" s="27" t="str">
        <f t="shared" si="43"/>
        <v>JÓ</v>
      </c>
      <c r="EK95" s="27" t="str">
        <f t="shared" si="44"/>
        <v>JÓ</v>
      </c>
      <c r="EL95" s="527"/>
      <c r="EN95" s="6">
        <f t="shared" si="45"/>
        <v>40</v>
      </c>
      <c r="EO95" s="6">
        <f t="shared" si="46"/>
        <v>60</v>
      </c>
      <c r="EP95" s="6">
        <f t="shared" si="47"/>
        <v>40</v>
      </c>
      <c r="EQ95" s="6">
        <f t="shared" si="48"/>
        <v>60</v>
      </c>
      <c r="ER95" s="24" t="str">
        <f t="shared" si="68"/>
        <v>JÓ</v>
      </c>
      <c r="ET95" s="6">
        <f t="shared" si="49"/>
        <v>100</v>
      </c>
      <c r="EV95" s="459" t="s">
        <v>810</v>
      </c>
      <c r="EW95" s="459" t="s">
        <v>797</v>
      </c>
      <c r="EX95" s="459" t="s">
        <v>801</v>
      </c>
      <c r="EZ95" s="189">
        <f t="shared" si="50"/>
        <v>360</v>
      </c>
      <c r="FA95" s="201">
        <f t="shared" si="60"/>
        <v>6</v>
      </c>
      <c r="FB95" s="23"/>
      <c r="FC95" s="189">
        <f t="shared" si="61"/>
        <v>2</v>
      </c>
      <c r="FE95" s="213">
        <f t="shared" si="51"/>
        <v>120</v>
      </c>
      <c r="FF95" s="213">
        <f t="shared" si="52"/>
        <v>0</v>
      </c>
      <c r="FJ95" s="541" t="s">
        <v>172</v>
      </c>
    </row>
    <row r="96" spans="1:166" ht="50.1" customHeight="1" x14ac:dyDescent="0.25">
      <c r="A96" s="20">
        <v>91</v>
      </c>
      <c r="B96" s="459" t="s">
        <v>173</v>
      </c>
      <c r="C96" s="542" t="s">
        <v>174</v>
      </c>
      <c r="D96" s="458" t="s">
        <v>16</v>
      </c>
      <c r="E96" s="530">
        <v>40</v>
      </c>
      <c r="F96" s="530">
        <v>60</v>
      </c>
      <c r="G96" s="38" t="s">
        <v>428</v>
      </c>
      <c r="H96" s="38" t="s">
        <v>435</v>
      </c>
      <c r="I96" s="38" t="s">
        <v>372</v>
      </c>
      <c r="J96" s="38" t="s">
        <v>373</v>
      </c>
      <c r="K96" s="38" t="s">
        <v>397</v>
      </c>
      <c r="L96" s="38" t="s">
        <v>398</v>
      </c>
      <c r="M96" s="38" t="s">
        <v>573</v>
      </c>
      <c r="N96" s="38" t="s">
        <v>574</v>
      </c>
      <c r="O96" s="38" t="s">
        <v>649</v>
      </c>
      <c r="P96" s="38" t="s">
        <v>650</v>
      </c>
      <c r="Q96" s="38" t="s">
        <v>374</v>
      </c>
      <c r="R96" s="38" t="s">
        <v>375</v>
      </c>
      <c r="S96" s="38"/>
      <c r="T96" s="38"/>
      <c r="U96" s="38"/>
      <c r="V96" s="38"/>
      <c r="W96" s="38"/>
      <c r="X96" s="38"/>
      <c r="Y96" s="38"/>
      <c r="Z96" s="38"/>
      <c r="AA96" s="38"/>
      <c r="AB96" s="38"/>
      <c r="AC96" s="38"/>
      <c r="AD96" s="38"/>
      <c r="AE96" s="38"/>
      <c r="AF96" s="38"/>
      <c r="AG96" s="38"/>
      <c r="AH96" s="38"/>
      <c r="AI96" s="38">
        <f t="shared" si="53"/>
        <v>6</v>
      </c>
      <c r="AJ96" s="474" t="s">
        <v>136</v>
      </c>
      <c r="AK96" s="474" t="s">
        <v>137</v>
      </c>
      <c r="AL96" s="474"/>
      <c r="AM96" s="474"/>
      <c r="AN96" s="474"/>
      <c r="AO96" s="474"/>
      <c r="AP96" s="474"/>
      <c r="AQ96" s="474"/>
      <c r="AR96" s="474"/>
      <c r="AS96" s="41">
        <f t="shared" si="54"/>
        <v>1</v>
      </c>
      <c r="AT96" s="41">
        <v>240</v>
      </c>
      <c r="AU96" s="41">
        <v>70</v>
      </c>
      <c r="AV96" s="41"/>
      <c r="AW96" s="41"/>
      <c r="AX96" s="41"/>
      <c r="AY96" s="41"/>
      <c r="AZ96" s="41"/>
      <c r="BA96" s="41"/>
      <c r="BB96" s="41"/>
      <c r="BC96" s="41"/>
      <c r="BD96" s="41"/>
      <c r="BE96" s="41"/>
      <c r="BF96" s="41"/>
      <c r="BG96" s="41"/>
      <c r="BH96" s="41"/>
      <c r="BI96" s="41"/>
      <c r="BJ96" s="11">
        <f t="shared" si="55"/>
        <v>240</v>
      </c>
      <c r="BK96" s="11">
        <f t="shared" si="56"/>
        <v>70</v>
      </c>
      <c r="BL96" s="41">
        <v>240</v>
      </c>
      <c r="BM96" s="41">
        <v>70</v>
      </c>
      <c r="BN96" s="14" t="str">
        <f t="shared" si="62"/>
        <v>JÓ</v>
      </c>
      <c r="BO96" s="14" t="str">
        <f t="shared" si="63"/>
        <v>JÓ</v>
      </c>
      <c r="BP96" s="33"/>
      <c r="BR96" s="29" t="s">
        <v>335</v>
      </c>
      <c r="BS96" s="522"/>
      <c r="BT96" s="522"/>
      <c r="BU96" s="522"/>
      <c r="BV96" s="522"/>
      <c r="BW96" s="522"/>
      <c r="BX96" s="521"/>
      <c r="BY96" s="48">
        <f t="shared" si="57"/>
        <v>0</v>
      </c>
      <c r="BZ96" s="531" t="s">
        <v>335</v>
      </c>
      <c r="CA96" s="531" t="s">
        <v>335</v>
      </c>
      <c r="CB96" s="531"/>
      <c r="CC96" s="531"/>
      <c r="CD96" s="26"/>
      <c r="CE96" s="26"/>
      <c r="CF96" s="26"/>
      <c r="CG96" s="26"/>
      <c r="CH96" s="26"/>
      <c r="CI96" s="26"/>
      <c r="CJ96" s="26"/>
      <c r="CK96" s="26"/>
      <c r="CL96" s="27" t="str">
        <f t="shared" si="38"/>
        <v>0</v>
      </c>
      <c r="CM96" s="27" t="str">
        <f t="shared" si="58"/>
        <v>0</v>
      </c>
      <c r="CN96" s="531" t="s">
        <v>335</v>
      </c>
      <c r="CO96" s="531" t="s">
        <v>335</v>
      </c>
      <c r="CP96" s="14" t="str">
        <f t="shared" si="39"/>
        <v>NINCS</v>
      </c>
      <c r="CQ96" s="14" t="str">
        <f t="shared" si="40"/>
        <v>NINCS</v>
      </c>
      <c r="CR96" s="33"/>
      <c r="CS96" s="33"/>
      <c r="CT96" s="32" t="s">
        <v>479</v>
      </c>
      <c r="CU96" s="523" t="s">
        <v>7914</v>
      </c>
      <c r="CV96" s="523"/>
      <c r="CW96" s="524"/>
      <c r="CX96" s="524"/>
      <c r="CY96" s="524"/>
      <c r="CZ96" s="524"/>
      <c r="DA96" s="26">
        <f t="shared" si="59"/>
        <v>1</v>
      </c>
      <c r="DB96" s="531">
        <v>30</v>
      </c>
      <c r="DC96" s="531">
        <v>20</v>
      </c>
      <c r="DD96" s="531">
        <v>10</v>
      </c>
      <c r="DE96" s="531">
        <v>30</v>
      </c>
      <c r="DF96" s="531"/>
      <c r="DG96" s="531"/>
      <c r="DH96" s="531"/>
      <c r="DI96" s="531"/>
      <c r="DJ96" s="531"/>
      <c r="DK96" s="531"/>
      <c r="DL96" s="531"/>
      <c r="DM96" s="531"/>
      <c r="DN96" s="531"/>
      <c r="DO96" s="531"/>
      <c r="DP96" s="531"/>
      <c r="DQ96" s="531"/>
      <c r="DR96" s="531"/>
      <c r="DS96" s="531"/>
      <c r="DT96" s="531"/>
      <c r="DU96" s="531"/>
      <c r="DV96" s="531"/>
      <c r="DW96" s="531"/>
      <c r="DX96" s="531"/>
      <c r="DY96" s="531"/>
      <c r="DZ96" s="27">
        <f t="shared" si="64"/>
        <v>30</v>
      </c>
      <c r="EA96" s="27">
        <f t="shared" si="65"/>
        <v>20</v>
      </c>
      <c r="EB96" s="27">
        <f t="shared" si="66"/>
        <v>10</v>
      </c>
      <c r="EC96" s="27">
        <f t="shared" si="67"/>
        <v>30</v>
      </c>
      <c r="ED96" s="531">
        <v>30</v>
      </c>
      <c r="EE96" s="531">
        <v>20</v>
      </c>
      <c r="EF96" s="531">
        <v>10</v>
      </c>
      <c r="EG96" s="531">
        <v>30</v>
      </c>
      <c r="EH96" s="27" t="str">
        <f t="shared" si="41"/>
        <v>JÓ</v>
      </c>
      <c r="EI96" s="27" t="str">
        <f t="shared" si="42"/>
        <v>JÓ</v>
      </c>
      <c r="EJ96" s="27" t="str">
        <f t="shared" si="43"/>
        <v>JÓ</v>
      </c>
      <c r="EK96" s="27" t="str">
        <f t="shared" si="44"/>
        <v>JÓ</v>
      </c>
      <c r="EL96" s="527"/>
      <c r="EN96" s="6">
        <f t="shared" si="45"/>
        <v>30</v>
      </c>
      <c r="EO96" s="6">
        <f t="shared" si="46"/>
        <v>70</v>
      </c>
      <c r="EP96" s="6">
        <f t="shared" si="47"/>
        <v>40</v>
      </c>
      <c r="EQ96" s="6">
        <f t="shared" si="48"/>
        <v>60</v>
      </c>
      <c r="ER96" s="24" t="str">
        <f t="shared" si="68"/>
        <v>Gyakorlat több</v>
      </c>
      <c r="ET96" s="6">
        <f t="shared" si="49"/>
        <v>100</v>
      </c>
      <c r="EV96" s="459" t="s">
        <v>807</v>
      </c>
      <c r="EW96" s="459" t="s">
        <v>802</v>
      </c>
      <c r="EX96" s="459" t="s">
        <v>819</v>
      </c>
      <c r="EZ96" s="189">
        <f t="shared" si="50"/>
        <v>270</v>
      </c>
      <c r="FA96" s="201">
        <f t="shared" si="60"/>
        <v>4.5</v>
      </c>
      <c r="FB96" s="23"/>
      <c r="FC96" s="189">
        <f t="shared" si="61"/>
        <v>3</v>
      </c>
      <c r="FE96" s="213">
        <f t="shared" si="51"/>
        <v>0</v>
      </c>
      <c r="FF96" s="213">
        <f t="shared" si="52"/>
        <v>0</v>
      </c>
      <c r="FJ96" s="542" t="s">
        <v>174</v>
      </c>
    </row>
    <row r="97" spans="1:166" ht="50.1" customHeight="1" x14ac:dyDescent="0.25">
      <c r="A97" s="20">
        <v>92</v>
      </c>
      <c r="B97" s="459" t="s">
        <v>175</v>
      </c>
      <c r="C97" s="542" t="s">
        <v>176</v>
      </c>
      <c r="D97" s="458" t="s">
        <v>12</v>
      </c>
      <c r="E97" s="530">
        <v>40</v>
      </c>
      <c r="F97" s="530">
        <v>60</v>
      </c>
      <c r="G97" s="38" t="s">
        <v>8025</v>
      </c>
      <c r="H97" s="38" t="s">
        <v>8026</v>
      </c>
      <c r="I97" s="38" t="s">
        <v>8027</v>
      </c>
      <c r="J97" s="38" t="s">
        <v>8028</v>
      </c>
      <c r="K97" s="38" t="s">
        <v>485</v>
      </c>
      <c r="L97" s="38" t="s">
        <v>486</v>
      </c>
      <c r="M97" s="38"/>
      <c r="N97" s="38"/>
      <c r="O97" s="38"/>
      <c r="P97" s="38"/>
      <c r="Q97" s="38"/>
      <c r="R97" s="38"/>
      <c r="S97" s="38"/>
      <c r="T97" s="38"/>
      <c r="U97" s="38"/>
      <c r="V97" s="38"/>
      <c r="W97" s="38"/>
      <c r="X97" s="38"/>
      <c r="Y97" s="38"/>
      <c r="Z97" s="38"/>
      <c r="AA97" s="38"/>
      <c r="AB97" s="38"/>
      <c r="AC97" s="38"/>
      <c r="AD97" s="38"/>
      <c r="AE97" s="38"/>
      <c r="AF97" s="38"/>
      <c r="AG97" s="38"/>
      <c r="AH97" s="38"/>
      <c r="AI97" s="38">
        <f t="shared" si="53"/>
        <v>3</v>
      </c>
      <c r="AJ97" s="474" t="s">
        <v>8342</v>
      </c>
      <c r="AK97" s="474" t="s">
        <v>8033</v>
      </c>
      <c r="AL97" s="474" t="s">
        <v>8343</v>
      </c>
      <c r="AM97" s="474" t="s">
        <v>69</v>
      </c>
      <c r="AN97" s="474"/>
      <c r="AO97" s="474"/>
      <c r="AP97" s="474"/>
      <c r="AQ97" s="474"/>
      <c r="AR97" s="474"/>
      <c r="AS97" s="41">
        <f t="shared" si="54"/>
        <v>3</v>
      </c>
      <c r="AT97" s="41">
        <v>10</v>
      </c>
      <c r="AU97" s="41">
        <v>10</v>
      </c>
      <c r="AV97" s="41">
        <v>50</v>
      </c>
      <c r="AW97" s="41">
        <v>10</v>
      </c>
      <c r="AX97" s="41">
        <v>10</v>
      </c>
      <c r="AY97" s="41">
        <v>40</v>
      </c>
      <c r="AZ97" s="41"/>
      <c r="BA97" s="41"/>
      <c r="BB97" s="41"/>
      <c r="BC97" s="41"/>
      <c r="BD97" s="41"/>
      <c r="BE97" s="41"/>
      <c r="BF97" s="41"/>
      <c r="BG97" s="41"/>
      <c r="BH97" s="41"/>
      <c r="BI97" s="41"/>
      <c r="BJ97" s="11">
        <f t="shared" si="55"/>
        <v>70</v>
      </c>
      <c r="BK97" s="11">
        <f t="shared" si="56"/>
        <v>60</v>
      </c>
      <c r="BL97" s="41">
        <v>70</v>
      </c>
      <c r="BM97" s="41">
        <v>60</v>
      </c>
      <c r="BN97" s="14" t="str">
        <f t="shared" si="62"/>
        <v>JÓ</v>
      </c>
      <c r="BO97" s="14" t="str">
        <f t="shared" si="63"/>
        <v>JÓ</v>
      </c>
      <c r="BP97" s="33"/>
      <c r="BR97" s="29" t="s">
        <v>335</v>
      </c>
      <c r="BS97" s="522"/>
      <c r="BT97" s="522"/>
      <c r="BU97" s="522"/>
      <c r="BV97" s="522"/>
      <c r="BW97" s="522"/>
      <c r="BX97" s="521"/>
      <c r="BY97" s="48">
        <f t="shared" si="57"/>
        <v>0</v>
      </c>
      <c r="BZ97" s="531" t="s">
        <v>335</v>
      </c>
      <c r="CA97" s="531" t="s">
        <v>335</v>
      </c>
      <c r="CB97" s="531"/>
      <c r="CC97" s="531"/>
      <c r="CD97" s="26"/>
      <c r="CE97" s="26"/>
      <c r="CF97" s="26"/>
      <c r="CG97" s="26"/>
      <c r="CH97" s="26"/>
      <c r="CI97" s="26"/>
      <c r="CJ97" s="26"/>
      <c r="CK97" s="26"/>
      <c r="CL97" s="27" t="str">
        <f t="shared" si="38"/>
        <v>0</v>
      </c>
      <c r="CM97" s="27" t="str">
        <f t="shared" si="58"/>
        <v>0</v>
      </c>
      <c r="CN97" s="531" t="s">
        <v>335</v>
      </c>
      <c r="CO97" s="531" t="s">
        <v>335</v>
      </c>
      <c r="CP97" s="14" t="str">
        <f t="shared" si="39"/>
        <v>NINCS</v>
      </c>
      <c r="CQ97" s="14" t="str">
        <f t="shared" si="40"/>
        <v>NINCS</v>
      </c>
      <c r="CR97" s="33"/>
      <c r="CS97" s="33"/>
      <c r="CT97" s="32" t="s">
        <v>8535</v>
      </c>
      <c r="CU97" s="523" t="s">
        <v>8536</v>
      </c>
      <c r="CV97" s="523" t="s">
        <v>8536</v>
      </c>
      <c r="CW97" s="524"/>
      <c r="CX97" s="524"/>
      <c r="CY97" s="524"/>
      <c r="CZ97" s="524"/>
      <c r="DA97" s="26">
        <f t="shared" si="59"/>
        <v>2</v>
      </c>
      <c r="DB97" s="531">
        <v>10</v>
      </c>
      <c r="DC97" s="531">
        <v>5</v>
      </c>
      <c r="DD97" s="531">
        <v>5</v>
      </c>
      <c r="DE97" s="531">
        <v>30</v>
      </c>
      <c r="DF97" s="531">
        <v>10</v>
      </c>
      <c r="DG97" s="531">
        <v>5</v>
      </c>
      <c r="DH97" s="531">
        <v>5</v>
      </c>
      <c r="DI97" s="531">
        <v>10</v>
      </c>
      <c r="DJ97" s="531"/>
      <c r="DK97" s="531"/>
      <c r="DL97" s="531"/>
      <c r="DM97" s="531"/>
      <c r="DN97" s="531"/>
      <c r="DO97" s="531"/>
      <c r="DP97" s="531"/>
      <c r="DQ97" s="531"/>
      <c r="DR97" s="531"/>
      <c r="DS97" s="531"/>
      <c r="DT97" s="531"/>
      <c r="DU97" s="531"/>
      <c r="DV97" s="531"/>
      <c r="DW97" s="531"/>
      <c r="DX97" s="531"/>
      <c r="DY97" s="531"/>
      <c r="DZ97" s="27">
        <f t="shared" si="64"/>
        <v>20</v>
      </c>
      <c r="EA97" s="27">
        <f t="shared" si="65"/>
        <v>10</v>
      </c>
      <c r="EB97" s="27">
        <f t="shared" si="66"/>
        <v>10</v>
      </c>
      <c r="EC97" s="27">
        <f t="shared" si="67"/>
        <v>40</v>
      </c>
      <c r="ED97" s="531">
        <v>20</v>
      </c>
      <c r="EE97" s="531">
        <v>10</v>
      </c>
      <c r="EF97" s="531">
        <v>10</v>
      </c>
      <c r="EG97" s="531">
        <v>40</v>
      </c>
      <c r="EH97" s="27" t="str">
        <f t="shared" si="41"/>
        <v>JÓ</v>
      </c>
      <c r="EI97" s="27" t="str">
        <f t="shared" si="42"/>
        <v>JÓ</v>
      </c>
      <c r="EJ97" s="27" t="str">
        <f t="shared" si="43"/>
        <v>JÓ</v>
      </c>
      <c r="EK97" s="27" t="str">
        <f t="shared" si="44"/>
        <v>JÓ</v>
      </c>
      <c r="EL97" s="527"/>
      <c r="EN97" s="6">
        <f t="shared" si="45"/>
        <v>40</v>
      </c>
      <c r="EO97" s="6">
        <f t="shared" si="46"/>
        <v>60</v>
      </c>
      <c r="EP97" s="6">
        <f t="shared" si="47"/>
        <v>40</v>
      </c>
      <c r="EQ97" s="6">
        <f t="shared" si="48"/>
        <v>60</v>
      </c>
      <c r="ER97" s="24" t="str">
        <f t="shared" si="68"/>
        <v>JÓ</v>
      </c>
      <c r="ET97" s="6">
        <f t="shared" si="49"/>
        <v>100</v>
      </c>
      <c r="EV97" s="459" t="s">
        <v>803</v>
      </c>
      <c r="EW97" s="459" t="s">
        <v>813</v>
      </c>
      <c r="EX97" s="459" t="s">
        <v>801</v>
      </c>
      <c r="EZ97" s="189">
        <f t="shared" si="50"/>
        <v>90</v>
      </c>
      <c r="FA97" s="201">
        <f t="shared" si="60"/>
        <v>1.5</v>
      </c>
      <c r="FB97" s="23"/>
      <c r="FC97" s="189">
        <f t="shared" si="61"/>
        <v>4</v>
      </c>
      <c r="FE97" s="213">
        <f t="shared" si="51"/>
        <v>0</v>
      </c>
      <c r="FF97" s="213">
        <f t="shared" si="52"/>
        <v>0</v>
      </c>
      <c r="FJ97" s="542" t="s">
        <v>176</v>
      </c>
    </row>
    <row r="98" spans="1:166" ht="50.1" customHeight="1" x14ac:dyDescent="0.25">
      <c r="A98" s="20">
        <v>93</v>
      </c>
      <c r="B98" s="459" t="s">
        <v>177</v>
      </c>
      <c r="C98" s="542" t="s">
        <v>178</v>
      </c>
      <c r="D98" s="43" t="s">
        <v>179</v>
      </c>
      <c r="E98" s="37">
        <v>60</v>
      </c>
      <c r="F98" s="37">
        <v>40</v>
      </c>
      <c r="G98" s="39" t="s">
        <v>651</v>
      </c>
      <c r="H98" s="39" t="s">
        <v>652</v>
      </c>
      <c r="I98" s="39" t="s">
        <v>653</v>
      </c>
      <c r="J98" s="39" t="s">
        <v>654</v>
      </c>
      <c r="K98" s="39" t="s">
        <v>655</v>
      </c>
      <c r="L98" s="39" t="s">
        <v>656</v>
      </c>
      <c r="M98" s="39"/>
      <c r="N98" s="39"/>
      <c r="O98" s="39"/>
      <c r="P98" s="39"/>
      <c r="Q98" s="39"/>
      <c r="R98" s="39"/>
      <c r="S98" s="39"/>
      <c r="T98" s="39"/>
      <c r="U98" s="39"/>
      <c r="V98" s="39"/>
      <c r="W98" s="39"/>
      <c r="X98" s="39"/>
      <c r="Y98" s="39"/>
      <c r="Z98" s="39"/>
      <c r="AA98" s="39"/>
      <c r="AB98" s="39"/>
      <c r="AC98" s="39"/>
      <c r="AD98" s="39"/>
      <c r="AE98" s="39"/>
      <c r="AF98" s="39"/>
      <c r="AG98" s="39"/>
      <c r="AH98" s="39"/>
      <c r="AI98" s="38">
        <f t="shared" si="53"/>
        <v>3</v>
      </c>
      <c r="AJ98" s="474" t="s">
        <v>8344</v>
      </c>
      <c r="AK98" s="474" t="s">
        <v>8345</v>
      </c>
      <c r="AL98" s="518"/>
      <c r="AM98" s="474"/>
      <c r="AN98" s="474"/>
      <c r="AO98" s="474"/>
      <c r="AP98" s="474"/>
      <c r="AQ98" s="474"/>
      <c r="AR98" s="474"/>
      <c r="AS98" s="41">
        <f t="shared" si="54"/>
        <v>1</v>
      </c>
      <c r="AT98" s="41">
        <v>150</v>
      </c>
      <c r="AU98" s="41">
        <v>60</v>
      </c>
      <c r="AV98" s="41"/>
      <c r="AW98" s="41"/>
      <c r="AX98" s="41"/>
      <c r="AY98" s="41"/>
      <c r="AZ98" s="41"/>
      <c r="BA98" s="41"/>
      <c r="BB98" s="41"/>
      <c r="BC98" s="41"/>
      <c r="BD98" s="41"/>
      <c r="BE98" s="41"/>
      <c r="BF98" s="41"/>
      <c r="BG98" s="41"/>
      <c r="BH98" s="41"/>
      <c r="BI98" s="41"/>
      <c r="BJ98" s="11">
        <f t="shared" si="55"/>
        <v>150</v>
      </c>
      <c r="BK98" s="11">
        <f t="shared" si="56"/>
        <v>60</v>
      </c>
      <c r="BL98" s="41">
        <v>150</v>
      </c>
      <c r="BM98" s="41">
        <v>60</v>
      </c>
      <c r="BN98" s="14" t="str">
        <f t="shared" si="62"/>
        <v>JÓ</v>
      </c>
      <c r="BO98" s="14" t="str">
        <f t="shared" si="63"/>
        <v>JÓ</v>
      </c>
      <c r="BP98" s="33" t="s">
        <v>8346</v>
      </c>
      <c r="BR98" s="29" t="s">
        <v>335</v>
      </c>
      <c r="BS98" s="522"/>
      <c r="BT98" s="522"/>
      <c r="BU98" s="522"/>
      <c r="BV98" s="522"/>
      <c r="BW98" s="522"/>
      <c r="BX98" s="521"/>
      <c r="BY98" s="48">
        <f t="shared" si="57"/>
        <v>0</v>
      </c>
      <c r="BZ98" s="531" t="s">
        <v>335</v>
      </c>
      <c r="CA98" s="531" t="s">
        <v>335</v>
      </c>
      <c r="CB98" s="531"/>
      <c r="CC98" s="531"/>
      <c r="CD98" s="26"/>
      <c r="CE98" s="26"/>
      <c r="CF98" s="26"/>
      <c r="CG98" s="26"/>
      <c r="CH98" s="26"/>
      <c r="CI98" s="26"/>
      <c r="CJ98" s="26"/>
      <c r="CK98" s="26"/>
      <c r="CL98" s="27" t="str">
        <f t="shared" si="38"/>
        <v>0</v>
      </c>
      <c r="CM98" s="27" t="str">
        <f t="shared" si="58"/>
        <v>0</v>
      </c>
      <c r="CN98" s="531" t="s">
        <v>335</v>
      </c>
      <c r="CO98" s="531" t="s">
        <v>335</v>
      </c>
      <c r="CP98" s="14" t="str">
        <f t="shared" si="39"/>
        <v>NINCS</v>
      </c>
      <c r="CQ98" s="14" t="str">
        <f t="shared" si="40"/>
        <v>NINCS</v>
      </c>
      <c r="CR98" s="33"/>
      <c r="CS98" s="33"/>
      <c r="CT98" s="32" t="s">
        <v>8347</v>
      </c>
      <c r="CU98" s="523" t="s">
        <v>657</v>
      </c>
      <c r="CV98" s="523" t="s">
        <v>7914</v>
      </c>
      <c r="CW98" s="524"/>
      <c r="CX98" s="524"/>
      <c r="CY98" s="524"/>
      <c r="CZ98" s="524"/>
      <c r="DA98" s="26">
        <f t="shared" si="59"/>
        <v>2</v>
      </c>
      <c r="DB98" s="531">
        <v>20</v>
      </c>
      <c r="DC98" s="531">
        <v>0</v>
      </c>
      <c r="DD98" s="531">
        <v>20</v>
      </c>
      <c r="DE98" s="531">
        <v>20</v>
      </c>
      <c r="DF98" s="531">
        <v>30</v>
      </c>
      <c r="DG98" s="531">
        <v>20</v>
      </c>
      <c r="DH98" s="531">
        <v>10</v>
      </c>
      <c r="DI98" s="531">
        <v>20</v>
      </c>
      <c r="DJ98" s="531"/>
      <c r="DK98" s="531"/>
      <c r="DL98" s="531"/>
      <c r="DM98" s="531"/>
      <c r="DN98" s="531"/>
      <c r="DO98" s="531"/>
      <c r="DP98" s="531"/>
      <c r="DQ98" s="531"/>
      <c r="DR98" s="531"/>
      <c r="DS98" s="531"/>
      <c r="DT98" s="531"/>
      <c r="DU98" s="531"/>
      <c r="DV98" s="531"/>
      <c r="DW98" s="531"/>
      <c r="DX98" s="531"/>
      <c r="DY98" s="531"/>
      <c r="DZ98" s="27">
        <f t="shared" si="64"/>
        <v>50</v>
      </c>
      <c r="EA98" s="27">
        <f t="shared" si="65"/>
        <v>20</v>
      </c>
      <c r="EB98" s="27">
        <f t="shared" si="66"/>
        <v>30</v>
      </c>
      <c r="EC98" s="27">
        <f t="shared" si="67"/>
        <v>40</v>
      </c>
      <c r="ED98" s="531">
        <v>50</v>
      </c>
      <c r="EE98" s="531">
        <v>20</v>
      </c>
      <c r="EF98" s="531">
        <v>30</v>
      </c>
      <c r="EG98" s="531">
        <v>40</v>
      </c>
      <c r="EH98" s="27" t="str">
        <f t="shared" si="41"/>
        <v>JÓ</v>
      </c>
      <c r="EI98" s="27" t="str">
        <f t="shared" si="42"/>
        <v>JÓ</v>
      </c>
      <c r="EJ98" s="27" t="str">
        <f t="shared" si="43"/>
        <v>JÓ</v>
      </c>
      <c r="EK98" s="27" t="str">
        <f t="shared" si="44"/>
        <v>JÓ</v>
      </c>
      <c r="EL98" s="527"/>
      <c r="EN98" s="6">
        <f t="shared" si="45"/>
        <v>40</v>
      </c>
      <c r="EO98" s="6">
        <f t="shared" si="46"/>
        <v>60</v>
      </c>
      <c r="EP98" s="6">
        <f t="shared" si="47"/>
        <v>60</v>
      </c>
      <c r="EQ98" s="6">
        <f t="shared" si="48"/>
        <v>40</v>
      </c>
      <c r="ER98" s="24" t="str">
        <f t="shared" si="68"/>
        <v>Gyakorlat több</v>
      </c>
      <c r="ET98" s="6">
        <f t="shared" si="49"/>
        <v>100</v>
      </c>
      <c r="EV98" s="459" t="s">
        <v>796</v>
      </c>
      <c r="EW98" s="459" t="s">
        <v>797</v>
      </c>
      <c r="EX98" s="459" t="s">
        <v>801</v>
      </c>
      <c r="EZ98" s="189">
        <f t="shared" si="50"/>
        <v>200</v>
      </c>
      <c r="FA98" s="201">
        <f t="shared" si="60"/>
        <v>3.3333333333333335</v>
      </c>
      <c r="FB98" s="23"/>
      <c r="FC98" s="189">
        <f t="shared" si="61"/>
        <v>3</v>
      </c>
      <c r="FE98" s="213">
        <f t="shared" si="51"/>
        <v>0</v>
      </c>
      <c r="FF98" s="213">
        <f t="shared" si="52"/>
        <v>0</v>
      </c>
      <c r="FJ98" s="542" t="s">
        <v>178</v>
      </c>
    </row>
    <row r="99" spans="1:166" ht="50.1" customHeight="1" x14ac:dyDescent="0.25">
      <c r="A99" s="20">
        <v>94</v>
      </c>
      <c r="B99" s="458" t="s">
        <v>180</v>
      </c>
      <c r="C99" s="542" t="s">
        <v>181</v>
      </c>
      <c r="D99" s="459" t="s">
        <v>14</v>
      </c>
      <c r="E99" s="530">
        <v>60</v>
      </c>
      <c r="F99" s="530">
        <v>40</v>
      </c>
      <c r="G99" s="38" t="s">
        <v>658</v>
      </c>
      <c r="H99" s="38" t="s">
        <v>659</v>
      </c>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f t="shared" si="53"/>
        <v>1</v>
      </c>
      <c r="AJ99" s="474" t="s">
        <v>8349</v>
      </c>
      <c r="AK99" s="474" t="s">
        <v>8350</v>
      </c>
      <c r="AL99" s="474"/>
      <c r="AM99" s="474"/>
      <c r="AN99" s="474"/>
      <c r="AO99" s="474"/>
      <c r="AP99" s="474"/>
      <c r="AQ99" s="474"/>
      <c r="AR99" s="474"/>
      <c r="AS99" s="41">
        <f t="shared" si="54"/>
        <v>1</v>
      </c>
      <c r="AT99" s="41">
        <v>120</v>
      </c>
      <c r="AU99" s="41">
        <v>40</v>
      </c>
      <c r="AV99" s="41"/>
      <c r="AW99" s="41"/>
      <c r="AX99" s="41"/>
      <c r="AY99" s="41"/>
      <c r="AZ99" s="41"/>
      <c r="BA99" s="41"/>
      <c r="BB99" s="41"/>
      <c r="BC99" s="41"/>
      <c r="BD99" s="41"/>
      <c r="BE99" s="41"/>
      <c r="BF99" s="41"/>
      <c r="BG99" s="41"/>
      <c r="BH99" s="41"/>
      <c r="BI99" s="41"/>
      <c r="BJ99" s="11">
        <f t="shared" si="55"/>
        <v>120</v>
      </c>
      <c r="BK99" s="11">
        <f t="shared" si="56"/>
        <v>40</v>
      </c>
      <c r="BL99" s="41">
        <v>120</v>
      </c>
      <c r="BM99" s="41">
        <v>40</v>
      </c>
      <c r="BN99" s="14" t="str">
        <f t="shared" si="62"/>
        <v>JÓ</v>
      </c>
      <c r="BO99" s="14" t="str">
        <f t="shared" si="63"/>
        <v>JÓ</v>
      </c>
      <c r="BP99" s="33"/>
      <c r="BR99" s="29" t="s">
        <v>660</v>
      </c>
      <c r="BS99" s="486" t="s">
        <v>8057</v>
      </c>
      <c r="BT99" s="522"/>
      <c r="BU99" s="522"/>
      <c r="BV99" s="522"/>
      <c r="BW99" s="522"/>
      <c r="BX99" s="521"/>
      <c r="BY99" s="48">
        <f t="shared" si="57"/>
        <v>1</v>
      </c>
      <c r="BZ99" s="531">
        <v>120</v>
      </c>
      <c r="CA99" s="531">
        <v>60</v>
      </c>
      <c r="CB99" s="531"/>
      <c r="CC99" s="531"/>
      <c r="CD99" s="26"/>
      <c r="CE99" s="26"/>
      <c r="CF99" s="26"/>
      <c r="CG99" s="26"/>
      <c r="CH99" s="26"/>
      <c r="CI99" s="26"/>
      <c r="CJ99" s="26"/>
      <c r="CK99" s="26"/>
      <c r="CL99" s="27">
        <f t="shared" si="38"/>
        <v>120</v>
      </c>
      <c r="CM99" s="27">
        <f t="shared" si="58"/>
        <v>60</v>
      </c>
      <c r="CN99" s="531">
        <v>120</v>
      </c>
      <c r="CO99" s="531">
        <v>60</v>
      </c>
      <c r="CP99" s="14" t="str">
        <f t="shared" si="39"/>
        <v>JÓ</v>
      </c>
      <c r="CQ99" s="14" t="str">
        <f t="shared" si="40"/>
        <v>JÓ</v>
      </c>
      <c r="CR99" s="33"/>
      <c r="CS99" s="33"/>
      <c r="CT99" s="32" t="s">
        <v>335</v>
      </c>
      <c r="CU99" s="523"/>
      <c r="CV99" s="523"/>
      <c r="CW99" s="524"/>
      <c r="CX99" s="524"/>
      <c r="CY99" s="524"/>
      <c r="CZ99" s="524"/>
      <c r="DA99" s="26">
        <f t="shared" si="59"/>
        <v>0</v>
      </c>
      <c r="DB99" s="531" t="s">
        <v>335</v>
      </c>
      <c r="DC99" s="531" t="s">
        <v>335</v>
      </c>
      <c r="DD99" s="531" t="s">
        <v>335</v>
      </c>
      <c r="DE99" s="531" t="s">
        <v>335</v>
      </c>
      <c r="DF99" s="531"/>
      <c r="DG99" s="531"/>
      <c r="DH99" s="531"/>
      <c r="DI99" s="531"/>
      <c r="DJ99" s="531"/>
      <c r="DK99" s="531"/>
      <c r="DL99" s="531"/>
      <c r="DM99" s="531"/>
      <c r="DN99" s="531"/>
      <c r="DO99" s="531"/>
      <c r="DP99" s="531"/>
      <c r="DQ99" s="531"/>
      <c r="DR99" s="531"/>
      <c r="DS99" s="531"/>
      <c r="DT99" s="531"/>
      <c r="DU99" s="531"/>
      <c r="DV99" s="531"/>
      <c r="DW99" s="531"/>
      <c r="DX99" s="531"/>
      <c r="DY99" s="531"/>
      <c r="DZ99" s="27" t="str">
        <f t="shared" si="64"/>
        <v>0</v>
      </c>
      <c r="EA99" s="27" t="str">
        <f t="shared" si="65"/>
        <v>0</v>
      </c>
      <c r="EB99" s="27" t="str">
        <f t="shared" si="66"/>
        <v>0</v>
      </c>
      <c r="EC99" s="27" t="str">
        <f t="shared" si="67"/>
        <v>0</v>
      </c>
      <c r="ED99" s="531" t="s">
        <v>335</v>
      </c>
      <c r="EE99" s="531" t="s">
        <v>335</v>
      </c>
      <c r="EF99" s="531" t="s">
        <v>335</v>
      </c>
      <c r="EG99" s="531" t="s">
        <v>335</v>
      </c>
      <c r="EH99" s="27" t="str">
        <f t="shared" si="41"/>
        <v>NINCS</v>
      </c>
      <c r="EI99" s="27" t="str">
        <f t="shared" si="42"/>
        <v>NINCS</v>
      </c>
      <c r="EJ99" s="27" t="str">
        <f t="shared" si="43"/>
        <v>NINCS</v>
      </c>
      <c r="EK99" s="27" t="str">
        <f t="shared" si="44"/>
        <v>NINCS</v>
      </c>
      <c r="EL99" s="527"/>
      <c r="EN99" s="6">
        <f t="shared" si="45"/>
        <v>60</v>
      </c>
      <c r="EO99" s="6">
        <f t="shared" si="46"/>
        <v>40</v>
      </c>
      <c r="EP99" s="6">
        <f t="shared" si="47"/>
        <v>60</v>
      </c>
      <c r="EQ99" s="6">
        <f t="shared" si="48"/>
        <v>40</v>
      </c>
      <c r="ER99" s="24" t="str">
        <f t="shared" si="68"/>
        <v>Elmélet több</v>
      </c>
      <c r="ET99" s="6">
        <f t="shared" si="49"/>
        <v>100</v>
      </c>
      <c r="EV99" s="459" t="s">
        <v>796</v>
      </c>
      <c r="EW99" s="459" t="s">
        <v>818</v>
      </c>
      <c r="EX99" s="459" t="s">
        <v>812</v>
      </c>
      <c r="EZ99" s="189">
        <f t="shared" si="50"/>
        <v>240</v>
      </c>
      <c r="FA99" s="201">
        <f t="shared" si="60"/>
        <v>4</v>
      </c>
      <c r="FB99" s="23"/>
      <c r="FC99" s="189">
        <f t="shared" si="61"/>
        <v>3</v>
      </c>
      <c r="FE99" s="213">
        <f t="shared" si="51"/>
        <v>120</v>
      </c>
      <c r="FF99" s="213">
        <f t="shared" si="52"/>
        <v>0</v>
      </c>
      <c r="FJ99" s="542" t="s">
        <v>181</v>
      </c>
    </row>
    <row r="100" spans="1:166" ht="50.1" customHeight="1" x14ac:dyDescent="0.25">
      <c r="A100" s="20">
        <v>95</v>
      </c>
      <c r="B100" s="43" t="s">
        <v>182</v>
      </c>
      <c r="C100" s="543" t="s">
        <v>183</v>
      </c>
      <c r="D100" s="459" t="s">
        <v>16</v>
      </c>
      <c r="E100" s="530">
        <v>50</v>
      </c>
      <c r="F100" s="530">
        <v>50</v>
      </c>
      <c r="G100" s="38" t="s">
        <v>370</v>
      </c>
      <c r="H100" s="38" t="s">
        <v>371</v>
      </c>
      <c r="I100" s="38" t="s">
        <v>372</v>
      </c>
      <c r="J100" s="38" t="s">
        <v>373</v>
      </c>
      <c r="K100" s="38" t="s">
        <v>7888</v>
      </c>
      <c r="L100" s="38" t="s">
        <v>381</v>
      </c>
      <c r="M100" s="38" t="s">
        <v>7948</v>
      </c>
      <c r="N100" s="38" t="s">
        <v>430</v>
      </c>
      <c r="O100" s="38" t="s">
        <v>7949</v>
      </c>
      <c r="P100" s="38" t="s">
        <v>431</v>
      </c>
      <c r="Q100" s="38" t="s">
        <v>8198</v>
      </c>
      <c r="R100" s="38" t="s">
        <v>184</v>
      </c>
      <c r="S100" s="38" t="s">
        <v>8199</v>
      </c>
      <c r="T100" s="38" t="s">
        <v>8200</v>
      </c>
      <c r="U100" s="38" t="s">
        <v>8201</v>
      </c>
      <c r="V100" s="38" t="s">
        <v>559</v>
      </c>
      <c r="W100" s="38" t="s">
        <v>8351</v>
      </c>
      <c r="X100" s="38" t="s">
        <v>661</v>
      </c>
      <c r="Y100" s="38"/>
      <c r="Z100" s="38"/>
      <c r="AA100" s="38"/>
      <c r="AB100" s="38"/>
      <c r="AC100" s="38"/>
      <c r="AD100" s="38"/>
      <c r="AE100" s="38"/>
      <c r="AF100" s="38"/>
      <c r="AG100" s="38"/>
      <c r="AH100" s="38"/>
      <c r="AI100" s="38">
        <f t="shared" si="53"/>
        <v>9</v>
      </c>
      <c r="AJ100" s="474" t="s">
        <v>8353</v>
      </c>
      <c r="AK100" s="474" t="s">
        <v>8352</v>
      </c>
      <c r="AL100" s="474" t="s">
        <v>8354</v>
      </c>
      <c r="AM100" s="474"/>
      <c r="AN100" s="474"/>
      <c r="AO100" s="474"/>
      <c r="AP100" s="474"/>
      <c r="AQ100" s="474"/>
      <c r="AR100" s="474"/>
      <c r="AS100" s="41">
        <f t="shared" si="54"/>
        <v>2</v>
      </c>
      <c r="AT100" s="41">
        <v>100</v>
      </c>
      <c r="AU100" s="41">
        <v>30</v>
      </c>
      <c r="AV100" s="41">
        <v>80</v>
      </c>
      <c r="AW100" s="41">
        <v>20</v>
      </c>
      <c r="AX100" s="41"/>
      <c r="AY100" s="41"/>
      <c r="AZ100" s="41"/>
      <c r="BA100" s="41"/>
      <c r="BB100" s="41"/>
      <c r="BC100" s="41"/>
      <c r="BD100" s="41"/>
      <c r="BE100" s="41"/>
      <c r="BF100" s="41"/>
      <c r="BG100" s="41"/>
      <c r="BH100" s="41"/>
      <c r="BI100" s="41"/>
      <c r="BJ100" s="11">
        <f t="shared" si="55"/>
        <v>180</v>
      </c>
      <c r="BK100" s="11">
        <f t="shared" si="56"/>
        <v>50</v>
      </c>
      <c r="BL100" s="41">
        <v>180</v>
      </c>
      <c r="BM100" s="41">
        <v>50</v>
      </c>
      <c r="BN100" s="14" t="str">
        <f t="shared" si="62"/>
        <v>JÓ</v>
      </c>
      <c r="BO100" s="14" t="str">
        <f t="shared" si="63"/>
        <v>JÓ</v>
      </c>
      <c r="BP100" s="33"/>
      <c r="BR100" s="29" t="s">
        <v>8203</v>
      </c>
      <c r="BS100" s="486" t="s">
        <v>7638</v>
      </c>
      <c r="BT100" s="486" t="s">
        <v>7639</v>
      </c>
      <c r="BU100" s="522"/>
      <c r="BV100" s="522"/>
      <c r="BW100" s="522"/>
      <c r="BX100" s="521"/>
      <c r="BY100" s="48">
        <f t="shared" si="57"/>
        <v>2</v>
      </c>
      <c r="BZ100" s="531">
        <v>30</v>
      </c>
      <c r="CA100" s="531">
        <v>10</v>
      </c>
      <c r="CB100" s="531">
        <v>90</v>
      </c>
      <c r="CC100" s="531">
        <v>10</v>
      </c>
      <c r="CD100" s="26"/>
      <c r="CE100" s="26"/>
      <c r="CF100" s="26"/>
      <c r="CG100" s="26"/>
      <c r="CH100" s="26"/>
      <c r="CI100" s="26"/>
      <c r="CJ100" s="26"/>
      <c r="CK100" s="26"/>
      <c r="CL100" s="27">
        <f t="shared" si="38"/>
        <v>120</v>
      </c>
      <c r="CM100" s="27">
        <f t="shared" si="58"/>
        <v>20</v>
      </c>
      <c r="CN100" s="531">
        <v>120</v>
      </c>
      <c r="CO100" s="531">
        <v>20</v>
      </c>
      <c r="CP100" s="14" t="str">
        <f t="shared" si="39"/>
        <v>JÓ</v>
      </c>
      <c r="CQ100" s="14" t="str">
        <f t="shared" si="40"/>
        <v>JÓ</v>
      </c>
      <c r="CR100" s="33"/>
      <c r="CS100" s="33"/>
      <c r="CT100" s="32" t="s">
        <v>8355</v>
      </c>
      <c r="CU100" s="523" t="s">
        <v>8356</v>
      </c>
      <c r="CV100" s="523" t="s">
        <v>662</v>
      </c>
      <c r="CW100" s="523" t="s">
        <v>663</v>
      </c>
      <c r="CX100" s="524"/>
      <c r="CY100" s="524"/>
      <c r="CZ100" s="524"/>
      <c r="DA100" s="26">
        <f t="shared" si="59"/>
        <v>3</v>
      </c>
      <c r="DB100" s="531">
        <v>10</v>
      </c>
      <c r="DC100" s="531">
        <v>5</v>
      </c>
      <c r="DD100" s="531">
        <v>5</v>
      </c>
      <c r="DE100" s="531">
        <v>5</v>
      </c>
      <c r="DF100" s="531">
        <v>30</v>
      </c>
      <c r="DG100" s="531">
        <v>20</v>
      </c>
      <c r="DH100" s="531">
        <v>10</v>
      </c>
      <c r="DI100" s="531">
        <v>15</v>
      </c>
      <c r="DJ100" s="531">
        <v>20</v>
      </c>
      <c r="DK100" s="531">
        <v>10</v>
      </c>
      <c r="DL100" s="531">
        <v>10</v>
      </c>
      <c r="DM100" s="531">
        <v>10</v>
      </c>
      <c r="DN100" s="531"/>
      <c r="DO100" s="531"/>
      <c r="DP100" s="531"/>
      <c r="DQ100" s="531"/>
      <c r="DR100" s="531"/>
      <c r="DS100" s="531"/>
      <c r="DT100" s="531"/>
      <c r="DU100" s="531"/>
      <c r="DV100" s="531"/>
      <c r="DW100" s="531"/>
      <c r="DX100" s="531"/>
      <c r="DY100" s="531"/>
      <c r="DZ100" s="27">
        <f t="shared" si="64"/>
        <v>60</v>
      </c>
      <c r="EA100" s="27">
        <f t="shared" si="65"/>
        <v>35</v>
      </c>
      <c r="EB100" s="27">
        <f t="shared" si="66"/>
        <v>25</v>
      </c>
      <c r="EC100" s="27">
        <f t="shared" si="67"/>
        <v>30</v>
      </c>
      <c r="ED100" s="531">
        <v>60</v>
      </c>
      <c r="EE100" s="531">
        <v>35</v>
      </c>
      <c r="EF100" s="531">
        <v>25</v>
      </c>
      <c r="EG100" s="531">
        <v>30</v>
      </c>
      <c r="EH100" s="27" t="str">
        <f t="shared" si="41"/>
        <v>JÓ</v>
      </c>
      <c r="EI100" s="27" t="str">
        <f t="shared" si="42"/>
        <v>JÓ</v>
      </c>
      <c r="EJ100" s="27" t="str">
        <f t="shared" si="43"/>
        <v>JÓ</v>
      </c>
      <c r="EK100" s="27" t="str">
        <f t="shared" si="44"/>
        <v>JÓ</v>
      </c>
      <c r="EL100" s="527"/>
      <c r="EN100" s="6">
        <f t="shared" si="45"/>
        <v>50</v>
      </c>
      <c r="EO100" s="6">
        <f t="shared" si="46"/>
        <v>50</v>
      </c>
      <c r="EP100" s="6">
        <f t="shared" si="47"/>
        <v>50</v>
      </c>
      <c r="EQ100" s="6">
        <f t="shared" si="48"/>
        <v>50</v>
      </c>
      <c r="ER100" s="24" t="str">
        <f t="shared" si="68"/>
        <v>JÓ</v>
      </c>
      <c r="ET100" s="6">
        <f t="shared" si="49"/>
        <v>100</v>
      </c>
      <c r="EV100" s="459" t="s">
        <v>810</v>
      </c>
      <c r="EW100" s="459" t="s">
        <v>806</v>
      </c>
      <c r="EX100" s="459" t="s">
        <v>801</v>
      </c>
      <c r="EZ100" s="189">
        <f t="shared" si="50"/>
        <v>360</v>
      </c>
      <c r="FA100" s="201">
        <f t="shared" si="60"/>
        <v>6</v>
      </c>
      <c r="FB100" s="23"/>
      <c r="FC100" s="189">
        <f t="shared" si="61"/>
        <v>2</v>
      </c>
      <c r="FE100" s="213">
        <f t="shared" si="51"/>
        <v>30</v>
      </c>
      <c r="FF100" s="213">
        <f t="shared" si="52"/>
        <v>90</v>
      </c>
      <c r="FJ100" s="543" t="s">
        <v>183</v>
      </c>
    </row>
    <row r="101" spans="1:166" ht="50.1" customHeight="1" x14ac:dyDescent="0.25">
      <c r="A101" s="20">
        <v>96</v>
      </c>
      <c r="B101" s="43" t="s">
        <v>185</v>
      </c>
      <c r="C101" s="543" t="s">
        <v>186</v>
      </c>
      <c r="D101" s="43" t="s">
        <v>12</v>
      </c>
      <c r="E101" s="37">
        <v>30</v>
      </c>
      <c r="F101" s="37">
        <v>70</v>
      </c>
      <c r="G101" s="39" t="s">
        <v>7948</v>
      </c>
      <c r="H101" s="39" t="s">
        <v>430</v>
      </c>
      <c r="I101" s="39" t="s">
        <v>7949</v>
      </c>
      <c r="J101" s="39" t="s">
        <v>431</v>
      </c>
      <c r="K101" s="39" t="s">
        <v>8198</v>
      </c>
      <c r="L101" s="39" t="s">
        <v>184</v>
      </c>
      <c r="M101" s="39" t="s">
        <v>8199</v>
      </c>
      <c r="N101" s="39" t="s">
        <v>8200</v>
      </c>
      <c r="O101" s="39"/>
      <c r="P101" s="39"/>
      <c r="Q101" s="39"/>
      <c r="R101" s="39"/>
      <c r="S101" s="39"/>
      <c r="T101" s="39"/>
      <c r="U101" s="39"/>
      <c r="V101" s="39"/>
      <c r="W101" s="39"/>
      <c r="X101" s="39"/>
      <c r="Y101" s="39"/>
      <c r="Z101" s="39"/>
      <c r="AA101" s="39"/>
      <c r="AB101" s="39"/>
      <c r="AC101" s="39"/>
      <c r="AD101" s="39"/>
      <c r="AE101" s="39"/>
      <c r="AF101" s="39"/>
      <c r="AG101" s="39"/>
      <c r="AH101" s="39"/>
      <c r="AI101" s="38">
        <f t="shared" si="53"/>
        <v>4</v>
      </c>
      <c r="AJ101" s="519" t="s">
        <v>187</v>
      </c>
      <c r="AK101" s="519" t="s">
        <v>8358</v>
      </c>
      <c r="AL101" s="474"/>
      <c r="AM101" s="474"/>
      <c r="AN101" s="474"/>
      <c r="AO101" s="474"/>
      <c r="AP101" s="474"/>
      <c r="AQ101" s="474"/>
      <c r="AR101" s="474"/>
      <c r="AS101" s="41">
        <f t="shared" si="54"/>
        <v>1</v>
      </c>
      <c r="AT101" s="41">
        <v>80</v>
      </c>
      <c r="AU101" s="41">
        <v>70</v>
      </c>
      <c r="AV101" s="41"/>
      <c r="AW101" s="41"/>
      <c r="AX101" s="41"/>
      <c r="AY101" s="41"/>
      <c r="AZ101" s="41"/>
      <c r="BA101" s="41"/>
      <c r="BB101" s="41"/>
      <c r="BC101" s="41"/>
      <c r="BD101" s="41"/>
      <c r="BE101" s="41"/>
      <c r="BF101" s="41"/>
      <c r="BG101" s="41"/>
      <c r="BH101" s="41"/>
      <c r="BI101" s="41"/>
      <c r="BJ101" s="11">
        <f t="shared" si="55"/>
        <v>80</v>
      </c>
      <c r="BK101" s="11">
        <f t="shared" si="56"/>
        <v>70</v>
      </c>
      <c r="BL101" s="41">
        <v>80</v>
      </c>
      <c r="BM101" s="41">
        <v>70</v>
      </c>
      <c r="BN101" s="14" t="str">
        <f t="shared" si="62"/>
        <v>JÓ</v>
      </c>
      <c r="BO101" s="14" t="str">
        <f t="shared" si="63"/>
        <v>JÓ</v>
      </c>
      <c r="BP101" s="33"/>
      <c r="BR101" s="29" t="s">
        <v>560</v>
      </c>
      <c r="BS101" s="486" t="s">
        <v>7638</v>
      </c>
      <c r="BT101" s="522"/>
      <c r="BU101" s="522"/>
      <c r="BV101" s="522"/>
      <c r="BW101" s="522"/>
      <c r="BX101" s="521"/>
      <c r="BY101" s="48">
        <f t="shared" si="57"/>
        <v>1</v>
      </c>
      <c r="BZ101" s="531">
        <v>30</v>
      </c>
      <c r="CA101" s="531">
        <v>20</v>
      </c>
      <c r="CB101" s="531"/>
      <c r="CC101" s="531"/>
      <c r="CD101" s="26"/>
      <c r="CE101" s="26"/>
      <c r="CF101" s="26"/>
      <c r="CG101" s="26"/>
      <c r="CH101" s="26"/>
      <c r="CI101" s="26"/>
      <c r="CJ101" s="26"/>
      <c r="CK101" s="26"/>
      <c r="CL101" s="27">
        <f t="shared" si="38"/>
        <v>30</v>
      </c>
      <c r="CM101" s="27">
        <f t="shared" si="58"/>
        <v>20</v>
      </c>
      <c r="CN101" s="531">
        <v>30</v>
      </c>
      <c r="CO101" s="531">
        <v>20</v>
      </c>
      <c r="CP101" s="14" t="str">
        <f t="shared" si="39"/>
        <v>JÓ</v>
      </c>
      <c r="CQ101" s="14" t="str">
        <f t="shared" si="40"/>
        <v>JÓ</v>
      </c>
      <c r="CR101" s="33"/>
      <c r="CS101" s="33"/>
      <c r="CT101" s="32" t="s">
        <v>184</v>
      </c>
      <c r="CU101" s="523" t="s">
        <v>664</v>
      </c>
      <c r="CV101" s="523"/>
      <c r="CW101" s="524"/>
      <c r="CX101" s="524"/>
      <c r="CY101" s="524"/>
      <c r="CZ101" s="524"/>
      <c r="DA101" s="26">
        <f t="shared" si="59"/>
        <v>1</v>
      </c>
      <c r="DB101" s="531">
        <v>20</v>
      </c>
      <c r="DC101" s="531">
        <v>10</v>
      </c>
      <c r="DD101" s="531">
        <v>10</v>
      </c>
      <c r="DE101" s="531">
        <v>10</v>
      </c>
      <c r="DF101" s="531"/>
      <c r="DG101" s="531"/>
      <c r="DH101" s="531"/>
      <c r="DI101" s="531"/>
      <c r="DJ101" s="531"/>
      <c r="DK101" s="531"/>
      <c r="DL101" s="531"/>
      <c r="DM101" s="531"/>
      <c r="DN101" s="531"/>
      <c r="DO101" s="531"/>
      <c r="DP101" s="531"/>
      <c r="DQ101" s="531"/>
      <c r="DR101" s="531"/>
      <c r="DS101" s="531"/>
      <c r="DT101" s="531"/>
      <c r="DU101" s="531"/>
      <c r="DV101" s="531"/>
      <c r="DW101" s="531"/>
      <c r="DX101" s="531"/>
      <c r="DY101" s="531"/>
      <c r="DZ101" s="27">
        <f t="shared" si="64"/>
        <v>20</v>
      </c>
      <c r="EA101" s="473">
        <f t="shared" si="65"/>
        <v>10</v>
      </c>
      <c r="EB101" s="27">
        <f t="shared" si="66"/>
        <v>10</v>
      </c>
      <c r="EC101" s="27">
        <f t="shared" si="67"/>
        <v>10</v>
      </c>
      <c r="ED101" s="531">
        <v>20</v>
      </c>
      <c r="EE101" s="531">
        <v>10</v>
      </c>
      <c r="EF101" s="531">
        <v>10</v>
      </c>
      <c r="EG101" s="531">
        <v>10</v>
      </c>
      <c r="EH101" s="27" t="str">
        <f t="shared" si="41"/>
        <v>JÓ</v>
      </c>
      <c r="EI101" s="27" t="str">
        <f t="shared" si="42"/>
        <v>JÓ</v>
      </c>
      <c r="EJ101" s="27" t="str">
        <f t="shared" si="43"/>
        <v>JÓ</v>
      </c>
      <c r="EK101" s="27" t="str">
        <f t="shared" si="44"/>
        <v>JÓ</v>
      </c>
      <c r="EL101" s="527"/>
      <c r="EN101" s="6">
        <f t="shared" si="45"/>
        <v>30</v>
      </c>
      <c r="EO101" s="6">
        <f t="shared" si="46"/>
        <v>70</v>
      </c>
      <c r="EP101" s="6">
        <f t="shared" si="47"/>
        <v>30</v>
      </c>
      <c r="EQ101" s="6">
        <f t="shared" si="48"/>
        <v>70</v>
      </c>
      <c r="ER101" s="24" t="str">
        <f t="shared" si="68"/>
        <v>JÓ</v>
      </c>
      <c r="ET101" s="6">
        <f t="shared" si="49"/>
        <v>100</v>
      </c>
      <c r="EV101" s="459" t="s">
        <v>803</v>
      </c>
      <c r="EW101" s="459" t="s">
        <v>808</v>
      </c>
      <c r="EX101" s="459" t="s">
        <v>801</v>
      </c>
      <c r="EZ101" s="189">
        <f t="shared" si="50"/>
        <v>130</v>
      </c>
      <c r="FA101" s="201">
        <f t="shared" si="60"/>
        <v>2.1666666666666665</v>
      </c>
      <c r="FB101" s="23"/>
      <c r="FC101" s="189">
        <f t="shared" si="61"/>
        <v>4</v>
      </c>
      <c r="FE101" s="213">
        <f t="shared" si="51"/>
        <v>30</v>
      </c>
      <c r="FF101" s="213">
        <f t="shared" si="52"/>
        <v>0</v>
      </c>
      <c r="FJ101" s="543" t="s">
        <v>186</v>
      </c>
    </row>
    <row r="102" spans="1:166" ht="50.1" customHeight="1" x14ac:dyDescent="0.25">
      <c r="A102" s="20">
        <v>97</v>
      </c>
      <c r="B102" s="459" t="s">
        <v>188</v>
      </c>
      <c r="C102" s="543" t="s">
        <v>189</v>
      </c>
      <c r="D102" s="459" t="s">
        <v>14</v>
      </c>
      <c r="E102" s="530">
        <v>30</v>
      </c>
      <c r="F102" s="530">
        <v>70</v>
      </c>
      <c r="G102" s="38" t="s">
        <v>665</v>
      </c>
      <c r="H102" s="38" t="s">
        <v>666</v>
      </c>
      <c r="I102" s="38" t="s">
        <v>667</v>
      </c>
      <c r="J102" s="38" t="s">
        <v>668</v>
      </c>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f t="shared" si="53"/>
        <v>2</v>
      </c>
      <c r="AJ102" s="520" t="s">
        <v>190</v>
      </c>
      <c r="AK102" s="474" t="s">
        <v>8359</v>
      </c>
      <c r="AL102" s="474"/>
      <c r="AM102" s="474"/>
      <c r="AN102" s="474"/>
      <c r="AO102" s="474"/>
      <c r="AP102" s="474"/>
      <c r="AQ102" s="474"/>
      <c r="AR102" s="474"/>
      <c r="AS102" s="41">
        <f t="shared" si="54"/>
        <v>1</v>
      </c>
      <c r="AT102" s="41">
        <v>150</v>
      </c>
      <c r="AU102" s="41">
        <v>55</v>
      </c>
      <c r="AV102" s="41"/>
      <c r="AW102" s="41"/>
      <c r="AX102" s="41"/>
      <c r="AY102" s="41"/>
      <c r="AZ102" s="41"/>
      <c r="BA102" s="41"/>
      <c r="BB102" s="41"/>
      <c r="BC102" s="41"/>
      <c r="BD102" s="41"/>
      <c r="BE102" s="41"/>
      <c r="BF102" s="41"/>
      <c r="BG102" s="41"/>
      <c r="BH102" s="41"/>
      <c r="BI102" s="41"/>
      <c r="BJ102" s="11">
        <f t="shared" si="55"/>
        <v>150</v>
      </c>
      <c r="BK102" s="11">
        <f t="shared" si="56"/>
        <v>55</v>
      </c>
      <c r="BL102" s="41">
        <v>150</v>
      </c>
      <c r="BM102" s="41">
        <v>55</v>
      </c>
      <c r="BN102" s="14" t="str">
        <f t="shared" si="62"/>
        <v>JÓ</v>
      </c>
      <c r="BO102" s="14" t="str">
        <f t="shared" si="63"/>
        <v>JÓ</v>
      </c>
      <c r="BP102" s="33" t="s">
        <v>8360</v>
      </c>
      <c r="BR102" s="29" t="s">
        <v>335</v>
      </c>
      <c r="BS102" s="522"/>
      <c r="BT102" s="522"/>
      <c r="BU102" s="522"/>
      <c r="BV102" s="522"/>
      <c r="BW102" s="522"/>
      <c r="BX102" s="521"/>
      <c r="BY102" s="48">
        <f t="shared" si="57"/>
        <v>0</v>
      </c>
      <c r="BZ102" s="531" t="s">
        <v>335</v>
      </c>
      <c r="CA102" s="531" t="s">
        <v>335</v>
      </c>
      <c r="CB102" s="531"/>
      <c r="CC102" s="531"/>
      <c r="CD102" s="26"/>
      <c r="CE102" s="26"/>
      <c r="CF102" s="26"/>
      <c r="CG102" s="26"/>
      <c r="CH102" s="26"/>
      <c r="CI102" s="26"/>
      <c r="CJ102" s="26"/>
      <c r="CK102" s="26"/>
      <c r="CL102" s="27" t="str">
        <f t="shared" si="38"/>
        <v>0</v>
      </c>
      <c r="CM102" s="27" t="str">
        <f t="shared" si="58"/>
        <v>0</v>
      </c>
      <c r="CN102" s="531" t="s">
        <v>335</v>
      </c>
      <c r="CO102" s="531" t="s">
        <v>335</v>
      </c>
      <c r="CP102" s="14" t="str">
        <f t="shared" si="39"/>
        <v>NINCS</v>
      </c>
      <c r="CQ102" s="14" t="str">
        <f t="shared" si="40"/>
        <v>NINCS</v>
      </c>
      <c r="CR102" s="33"/>
      <c r="CS102" s="33"/>
      <c r="CT102" s="32" t="s">
        <v>669</v>
      </c>
      <c r="CU102" s="523" t="s">
        <v>7914</v>
      </c>
      <c r="CV102" s="523"/>
      <c r="CW102" s="524"/>
      <c r="CX102" s="524"/>
      <c r="CY102" s="524"/>
      <c r="CZ102" s="524"/>
      <c r="DA102" s="26">
        <f t="shared" si="59"/>
        <v>1</v>
      </c>
      <c r="DB102" s="531">
        <v>30</v>
      </c>
      <c r="DC102" s="531">
        <v>20</v>
      </c>
      <c r="DD102" s="531">
        <v>10</v>
      </c>
      <c r="DE102" s="531">
        <v>45</v>
      </c>
      <c r="DF102" s="531"/>
      <c r="DG102" s="531"/>
      <c r="DH102" s="531"/>
      <c r="DI102" s="531"/>
      <c r="DJ102" s="531"/>
      <c r="DK102" s="531"/>
      <c r="DL102" s="531"/>
      <c r="DM102" s="531"/>
      <c r="DN102" s="531"/>
      <c r="DO102" s="531"/>
      <c r="DP102" s="531"/>
      <c r="DQ102" s="531"/>
      <c r="DR102" s="531"/>
      <c r="DS102" s="531"/>
      <c r="DT102" s="531"/>
      <c r="DU102" s="531"/>
      <c r="DV102" s="531"/>
      <c r="DW102" s="531"/>
      <c r="DX102" s="531"/>
      <c r="DY102" s="531"/>
      <c r="DZ102" s="27">
        <f t="shared" si="64"/>
        <v>30</v>
      </c>
      <c r="EA102" s="27">
        <f t="shared" si="65"/>
        <v>20</v>
      </c>
      <c r="EB102" s="27">
        <f t="shared" si="66"/>
        <v>10</v>
      </c>
      <c r="EC102" s="27">
        <f t="shared" si="67"/>
        <v>45</v>
      </c>
      <c r="ED102" s="531">
        <v>30</v>
      </c>
      <c r="EE102" s="531">
        <v>20</v>
      </c>
      <c r="EF102" s="531">
        <v>10</v>
      </c>
      <c r="EG102" s="531">
        <v>45</v>
      </c>
      <c r="EH102" s="27" t="str">
        <f t="shared" si="41"/>
        <v>JÓ</v>
      </c>
      <c r="EI102" s="27" t="str">
        <f t="shared" si="42"/>
        <v>JÓ</v>
      </c>
      <c r="EJ102" s="27" t="str">
        <f t="shared" si="43"/>
        <v>JÓ</v>
      </c>
      <c r="EK102" s="27" t="str">
        <f t="shared" si="44"/>
        <v>JÓ</v>
      </c>
      <c r="EL102" s="527"/>
      <c r="EN102" s="6">
        <f t="shared" si="45"/>
        <v>45</v>
      </c>
      <c r="EO102" s="6">
        <f t="shared" si="46"/>
        <v>55</v>
      </c>
      <c r="EP102" s="6">
        <f t="shared" si="47"/>
        <v>30</v>
      </c>
      <c r="EQ102" s="6">
        <f t="shared" si="48"/>
        <v>70</v>
      </c>
      <c r="ER102" s="24" t="str">
        <f t="shared" si="68"/>
        <v>JÓ</v>
      </c>
      <c r="ET102" s="6">
        <f t="shared" si="49"/>
        <v>100</v>
      </c>
      <c r="EV102" s="459" t="s">
        <v>800</v>
      </c>
      <c r="EW102" s="459" t="s">
        <v>811</v>
      </c>
      <c r="EX102" s="459" t="s">
        <v>812</v>
      </c>
      <c r="EZ102" s="189">
        <f t="shared" si="50"/>
        <v>180</v>
      </c>
      <c r="FA102" s="201">
        <f t="shared" si="60"/>
        <v>3</v>
      </c>
      <c r="FB102" s="23"/>
      <c r="FC102" s="189">
        <f t="shared" si="61"/>
        <v>3</v>
      </c>
      <c r="FE102" s="213">
        <f t="shared" si="51"/>
        <v>0</v>
      </c>
      <c r="FF102" s="213">
        <f t="shared" si="52"/>
        <v>0</v>
      </c>
      <c r="FJ102" s="543" t="s">
        <v>189</v>
      </c>
    </row>
    <row r="103" spans="1:166" ht="50.1" customHeight="1" x14ac:dyDescent="0.25">
      <c r="A103" s="20">
        <v>98</v>
      </c>
      <c r="B103" s="458" t="s">
        <v>191</v>
      </c>
      <c r="C103" s="542" t="s">
        <v>192</v>
      </c>
      <c r="D103" s="458" t="s">
        <v>16</v>
      </c>
      <c r="E103" s="530">
        <v>40</v>
      </c>
      <c r="F103" s="530">
        <v>60</v>
      </c>
      <c r="G103" s="38" t="s">
        <v>428</v>
      </c>
      <c r="H103" s="38" t="s">
        <v>435</v>
      </c>
      <c r="I103" s="38" t="s">
        <v>372</v>
      </c>
      <c r="J103" s="38" t="s">
        <v>373</v>
      </c>
      <c r="K103" s="38" t="s">
        <v>8361</v>
      </c>
      <c r="L103" s="38" t="s">
        <v>8362</v>
      </c>
      <c r="M103" s="38" t="s">
        <v>8363</v>
      </c>
      <c r="N103" s="38" t="s">
        <v>8364</v>
      </c>
      <c r="O103" s="38" t="s">
        <v>7937</v>
      </c>
      <c r="P103" s="38" t="s">
        <v>7938</v>
      </c>
      <c r="Q103" s="38" t="s">
        <v>8313</v>
      </c>
      <c r="R103" s="38" t="s">
        <v>611</v>
      </c>
      <c r="S103" s="38"/>
      <c r="T103" s="38"/>
      <c r="U103" s="38"/>
      <c r="V103" s="38"/>
      <c r="W103" s="38"/>
      <c r="X103" s="38"/>
      <c r="Y103" s="38"/>
      <c r="Z103" s="38"/>
      <c r="AA103" s="38"/>
      <c r="AB103" s="38"/>
      <c r="AC103" s="38"/>
      <c r="AD103" s="38"/>
      <c r="AE103" s="38"/>
      <c r="AF103" s="38"/>
      <c r="AG103" s="38"/>
      <c r="AH103" s="38"/>
      <c r="AI103" s="38">
        <f t="shared" si="53"/>
        <v>6</v>
      </c>
      <c r="AJ103" s="474" t="s">
        <v>8365</v>
      </c>
      <c r="AK103" s="474" t="s">
        <v>8366</v>
      </c>
      <c r="AL103" s="474" t="s">
        <v>8367</v>
      </c>
      <c r="AM103" s="474"/>
      <c r="AN103" s="474"/>
      <c r="AO103" s="474"/>
      <c r="AP103" s="474"/>
      <c r="AQ103" s="474"/>
      <c r="AR103" s="474"/>
      <c r="AS103" s="41">
        <f t="shared" si="54"/>
        <v>2</v>
      </c>
      <c r="AT103" s="41">
        <v>300</v>
      </c>
      <c r="AU103" s="41">
        <v>60</v>
      </c>
      <c r="AV103" s="41">
        <v>180</v>
      </c>
      <c r="AW103" s="41">
        <v>10</v>
      </c>
      <c r="AX103" s="41"/>
      <c r="AY103" s="41"/>
      <c r="AZ103" s="41"/>
      <c r="BA103" s="41"/>
      <c r="BB103" s="41"/>
      <c r="BC103" s="41"/>
      <c r="BD103" s="41"/>
      <c r="BE103" s="41"/>
      <c r="BF103" s="41"/>
      <c r="BG103" s="41"/>
      <c r="BH103" s="41"/>
      <c r="BI103" s="41"/>
      <c r="BJ103" s="11">
        <f t="shared" si="55"/>
        <v>480</v>
      </c>
      <c r="BK103" s="11">
        <f t="shared" si="56"/>
        <v>70</v>
      </c>
      <c r="BL103" s="41">
        <v>480</v>
      </c>
      <c r="BM103" s="41">
        <v>70</v>
      </c>
      <c r="BN103" s="14" t="str">
        <f t="shared" si="62"/>
        <v>JÓ</v>
      </c>
      <c r="BO103" s="14" t="str">
        <f t="shared" si="63"/>
        <v>JÓ</v>
      </c>
      <c r="BP103" s="33"/>
      <c r="BR103" s="29" t="s">
        <v>670</v>
      </c>
      <c r="BS103" s="486" t="s">
        <v>8368</v>
      </c>
      <c r="BT103" s="522"/>
      <c r="BU103" s="522"/>
      <c r="BV103" s="522"/>
      <c r="BW103" s="522"/>
      <c r="BX103" s="521"/>
      <c r="BY103" s="48">
        <f t="shared" si="57"/>
        <v>1</v>
      </c>
      <c r="BZ103" s="531">
        <v>180</v>
      </c>
      <c r="CA103" s="531">
        <v>15</v>
      </c>
      <c r="CB103" s="531"/>
      <c r="CC103" s="531"/>
      <c r="CD103" s="26"/>
      <c r="CE103" s="26"/>
      <c r="CF103" s="26"/>
      <c r="CG103" s="26"/>
      <c r="CH103" s="26"/>
      <c r="CI103" s="26"/>
      <c r="CJ103" s="26"/>
      <c r="CK103" s="26"/>
      <c r="CL103" s="27">
        <f t="shared" si="38"/>
        <v>180</v>
      </c>
      <c r="CM103" s="27">
        <f t="shared" si="58"/>
        <v>15</v>
      </c>
      <c r="CN103" s="531">
        <v>180</v>
      </c>
      <c r="CO103" s="531">
        <v>15</v>
      </c>
      <c r="CP103" s="14" t="str">
        <f t="shared" si="39"/>
        <v>JÓ</v>
      </c>
      <c r="CQ103" s="14" t="str">
        <f t="shared" si="40"/>
        <v>JÓ</v>
      </c>
      <c r="CR103" s="33"/>
      <c r="CS103" s="33"/>
      <c r="CT103" s="32" t="s">
        <v>479</v>
      </c>
      <c r="CU103" s="523" t="s">
        <v>8369</v>
      </c>
      <c r="CV103" s="523"/>
      <c r="CW103" s="524"/>
      <c r="CX103" s="524"/>
      <c r="CY103" s="524"/>
      <c r="CZ103" s="524"/>
      <c r="DA103" s="26">
        <f t="shared" si="59"/>
        <v>1</v>
      </c>
      <c r="DB103" s="531">
        <v>30</v>
      </c>
      <c r="DC103" s="531">
        <v>20</v>
      </c>
      <c r="DD103" s="531">
        <v>10</v>
      </c>
      <c r="DE103" s="531">
        <v>15</v>
      </c>
      <c r="DF103" s="531"/>
      <c r="DG103" s="531"/>
      <c r="DH103" s="531"/>
      <c r="DI103" s="531"/>
      <c r="DJ103" s="531"/>
      <c r="DK103" s="531"/>
      <c r="DL103" s="531"/>
      <c r="DM103" s="531"/>
      <c r="DN103" s="531"/>
      <c r="DO103" s="531"/>
      <c r="DP103" s="531"/>
      <c r="DQ103" s="531"/>
      <c r="DR103" s="531"/>
      <c r="DS103" s="531"/>
      <c r="DT103" s="531"/>
      <c r="DU103" s="531"/>
      <c r="DV103" s="531"/>
      <c r="DW103" s="531"/>
      <c r="DX103" s="531"/>
      <c r="DY103" s="531"/>
      <c r="DZ103" s="27">
        <f t="shared" si="64"/>
        <v>30</v>
      </c>
      <c r="EA103" s="27">
        <f t="shared" si="65"/>
        <v>20</v>
      </c>
      <c r="EB103" s="27">
        <f t="shared" si="66"/>
        <v>10</v>
      </c>
      <c r="EC103" s="27">
        <f t="shared" si="67"/>
        <v>15</v>
      </c>
      <c r="ED103" s="531">
        <v>30</v>
      </c>
      <c r="EE103" s="531">
        <v>20</v>
      </c>
      <c r="EF103" s="531">
        <v>10</v>
      </c>
      <c r="EG103" s="531">
        <v>15</v>
      </c>
      <c r="EH103" s="27" t="str">
        <f t="shared" si="41"/>
        <v>JÓ</v>
      </c>
      <c r="EI103" s="27" t="str">
        <f t="shared" si="42"/>
        <v>JÓ</v>
      </c>
      <c r="EJ103" s="27" t="str">
        <f t="shared" si="43"/>
        <v>JÓ</v>
      </c>
      <c r="EK103" s="27" t="str">
        <f t="shared" si="44"/>
        <v>JÓ</v>
      </c>
      <c r="EL103" s="527"/>
      <c r="EN103" s="6">
        <f t="shared" si="45"/>
        <v>30</v>
      </c>
      <c r="EO103" s="6">
        <f t="shared" si="46"/>
        <v>70</v>
      </c>
      <c r="EP103" s="6">
        <f t="shared" si="47"/>
        <v>40</v>
      </c>
      <c r="EQ103" s="6">
        <f t="shared" si="48"/>
        <v>60</v>
      </c>
      <c r="ER103" s="24" t="str">
        <f t="shared" si="68"/>
        <v>Gyakorlat több</v>
      </c>
      <c r="ET103" s="6">
        <f t="shared" si="49"/>
        <v>100</v>
      </c>
      <c r="EV103" s="459" t="s">
        <v>807</v>
      </c>
      <c r="EW103" s="459" t="s">
        <v>802</v>
      </c>
      <c r="EX103" s="459" t="s">
        <v>820</v>
      </c>
      <c r="EZ103" s="189">
        <f t="shared" si="50"/>
        <v>690</v>
      </c>
      <c r="FA103" s="201">
        <f t="shared" si="60"/>
        <v>11.5</v>
      </c>
      <c r="FB103" s="23"/>
      <c r="FC103" s="189">
        <f t="shared" si="61"/>
        <v>1</v>
      </c>
      <c r="FE103" s="213">
        <f t="shared" si="51"/>
        <v>180</v>
      </c>
      <c r="FF103" s="213">
        <f t="shared" si="52"/>
        <v>0</v>
      </c>
      <c r="FJ103" s="542" t="s">
        <v>192</v>
      </c>
    </row>
    <row r="104" spans="1:166" ht="50.1" customHeight="1" x14ac:dyDescent="0.25">
      <c r="A104" s="20">
        <v>99</v>
      </c>
      <c r="B104" s="458" t="s">
        <v>193</v>
      </c>
      <c r="C104" s="542" t="s">
        <v>194</v>
      </c>
      <c r="D104" s="43" t="s">
        <v>12</v>
      </c>
      <c r="E104" s="37">
        <v>30</v>
      </c>
      <c r="F104" s="37">
        <v>70</v>
      </c>
      <c r="G104" s="39" t="s">
        <v>8370</v>
      </c>
      <c r="H104" s="39" t="s">
        <v>461</v>
      </c>
      <c r="I104" s="39" t="s">
        <v>7915</v>
      </c>
      <c r="J104" s="39" t="s">
        <v>412</v>
      </c>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8">
        <f t="shared" si="53"/>
        <v>2</v>
      </c>
      <c r="AJ104" s="474" t="s">
        <v>8371</v>
      </c>
      <c r="AK104" s="474" t="s">
        <v>8372</v>
      </c>
      <c r="AL104" s="474"/>
      <c r="AM104" s="474"/>
      <c r="AN104" s="474"/>
      <c r="AO104" s="474"/>
      <c r="AP104" s="474"/>
      <c r="AQ104" s="474"/>
      <c r="AR104" s="474"/>
      <c r="AS104" s="41">
        <f t="shared" si="54"/>
        <v>1</v>
      </c>
      <c r="AT104" s="41">
        <v>120</v>
      </c>
      <c r="AU104" s="41">
        <v>70</v>
      </c>
      <c r="AV104" s="41"/>
      <c r="AW104" s="41"/>
      <c r="AX104" s="41"/>
      <c r="AY104" s="41"/>
      <c r="AZ104" s="41"/>
      <c r="BA104" s="41"/>
      <c r="BB104" s="41"/>
      <c r="BC104" s="41"/>
      <c r="BD104" s="41"/>
      <c r="BE104" s="41"/>
      <c r="BF104" s="41"/>
      <c r="BG104" s="41"/>
      <c r="BH104" s="41"/>
      <c r="BI104" s="41"/>
      <c r="BJ104" s="11">
        <f t="shared" si="55"/>
        <v>120</v>
      </c>
      <c r="BK104" s="11">
        <f t="shared" si="56"/>
        <v>70</v>
      </c>
      <c r="BL104" s="41">
        <v>120</v>
      </c>
      <c r="BM104" s="41">
        <v>70</v>
      </c>
      <c r="BN104" s="14" t="str">
        <f t="shared" si="62"/>
        <v>JÓ</v>
      </c>
      <c r="BO104" s="14" t="str">
        <f t="shared" si="63"/>
        <v>JÓ</v>
      </c>
      <c r="BP104" s="33"/>
      <c r="BR104" s="29" t="s">
        <v>335</v>
      </c>
      <c r="BS104" s="522"/>
      <c r="BT104" s="522"/>
      <c r="BU104" s="522"/>
      <c r="BV104" s="522"/>
      <c r="BW104" s="522"/>
      <c r="BX104" s="521"/>
      <c r="BY104" s="48">
        <f t="shared" si="57"/>
        <v>0</v>
      </c>
      <c r="BZ104" s="531" t="s">
        <v>335</v>
      </c>
      <c r="CA104" s="531" t="s">
        <v>335</v>
      </c>
      <c r="CB104" s="531"/>
      <c r="CC104" s="531"/>
      <c r="CD104" s="26"/>
      <c r="CE104" s="26"/>
      <c r="CF104" s="26"/>
      <c r="CG104" s="26"/>
      <c r="CH104" s="26"/>
      <c r="CI104" s="26"/>
      <c r="CJ104" s="26"/>
      <c r="CK104" s="26"/>
      <c r="CL104" s="27" t="str">
        <f t="shared" si="38"/>
        <v>0</v>
      </c>
      <c r="CM104" s="27" t="str">
        <f t="shared" si="58"/>
        <v>0</v>
      </c>
      <c r="CN104" s="531" t="s">
        <v>335</v>
      </c>
      <c r="CO104" s="531" t="s">
        <v>335</v>
      </c>
      <c r="CP104" s="14" t="str">
        <f t="shared" si="39"/>
        <v>NINCS</v>
      </c>
      <c r="CQ104" s="14" t="str">
        <f t="shared" si="40"/>
        <v>NINCS</v>
      </c>
      <c r="CR104" s="33"/>
      <c r="CS104" s="33"/>
      <c r="CT104" s="32" t="s">
        <v>8373</v>
      </c>
      <c r="CU104" s="523" t="s">
        <v>8374</v>
      </c>
      <c r="CV104" s="523"/>
      <c r="CW104" s="524"/>
      <c r="CX104" s="524"/>
      <c r="CY104" s="524"/>
      <c r="CZ104" s="524"/>
      <c r="DA104" s="26">
        <f t="shared" si="59"/>
        <v>1</v>
      </c>
      <c r="DB104" s="531">
        <v>30</v>
      </c>
      <c r="DC104" s="531">
        <v>20</v>
      </c>
      <c r="DD104" s="531">
        <v>10</v>
      </c>
      <c r="DE104" s="531">
        <v>30</v>
      </c>
      <c r="DF104" s="531"/>
      <c r="DG104" s="531"/>
      <c r="DH104" s="531"/>
      <c r="DI104" s="531"/>
      <c r="DJ104" s="531"/>
      <c r="DK104" s="531"/>
      <c r="DL104" s="531"/>
      <c r="DM104" s="531"/>
      <c r="DN104" s="531"/>
      <c r="DO104" s="531"/>
      <c r="DP104" s="531"/>
      <c r="DQ104" s="531"/>
      <c r="DR104" s="531"/>
      <c r="DS104" s="531"/>
      <c r="DT104" s="531"/>
      <c r="DU104" s="531"/>
      <c r="DV104" s="531"/>
      <c r="DW104" s="531"/>
      <c r="DX104" s="531"/>
      <c r="DY104" s="531"/>
      <c r="DZ104" s="27">
        <f t="shared" si="64"/>
        <v>30</v>
      </c>
      <c r="EA104" s="27">
        <f t="shared" si="65"/>
        <v>20</v>
      </c>
      <c r="EB104" s="27">
        <f t="shared" si="66"/>
        <v>10</v>
      </c>
      <c r="EC104" s="27">
        <f t="shared" si="67"/>
        <v>30</v>
      </c>
      <c r="ED104" s="531">
        <v>30</v>
      </c>
      <c r="EE104" s="531">
        <v>20</v>
      </c>
      <c r="EF104" s="531">
        <v>10</v>
      </c>
      <c r="EG104" s="531">
        <v>30</v>
      </c>
      <c r="EH104" s="27" t="str">
        <f t="shared" si="41"/>
        <v>JÓ</v>
      </c>
      <c r="EI104" s="27" t="str">
        <f t="shared" si="42"/>
        <v>JÓ</v>
      </c>
      <c r="EJ104" s="27" t="str">
        <f t="shared" si="43"/>
        <v>JÓ</v>
      </c>
      <c r="EK104" s="27" t="str">
        <f t="shared" si="44"/>
        <v>JÓ</v>
      </c>
      <c r="EL104" s="527"/>
      <c r="EN104" s="6">
        <f t="shared" si="45"/>
        <v>30</v>
      </c>
      <c r="EO104" s="6">
        <f t="shared" si="46"/>
        <v>70</v>
      </c>
      <c r="EP104" s="6">
        <f t="shared" si="47"/>
        <v>30</v>
      </c>
      <c r="EQ104" s="6">
        <f t="shared" si="48"/>
        <v>70</v>
      </c>
      <c r="ER104" s="24" t="str">
        <f t="shared" si="68"/>
        <v>JÓ</v>
      </c>
      <c r="ET104" s="6">
        <f t="shared" si="49"/>
        <v>100</v>
      </c>
      <c r="EV104" s="459" t="s">
        <v>799</v>
      </c>
      <c r="EW104" s="459" t="s">
        <v>802</v>
      </c>
      <c r="EX104" s="459" t="s">
        <v>825</v>
      </c>
      <c r="EZ104" s="189">
        <f t="shared" si="50"/>
        <v>150</v>
      </c>
      <c r="FA104" s="201">
        <f t="shared" si="60"/>
        <v>2.5</v>
      </c>
      <c r="FB104" s="23"/>
      <c r="FC104" s="189">
        <f t="shared" si="61"/>
        <v>3</v>
      </c>
      <c r="FE104" s="213">
        <f t="shared" si="51"/>
        <v>0</v>
      </c>
      <c r="FF104" s="213">
        <f t="shared" si="52"/>
        <v>0</v>
      </c>
      <c r="FJ104" s="542" t="s">
        <v>194</v>
      </c>
    </row>
    <row r="105" spans="1:166" ht="50.1" customHeight="1" x14ac:dyDescent="0.25">
      <c r="A105" s="20">
        <v>100</v>
      </c>
      <c r="B105" s="459" t="s">
        <v>8375</v>
      </c>
      <c r="C105" s="542" t="s">
        <v>8376</v>
      </c>
      <c r="D105" s="43" t="s">
        <v>12</v>
      </c>
      <c r="E105" s="530">
        <v>30</v>
      </c>
      <c r="F105" s="530">
        <v>70</v>
      </c>
      <c r="G105" s="38" t="s">
        <v>8377</v>
      </c>
      <c r="H105" s="38" t="s">
        <v>8378</v>
      </c>
      <c r="I105" s="38" t="s">
        <v>7915</v>
      </c>
      <c r="J105" s="38" t="s">
        <v>412</v>
      </c>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f t="shared" si="53"/>
        <v>2</v>
      </c>
      <c r="AJ105" s="474" t="s">
        <v>8379</v>
      </c>
      <c r="AK105" s="474" t="s">
        <v>8380</v>
      </c>
      <c r="AL105" s="474"/>
      <c r="AM105" s="474"/>
      <c r="AN105" s="474"/>
      <c r="AO105" s="474"/>
      <c r="AP105" s="474"/>
      <c r="AQ105" s="474"/>
      <c r="AR105" s="474"/>
      <c r="AS105" s="41">
        <f t="shared" si="54"/>
        <v>1</v>
      </c>
      <c r="AT105" s="41">
        <v>90</v>
      </c>
      <c r="AU105" s="41">
        <v>70</v>
      </c>
      <c r="AV105" s="41"/>
      <c r="AW105" s="41"/>
      <c r="AX105" s="41"/>
      <c r="AY105" s="41"/>
      <c r="AZ105" s="41"/>
      <c r="BA105" s="41"/>
      <c r="BB105" s="41"/>
      <c r="BC105" s="41"/>
      <c r="BD105" s="41"/>
      <c r="BE105" s="41"/>
      <c r="BF105" s="41"/>
      <c r="BG105" s="41"/>
      <c r="BH105" s="41"/>
      <c r="BI105" s="41"/>
      <c r="BJ105" s="11">
        <f t="shared" si="55"/>
        <v>90</v>
      </c>
      <c r="BK105" s="11">
        <f t="shared" si="56"/>
        <v>70</v>
      </c>
      <c r="BL105" s="41">
        <v>90</v>
      </c>
      <c r="BM105" s="41">
        <v>70</v>
      </c>
      <c r="BN105" s="14" t="str">
        <f t="shared" si="62"/>
        <v>JÓ</v>
      </c>
      <c r="BO105" s="14" t="str">
        <f t="shared" si="63"/>
        <v>JÓ</v>
      </c>
      <c r="BP105" s="33"/>
      <c r="BR105" s="29" t="s">
        <v>335</v>
      </c>
      <c r="BS105" s="522"/>
      <c r="BT105" s="522"/>
      <c r="BU105" s="522"/>
      <c r="BV105" s="522"/>
      <c r="BW105" s="522"/>
      <c r="BX105" s="521"/>
      <c r="BY105" s="48">
        <f t="shared" si="57"/>
        <v>0</v>
      </c>
      <c r="BZ105" s="531" t="s">
        <v>335</v>
      </c>
      <c r="CA105" s="531" t="s">
        <v>335</v>
      </c>
      <c r="CB105" s="531"/>
      <c r="CC105" s="531"/>
      <c r="CD105" s="26"/>
      <c r="CE105" s="26"/>
      <c r="CF105" s="26"/>
      <c r="CG105" s="26"/>
      <c r="CH105" s="26"/>
      <c r="CI105" s="26"/>
      <c r="CJ105" s="26"/>
      <c r="CK105" s="26"/>
      <c r="CL105" s="27" t="str">
        <f t="shared" si="38"/>
        <v>0</v>
      </c>
      <c r="CM105" s="27" t="str">
        <f t="shared" si="58"/>
        <v>0</v>
      </c>
      <c r="CN105" s="531" t="s">
        <v>335</v>
      </c>
      <c r="CO105" s="531" t="s">
        <v>335</v>
      </c>
      <c r="CP105" s="14" t="str">
        <f t="shared" si="39"/>
        <v>NINCS</v>
      </c>
      <c r="CQ105" s="14" t="str">
        <f t="shared" si="40"/>
        <v>NINCS</v>
      </c>
      <c r="CR105" s="33"/>
      <c r="CS105" s="33"/>
      <c r="CT105" s="32" t="s">
        <v>8381</v>
      </c>
      <c r="CU105" s="523" t="s">
        <v>8382</v>
      </c>
      <c r="CV105" s="523"/>
      <c r="CW105" s="524"/>
      <c r="CX105" s="524"/>
      <c r="CY105" s="524"/>
      <c r="CZ105" s="524"/>
      <c r="DA105" s="26">
        <f t="shared" si="59"/>
        <v>1</v>
      </c>
      <c r="DB105" s="531">
        <v>30</v>
      </c>
      <c r="DC105" s="531">
        <v>20</v>
      </c>
      <c r="DD105" s="531">
        <v>10</v>
      </c>
      <c r="DE105" s="531">
        <v>30</v>
      </c>
      <c r="DF105" s="531"/>
      <c r="DG105" s="531"/>
      <c r="DH105" s="531"/>
      <c r="DI105" s="531"/>
      <c r="DJ105" s="531"/>
      <c r="DK105" s="531"/>
      <c r="DL105" s="531"/>
      <c r="DM105" s="531"/>
      <c r="DN105" s="531"/>
      <c r="DO105" s="531"/>
      <c r="DP105" s="531"/>
      <c r="DQ105" s="531"/>
      <c r="DR105" s="531"/>
      <c r="DS105" s="531"/>
      <c r="DT105" s="531"/>
      <c r="DU105" s="531"/>
      <c r="DV105" s="531"/>
      <c r="DW105" s="531"/>
      <c r="DX105" s="531"/>
      <c r="DY105" s="531"/>
      <c r="DZ105" s="27">
        <f t="shared" si="64"/>
        <v>30</v>
      </c>
      <c r="EA105" s="27">
        <f t="shared" si="65"/>
        <v>20</v>
      </c>
      <c r="EB105" s="27">
        <f t="shared" si="66"/>
        <v>10</v>
      </c>
      <c r="EC105" s="27">
        <f t="shared" si="67"/>
        <v>30</v>
      </c>
      <c r="ED105" s="531">
        <v>30</v>
      </c>
      <c r="EE105" s="531">
        <v>20</v>
      </c>
      <c r="EF105" s="531">
        <v>10</v>
      </c>
      <c r="EG105" s="531">
        <v>30</v>
      </c>
      <c r="EH105" s="27" t="str">
        <f t="shared" si="41"/>
        <v>JÓ</v>
      </c>
      <c r="EI105" s="27" t="str">
        <f t="shared" si="42"/>
        <v>JÓ</v>
      </c>
      <c r="EJ105" s="27" t="str">
        <f t="shared" si="43"/>
        <v>JÓ</v>
      </c>
      <c r="EK105" s="27" t="str">
        <f t="shared" si="44"/>
        <v>JÓ</v>
      </c>
      <c r="EL105" s="527"/>
      <c r="EN105" s="6">
        <f t="shared" si="45"/>
        <v>30</v>
      </c>
      <c r="EO105" s="6">
        <f t="shared" si="46"/>
        <v>70</v>
      </c>
      <c r="EP105" s="6">
        <f t="shared" si="47"/>
        <v>30</v>
      </c>
      <c r="EQ105" s="6">
        <f t="shared" si="48"/>
        <v>70</v>
      </c>
      <c r="ER105" s="24" t="str">
        <f t="shared" si="68"/>
        <v>JÓ</v>
      </c>
      <c r="ET105" s="6">
        <f t="shared" si="49"/>
        <v>100</v>
      </c>
      <c r="EV105" s="459" t="s">
        <v>799</v>
      </c>
      <c r="EW105" s="459" t="s">
        <v>802</v>
      </c>
      <c r="EX105" s="459" t="s">
        <v>883</v>
      </c>
      <c r="EZ105" s="189">
        <f t="shared" si="50"/>
        <v>120</v>
      </c>
      <c r="FA105" s="201">
        <f t="shared" si="60"/>
        <v>2</v>
      </c>
      <c r="FB105" s="23"/>
      <c r="FC105" s="189">
        <f t="shared" si="61"/>
        <v>4</v>
      </c>
      <c r="FE105" s="213">
        <f t="shared" si="51"/>
        <v>0</v>
      </c>
      <c r="FF105" s="213">
        <f t="shared" si="52"/>
        <v>0</v>
      </c>
      <c r="FJ105" s="542" t="s">
        <v>8376</v>
      </c>
    </row>
    <row r="106" spans="1:166" ht="50.1" customHeight="1" x14ac:dyDescent="0.25">
      <c r="A106" s="20">
        <v>101</v>
      </c>
      <c r="B106" s="459" t="s">
        <v>195</v>
      </c>
      <c r="C106" s="542" t="s">
        <v>196</v>
      </c>
      <c r="D106" s="459" t="s">
        <v>14</v>
      </c>
      <c r="E106" s="530">
        <v>40</v>
      </c>
      <c r="F106" s="530">
        <v>60</v>
      </c>
      <c r="G106" s="38" t="s">
        <v>671</v>
      </c>
      <c r="H106" s="38" t="s">
        <v>672</v>
      </c>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f t="shared" si="53"/>
        <v>1</v>
      </c>
      <c r="AJ106" s="474" t="s">
        <v>8383</v>
      </c>
      <c r="AK106" s="474" t="s">
        <v>8384</v>
      </c>
      <c r="AL106" s="474" t="s">
        <v>197</v>
      </c>
      <c r="AM106" s="474"/>
      <c r="AN106" s="474"/>
      <c r="AO106" s="474"/>
      <c r="AP106" s="474"/>
      <c r="AQ106" s="474"/>
      <c r="AR106" s="474"/>
      <c r="AS106" s="41">
        <f t="shared" si="54"/>
        <v>2</v>
      </c>
      <c r="AT106" s="41">
        <v>60</v>
      </c>
      <c r="AU106" s="41">
        <v>45</v>
      </c>
      <c r="AV106" s="41">
        <v>20</v>
      </c>
      <c r="AW106" s="41">
        <v>15</v>
      </c>
      <c r="AX106" s="41"/>
      <c r="AY106" s="41"/>
      <c r="AZ106" s="41"/>
      <c r="BA106" s="41"/>
      <c r="BB106" s="41"/>
      <c r="BC106" s="41"/>
      <c r="BD106" s="41"/>
      <c r="BE106" s="41"/>
      <c r="BF106" s="41"/>
      <c r="BG106" s="41"/>
      <c r="BH106" s="41"/>
      <c r="BI106" s="41"/>
      <c r="BJ106" s="11">
        <f t="shared" si="55"/>
        <v>80</v>
      </c>
      <c r="BK106" s="11">
        <f t="shared" si="56"/>
        <v>60</v>
      </c>
      <c r="BL106" s="41">
        <v>80</v>
      </c>
      <c r="BM106" s="41">
        <v>60</v>
      </c>
      <c r="BN106" s="14" t="str">
        <f t="shared" si="62"/>
        <v>JÓ</v>
      </c>
      <c r="BO106" s="14" t="str">
        <f t="shared" si="63"/>
        <v>JÓ</v>
      </c>
      <c r="BP106" s="33"/>
      <c r="BR106" s="29" t="s">
        <v>335</v>
      </c>
      <c r="BS106" s="522"/>
      <c r="BT106" s="522"/>
      <c r="BU106" s="522"/>
      <c r="BV106" s="522"/>
      <c r="BW106" s="522"/>
      <c r="BX106" s="521"/>
      <c r="BY106" s="48">
        <f t="shared" si="57"/>
        <v>0</v>
      </c>
      <c r="BZ106" s="531" t="s">
        <v>335</v>
      </c>
      <c r="CA106" s="531" t="s">
        <v>335</v>
      </c>
      <c r="CB106" s="531"/>
      <c r="CC106" s="531"/>
      <c r="CD106" s="26"/>
      <c r="CE106" s="26"/>
      <c r="CF106" s="26"/>
      <c r="CG106" s="26"/>
      <c r="CH106" s="26"/>
      <c r="CI106" s="26"/>
      <c r="CJ106" s="26"/>
      <c r="CK106" s="26"/>
      <c r="CL106" s="27" t="str">
        <f t="shared" si="38"/>
        <v>0</v>
      </c>
      <c r="CM106" s="27" t="str">
        <f t="shared" si="58"/>
        <v>0</v>
      </c>
      <c r="CN106" s="531" t="s">
        <v>335</v>
      </c>
      <c r="CO106" s="531" t="s">
        <v>335</v>
      </c>
      <c r="CP106" s="14" t="str">
        <f t="shared" si="39"/>
        <v>NINCS</v>
      </c>
      <c r="CQ106" s="14" t="str">
        <f t="shared" si="40"/>
        <v>NINCS</v>
      </c>
      <c r="CR106" s="33"/>
      <c r="CS106" s="33"/>
      <c r="CT106" s="32" t="s">
        <v>8385</v>
      </c>
      <c r="CU106" s="523" t="s">
        <v>7644</v>
      </c>
      <c r="CV106" s="523"/>
      <c r="CW106" s="524"/>
      <c r="CX106" s="524"/>
      <c r="CY106" s="524"/>
      <c r="CZ106" s="524"/>
      <c r="DA106" s="26">
        <f t="shared" si="59"/>
        <v>1</v>
      </c>
      <c r="DB106" s="531">
        <v>30</v>
      </c>
      <c r="DC106" s="531">
        <v>20</v>
      </c>
      <c r="DD106" s="531">
        <v>10</v>
      </c>
      <c r="DE106" s="531">
        <v>40</v>
      </c>
      <c r="DF106" s="531"/>
      <c r="DG106" s="531"/>
      <c r="DH106" s="531"/>
      <c r="DI106" s="531"/>
      <c r="DJ106" s="531"/>
      <c r="DK106" s="531"/>
      <c r="DL106" s="531"/>
      <c r="DM106" s="531"/>
      <c r="DN106" s="531"/>
      <c r="DO106" s="531"/>
      <c r="DP106" s="531"/>
      <c r="DQ106" s="531"/>
      <c r="DR106" s="531"/>
      <c r="DS106" s="531"/>
      <c r="DT106" s="531"/>
      <c r="DU106" s="531"/>
      <c r="DV106" s="531"/>
      <c r="DW106" s="531"/>
      <c r="DX106" s="531"/>
      <c r="DY106" s="531"/>
      <c r="DZ106" s="27">
        <f t="shared" si="64"/>
        <v>30</v>
      </c>
      <c r="EA106" s="27">
        <f t="shared" si="65"/>
        <v>20</v>
      </c>
      <c r="EB106" s="27">
        <f t="shared" si="66"/>
        <v>10</v>
      </c>
      <c r="EC106" s="27">
        <f t="shared" si="67"/>
        <v>40</v>
      </c>
      <c r="ED106" s="531">
        <v>30</v>
      </c>
      <c r="EE106" s="531">
        <v>20</v>
      </c>
      <c r="EF106" s="531">
        <v>10</v>
      </c>
      <c r="EG106" s="531">
        <v>40</v>
      </c>
      <c r="EH106" s="27" t="str">
        <f t="shared" si="41"/>
        <v>JÓ</v>
      </c>
      <c r="EI106" s="27" t="str">
        <f t="shared" si="42"/>
        <v>JÓ</v>
      </c>
      <c r="EJ106" s="27" t="str">
        <f t="shared" si="43"/>
        <v>JÓ</v>
      </c>
      <c r="EK106" s="27" t="str">
        <f t="shared" si="44"/>
        <v>JÓ</v>
      </c>
      <c r="EL106" s="527"/>
      <c r="EN106" s="6">
        <f t="shared" si="45"/>
        <v>40</v>
      </c>
      <c r="EO106" s="6">
        <f t="shared" si="46"/>
        <v>60</v>
      </c>
      <c r="EP106" s="6">
        <f t="shared" si="47"/>
        <v>40</v>
      </c>
      <c r="EQ106" s="6">
        <f t="shared" si="48"/>
        <v>60</v>
      </c>
      <c r="ER106" s="24" t="str">
        <f t="shared" si="68"/>
        <v>JÓ</v>
      </c>
      <c r="ET106" s="6">
        <f t="shared" si="49"/>
        <v>100</v>
      </c>
      <c r="EV106" s="459" t="s">
        <v>800</v>
      </c>
      <c r="EW106" s="459" t="s">
        <v>814</v>
      </c>
      <c r="EX106" s="459" t="s">
        <v>798</v>
      </c>
      <c r="EZ106" s="189">
        <f t="shared" si="50"/>
        <v>110</v>
      </c>
      <c r="FA106" s="201">
        <f t="shared" si="60"/>
        <v>1.8333333333333333</v>
      </c>
      <c r="FB106" s="23"/>
      <c r="FC106" s="189">
        <f t="shared" si="61"/>
        <v>4</v>
      </c>
      <c r="FE106" s="213">
        <f t="shared" si="51"/>
        <v>0</v>
      </c>
      <c r="FF106" s="213">
        <f t="shared" si="52"/>
        <v>0</v>
      </c>
      <c r="FJ106" s="542" t="s">
        <v>196</v>
      </c>
    </row>
    <row r="107" spans="1:166" ht="50.1" customHeight="1" x14ac:dyDescent="0.25">
      <c r="A107" s="20">
        <v>102</v>
      </c>
      <c r="B107" s="458" t="s">
        <v>198</v>
      </c>
      <c r="C107" s="542" t="s">
        <v>199</v>
      </c>
      <c r="D107" s="459" t="s">
        <v>12</v>
      </c>
      <c r="E107" s="530">
        <v>30</v>
      </c>
      <c r="F107" s="530">
        <v>70</v>
      </c>
      <c r="G107" s="38" t="s">
        <v>8067</v>
      </c>
      <c r="H107" s="38" t="s">
        <v>8068</v>
      </c>
      <c r="I107" s="38" t="s">
        <v>8077</v>
      </c>
      <c r="J107" s="38" t="s">
        <v>8078</v>
      </c>
      <c r="K107" s="38" t="s">
        <v>7915</v>
      </c>
      <c r="L107" s="38" t="s">
        <v>412</v>
      </c>
      <c r="M107" s="38" t="s">
        <v>7993</v>
      </c>
      <c r="N107" s="38" t="s">
        <v>468</v>
      </c>
      <c r="O107" s="38"/>
      <c r="P107" s="38"/>
      <c r="Q107" s="38"/>
      <c r="R107" s="38"/>
      <c r="S107" s="38"/>
      <c r="T107" s="38"/>
      <c r="U107" s="38"/>
      <c r="V107" s="38"/>
      <c r="W107" s="38"/>
      <c r="X107" s="38"/>
      <c r="Y107" s="38"/>
      <c r="Z107" s="38"/>
      <c r="AA107" s="38"/>
      <c r="AB107" s="38"/>
      <c r="AC107" s="38"/>
      <c r="AD107" s="38"/>
      <c r="AE107" s="38"/>
      <c r="AF107" s="38"/>
      <c r="AG107" s="38"/>
      <c r="AH107" s="38"/>
      <c r="AI107" s="38">
        <f t="shared" si="53"/>
        <v>4</v>
      </c>
      <c r="AJ107" s="474" t="s">
        <v>8387</v>
      </c>
      <c r="AK107" s="474" t="s">
        <v>8386</v>
      </c>
      <c r="AL107" s="474" t="s">
        <v>8388</v>
      </c>
      <c r="AM107" s="474"/>
      <c r="AN107" s="474"/>
      <c r="AO107" s="474"/>
      <c r="AP107" s="474"/>
      <c r="AQ107" s="474"/>
      <c r="AR107" s="474"/>
      <c r="AS107" s="41">
        <f t="shared" si="54"/>
        <v>2</v>
      </c>
      <c r="AT107" s="41">
        <v>90</v>
      </c>
      <c r="AU107" s="41">
        <v>60</v>
      </c>
      <c r="AV107" s="41">
        <v>30</v>
      </c>
      <c r="AW107" s="41">
        <v>10</v>
      </c>
      <c r="AX107" s="41"/>
      <c r="AY107" s="41"/>
      <c r="AZ107" s="41"/>
      <c r="BA107" s="41"/>
      <c r="BB107" s="41"/>
      <c r="BC107" s="41"/>
      <c r="BD107" s="41"/>
      <c r="BE107" s="41"/>
      <c r="BF107" s="41"/>
      <c r="BG107" s="41"/>
      <c r="BH107" s="41"/>
      <c r="BI107" s="41"/>
      <c r="BJ107" s="11">
        <f t="shared" si="55"/>
        <v>120</v>
      </c>
      <c r="BK107" s="11">
        <f t="shared" si="56"/>
        <v>70</v>
      </c>
      <c r="BL107" s="41">
        <v>120</v>
      </c>
      <c r="BM107" s="41">
        <v>70</v>
      </c>
      <c r="BN107" s="14" t="str">
        <f t="shared" si="62"/>
        <v>JÓ</v>
      </c>
      <c r="BO107" s="14" t="str">
        <f t="shared" si="63"/>
        <v>JÓ</v>
      </c>
      <c r="BP107" s="33"/>
      <c r="BR107" s="29" t="s">
        <v>335</v>
      </c>
      <c r="BS107" s="522"/>
      <c r="BT107" s="522"/>
      <c r="BU107" s="522"/>
      <c r="BV107" s="522"/>
      <c r="BW107" s="522"/>
      <c r="BX107" s="521"/>
      <c r="BY107" s="48">
        <f t="shared" si="57"/>
        <v>0</v>
      </c>
      <c r="BZ107" s="531" t="s">
        <v>335</v>
      </c>
      <c r="CA107" s="531" t="s">
        <v>335</v>
      </c>
      <c r="CB107" s="531"/>
      <c r="CC107" s="531"/>
      <c r="CD107" s="26"/>
      <c r="CE107" s="26"/>
      <c r="CF107" s="26"/>
      <c r="CG107" s="26"/>
      <c r="CH107" s="26"/>
      <c r="CI107" s="26"/>
      <c r="CJ107" s="26"/>
      <c r="CK107" s="26"/>
      <c r="CL107" s="27" t="str">
        <f t="shared" si="38"/>
        <v>0</v>
      </c>
      <c r="CM107" s="27" t="str">
        <f t="shared" si="58"/>
        <v>0</v>
      </c>
      <c r="CN107" s="531" t="s">
        <v>335</v>
      </c>
      <c r="CO107" s="531" t="s">
        <v>335</v>
      </c>
      <c r="CP107" s="14" t="str">
        <f t="shared" si="39"/>
        <v>NINCS</v>
      </c>
      <c r="CQ107" s="14" t="str">
        <f t="shared" si="40"/>
        <v>NINCS</v>
      </c>
      <c r="CR107" s="33"/>
      <c r="CS107" s="33"/>
      <c r="CT107" s="32" t="s">
        <v>8389</v>
      </c>
      <c r="CU107" s="523" t="s">
        <v>8390</v>
      </c>
      <c r="CV107" s="523" t="s">
        <v>8391</v>
      </c>
      <c r="CW107" s="524"/>
      <c r="CX107" s="524"/>
      <c r="CY107" s="524"/>
      <c r="CZ107" s="524"/>
      <c r="DA107" s="26">
        <f t="shared" si="59"/>
        <v>2</v>
      </c>
      <c r="DB107" s="531">
        <v>30</v>
      </c>
      <c r="DC107" s="531">
        <v>20</v>
      </c>
      <c r="DD107" s="531">
        <v>10</v>
      </c>
      <c r="DE107" s="531">
        <v>20</v>
      </c>
      <c r="DF107" s="531">
        <v>30</v>
      </c>
      <c r="DG107" s="531">
        <v>20</v>
      </c>
      <c r="DH107" s="531">
        <v>10</v>
      </c>
      <c r="DI107" s="531">
        <v>10</v>
      </c>
      <c r="DJ107" s="531"/>
      <c r="DK107" s="531"/>
      <c r="DL107" s="531"/>
      <c r="DM107" s="531"/>
      <c r="DN107" s="531"/>
      <c r="DO107" s="531"/>
      <c r="DP107" s="531"/>
      <c r="DQ107" s="531"/>
      <c r="DR107" s="531"/>
      <c r="DS107" s="531"/>
      <c r="DT107" s="531"/>
      <c r="DU107" s="531"/>
      <c r="DV107" s="531"/>
      <c r="DW107" s="531"/>
      <c r="DX107" s="531"/>
      <c r="DY107" s="531"/>
      <c r="DZ107" s="27">
        <f t="shared" si="64"/>
        <v>60</v>
      </c>
      <c r="EA107" s="27">
        <f t="shared" si="65"/>
        <v>40</v>
      </c>
      <c r="EB107" s="27">
        <f t="shared" si="66"/>
        <v>20</v>
      </c>
      <c r="EC107" s="27">
        <f t="shared" si="67"/>
        <v>30</v>
      </c>
      <c r="ED107" s="531">
        <v>60</v>
      </c>
      <c r="EE107" s="531">
        <v>40</v>
      </c>
      <c r="EF107" s="531">
        <v>20</v>
      </c>
      <c r="EG107" s="531">
        <v>30</v>
      </c>
      <c r="EH107" s="27" t="str">
        <f t="shared" si="41"/>
        <v>JÓ</v>
      </c>
      <c r="EI107" s="27" t="str">
        <f t="shared" si="42"/>
        <v>JÓ</v>
      </c>
      <c r="EJ107" s="27" t="str">
        <f t="shared" si="43"/>
        <v>JÓ</v>
      </c>
      <c r="EK107" s="27" t="str">
        <f t="shared" si="44"/>
        <v>JÓ</v>
      </c>
      <c r="EL107" s="527"/>
      <c r="EN107" s="6">
        <f t="shared" si="45"/>
        <v>30</v>
      </c>
      <c r="EO107" s="6">
        <f t="shared" si="46"/>
        <v>70</v>
      </c>
      <c r="EP107" s="6">
        <f t="shared" si="47"/>
        <v>30</v>
      </c>
      <c r="EQ107" s="6">
        <f t="shared" si="48"/>
        <v>70</v>
      </c>
      <c r="ER107" s="24" t="str">
        <f t="shared" si="68"/>
        <v>JÓ</v>
      </c>
      <c r="ET107" s="6">
        <f t="shared" si="49"/>
        <v>100</v>
      </c>
      <c r="EV107" s="459" t="s">
        <v>799</v>
      </c>
      <c r="EW107" s="459" t="s">
        <v>802</v>
      </c>
      <c r="EX107" s="459" t="s">
        <v>824</v>
      </c>
      <c r="EZ107" s="189">
        <f t="shared" si="50"/>
        <v>180</v>
      </c>
      <c r="FA107" s="201">
        <f t="shared" si="60"/>
        <v>3</v>
      </c>
      <c r="FB107" s="23"/>
      <c r="FC107" s="189">
        <f t="shared" si="61"/>
        <v>3</v>
      </c>
      <c r="FE107" s="213">
        <f t="shared" si="51"/>
        <v>0</v>
      </c>
      <c r="FF107" s="213">
        <f t="shared" si="52"/>
        <v>0</v>
      </c>
      <c r="FJ107" s="542" t="s">
        <v>199</v>
      </c>
    </row>
    <row r="108" spans="1:166" ht="50.1" customHeight="1" x14ac:dyDescent="0.25">
      <c r="A108" s="20">
        <v>103</v>
      </c>
      <c r="B108" s="459" t="s">
        <v>200</v>
      </c>
      <c r="C108" s="542" t="s">
        <v>201</v>
      </c>
      <c r="D108" s="459" t="s">
        <v>14</v>
      </c>
      <c r="E108" s="530">
        <v>20</v>
      </c>
      <c r="F108" s="530">
        <v>80</v>
      </c>
      <c r="G108" s="38" t="s">
        <v>397</v>
      </c>
      <c r="H108" s="38" t="s">
        <v>398</v>
      </c>
      <c r="I108" s="38" t="s">
        <v>673</v>
      </c>
      <c r="J108" s="38" t="s">
        <v>8392</v>
      </c>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f t="shared" si="53"/>
        <v>2</v>
      </c>
      <c r="AJ108" s="474" t="s">
        <v>202</v>
      </c>
      <c r="AK108" s="474" t="s">
        <v>8393</v>
      </c>
      <c r="AL108" s="474"/>
      <c r="AM108" s="474"/>
      <c r="AN108" s="474"/>
      <c r="AO108" s="474"/>
      <c r="AP108" s="474"/>
      <c r="AQ108" s="474"/>
      <c r="AR108" s="474"/>
      <c r="AS108" s="41">
        <f t="shared" si="54"/>
        <v>1</v>
      </c>
      <c r="AT108" s="41">
        <v>120</v>
      </c>
      <c r="AU108" s="41">
        <v>80</v>
      </c>
      <c r="AV108" s="41"/>
      <c r="AW108" s="41"/>
      <c r="AX108" s="41"/>
      <c r="AY108" s="41"/>
      <c r="AZ108" s="41"/>
      <c r="BA108" s="41"/>
      <c r="BB108" s="41"/>
      <c r="BC108" s="41"/>
      <c r="BD108" s="41"/>
      <c r="BE108" s="41"/>
      <c r="BF108" s="41"/>
      <c r="BG108" s="41"/>
      <c r="BH108" s="41"/>
      <c r="BI108" s="41"/>
      <c r="BJ108" s="11">
        <f t="shared" si="55"/>
        <v>120</v>
      </c>
      <c r="BK108" s="11">
        <f t="shared" si="56"/>
        <v>80</v>
      </c>
      <c r="BL108" s="41">
        <v>120</v>
      </c>
      <c r="BM108" s="41">
        <v>80</v>
      </c>
      <c r="BN108" s="14" t="str">
        <f t="shared" si="62"/>
        <v>JÓ</v>
      </c>
      <c r="BO108" s="14" t="str">
        <f t="shared" si="63"/>
        <v>JÓ</v>
      </c>
      <c r="BP108" s="33"/>
      <c r="BR108" s="29" t="s">
        <v>335</v>
      </c>
      <c r="BS108" s="522"/>
      <c r="BT108" s="522"/>
      <c r="BU108" s="522"/>
      <c r="BV108" s="522"/>
      <c r="BW108" s="522"/>
      <c r="BX108" s="521"/>
      <c r="BY108" s="48">
        <f t="shared" si="57"/>
        <v>0</v>
      </c>
      <c r="BZ108" s="531" t="s">
        <v>335</v>
      </c>
      <c r="CA108" s="531" t="s">
        <v>335</v>
      </c>
      <c r="CB108" s="531"/>
      <c r="CC108" s="531"/>
      <c r="CD108" s="26"/>
      <c r="CE108" s="26"/>
      <c r="CF108" s="26"/>
      <c r="CG108" s="26"/>
      <c r="CH108" s="26"/>
      <c r="CI108" s="26"/>
      <c r="CJ108" s="26"/>
      <c r="CK108" s="26"/>
      <c r="CL108" s="27" t="str">
        <f t="shared" si="38"/>
        <v>0</v>
      </c>
      <c r="CM108" s="27" t="str">
        <f t="shared" si="58"/>
        <v>0</v>
      </c>
      <c r="CN108" s="531" t="s">
        <v>335</v>
      </c>
      <c r="CO108" s="531" t="s">
        <v>335</v>
      </c>
      <c r="CP108" s="14" t="str">
        <f t="shared" si="39"/>
        <v>NINCS</v>
      </c>
      <c r="CQ108" s="14" t="str">
        <f t="shared" si="40"/>
        <v>NINCS</v>
      </c>
      <c r="CR108" s="33"/>
      <c r="CS108" s="33"/>
      <c r="CT108" s="32" t="s">
        <v>202</v>
      </c>
      <c r="CU108" s="523" t="s">
        <v>7914</v>
      </c>
      <c r="CV108" s="523"/>
      <c r="CW108" s="524"/>
      <c r="CX108" s="524"/>
      <c r="CY108" s="524"/>
      <c r="CZ108" s="524"/>
      <c r="DA108" s="26">
        <f t="shared" si="59"/>
        <v>1</v>
      </c>
      <c r="DB108" s="531">
        <v>30</v>
      </c>
      <c r="DC108" s="531">
        <v>20</v>
      </c>
      <c r="DD108" s="531">
        <v>10</v>
      </c>
      <c r="DE108" s="531">
        <v>20</v>
      </c>
      <c r="DF108" s="531"/>
      <c r="DG108" s="531"/>
      <c r="DH108" s="531"/>
      <c r="DI108" s="531"/>
      <c r="DJ108" s="531"/>
      <c r="DK108" s="531"/>
      <c r="DL108" s="531"/>
      <c r="DM108" s="531"/>
      <c r="DN108" s="531"/>
      <c r="DO108" s="531"/>
      <c r="DP108" s="531"/>
      <c r="DQ108" s="531"/>
      <c r="DR108" s="531"/>
      <c r="DS108" s="531"/>
      <c r="DT108" s="531"/>
      <c r="DU108" s="531"/>
      <c r="DV108" s="531"/>
      <c r="DW108" s="531"/>
      <c r="DX108" s="531"/>
      <c r="DY108" s="531"/>
      <c r="DZ108" s="27">
        <f t="shared" si="64"/>
        <v>30</v>
      </c>
      <c r="EA108" s="27">
        <f t="shared" si="65"/>
        <v>20</v>
      </c>
      <c r="EB108" s="27">
        <f t="shared" si="66"/>
        <v>10</v>
      </c>
      <c r="EC108" s="27">
        <f t="shared" si="67"/>
        <v>20</v>
      </c>
      <c r="ED108" s="531">
        <v>30</v>
      </c>
      <c r="EE108" s="531">
        <v>20</v>
      </c>
      <c r="EF108" s="531">
        <v>10</v>
      </c>
      <c r="EG108" s="531">
        <v>20</v>
      </c>
      <c r="EH108" s="27" t="str">
        <f t="shared" si="41"/>
        <v>JÓ</v>
      </c>
      <c r="EI108" s="27" t="str">
        <f t="shared" si="42"/>
        <v>JÓ</v>
      </c>
      <c r="EJ108" s="27" t="str">
        <f t="shared" si="43"/>
        <v>JÓ</v>
      </c>
      <c r="EK108" s="27" t="str">
        <f t="shared" si="44"/>
        <v>JÓ</v>
      </c>
      <c r="EL108" s="527"/>
      <c r="EN108" s="6">
        <f t="shared" si="45"/>
        <v>20</v>
      </c>
      <c r="EO108" s="6">
        <f t="shared" si="46"/>
        <v>80</v>
      </c>
      <c r="EP108" s="6">
        <f t="shared" si="47"/>
        <v>20</v>
      </c>
      <c r="EQ108" s="6">
        <f t="shared" si="48"/>
        <v>80</v>
      </c>
      <c r="ER108" s="24" t="str">
        <f t="shared" si="68"/>
        <v>JÓ</v>
      </c>
      <c r="ET108" s="6">
        <f t="shared" si="49"/>
        <v>100</v>
      </c>
      <c r="EV108" s="459" t="s">
        <v>800</v>
      </c>
      <c r="EW108" s="459" t="s">
        <v>802</v>
      </c>
      <c r="EX108" s="459" t="s">
        <v>798</v>
      </c>
      <c r="EZ108" s="189">
        <f t="shared" si="50"/>
        <v>150</v>
      </c>
      <c r="FA108" s="201">
        <f t="shared" si="60"/>
        <v>2.5</v>
      </c>
      <c r="FB108" s="23"/>
      <c r="FC108" s="189">
        <f t="shared" si="61"/>
        <v>3</v>
      </c>
      <c r="FE108" s="213">
        <f t="shared" si="51"/>
        <v>0</v>
      </c>
      <c r="FF108" s="213">
        <f t="shared" si="52"/>
        <v>0</v>
      </c>
      <c r="FJ108" s="542" t="s">
        <v>201</v>
      </c>
    </row>
    <row r="109" spans="1:166" ht="50.1" customHeight="1" x14ac:dyDescent="0.25">
      <c r="A109" s="20">
        <v>104</v>
      </c>
      <c r="B109" s="458" t="s">
        <v>203</v>
      </c>
      <c r="C109" s="542" t="s">
        <v>204</v>
      </c>
      <c r="D109" s="458" t="s">
        <v>14</v>
      </c>
      <c r="E109" s="530">
        <v>40</v>
      </c>
      <c r="F109" s="530">
        <v>60</v>
      </c>
      <c r="G109" s="38" t="s">
        <v>674</v>
      </c>
      <c r="H109" s="38" t="s">
        <v>675</v>
      </c>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f t="shared" si="53"/>
        <v>1</v>
      </c>
      <c r="AJ109" s="474" t="s">
        <v>205</v>
      </c>
      <c r="AK109" s="474" t="s">
        <v>8394</v>
      </c>
      <c r="AL109" s="474"/>
      <c r="AM109" s="474"/>
      <c r="AN109" s="474"/>
      <c r="AO109" s="474"/>
      <c r="AP109" s="474"/>
      <c r="AQ109" s="474"/>
      <c r="AR109" s="474"/>
      <c r="AS109" s="41">
        <f t="shared" si="54"/>
        <v>1</v>
      </c>
      <c r="AT109" s="41">
        <v>480</v>
      </c>
      <c r="AU109" s="41">
        <v>60</v>
      </c>
      <c r="AV109" s="41"/>
      <c r="AW109" s="41"/>
      <c r="AX109" s="41"/>
      <c r="AY109" s="41"/>
      <c r="AZ109" s="41"/>
      <c r="BA109" s="41"/>
      <c r="BB109" s="41"/>
      <c r="BC109" s="41"/>
      <c r="BD109" s="41"/>
      <c r="BE109" s="41"/>
      <c r="BF109" s="41"/>
      <c r="BG109" s="41"/>
      <c r="BH109" s="41"/>
      <c r="BI109" s="41"/>
      <c r="BJ109" s="11">
        <f t="shared" si="55"/>
        <v>480</v>
      </c>
      <c r="BK109" s="11">
        <f t="shared" si="56"/>
        <v>60</v>
      </c>
      <c r="BL109" s="41">
        <v>480</v>
      </c>
      <c r="BM109" s="41">
        <v>60</v>
      </c>
      <c r="BN109" s="14" t="str">
        <f t="shared" si="62"/>
        <v>JÓ</v>
      </c>
      <c r="BO109" s="14" t="str">
        <f t="shared" si="63"/>
        <v>JÓ</v>
      </c>
      <c r="BP109" s="33"/>
      <c r="BR109" s="29" t="s">
        <v>8395</v>
      </c>
      <c r="BS109" s="486" t="s">
        <v>8396</v>
      </c>
      <c r="BT109" s="522"/>
      <c r="BU109" s="522"/>
      <c r="BV109" s="522"/>
      <c r="BW109" s="522"/>
      <c r="BX109" s="521"/>
      <c r="BY109" s="48">
        <f t="shared" si="57"/>
        <v>1</v>
      </c>
      <c r="BZ109" s="531">
        <v>180</v>
      </c>
      <c r="CA109" s="531">
        <v>20</v>
      </c>
      <c r="CB109" s="531"/>
      <c r="CC109" s="531"/>
      <c r="CD109" s="26"/>
      <c r="CE109" s="26"/>
      <c r="CF109" s="26"/>
      <c r="CG109" s="26"/>
      <c r="CH109" s="26"/>
      <c r="CI109" s="26"/>
      <c r="CJ109" s="26"/>
      <c r="CK109" s="26"/>
      <c r="CL109" s="27">
        <f t="shared" si="38"/>
        <v>180</v>
      </c>
      <c r="CM109" s="27">
        <f t="shared" si="58"/>
        <v>20</v>
      </c>
      <c r="CN109" s="531">
        <v>180</v>
      </c>
      <c r="CO109" s="531">
        <v>20</v>
      </c>
      <c r="CP109" s="14" t="str">
        <f t="shared" si="39"/>
        <v>JÓ</v>
      </c>
      <c r="CQ109" s="14" t="str">
        <f t="shared" si="40"/>
        <v>JÓ</v>
      </c>
      <c r="CR109" s="33"/>
      <c r="CS109" s="33"/>
      <c r="CT109" s="32" t="s">
        <v>8397</v>
      </c>
      <c r="CU109" s="523" t="s">
        <v>8398</v>
      </c>
      <c r="CV109" s="523"/>
      <c r="CW109" s="524"/>
      <c r="CX109" s="524"/>
      <c r="CY109" s="524"/>
      <c r="CZ109" s="524"/>
      <c r="DA109" s="26">
        <f t="shared" si="59"/>
        <v>1</v>
      </c>
      <c r="DB109" s="531">
        <v>30</v>
      </c>
      <c r="DC109" s="531">
        <v>20</v>
      </c>
      <c r="DD109" s="531">
        <v>10</v>
      </c>
      <c r="DE109" s="531">
        <v>20</v>
      </c>
      <c r="DF109" s="531"/>
      <c r="DG109" s="531"/>
      <c r="DH109" s="531"/>
      <c r="DI109" s="531"/>
      <c r="DJ109" s="531"/>
      <c r="DK109" s="531"/>
      <c r="DL109" s="531"/>
      <c r="DM109" s="531"/>
      <c r="DN109" s="531"/>
      <c r="DO109" s="531"/>
      <c r="DP109" s="531"/>
      <c r="DQ109" s="531"/>
      <c r="DR109" s="531"/>
      <c r="DS109" s="531"/>
      <c r="DT109" s="531"/>
      <c r="DU109" s="531"/>
      <c r="DV109" s="531"/>
      <c r="DW109" s="531"/>
      <c r="DX109" s="531"/>
      <c r="DY109" s="531"/>
      <c r="DZ109" s="27">
        <f t="shared" si="64"/>
        <v>30</v>
      </c>
      <c r="EA109" s="27">
        <f t="shared" si="65"/>
        <v>20</v>
      </c>
      <c r="EB109" s="27">
        <f t="shared" si="66"/>
        <v>10</v>
      </c>
      <c r="EC109" s="27">
        <f t="shared" si="67"/>
        <v>20</v>
      </c>
      <c r="ED109" s="531">
        <v>30</v>
      </c>
      <c r="EE109" s="531">
        <v>20</v>
      </c>
      <c r="EF109" s="531">
        <v>10</v>
      </c>
      <c r="EG109" s="531">
        <v>20</v>
      </c>
      <c r="EH109" s="27" t="str">
        <f t="shared" si="41"/>
        <v>JÓ</v>
      </c>
      <c r="EI109" s="27" t="str">
        <f t="shared" si="42"/>
        <v>JÓ</v>
      </c>
      <c r="EJ109" s="27" t="str">
        <f t="shared" si="43"/>
        <v>JÓ</v>
      </c>
      <c r="EK109" s="27" t="str">
        <f t="shared" si="44"/>
        <v>JÓ</v>
      </c>
      <c r="EL109" s="527"/>
      <c r="EN109" s="6">
        <f t="shared" si="45"/>
        <v>40</v>
      </c>
      <c r="EO109" s="6">
        <f t="shared" si="46"/>
        <v>60</v>
      </c>
      <c r="EP109" s="6">
        <f t="shared" si="47"/>
        <v>40</v>
      </c>
      <c r="EQ109" s="6">
        <f t="shared" si="48"/>
        <v>60</v>
      </c>
      <c r="ER109" s="24" t="str">
        <f t="shared" si="68"/>
        <v>JÓ</v>
      </c>
      <c r="ET109" s="6">
        <f t="shared" si="49"/>
        <v>100</v>
      </c>
      <c r="EV109" s="459" t="s">
        <v>796</v>
      </c>
      <c r="EW109" s="459" t="s">
        <v>802</v>
      </c>
      <c r="EX109" s="459" t="s">
        <v>821</v>
      </c>
      <c r="EZ109" s="189">
        <f t="shared" si="50"/>
        <v>690</v>
      </c>
      <c r="FA109" s="201">
        <f t="shared" si="60"/>
        <v>11.5</v>
      </c>
      <c r="FB109" s="23"/>
      <c r="FC109" s="189">
        <f t="shared" si="61"/>
        <v>1</v>
      </c>
      <c r="FE109" s="213">
        <f t="shared" si="51"/>
        <v>180</v>
      </c>
      <c r="FF109" s="213">
        <f t="shared" si="52"/>
        <v>0</v>
      </c>
      <c r="FJ109" s="542" t="s">
        <v>204</v>
      </c>
    </row>
    <row r="110" spans="1:166" ht="50.1" customHeight="1" x14ac:dyDescent="0.25">
      <c r="A110" s="20">
        <v>105</v>
      </c>
      <c r="B110" s="459" t="s">
        <v>206</v>
      </c>
      <c r="C110" s="541" t="s">
        <v>207</v>
      </c>
      <c r="D110" s="458" t="s">
        <v>12</v>
      </c>
      <c r="E110" s="530">
        <v>30</v>
      </c>
      <c r="F110" s="530">
        <v>70</v>
      </c>
      <c r="G110" s="38" t="s">
        <v>8361</v>
      </c>
      <c r="H110" s="38" t="s">
        <v>8362</v>
      </c>
      <c r="I110" s="38" t="s">
        <v>7937</v>
      </c>
      <c r="J110" s="38" t="s">
        <v>7938</v>
      </c>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f t="shared" si="53"/>
        <v>2</v>
      </c>
      <c r="AJ110" s="474" t="s">
        <v>8399</v>
      </c>
      <c r="AK110" s="474" t="s">
        <v>8400</v>
      </c>
      <c r="AL110" s="474"/>
      <c r="AM110" s="474"/>
      <c r="AN110" s="474"/>
      <c r="AO110" s="474"/>
      <c r="AP110" s="474"/>
      <c r="AQ110" s="474"/>
      <c r="AR110" s="474"/>
      <c r="AS110" s="41">
        <f t="shared" si="54"/>
        <v>1</v>
      </c>
      <c r="AT110" s="41">
        <v>210</v>
      </c>
      <c r="AU110" s="41">
        <v>100</v>
      </c>
      <c r="AV110" s="41"/>
      <c r="AW110" s="41"/>
      <c r="AX110" s="41"/>
      <c r="AY110" s="41"/>
      <c r="AZ110" s="41"/>
      <c r="BA110" s="41"/>
      <c r="BB110" s="41"/>
      <c r="BC110" s="41"/>
      <c r="BD110" s="41"/>
      <c r="BE110" s="41"/>
      <c r="BF110" s="41"/>
      <c r="BG110" s="41"/>
      <c r="BH110" s="41"/>
      <c r="BI110" s="41"/>
      <c r="BJ110" s="11">
        <f t="shared" si="55"/>
        <v>210</v>
      </c>
      <c r="BK110" s="11">
        <f t="shared" si="56"/>
        <v>100</v>
      </c>
      <c r="BL110" s="41">
        <v>210</v>
      </c>
      <c r="BM110" s="41">
        <v>100</v>
      </c>
      <c r="BN110" s="14" t="str">
        <f t="shared" si="62"/>
        <v>JÓ</v>
      </c>
      <c r="BO110" s="14" t="str">
        <f t="shared" si="63"/>
        <v>JÓ</v>
      </c>
      <c r="BP110" s="33"/>
      <c r="BR110" s="29" t="s">
        <v>335</v>
      </c>
      <c r="BS110" s="522"/>
      <c r="BT110" s="522"/>
      <c r="BU110" s="522"/>
      <c r="BV110" s="522"/>
      <c r="BW110" s="522"/>
      <c r="BX110" s="521"/>
      <c r="BY110" s="48">
        <f t="shared" si="57"/>
        <v>0</v>
      </c>
      <c r="BZ110" s="531" t="s">
        <v>335</v>
      </c>
      <c r="CA110" s="531" t="s">
        <v>335</v>
      </c>
      <c r="CB110" s="531">
        <v>120</v>
      </c>
      <c r="CC110" s="531">
        <v>10</v>
      </c>
      <c r="CD110" s="26"/>
      <c r="CE110" s="26"/>
      <c r="CF110" s="26"/>
      <c r="CG110" s="26"/>
      <c r="CH110" s="26"/>
      <c r="CI110" s="26"/>
      <c r="CJ110" s="26"/>
      <c r="CK110" s="26"/>
      <c r="CL110" s="27" t="str">
        <f t="shared" si="38"/>
        <v>0</v>
      </c>
      <c r="CM110" s="27" t="str">
        <f t="shared" si="58"/>
        <v>0</v>
      </c>
      <c r="CN110" s="531" t="s">
        <v>335</v>
      </c>
      <c r="CO110" s="531" t="s">
        <v>335</v>
      </c>
      <c r="CP110" s="14" t="str">
        <f t="shared" si="39"/>
        <v>NINCS</v>
      </c>
      <c r="CQ110" s="14" t="str">
        <f t="shared" si="40"/>
        <v>NINCS</v>
      </c>
      <c r="CR110" s="33"/>
      <c r="CS110" s="33"/>
      <c r="CT110" s="32" t="s">
        <v>335</v>
      </c>
      <c r="CU110" s="523"/>
      <c r="CV110" s="523"/>
      <c r="CW110" s="524"/>
      <c r="CX110" s="524"/>
      <c r="CY110" s="524"/>
      <c r="CZ110" s="524"/>
      <c r="DA110" s="26">
        <f t="shared" si="59"/>
        <v>0</v>
      </c>
      <c r="DB110" s="531" t="s">
        <v>335</v>
      </c>
      <c r="DC110" s="531" t="s">
        <v>335</v>
      </c>
      <c r="DD110" s="531" t="s">
        <v>335</v>
      </c>
      <c r="DE110" s="531" t="s">
        <v>335</v>
      </c>
      <c r="DF110" s="531"/>
      <c r="DG110" s="531"/>
      <c r="DH110" s="531"/>
      <c r="DI110" s="531"/>
      <c r="DJ110" s="531"/>
      <c r="DK110" s="531"/>
      <c r="DL110" s="531"/>
      <c r="DM110" s="531"/>
      <c r="DN110" s="531"/>
      <c r="DO110" s="531"/>
      <c r="DP110" s="531"/>
      <c r="DQ110" s="531"/>
      <c r="DR110" s="531"/>
      <c r="DS110" s="531"/>
      <c r="DT110" s="531"/>
      <c r="DU110" s="531"/>
      <c r="DV110" s="531"/>
      <c r="DW110" s="531"/>
      <c r="DX110" s="531"/>
      <c r="DY110" s="531"/>
      <c r="DZ110" s="27" t="str">
        <f t="shared" si="64"/>
        <v>0</v>
      </c>
      <c r="EA110" s="27" t="str">
        <f t="shared" si="65"/>
        <v>0</v>
      </c>
      <c r="EB110" s="27" t="str">
        <f t="shared" si="66"/>
        <v>0</v>
      </c>
      <c r="EC110" s="27" t="str">
        <f t="shared" si="67"/>
        <v>0</v>
      </c>
      <c r="ED110" s="531" t="s">
        <v>335</v>
      </c>
      <c r="EE110" s="531" t="s">
        <v>335</v>
      </c>
      <c r="EF110" s="531" t="s">
        <v>335</v>
      </c>
      <c r="EG110" s="531" t="s">
        <v>335</v>
      </c>
      <c r="EH110" s="27" t="str">
        <f t="shared" si="41"/>
        <v>NINCS</v>
      </c>
      <c r="EI110" s="27" t="str">
        <f t="shared" si="42"/>
        <v>NINCS</v>
      </c>
      <c r="EJ110" s="27" t="str">
        <f t="shared" si="43"/>
        <v>NINCS</v>
      </c>
      <c r="EK110" s="27" t="str">
        <f t="shared" si="44"/>
        <v>NINCS</v>
      </c>
      <c r="EL110" s="527"/>
      <c r="EN110" s="6">
        <f t="shared" si="45"/>
        <v>0</v>
      </c>
      <c r="EO110" s="6">
        <f t="shared" si="46"/>
        <v>100</v>
      </c>
      <c r="EP110" s="6">
        <f t="shared" si="47"/>
        <v>30</v>
      </c>
      <c r="EQ110" s="6">
        <f t="shared" si="48"/>
        <v>70</v>
      </c>
      <c r="ER110" s="24" t="str">
        <f t="shared" si="68"/>
        <v>Gyakorlat több</v>
      </c>
      <c r="ET110" s="6">
        <f t="shared" si="49"/>
        <v>100</v>
      </c>
      <c r="EV110" s="459" t="s">
        <v>803</v>
      </c>
      <c r="EW110" s="459" t="s">
        <v>802</v>
      </c>
      <c r="EX110" s="459" t="s">
        <v>801</v>
      </c>
      <c r="EZ110" s="189">
        <f t="shared" si="50"/>
        <v>210</v>
      </c>
      <c r="FA110" s="201">
        <f t="shared" si="60"/>
        <v>3.5</v>
      </c>
      <c r="FB110" s="23"/>
      <c r="FC110" s="189">
        <f t="shared" si="61"/>
        <v>3</v>
      </c>
      <c r="FE110" s="213">
        <f t="shared" si="51"/>
        <v>0</v>
      </c>
      <c r="FF110" s="213">
        <f t="shared" si="52"/>
        <v>120</v>
      </c>
      <c r="FJ110" s="541" t="s">
        <v>207</v>
      </c>
    </row>
    <row r="111" spans="1:166" ht="50.1" customHeight="1" x14ac:dyDescent="0.25">
      <c r="A111" s="20">
        <v>106</v>
      </c>
      <c r="B111" s="458" t="s">
        <v>8401</v>
      </c>
      <c r="C111" s="542" t="s">
        <v>8402</v>
      </c>
      <c r="D111" s="458" t="s">
        <v>12</v>
      </c>
      <c r="E111" s="530">
        <v>30</v>
      </c>
      <c r="F111" s="530">
        <v>70</v>
      </c>
      <c r="G111" s="38" t="s">
        <v>8071</v>
      </c>
      <c r="H111" s="38" t="s">
        <v>8072</v>
      </c>
      <c r="I111" s="38" t="s">
        <v>7915</v>
      </c>
      <c r="J111" s="38" t="s">
        <v>412</v>
      </c>
      <c r="K111" s="38" t="s">
        <v>7993</v>
      </c>
      <c r="L111" s="38" t="s">
        <v>468</v>
      </c>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f t="shared" si="53"/>
        <v>3</v>
      </c>
      <c r="AJ111" s="474" t="s">
        <v>8403</v>
      </c>
      <c r="AK111" s="474" t="s">
        <v>8404</v>
      </c>
      <c r="AL111" s="474" t="s">
        <v>8405</v>
      </c>
      <c r="AM111" s="474"/>
      <c r="AN111" s="474"/>
      <c r="AO111" s="474"/>
      <c r="AP111" s="474"/>
      <c r="AQ111" s="474"/>
      <c r="AR111" s="474"/>
      <c r="AS111" s="41">
        <f t="shared" si="54"/>
        <v>2</v>
      </c>
      <c r="AT111" s="41">
        <v>60</v>
      </c>
      <c r="AU111" s="41">
        <v>60</v>
      </c>
      <c r="AV111" s="41">
        <v>30</v>
      </c>
      <c r="AW111" s="41">
        <v>10</v>
      </c>
      <c r="AX111" s="41"/>
      <c r="AY111" s="41"/>
      <c r="AZ111" s="41"/>
      <c r="BA111" s="41"/>
      <c r="BB111" s="41"/>
      <c r="BC111" s="41"/>
      <c r="BD111" s="41"/>
      <c r="BE111" s="41"/>
      <c r="BF111" s="41"/>
      <c r="BG111" s="41"/>
      <c r="BH111" s="41"/>
      <c r="BI111" s="41"/>
      <c r="BJ111" s="11">
        <f t="shared" si="55"/>
        <v>90</v>
      </c>
      <c r="BK111" s="11">
        <f t="shared" si="56"/>
        <v>70</v>
      </c>
      <c r="BL111" s="41">
        <v>90</v>
      </c>
      <c r="BM111" s="41">
        <v>70</v>
      </c>
      <c r="BN111" s="14" t="str">
        <f t="shared" si="62"/>
        <v>JÓ</v>
      </c>
      <c r="BO111" s="14" t="str">
        <f t="shared" si="63"/>
        <v>JÓ</v>
      </c>
      <c r="BP111" s="33"/>
      <c r="BR111" s="29" t="s">
        <v>335</v>
      </c>
      <c r="BS111" s="486"/>
      <c r="BT111" s="486"/>
      <c r="BU111" s="522"/>
      <c r="BV111" s="522"/>
      <c r="BW111" s="522"/>
      <c r="BX111" s="521"/>
      <c r="BY111" s="48">
        <f t="shared" si="57"/>
        <v>0</v>
      </c>
      <c r="BZ111" s="531" t="s">
        <v>335</v>
      </c>
      <c r="CA111" s="531" t="s">
        <v>335</v>
      </c>
      <c r="CB111" s="531"/>
      <c r="CC111" s="531"/>
      <c r="CD111" s="26"/>
      <c r="CE111" s="26"/>
      <c r="CF111" s="26"/>
      <c r="CG111" s="26"/>
      <c r="CH111" s="26"/>
      <c r="CI111" s="26"/>
      <c r="CJ111" s="26"/>
      <c r="CK111" s="26"/>
      <c r="CL111" s="27" t="str">
        <f t="shared" si="38"/>
        <v>0</v>
      </c>
      <c r="CM111" s="27" t="str">
        <f t="shared" si="58"/>
        <v>0</v>
      </c>
      <c r="CN111" s="531" t="s">
        <v>335</v>
      </c>
      <c r="CO111" s="531" t="s">
        <v>335</v>
      </c>
      <c r="CP111" s="14" t="str">
        <f t="shared" si="39"/>
        <v>NINCS</v>
      </c>
      <c r="CQ111" s="14" t="str">
        <f t="shared" si="40"/>
        <v>NINCS</v>
      </c>
      <c r="CR111" s="33"/>
      <c r="CS111" s="33"/>
      <c r="CT111" s="32" t="s">
        <v>8406</v>
      </c>
      <c r="CU111" s="523" t="s">
        <v>8407</v>
      </c>
      <c r="CV111" s="523" t="s">
        <v>8408</v>
      </c>
      <c r="CW111" s="524"/>
      <c r="CX111" s="524"/>
      <c r="CY111" s="524"/>
      <c r="CZ111" s="524"/>
      <c r="DA111" s="26">
        <f t="shared" si="59"/>
        <v>2</v>
      </c>
      <c r="DB111" s="531">
        <v>30</v>
      </c>
      <c r="DC111" s="531">
        <v>20</v>
      </c>
      <c r="DD111" s="531">
        <v>10</v>
      </c>
      <c r="DE111" s="531">
        <v>20</v>
      </c>
      <c r="DF111" s="531">
        <v>30</v>
      </c>
      <c r="DG111" s="531">
        <v>20</v>
      </c>
      <c r="DH111" s="531">
        <v>10</v>
      </c>
      <c r="DI111" s="531">
        <v>10</v>
      </c>
      <c r="DJ111" s="531"/>
      <c r="DK111" s="531"/>
      <c r="DL111" s="531"/>
      <c r="DM111" s="531"/>
      <c r="DN111" s="531"/>
      <c r="DO111" s="531"/>
      <c r="DP111" s="531"/>
      <c r="DQ111" s="531"/>
      <c r="DR111" s="531"/>
      <c r="DS111" s="531"/>
      <c r="DT111" s="531"/>
      <c r="DU111" s="531"/>
      <c r="DV111" s="531"/>
      <c r="DW111" s="531"/>
      <c r="DX111" s="531"/>
      <c r="DY111" s="531"/>
      <c r="DZ111" s="27">
        <f t="shared" si="64"/>
        <v>60</v>
      </c>
      <c r="EA111" s="27">
        <f t="shared" si="65"/>
        <v>40</v>
      </c>
      <c r="EB111" s="27">
        <f t="shared" si="66"/>
        <v>20</v>
      </c>
      <c r="EC111" s="27">
        <f t="shared" si="67"/>
        <v>30</v>
      </c>
      <c r="ED111" s="531">
        <v>60</v>
      </c>
      <c r="EE111" s="531">
        <v>40</v>
      </c>
      <c r="EF111" s="531">
        <v>20</v>
      </c>
      <c r="EG111" s="531">
        <v>30</v>
      </c>
      <c r="EH111" s="27" t="str">
        <f t="shared" si="41"/>
        <v>JÓ</v>
      </c>
      <c r="EI111" s="27" t="str">
        <f t="shared" si="42"/>
        <v>JÓ</v>
      </c>
      <c r="EJ111" s="27" t="str">
        <f t="shared" si="43"/>
        <v>JÓ</v>
      </c>
      <c r="EK111" s="27" t="str">
        <f t="shared" si="44"/>
        <v>JÓ</v>
      </c>
      <c r="EL111" s="527" t="s">
        <v>8428</v>
      </c>
      <c r="EN111" s="6">
        <f t="shared" si="45"/>
        <v>30</v>
      </c>
      <c r="EO111" s="6">
        <f t="shared" si="46"/>
        <v>70</v>
      </c>
      <c r="EP111" s="6">
        <f t="shared" si="47"/>
        <v>30</v>
      </c>
      <c r="EQ111" s="6">
        <f t="shared" si="48"/>
        <v>70</v>
      </c>
      <c r="ER111" s="24" t="str">
        <f t="shared" si="68"/>
        <v>JÓ</v>
      </c>
      <c r="ET111" s="6">
        <f t="shared" si="49"/>
        <v>100</v>
      </c>
      <c r="EV111" s="459" t="s">
        <v>799</v>
      </c>
      <c r="EW111" s="459" t="s">
        <v>802</v>
      </c>
      <c r="EX111" s="459" t="s">
        <v>803</v>
      </c>
      <c r="EZ111" s="189">
        <f t="shared" si="50"/>
        <v>150</v>
      </c>
      <c r="FA111" s="201">
        <f t="shared" si="60"/>
        <v>2.5</v>
      </c>
      <c r="FB111" s="23"/>
      <c r="FC111" s="189">
        <f t="shared" si="61"/>
        <v>3</v>
      </c>
      <c r="FE111" s="213">
        <f t="shared" si="51"/>
        <v>0</v>
      </c>
      <c r="FF111" s="213">
        <f t="shared" si="52"/>
        <v>0</v>
      </c>
      <c r="FJ111" s="542" t="s">
        <v>8402</v>
      </c>
    </row>
    <row r="112" spans="1:166" ht="50.1" customHeight="1" x14ac:dyDescent="0.25">
      <c r="A112" s="20">
        <v>107</v>
      </c>
      <c r="B112" s="458" t="s">
        <v>208</v>
      </c>
      <c r="C112" s="542" t="s">
        <v>209</v>
      </c>
      <c r="D112" s="459" t="s">
        <v>16</v>
      </c>
      <c r="E112" s="530">
        <v>30</v>
      </c>
      <c r="F112" s="530">
        <v>70</v>
      </c>
      <c r="G112" s="38" t="s">
        <v>428</v>
      </c>
      <c r="H112" s="38" t="s">
        <v>435</v>
      </c>
      <c r="I112" s="38" t="s">
        <v>372</v>
      </c>
      <c r="J112" s="38" t="s">
        <v>373</v>
      </c>
      <c r="K112" s="38" t="s">
        <v>676</v>
      </c>
      <c r="L112" s="38" t="s">
        <v>677</v>
      </c>
      <c r="M112" s="38" t="s">
        <v>678</v>
      </c>
      <c r="N112" s="38" t="s">
        <v>679</v>
      </c>
      <c r="O112" s="38" t="s">
        <v>408</v>
      </c>
      <c r="P112" s="38" t="s">
        <v>409</v>
      </c>
      <c r="Q112" s="38" t="s">
        <v>402</v>
      </c>
      <c r="R112" s="38" t="s">
        <v>403</v>
      </c>
      <c r="S112" s="38" t="s">
        <v>680</v>
      </c>
      <c r="T112" s="38" t="s">
        <v>681</v>
      </c>
      <c r="U112" s="38" t="s">
        <v>410</v>
      </c>
      <c r="V112" s="38" t="s">
        <v>411</v>
      </c>
      <c r="W112" s="38" t="s">
        <v>413</v>
      </c>
      <c r="X112" s="38" t="s">
        <v>414</v>
      </c>
      <c r="Y112" s="38" t="s">
        <v>7915</v>
      </c>
      <c r="Z112" s="38" t="s">
        <v>412</v>
      </c>
      <c r="AA112" s="38" t="s">
        <v>374</v>
      </c>
      <c r="AB112" s="38" t="s">
        <v>375</v>
      </c>
      <c r="AC112" s="38"/>
      <c r="AD112" s="38"/>
      <c r="AE112" s="38"/>
      <c r="AF112" s="38"/>
      <c r="AG112" s="38"/>
      <c r="AH112" s="38"/>
      <c r="AI112" s="38">
        <f t="shared" si="53"/>
        <v>11</v>
      </c>
      <c r="AJ112" s="474" t="s">
        <v>8409</v>
      </c>
      <c r="AK112" s="474" t="s">
        <v>211</v>
      </c>
      <c r="AL112" s="474" t="s">
        <v>35</v>
      </c>
      <c r="AM112" s="474"/>
      <c r="AN112" s="474"/>
      <c r="AO112" s="474"/>
      <c r="AP112" s="474"/>
      <c r="AQ112" s="474"/>
      <c r="AR112" s="474"/>
      <c r="AS112" s="41">
        <f t="shared" si="54"/>
        <v>2</v>
      </c>
      <c r="AT112" s="41">
        <v>240</v>
      </c>
      <c r="AU112" s="41">
        <v>30</v>
      </c>
      <c r="AV112" s="41">
        <v>240</v>
      </c>
      <c r="AW112" s="41">
        <v>30</v>
      </c>
      <c r="AX112" s="41"/>
      <c r="AY112" s="41"/>
      <c r="AZ112" s="41"/>
      <c r="BA112" s="41"/>
      <c r="BB112" s="41"/>
      <c r="BC112" s="41"/>
      <c r="BD112" s="41"/>
      <c r="BE112" s="41"/>
      <c r="BF112" s="41"/>
      <c r="BG112" s="41"/>
      <c r="BH112" s="41"/>
      <c r="BI112" s="41"/>
      <c r="BJ112" s="11">
        <f t="shared" si="55"/>
        <v>480</v>
      </c>
      <c r="BK112" s="11">
        <f t="shared" si="56"/>
        <v>60</v>
      </c>
      <c r="BL112" s="41">
        <v>480</v>
      </c>
      <c r="BM112" s="41">
        <v>60</v>
      </c>
      <c r="BN112" s="14" t="str">
        <f t="shared" si="62"/>
        <v>JÓ</v>
      </c>
      <c r="BO112" s="14" t="str">
        <f t="shared" si="63"/>
        <v>JÓ</v>
      </c>
      <c r="BP112" s="33"/>
      <c r="BR112" s="29" t="s">
        <v>8410</v>
      </c>
      <c r="BS112" s="486" t="s">
        <v>682</v>
      </c>
      <c r="BT112" s="486" t="s">
        <v>7632</v>
      </c>
      <c r="BU112" s="522"/>
      <c r="BV112" s="522"/>
      <c r="BW112" s="522"/>
      <c r="BX112" s="521"/>
      <c r="BY112" s="48">
        <f t="shared" si="57"/>
        <v>2</v>
      </c>
      <c r="BZ112" s="531">
        <v>120</v>
      </c>
      <c r="CA112" s="531">
        <v>10</v>
      </c>
      <c r="CB112" s="531">
        <v>120</v>
      </c>
      <c r="CC112" s="531">
        <v>10</v>
      </c>
      <c r="CD112" s="26"/>
      <c r="CE112" s="26"/>
      <c r="CF112" s="26"/>
      <c r="CG112" s="26"/>
      <c r="CH112" s="26"/>
      <c r="CI112" s="26"/>
      <c r="CJ112" s="26"/>
      <c r="CK112" s="26"/>
      <c r="CL112" s="27">
        <f t="shared" si="38"/>
        <v>240</v>
      </c>
      <c r="CM112" s="27">
        <f t="shared" si="58"/>
        <v>20</v>
      </c>
      <c r="CN112" s="531">
        <v>240</v>
      </c>
      <c r="CO112" s="531">
        <v>20</v>
      </c>
      <c r="CP112" s="14" t="str">
        <f t="shared" si="39"/>
        <v>JÓ</v>
      </c>
      <c r="CQ112" s="14" t="str">
        <f t="shared" si="40"/>
        <v>JÓ</v>
      </c>
      <c r="CR112" s="33"/>
      <c r="CS112" s="33"/>
      <c r="CT112" s="32" t="s">
        <v>8411</v>
      </c>
      <c r="CU112" s="523" t="s">
        <v>683</v>
      </c>
      <c r="CV112" s="523" t="s">
        <v>7645</v>
      </c>
      <c r="CW112" s="524"/>
      <c r="CX112" s="524"/>
      <c r="CY112" s="524"/>
      <c r="CZ112" s="524"/>
      <c r="DA112" s="26">
        <f t="shared" si="59"/>
        <v>2</v>
      </c>
      <c r="DB112" s="531">
        <v>30</v>
      </c>
      <c r="DC112" s="531">
        <v>20</v>
      </c>
      <c r="DD112" s="531">
        <v>10</v>
      </c>
      <c r="DE112" s="531">
        <v>10</v>
      </c>
      <c r="DF112" s="531">
        <v>30</v>
      </c>
      <c r="DG112" s="531">
        <v>20</v>
      </c>
      <c r="DH112" s="531">
        <v>10</v>
      </c>
      <c r="DI112" s="531">
        <v>10</v>
      </c>
      <c r="DJ112" s="531"/>
      <c r="DK112" s="531"/>
      <c r="DL112" s="531"/>
      <c r="DM112" s="531"/>
      <c r="DN112" s="531"/>
      <c r="DO112" s="531"/>
      <c r="DP112" s="531"/>
      <c r="DQ112" s="531"/>
      <c r="DR112" s="531"/>
      <c r="DS112" s="531"/>
      <c r="DT112" s="531"/>
      <c r="DU112" s="531"/>
      <c r="DV112" s="531"/>
      <c r="DW112" s="531"/>
      <c r="DX112" s="531"/>
      <c r="DY112" s="531"/>
      <c r="DZ112" s="27">
        <f t="shared" si="64"/>
        <v>60</v>
      </c>
      <c r="EA112" s="27">
        <f t="shared" si="65"/>
        <v>40</v>
      </c>
      <c r="EB112" s="27">
        <f t="shared" si="66"/>
        <v>20</v>
      </c>
      <c r="EC112" s="27">
        <f t="shared" si="67"/>
        <v>20</v>
      </c>
      <c r="ED112" s="531">
        <v>60</v>
      </c>
      <c r="EE112" s="531">
        <v>40</v>
      </c>
      <c r="EF112" s="531">
        <v>20</v>
      </c>
      <c r="EG112" s="531">
        <v>20</v>
      </c>
      <c r="EH112" s="27" t="str">
        <f t="shared" si="41"/>
        <v>JÓ</v>
      </c>
      <c r="EI112" s="27" t="str">
        <f t="shared" si="42"/>
        <v>JÓ</v>
      </c>
      <c r="EJ112" s="27" t="str">
        <f t="shared" si="43"/>
        <v>JÓ</v>
      </c>
      <c r="EK112" s="27" t="str">
        <f t="shared" si="44"/>
        <v>JÓ</v>
      </c>
      <c r="EL112" s="527" t="s">
        <v>8428</v>
      </c>
      <c r="EN112" s="6">
        <f t="shared" si="45"/>
        <v>40</v>
      </c>
      <c r="EO112" s="6">
        <f t="shared" si="46"/>
        <v>60</v>
      </c>
      <c r="EP112" s="6">
        <f t="shared" si="47"/>
        <v>30</v>
      </c>
      <c r="EQ112" s="6">
        <f t="shared" si="48"/>
        <v>70</v>
      </c>
      <c r="ER112" s="24" t="str">
        <f t="shared" si="68"/>
        <v>JÓ</v>
      </c>
      <c r="ET112" s="6">
        <f t="shared" si="49"/>
        <v>100</v>
      </c>
      <c r="EV112" s="459" t="s">
        <v>807</v>
      </c>
      <c r="EW112" s="459" t="s">
        <v>802</v>
      </c>
      <c r="EX112" s="459" t="s">
        <v>821</v>
      </c>
      <c r="EZ112" s="189">
        <f t="shared" si="50"/>
        <v>780</v>
      </c>
      <c r="FA112" s="201">
        <f t="shared" si="60"/>
        <v>13</v>
      </c>
      <c r="FB112" s="23"/>
      <c r="FC112" s="189">
        <f t="shared" si="61"/>
        <v>1</v>
      </c>
      <c r="FE112" s="213">
        <f t="shared" si="51"/>
        <v>120</v>
      </c>
      <c r="FF112" s="213">
        <f t="shared" si="52"/>
        <v>120</v>
      </c>
      <c r="FJ112" s="542" t="s">
        <v>209</v>
      </c>
    </row>
    <row r="113" spans="1:166" ht="50.1" customHeight="1" x14ac:dyDescent="0.25">
      <c r="A113" s="20">
        <v>108</v>
      </c>
      <c r="B113" s="533" t="s">
        <v>8412</v>
      </c>
      <c r="C113" s="533" t="s">
        <v>8413</v>
      </c>
      <c r="D113" s="459" t="s">
        <v>16</v>
      </c>
      <c r="E113" s="530">
        <v>30</v>
      </c>
      <c r="F113" s="530">
        <v>70</v>
      </c>
      <c r="G113" s="38" t="s">
        <v>428</v>
      </c>
      <c r="H113" s="38" t="s">
        <v>435</v>
      </c>
      <c r="I113" s="38" t="s">
        <v>372</v>
      </c>
      <c r="J113" s="38" t="s">
        <v>373</v>
      </c>
      <c r="K113" s="38" t="s">
        <v>462</v>
      </c>
      <c r="L113" s="38" t="s">
        <v>463</v>
      </c>
      <c r="M113" s="38" t="s">
        <v>8252</v>
      </c>
      <c r="N113" s="38" t="s">
        <v>8253</v>
      </c>
      <c r="O113" s="38" t="s">
        <v>8185</v>
      </c>
      <c r="P113" s="38" t="s">
        <v>8186</v>
      </c>
      <c r="Q113" s="38" t="s">
        <v>8377</v>
      </c>
      <c r="R113" s="38" t="s">
        <v>8378</v>
      </c>
      <c r="S113" s="38" t="s">
        <v>7915</v>
      </c>
      <c r="T113" s="38" t="s">
        <v>412</v>
      </c>
      <c r="U113" s="38"/>
      <c r="V113" s="38"/>
      <c r="W113" s="38"/>
      <c r="X113" s="38"/>
      <c r="Y113" s="38"/>
      <c r="Z113" s="38"/>
      <c r="AA113" s="38"/>
      <c r="AB113" s="38"/>
      <c r="AC113" s="38"/>
      <c r="AD113" s="38"/>
      <c r="AE113" s="38"/>
      <c r="AF113" s="38"/>
      <c r="AG113" s="38"/>
      <c r="AH113" s="38"/>
      <c r="AI113" s="38">
        <f t="shared" si="53"/>
        <v>7</v>
      </c>
      <c r="AJ113" s="474" t="s">
        <v>8415</v>
      </c>
      <c r="AK113" s="474" t="s">
        <v>8414</v>
      </c>
      <c r="AL113" s="474" t="s">
        <v>8416</v>
      </c>
      <c r="AM113" s="474" t="s">
        <v>8417</v>
      </c>
      <c r="AN113" s="474" t="s">
        <v>8418</v>
      </c>
      <c r="AO113" s="474"/>
      <c r="AP113" s="474"/>
      <c r="AQ113" s="474"/>
      <c r="AR113" s="474"/>
      <c r="AS113" s="41">
        <f t="shared" si="54"/>
        <v>4</v>
      </c>
      <c r="AT113" s="41">
        <v>90</v>
      </c>
      <c r="AU113" s="41">
        <v>15</v>
      </c>
      <c r="AV113" s="41">
        <v>90</v>
      </c>
      <c r="AW113" s="41">
        <v>20</v>
      </c>
      <c r="AX113" s="41">
        <v>90</v>
      </c>
      <c r="AY113" s="41">
        <v>20</v>
      </c>
      <c r="AZ113" s="41">
        <v>90</v>
      </c>
      <c r="BA113" s="41">
        <v>15</v>
      </c>
      <c r="BB113" s="41"/>
      <c r="BC113" s="41"/>
      <c r="BD113" s="41"/>
      <c r="BE113" s="41"/>
      <c r="BF113" s="41"/>
      <c r="BG113" s="41"/>
      <c r="BH113" s="41"/>
      <c r="BI113" s="41"/>
      <c r="BJ113" s="11">
        <f t="shared" si="55"/>
        <v>360</v>
      </c>
      <c r="BK113" s="11">
        <f t="shared" si="56"/>
        <v>70</v>
      </c>
      <c r="BL113" s="41">
        <v>360</v>
      </c>
      <c r="BM113" s="41">
        <v>70</v>
      </c>
      <c r="BN113" s="14" t="str">
        <f t="shared" si="62"/>
        <v>JÓ</v>
      </c>
      <c r="BO113" s="14" t="str">
        <f t="shared" si="63"/>
        <v>JÓ</v>
      </c>
      <c r="BP113" s="527" t="s">
        <v>8422</v>
      </c>
      <c r="BR113" s="29" t="s">
        <v>335</v>
      </c>
      <c r="BS113" s="486"/>
      <c r="BT113" s="486"/>
      <c r="BU113" s="522"/>
      <c r="BV113" s="522"/>
      <c r="BW113" s="522"/>
      <c r="BX113" s="521"/>
      <c r="BY113" s="48">
        <f t="shared" si="57"/>
        <v>0</v>
      </c>
      <c r="BZ113" s="531" t="s">
        <v>335</v>
      </c>
      <c r="CA113" s="531" t="s">
        <v>335</v>
      </c>
      <c r="CB113" s="531"/>
      <c r="CC113" s="531"/>
      <c r="CD113" s="26"/>
      <c r="CE113" s="26"/>
      <c r="CF113" s="26"/>
      <c r="CG113" s="26"/>
      <c r="CH113" s="26"/>
      <c r="CI113" s="26"/>
      <c r="CJ113" s="26"/>
      <c r="CK113" s="26"/>
      <c r="CL113" s="27" t="str">
        <f t="shared" si="38"/>
        <v>0</v>
      </c>
      <c r="CM113" s="27" t="str">
        <f t="shared" si="58"/>
        <v>0</v>
      </c>
      <c r="CN113" s="531" t="s">
        <v>335</v>
      </c>
      <c r="CO113" s="531" t="s">
        <v>335</v>
      </c>
      <c r="CP113" s="14" t="str">
        <f t="shared" si="39"/>
        <v>NINCS</v>
      </c>
      <c r="CQ113" s="14" t="str">
        <f t="shared" si="40"/>
        <v>NINCS</v>
      </c>
      <c r="CR113" s="33"/>
      <c r="CS113" s="33"/>
      <c r="CT113" s="29" t="s">
        <v>8419</v>
      </c>
      <c r="CU113" s="486" t="s">
        <v>8420</v>
      </c>
      <c r="CV113" s="486" t="s">
        <v>8421</v>
      </c>
      <c r="CW113" s="524"/>
      <c r="CX113" s="524"/>
      <c r="CY113" s="524"/>
      <c r="CZ113" s="524"/>
      <c r="DA113" s="26">
        <f t="shared" si="59"/>
        <v>2</v>
      </c>
      <c r="DB113" s="531">
        <v>30</v>
      </c>
      <c r="DC113" s="531">
        <v>20</v>
      </c>
      <c r="DD113" s="531">
        <v>10</v>
      </c>
      <c r="DE113" s="531">
        <v>25</v>
      </c>
      <c r="DF113" s="531">
        <v>30</v>
      </c>
      <c r="DG113" s="531">
        <v>20</v>
      </c>
      <c r="DH113" s="531">
        <v>10</v>
      </c>
      <c r="DI113" s="531">
        <v>5</v>
      </c>
      <c r="DJ113" s="531"/>
      <c r="DK113" s="531"/>
      <c r="DL113" s="531"/>
      <c r="DM113" s="531"/>
      <c r="DN113" s="531"/>
      <c r="DO113" s="531"/>
      <c r="DP113" s="531"/>
      <c r="DQ113" s="531"/>
      <c r="DR113" s="531"/>
      <c r="DS113" s="531"/>
      <c r="DT113" s="531"/>
      <c r="DU113" s="531"/>
      <c r="DV113" s="531"/>
      <c r="DW113" s="531"/>
      <c r="DX113" s="531"/>
      <c r="DY113" s="531"/>
      <c r="DZ113" s="27">
        <f t="shared" si="64"/>
        <v>60</v>
      </c>
      <c r="EA113" s="27">
        <f t="shared" si="65"/>
        <v>40</v>
      </c>
      <c r="EB113" s="27">
        <f t="shared" si="66"/>
        <v>20</v>
      </c>
      <c r="EC113" s="27">
        <f t="shared" si="67"/>
        <v>30</v>
      </c>
      <c r="ED113" s="531">
        <v>60</v>
      </c>
      <c r="EE113" s="531">
        <v>40</v>
      </c>
      <c r="EF113" s="531">
        <v>20</v>
      </c>
      <c r="EG113" s="531">
        <v>30</v>
      </c>
      <c r="EH113" s="27" t="str">
        <f t="shared" si="41"/>
        <v>JÓ</v>
      </c>
      <c r="EI113" s="27" t="str">
        <f t="shared" si="42"/>
        <v>JÓ</v>
      </c>
      <c r="EJ113" s="27" t="str">
        <f t="shared" si="43"/>
        <v>JÓ</v>
      </c>
      <c r="EK113" s="27" t="str">
        <f t="shared" si="44"/>
        <v>JÓ</v>
      </c>
      <c r="EL113" s="527" t="s">
        <v>8043</v>
      </c>
      <c r="EN113" s="6">
        <f t="shared" si="45"/>
        <v>30</v>
      </c>
      <c r="EO113" s="6">
        <f t="shared" si="46"/>
        <v>70</v>
      </c>
      <c r="EP113" s="6">
        <f t="shared" si="47"/>
        <v>30</v>
      </c>
      <c r="EQ113" s="6">
        <f t="shared" si="48"/>
        <v>70</v>
      </c>
      <c r="ER113" s="24" t="str">
        <f t="shared" si="68"/>
        <v>JÓ</v>
      </c>
      <c r="ET113" s="6">
        <f t="shared" si="49"/>
        <v>100</v>
      </c>
      <c r="EV113" s="459" t="s">
        <v>807</v>
      </c>
      <c r="EW113" s="459" t="s">
        <v>802</v>
      </c>
      <c r="EX113" s="459" t="s">
        <v>826</v>
      </c>
      <c r="EZ113" s="189">
        <f t="shared" si="50"/>
        <v>420</v>
      </c>
      <c r="FA113" s="201">
        <f t="shared" si="60"/>
        <v>7</v>
      </c>
      <c r="FB113" s="23"/>
      <c r="FC113" s="189">
        <f t="shared" si="61"/>
        <v>2</v>
      </c>
      <c r="FE113" s="213">
        <f t="shared" si="51"/>
        <v>0</v>
      </c>
      <c r="FF113" s="213">
        <f t="shared" si="52"/>
        <v>0</v>
      </c>
      <c r="FJ113" s="533" t="s">
        <v>8413</v>
      </c>
    </row>
    <row r="114" spans="1:166" ht="50.1" customHeight="1" x14ac:dyDescent="0.25">
      <c r="A114" s="20">
        <v>109</v>
      </c>
      <c r="B114" s="533" t="s">
        <v>8412</v>
      </c>
      <c r="C114" s="533" t="s">
        <v>8413</v>
      </c>
      <c r="D114" s="459" t="s">
        <v>16</v>
      </c>
      <c r="E114" s="535">
        <v>30</v>
      </c>
      <c r="F114" s="535">
        <v>70</v>
      </c>
      <c r="G114" s="38" t="s">
        <v>428</v>
      </c>
      <c r="H114" s="38" t="s">
        <v>435</v>
      </c>
      <c r="I114" s="38" t="s">
        <v>372</v>
      </c>
      <c r="J114" s="38" t="s">
        <v>373</v>
      </c>
      <c r="K114" s="38" t="s">
        <v>462</v>
      </c>
      <c r="L114" s="38" t="s">
        <v>463</v>
      </c>
      <c r="M114" s="38" t="s">
        <v>8252</v>
      </c>
      <c r="N114" s="38" t="s">
        <v>8253</v>
      </c>
      <c r="O114" s="38" t="s">
        <v>8185</v>
      </c>
      <c r="P114" s="38" t="s">
        <v>8186</v>
      </c>
      <c r="Q114" s="38" t="s">
        <v>8377</v>
      </c>
      <c r="R114" s="38" t="s">
        <v>8378</v>
      </c>
      <c r="S114" s="38" t="s">
        <v>7915</v>
      </c>
      <c r="T114" s="38" t="s">
        <v>412</v>
      </c>
      <c r="U114" s="38"/>
      <c r="V114" s="38"/>
      <c r="W114" s="38"/>
      <c r="X114" s="38"/>
      <c r="Y114" s="38"/>
      <c r="Z114" s="38"/>
      <c r="AA114" s="38"/>
      <c r="AB114" s="38"/>
      <c r="AC114" s="38"/>
      <c r="AD114" s="38"/>
      <c r="AE114" s="38"/>
      <c r="AF114" s="38"/>
      <c r="AG114" s="38"/>
      <c r="AH114" s="38"/>
      <c r="AI114" s="38">
        <f t="shared" si="53"/>
        <v>7</v>
      </c>
      <c r="AJ114" s="474" t="s">
        <v>8572</v>
      </c>
      <c r="AK114" s="474" t="s">
        <v>8414</v>
      </c>
      <c r="AL114" s="474" t="s">
        <v>8416</v>
      </c>
      <c r="AM114" s="474"/>
      <c r="AN114" s="474"/>
      <c r="AO114" s="474"/>
      <c r="AP114" s="474"/>
      <c r="AQ114" s="474"/>
      <c r="AR114" s="474"/>
      <c r="AS114" s="41">
        <f t="shared" si="54"/>
        <v>2</v>
      </c>
      <c r="AT114" s="41">
        <v>90</v>
      </c>
      <c r="AU114" s="41">
        <v>35</v>
      </c>
      <c r="AV114" s="41">
        <v>90</v>
      </c>
      <c r="AW114" s="41">
        <v>35</v>
      </c>
      <c r="AX114" s="41"/>
      <c r="AY114" s="41"/>
      <c r="AZ114" s="41"/>
      <c r="BA114" s="41"/>
      <c r="BB114" s="41"/>
      <c r="BC114" s="41"/>
      <c r="BD114" s="41"/>
      <c r="BE114" s="41"/>
      <c r="BF114" s="41"/>
      <c r="BG114" s="41"/>
      <c r="BH114" s="41"/>
      <c r="BI114" s="41"/>
      <c r="BJ114" s="11">
        <f t="shared" si="55"/>
        <v>180</v>
      </c>
      <c r="BK114" s="11">
        <f t="shared" si="56"/>
        <v>70</v>
      </c>
      <c r="BL114" s="41">
        <v>180</v>
      </c>
      <c r="BM114" s="41">
        <v>70</v>
      </c>
      <c r="BN114" s="14" t="str">
        <f t="shared" si="62"/>
        <v>JÓ</v>
      </c>
      <c r="BO114" s="14" t="str">
        <f t="shared" si="63"/>
        <v>JÓ</v>
      </c>
      <c r="BP114" s="33"/>
      <c r="BR114" s="29" t="s">
        <v>335</v>
      </c>
      <c r="BS114" s="486"/>
      <c r="BT114" s="522"/>
      <c r="BU114" s="522"/>
      <c r="BV114" s="522"/>
      <c r="BW114" s="522"/>
      <c r="BX114" s="521"/>
      <c r="BY114" s="48">
        <f t="shared" si="57"/>
        <v>0</v>
      </c>
      <c r="BZ114" s="536" t="s">
        <v>335</v>
      </c>
      <c r="CA114" s="536" t="s">
        <v>335</v>
      </c>
      <c r="CB114" s="531"/>
      <c r="CC114" s="531"/>
      <c r="CD114" s="26"/>
      <c r="CE114" s="26"/>
      <c r="CF114" s="26"/>
      <c r="CG114" s="26"/>
      <c r="CH114" s="26"/>
      <c r="CI114" s="26"/>
      <c r="CJ114" s="26"/>
      <c r="CK114" s="26"/>
      <c r="CL114" s="27" t="str">
        <f t="shared" si="38"/>
        <v>0</v>
      </c>
      <c r="CM114" s="27" t="str">
        <f t="shared" si="58"/>
        <v>0</v>
      </c>
      <c r="CN114" s="536" t="s">
        <v>335</v>
      </c>
      <c r="CO114" s="536" t="s">
        <v>335</v>
      </c>
      <c r="CP114" s="14" t="str">
        <f t="shared" si="39"/>
        <v>NINCS</v>
      </c>
      <c r="CQ114" s="14" t="str">
        <f t="shared" si="40"/>
        <v>NINCS</v>
      </c>
      <c r="CR114" s="33"/>
      <c r="CS114" s="33"/>
      <c r="CT114" s="29" t="s">
        <v>8419</v>
      </c>
      <c r="CU114" s="486" t="s">
        <v>8420</v>
      </c>
      <c r="CV114" s="486" t="s">
        <v>8421</v>
      </c>
      <c r="CW114" s="524"/>
      <c r="CX114" s="524"/>
      <c r="CY114" s="524"/>
      <c r="CZ114" s="524"/>
      <c r="DA114" s="26">
        <f t="shared" si="59"/>
        <v>2</v>
      </c>
      <c r="DB114" s="536">
        <v>30</v>
      </c>
      <c r="DC114" s="536">
        <v>20</v>
      </c>
      <c r="DD114" s="536">
        <v>10</v>
      </c>
      <c r="DE114" s="536">
        <v>25</v>
      </c>
      <c r="DF114" s="536">
        <v>30</v>
      </c>
      <c r="DG114" s="536">
        <v>20</v>
      </c>
      <c r="DH114" s="536">
        <v>10</v>
      </c>
      <c r="DI114" s="536">
        <v>5</v>
      </c>
      <c r="DJ114" s="531"/>
      <c r="DK114" s="531"/>
      <c r="DL114" s="531"/>
      <c r="DM114" s="531"/>
      <c r="DN114" s="531"/>
      <c r="DO114" s="531"/>
      <c r="DP114" s="531"/>
      <c r="DQ114" s="531"/>
      <c r="DR114" s="531"/>
      <c r="DS114" s="531"/>
      <c r="DT114" s="531"/>
      <c r="DU114" s="531"/>
      <c r="DV114" s="531"/>
      <c r="DW114" s="531"/>
      <c r="DX114" s="531"/>
      <c r="DY114" s="531"/>
      <c r="DZ114" s="27">
        <f t="shared" si="64"/>
        <v>60</v>
      </c>
      <c r="EA114" s="27">
        <f t="shared" si="65"/>
        <v>40</v>
      </c>
      <c r="EB114" s="27">
        <f t="shared" si="66"/>
        <v>20</v>
      </c>
      <c r="EC114" s="27">
        <f t="shared" si="67"/>
        <v>30</v>
      </c>
      <c r="ED114" s="536">
        <v>60</v>
      </c>
      <c r="EE114" s="536">
        <v>40</v>
      </c>
      <c r="EF114" s="536">
        <v>20</v>
      </c>
      <c r="EG114" s="536">
        <v>30</v>
      </c>
      <c r="EH114" s="27" t="str">
        <f t="shared" si="41"/>
        <v>JÓ</v>
      </c>
      <c r="EI114" s="27" t="str">
        <f t="shared" si="42"/>
        <v>JÓ</v>
      </c>
      <c r="EJ114" s="27" t="str">
        <f t="shared" si="43"/>
        <v>JÓ</v>
      </c>
      <c r="EK114" s="27" t="str">
        <f t="shared" si="44"/>
        <v>JÓ</v>
      </c>
      <c r="EL114" s="527"/>
      <c r="EN114" s="6">
        <f t="shared" si="45"/>
        <v>30</v>
      </c>
      <c r="EO114" s="6">
        <f t="shared" si="46"/>
        <v>70</v>
      </c>
      <c r="EP114" s="6">
        <f t="shared" si="47"/>
        <v>30</v>
      </c>
      <c r="EQ114" s="6">
        <f t="shared" si="48"/>
        <v>70</v>
      </c>
      <c r="ER114" s="24" t="str">
        <f t="shared" si="68"/>
        <v>JÓ</v>
      </c>
      <c r="ET114" s="6">
        <f t="shared" si="49"/>
        <v>100</v>
      </c>
      <c r="EV114" s="459" t="s">
        <v>807</v>
      </c>
      <c r="EW114" s="459" t="s">
        <v>802</v>
      </c>
      <c r="EX114" s="459" t="s">
        <v>826</v>
      </c>
      <c r="EZ114" s="189">
        <f t="shared" si="50"/>
        <v>240</v>
      </c>
      <c r="FA114" s="201">
        <f t="shared" si="60"/>
        <v>4</v>
      </c>
      <c r="FB114" s="23"/>
      <c r="FC114" s="189">
        <f t="shared" si="61"/>
        <v>3</v>
      </c>
      <c r="FE114" s="213">
        <f t="shared" si="51"/>
        <v>0</v>
      </c>
      <c r="FF114" s="213">
        <f t="shared" si="52"/>
        <v>0</v>
      </c>
      <c r="FJ114" s="533" t="s">
        <v>8578</v>
      </c>
    </row>
    <row r="115" spans="1:166" ht="50.1" customHeight="1" x14ac:dyDescent="0.25">
      <c r="A115" s="20">
        <v>110</v>
      </c>
      <c r="B115" s="533" t="s">
        <v>8412</v>
      </c>
      <c r="C115" s="533" t="s">
        <v>8413</v>
      </c>
      <c r="D115" s="459" t="s">
        <v>16</v>
      </c>
      <c r="E115" s="535">
        <v>30</v>
      </c>
      <c r="F115" s="535">
        <v>70</v>
      </c>
      <c r="G115" s="38" t="s">
        <v>428</v>
      </c>
      <c r="H115" s="38" t="s">
        <v>435</v>
      </c>
      <c r="I115" s="38" t="s">
        <v>372</v>
      </c>
      <c r="J115" s="38" t="s">
        <v>373</v>
      </c>
      <c r="K115" s="38" t="s">
        <v>462</v>
      </c>
      <c r="L115" s="38" t="s">
        <v>463</v>
      </c>
      <c r="M115" s="38" t="s">
        <v>8252</v>
      </c>
      <c r="N115" s="38" t="s">
        <v>8253</v>
      </c>
      <c r="O115" s="38" t="s">
        <v>8185</v>
      </c>
      <c r="P115" s="38" t="s">
        <v>8186</v>
      </c>
      <c r="Q115" s="38" t="s">
        <v>8377</v>
      </c>
      <c r="R115" s="38" t="s">
        <v>8378</v>
      </c>
      <c r="S115" s="38" t="s">
        <v>7915</v>
      </c>
      <c r="T115" s="38" t="s">
        <v>412</v>
      </c>
      <c r="U115" s="38"/>
      <c r="V115" s="38"/>
      <c r="W115" s="38"/>
      <c r="X115" s="38"/>
      <c r="Y115" s="38"/>
      <c r="Z115" s="38"/>
      <c r="AA115" s="38"/>
      <c r="AB115" s="38"/>
      <c r="AC115" s="38"/>
      <c r="AD115" s="38"/>
      <c r="AE115" s="38"/>
      <c r="AF115" s="38"/>
      <c r="AG115" s="38"/>
      <c r="AH115" s="38"/>
      <c r="AI115" s="38">
        <f t="shared" si="53"/>
        <v>7</v>
      </c>
      <c r="AJ115" s="474" t="s">
        <v>8573</v>
      </c>
      <c r="AK115" s="474" t="s">
        <v>8414</v>
      </c>
      <c r="AL115" s="474" t="s">
        <v>8417</v>
      </c>
      <c r="AM115" s="474"/>
      <c r="AN115" s="474"/>
      <c r="AO115" s="474"/>
      <c r="AP115" s="474"/>
      <c r="AQ115" s="474"/>
      <c r="AR115" s="474"/>
      <c r="AS115" s="41">
        <f t="shared" si="54"/>
        <v>2</v>
      </c>
      <c r="AT115" s="41">
        <v>90</v>
      </c>
      <c r="AU115" s="41">
        <v>35</v>
      </c>
      <c r="AV115" s="41">
        <v>90</v>
      </c>
      <c r="AW115" s="41">
        <v>35</v>
      </c>
      <c r="AX115" s="41"/>
      <c r="AY115" s="41"/>
      <c r="AZ115" s="41"/>
      <c r="BA115" s="41"/>
      <c r="BB115" s="41"/>
      <c r="BC115" s="41"/>
      <c r="BD115" s="41"/>
      <c r="BE115" s="41"/>
      <c r="BF115" s="41"/>
      <c r="BG115" s="41"/>
      <c r="BH115" s="41"/>
      <c r="BI115" s="41"/>
      <c r="BJ115" s="11">
        <f t="shared" si="55"/>
        <v>180</v>
      </c>
      <c r="BK115" s="11">
        <f t="shared" si="56"/>
        <v>70</v>
      </c>
      <c r="BL115" s="41">
        <v>180</v>
      </c>
      <c r="BM115" s="41">
        <v>70</v>
      </c>
      <c r="BN115" s="14" t="str">
        <f t="shared" si="62"/>
        <v>JÓ</v>
      </c>
      <c r="BO115" s="14" t="str">
        <f t="shared" si="63"/>
        <v>JÓ</v>
      </c>
      <c r="BP115" s="33"/>
      <c r="BR115" s="29" t="s">
        <v>335</v>
      </c>
      <c r="BS115" s="522"/>
      <c r="BT115" s="522"/>
      <c r="BU115" s="522"/>
      <c r="BV115" s="522"/>
      <c r="BW115" s="522"/>
      <c r="BX115" s="521"/>
      <c r="BY115" s="48">
        <f t="shared" si="57"/>
        <v>0</v>
      </c>
      <c r="BZ115" s="536" t="s">
        <v>335</v>
      </c>
      <c r="CA115" s="536" t="s">
        <v>335</v>
      </c>
      <c r="CB115" s="531"/>
      <c r="CC115" s="531"/>
      <c r="CD115" s="26"/>
      <c r="CE115" s="26"/>
      <c r="CF115" s="26"/>
      <c r="CG115" s="26"/>
      <c r="CH115" s="26"/>
      <c r="CI115" s="26"/>
      <c r="CJ115" s="26"/>
      <c r="CK115" s="26"/>
      <c r="CL115" s="27" t="str">
        <f t="shared" si="38"/>
        <v>0</v>
      </c>
      <c r="CM115" s="27" t="str">
        <f t="shared" si="58"/>
        <v>0</v>
      </c>
      <c r="CN115" s="536" t="s">
        <v>335</v>
      </c>
      <c r="CO115" s="536" t="s">
        <v>335</v>
      </c>
      <c r="CP115" s="14" t="str">
        <f t="shared" si="39"/>
        <v>NINCS</v>
      </c>
      <c r="CQ115" s="14" t="str">
        <f t="shared" si="40"/>
        <v>NINCS</v>
      </c>
      <c r="CR115" s="33"/>
      <c r="CS115" s="33"/>
      <c r="CT115" s="29" t="s">
        <v>8419</v>
      </c>
      <c r="CU115" s="486" t="s">
        <v>8420</v>
      </c>
      <c r="CV115" s="486" t="s">
        <v>8421</v>
      </c>
      <c r="CW115" s="524"/>
      <c r="CX115" s="524"/>
      <c r="CY115" s="524"/>
      <c r="CZ115" s="524"/>
      <c r="DA115" s="26">
        <f t="shared" si="59"/>
        <v>2</v>
      </c>
      <c r="DB115" s="536">
        <v>30</v>
      </c>
      <c r="DC115" s="536">
        <v>20</v>
      </c>
      <c r="DD115" s="536">
        <v>10</v>
      </c>
      <c r="DE115" s="536">
        <v>25</v>
      </c>
      <c r="DF115" s="536">
        <v>30</v>
      </c>
      <c r="DG115" s="536">
        <v>20</v>
      </c>
      <c r="DH115" s="536">
        <v>10</v>
      </c>
      <c r="DI115" s="536">
        <v>5</v>
      </c>
      <c r="DJ115" s="531"/>
      <c r="DK115" s="531"/>
      <c r="DL115" s="531"/>
      <c r="DM115" s="531"/>
      <c r="DN115" s="531"/>
      <c r="DO115" s="531"/>
      <c r="DP115" s="531"/>
      <c r="DQ115" s="531"/>
      <c r="DR115" s="531"/>
      <c r="DS115" s="531"/>
      <c r="DT115" s="531"/>
      <c r="DU115" s="531"/>
      <c r="DV115" s="531"/>
      <c r="DW115" s="531"/>
      <c r="DX115" s="531"/>
      <c r="DY115" s="531"/>
      <c r="DZ115" s="27">
        <f t="shared" si="64"/>
        <v>60</v>
      </c>
      <c r="EA115" s="27">
        <f t="shared" si="65"/>
        <v>40</v>
      </c>
      <c r="EB115" s="27">
        <f t="shared" si="66"/>
        <v>20</v>
      </c>
      <c r="EC115" s="27">
        <f t="shared" si="67"/>
        <v>30</v>
      </c>
      <c r="ED115" s="536">
        <v>60</v>
      </c>
      <c r="EE115" s="536">
        <v>40</v>
      </c>
      <c r="EF115" s="536">
        <v>20</v>
      </c>
      <c r="EG115" s="536">
        <v>30</v>
      </c>
      <c r="EH115" s="27" t="str">
        <f t="shared" si="41"/>
        <v>JÓ</v>
      </c>
      <c r="EI115" s="27" t="str">
        <f t="shared" si="42"/>
        <v>JÓ</v>
      </c>
      <c r="EJ115" s="27" t="str">
        <f t="shared" si="43"/>
        <v>JÓ</v>
      </c>
      <c r="EK115" s="27" t="str">
        <f t="shared" si="44"/>
        <v>JÓ</v>
      </c>
      <c r="EL115" s="527"/>
      <c r="EN115" s="6">
        <f t="shared" si="45"/>
        <v>30</v>
      </c>
      <c r="EO115" s="6">
        <f t="shared" si="46"/>
        <v>70</v>
      </c>
      <c r="EP115" s="6">
        <f t="shared" si="47"/>
        <v>30</v>
      </c>
      <c r="EQ115" s="6">
        <f t="shared" si="48"/>
        <v>70</v>
      </c>
      <c r="ER115" s="24" t="str">
        <f t="shared" si="68"/>
        <v>JÓ</v>
      </c>
      <c r="ET115" s="6">
        <f t="shared" si="49"/>
        <v>100</v>
      </c>
      <c r="EV115" s="459" t="s">
        <v>807</v>
      </c>
      <c r="EW115" s="459" t="s">
        <v>802</v>
      </c>
      <c r="EX115" s="459" t="s">
        <v>826</v>
      </c>
      <c r="EZ115" s="189">
        <f t="shared" si="50"/>
        <v>240</v>
      </c>
      <c r="FA115" s="201">
        <f t="shared" si="60"/>
        <v>4</v>
      </c>
      <c r="FB115" s="23"/>
      <c r="FC115" s="189">
        <f t="shared" si="61"/>
        <v>3</v>
      </c>
      <c r="FE115" s="213">
        <f t="shared" si="51"/>
        <v>0</v>
      </c>
      <c r="FF115" s="213">
        <f t="shared" si="52"/>
        <v>0</v>
      </c>
      <c r="FJ115" s="533" t="s">
        <v>8579</v>
      </c>
    </row>
    <row r="116" spans="1:166" ht="50.1" customHeight="1" x14ac:dyDescent="0.25">
      <c r="A116" s="20">
        <v>111</v>
      </c>
      <c r="B116" s="533" t="s">
        <v>8412</v>
      </c>
      <c r="C116" s="533" t="s">
        <v>8413</v>
      </c>
      <c r="D116" s="459" t="s">
        <v>16</v>
      </c>
      <c r="E116" s="535">
        <v>30</v>
      </c>
      <c r="F116" s="535">
        <v>70</v>
      </c>
      <c r="G116" s="38" t="s">
        <v>428</v>
      </c>
      <c r="H116" s="38" t="s">
        <v>435</v>
      </c>
      <c r="I116" s="38" t="s">
        <v>372</v>
      </c>
      <c r="J116" s="38" t="s">
        <v>373</v>
      </c>
      <c r="K116" s="38" t="s">
        <v>462</v>
      </c>
      <c r="L116" s="38" t="s">
        <v>463</v>
      </c>
      <c r="M116" s="38" t="s">
        <v>8252</v>
      </c>
      <c r="N116" s="38" t="s">
        <v>8253</v>
      </c>
      <c r="O116" s="38" t="s">
        <v>8185</v>
      </c>
      <c r="P116" s="38" t="s">
        <v>8186</v>
      </c>
      <c r="Q116" s="38" t="s">
        <v>8377</v>
      </c>
      <c r="R116" s="38" t="s">
        <v>8378</v>
      </c>
      <c r="S116" s="38" t="s">
        <v>7915</v>
      </c>
      <c r="T116" s="38" t="s">
        <v>412</v>
      </c>
      <c r="U116" s="38"/>
      <c r="V116" s="38"/>
      <c r="W116" s="38"/>
      <c r="X116" s="38"/>
      <c r="Y116" s="38"/>
      <c r="Z116" s="38"/>
      <c r="AA116" s="38"/>
      <c r="AB116" s="38"/>
      <c r="AC116" s="38"/>
      <c r="AD116" s="38"/>
      <c r="AE116" s="38"/>
      <c r="AF116" s="38"/>
      <c r="AG116" s="38"/>
      <c r="AH116" s="38"/>
      <c r="AI116" s="38">
        <f t="shared" si="53"/>
        <v>7</v>
      </c>
      <c r="AJ116" s="474" t="s">
        <v>8574</v>
      </c>
      <c r="AK116" s="474" t="s">
        <v>8414</v>
      </c>
      <c r="AL116" s="474" t="s">
        <v>8418</v>
      </c>
      <c r="AM116" s="474"/>
      <c r="AN116" s="474"/>
      <c r="AO116" s="474"/>
      <c r="AP116" s="474"/>
      <c r="AQ116" s="474"/>
      <c r="AR116" s="474"/>
      <c r="AS116" s="41">
        <f t="shared" si="54"/>
        <v>2</v>
      </c>
      <c r="AT116" s="41">
        <v>90</v>
      </c>
      <c r="AU116" s="41">
        <v>35</v>
      </c>
      <c r="AV116" s="41">
        <v>90</v>
      </c>
      <c r="AW116" s="41">
        <v>35</v>
      </c>
      <c r="AX116" s="41"/>
      <c r="AY116" s="41"/>
      <c r="AZ116" s="41"/>
      <c r="BA116" s="41"/>
      <c r="BB116" s="41"/>
      <c r="BC116" s="41"/>
      <c r="BD116" s="41"/>
      <c r="BE116" s="41"/>
      <c r="BF116" s="41"/>
      <c r="BG116" s="41"/>
      <c r="BH116" s="41"/>
      <c r="BI116" s="41"/>
      <c r="BJ116" s="11">
        <f t="shared" si="55"/>
        <v>180</v>
      </c>
      <c r="BK116" s="11">
        <f t="shared" si="56"/>
        <v>70</v>
      </c>
      <c r="BL116" s="41">
        <v>180</v>
      </c>
      <c r="BM116" s="41">
        <v>70</v>
      </c>
      <c r="BN116" s="14" t="str">
        <f t="shared" si="62"/>
        <v>JÓ</v>
      </c>
      <c r="BO116" s="14" t="str">
        <f t="shared" si="63"/>
        <v>JÓ</v>
      </c>
      <c r="BP116" s="33"/>
      <c r="BR116" s="29" t="s">
        <v>335</v>
      </c>
      <c r="BS116" s="486"/>
      <c r="BT116" s="522"/>
      <c r="BU116" s="522"/>
      <c r="BV116" s="522"/>
      <c r="BW116" s="522"/>
      <c r="BX116" s="521"/>
      <c r="BY116" s="48">
        <f t="shared" si="57"/>
        <v>0</v>
      </c>
      <c r="BZ116" s="536" t="s">
        <v>335</v>
      </c>
      <c r="CA116" s="536" t="s">
        <v>335</v>
      </c>
      <c r="CB116" s="531"/>
      <c r="CC116" s="531"/>
      <c r="CD116" s="26"/>
      <c r="CE116" s="26"/>
      <c r="CF116" s="26"/>
      <c r="CG116" s="26"/>
      <c r="CH116" s="26"/>
      <c r="CI116" s="26"/>
      <c r="CJ116" s="26"/>
      <c r="CK116" s="26"/>
      <c r="CL116" s="27" t="str">
        <f t="shared" si="38"/>
        <v>0</v>
      </c>
      <c r="CM116" s="27" t="str">
        <f t="shared" si="58"/>
        <v>0</v>
      </c>
      <c r="CN116" s="536" t="s">
        <v>335</v>
      </c>
      <c r="CO116" s="536" t="s">
        <v>335</v>
      </c>
      <c r="CP116" s="14" t="str">
        <f t="shared" si="39"/>
        <v>NINCS</v>
      </c>
      <c r="CQ116" s="14" t="str">
        <f t="shared" si="40"/>
        <v>NINCS</v>
      </c>
      <c r="CR116" s="33"/>
      <c r="CS116" s="33"/>
      <c r="CT116" s="29" t="s">
        <v>8419</v>
      </c>
      <c r="CU116" s="486" t="s">
        <v>8420</v>
      </c>
      <c r="CV116" s="486" t="s">
        <v>8421</v>
      </c>
      <c r="CW116" s="524"/>
      <c r="CX116" s="524"/>
      <c r="CY116" s="524"/>
      <c r="CZ116" s="524"/>
      <c r="DA116" s="26">
        <f t="shared" si="59"/>
        <v>2</v>
      </c>
      <c r="DB116" s="536">
        <v>30</v>
      </c>
      <c r="DC116" s="536">
        <v>20</v>
      </c>
      <c r="DD116" s="536">
        <v>10</v>
      </c>
      <c r="DE116" s="536">
        <v>25</v>
      </c>
      <c r="DF116" s="536">
        <v>30</v>
      </c>
      <c r="DG116" s="536">
        <v>20</v>
      </c>
      <c r="DH116" s="536">
        <v>10</v>
      </c>
      <c r="DI116" s="536">
        <v>5</v>
      </c>
      <c r="DJ116" s="531"/>
      <c r="DK116" s="531"/>
      <c r="DL116" s="531"/>
      <c r="DM116" s="531"/>
      <c r="DN116" s="531"/>
      <c r="DO116" s="531"/>
      <c r="DP116" s="531"/>
      <c r="DQ116" s="531"/>
      <c r="DR116" s="531"/>
      <c r="DS116" s="531"/>
      <c r="DT116" s="531"/>
      <c r="DU116" s="531"/>
      <c r="DV116" s="531"/>
      <c r="DW116" s="531"/>
      <c r="DX116" s="531"/>
      <c r="DY116" s="531"/>
      <c r="DZ116" s="27">
        <f t="shared" si="64"/>
        <v>60</v>
      </c>
      <c r="EA116" s="27">
        <f t="shared" si="65"/>
        <v>40</v>
      </c>
      <c r="EB116" s="27">
        <f t="shared" si="66"/>
        <v>20</v>
      </c>
      <c r="EC116" s="27">
        <f t="shared" si="67"/>
        <v>30</v>
      </c>
      <c r="ED116" s="536">
        <v>60</v>
      </c>
      <c r="EE116" s="536">
        <v>40</v>
      </c>
      <c r="EF116" s="536">
        <v>20</v>
      </c>
      <c r="EG116" s="536">
        <v>30</v>
      </c>
      <c r="EH116" s="27" t="str">
        <f t="shared" si="41"/>
        <v>JÓ</v>
      </c>
      <c r="EI116" s="27" t="str">
        <f t="shared" si="42"/>
        <v>JÓ</v>
      </c>
      <c r="EJ116" s="27" t="str">
        <f t="shared" si="43"/>
        <v>JÓ</v>
      </c>
      <c r="EK116" s="27" t="str">
        <f t="shared" si="44"/>
        <v>JÓ</v>
      </c>
      <c r="EL116" s="527"/>
      <c r="EN116" s="6">
        <f t="shared" si="45"/>
        <v>30</v>
      </c>
      <c r="EO116" s="6">
        <f t="shared" si="46"/>
        <v>70</v>
      </c>
      <c r="EP116" s="6">
        <f t="shared" si="47"/>
        <v>30</v>
      </c>
      <c r="EQ116" s="6">
        <f t="shared" si="48"/>
        <v>70</v>
      </c>
      <c r="ER116" s="24" t="str">
        <f t="shared" si="68"/>
        <v>JÓ</v>
      </c>
      <c r="ET116" s="6">
        <f t="shared" si="49"/>
        <v>100</v>
      </c>
      <c r="EV116" s="459" t="s">
        <v>807</v>
      </c>
      <c r="EW116" s="459" t="s">
        <v>802</v>
      </c>
      <c r="EX116" s="459" t="s">
        <v>826</v>
      </c>
      <c r="EZ116" s="189">
        <f t="shared" si="50"/>
        <v>240</v>
      </c>
      <c r="FA116" s="201">
        <f t="shared" si="60"/>
        <v>4</v>
      </c>
      <c r="FB116" s="23"/>
      <c r="FC116" s="189">
        <f t="shared" si="61"/>
        <v>3</v>
      </c>
      <c r="FE116" s="213">
        <f t="shared" si="51"/>
        <v>0</v>
      </c>
      <c r="FF116" s="213">
        <f t="shared" si="52"/>
        <v>0</v>
      </c>
      <c r="FJ116" s="533" t="s">
        <v>8582</v>
      </c>
    </row>
    <row r="117" spans="1:166" ht="50.1" customHeight="1" x14ac:dyDescent="0.25">
      <c r="A117" s="20">
        <v>112</v>
      </c>
      <c r="B117" s="533" t="s">
        <v>8412</v>
      </c>
      <c r="C117" s="533" t="s">
        <v>8413</v>
      </c>
      <c r="D117" s="459" t="s">
        <v>16</v>
      </c>
      <c r="E117" s="535">
        <v>30</v>
      </c>
      <c r="F117" s="535">
        <v>70</v>
      </c>
      <c r="G117" s="38" t="s">
        <v>428</v>
      </c>
      <c r="H117" s="38" t="s">
        <v>435</v>
      </c>
      <c r="I117" s="38" t="s">
        <v>372</v>
      </c>
      <c r="J117" s="38" t="s">
        <v>373</v>
      </c>
      <c r="K117" s="38" t="s">
        <v>462</v>
      </c>
      <c r="L117" s="38" t="s">
        <v>463</v>
      </c>
      <c r="M117" s="38" t="s">
        <v>8252</v>
      </c>
      <c r="N117" s="38" t="s">
        <v>8253</v>
      </c>
      <c r="O117" s="38" t="s">
        <v>8185</v>
      </c>
      <c r="P117" s="38" t="s">
        <v>8186</v>
      </c>
      <c r="Q117" s="38" t="s">
        <v>8377</v>
      </c>
      <c r="R117" s="38" t="s">
        <v>8378</v>
      </c>
      <c r="S117" s="38" t="s">
        <v>7915</v>
      </c>
      <c r="T117" s="38" t="s">
        <v>412</v>
      </c>
      <c r="U117" s="38"/>
      <c r="V117" s="38"/>
      <c r="W117" s="38"/>
      <c r="X117" s="38"/>
      <c r="Y117" s="38"/>
      <c r="Z117" s="38"/>
      <c r="AA117" s="38"/>
      <c r="AB117" s="38"/>
      <c r="AC117" s="38"/>
      <c r="AD117" s="38"/>
      <c r="AE117" s="38"/>
      <c r="AF117" s="38"/>
      <c r="AG117" s="38"/>
      <c r="AH117" s="38"/>
      <c r="AI117" s="38">
        <f t="shared" si="53"/>
        <v>7</v>
      </c>
      <c r="AJ117" s="474" t="s">
        <v>8575</v>
      </c>
      <c r="AK117" s="474" t="s">
        <v>8416</v>
      </c>
      <c r="AL117" s="474" t="s">
        <v>8417</v>
      </c>
      <c r="AM117" s="474"/>
      <c r="AN117" s="474"/>
      <c r="AO117" s="474"/>
      <c r="AP117" s="474"/>
      <c r="AQ117" s="474"/>
      <c r="AR117" s="474"/>
      <c r="AS117" s="41">
        <f t="shared" si="54"/>
        <v>2</v>
      </c>
      <c r="AT117" s="41">
        <v>90</v>
      </c>
      <c r="AU117" s="41">
        <v>35</v>
      </c>
      <c r="AV117" s="41">
        <v>90</v>
      </c>
      <c r="AW117" s="41">
        <v>35</v>
      </c>
      <c r="AX117" s="41"/>
      <c r="AY117" s="41"/>
      <c r="AZ117" s="41"/>
      <c r="BA117" s="41"/>
      <c r="BB117" s="41"/>
      <c r="BC117" s="41"/>
      <c r="BD117" s="41"/>
      <c r="BE117" s="41"/>
      <c r="BF117" s="41"/>
      <c r="BG117" s="41"/>
      <c r="BH117" s="41"/>
      <c r="BI117" s="41"/>
      <c r="BJ117" s="11">
        <f t="shared" si="55"/>
        <v>180</v>
      </c>
      <c r="BK117" s="11">
        <f t="shared" si="56"/>
        <v>70</v>
      </c>
      <c r="BL117" s="41">
        <v>180</v>
      </c>
      <c r="BM117" s="41">
        <v>70</v>
      </c>
      <c r="BN117" s="14" t="str">
        <f t="shared" si="62"/>
        <v>JÓ</v>
      </c>
      <c r="BO117" s="14" t="str">
        <f t="shared" si="63"/>
        <v>JÓ</v>
      </c>
      <c r="BP117" s="33"/>
      <c r="BR117" s="29" t="s">
        <v>335</v>
      </c>
      <c r="BS117" s="486"/>
      <c r="BT117" s="522"/>
      <c r="BU117" s="522"/>
      <c r="BV117" s="522"/>
      <c r="BW117" s="522"/>
      <c r="BX117" s="521"/>
      <c r="BY117" s="48">
        <f t="shared" si="57"/>
        <v>0</v>
      </c>
      <c r="BZ117" s="536" t="s">
        <v>335</v>
      </c>
      <c r="CA117" s="536" t="s">
        <v>335</v>
      </c>
      <c r="CB117" s="531"/>
      <c r="CC117" s="531"/>
      <c r="CD117" s="26"/>
      <c r="CE117" s="26"/>
      <c r="CF117" s="26"/>
      <c r="CG117" s="26"/>
      <c r="CH117" s="26"/>
      <c r="CI117" s="26"/>
      <c r="CJ117" s="26"/>
      <c r="CK117" s="26"/>
      <c r="CL117" s="27" t="str">
        <f t="shared" si="38"/>
        <v>0</v>
      </c>
      <c r="CM117" s="27" t="str">
        <f t="shared" si="58"/>
        <v>0</v>
      </c>
      <c r="CN117" s="536" t="s">
        <v>335</v>
      </c>
      <c r="CO117" s="536" t="s">
        <v>335</v>
      </c>
      <c r="CP117" s="14" t="str">
        <f t="shared" si="39"/>
        <v>NINCS</v>
      </c>
      <c r="CQ117" s="14" t="str">
        <f t="shared" si="40"/>
        <v>NINCS</v>
      </c>
      <c r="CR117" s="33"/>
      <c r="CS117" s="33"/>
      <c r="CT117" s="29" t="s">
        <v>8419</v>
      </c>
      <c r="CU117" s="486" t="s">
        <v>8420</v>
      </c>
      <c r="CV117" s="486" t="s">
        <v>8421</v>
      </c>
      <c r="CW117" s="524"/>
      <c r="CX117" s="524"/>
      <c r="CY117" s="524"/>
      <c r="CZ117" s="524"/>
      <c r="DA117" s="26">
        <f t="shared" si="59"/>
        <v>2</v>
      </c>
      <c r="DB117" s="536">
        <v>30</v>
      </c>
      <c r="DC117" s="536">
        <v>20</v>
      </c>
      <c r="DD117" s="536">
        <v>10</v>
      </c>
      <c r="DE117" s="536">
        <v>25</v>
      </c>
      <c r="DF117" s="536">
        <v>30</v>
      </c>
      <c r="DG117" s="536">
        <v>20</v>
      </c>
      <c r="DH117" s="536">
        <v>10</v>
      </c>
      <c r="DI117" s="536">
        <v>5</v>
      </c>
      <c r="DJ117" s="531"/>
      <c r="DK117" s="531"/>
      <c r="DL117" s="531"/>
      <c r="DM117" s="531"/>
      <c r="DN117" s="531"/>
      <c r="DO117" s="531"/>
      <c r="DP117" s="531"/>
      <c r="DQ117" s="531"/>
      <c r="DR117" s="531"/>
      <c r="DS117" s="531"/>
      <c r="DT117" s="531"/>
      <c r="DU117" s="531"/>
      <c r="DV117" s="531"/>
      <c r="DW117" s="531"/>
      <c r="DX117" s="531"/>
      <c r="DY117" s="531"/>
      <c r="DZ117" s="27">
        <f t="shared" si="64"/>
        <v>60</v>
      </c>
      <c r="EA117" s="27">
        <f t="shared" si="65"/>
        <v>40</v>
      </c>
      <c r="EB117" s="27">
        <f t="shared" si="66"/>
        <v>20</v>
      </c>
      <c r="EC117" s="27">
        <f t="shared" si="67"/>
        <v>30</v>
      </c>
      <c r="ED117" s="536">
        <v>60</v>
      </c>
      <c r="EE117" s="536">
        <v>40</v>
      </c>
      <c r="EF117" s="536">
        <v>20</v>
      </c>
      <c r="EG117" s="536">
        <v>30</v>
      </c>
      <c r="EH117" s="27" t="str">
        <f t="shared" si="41"/>
        <v>JÓ</v>
      </c>
      <c r="EI117" s="27" t="str">
        <f t="shared" si="42"/>
        <v>JÓ</v>
      </c>
      <c r="EJ117" s="27" t="str">
        <f t="shared" si="43"/>
        <v>JÓ</v>
      </c>
      <c r="EK117" s="27" t="str">
        <f t="shared" si="44"/>
        <v>JÓ</v>
      </c>
      <c r="EL117" s="527"/>
      <c r="EN117" s="6">
        <f t="shared" si="45"/>
        <v>30</v>
      </c>
      <c r="EO117" s="6">
        <f t="shared" si="46"/>
        <v>70</v>
      </c>
      <c r="EP117" s="6">
        <f t="shared" si="47"/>
        <v>30</v>
      </c>
      <c r="EQ117" s="6">
        <f t="shared" si="48"/>
        <v>70</v>
      </c>
      <c r="ER117" s="24" t="str">
        <f t="shared" si="68"/>
        <v>JÓ</v>
      </c>
      <c r="ET117" s="6">
        <f t="shared" si="49"/>
        <v>100</v>
      </c>
      <c r="EV117" s="459" t="s">
        <v>807</v>
      </c>
      <c r="EW117" s="459" t="s">
        <v>802</v>
      </c>
      <c r="EX117" s="459" t="s">
        <v>826</v>
      </c>
      <c r="EZ117" s="189">
        <f t="shared" si="50"/>
        <v>240</v>
      </c>
      <c r="FA117" s="201">
        <f t="shared" si="60"/>
        <v>4</v>
      </c>
      <c r="FB117" s="23"/>
      <c r="FC117" s="189">
        <f t="shared" si="61"/>
        <v>3</v>
      </c>
      <c r="FE117" s="213">
        <f t="shared" si="51"/>
        <v>0</v>
      </c>
      <c r="FF117" s="213">
        <f t="shared" si="52"/>
        <v>0</v>
      </c>
      <c r="FJ117" s="533" t="s">
        <v>8580</v>
      </c>
    </row>
    <row r="118" spans="1:166" ht="50.1" customHeight="1" x14ac:dyDescent="0.25">
      <c r="A118" s="20">
        <v>113</v>
      </c>
      <c r="B118" s="533" t="s">
        <v>8412</v>
      </c>
      <c r="C118" s="533" t="s">
        <v>8413</v>
      </c>
      <c r="D118" s="459" t="s">
        <v>16</v>
      </c>
      <c r="E118" s="535">
        <v>30</v>
      </c>
      <c r="F118" s="535">
        <v>70</v>
      </c>
      <c r="G118" s="38" t="s">
        <v>428</v>
      </c>
      <c r="H118" s="38" t="s">
        <v>435</v>
      </c>
      <c r="I118" s="38" t="s">
        <v>372</v>
      </c>
      <c r="J118" s="38" t="s">
        <v>373</v>
      </c>
      <c r="K118" s="38" t="s">
        <v>462</v>
      </c>
      <c r="L118" s="38" t="s">
        <v>463</v>
      </c>
      <c r="M118" s="38" t="s">
        <v>8252</v>
      </c>
      <c r="N118" s="38" t="s">
        <v>8253</v>
      </c>
      <c r="O118" s="38" t="s">
        <v>8185</v>
      </c>
      <c r="P118" s="38" t="s">
        <v>8186</v>
      </c>
      <c r="Q118" s="38" t="s">
        <v>8377</v>
      </c>
      <c r="R118" s="38" t="s">
        <v>8378</v>
      </c>
      <c r="S118" s="38" t="s">
        <v>7915</v>
      </c>
      <c r="T118" s="38" t="s">
        <v>412</v>
      </c>
      <c r="U118" s="38"/>
      <c r="V118" s="38"/>
      <c r="W118" s="38"/>
      <c r="X118" s="38"/>
      <c r="Y118" s="38"/>
      <c r="Z118" s="38"/>
      <c r="AA118" s="38"/>
      <c r="AB118" s="38"/>
      <c r="AC118" s="38"/>
      <c r="AD118" s="38"/>
      <c r="AE118" s="38"/>
      <c r="AF118" s="38"/>
      <c r="AG118" s="38"/>
      <c r="AH118" s="38"/>
      <c r="AI118" s="38">
        <f t="shared" si="53"/>
        <v>7</v>
      </c>
      <c r="AJ118" s="474" t="s">
        <v>8576</v>
      </c>
      <c r="AK118" s="474" t="s">
        <v>8416</v>
      </c>
      <c r="AL118" s="474" t="s">
        <v>8418</v>
      </c>
      <c r="AM118" s="474"/>
      <c r="AN118" s="474"/>
      <c r="AO118" s="474"/>
      <c r="AP118" s="474"/>
      <c r="AQ118" s="474"/>
      <c r="AR118" s="474"/>
      <c r="AS118" s="41">
        <f t="shared" si="54"/>
        <v>2</v>
      </c>
      <c r="AT118" s="41">
        <v>90</v>
      </c>
      <c r="AU118" s="41">
        <v>35</v>
      </c>
      <c r="AV118" s="41">
        <v>90</v>
      </c>
      <c r="AW118" s="41">
        <v>35</v>
      </c>
      <c r="AX118" s="41"/>
      <c r="AY118" s="41"/>
      <c r="AZ118" s="41"/>
      <c r="BA118" s="41"/>
      <c r="BB118" s="41"/>
      <c r="BC118" s="41"/>
      <c r="BD118" s="41"/>
      <c r="BE118" s="41"/>
      <c r="BF118" s="41"/>
      <c r="BG118" s="41"/>
      <c r="BH118" s="41"/>
      <c r="BI118" s="41"/>
      <c r="BJ118" s="11">
        <f t="shared" si="55"/>
        <v>180</v>
      </c>
      <c r="BK118" s="11">
        <f t="shared" si="56"/>
        <v>70</v>
      </c>
      <c r="BL118" s="41">
        <v>180</v>
      </c>
      <c r="BM118" s="41">
        <v>70</v>
      </c>
      <c r="BN118" s="14" t="str">
        <f t="shared" si="62"/>
        <v>JÓ</v>
      </c>
      <c r="BO118" s="14" t="str">
        <f t="shared" si="63"/>
        <v>JÓ</v>
      </c>
      <c r="BP118" s="33"/>
      <c r="BR118" s="29" t="s">
        <v>335</v>
      </c>
      <c r="BS118" s="522"/>
      <c r="BT118" s="522"/>
      <c r="BU118" s="522"/>
      <c r="BV118" s="522"/>
      <c r="BW118" s="522"/>
      <c r="BX118" s="521"/>
      <c r="BY118" s="48">
        <f t="shared" si="57"/>
        <v>0</v>
      </c>
      <c r="BZ118" s="536" t="s">
        <v>335</v>
      </c>
      <c r="CA118" s="536" t="s">
        <v>335</v>
      </c>
      <c r="CB118" s="531"/>
      <c r="CC118" s="531"/>
      <c r="CD118" s="26"/>
      <c r="CE118" s="26"/>
      <c r="CF118" s="26"/>
      <c r="CG118" s="26"/>
      <c r="CH118" s="26"/>
      <c r="CI118" s="26"/>
      <c r="CJ118" s="26"/>
      <c r="CK118" s="26"/>
      <c r="CL118" s="27" t="str">
        <f t="shared" si="38"/>
        <v>0</v>
      </c>
      <c r="CM118" s="27" t="str">
        <f t="shared" si="58"/>
        <v>0</v>
      </c>
      <c r="CN118" s="536" t="s">
        <v>335</v>
      </c>
      <c r="CO118" s="536" t="s">
        <v>335</v>
      </c>
      <c r="CP118" s="14" t="str">
        <f t="shared" si="39"/>
        <v>NINCS</v>
      </c>
      <c r="CQ118" s="14" t="str">
        <f t="shared" si="40"/>
        <v>NINCS</v>
      </c>
      <c r="CR118" s="33"/>
      <c r="CS118" s="33"/>
      <c r="CT118" s="29" t="s">
        <v>8419</v>
      </c>
      <c r="CU118" s="486" t="s">
        <v>8420</v>
      </c>
      <c r="CV118" s="486" t="s">
        <v>8421</v>
      </c>
      <c r="CW118" s="524"/>
      <c r="CX118" s="524"/>
      <c r="CY118" s="524"/>
      <c r="CZ118" s="524"/>
      <c r="DA118" s="26">
        <f t="shared" si="59"/>
        <v>2</v>
      </c>
      <c r="DB118" s="536">
        <v>30</v>
      </c>
      <c r="DC118" s="536">
        <v>20</v>
      </c>
      <c r="DD118" s="536">
        <v>10</v>
      </c>
      <c r="DE118" s="536">
        <v>25</v>
      </c>
      <c r="DF118" s="536">
        <v>30</v>
      </c>
      <c r="DG118" s="536">
        <v>20</v>
      </c>
      <c r="DH118" s="536">
        <v>10</v>
      </c>
      <c r="DI118" s="536">
        <v>5</v>
      </c>
      <c r="DJ118" s="531"/>
      <c r="DK118" s="531"/>
      <c r="DL118" s="531"/>
      <c r="DM118" s="531"/>
      <c r="DN118" s="531"/>
      <c r="DO118" s="531"/>
      <c r="DP118" s="531"/>
      <c r="DQ118" s="531"/>
      <c r="DR118" s="531"/>
      <c r="DS118" s="531"/>
      <c r="DT118" s="531"/>
      <c r="DU118" s="531"/>
      <c r="DV118" s="531"/>
      <c r="DW118" s="531"/>
      <c r="DX118" s="531"/>
      <c r="DY118" s="531"/>
      <c r="DZ118" s="27">
        <f t="shared" si="64"/>
        <v>60</v>
      </c>
      <c r="EA118" s="27">
        <f t="shared" si="65"/>
        <v>40</v>
      </c>
      <c r="EB118" s="27">
        <f t="shared" si="66"/>
        <v>20</v>
      </c>
      <c r="EC118" s="27">
        <f t="shared" si="67"/>
        <v>30</v>
      </c>
      <c r="ED118" s="536">
        <v>60</v>
      </c>
      <c r="EE118" s="536">
        <v>40</v>
      </c>
      <c r="EF118" s="536">
        <v>20</v>
      </c>
      <c r="EG118" s="536">
        <v>30</v>
      </c>
      <c r="EH118" s="27" t="str">
        <f t="shared" si="41"/>
        <v>JÓ</v>
      </c>
      <c r="EI118" s="27" t="str">
        <f t="shared" si="42"/>
        <v>JÓ</v>
      </c>
      <c r="EJ118" s="27" t="str">
        <f t="shared" si="43"/>
        <v>JÓ</v>
      </c>
      <c r="EK118" s="27" t="str">
        <f t="shared" si="44"/>
        <v>JÓ</v>
      </c>
      <c r="EL118" s="527"/>
      <c r="EN118" s="6">
        <f t="shared" si="45"/>
        <v>30</v>
      </c>
      <c r="EO118" s="6">
        <f t="shared" si="46"/>
        <v>70</v>
      </c>
      <c r="EP118" s="6">
        <f t="shared" si="47"/>
        <v>30</v>
      </c>
      <c r="EQ118" s="6">
        <f t="shared" si="48"/>
        <v>70</v>
      </c>
      <c r="ER118" s="24" t="str">
        <f t="shared" si="68"/>
        <v>JÓ</v>
      </c>
      <c r="ET118" s="6">
        <f t="shared" si="49"/>
        <v>100</v>
      </c>
      <c r="EV118" s="459" t="s">
        <v>807</v>
      </c>
      <c r="EW118" s="459" t="s">
        <v>802</v>
      </c>
      <c r="EX118" s="459" t="s">
        <v>826</v>
      </c>
      <c r="EZ118" s="189">
        <f t="shared" si="50"/>
        <v>240</v>
      </c>
      <c r="FA118" s="201">
        <f t="shared" si="60"/>
        <v>4</v>
      </c>
      <c r="FB118" s="23"/>
      <c r="FC118" s="189">
        <f t="shared" si="61"/>
        <v>3</v>
      </c>
      <c r="FE118" s="213">
        <f t="shared" si="51"/>
        <v>0</v>
      </c>
      <c r="FF118" s="213">
        <f t="shared" si="52"/>
        <v>0</v>
      </c>
      <c r="FJ118" s="533" t="s">
        <v>8581</v>
      </c>
    </row>
    <row r="119" spans="1:166" ht="50.1" customHeight="1" x14ac:dyDescent="0.25">
      <c r="A119" s="20">
        <v>114</v>
      </c>
      <c r="B119" s="533" t="s">
        <v>8412</v>
      </c>
      <c r="C119" s="533" t="s">
        <v>8413</v>
      </c>
      <c r="D119" s="459" t="s">
        <v>16</v>
      </c>
      <c r="E119" s="535">
        <v>30</v>
      </c>
      <c r="F119" s="535">
        <v>70</v>
      </c>
      <c r="G119" s="38" t="s">
        <v>428</v>
      </c>
      <c r="H119" s="38" t="s">
        <v>435</v>
      </c>
      <c r="I119" s="38" t="s">
        <v>372</v>
      </c>
      <c r="J119" s="38" t="s">
        <v>373</v>
      </c>
      <c r="K119" s="38" t="s">
        <v>462</v>
      </c>
      <c r="L119" s="38" t="s">
        <v>463</v>
      </c>
      <c r="M119" s="38" t="s">
        <v>8252</v>
      </c>
      <c r="N119" s="38" t="s">
        <v>8253</v>
      </c>
      <c r="O119" s="38" t="s">
        <v>8185</v>
      </c>
      <c r="P119" s="38" t="s">
        <v>8186</v>
      </c>
      <c r="Q119" s="38" t="s">
        <v>8377</v>
      </c>
      <c r="R119" s="38" t="s">
        <v>8378</v>
      </c>
      <c r="S119" s="38" t="s">
        <v>7915</v>
      </c>
      <c r="T119" s="38" t="s">
        <v>412</v>
      </c>
      <c r="U119" s="38"/>
      <c r="V119" s="38"/>
      <c r="W119" s="38"/>
      <c r="X119" s="38"/>
      <c r="Y119" s="38"/>
      <c r="Z119" s="38"/>
      <c r="AA119" s="38"/>
      <c r="AB119" s="38"/>
      <c r="AC119" s="38"/>
      <c r="AD119" s="38"/>
      <c r="AE119" s="38"/>
      <c r="AF119" s="38"/>
      <c r="AG119" s="38"/>
      <c r="AH119" s="38"/>
      <c r="AI119" s="38">
        <f t="shared" si="53"/>
        <v>7</v>
      </c>
      <c r="AJ119" s="474" t="s">
        <v>8577</v>
      </c>
      <c r="AK119" s="474" t="s">
        <v>8417</v>
      </c>
      <c r="AL119" s="474" t="s">
        <v>8418</v>
      </c>
      <c r="AM119" s="474"/>
      <c r="AN119" s="474"/>
      <c r="AO119" s="474"/>
      <c r="AP119" s="474"/>
      <c r="AQ119" s="474"/>
      <c r="AR119" s="474"/>
      <c r="AS119" s="41">
        <f t="shared" si="54"/>
        <v>2</v>
      </c>
      <c r="AT119" s="41">
        <v>90</v>
      </c>
      <c r="AU119" s="41">
        <v>35</v>
      </c>
      <c r="AV119" s="41">
        <v>90</v>
      </c>
      <c r="AW119" s="41">
        <v>35</v>
      </c>
      <c r="AX119" s="41"/>
      <c r="AY119" s="41"/>
      <c r="AZ119" s="41"/>
      <c r="BA119" s="41"/>
      <c r="BB119" s="41"/>
      <c r="BC119" s="41"/>
      <c r="BD119" s="41"/>
      <c r="BE119" s="41"/>
      <c r="BF119" s="41"/>
      <c r="BG119" s="41"/>
      <c r="BH119" s="41"/>
      <c r="BI119" s="41"/>
      <c r="BJ119" s="11">
        <f t="shared" si="55"/>
        <v>180</v>
      </c>
      <c r="BK119" s="11">
        <f t="shared" si="56"/>
        <v>70</v>
      </c>
      <c r="BL119" s="41">
        <v>180</v>
      </c>
      <c r="BM119" s="41">
        <v>70</v>
      </c>
      <c r="BN119" s="14" t="str">
        <f t="shared" si="62"/>
        <v>JÓ</v>
      </c>
      <c r="BO119" s="14" t="str">
        <f t="shared" si="63"/>
        <v>JÓ</v>
      </c>
      <c r="BP119" s="33"/>
      <c r="BR119" s="29" t="s">
        <v>335</v>
      </c>
      <c r="BS119" s="522"/>
      <c r="BT119" s="522"/>
      <c r="BU119" s="522"/>
      <c r="BV119" s="522"/>
      <c r="BW119" s="522"/>
      <c r="BX119" s="521"/>
      <c r="BY119" s="48">
        <f t="shared" si="57"/>
        <v>0</v>
      </c>
      <c r="BZ119" s="536" t="s">
        <v>335</v>
      </c>
      <c r="CA119" s="536" t="s">
        <v>335</v>
      </c>
      <c r="CB119" s="531"/>
      <c r="CC119" s="531"/>
      <c r="CD119" s="26"/>
      <c r="CE119" s="26"/>
      <c r="CF119" s="26"/>
      <c r="CG119" s="26"/>
      <c r="CH119" s="26"/>
      <c r="CI119" s="26"/>
      <c r="CJ119" s="26"/>
      <c r="CK119" s="26"/>
      <c r="CL119" s="27" t="str">
        <f t="shared" si="38"/>
        <v>0</v>
      </c>
      <c r="CM119" s="27" t="str">
        <f t="shared" si="58"/>
        <v>0</v>
      </c>
      <c r="CN119" s="536" t="s">
        <v>335</v>
      </c>
      <c r="CO119" s="536" t="s">
        <v>335</v>
      </c>
      <c r="CP119" s="14" t="str">
        <f t="shared" si="39"/>
        <v>NINCS</v>
      </c>
      <c r="CQ119" s="14" t="str">
        <f t="shared" si="40"/>
        <v>NINCS</v>
      </c>
      <c r="CR119" s="33"/>
      <c r="CS119" s="33"/>
      <c r="CT119" s="29" t="s">
        <v>8419</v>
      </c>
      <c r="CU119" s="486" t="s">
        <v>8420</v>
      </c>
      <c r="CV119" s="486" t="s">
        <v>8421</v>
      </c>
      <c r="CW119" s="524"/>
      <c r="CX119" s="524"/>
      <c r="CY119" s="524"/>
      <c r="CZ119" s="524"/>
      <c r="DA119" s="26">
        <f t="shared" si="59"/>
        <v>2</v>
      </c>
      <c r="DB119" s="536">
        <v>30</v>
      </c>
      <c r="DC119" s="536">
        <v>20</v>
      </c>
      <c r="DD119" s="536">
        <v>10</v>
      </c>
      <c r="DE119" s="536">
        <v>25</v>
      </c>
      <c r="DF119" s="536">
        <v>30</v>
      </c>
      <c r="DG119" s="536">
        <v>20</v>
      </c>
      <c r="DH119" s="536">
        <v>10</v>
      </c>
      <c r="DI119" s="536">
        <v>5</v>
      </c>
      <c r="DJ119" s="531"/>
      <c r="DK119" s="531"/>
      <c r="DL119" s="531"/>
      <c r="DM119" s="531"/>
      <c r="DN119" s="531"/>
      <c r="DO119" s="531"/>
      <c r="DP119" s="531"/>
      <c r="DQ119" s="531"/>
      <c r="DR119" s="531"/>
      <c r="DS119" s="531"/>
      <c r="DT119" s="531"/>
      <c r="DU119" s="531"/>
      <c r="DV119" s="531"/>
      <c r="DW119" s="531"/>
      <c r="DX119" s="531"/>
      <c r="DY119" s="531"/>
      <c r="DZ119" s="27">
        <f t="shared" si="64"/>
        <v>60</v>
      </c>
      <c r="EA119" s="27">
        <f t="shared" si="65"/>
        <v>40</v>
      </c>
      <c r="EB119" s="27">
        <f t="shared" si="66"/>
        <v>20</v>
      </c>
      <c r="EC119" s="27">
        <f t="shared" si="67"/>
        <v>30</v>
      </c>
      <c r="ED119" s="536">
        <v>60</v>
      </c>
      <c r="EE119" s="536">
        <v>40</v>
      </c>
      <c r="EF119" s="536">
        <v>20</v>
      </c>
      <c r="EG119" s="536">
        <v>30</v>
      </c>
      <c r="EH119" s="27" t="str">
        <f t="shared" si="41"/>
        <v>JÓ</v>
      </c>
      <c r="EI119" s="27" t="str">
        <f t="shared" si="42"/>
        <v>JÓ</v>
      </c>
      <c r="EJ119" s="27" t="str">
        <f t="shared" si="43"/>
        <v>JÓ</v>
      </c>
      <c r="EK119" s="27" t="str">
        <f t="shared" si="44"/>
        <v>JÓ</v>
      </c>
      <c r="EL119" s="527"/>
      <c r="EN119" s="6">
        <f t="shared" si="45"/>
        <v>30</v>
      </c>
      <c r="EO119" s="6">
        <f t="shared" si="46"/>
        <v>70</v>
      </c>
      <c r="EP119" s="6">
        <f t="shared" si="47"/>
        <v>30</v>
      </c>
      <c r="EQ119" s="6">
        <f t="shared" si="48"/>
        <v>70</v>
      </c>
      <c r="ER119" s="24" t="str">
        <f t="shared" si="68"/>
        <v>JÓ</v>
      </c>
      <c r="ET119" s="6">
        <f t="shared" si="49"/>
        <v>100</v>
      </c>
      <c r="EV119" s="459" t="s">
        <v>807</v>
      </c>
      <c r="EW119" s="459" t="s">
        <v>802</v>
      </c>
      <c r="EX119" s="459" t="s">
        <v>826</v>
      </c>
      <c r="EZ119" s="189">
        <f t="shared" si="50"/>
        <v>240</v>
      </c>
      <c r="FA119" s="201">
        <f t="shared" si="60"/>
        <v>4</v>
      </c>
      <c r="FB119" s="23"/>
      <c r="FC119" s="189">
        <f t="shared" si="61"/>
        <v>3</v>
      </c>
      <c r="FE119" s="213">
        <f t="shared" si="51"/>
        <v>0</v>
      </c>
      <c r="FF119" s="213">
        <f t="shared" si="52"/>
        <v>0</v>
      </c>
      <c r="FJ119" s="533" t="s">
        <v>8583</v>
      </c>
    </row>
    <row r="120" spans="1:166" ht="50.1" customHeight="1" x14ac:dyDescent="0.25">
      <c r="A120" s="20">
        <v>115</v>
      </c>
      <c r="B120" s="458" t="s">
        <v>212</v>
      </c>
      <c r="C120" s="542" t="s">
        <v>213</v>
      </c>
      <c r="D120" s="459" t="s">
        <v>14</v>
      </c>
      <c r="E120" s="530">
        <v>50</v>
      </c>
      <c r="F120" s="530">
        <v>50</v>
      </c>
      <c r="G120" s="38" t="s">
        <v>684</v>
      </c>
      <c r="H120" s="38" t="s">
        <v>685</v>
      </c>
      <c r="I120" s="38" t="s">
        <v>686</v>
      </c>
      <c r="J120" s="38" t="s">
        <v>687</v>
      </c>
      <c r="K120" s="38" t="s">
        <v>688</v>
      </c>
      <c r="L120" s="38" t="s">
        <v>689</v>
      </c>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f t="shared" si="53"/>
        <v>3</v>
      </c>
      <c r="AJ120" s="474" t="s">
        <v>8423</v>
      </c>
      <c r="AK120" s="474" t="s">
        <v>8424</v>
      </c>
      <c r="AL120" s="474"/>
      <c r="AM120" s="474"/>
      <c r="AN120" s="474"/>
      <c r="AO120" s="474"/>
      <c r="AP120" s="474"/>
      <c r="AQ120" s="474"/>
      <c r="AR120" s="474"/>
      <c r="AS120" s="41">
        <f t="shared" si="54"/>
        <v>1</v>
      </c>
      <c r="AT120" s="41">
        <v>300</v>
      </c>
      <c r="AU120" s="41">
        <v>50</v>
      </c>
      <c r="AV120" s="41"/>
      <c r="AW120" s="41"/>
      <c r="AX120" s="41"/>
      <c r="AY120" s="41"/>
      <c r="AZ120" s="41"/>
      <c r="BA120" s="41"/>
      <c r="BB120" s="41"/>
      <c r="BC120" s="41"/>
      <c r="BD120" s="41"/>
      <c r="BE120" s="41"/>
      <c r="BF120" s="41"/>
      <c r="BG120" s="41"/>
      <c r="BH120" s="41"/>
      <c r="BI120" s="41"/>
      <c r="BJ120" s="11">
        <f t="shared" si="55"/>
        <v>300</v>
      </c>
      <c r="BK120" s="11">
        <f t="shared" si="56"/>
        <v>50</v>
      </c>
      <c r="BL120" s="41">
        <v>300</v>
      </c>
      <c r="BM120" s="41">
        <v>50</v>
      </c>
      <c r="BN120" s="14" t="str">
        <f t="shared" si="62"/>
        <v>JÓ</v>
      </c>
      <c r="BO120" s="14" t="str">
        <f t="shared" si="63"/>
        <v>JÓ</v>
      </c>
      <c r="BP120" s="33"/>
      <c r="BQ120" s="33"/>
      <c r="BR120" s="29" t="s">
        <v>690</v>
      </c>
      <c r="BS120" s="522" t="s">
        <v>691</v>
      </c>
      <c r="BT120" s="522"/>
      <c r="BU120" s="522"/>
      <c r="BV120" s="522"/>
      <c r="BW120" s="522"/>
      <c r="BX120" s="521"/>
      <c r="BY120" s="48">
        <f t="shared" si="57"/>
        <v>1</v>
      </c>
      <c r="BZ120" s="531">
        <v>180</v>
      </c>
      <c r="CA120" s="531">
        <v>20</v>
      </c>
      <c r="CB120" s="531"/>
      <c r="CC120" s="531"/>
      <c r="CD120" s="26"/>
      <c r="CE120" s="26"/>
      <c r="CF120" s="26"/>
      <c r="CG120" s="26"/>
      <c r="CH120" s="26"/>
      <c r="CI120" s="26"/>
      <c r="CJ120" s="26"/>
      <c r="CK120" s="26"/>
      <c r="CL120" s="27">
        <f t="shared" si="38"/>
        <v>180</v>
      </c>
      <c r="CM120" s="27">
        <f t="shared" si="58"/>
        <v>20</v>
      </c>
      <c r="CN120" s="531">
        <v>180</v>
      </c>
      <c r="CO120" s="531">
        <v>20</v>
      </c>
      <c r="CP120" s="14" t="str">
        <f t="shared" si="39"/>
        <v>JÓ</v>
      </c>
      <c r="CQ120" s="14" t="str">
        <f t="shared" si="40"/>
        <v>JÓ</v>
      </c>
      <c r="CR120" s="33"/>
      <c r="CS120" s="33"/>
      <c r="CT120" s="32" t="s">
        <v>692</v>
      </c>
      <c r="CU120" s="523" t="s">
        <v>8425</v>
      </c>
      <c r="CV120" s="523"/>
      <c r="CW120" s="524"/>
      <c r="CX120" s="524"/>
      <c r="CY120" s="524"/>
      <c r="CZ120" s="524"/>
      <c r="DA120" s="26">
        <f t="shared" si="59"/>
        <v>1</v>
      </c>
      <c r="DB120" s="531">
        <v>45</v>
      </c>
      <c r="DC120" s="531">
        <v>30</v>
      </c>
      <c r="DD120" s="531">
        <v>15</v>
      </c>
      <c r="DE120" s="531">
        <v>30</v>
      </c>
      <c r="DF120" s="531"/>
      <c r="DG120" s="531"/>
      <c r="DH120" s="531"/>
      <c r="DI120" s="531"/>
      <c r="DJ120" s="531"/>
      <c r="DK120" s="531"/>
      <c r="DL120" s="531"/>
      <c r="DM120" s="531"/>
      <c r="DN120" s="531"/>
      <c r="DO120" s="531"/>
      <c r="DP120" s="531"/>
      <c r="DQ120" s="531"/>
      <c r="DR120" s="531"/>
      <c r="DS120" s="531"/>
      <c r="DT120" s="531"/>
      <c r="DU120" s="531"/>
      <c r="DV120" s="531"/>
      <c r="DW120" s="531"/>
      <c r="DX120" s="531"/>
      <c r="DY120" s="531"/>
      <c r="DZ120" s="27">
        <f t="shared" si="64"/>
        <v>45</v>
      </c>
      <c r="EA120" s="27">
        <f t="shared" si="65"/>
        <v>30</v>
      </c>
      <c r="EB120" s="27">
        <f t="shared" si="66"/>
        <v>15</v>
      </c>
      <c r="EC120" s="27">
        <f t="shared" si="67"/>
        <v>30</v>
      </c>
      <c r="ED120" s="531">
        <v>45</v>
      </c>
      <c r="EE120" s="531">
        <v>30</v>
      </c>
      <c r="EF120" s="531">
        <v>15</v>
      </c>
      <c r="EG120" s="531">
        <v>30</v>
      </c>
      <c r="EH120" s="27" t="str">
        <f t="shared" si="41"/>
        <v>JÓ</v>
      </c>
      <c r="EI120" s="27" t="str">
        <f t="shared" si="42"/>
        <v>JÓ</v>
      </c>
      <c r="EJ120" s="27" t="str">
        <f t="shared" si="43"/>
        <v>JÓ</v>
      </c>
      <c r="EK120" s="27" t="str">
        <f t="shared" si="44"/>
        <v>JÓ</v>
      </c>
      <c r="EL120" s="527"/>
      <c r="EN120" s="6">
        <f t="shared" si="45"/>
        <v>50</v>
      </c>
      <c r="EO120" s="6">
        <f t="shared" si="46"/>
        <v>50</v>
      </c>
      <c r="EP120" s="6">
        <f t="shared" si="47"/>
        <v>50</v>
      </c>
      <c r="EQ120" s="6">
        <f t="shared" si="48"/>
        <v>50</v>
      </c>
      <c r="ER120" s="24" t="str">
        <f t="shared" si="68"/>
        <v>JÓ</v>
      </c>
      <c r="ET120" s="6">
        <f t="shared" si="49"/>
        <v>100</v>
      </c>
      <c r="EV120" s="459" t="s">
        <v>796</v>
      </c>
      <c r="EW120" s="459" t="s">
        <v>802</v>
      </c>
      <c r="EX120" s="459" t="s">
        <v>825</v>
      </c>
      <c r="EZ120" s="189">
        <f t="shared" si="50"/>
        <v>525</v>
      </c>
      <c r="FA120" s="201">
        <f t="shared" si="60"/>
        <v>8.75</v>
      </c>
      <c r="FB120" s="23"/>
      <c r="FC120" s="189">
        <f t="shared" si="61"/>
        <v>1</v>
      </c>
      <c r="FE120" s="213">
        <f t="shared" si="51"/>
        <v>180</v>
      </c>
      <c r="FF120" s="213">
        <f t="shared" si="52"/>
        <v>0</v>
      </c>
      <c r="FJ120" s="542" t="s">
        <v>213</v>
      </c>
    </row>
    <row r="121" spans="1:166" ht="50.1" customHeight="1" x14ac:dyDescent="0.25">
      <c r="A121" s="20">
        <v>116</v>
      </c>
      <c r="B121" s="458" t="s">
        <v>214</v>
      </c>
      <c r="C121" s="542" t="s">
        <v>215</v>
      </c>
      <c r="D121" s="459" t="s">
        <v>14</v>
      </c>
      <c r="E121" s="530">
        <v>50</v>
      </c>
      <c r="F121" s="530">
        <v>50</v>
      </c>
      <c r="G121" s="38" t="s">
        <v>693</v>
      </c>
      <c r="H121" s="38" t="s">
        <v>694</v>
      </c>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f t="shared" si="53"/>
        <v>1</v>
      </c>
      <c r="AJ121" s="474" t="s">
        <v>216</v>
      </c>
      <c r="AK121" s="474" t="s">
        <v>8426</v>
      </c>
      <c r="AL121" s="474"/>
      <c r="AM121" s="474"/>
      <c r="AN121" s="474"/>
      <c r="AO121" s="474"/>
      <c r="AP121" s="474"/>
      <c r="AQ121" s="474"/>
      <c r="AR121" s="474"/>
      <c r="AS121" s="41">
        <f t="shared" si="54"/>
        <v>1</v>
      </c>
      <c r="AT121" s="41">
        <v>60</v>
      </c>
      <c r="AU121" s="41">
        <v>80</v>
      </c>
      <c r="AV121" s="41"/>
      <c r="AW121" s="41"/>
      <c r="AX121" s="41"/>
      <c r="AY121" s="41"/>
      <c r="AZ121" s="41"/>
      <c r="BA121" s="41"/>
      <c r="BB121" s="41"/>
      <c r="BC121" s="41"/>
      <c r="BD121" s="41"/>
      <c r="BE121" s="41"/>
      <c r="BF121" s="41"/>
      <c r="BG121" s="41"/>
      <c r="BH121" s="41"/>
      <c r="BI121" s="41"/>
      <c r="BJ121" s="11">
        <f t="shared" si="55"/>
        <v>60</v>
      </c>
      <c r="BK121" s="11">
        <f t="shared" si="56"/>
        <v>80</v>
      </c>
      <c r="BL121" s="41">
        <v>60</v>
      </c>
      <c r="BM121" s="41">
        <v>80</v>
      </c>
      <c r="BN121" s="14" t="str">
        <f t="shared" si="62"/>
        <v>JÓ</v>
      </c>
      <c r="BO121" s="14" t="str">
        <f t="shared" si="63"/>
        <v>JÓ</v>
      </c>
      <c r="BP121" s="487" t="s">
        <v>8428</v>
      </c>
      <c r="BR121" s="29" t="s">
        <v>335</v>
      </c>
      <c r="BS121" s="486"/>
      <c r="BT121" s="522"/>
      <c r="BU121" s="522"/>
      <c r="BV121" s="522"/>
      <c r="BW121" s="522"/>
      <c r="BX121" s="521"/>
      <c r="BY121" s="48">
        <f t="shared" si="57"/>
        <v>0</v>
      </c>
      <c r="BZ121" s="531" t="s">
        <v>335</v>
      </c>
      <c r="CA121" s="531" t="s">
        <v>335</v>
      </c>
      <c r="CB121" s="531"/>
      <c r="CC121" s="531"/>
      <c r="CD121" s="26"/>
      <c r="CE121" s="26"/>
      <c r="CF121" s="26"/>
      <c r="CG121" s="26"/>
      <c r="CH121" s="26"/>
      <c r="CI121" s="26"/>
      <c r="CJ121" s="26"/>
      <c r="CK121" s="26"/>
      <c r="CL121" s="27" t="str">
        <f t="shared" si="38"/>
        <v>0</v>
      </c>
      <c r="CM121" s="27" t="str">
        <f t="shared" si="58"/>
        <v>0</v>
      </c>
      <c r="CN121" s="531" t="s">
        <v>335</v>
      </c>
      <c r="CO121" s="531" t="s">
        <v>335</v>
      </c>
      <c r="CP121" s="14" t="str">
        <f t="shared" si="39"/>
        <v>NINCS</v>
      </c>
      <c r="CQ121" s="14" t="str">
        <f t="shared" si="40"/>
        <v>NINCS</v>
      </c>
      <c r="CR121" s="33"/>
      <c r="CS121" s="33"/>
      <c r="CT121" s="32" t="s">
        <v>695</v>
      </c>
      <c r="CU121" s="523" t="s">
        <v>8427</v>
      </c>
      <c r="CV121" s="523"/>
      <c r="CW121" s="524"/>
      <c r="CX121" s="524"/>
      <c r="CY121" s="524"/>
      <c r="CZ121" s="524"/>
      <c r="DA121" s="26">
        <f t="shared" si="59"/>
        <v>1</v>
      </c>
      <c r="DB121" s="531">
        <v>45</v>
      </c>
      <c r="DC121" s="531">
        <v>15</v>
      </c>
      <c r="DD121" s="531">
        <v>10</v>
      </c>
      <c r="DE121" s="531">
        <v>20</v>
      </c>
      <c r="DF121" s="531"/>
      <c r="DG121" s="531"/>
      <c r="DH121" s="531"/>
      <c r="DI121" s="531"/>
      <c r="DJ121" s="531"/>
      <c r="DK121" s="531"/>
      <c r="DL121" s="531"/>
      <c r="DM121" s="531"/>
      <c r="DN121" s="531"/>
      <c r="DO121" s="531"/>
      <c r="DP121" s="531"/>
      <c r="DQ121" s="531"/>
      <c r="DR121" s="531"/>
      <c r="DS121" s="531"/>
      <c r="DT121" s="531"/>
      <c r="DU121" s="531"/>
      <c r="DV121" s="531"/>
      <c r="DW121" s="531"/>
      <c r="DX121" s="531"/>
      <c r="DY121" s="531"/>
      <c r="DZ121" s="27">
        <f t="shared" si="64"/>
        <v>45</v>
      </c>
      <c r="EA121" s="27">
        <f t="shared" si="65"/>
        <v>15</v>
      </c>
      <c r="EB121" s="27">
        <f t="shared" si="66"/>
        <v>10</v>
      </c>
      <c r="EC121" s="27">
        <f t="shared" si="67"/>
        <v>20</v>
      </c>
      <c r="ED121" s="531">
        <v>45</v>
      </c>
      <c r="EE121" s="531">
        <v>15</v>
      </c>
      <c r="EF121" s="531">
        <v>10</v>
      </c>
      <c r="EG121" s="531">
        <v>20</v>
      </c>
      <c r="EH121" s="27" t="str">
        <f t="shared" si="41"/>
        <v>JÓ</v>
      </c>
      <c r="EI121" s="27" t="str">
        <f t="shared" si="42"/>
        <v>JÓ</v>
      </c>
      <c r="EJ121" s="27" t="str">
        <f t="shared" si="43"/>
        <v>JÓ</v>
      </c>
      <c r="EK121" s="27" t="str">
        <f t="shared" si="44"/>
        <v>JÓ</v>
      </c>
      <c r="EL121" s="527"/>
      <c r="EN121" s="6">
        <f t="shared" si="45"/>
        <v>20</v>
      </c>
      <c r="EO121" s="6">
        <f t="shared" si="46"/>
        <v>80</v>
      </c>
      <c r="EP121" s="6">
        <f t="shared" si="47"/>
        <v>50</v>
      </c>
      <c r="EQ121" s="6">
        <f t="shared" si="48"/>
        <v>50</v>
      </c>
      <c r="ER121" s="24" t="str">
        <f t="shared" si="68"/>
        <v>Gyakorlat több</v>
      </c>
      <c r="ET121" s="6">
        <f t="shared" si="49"/>
        <v>100</v>
      </c>
      <c r="EV121" s="459" t="s">
        <v>796</v>
      </c>
      <c r="EW121" s="459" t="s">
        <v>806</v>
      </c>
      <c r="EX121" s="459" t="s">
        <v>801</v>
      </c>
      <c r="EZ121" s="189">
        <f t="shared" si="50"/>
        <v>105</v>
      </c>
      <c r="FA121" s="201">
        <f t="shared" si="60"/>
        <v>1.75</v>
      </c>
      <c r="FB121" s="23"/>
      <c r="FC121" s="189">
        <f t="shared" si="61"/>
        <v>4</v>
      </c>
      <c r="FE121" s="213">
        <f t="shared" si="51"/>
        <v>0</v>
      </c>
      <c r="FF121" s="213">
        <f t="shared" si="52"/>
        <v>0</v>
      </c>
      <c r="FJ121" s="542" t="s">
        <v>215</v>
      </c>
    </row>
    <row r="122" spans="1:166" ht="50.1" customHeight="1" x14ac:dyDescent="0.25">
      <c r="A122" s="20">
        <v>117</v>
      </c>
      <c r="B122" s="459" t="s">
        <v>8429</v>
      </c>
      <c r="C122" s="541" t="s">
        <v>8430</v>
      </c>
      <c r="D122" s="459" t="s">
        <v>16</v>
      </c>
      <c r="E122" s="530">
        <v>30</v>
      </c>
      <c r="F122" s="530">
        <v>70</v>
      </c>
      <c r="G122" s="38" t="s">
        <v>428</v>
      </c>
      <c r="H122" s="38" t="s">
        <v>435</v>
      </c>
      <c r="I122" s="38" t="s">
        <v>372</v>
      </c>
      <c r="J122" s="38" t="s">
        <v>373</v>
      </c>
      <c r="K122" s="38" t="s">
        <v>8370</v>
      </c>
      <c r="L122" s="38" t="s">
        <v>461</v>
      </c>
      <c r="M122" s="38" t="s">
        <v>8431</v>
      </c>
      <c r="N122" s="38" t="s">
        <v>465</v>
      </c>
      <c r="O122" s="38" t="s">
        <v>7915</v>
      </c>
      <c r="P122" s="38" t="s">
        <v>412</v>
      </c>
      <c r="Q122" s="38"/>
      <c r="R122" s="38"/>
      <c r="S122" s="38"/>
      <c r="T122" s="38"/>
      <c r="U122" s="38"/>
      <c r="V122" s="38"/>
      <c r="W122" s="38"/>
      <c r="X122" s="38"/>
      <c r="Y122" s="38"/>
      <c r="Z122" s="38"/>
      <c r="AA122" s="38"/>
      <c r="AB122" s="38"/>
      <c r="AC122" s="38"/>
      <c r="AD122" s="38"/>
      <c r="AE122" s="38"/>
      <c r="AF122" s="38"/>
      <c r="AG122" s="38"/>
      <c r="AH122" s="38"/>
      <c r="AI122" s="38">
        <f t="shared" si="53"/>
        <v>5</v>
      </c>
      <c r="AJ122" s="474" t="s">
        <v>8432</v>
      </c>
      <c r="AK122" s="474" t="s">
        <v>8433</v>
      </c>
      <c r="AL122" s="474" t="s">
        <v>8434</v>
      </c>
      <c r="AM122" s="474"/>
      <c r="AN122" s="474"/>
      <c r="AO122" s="474"/>
      <c r="AP122" s="474"/>
      <c r="AQ122" s="474"/>
      <c r="AR122" s="474"/>
      <c r="AS122" s="41">
        <f t="shared" si="54"/>
        <v>2</v>
      </c>
      <c r="AT122" s="41">
        <v>120</v>
      </c>
      <c r="AU122" s="41">
        <v>35</v>
      </c>
      <c r="AV122" s="41">
        <v>120</v>
      </c>
      <c r="AW122" s="41">
        <v>35</v>
      </c>
      <c r="AX122" s="41"/>
      <c r="AY122" s="41"/>
      <c r="AZ122" s="41"/>
      <c r="BA122" s="41"/>
      <c r="BB122" s="41"/>
      <c r="BC122" s="41"/>
      <c r="BD122" s="41"/>
      <c r="BE122" s="41"/>
      <c r="BF122" s="41"/>
      <c r="BG122" s="41"/>
      <c r="BH122" s="41"/>
      <c r="BI122" s="41"/>
      <c r="BJ122" s="11">
        <f t="shared" si="55"/>
        <v>240</v>
      </c>
      <c r="BK122" s="11">
        <f t="shared" si="56"/>
        <v>70</v>
      </c>
      <c r="BL122" s="41">
        <v>240</v>
      </c>
      <c r="BM122" s="41">
        <v>70</v>
      </c>
      <c r="BN122" s="14" t="str">
        <f t="shared" si="62"/>
        <v>JÓ</v>
      </c>
      <c r="BO122" s="14" t="str">
        <f t="shared" si="63"/>
        <v>JÓ</v>
      </c>
      <c r="BP122" s="33"/>
      <c r="BR122" s="29" t="s">
        <v>335</v>
      </c>
      <c r="BS122" s="486"/>
      <c r="BT122" s="522"/>
      <c r="BU122" s="522"/>
      <c r="BV122" s="522"/>
      <c r="BW122" s="522"/>
      <c r="BX122" s="521"/>
      <c r="BY122" s="48">
        <f t="shared" si="57"/>
        <v>0</v>
      </c>
      <c r="BZ122" s="531" t="s">
        <v>335</v>
      </c>
      <c r="CA122" s="531" t="s">
        <v>335</v>
      </c>
      <c r="CB122" s="531"/>
      <c r="CC122" s="531"/>
      <c r="CD122" s="26"/>
      <c r="CE122" s="26"/>
      <c r="CF122" s="26"/>
      <c r="CG122" s="26"/>
      <c r="CH122" s="26"/>
      <c r="CI122" s="26"/>
      <c r="CJ122" s="26"/>
      <c r="CK122" s="26"/>
      <c r="CL122" s="27" t="str">
        <f t="shared" si="38"/>
        <v>0</v>
      </c>
      <c r="CM122" s="27" t="str">
        <f t="shared" si="58"/>
        <v>0</v>
      </c>
      <c r="CN122" s="531" t="s">
        <v>335</v>
      </c>
      <c r="CO122" s="531" t="s">
        <v>335</v>
      </c>
      <c r="CP122" s="14" t="str">
        <f t="shared" si="39"/>
        <v>NINCS</v>
      </c>
      <c r="CQ122" s="14" t="str">
        <f t="shared" si="40"/>
        <v>NINCS</v>
      </c>
      <c r="CR122" s="33"/>
      <c r="CS122" s="33"/>
      <c r="CT122" s="32" t="s">
        <v>8435</v>
      </c>
      <c r="CU122" s="523" t="s">
        <v>8436</v>
      </c>
      <c r="CV122" s="523" t="s">
        <v>8421</v>
      </c>
      <c r="CW122" s="524"/>
      <c r="CX122" s="524"/>
      <c r="CY122" s="524"/>
      <c r="CZ122" s="524"/>
      <c r="DA122" s="26">
        <f t="shared" si="59"/>
        <v>2</v>
      </c>
      <c r="DB122" s="531">
        <v>30</v>
      </c>
      <c r="DC122" s="531">
        <v>20</v>
      </c>
      <c r="DD122" s="531">
        <v>10</v>
      </c>
      <c r="DE122" s="531">
        <v>20</v>
      </c>
      <c r="DF122" s="531">
        <v>30</v>
      </c>
      <c r="DG122" s="531">
        <v>20</v>
      </c>
      <c r="DH122" s="531">
        <v>10</v>
      </c>
      <c r="DI122" s="531">
        <v>10</v>
      </c>
      <c r="DJ122" s="531"/>
      <c r="DK122" s="531"/>
      <c r="DL122" s="531"/>
      <c r="DM122" s="531"/>
      <c r="DN122" s="531"/>
      <c r="DO122" s="531"/>
      <c r="DP122" s="531"/>
      <c r="DQ122" s="531"/>
      <c r="DR122" s="531"/>
      <c r="DS122" s="531"/>
      <c r="DT122" s="531"/>
      <c r="DU122" s="531"/>
      <c r="DV122" s="531"/>
      <c r="DW122" s="531"/>
      <c r="DX122" s="531"/>
      <c r="DY122" s="531"/>
      <c r="DZ122" s="27">
        <f t="shared" si="64"/>
        <v>60</v>
      </c>
      <c r="EA122" s="27">
        <f t="shared" si="65"/>
        <v>40</v>
      </c>
      <c r="EB122" s="27">
        <f t="shared" si="66"/>
        <v>20</v>
      </c>
      <c r="EC122" s="27">
        <f t="shared" si="67"/>
        <v>30</v>
      </c>
      <c r="ED122" s="531">
        <v>60</v>
      </c>
      <c r="EE122" s="531">
        <v>40</v>
      </c>
      <c r="EF122" s="531">
        <v>20</v>
      </c>
      <c r="EG122" s="531">
        <v>30</v>
      </c>
      <c r="EH122" s="27" t="str">
        <f t="shared" si="41"/>
        <v>JÓ</v>
      </c>
      <c r="EI122" s="27" t="str">
        <f t="shared" si="42"/>
        <v>JÓ</v>
      </c>
      <c r="EJ122" s="27" t="str">
        <f t="shared" si="43"/>
        <v>JÓ</v>
      </c>
      <c r="EK122" s="27" t="str">
        <f t="shared" si="44"/>
        <v>JÓ</v>
      </c>
      <c r="EL122" s="527"/>
      <c r="EN122" s="6">
        <f t="shared" si="45"/>
        <v>30</v>
      </c>
      <c r="EO122" s="6">
        <f t="shared" si="46"/>
        <v>70</v>
      </c>
      <c r="EP122" s="6">
        <f t="shared" si="47"/>
        <v>30</v>
      </c>
      <c r="EQ122" s="6">
        <f t="shared" si="48"/>
        <v>70</v>
      </c>
      <c r="ER122" s="24" t="str">
        <f t="shared" si="68"/>
        <v>JÓ</v>
      </c>
      <c r="ET122" s="6">
        <f t="shared" si="49"/>
        <v>100</v>
      </c>
      <c r="EV122" s="459" t="s">
        <v>807</v>
      </c>
      <c r="EW122" s="459" t="s">
        <v>802</v>
      </c>
      <c r="EX122" s="459" t="s">
        <v>827</v>
      </c>
      <c r="EZ122" s="189">
        <f t="shared" si="50"/>
        <v>300</v>
      </c>
      <c r="FA122" s="201">
        <f t="shared" si="60"/>
        <v>5</v>
      </c>
      <c r="FB122" s="23"/>
      <c r="FC122" s="189">
        <f t="shared" si="61"/>
        <v>2</v>
      </c>
      <c r="FE122" s="213">
        <f t="shared" si="51"/>
        <v>0</v>
      </c>
      <c r="FF122" s="213">
        <f t="shared" si="52"/>
        <v>0</v>
      </c>
      <c r="FJ122" s="542" t="s">
        <v>8430</v>
      </c>
    </row>
    <row r="123" spans="1:166" ht="50.1" customHeight="1" x14ac:dyDescent="0.25">
      <c r="A123" s="20">
        <v>118</v>
      </c>
      <c r="B123" s="459" t="s">
        <v>217</v>
      </c>
      <c r="C123" s="541" t="s">
        <v>218</v>
      </c>
      <c r="D123" s="458" t="s">
        <v>14</v>
      </c>
      <c r="E123" s="530">
        <v>40</v>
      </c>
      <c r="F123" s="530">
        <v>60</v>
      </c>
      <c r="G123" s="38" t="s">
        <v>696</v>
      </c>
      <c r="H123" s="38" t="s">
        <v>697</v>
      </c>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f t="shared" si="53"/>
        <v>1</v>
      </c>
      <c r="AJ123" s="474" t="s">
        <v>219</v>
      </c>
      <c r="AK123" s="474" t="s">
        <v>8437</v>
      </c>
      <c r="AL123" s="474"/>
      <c r="AM123" s="474"/>
      <c r="AN123" s="474"/>
      <c r="AO123" s="474"/>
      <c r="AP123" s="474"/>
      <c r="AQ123" s="474"/>
      <c r="AR123" s="474"/>
      <c r="AS123" s="41">
        <f t="shared" si="54"/>
        <v>1</v>
      </c>
      <c r="AT123" s="41">
        <v>240</v>
      </c>
      <c r="AU123" s="41">
        <v>60</v>
      </c>
      <c r="AV123" s="41"/>
      <c r="AW123" s="41"/>
      <c r="AX123" s="41"/>
      <c r="AY123" s="41"/>
      <c r="AZ123" s="41"/>
      <c r="BA123" s="41"/>
      <c r="BB123" s="41"/>
      <c r="BC123" s="41"/>
      <c r="BD123" s="41"/>
      <c r="BE123" s="41"/>
      <c r="BF123" s="41"/>
      <c r="BG123" s="41"/>
      <c r="BH123" s="41"/>
      <c r="BI123" s="41"/>
      <c r="BJ123" s="11">
        <f t="shared" si="55"/>
        <v>240</v>
      </c>
      <c r="BK123" s="11">
        <f t="shared" si="56"/>
        <v>60</v>
      </c>
      <c r="BL123" s="41">
        <v>240</v>
      </c>
      <c r="BM123" s="41">
        <v>60</v>
      </c>
      <c r="BN123" s="14" t="str">
        <f t="shared" si="62"/>
        <v>JÓ</v>
      </c>
      <c r="BO123" s="14" t="str">
        <f t="shared" si="63"/>
        <v>JÓ</v>
      </c>
      <c r="BP123" s="33"/>
      <c r="BR123" s="29" t="s">
        <v>698</v>
      </c>
      <c r="BS123" s="486" t="s">
        <v>8438</v>
      </c>
      <c r="BT123" s="522"/>
      <c r="BU123" s="522"/>
      <c r="BV123" s="522"/>
      <c r="BW123" s="522"/>
      <c r="BX123" s="521"/>
      <c r="BY123" s="48">
        <f t="shared" si="57"/>
        <v>1</v>
      </c>
      <c r="BZ123" s="531">
        <v>180</v>
      </c>
      <c r="CA123" s="531">
        <v>20</v>
      </c>
      <c r="CB123" s="531"/>
      <c r="CC123" s="531"/>
      <c r="CD123" s="26"/>
      <c r="CE123" s="26"/>
      <c r="CF123" s="26"/>
      <c r="CG123" s="26"/>
      <c r="CH123" s="26"/>
      <c r="CI123" s="26"/>
      <c r="CJ123" s="26"/>
      <c r="CK123" s="26"/>
      <c r="CL123" s="27">
        <f t="shared" si="38"/>
        <v>180</v>
      </c>
      <c r="CM123" s="27">
        <f t="shared" si="58"/>
        <v>20</v>
      </c>
      <c r="CN123" s="531">
        <v>180</v>
      </c>
      <c r="CO123" s="531">
        <v>20</v>
      </c>
      <c r="CP123" s="14" t="str">
        <f t="shared" si="39"/>
        <v>JÓ</v>
      </c>
      <c r="CQ123" s="14" t="str">
        <f t="shared" si="40"/>
        <v>JÓ</v>
      </c>
      <c r="CR123" s="33"/>
      <c r="CS123" s="33"/>
      <c r="CT123" s="32" t="s">
        <v>699</v>
      </c>
      <c r="CU123" s="523" t="s">
        <v>8057</v>
      </c>
      <c r="CV123" s="523"/>
      <c r="CW123" s="524"/>
      <c r="CX123" s="524"/>
      <c r="CY123" s="524"/>
      <c r="CZ123" s="524"/>
      <c r="DA123" s="26">
        <f t="shared" si="59"/>
        <v>1</v>
      </c>
      <c r="DB123" s="531">
        <v>30</v>
      </c>
      <c r="DC123" s="531">
        <v>20</v>
      </c>
      <c r="DD123" s="531">
        <v>10</v>
      </c>
      <c r="DE123" s="531">
        <v>20</v>
      </c>
      <c r="DF123" s="531"/>
      <c r="DG123" s="531"/>
      <c r="DH123" s="531"/>
      <c r="DI123" s="531"/>
      <c r="DJ123" s="531"/>
      <c r="DK123" s="531"/>
      <c r="DL123" s="531"/>
      <c r="DM123" s="531"/>
      <c r="DN123" s="531"/>
      <c r="DO123" s="531"/>
      <c r="DP123" s="531"/>
      <c r="DQ123" s="531"/>
      <c r="DR123" s="531"/>
      <c r="DS123" s="531"/>
      <c r="DT123" s="531"/>
      <c r="DU123" s="531"/>
      <c r="DV123" s="531"/>
      <c r="DW123" s="531"/>
      <c r="DX123" s="531"/>
      <c r="DY123" s="531"/>
      <c r="DZ123" s="27">
        <f t="shared" si="64"/>
        <v>30</v>
      </c>
      <c r="EA123" s="27">
        <f t="shared" si="65"/>
        <v>20</v>
      </c>
      <c r="EB123" s="27">
        <f t="shared" si="66"/>
        <v>10</v>
      </c>
      <c r="EC123" s="27">
        <f t="shared" si="67"/>
        <v>20</v>
      </c>
      <c r="ED123" s="531">
        <v>30</v>
      </c>
      <c r="EE123" s="531">
        <v>20</v>
      </c>
      <c r="EF123" s="531">
        <v>10</v>
      </c>
      <c r="EG123" s="531">
        <v>20</v>
      </c>
      <c r="EH123" s="27" t="str">
        <f t="shared" si="41"/>
        <v>JÓ</v>
      </c>
      <c r="EI123" s="27" t="str">
        <f t="shared" si="42"/>
        <v>JÓ</v>
      </c>
      <c r="EJ123" s="27" t="str">
        <f t="shared" si="43"/>
        <v>JÓ</v>
      </c>
      <c r="EK123" s="27" t="str">
        <f t="shared" si="44"/>
        <v>JÓ</v>
      </c>
      <c r="EL123" s="527"/>
      <c r="EN123" s="6">
        <f t="shared" si="45"/>
        <v>40</v>
      </c>
      <c r="EO123" s="6">
        <f t="shared" si="46"/>
        <v>60</v>
      </c>
      <c r="EP123" s="6">
        <f t="shared" si="47"/>
        <v>40</v>
      </c>
      <c r="EQ123" s="6">
        <f t="shared" si="48"/>
        <v>60</v>
      </c>
      <c r="ER123" s="24" t="str">
        <f t="shared" si="68"/>
        <v>JÓ</v>
      </c>
      <c r="ET123" s="6">
        <f t="shared" si="49"/>
        <v>100</v>
      </c>
      <c r="EV123" s="459" t="s">
        <v>796</v>
      </c>
      <c r="EW123" s="459" t="s">
        <v>802</v>
      </c>
      <c r="EX123" s="459" t="s">
        <v>824</v>
      </c>
      <c r="EZ123" s="189">
        <f t="shared" si="50"/>
        <v>450</v>
      </c>
      <c r="FA123" s="201">
        <f t="shared" si="60"/>
        <v>7.5</v>
      </c>
      <c r="FB123" s="23"/>
      <c r="FC123" s="189">
        <f t="shared" si="61"/>
        <v>2</v>
      </c>
      <c r="FE123" s="213">
        <f t="shared" si="51"/>
        <v>180</v>
      </c>
      <c r="FF123" s="213">
        <f t="shared" si="52"/>
        <v>0</v>
      </c>
      <c r="FJ123" s="542" t="s">
        <v>218</v>
      </c>
    </row>
    <row r="124" spans="1:166" ht="50.1" customHeight="1" x14ac:dyDescent="0.25">
      <c r="A124" s="20">
        <v>119</v>
      </c>
      <c r="B124" s="458" t="s">
        <v>220</v>
      </c>
      <c r="C124" s="542" t="s">
        <v>221</v>
      </c>
      <c r="D124" s="459" t="s">
        <v>12</v>
      </c>
      <c r="E124" s="530">
        <v>30</v>
      </c>
      <c r="F124" s="530">
        <v>70</v>
      </c>
      <c r="G124" s="38" t="s">
        <v>464</v>
      </c>
      <c r="H124" s="38" t="s">
        <v>465</v>
      </c>
      <c r="I124" s="38" t="s">
        <v>8431</v>
      </c>
      <c r="J124" s="38" t="s">
        <v>465</v>
      </c>
      <c r="K124" s="38" t="s">
        <v>7915</v>
      </c>
      <c r="L124" s="38" t="s">
        <v>412</v>
      </c>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f t="shared" si="53"/>
        <v>3</v>
      </c>
      <c r="AJ124" s="474" t="s">
        <v>465</v>
      </c>
      <c r="AK124" s="474" t="s">
        <v>8433</v>
      </c>
      <c r="AL124" s="474"/>
      <c r="AM124" s="474"/>
      <c r="AN124" s="474"/>
      <c r="AO124" s="474"/>
      <c r="AP124" s="474"/>
      <c r="AQ124" s="474"/>
      <c r="AR124" s="474"/>
      <c r="AS124" s="41">
        <f t="shared" si="54"/>
        <v>1</v>
      </c>
      <c r="AT124" s="41">
        <v>120</v>
      </c>
      <c r="AU124" s="41">
        <v>70</v>
      </c>
      <c r="AV124" s="41"/>
      <c r="AW124" s="41"/>
      <c r="AX124" s="41"/>
      <c r="AY124" s="41"/>
      <c r="AZ124" s="41"/>
      <c r="BA124" s="41"/>
      <c r="BB124" s="41"/>
      <c r="BC124" s="41"/>
      <c r="BD124" s="41"/>
      <c r="BE124" s="41"/>
      <c r="BF124" s="41"/>
      <c r="BG124" s="41"/>
      <c r="BH124" s="41"/>
      <c r="BI124" s="41"/>
      <c r="BJ124" s="11">
        <f t="shared" si="55"/>
        <v>120</v>
      </c>
      <c r="BK124" s="11">
        <f t="shared" si="56"/>
        <v>70</v>
      </c>
      <c r="BL124" s="41">
        <v>120</v>
      </c>
      <c r="BM124" s="41">
        <v>70</v>
      </c>
      <c r="BN124" s="14" t="str">
        <f t="shared" si="62"/>
        <v>JÓ</v>
      </c>
      <c r="BO124" s="14" t="str">
        <f t="shared" si="63"/>
        <v>JÓ</v>
      </c>
      <c r="BP124" s="33"/>
      <c r="BR124" s="29" t="s">
        <v>335</v>
      </c>
      <c r="BS124" s="522"/>
      <c r="BT124" s="522"/>
      <c r="BU124" s="522"/>
      <c r="BV124" s="522"/>
      <c r="BW124" s="522"/>
      <c r="BX124" s="521"/>
      <c r="BY124" s="48">
        <f t="shared" si="57"/>
        <v>0</v>
      </c>
      <c r="BZ124" s="531" t="s">
        <v>335</v>
      </c>
      <c r="CA124" s="531" t="s">
        <v>335</v>
      </c>
      <c r="CB124" s="531"/>
      <c r="CC124" s="531"/>
      <c r="CD124" s="26"/>
      <c r="CE124" s="26"/>
      <c r="CF124" s="26"/>
      <c r="CG124" s="26"/>
      <c r="CH124" s="26"/>
      <c r="CI124" s="26"/>
      <c r="CJ124" s="26"/>
      <c r="CK124" s="26"/>
      <c r="CL124" s="27" t="str">
        <f t="shared" si="38"/>
        <v>0</v>
      </c>
      <c r="CM124" s="27" t="str">
        <f t="shared" si="58"/>
        <v>0</v>
      </c>
      <c r="CN124" s="531" t="s">
        <v>335</v>
      </c>
      <c r="CO124" s="531" t="s">
        <v>335</v>
      </c>
      <c r="CP124" s="14" t="str">
        <f t="shared" si="39"/>
        <v>NINCS</v>
      </c>
      <c r="CQ124" s="14" t="str">
        <f t="shared" si="40"/>
        <v>NINCS</v>
      </c>
      <c r="CR124" s="33"/>
      <c r="CS124" s="33"/>
      <c r="CT124" s="32" t="s">
        <v>8439</v>
      </c>
      <c r="CU124" s="523" t="s">
        <v>8440</v>
      </c>
      <c r="CV124" s="523"/>
      <c r="CW124" s="524"/>
      <c r="CX124" s="524"/>
      <c r="CY124" s="524"/>
      <c r="CZ124" s="524"/>
      <c r="DA124" s="26">
        <f t="shared" si="59"/>
        <v>1</v>
      </c>
      <c r="DB124" s="531">
        <v>30</v>
      </c>
      <c r="DC124" s="531">
        <v>20</v>
      </c>
      <c r="DD124" s="531">
        <v>10</v>
      </c>
      <c r="DE124" s="531">
        <v>30</v>
      </c>
      <c r="DF124" s="531"/>
      <c r="DG124" s="531"/>
      <c r="DH124" s="531"/>
      <c r="DI124" s="531"/>
      <c r="DJ124" s="531"/>
      <c r="DK124" s="531"/>
      <c r="DL124" s="531"/>
      <c r="DM124" s="531"/>
      <c r="DN124" s="531"/>
      <c r="DO124" s="531"/>
      <c r="DP124" s="531"/>
      <c r="DQ124" s="531"/>
      <c r="DR124" s="531"/>
      <c r="DS124" s="531"/>
      <c r="DT124" s="531"/>
      <c r="DU124" s="531"/>
      <c r="DV124" s="531"/>
      <c r="DW124" s="531"/>
      <c r="DX124" s="531"/>
      <c r="DY124" s="531"/>
      <c r="DZ124" s="27">
        <f t="shared" si="64"/>
        <v>30</v>
      </c>
      <c r="EA124" s="27">
        <f t="shared" si="65"/>
        <v>20</v>
      </c>
      <c r="EB124" s="27">
        <f t="shared" si="66"/>
        <v>10</v>
      </c>
      <c r="EC124" s="27">
        <f t="shared" si="67"/>
        <v>30</v>
      </c>
      <c r="ED124" s="531">
        <v>30</v>
      </c>
      <c r="EE124" s="531">
        <v>20</v>
      </c>
      <c r="EF124" s="531">
        <v>10</v>
      </c>
      <c r="EG124" s="531">
        <v>30</v>
      </c>
      <c r="EH124" s="27" t="str">
        <f t="shared" si="41"/>
        <v>JÓ</v>
      </c>
      <c r="EI124" s="27" t="str">
        <f t="shared" si="42"/>
        <v>JÓ</v>
      </c>
      <c r="EJ124" s="27" t="str">
        <f t="shared" si="43"/>
        <v>JÓ</v>
      </c>
      <c r="EK124" s="27" t="str">
        <f t="shared" si="44"/>
        <v>JÓ</v>
      </c>
      <c r="EL124" s="527"/>
      <c r="EN124" s="6">
        <f t="shared" si="45"/>
        <v>30</v>
      </c>
      <c r="EO124" s="6">
        <f t="shared" si="46"/>
        <v>70</v>
      </c>
      <c r="EP124" s="6">
        <f t="shared" si="47"/>
        <v>30</v>
      </c>
      <c r="EQ124" s="6">
        <f t="shared" si="48"/>
        <v>70</v>
      </c>
      <c r="ER124" s="24" t="str">
        <f t="shared" si="68"/>
        <v>JÓ</v>
      </c>
      <c r="ET124" s="6">
        <f t="shared" si="49"/>
        <v>100</v>
      </c>
      <c r="EV124" s="459" t="s">
        <v>799</v>
      </c>
      <c r="EW124" s="459" t="s">
        <v>802</v>
      </c>
      <c r="EX124" s="459" t="s">
        <v>826</v>
      </c>
      <c r="EZ124" s="189">
        <f t="shared" si="50"/>
        <v>150</v>
      </c>
      <c r="FA124" s="201">
        <f t="shared" si="60"/>
        <v>2.5</v>
      </c>
      <c r="FB124" s="23"/>
      <c r="FC124" s="189">
        <f t="shared" si="61"/>
        <v>3</v>
      </c>
      <c r="FE124" s="213">
        <f t="shared" si="51"/>
        <v>0</v>
      </c>
      <c r="FF124" s="213">
        <f t="shared" si="52"/>
        <v>0</v>
      </c>
      <c r="FJ124" s="542" t="s">
        <v>221</v>
      </c>
    </row>
    <row r="125" spans="1:166" ht="50.1" customHeight="1" x14ac:dyDescent="0.25">
      <c r="A125" s="20">
        <v>120</v>
      </c>
      <c r="B125" s="459" t="s">
        <v>222</v>
      </c>
      <c r="C125" s="542" t="s">
        <v>223</v>
      </c>
      <c r="D125" s="459" t="s">
        <v>14</v>
      </c>
      <c r="E125" s="530">
        <v>60</v>
      </c>
      <c r="F125" s="530">
        <v>40</v>
      </c>
      <c r="G125" s="38" t="s">
        <v>8441</v>
      </c>
      <c r="H125" s="38" t="s">
        <v>700</v>
      </c>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f t="shared" si="53"/>
        <v>1</v>
      </c>
      <c r="AJ125" s="474" t="s">
        <v>8442</v>
      </c>
      <c r="AK125" s="474" t="s">
        <v>8443</v>
      </c>
      <c r="AL125" s="474"/>
      <c r="AM125" s="474"/>
      <c r="AN125" s="474"/>
      <c r="AO125" s="474"/>
      <c r="AP125" s="474"/>
      <c r="AQ125" s="474"/>
      <c r="AR125" s="474"/>
      <c r="AS125" s="41">
        <f t="shared" si="54"/>
        <v>1</v>
      </c>
      <c r="AT125" s="41">
        <v>150</v>
      </c>
      <c r="AU125" s="41">
        <v>40</v>
      </c>
      <c r="AV125" s="41"/>
      <c r="AW125" s="41"/>
      <c r="AX125" s="41"/>
      <c r="AY125" s="41"/>
      <c r="AZ125" s="41"/>
      <c r="BA125" s="41"/>
      <c r="BB125" s="41"/>
      <c r="BC125" s="41"/>
      <c r="BD125" s="41"/>
      <c r="BE125" s="41"/>
      <c r="BF125" s="41"/>
      <c r="BG125" s="41"/>
      <c r="BH125" s="41"/>
      <c r="BI125" s="41"/>
      <c r="BJ125" s="11">
        <f t="shared" si="55"/>
        <v>150</v>
      </c>
      <c r="BK125" s="11">
        <f t="shared" si="56"/>
        <v>40</v>
      </c>
      <c r="BL125" s="41">
        <v>150</v>
      </c>
      <c r="BM125" s="41">
        <v>40</v>
      </c>
      <c r="BN125" s="14" t="str">
        <f t="shared" si="62"/>
        <v>JÓ</v>
      </c>
      <c r="BO125" s="14" t="str">
        <f t="shared" si="63"/>
        <v>JÓ</v>
      </c>
      <c r="BP125" s="33"/>
      <c r="BR125" s="29" t="s">
        <v>335</v>
      </c>
      <c r="BS125" s="486"/>
      <c r="BT125" s="522"/>
      <c r="BU125" s="522"/>
      <c r="BV125" s="522"/>
      <c r="BW125" s="522"/>
      <c r="BX125" s="521"/>
      <c r="BY125" s="48">
        <f t="shared" si="57"/>
        <v>0</v>
      </c>
      <c r="BZ125" s="531" t="s">
        <v>335</v>
      </c>
      <c r="CA125" s="531" t="s">
        <v>335</v>
      </c>
      <c r="CB125" s="531"/>
      <c r="CC125" s="531"/>
      <c r="CD125" s="26"/>
      <c r="CE125" s="26"/>
      <c r="CF125" s="26"/>
      <c r="CG125" s="26"/>
      <c r="CH125" s="26"/>
      <c r="CI125" s="26"/>
      <c r="CJ125" s="26"/>
      <c r="CK125" s="26"/>
      <c r="CL125" s="27" t="str">
        <f t="shared" si="38"/>
        <v>0</v>
      </c>
      <c r="CM125" s="27" t="str">
        <f t="shared" si="58"/>
        <v>0</v>
      </c>
      <c r="CN125" s="531" t="s">
        <v>335</v>
      </c>
      <c r="CO125" s="531" t="s">
        <v>335</v>
      </c>
      <c r="CP125" s="14" t="str">
        <f t="shared" si="39"/>
        <v>NINCS</v>
      </c>
      <c r="CQ125" s="14" t="str">
        <f t="shared" si="40"/>
        <v>NINCS</v>
      </c>
      <c r="CR125" s="33"/>
      <c r="CS125" s="33"/>
      <c r="CT125" s="32" t="s">
        <v>479</v>
      </c>
      <c r="CU125" s="523" t="s">
        <v>8146</v>
      </c>
      <c r="CV125" s="523"/>
      <c r="CW125" s="524"/>
      <c r="CX125" s="524"/>
      <c r="CY125" s="524"/>
      <c r="CZ125" s="524"/>
      <c r="DA125" s="26">
        <f t="shared" si="59"/>
        <v>1</v>
      </c>
      <c r="DB125" s="531">
        <v>30</v>
      </c>
      <c r="DC125" s="531">
        <v>20</v>
      </c>
      <c r="DD125" s="531">
        <v>10</v>
      </c>
      <c r="DE125" s="531">
        <v>60</v>
      </c>
      <c r="DF125" s="531"/>
      <c r="DG125" s="531"/>
      <c r="DH125" s="531"/>
      <c r="DI125" s="531"/>
      <c r="DJ125" s="531"/>
      <c r="DK125" s="531"/>
      <c r="DL125" s="531"/>
      <c r="DM125" s="531"/>
      <c r="DN125" s="531"/>
      <c r="DO125" s="531"/>
      <c r="DP125" s="531"/>
      <c r="DQ125" s="531"/>
      <c r="DR125" s="531"/>
      <c r="DS125" s="531"/>
      <c r="DT125" s="531"/>
      <c r="DU125" s="531"/>
      <c r="DV125" s="531"/>
      <c r="DW125" s="531"/>
      <c r="DX125" s="531"/>
      <c r="DY125" s="531"/>
      <c r="DZ125" s="27">
        <f t="shared" si="64"/>
        <v>30</v>
      </c>
      <c r="EA125" s="27">
        <f t="shared" si="65"/>
        <v>20</v>
      </c>
      <c r="EB125" s="27">
        <f t="shared" si="66"/>
        <v>10</v>
      </c>
      <c r="EC125" s="27">
        <f t="shared" si="67"/>
        <v>60</v>
      </c>
      <c r="ED125" s="531">
        <v>30</v>
      </c>
      <c r="EE125" s="531">
        <v>20</v>
      </c>
      <c r="EF125" s="531">
        <v>10</v>
      </c>
      <c r="EG125" s="531">
        <v>60</v>
      </c>
      <c r="EH125" s="27" t="str">
        <f t="shared" si="41"/>
        <v>JÓ</v>
      </c>
      <c r="EI125" s="27" t="str">
        <f t="shared" si="42"/>
        <v>JÓ</v>
      </c>
      <c r="EJ125" s="27" t="str">
        <f t="shared" si="43"/>
        <v>JÓ</v>
      </c>
      <c r="EK125" s="27" t="str">
        <f t="shared" si="44"/>
        <v>JÓ</v>
      </c>
      <c r="EL125" s="527"/>
      <c r="EN125" s="6">
        <f t="shared" si="45"/>
        <v>60</v>
      </c>
      <c r="EO125" s="6">
        <f t="shared" si="46"/>
        <v>40</v>
      </c>
      <c r="EP125" s="6">
        <f t="shared" si="47"/>
        <v>60</v>
      </c>
      <c r="EQ125" s="6">
        <f t="shared" si="48"/>
        <v>40</v>
      </c>
      <c r="ER125" s="24" t="str">
        <f t="shared" si="68"/>
        <v>Elmélet több</v>
      </c>
      <c r="ET125" s="6">
        <f t="shared" si="49"/>
        <v>100</v>
      </c>
      <c r="EV125" s="459" t="s">
        <v>796</v>
      </c>
      <c r="EW125" s="459" t="s">
        <v>818</v>
      </c>
      <c r="EX125" s="459" t="s">
        <v>819</v>
      </c>
      <c r="EZ125" s="189">
        <f t="shared" si="50"/>
        <v>180</v>
      </c>
      <c r="FA125" s="201">
        <f t="shared" si="60"/>
        <v>3</v>
      </c>
      <c r="FB125" s="23"/>
      <c r="FC125" s="189">
        <f t="shared" si="61"/>
        <v>3</v>
      </c>
      <c r="FE125" s="213">
        <f t="shared" si="51"/>
        <v>0</v>
      </c>
      <c r="FF125" s="213">
        <f t="shared" si="52"/>
        <v>0</v>
      </c>
      <c r="FJ125" s="542" t="s">
        <v>223</v>
      </c>
    </row>
    <row r="126" spans="1:166" ht="50.1" customHeight="1" x14ac:dyDescent="0.25">
      <c r="A126" s="20">
        <v>121</v>
      </c>
      <c r="B126" s="459" t="s">
        <v>224</v>
      </c>
      <c r="C126" s="541" t="s">
        <v>225</v>
      </c>
      <c r="D126" s="459" t="s">
        <v>12</v>
      </c>
      <c r="E126" s="530">
        <v>50</v>
      </c>
      <c r="F126" s="530">
        <v>50</v>
      </c>
      <c r="G126" s="38" t="s">
        <v>7942</v>
      </c>
      <c r="H126" s="38" t="s">
        <v>425</v>
      </c>
      <c r="I126" s="38" t="s">
        <v>8104</v>
      </c>
      <c r="J126" s="38" t="s">
        <v>518</v>
      </c>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f t="shared" si="53"/>
        <v>2</v>
      </c>
      <c r="AJ126" s="474" t="s">
        <v>80</v>
      </c>
      <c r="AK126" s="474" t="s">
        <v>8444</v>
      </c>
      <c r="AL126" s="474"/>
      <c r="AM126" s="474"/>
      <c r="AN126" s="474"/>
      <c r="AO126" s="474"/>
      <c r="AP126" s="474"/>
      <c r="AQ126" s="474"/>
      <c r="AR126" s="474"/>
      <c r="AS126" s="41">
        <f t="shared" si="54"/>
        <v>1</v>
      </c>
      <c r="AT126" s="41">
        <v>90</v>
      </c>
      <c r="AU126" s="41">
        <v>80</v>
      </c>
      <c r="AV126" s="41"/>
      <c r="AW126" s="41"/>
      <c r="AX126" s="41"/>
      <c r="AY126" s="41"/>
      <c r="AZ126" s="41"/>
      <c r="BA126" s="41"/>
      <c r="BB126" s="41"/>
      <c r="BC126" s="41"/>
      <c r="BD126" s="41"/>
      <c r="BE126" s="41"/>
      <c r="BF126" s="41"/>
      <c r="BG126" s="41"/>
      <c r="BH126" s="41"/>
      <c r="BI126" s="41"/>
      <c r="BJ126" s="11">
        <f t="shared" si="55"/>
        <v>90</v>
      </c>
      <c r="BK126" s="11">
        <f t="shared" si="56"/>
        <v>80</v>
      </c>
      <c r="BL126" s="41">
        <v>90</v>
      </c>
      <c r="BM126" s="41">
        <v>80</v>
      </c>
      <c r="BN126" s="14" t="str">
        <f t="shared" si="62"/>
        <v>JÓ</v>
      </c>
      <c r="BO126" s="14" t="str">
        <f t="shared" si="63"/>
        <v>JÓ</v>
      </c>
      <c r="BP126" s="33" t="s">
        <v>8445</v>
      </c>
      <c r="BR126" s="29" t="s">
        <v>335</v>
      </c>
      <c r="BS126" s="486"/>
      <c r="BT126" s="522"/>
      <c r="BU126" s="522"/>
      <c r="BV126" s="522"/>
      <c r="BW126" s="522"/>
      <c r="BX126" s="521"/>
      <c r="BY126" s="48">
        <f t="shared" si="57"/>
        <v>0</v>
      </c>
      <c r="BZ126" s="534" t="s">
        <v>335</v>
      </c>
      <c r="CA126" s="534" t="s">
        <v>335</v>
      </c>
      <c r="CB126" s="534"/>
      <c r="CC126" s="534"/>
      <c r="CD126" s="26"/>
      <c r="CE126" s="26"/>
      <c r="CF126" s="26"/>
      <c r="CG126" s="26"/>
      <c r="CH126" s="26"/>
      <c r="CI126" s="26"/>
      <c r="CJ126" s="26"/>
      <c r="CK126" s="26"/>
      <c r="CL126" s="27" t="str">
        <f t="shared" si="38"/>
        <v>0</v>
      </c>
      <c r="CM126" s="27" t="str">
        <f t="shared" si="58"/>
        <v>0</v>
      </c>
      <c r="CN126" s="534" t="s">
        <v>335</v>
      </c>
      <c r="CO126" s="534" t="s">
        <v>335</v>
      </c>
      <c r="CP126" s="14" t="str">
        <f t="shared" si="39"/>
        <v>NINCS</v>
      </c>
      <c r="CQ126" s="14" t="str">
        <f t="shared" si="40"/>
        <v>NINCS</v>
      </c>
      <c r="CR126" s="33"/>
      <c r="CS126" s="33"/>
      <c r="CT126" s="32" t="s">
        <v>427</v>
      </c>
      <c r="CU126" s="523" t="s">
        <v>701</v>
      </c>
      <c r="CV126" s="523"/>
      <c r="CW126" s="524"/>
      <c r="CX126" s="524"/>
      <c r="CY126" s="524"/>
      <c r="CZ126" s="524"/>
      <c r="DA126" s="26">
        <f t="shared" si="59"/>
        <v>1</v>
      </c>
      <c r="DB126" s="534">
        <v>45</v>
      </c>
      <c r="DC126" s="534">
        <v>30</v>
      </c>
      <c r="DD126" s="534">
        <v>15</v>
      </c>
      <c r="DE126" s="534">
        <v>20</v>
      </c>
      <c r="DF126" s="534"/>
      <c r="DG126" s="534"/>
      <c r="DH126" s="534"/>
      <c r="DI126" s="534"/>
      <c r="DJ126" s="534"/>
      <c r="DK126" s="534"/>
      <c r="DL126" s="534"/>
      <c r="DM126" s="534"/>
      <c r="DN126" s="534"/>
      <c r="DO126" s="534"/>
      <c r="DP126" s="534"/>
      <c r="DQ126" s="534"/>
      <c r="DR126" s="534"/>
      <c r="DS126" s="534"/>
      <c r="DT126" s="534"/>
      <c r="DU126" s="534"/>
      <c r="DV126" s="534"/>
      <c r="DW126" s="534"/>
      <c r="DX126" s="534"/>
      <c r="DY126" s="534"/>
      <c r="DZ126" s="27">
        <f t="shared" si="64"/>
        <v>45</v>
      </c>
      <c r="EA126" s="27">
        <f t="shared" si="65"/>
        <v>30</v>
      </c>
      <c r="EB126" s="27">
        <f t="shared" si="66"/>
        <v>15</v>
      </c>
      <c r="EC126" s="27">
        <f t="shared" si="67"/>
        <v>20</v>
      </c>
      <c r="ED126" s="534">
        <v>45</v>
      </c>
      <c r="EE126" s="534">
        <v>30</v>
      </c>
      <c r="EF126" s="534">
        <v>15</v>
      </c>
      <c r="EG126" s="534">
        <v>20</v>
      </c>
      <c r="EH126" s="27" t="str">
        <f t="shared" si="41"/>
        <v>JÓ</v>
      </c>
      <c r="EI126" s="27" t="str">
        <f t="shared" si="42"/>
        <v>JÓ</v>
      </c>
      <c r="EJ126" s="27" t="str">
        <f t="shared" si="43"/>
        <v>JÓ</v>
      </c>
      <c r="EK126" s="27" t="str">
        <f t="shared" si="44"/>
        <v>JÓ</v>
      </c>
      <c r="EL126" s="527"/>
      <c r="EN126" s="6">
        <f t="shared" si="45"/>
        <v>20</v>
      </c>
      <c r="EO126" s="6">
        <f t="shared" si="46"/>
        <v>80</v>
      </c>
      <c r="EP126" s="6">
        <f t="shared" si="47"/>
        <v>50</v>
      </c>
      <c r="EQ126" s="6">
        <f t="shared" si="48"/>
        <v>50</v>
      </c>
      <c r="ER126" s="24" t="str">
        <f t="shared" si="68"/>
        <v>Gyakorlat több</v>
      </c>
      <c r="ET126" s="6">
        <f t="shared" si="49"/>
        <v>100</v>
      </c>
      <c r="EV126" s="459" t="s">
        <v>805</v>
      </c>
      <c r="EW126" s="459" t="s">
        <v>806</v>
      </c>
      <c r="EX126" s="459" t="s">
        <v>812</v>
      </c>
      <c r="EZ126" s="189">
        <f t="shared" si="50"/>
        <v>135</v>
      </c>
      <c r="FA126" s="201">
        <f t="shared" si="60"/>
        <v>2.25</v>
      </c>
      <c r="FB126" s="23"/>
      <c r="FC126" s="189">
        <f t="shared" si="61"/>
        <v>4</v>
      </c>
      <c r="FE126" s="213">
        <f t="shared" si="51"/>
        <v>0</v>
      </c>
      <c r="FF126" s="213">
        <f t="shared" si="52"/>
        <v>0</v>
      </c>
      <c r="FJ126" s="542" t="s">
        <v>225</v>
      </c>
    </row>
    <row r="127" spans="1:166" ht="50.1" customHeight="1" x14ac:dyDescent="0.25">
      <c r="A127" s="20">
        <v>122</v>
      </c>
      <c r="B127" s="458" t="s">
        <v>226</v>
      </c>
      <c r="C127" s="542" t="s">
        <v>227</v>
      </c>
      <c r="D127" s="459" t="s">
        <v>179</v>
      </c>
      <c r="E127" s="530">
        <v>50</v>
      </c>
      <c r="F127" s="530">
        <v>50</v>
      </c>
      <c r="G127" s="38" t="s">
        <v>702</v>
      </c>
      <c r="H127" s="38" t="s">
        <v>703</v>
      </c>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f t="shared" si="53"/>
        <v>1</v>
      </c>
      <c r="AJ127" s="474" t="s">
        <v>8448</v>
      </c>
      <c r="AK127" s="474" t="s">
        <v>8446</v>
      </c>
      <c r="AL127" s="474" t="s">
        <v>8447</v>
      </c>
      <c r="AM127" s="474"/>
      <c r="AN127" s="474"/>
      <c r="AO127" s="474"/>
      <c r="AP127" s="474"/>
      <c r="AQ127" s="474"/>
      <c r="AR127" s="474"/>
      <c r="AS127" s="41">
        <f t="shared" si="54"/>
        <v>2</v>
      </c>
      <c r="AT127" s="41">
        <v>0</v>
      </c>
      <c r="AU127" s="41">
        <v>25</v>
      </c>
      <c r="AV127" s="41">
        <v>180</v>
      </c>
      <c r="AW127" s="41">
        <v>25</v>
      </c>
      <c r="AX127" s="41"/>
      <c r="AY127" s="41"/>
      <c r="AZ127" s="41"/>
      <c r="BA127" s="41"/>
      <c r="BB127" s="41"/>
      <c r="BC127" s="41"/>
      <c r="BD127" s="41"/>
      <c r="BE127" s="41"/>
      <c r="BF127" s="41"/>
      <c r="BG127" s="41"/>
      <c r="BH127" s="41"/>
      <c r="BI127" s="41"/>
      <c r="BJ127" s="11">
        <f t="shared" si="55"/>
        <v>180</v>
      </c>
      <c r="BK127" s="11">
        <f t="shared" si="56"/>
        <v>50</v>
      </c>
      <c r="BL127" s="41">
        <v>180</v>
      </c>
      <c r="BM127" s="41">
        <v>50</v>
      </c>
      <c r="BN127" s="14" t="str">
        <f t="shared" si="62"/>
        <v>JÓ</v>
      </c>
      <c r="BO127" s="14" t="str">
        <f t="shared" si="63"/>
        <v>JÓ</v>
      </c>
      <c r="BP127" s="33" t="s">
        <v>8452</v>
      </c>
      <c r="BR127" s="29" t="s">
        <v>704</v>
      </c>
      <c r="BS127" s="486" t="s">
        <v>8449</v>
      </c>
      <c r="BT127" s="522"/>
      <c r="BU127" s="522"/>
      <c r="BV127" s="522"/>
      <c r="BW127" s="522"/>
      <c r="BX127" s="521"/>
      <c r="BY127" s="48">
        <f t="shared" si="57"/>
        <v>1</v>
      </c>
      <c r="BZ127" s="534">
        <v>120</v>
      </c>
      <c r="CA127" s="534">
        <v>20</v>
      </c>
      <c r="CB127" s="534"/>
      <c r="CC127" s="534"/>
      <c r="CD127" s="26"/>
      <c r="CE127" s="26"/>
      <c r="CF127" s="26"/>
      <c r="CG127" s="26"/>
      <c r="CH127" s="26"/>
      <c r="CI127" s="26"/>
      <c r="CJ127" s="26"/>
      <c r="CK127" s="26"/>
      <c r="CL127" s="27">
        <f t="shared" si="38"/>
        <v>120</v>
      </c>
      <c r="CM127" s="27">
        <f t="shared" si="58"/>
        <v>20</v>
      </c>
      <c r="CN127" s="534">
        <v>60</v>
      </c>
      <c r="CO127" s="534">
        <v>25</v>
      </c>
      <c r="CP127" s="14" t="str">
        <f t="shared" si="39"/>
        <v>ROSSZ</v>
      </c>
      <c r="CQ127" s="14" t="str">
        <f t="shared" si="40"/>
        <v>ROSSZ</v>
      </c>
      <c r="CR127" s="33"/>
      <c r="CS127" s="33"/>
      <c r="CT127" s="32" t="s">
        <v>8450</v>
      </c>
      <c r="CU127" s="523" t="s">
        <v>8451</v>
      </c>
      <c r="CV127" s="523"/>
      <c r="CW127" s="524"/>
      <c r="CX127" s="524"/>
      <c r="CY127" s="524"/>
      <c r="CZ127" s="524"/>
      <c r="DA127" s="26">
        <f t="shared" si="59"/>
        <v>1</v>
      </c>
      <c r="DB127" s="42">
        <v>50</v>
      </c>
      <c r="DC127" s="42">
        <v>30</v>
      </c>
      <c r="DD127" s="42">
        <v>20</v>
      </c>
      <c r="DE127" s="534">
        <v>30</v>
      </c>
      <c r="DF127" s="534"/>
      <c r="DG127" s="534"/>
      <c r="DH127" s="534"/>
      <c r="DI127" s="534"/>
      <c r="DJ127" s="534"/>
      <c r="DK127" s="534"/>
      <c r="DL127" s="534"/>
      <c r="DM127" s="534"/>
      <c r="DN127" s="534"/>
      <c r="DO127" s="534"/>
      <c r="DP127" s="534"/>
      <c r="DQ127" s="534"/>
      <c r="DR127" s="534"/>
      <c r="DS127" s="534"/>
      <c r="DT127" s="534"/>
      <c r="DU127" s="534"/>
      <c r="DV127" s="534"/>
      <c r="DW127" s="534"/>
      <c r="DX127" s="534"/>
      <c r="DY127" s="534"/>
      <c r="DZ127" s="27">
        <f t="shared" si="64"/>
        <v>50</v>
      </c>
      <c r="EA127" s="27">
        <f t="shared" si="65"/>
        <v>30</v>
      </c>
      <c r="EB127" s="27">
        <f t="shared" si="66"/>
        <v>20</v>
      </c>
      <c r="EC127" s="27">
        <f t="shared" si="67"/>
        <v>30</v>
      </c>
      <c r="ED127" s="534">
        <v>50</v>
      </c>
      <c r="EE127" s="534">
        <v>30</v>
      </c>
      <c r="EF127" s="534">
        <v>20</v>
      </c>
      <c r="EG127" s="534">
        <v>30</v>
      </c>
      <c r="EH127" s="27" t="str">
        <f t="shared" si="41"/>
        <v>JÓ</v>
      </c>
      <c r="EI127" s="27" t="str">
        <f t="shared" si="42"/>
        <v>JÓ</v>
      </c>
      <c r="EJ127" s="27" t="str">
        <f t="shared" si="43"/>
        <v>JÓ</v>
      </c>
      <c r="EK127" s="27" t="str">
        <f t="shared" si="44"/>
        <v>JÓ</v>
      </c>
      <c r="EL127" s="527"/>
      <c r="EN127" s="6">
        <f t="shared" si="45"/>
        <v>50</v>
      </c>
      <c r="EO127" s="6">
        <f t="shared" si="46"/>
        <v>50</v>
      </c>
      <c r="EP127" s="6">
        <f t="shared" si="47"/>
        <v>50</v>
      </c>
      <c r="EQ127" s="6">
        <f t="shared" si="48"/>
        <v>50</v>
      </c>
      <c r="ER127" s="24" t="str">
        <f t="shared" si="68"/>
        <v>JÓ</v>
      </c>
      <c r="ET127" s="6">
        <f t="shared" si="49"/>
        <v>100</v>
      </c>
      <c r="EV127" s="459" t="s">
        <v>796</v>
      </c>
      <c r="EW127" s="459" t="s">
        <v>806</v>
      </c>
      <c r="EX127" s="459" t="s">
        <v>812</v>
      </c>
      <c r="EZ127" s="189">
        <f t="shared" si="50"/>
        <v>350</v>
      </c>
      <c r="FA127" s="201">
        <f t="shared" si="60"/>
        <v>5.833333333333333</v>
      </c>
      <c r="FB127" s="23"/>
      <c r="FC127" s="189">
        <f t="shared" si="61"/>
        <v>2</v>
      </c>
      <c r="FE127" s="213">
        <f t="shared" si="51"/>
        <v>120</v>
      </c>
      <c r="FF127" s="213">
        <f t="shared" si="52"/>
        <v>0</v>
      </c>
      <c r="FJ127" s="543" t="s">
        <v>227</v>
      </c>
    </row>
    <row r="128" spans="1:166" ht="50.1" customHeight="1" x14ac:dyDescent="0.25">
      <c r="A128" s="20">
        <v>123</v>
      </c>
      <c r="B128" s="459" t="s">
        <v>8453</v>
      </c>
      <c r="C128" s="541" t="s">
        <v>8454</v>
      </c>
      <c r="D128" s="459" t="s">
        <v>16</v>
      </c>
      <c r="E128" s="530">
        <v>60</v>
      </c>
      <c r="F128" s="530">
        <v>40</v>
      </c>
      <c r="G128" s="38" t="s">
        <v>8046</v>
      </c>
      <c r="H128" s="38" t="s">
        <v>8047</v>
      </c>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f t="shared" si="53"/>
        <v>1</v>
      </c>
      <c r="AJ128" s="474" t="s">
        <v>8054</v>
      </c>
      <c r="AK128" s="474" t="s">
        <v>8455</v>
      </c>
      <c r="AL128" s="474" t="s">
        <v>8456</v>
      </c>
      <c r="AM128" s="474"/>
      <c r="AN128" s="474"/>
      <c r="AO128" s="474"/>
      <c r="AP128" s="474"/>
      <c r="AQ128" s="474"/>
      <c r="AR128" s="474"/>
      <c r="AS128" s="41">
        <f t="shared" si="54"/>
        <v>2</v>
      </c>
      <c r="AT128" s="41">
        <v>20</v>
      </c>
      <c r="AU128" s="41">
        <v>15</v>
      </c>
      <c r="AV128" s="41">
        <v>45</v>
      </c>
      <c r="AW128" s="41">
        <v>25</v>
      </c>
      <c r="AX128" s="41"/>
      <c r="AY128" s="41"/>
      <c r="AZ128" s="41"/>
      <c r="BA128" s="41"/>
      <c r="BB128" s="41"/>
      <c r="BC128" s="41"/>
      <c r="BD128" s="41"/>
      <c r="BE128" s="41"/>
      <c r="BF128" s="41"/>
      <c r="BG128" s="41"/>
      <c r="BH128" s="41"/>
      <c r="BI128" s="41"/>
      <c r="BJ128" s="11">
        <f t="shared" si="55"/>
        <v>65</v>
      </c>
      <c r="BK128" s="11">
        <f t="shared" si="56"/>
        <v>40</v>
      </c>
      <c r="BL128" s="41">
        <v>65</v>
      </c>
      <c r="BM128" s="41">
        <v>40</v>
      </c>
      <c r="BN128" s="14" t="str">
        <f t="shared" si="62"/>
        <v>JÓ</v>
      </c>
      <c r="BO128" s="14" t="str">
        <f t="shared" si="63"/>
        <v>JÓ</v>
      </c>
      <c r="BP128" s="33"/>
      <c r="BR128" s="29" t="s">
        <v>478</v>
      </c>
      <c r="BS128" s="486" t="s">
        <v>8457</v>
      </c>
      <c r="BT128" s="522"/>
      <c r="BU128" s="522"/>
      <c r="BV128" s="522"/>
      <c r="BW128" s="522"/>
      <c r="BX128" s="521"/>
      <c r="BY128" s="48">
        <f t="shared" si="57"/>
        <v>1</v>
      </c>
      <c r="BZ128" s="534">
        <v>120</v>
      </c>
      <c r="CA128" s="534">
        <v>30</v>
      </c>
      <c r="CB128" s="534"/>
      <c r="CC128" s="534"/>
      <c r="CD128" s="26"/>
      <c r="CE128" s="26"/>
      <c r="CF128" s="26"/>
      <c r="CG128" s="26"/>
      <c r="CH128" s="26"/>
      <c r="CI128" s="26"/>
      <c r="CJ128" s="26"/>
      <c r="CK128" s="26"/>
      <c r="CL128" s="27">
        <f t="shared" si="38"/>
        <v>120</v>
      </c>
      <c r="CM128" s="27">
        <f t="shared" si="58"/>
        <v>30</v>
      </c>
      <c r="CN128" s="534">
        <v>120</v>
      </c>
      <c r="CO128" s="534">
        <v>30</v>
      </c>
      <c r="CP128" s="14" t="str">
        <f t="shared" si="39"/>
        <v>JÓ</v>
      </c>
      <c r="CQ128" s="14" t="str">
        <f t="shared" si="40"/>
        <v>JÓ</v>
      </c>
      <c r="CR128" s="33"/>
      <c r="CS128" s="33"/>
      <c r="CT128" s="32" t="s">
        <v>479</v>
      </c>
      <c r="CU128" s="523" t="s">
        <v>8458</v>
      </c>
      <c r="CV128" s="523"/>
      <c r="CW128" s="524"/>
      <c r="CX128" s="524"/>
      <c r="CY128" s="524"/>
      <c r="CZ128" s="524"/>
      <c r="DA128" s="26">
        <f t="shared" si="59"/>
        <v>1</v>
      </c>
      <c r="DB128" s="534">
        <v>45</v>
      </c>
      <c r="DC128" s="534">
        <v>30</v>
      </c>
      <c r="DD128" s="534">
        <v>15</v>
      </c>
      <c r="DE128" s="534">
        <v>30</v>
      </c>
      <c r="DF128" s="534"/>
      <c r="DG128" s="534"/>
      <c r="DH128" s="534"/>
      <c r="DI128" s="534"/>
      <c r="DJ128" s="534"/>
      <c r="DK128" s="534"/>
      <c r="DL128" s="534"/>
      <c r="DM128" s="534"/>
      <c r="DN128" s="534"/>
      <c r="DO128" s="534"/>
      <c r="DP128" s="534"/>
      <c r="DQ128" s="534"/>
      <c r="DR128" s="534"/>
      <c r="DS128" s="534"/>
      <c r="DT128" s="534"/>
      <c r="DU128" s="534"/>
      <c r="DV128" s="534"/>
      <c r="DW128" s="534"/>
      <c r="DX128" s="534"/>
      <c r="DY128" s="534"/>
      <c r="DZ128" s="27">
        <f t="shared" si="64"/>
        <v>45</v>
      </c>
      <c r="EA128" s="27">
        <f t="shared" si="65"/>
        <v>30</v>
      </c>
      <c r="EB128" s="27">
        <f t="shared" si="66"/>
        <v>15</v>
      </c>
      <c r="EC128" s="27">
        <f t="shared" si="67"/>
        <v>30</v>
      </c>
      <c r="ED128" s="534">
        <v>45</v>
      </c>
      <c r="EE128" s="534">
        <v>30</v>
      </c>
      <c r="EF128" s="534">
        <v>15</v>
      </c>
      <c r="EG128" s="534">
        <v>30</v>
      </c>
      <c r="EH128" s="27" t="str">
        <f t="shared" si="41"/>
        <v>JÓ</v>
      </c>
      <c r="EI128" s="27" t="str">
        <f t="shared" si="42"/>
        <v>JÓ</v>
      </c>
      <c r="EJ128" s="27" t="str">
        <f t="shared" si="43"/>
        <v>JÓ</v>
      </c>
      <c r="EK128" s="27" t="str">
        <f t="shared" si="44"/>
        <v>JÓ</v>
      </c>
      <c r="EL128" s="527"/>
      <c r="EN128" s="6">
        <f t="shared" si="45"/>
        <v>60</v>
      </c>
      <c r="EO128" s="6">
        <f t="shared" si="46"/>
        <v>40</v>
      </c>
      <c r="EP128" s="6">
        <f t="shared" si="47"/>
        <v>60</v>
      </c>
      <c r="EQ128" s="6">
        <f t="shared" si="48"/>
        <v>40</v>
      </c>
      <c r="ER128" s="24" t="str">
        <f t="shared" si="68"/>
        <v>Elmélet több</v>
      </c>
      <c r="ET128" s="6">
        <f t="shared" si="49"/>
        <v>100</v>
      </c>
      <c r="EV128" s="459" t="s">
        <v>817</v>
      </c>
      <c r="EW128" s="459" t="s">
        <v>818</v>
      </c>
      <c r="EX128" s="459" t="s">
        <v>798</v>
      </c>
      <c r="EZ128" s="189">
        <f t="shared" si="50"/>
        <v>230</v>
      </c>
      <c r="FA128" s="201">
        <f t="shared" si="60"/>
        <v>3.8333333333333335</v>
      </c>
      <c r="FB128" s="23"/>
      <c r="FC128" s="189">
        <f t="shared" si="61"/>
        <v>3</v>
      </c>
      <c r="FE128" s="213">
        <f t="shared" si="51"/>
        <v>120</v>
      </c>
      <c r="FF128" s="213">
        <f t="shared" si="52"/>
        <v>0</v>
      </c>
      <c r="FJ128" s="541" t="s">
        <v>8454</v>
      </c>
    </row>
    <row r="129" spans="1:166" ht="50.1" customHeight="1" x14ac:dyDescent="0.25">
      <c r="A129" s="20">
        <v>124</v>
      </c>
      <c r="B129" s="459" t="s">
        <v>228</v>
      </c>
      <c r="C129" s="541" t="s">
        <v>229</v>
      </c>
      <c r="D129" s="459" t="s">
        <v>14</v>
      </c>
      <c r="E129" s="530">
        <v>50</v>
      </c>
      <c r="F129" s="530">
        <v>50</v>
      </c>
      <c r="G129" s="38" t="s">
        <v>705</v>
      </c>
      <c r="H129" s="38" t="s">
        <v>706</v>
      </c>
      <c r="I129" s="38" t="s">
        <v>707</v>
      </c>
      <c r="J129" s="38" t="s">
        <v>708</v>
      </c>
      <c r="K129" s="38" t="s">
        <v>709</v>
      </c>
      <c r="L129" s="38" t="s">
        <v>710</v>
      </c>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f t="shared" si="53"/>
        <v>3</v>
      </c>
      <c r="AJ129" s="474" t="s">
        <v>8459</v>
      </c>
      <c r="AK129" s="474" t="s">
        <v>230</v>
      </c>
      <c r="AL129" s="474"/>
      <c r="AM129" s="474"/>
      <c r="AN129" s="474"/>
      <c r="AO129" s="474"/>
      <c r="AP129" s="474"/>
      <c r="AQ129" s="474"/>
      <c r="AR129" s="474"/>
      <c r="AS129" s="41">
        <f t="shared" si="54"/>
        <v>1</v>
      </c>
      <c r="AT129" s="41">
        <v>240</v>
      </c>
      <c r="AU129" s="41">
        <v>50</v>
      </c>
      <c r="AV129" s="41"/>
      <c r="AW129" s="41"/>
      <c r="AX129" s="41"/>
      <c r="AY129" s="41"/>
      <c r="AZ129" s="41"/>
      <c r="BA129" s="41"/>
      <c r="BB129" s="41"/>
      <c r="BC129" s="41"/>
      <c r="BD129" s="41"/>
      <c r="BE129" s="41"/>
      <c r="BF129" s="41"/>
      <c r="BG129" s="41"/>
      <c r="BH129" s="41"/>
      <c r="BI129" s="41"/>
      <c r="BJ129" s="11">
        <f t="shared" si="55"/>
        <v>240</v>
      </c>
      <c r="BK129" s="11">
        <f t="shared" si="56"/>
        <v>50</v>
      </c>
      <c r="BL129" s="41">
        <v>240</v>
      </c>
      <c r="BM129" s="41">
        <v>50</v>
      </c>
      <c r="BN129" s="14" t="str">
        <f t="shared" si="62"/>
        <v>JÓ</v>
      </c>
      <c r="BO129" s="14" t="str">
        <f t="shared" si="63"/>
        <v>JÓ</v>
      </c>
      <c r="BP129" s="33"/>
      <c r="BR129" s="29" t="s">
        <v>711</v>
      </c>
      <c r="BS129" s="486" t="s">
        <v>8460</v>
      </c>
      <c r="BT129" s="522"/>
      <c r="BU129" s="522"/>
      <c r="BV129" s="522"/>
      <c r="BW129" s="522"/>
      <c r="BX129" s="521"/>
      <c r="BY129" s="48">
        <f t="shared" si="57"/>
        <v>1</v>
      </c>
      <c r="BZ129" s="534">
        <v>60</v>
      </c>
      <c r="CA129" s="534">
        <v>25</v>
      </c>
      <c r="CB129" s="534"/>
      <c r="CC129" s="534"/>
      <c r="CD129" s="26"/>
      <c r="CE129" s="26"/>
      <c r="CF129" s="26"/>
      <c r="CG129" s="26"/>
      <c r="CH129" s="26"/>
      <c r="CI129" s="26"/>
      <c r="CJ129" s="26"/>
      <c r="CK129" s="26"/>
      <c r="CL129" s="27">
        <f t="shared" si="38"/>
        <v>60</v>
      </c>
      <c r="CM129" s="27">
        <f t="shared" si="58"/>
        <v>25</v>
      </c>
      <c r="CN129" s="534">
        <v>60</v>
      </c>
      <c r="CO129" s="534">
        <v>25</v>
      </c>
      <c r="CP129" s="14" t="str">
        <f t="shared" si="39"/>
        <v>JÓ</v>
      </c>
      <c r="CQ129" s="14" t="str">
        <f t="shared" si="40"/>
        <v>JÓ</v>
      </c>
      <c r="CR129" s="33"/>
      <c r="CS129" s="33"/>
      <c r="CT129" s="32" t="s">
        <v>712</v>
      </c>
      <c r="CU129" s="523" t="s">
        <v>8461</v>
      </c>
      <c r="CV129" s="523"/>
      <c r="CW129" s="524"/>
      <c r="CX129" s="524"/>
      <c r="CY129" s="524"/>
      <c r="CZ129" s="524"/>
      <c r="DA129" s="26">
        <f t="shared" si="59"/>
        <v>1</v>
      </c>
      <c r="DB129" s="534">
        <v>30</v>
      </c>
      <c r="DC129" s="534">
        <v>20</v>
      </c>
      <c r="DD129" s="534">
        <v>10</v>
      </c>
      <c r="DE129" s="534">
        <v>25</v>
      </c>
      <c r="DF129" s="534"/>
      <c r="DG129" s="534"/>
      <c r="DH129" s="534"/>
      <c r="DI129" s="534"/>
      <c r="DJ129" s="534"/>
      <c r="DK129" s="534"/>
      <c r="DL129" s="534"/>
      <c r="DM129" s="534"/>
      <c r="DN129" s="534"/>
      <c r="DO129" s="534"/>
      <c r="DP129" s="534"/>
      <c r="DQ129" s="534"/>
      <c r="DR129" s="534"/>
      <c r="DS129" s="534"/>
      <c r="DT129" s="534"/>
      <c r="DU129" s="534"/>
      <c r="DV129" s="534"/>
      <c r="DW129" s="534"/>
      <c r="DX129" s="534"/>
      <c r="DY129" s="534"/>
      <c r="DZ129" s="27">
        <f t="shared" si="64"/>
        <v>30</v>
      </c>
      <c r="EA129" s="27">
        <f t="shared" si="65"/>
        <v>20</v>
      </c>
      <c r="EB129" s="27">
        <f t="shared" si="66"/>
        <v>10</v>
      </c>
      <c r="EC129" s="27">
        <f t="shared" si="67"/>
        <v>25</v>
      </c>
      <c r="ED129" s="534">
        <v>30</v>
      </c>
      <c r="EE129" s="534">
        <v>20</v>
      </c>
      <c r="EF129" s="534">
        <v>10</v>
      </c>
      <c r="EG129" s="534">
        <v>25</v>
      </c>
      <c r="EH129" s="27" t="str">
        <f t="shared" si="41"/>
        <v>JÓ</v>
      </c>
      <c r="EI129" s="27" t="str">
        <f t="shared" si="42"/>
        <v>JÓ</v>
      </c>
      <c r="EJ129" s="27" t="str">
        <f t="shared" si="43"/>
        <v>JÓ</v>
      </c>
      <c r="EK129" s="27" t="str">
        <f t="shared" si="44"/>
        <v>JÓ</v>
      </c>
      <c r="EL129" s="527"/>
      <c r="EN129" s="6">
        <f t="shared" si="45"/>
        <v>50</v>
      </c>
      <c r="EO129" s="6">
        <f t="shared" si="46"/>
        <v>50</v>
      </c>
      <c r="EP129" s="6">
        <f t="shared" si="47"/>
        <v>50</v>
      </c>
      <c r="EQ129" s="6">
        <f t="shared" si="48"/>
        <v>50</v>
      </c>
      <c r="ER129" s="24" t="str">
        <f t="shared" si="68"/>
        <v>JÓ</v>
      </c>
      <c r="ET129" s="6">
        <f t="shared" si="49"/>
        <v>100</v>
      </c>
      <c r="EV129" s="459" t="s">
        <v>796</v>
      </c>
      <c r="EW129" s="459" t="s">
        <v>818</v>
      </c>
      <c r="EX129" s="459" t="s">
        <v>820</v>
      </c>
      <c r="EZ129" s="189">
        <f t="shared" si="50"/>
        <v>330</v>
      </c>
      <c r="FA129" s="201">
        <f t="shared" si="60"/>
        <v>5.5</v>
      </c>
      <c r="FB129" s="23"/>
      <c r="FC129" s="189">
        <f t="shared" si="61"/>
        <v>2</v>
      </c>
      <c r="FE129" s="213">
        <f t="shared" si="51"/>
        <v>60</v>
      </c>
      <c r="FF129" s="213">
        <f t="shared" si="52"/>
        <v>0</v>
      </c>
      <c r="FJ129" s="541" t="s">
        <v>229</v>
      </c>
    </row>
    <row r="130" spans="1:166" ht="50.1" customHeight="1" x14ac:dyDescent="0.25">
      <c r="A130" s="20">
        <v>125</v>
      </c>
      <c r="B130" s="458" t="s">
        <v>231</v>
      </c>
      <c r="C130" s="541" t="s">
        <v>232</v>
      </c>
      <c r="D130" s="459" t="s">
        <v>12</v>
      </c>
      <c r="E130" s="530">
        <v>30</v>
      </c>
      <c r="F130" s="530">
        <v>70</v>
      </c>
      <c r="G130" s="38" t="s">
        <v>8073</v>
      </c>
      <c r="H130" s="38" t="s">
        <v>8074</v>
      </c>
      <c r="I130" s="38" t="s">
        <v>7915</v>
      </c>
      <c r="J130" s="38" t="s">
        <v>412</v>
      </c>
      <c r="K130" s="38" t="s">
        <v>7993</v>
      </c>
      <c r="L130" s="38" t="s">
        <v>468</v>
      </c>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f t="shared" si="53"/>
        <v>3</v>
      </c>
      <c r="AJ130" s="474" t="s">
        <v>8462</v>
      </c>
      <c r="AK130" s="474" t="s">
        <v>8463</v>
      </c>
      <c r="AL130" s="474" t="s">
        <v>8464</v>
      </c>
      <c r="AM130" s="474"/>
      <c r="AN130" s="474"/>
      <c r="AO130" s="474"/>
      <c r="AP130" s="474"/>
      <c r="AQ130" s="474"/>
      <c r="AR130" s="474"/>
      <c r="AS130" s="41">
        <f t="shared" si="54"/>
        <v>2</v>
      </c>
      <c r="AT130" s="41">
        <v>60</v>
      </c>
      <c r="AU130" s="41">
        <v>60</v>
      </c>
      <c r="AV130" s="41">
        <v>30</v>
      </c>
      <c r="AW130" s="41">
        <v>10</v>
      </c>
      <c r="AX130" s="41"/>
      <c r="AY130" s="41"/>
      <c r="AZ130" s="41"/>
      <c r="BA130" s="41"/>
      <c r="BB130" s="41"/>
      <c r="BC130" s="41"/>
      <c r="BD130" s="41"/>
      <c r="BE130" s="41"/>
      <c r="BF130" s="41"/>
      <c r="BG130" s="41"/>
      <c r="BH130" s="41"/>
      <c r="BI130" s="41"/>
      <c r="BJ130" s="11">
        <f t="shared" si="55"/>
        <v>90</v>
      </c>
      <c r="BK130" s="11">
        <f t="shared" si="56"/>
        <v>70</v>
      </c>
      <c r="BL130" s="41">
        <v>90</v>
      </c>
      <c r="BM130" s="41">
        <v>70</v>
      </c>
      <c r="BN130" s="14" t="str">
        <f t="shared" si="62"/>
        <v>JÓ</v>
      </c>
      <c r="BO130" s="14" t="str">
        <f t="shared" si="63"/>
        <v>JÓ</v>
      </c>
      <c r="BP130" s="33"/>
      <c r="BR130" s="29" t="s">
        <v>335</v>
      </c>
      <c r="BS130" s="522"/>
      <c r="BT130" s="522"/>
      <c r="BU130" s="522"/>
      <c r="BV130" s="522"/>
      <c r="BW130" s="522"/>
      <c r="BX130" s="521"/>
      <c r="BY130" s="48">
        <f t="shared" si="57"/>
        <v>0</v>
      </c>
      <c r="BZ130" s="534" t="s">
        <v>335</v>
      </c>
      <c r="CA130" s="534" t="s">
        <v>335</v>
      </c>
      <c r="CB130" s="534"/>
      <c r="CC130" s="534"/>
      <c r="CD130" s="26"/>
      <c r="CE130" s="26"/>
      <c r="CF130" s="26"/>
      <c r="CG130" s="26"/>
      <c r="CH130" s="26"/>
      <c r="CI130" s="26"/>
      <c r="CJ130" s="26"/>
      <c r="CK130" s="26"/>
      <c r="CL130" s="27" t="str">
        <f t="shared" si="38"/>
        <v>0</v>
      </c>
      <c r="CM130" s="27" t="str">
        <f t="shared" si="58"/>
        <v>0</v>
      </c>
      <c r="CN130" s="534" t="s">
        <v>335</v>
      </c>
      <c r="CO130" s="534" t="s">
        <v>335</v>
      </c>
      <c r="CP130" s="14" t="str">
        <f t="shared" si="39"/>
        <v>NINCS</v>
      </c>
      <c r="CQ130" s="14" t="str">
        <f t="shared" si="40"/>
        <v>NINCS</v>
      </c>
      <c r="CR130" s="33"/>
      <c r="CS130" s="33"/>
      <c r="CT130" s="32" t="s">
        <v>8465</v>
      </c>
      <c r="CU130" s="523" t="s">
        <v>8466</v>
      </c>
      <c r="CV130" s="523" t="s">
        <v>8467</v>
      </c>
      <c r="CW130" s="524"/>
      <c r="CX130" s="524"/>
      <c r="CY130" s="524"/>
      <c r="CZ130" s="524"/>
      <c r="DA130" s="26">
        <f t="shared" si="59"/>
        <v>2</v>
      </c>
      <c r="DB130" s="534">
        <v>30</v>
      </c>
      <c r="DC130" s="534">
        <v>20</v>
      </c>
      <c r="DD130" s="534">
        <v>10</v>
      </c>
      <c r="DE130" s="534">
        <v>20</v>
      </c>
      <c r="DF130" s="534">
        <v>30</v>
      </c>
      <c r="DG130" s="534">
        <v>20</v>
      </c>
      <c r="DH130" s="534">
        <v>10</v>
      </c>
      <c r="DI130" s="534">
        <v>10</v>
      </c>
      <c r="DJ130" s="534"/>
      <c r="DK130" s="534"/>
      <c r="DL130" s="534"/>
      <c r="DM130" s="534"/>
      <c r="DN130" s="534"/>
      <c r="DO130" s="534"/>
      <c r="DP130" s="534"/>
      <c r="DQ130" s="534"/>
      <c r="DR130" s="534"/>
      <c r="DS130" s="534"/>
      <c r="DT130" s="534"/>
      <c r="DU130" s="534"/>
      <c r="DV130" s="534"/>
      <c r="DW130" s="534"/>
      <c r="DX130" s="534"/>
      <c r="DY130" s="534"/>
      <c r="DZ130" s="27">
        <f t="shared" si="64"/>
        <v>60</v>
      </c>
      <c r="EA130" s="27">
        <f t="shared" si="65"/>
        <v>40</v>
      </c>
      <c r="EB130" s="27">
        <f t="shared" si="66"/>
        <v>20</v>
      </c>
      <c r="EC130" s="27">
        <f t="shared" si="67"/>
        <v>30</v>
      </c>
      <c r="ED130" s="534">
        <v>60</v>
      </c>
      <c r="EE130" s="534">
        <v>40</v>
      </c>
      <c r="EF130" s="534">
        <v>20</v>
      </c>
      <c r="EG130" s="534">
        <v>30</v>
      </c>
      <c r="EH130" s="27" t="str">
        <f t="shared" si="41"/>
        <v>JÓ</v>
      </c>
      <c r="EI130" s="27" t="str">
        <f t="shared" si="42"/>
        <v>JÓ</v>
      </c>
      <c r="EJ130" s="27" t="str">
        <f t="shared" si="43"/>
        <v>JÓ</v>
      </c>
      <c r="EK130" s="27" t="str">
        <f t="shared" si="44"/>
        <v>JÓ</v>
      </c>
      <c r="EL130" s="527"/>
      <c r="EN130" s="6">
        <f t="shared" si="45"/>
        <v>30</v>
      </c>
      <c r="EO130" s="6">
        <f t="shared" si="46"/>
        <v>70</v>
      </c>
      <c r="EP130" s="6">
        <f t="shared" si="47"/>
        <v>30</v>
      </c>
      <c r="EQ130" s="6">
        <f t="shared" si="48"/>
        <v>70</v>
      </c>
      <c r="ER130" s="24" t="str">
        <f t="shared" si="68"/>
        <v>JÓ</v>
      </c>
      <c r="ET130" s="6">
        <f t="shared" si="49"/>
        <v>100</v>
      </c>
      <c r="EV130" s="459" t="s">
        <v>799</v>
      </c>
      <c r="EW130" s="459" t="s">
        <v>802</v>
      </c>
      <c r="EX130" s="459" t="s">
        <v>827</v>
      </c>
      <c r="EZ130" s="189">
        <f t="shared" si="50"/>
        <v>150</v>
      </c>
      <c r="FA130" s="201">
        <f t="shared" si="60"/>
        <v>2.5</v>
      </c>
      <c r="FB130" s="23"/>
      <c r="FC130" s="189">
        <f t="shared" si="61"/>
        <v>3</v>
      </c>
      <c r="FE130" s="213">
        <f t="shared" si="51"/>
        <v>0</v>
      </c>
      <c r="FF130" s="213">
        <f t="shared" si="52"/>
        <v>0</v>
      </c>
      <c r="FJ130" s="543" t="s">
        <v>232</v>
      </c>
    </row>
    <row r="131" spans="1:166" ht="50.1" customHeight="1" x14ac:dyDescent="0.25">
      <c r="A131" s="20">
        <v>126</v>
      </c>
      <c r="B131" s="458" t="s">
        <v>8468</v>
      </c>
      <c r="C131" s="542" t="s">
        <v>8469</v>
      </c>
      <c r="D131" s="458" t="s">
        <v>16</v>
      </c>
      <c r="E131" s="530">
        <v>60</v>
      </c>
      <c r="F131" s="530">
        <v>40</v>
      </c>
      <c r="G131" s="38" t="s">
        <v>370</v>
      </c>
      <c r="H131" s="38" t="s">
        <v>371</v>
      </c>
      <c r="I131" s="38" t="s">
        <v>372</v>
      </c>
      <c r="J131" s="38" t="s">
        <v>373</v>
      </c>
      <c r="K131" s="38" t="s">
        <v>8470</v>
      </c>
      <c r="L131" s="38" t="s">
        <v>8471</v>
      </c>
      <c r="M131" s="38" t="s">
        <v>8472</v>
      </c>
      <c r="N131" s="38" t="s">
        <v>8473</v>
      </c>
      <c r="O131" s="38" t="s">
        <v>8474</v>
      </c>
      <c r="P131" s="38" t="s">
        <v>8475</v>
      </c>
      <c r="Q131" s="38" t="s">
        <v>8476</v>
      </c>
      <c r="R131" s="38" t="s">
        <v>8477</v>
      </c>
      <c r="S131" s="38" t="s">
        <v>8478</v>
      </c>
      <c r="T131" s="38" t="s">
        <v>8479</v>
      </c>
      <c r="U131" s="38" t="s">
        <v>8480</v>
      </c>
      <c r="V131" s="38" t="s">
        <v>8481</v>
      </c>
      <c r="W131" s="38" t="s">
        <v>485</v>
      </c>
      <c r="X131" s="38" t="s">
        <v>486</v>
      </c>
      <c r="Y131" s="38"/>
      <c r="Z131" s="38"/>
      <c r="AA131" s="38"/>
      <c r="AB131" s="38"/>
      <c r="AC131" s="38"/>
      <c r="AD131" s="38"/>
      <c r="AE131" s="38"/>
      <c r="AF131" s="38"/>
      <c r="AG131" s="38"/>
      <c r="AH131" s="38"/>
      <c r="AI131" s="38">
        <f t="shared" si="53"/>
        <v>9</v>
      </c>
      <c r="AJ131" s="474" t="s">
        <v>8482</v>
      </c>
      <c r="AK131" s="474" t="s">
        <v>8483</v>
      </c>
      <c r="AL131" s="474" t="s">
        <v>8484</v>
      </c>
      <c r="AM131" s="474" t="s">
        <v>8485</v>
      </c>
      <c r="AN131" s="474"/>
      <c r="AO131" s="474"/>
      <c r="AP131" s="474"/>
      <c r="AQ131" s="474"/>
      <c r="AR131" s="474"/>
      <c r="AS131" s="41">
        <f t="shared" si="54"/>
        <v>3</v>
      </c>
      <c r="AT131" s="41">
        <v>30</v>
      </c>
      <c r="AU131" s="41">
        <v>10</v>
      </c>
      <c r="AV131" s="41">
        <v>90</v>
      </c>
      <c r="AW131" s="41">
        <v>20</v>
      </c>
      <c r="AX131" s="41">
        <v>30</v>
      </c>
      <c r="AY131" s="41">
        <v>10</v>
      </c>
      <c r="AZ131" s="41"/>
      <c r="BA131" s="41"/>
      <c r="BB131" s="41"/>
      <c r="BC131" s="41"/>
      <c r="BD131" s="41"/>
      <c r="BE131" s="41"/>
      <c r="BF131" s="41"/>
      <c r="BG131" s="41"/>
      <c r="BH131" s="41"/>
      <c r="BI131" s="41"/>
      <c r="BJ131" s="11">
        <f t="shared" si="55"/>
        <v>150</v>
      </c>
      <c r="BK131" s="11">
        <f t="shared" si="56"/>
        <v>40</v>
      </c>
      <c r="BL131" s="41">
        <v>150</v>
      </c>
      <c r="BM131" s="41">
        <v>40</v>
      </c>
      <c r="BN131" s="14" t="str">
        <f t="shared" si="62"/>
        <v>JÓ</v>
      </c>
      <c r="BO131" s="14" t="str">
        <f t="shared" si="63"/>
        <v>JÓ</v>
      </c>
      <c r="BP131" s="33" t="s">
        <v>8053</v>
      </c>
      <c r="BR131" s="29" t="s">
        <v>478</v>
      </c>
      <c r="BS131" s="522" t="s">
        <v>8486</v>
      </c>
      <c r="BT131" s="522"/>
      <c r="BU131" s="522"/>
      <c r="BV131" s="522"/>
      <c r="BW131" s="522"/>
      <c r="BX131" s="521"/>
      <c r="BY131" s="48">
        <f t="shared" si="57"/>
        <v>1</v>
      </c>
      <c r="BZ131" s="534">
        <v>120</v>
      </c>
      <c r="CA131" s="534">
        <v>30</v>
      </c>
      <c r="CB131" s="534"/>
      <c r="CC131" s="534"/>
      <c r="CD131" s="26"/>
      <c r="CE131" s="26"/>
      <c r="CF131" s="26"/>
      <c r="CG131" s="26"/>
      <c r="CH131" s="26"/>
      <c r="CI131" s="26"/>
      <c r="CJ131" s="26"/>
      <c r="CK131" s="26"/>
      <c r="CL131" s="27">
        <f t="shared" si="38"/>
        <v>120</v>
      </c>
      <c r="CM131" s="27">
        <f t="shared" si="58"/>
        <v>30</v>
      </c>
      <c r="CN131" s="534">
        <v>120</v>
      </c>
      <c r="CO131" s="534">
        <v>30</v>
      </c>
      <c r="CP131" s="14" t="str">
        <f t="shared" si="39"/>
        <v>JÓ</v>
      </c>
      <c r="CQ131" s="14" t="str">
        <f t="shared" si="40"/>
        <v>JÓ</v>
      </c>
      <c r="CR131" s="33"/>
      <c r="CS131" s="33"/>
      <c r="CT131" s="32" t="s">
        <v>479</v>
      </c>
      <c r="CU131" s="523" t="s">
        <v>7914</v>
      </c>
      <c r="CV131" s="523"/>
      <c r="CW131" s="524"/>
      <c r="CX131" s="524"/>
      <c r="CY131" s="524"/>
      <c r="CZ131" s="524"/>
      <c r="DA131" s="26">
        <f t="shared" si="59"/>
        <v>1</v>
      </c>
      <c r="DB131" s="534">
        <v>45</v>
      </c>
      <c r="DC131" s="534">
        <v>30</v>
      </c>
      <c r="DD131" s="534">
        <v>15</v>
      </c>
      <c r="DE131" s="534">
        <v>30</v>
      </c>
      <c r="DF131" s="534"/>
      <c r="DG131" s="534"/>
      <c r="DH131" s="534"/>
      <c r="DI131" s="534"/>
      <c r="DJ131" s="534"/>
      <c r="DK131" s="534"/>
      <c r="DL131" s="534"/>
      <c r="DM131" s="534"/>
      <c r="DN131" s="534"/>
      <c r="DO131" s="534"/>
      <c r="DP131" s="534"/>
      <c r="DQ131" s="534"/>
      <c r="DR131" s="534"/>
      <c r="DS131" s="534"/>
      <c r="DT131" s="534"/>
      <c r="DU131" s="534"/>
      <c r="DV131" s="534"/>
      <c r="DW131" s="534"/>
      <c r="DX131" s="534"/>
      <c r="DY131" s="534"/>
      <c r="DZ131" s="27">
        <f t="shared" si="64"/>
        <v>45</v>
      </c>
      <c r="EA131" s="27">
        <f t="shared" si="65"/>
        <v>30</v>
      </c>
      <c r="EB131" s="27">
        <f t="shared" si="66"/>
        <v>15</v>
      </c>
      <c r="EC131" s="27">
        <f t="shared" si="67"/>
        <v>30</v>
      </c>
      <c r="ED131" s="534">
        <v>45</v>
      </c>
      <c r="EE131" s="534">
        <v>30</v>
      </c>
      <c r="EF131" s="534">
        <v>15</v>
      </c>
      <c r="EG131" s="534">
        <v>30</v>
      </c>
      <c r="EH131" s="27" t="str">
        <f t="shared" si="41"/>
        <v>JÓ</v>
      </c>
      <c r="EI131" s="27" t="str">
        <f t="shared" si="42"/>
        <v>JÓ</v>
      </c>
      <c r="EJ131" s="27" t="str">
        <f t="shared" si="43"/>
        <v>JÓ</v>
      </c>
      <c r="EK131" s="27" t="str">
        <f t="shared" si="44"/>
        <v>JÓ</v>
      </c>
      <c r="EL131" s="527"/>
      <c r="EN131" s="6">
        <f t="shared" si="45"/>
        <v>60</v>
      </c>
      <c r="EO131" s="6">
        <f t="shared" si="46"/>
        <v>40</v>
      </c>
      <c r="EP131" s="6">
        <f t="shared" si="47"/>
        <v>60</v>
      </c>
      <c r="EQ131" s="6">
        <f t="shared" si="48"/>
        <v>40</v>
      </c>
      <c r="ER131" s="24" t="str">
        <f t="shared" si="68"/>
        <v>Elmélet több</v>
      </c>
      <c r="ET131" s="6">
        <f t="shared" si="49"/>
        <v>100</v>
      </c>
      <c r="EV131" s="459" t="s">
        <v>810</v>
      </c>
      <c r="EW131" s="459" t="s">
        <v>8487</v>
      </c>
      <c r="EX131" s="459" t="s">
        <v>798</v>
      </c>
      <c r="EZ131" s="189">
        <f t="shared" si="50"/>
        <v>315</v>
      </c>
      <c r="FA131" s="201">
        <f t="shared" si="60"/>
        <v>5.25</v>
      </c>
      <c r="FB131" s="23"/>
      <c r="FC131" s="189">
        <f t="shared" si="61"/>
        <v>2</v>
      </c>
      <c r="FE131" s="213">
        <f t="shared" si="51"/>
        <v>120</v>
      </c>
      <c r="FF131" s="213">
        <f t="shared" si="52"/>
        <v>0</v>
      </c>
      <c r="FJ131" s="543" t="s">
        <v>8469</v>
      </c>
    </row>
    <row r="132" spans="1:166" ht="50.1" customHeight="1" x14ac:dyDescent="0.25">
      <c r="A132" s="20">
        <v>127</v>
      </c>
      <c r="B132" s="458" t="s">
        <v>233</v>
      </c>
      <c r="C132" s="542" t="s">
        <v>234</v>
      </c>
      <c r="D132" s="459" t="s">
        <v>12</v>
      </c>
      <c r="E132" s="530">
        <v>20</v>
      </c>
      <c r="F132" s="530">
        <v>80</v>
      </c>
      <c r="G132" s="38" t="s">
        <v>7907</v>
      </c>
      <c r="H132" s="38" t="s">
        <v>449</v>
      </c>
      <c r="I132" s="38" t="s">
        <v>8172</v>
      </c>
      <c r="J132" s="38" t="s">
        <v>112</v>
      </c>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f t="shared" si="53"/>
        <v>2</v>
      </c>
      <c r="AJ132" s="474" t="s">
        <v>112</v>
      </c>
      <c r="AK132" s="474" t="s">
        <v>8488</v>
      </c>
      <c r="AL132" s="474"/>
      <c r="AM132" s="474"/>
      <c r="AN132" s="474"/>
      <c r="AO132" s="474"/>
      <c r="AP132" s="474"/>
      <c r="AQ132" s="474"/>
      <c r="AR132" s="474"/>
      <c r="AS132" s="41">
        <f t="shared" si="54"/>
        <v>1</v>
      </c>
      <c r="AT132" s="41">
        <v>60</v>
      </c>
      <c r="AU132" s="41">
        <v>80</v>
      </c>
      <c r="AV132" s="41"/>
      <c r="AW132" s="41"/>
      <c r="AX132" s="41"/>
      <c r="AY132" s="41"/>
      <c r="AZ132" s="41"/>
      <c r="BA132" s="41"/>
      <c r="BB132" s="41"/>
      <c r="BC132" s="41"/>
      <c r="BD132" s="41"/>
      <c r="BE132" s="41"/>
      <c r="BF132" s="41"/>
      <c r="BG132" s="41"/>
      <c r="BH132" s="41"/>
      <c r="BI132" s="41"/>
      <c r="BJ132" s="11">
        <f t="shared" si="55"/>
        <v>60</v>
      </c>
      <c r="BK132" s="11">
        <f t="shared" si="56"/>
        <v>80</v>
      </c>
      <c r="BL132" s="41">
        <v>60</v>
      </c>
      <c r="BM132" s="41">
        <v>80</v>
      </c>
      <c r="BN132" s="14" t="str">
        <f t="shared" si="62"/>
        <v>JÓ</v>
      </c>
      <c r="BO132" s="14" t="str">
        <f t="shared" si="63"/>
        <v>JÓ</v>
      </c>
      <c r="BP132" s="33"/>
      <c r="BQ132" s="33"/>
      <c r="BR132" s="29" t="s">
        <v>335</v>
      </c>
      <c r="BS132" s="522"/>
      <c r="BT132" s="522"/>
      <c r="BU132" s="522"/>
      <c r="BV132" s="522"/>
      <c r="BW132" s="522"/>
      <c r="BX132" s="521"/>
      <c r="BY132" s="48">
        <f t="shared" si="57"/>
        <v>0</v>
      </c>
      <c r="BZ132" s="534" t="s">
        <v>335</v>
      </c>
      <c r="CA132" s="534" t="s">
        <v>335</v>
      </c>
      <c r="CB132" s="534"/>
      <c r="CC132" s="534"/>
      <c r="CD132" s="26"/>
      <c r="CE132" s="26"/>
      <c r="CF132" s="26"/>
      <c r="CG132" s="26"/>
      <c r="CH132" s="26"/>
      <c r="CI132" s="26"/>
      <c r="CJ132" s="26"/>
      <c r="CK132" s="26"/>
      <c r="CL132" s="27" t="str">
        <f t="shared" si="38"/>
        <v>0</v>
      </c>
      <c r="CM132" s="27" t="str">
        <f t="shared" si="58"/>
        <v>0</v>
      </c>
      <c r="CN132" s="534" t="s">
        <v>335</v>
      </c>
      <c r="CO132" s="534" t="s">
        <v>335</v>
      </c>
      <c r="CP132" s="14" t="str">
        <f t="shared" si="39"/>
        <v>NINCS</v>
      </c>
      <c r="CQ132" s="14" t="str">
        <f t="shared" si="40"/>
        <v>NINCS</v>
      </c>
      <c r="CR132" s="33"/>
      <c r="CS132" s="33"/>
      <c r="CT132" s="32" t="s">
        <v>112</v>
      </c>
      <c r="CU132" s="523" t="s">
        <v>8489</v>
      </c>
      <c r="CV132" s="523"/>
      <c r="CW132" s="524"/>
      <c r="CX132" s="524"/>
      <c r="CY132" s="524"/>
      <c r="CZ132" s="524"/>
      <c r="DA132" s="26">
        <f t="shared" si="59"/>
        <v>1</v>
      </c>
      <c r="DB132" s="534">
        <v>30</v>
      </c>
      <c r="DC132" s="534">
        <v>20</v>
      </c>
      <c r="DD132" s="534">
        <v>10</v>
      </c>
      <c r="DE132" s="534">
        <v>20</v>
      </c>
      <c r="DF132" s="534"/>
      <c r="DG132" s="534"/>
      <c r="DH132" s="534"/>
      <c r="DI132" s="534"/>
      <c r="DJ132" s="534"/>
      <c r="DK132" s="534"/>
      <c r="DL132" s="534"/>
      <c r="DM132" s="534"/>
      <c r="DN132" s="534"/>
      <c r="DO132" s="534"/>
      <c r="DP132" s="534"/>
      <c r="DQ132" s="534"/>
      <c r="DR132" s="534"/>
      <c r="DS132" s="534"/>
      <c r="DT132" s="534"/>
      <c r="DU132" s="534"/>
      <c r="DV132" s="534"/>
      <c r="DW132" s="534"/>
      <c r="DX132" s="534"/>
      <c r="DY132" s="534"/>
      <c r="DZ132" s="27">
        <f t="shared" si="64"/>
        <v>30</v>
      </c>
      <c r="EA132" s="27">
        <f t="shared" si="65"/>
        <v>20</v>
      </c>
      <c r="EB132" s="27">
        <f t="shared" si="66"/>
        <v>10</v>
      </c>
      <c r="EC132" s="27">
        <f t="shared" si="67"/>
        <v>20</v>
      </c>
      <c r="ED132" s="534">
        <v>30</v>
      </c>
      <c r="EE132" s="534">
        <v>20</v>
      </c>
      <c r="EF132" s="534">
        <v>10</v>
      </c>
      <c r="EG132" s="534">
        <v>20</v>
      </c>
      <c r="EH132" s="27" t="str">
        <f t="shared" si="41"/>
        <v>JÓ</v>
      </c>
      <c r="EI132" s="27" t="str">
        <f t="shared" si="42"/>
        <v>JÓ</v>
      </c>
      <c r="EJ132" s="27" t="str">
        <f t="shared" si="43"/>
        <v>JÓ</v>
      </c>
      <c r="EK132" s="27" t="str">
        <f t="shared" si="44"/>
        <v>JÓ</v>
      </c>
      <c r="EL132" s="527"/>
      <c r="EN132" s="6">
        <f t="shared" si="45"/>
        <v>20</v>
      </c>
      <c r="EO132" s="6">
        <f t="shared" si="46"/>
        <v>80</v>
      </c>
      <c r="EP132" s="6">
        <f t="shared" si="47"/>
        <v>20</v>
      </c>
      <c r="EQ132" s="6">
        <f t="shared" si="48"/>
        <v>80</v>
      </c>
      <c r="ER132" s="24" t="str">
        <f t="shared" si="68"/>
        <v>JÓ</v>
      </c>
      <c r="ET132" s="6">
        <f t="shared" si="49"/>
        <v>100</v>
      </c>
      <c r="EV132" s="459" t="s">
        <v>803</v>
      </c>
      <c r="EW132" s="459" t="s">
        <v>802</v>
      </c>
      <c r="EX132" s="459" t="s">
        <v>812</v>
      </c>
      <c r="EZ132" s="189">
        <f t="shared" si="50"/>
        <v>90</v>
      </c>
      <c r="FA132" s="201">
        <f t="shared" si="60"/>
        <v>1.5</v>
      </c>
      <c r="FB132" s="23"/>
      <c r="FC132" s="189">
        <f t="shared" si="61"/>
        <v>4</v>
      </c>
      <c r="FE132" s="213">
        <f t="shared" si="51"/>
        <v>0</v>
      </c>
      <c r="FF132" s="213">
        <f t="shared" si="52"/>
        <v>0</v>
      </c>
      <c r="FJ132" s="543" t="s">
        <v>234</v>
      </c>
    </row>
    <row r="133" spans="1:166" ht="50.1" customHeight="1" x14ac:dyDescent="0.25">
      <c r="A133" s="20">
        <v>128</v>
      </c>
      <c r="B133" s="458" t="s">
        <v>235</v>
      </c>
      <c r="C133" s="542" t="s">
        <v>236</v>
      </c>
      <c r="D133" s="459" t="s">
        <v>179</v>
      </c>
      <c r="E133" s="530">
        <v>40</v>
      </c>
      <c r="F133" s="530">
        <v>60</v>
      </c>
      <c r="G133" s="38" t="s">
        <v>713</v>
      </c>
      <c r="H133" s="38" t="s">
        <v>714</v>
      </c>
      <c r="I133" s="38" t="s">
        <v>715</v>
      </c>
      <c r="J133" s="38" t="s">
        <v>716</v>
      </c>
      <c r="K133" s="38" t="s">
        <v>717</v>
      </c>
      <c r="L133" s="38" t="s">
        <v>718</v>
      </c>
      <c r="M133" s="38" t="s">
        <v>719</v>
      </c>
      <c r="N133" s="38" t="s">
        <v>720</v>
      </c>
      <c r="O133" s="38"/>
      <c r="P133" s="38"/>
      <c r="Q133" s="38"/>
      <c r="R133" s="38"/>
      <c r="S133" s="38"/>
      <c r="T133" s="38"/>
      <c r="U133" s="38"/>
      <c r="V133" s="38"/>
      <c r="W133" s="38"/>
      <c r="X133" s="38"/>
      <c r="Y133" s="38"/>
      <c r="Z133" s="38"/>
      <c r="AA133" s="38"/>
      <c r="AB133" s="38"/>
      <c r="AC133" s="38"/>
      <c r="AD133" s="38"/>
      <c r="AE133" s="38"/>
      <c r="AF133" s="38"/>
      <c r="AG133" s="38"/>
      <c r="AH133" s="38"/>
      <c r="AI133" s="38">
        <f t="shared" si="53"/>
        <v>4</v>
      </c>
      <c r="AJ133" s="474" t="s">
        <v>237</v>
      </c>
      <c r="AK133" s="474" t="s">
        <v>8490</v>
      </c>
      <c r="AL133" s="474"/>
      <c r="AM133" s="474"/>
      <c r="AN133" s="474"/>
      <c r="AO133" s="474"/>
      <c r="AP133" s="474"/>
      <c r="AQ133" s="474"/>
      <c r="AR133" s="474"/>
      <c r="AS133" s="41">
        <f t="shared" si="54"/>
        <v>1</v>
      </c>
      <c r="AT133" s="41">
        <v>120</v>
      </c>
      <c r="AU133" s="41">
        <v>60</v>
      </c>
      <c r="AV133" s="41"/>
      <c r="AW133" s="41"/>
      <c r="AX133" s="41"/>
      <c r="AY133" s="41"/>
      <c r="AZ133" s="41"/>
      <c r="BA133" s="41"/>
      <c r="BB133" s="41"/>
      <c r="BC133" s="41"/>
      <c r="BD133" s="41"/>
      <c r="BE133" s="41"/>
      <c r="BF133" s="41"/>
      <c r="BG133" s="41"/>
      <c r="BH133" s="41"/>
      <c r="BI133" s="41"/>
      <c r="BJ133" s="11">
        <f t="shared" si="55"/>
        <v>120</v>
      </c>
      <c r="BK133" s="11">
        <f t="shared" si="56"/>
        <v>60</v>
      </c>
      <c r="BL133" s="41">
        <v>120</v>
      </c>
      <c r="BM133" s="41">
        <v>60</v>
      </c>
      <c r="BN133" s="14" t="str">
        <f t="shared" si="62"/>
        <v>JÓ</v>
      </c>
      <c r="BO133" s="14" t="str">
        <f t="shared" si="63"/>
        <v>JÓ</v>
      </c>
      <c r="BP133" s="487"/>
      <c r="BR133" s="29" t="s">
        <v>335</v>
      </c>
      <c r="BS133" s="486"/>
      <c r="BT133" s="522"/>
      <c r="BU133" s="522"/>
      <c r="BV133" s="522"/>
      <c r="BW133" s="522"/>
      <c r="BX133" s="521"/>
      <c r="BY133" s="48">
        <f t="shared" si="57"/>
        <v>0</v>
      </c>
      <c r="BZ133" s="534" t="s">
        <v>335</v>
      </c>
      <c r="CA133" s="534" t="s">
        <v>335</v>
      </c>
      <c r="CB133" s="534"/>
      <c r="CC133" s="534"/>
      <c r="CD133" s="26"/>
      <c r="CE133" s="26"/>
      <c r="CF133" s="26"/>
      <c r="CG133" s="26"/>
      <c r="CH133" s="26"/>
      <c r="CI133" s="26"/>
      <c r="CJ133" s="26"/>
      <c r="CK133" s="26"/>
      <c r="CL133" s="27" t="str">
        <f t="shared" si="38"/>
        <v>0</v>
      </c>
      <c r="CM133" s="27" t="str">
        <f t="shared" si="58"/>
        <v>0</v>
      </c>
      <c r="CN133" s="534" t="s">
        <v>335</v>
      </c>
      <c r="CO133" s="534" t="s">
        <v>335</v>
      </c>
      <c r="CP133" s="14" t="str">
        <f t="shared" si="39"/>
        <v>NINCS</v>
      </c>
      <c r="CQ133" s="14" t="str">
        <f t="shared" si="40"/>
        <v>NINCS</v>
      </c>
      <c r="CR133" s="33"/>
      <c r="CS133" s="33"/>
      <c r="CT133" s="32" t="s">
        <v>721</v>
      </c>
      <c r="CU133" s="523" t="s">
        <v>8491</v>
      </c>
      <c r="CV133" s="523"/>
      <c r="CW133" s="524"/>
      <c r="CX133" s="524"/>
      <c r="CY133" s="524"/>
      <c r="CZ133" s="524"/>
      <c r="DA133" s="26">
        <f t="shared" si="59"/>
        <v>1</v>
      </c>
      <c r="DB133" s="534">
        <v>30</v>
      </c>
      <c r="DC133" s="534">
        <v>20</v>
      </c>
      <c r="DD133" s="534">
        <v>10</v>
      </c>
      <c r="DE133" s="534">
        <v>40</v>
      </c>
      <c r="DF133" s="534"/>
      <c r="DG133" s="534"/>
      <c r="DH133" s="534"/>
      <c r="DI133" s="534"/>
      <c r="DJ133" s="534"/>
      <c r="DK133" s="534"/>
      <c r="DL133" s="534"/>
      <c r="DM133" s="534"/>
      <c r="DN133" s="534"/>
      <c r="DO133" s="534"/>
      <c r="DP133" s="534"/>
      <c r="DQ133" s="534"/>
      <c r="DR133" s="534"/>
      <c r="DS133" s="534"/>
      <c r="DT133" s="534"/>
      <c r="DU133" s="534"/>
      <c r="DV133" s="534"/>
      <c r="DW133" s="534"/>
      <c r="DX133" s="534"/>
      <c r="DY133" s="534"/>
      <c r="DZ133" s="27">
        <f t="shared" si="64"/>
        <v>30</v>
      </c>
      <c r="EA133" s="27">
        <f t="shared" si="65"/>
        <v>20</v>
      </c>
      <c r="EB133" s="27">
        <f t="shared" si="66"/>
        <v>10</v>
      </c>
      <c r="EC133" s="27">
        <f t="shared" si="67"/>
        <v>40</v>
      </c>
      <c r="ED133" s="534">
        <v>30</v>
      </c>
      <c r="EE133" s="534">
        <v>20</v>
      </c>
      <c r="EF133" s="534">
        <v>10</v>
      </c>
      <c r="EG133" s="534">
        <v>40</v>
      </c>
      <c r="EH133" s="27" t="str">
        <f t="shared" si="41"/>
        <v>JÓ</v>
      </c>
      <c r="EI133" s="27" t="str">
        <f t="shared" si="42"/>
        <v>JÓ</v>
      </c>
      <c r="EJ133" s="27" t="str">
        <f t="shared" si="43"/>
        <v>JÓ</v>
      </c>
      <c r="EK133" s="27" t="str">
        <f t="shared" si="44"/>
        <v>JÓ</v>
      </c>
      <c r="EL133" s="527"/>
      <c r="EN133" s="6">
        <f t="shared" si="45"/>
        <v>40</v>
      </c>
      <c r="EO133" s="6">
        <f t="shared" si="46"/>
        <v>60</v>
      </c>
      <c r="EP133" s="6">
        <f t="shared" si="47"/>
        <v>40</v>
      </c>
      <c r="EQ133" s="6">
        <f t="shared" si="48"/>
        <v>60</v>
      </c>
      <c r="ER133" s="24" t="str">
        <f t="shared" si="68"/>
        <v>JÓ</v>
      </c>
      <c r="ET133" s="6">
        <f t="shared" si="49"/>
        <v>100</v>
      </c>
      <c r="EV133" s="459" t="s">
        <v>796</v>
      </c>
      <c r="EW133" s="459" t="s">
        <v>806</v>
      </c>
      <c r="EX133" s="459" t="s">
        <v>819</v>
      </c>
      <c r="EZ133" s="189">
        <f t="shared" si="50"/>
        <v>150</v>
      </c>
      <c r="FA133" s="201">
        <f t="shared" si="60"/>
        <v>2.5</v>
      </c>
      <c r="FB133" s="23"/>
      <c r="FC133" s="189">
        <f t="shared" si="61"/>
        <v>3</v>
      </c>
      <c r="FE133" s="213">
        <f t="shared" si="51"/>
        <v>0</v>
      </c>
      <c r="FF133" s="213">
        <f t="shared" si="52"/>
        <v>0</v>
      </c>
      <c r="FJ133" s="541" t="s">
        <v>236</v>
      </c>
    </row>
    <row r="134" spans="1:166" ht="50.1" customHeight="1" x14ac:dyDescent="0.25">
      <c r="A134" s="20">
        <v>129</v>
      </c>
      <c r="B134" s="459" t="s">
        <v>238</v>
      </c>
      <c r="C134" s="541" t="s">
        <v>210</v>
      </c>
      <c r="D134" s="459" t="s">
        <v>12</v>
      </c>
      <c r="E134" s="530">
        <v>20</v>
      </c>
      <c r="F134" s="530">
        <v>80</v>
      </c>
      <c r="G134" s="38" t="s">
        <v>676</v>
      </c>
      <c r="H134" s="38" t="s">
        <v>677</v>
      </c>
      <c r="I134" s="38" t="s">
        <v>680</v>
      </c>
      <c r="J134" s="38" t="s">
        <v>681</v>
      </c>
      <c r="K134" s="38" t="s">
        <v>7915</v>
      </c>
      <c r="L134" s="38" t="s">
        <v>412</v>
      </c>
      <c r="M134" s="38" t="s">
        <v>678</v>
      </c>
      <c r="N134" s="38" t="s">
        <v>679</v>
      </c>
      <c r="O134" s="38" t="s">
        <v>413</v>
      </c>
      <c r="P134" s="38" t="s">
        <v>414</v>
      </c>
      <c r="Q134" s="38"/>
      <c r="R134" s="38"/>
      <c r="S134" s="38"/>
      <c r="T134" s="38"/>
      <c r="U134" s="38"/>
      <c r="V134" s="38"/>
      <c r="W134" s="38"/>
      <c r="X134" s="38"/>
      <c r="Y134" s="38"/>
      <c r="Z134" s="38"/>
      <c r="AA134" s="38"/>
      <c r="AB134" s="38"/>
      <c r="AC134" s="38"/>
      <c r="AD134" s="38"/>
      <c r="AE134" s="38"/>
      <c r="AF134" s="38"/>
      <c r="AG134" s="38"/>
      <c r="AH134" s="38"/>
      <c r="AI134" s="38">
        <f t="shared" si="53"/>
        <v>5</v>
      </c>
      <c r="AJ134" s="474" t="s">
        <v>210</v>
      </c>
      <c r="AK134" s="474" t="s">
        <v>211</v>
      </c>
      <c r="AL134" s="474"/>
      <c r="AM134" s="474"/>
      <c r="AN134" s="474"/>
      <c r="AO134" s="474"/>
      <c r="AP134" s="474"/>
      <c r="AQ134" s="474"/>
      <c r="AR134" s="474"/>
      <c r="AS134" s="41">
        <f t="shared" si="54"/>
        <v>1</v>
      </c>
      <c r="AT134" s="41">
        <v>240</v>
      </c>
      <c r="AU134" s="41">
        <v>60</v>
      </c>
      <c r="AV134" s="41"/>
      <c r="AW134" s="41"/>
      <c r="AX134" s="41"/>
      <c r="AY134" s="41"/>
      <c r="AZ134" s="41"/>
      <c r="BA134" s="41"/>
      <c r="BB134" s="41"/>
      <c r="BC134" s="41"/>
      <c r="BD134" s="41"/>
      <c r="BE134" s="41"/>
      <c r="BF134" s="41"/>
      <c r="BG134" s="41"/>
      <c r="BH134" s="41"/>
      <c r="BI134" s="41"/>
      <c r="BJ134" s="11">
        <f t="shared" si="55"/>
        <v>240</v>
      </c>
      <c r="BK134" s="11">
        <f t="shared" si="56"/>
        <v>60</v>
      </c>
      <c r="BL134" s="41">
        <v>240</v>
      </c>
      <c r="BM134" s="41">
        <v>60</v>
      </c>
      <c r="BN134" s="14" t="str">
        <f t="shared" si="62"/>
        <v>JÓ</v>
      </c>
      <c r="BO134" s="14" t="str">
        <f t="shared" si="63"/>
        <v>JÓ</v>
      </c>
      <c r="BP134" s="33"/>
      <c r="BR134" s="29" t="s">
        <v>722</v>
      </c>
      <c r="BS134" s="486" t="s">
        <v>682</v>
      </c>
      <c r="BT134" s="522"/>
      <c r="BU134" s="522"/>
      <c r="BV134" s="522"/>
      <c r="BW134" s="522"/>
      <c r="BX134" s="521"/>
      <c r="BY134" s="48">
        <f t="shared" si="57"/>
        <v>1</v>
      </c>
      <c r="BZ134" s="534">
        <v>120</v>
      </c>
      <c r="CA134" s="534">
        <v>20</v>
      </c>
      <c r="CB134" s="534"/>
      <c r="CC134" s="534"/>
      <c r="CD134" s="26"/>
      <c r="CE134" s="26"/>
      <c r="CF134" s="26"/>
      <c r="CG134" s="26"/>
      <c r="CH134" s="26"/>
      <c r="CI134" s="26"/>
      <c r="CJ134" s="26"/>
      <c r="CK134" s="26"/>
      <c r="CL134" s="27">
        <f t="shared" ref="CL134:CL197" si="69">IF(BZ134="NINCS","0",IF(BZ134="","",(BZ134+CB134+CD134+CF134+CH134+CJ134)))</f>
        <v>120</v>
      </c>
      <c r="CM134" s="27">
        <f t="shared" si="58"/>
        <v>20</v>
      </c>
      <c r="CN134" s="534">
        <v>120</v>
      </c>
      <c r="CO134" s="534">
        <v>20</v>
      </c>
      <c r="CP134" s="14" t="str">
        <f t="shared" ref="CP134:CP197" si="70">IF(B134="","",IF(CL134="0","NINCS",IF(BZ134="NINCS","NINCS ÍRÁSBELI",IF(BZ134="","ADATHIÁNY",IF(CL134=CN134,"JÓ","ROSSZ")))))</f>
        <v>JÓ</v>
      </c>
      <c r="CQ134" s="14" t="str">
        <f t="shared" ref="CQ134:CQ197" si="71">IF(B134="","",IF(CM134="0","NINCS",IF(CA134="NINCS","NINCS ÍRÁSBELI",IF(CA134="","ADATHIÁNY",IF(CM134=CO134,"JÓ","ROSSZ")))))</f>
        <v>JÓ</v>
      </c>
      <c r="CR134" s="33"/>
      <c r="CS134" s="33"/>
      <c r="CT134" s="32" t="s">
        <v>723</v>
      </c>
      <c r="CU134" s="523" t="s">
        <v>683</v>
      </c>
      <c r="CV134" s="523"/>
      <c r="CW134" s="524"/>
      <c r="CX134" s="524"/>
      <c r="CY134" s="524"/>
      <c r="CZ134" s="524"/>
      <c r="DA134" s="26">
        <f t="shared" si="59"/>
        <v>1</v>
      </c>
      <c r="DB134" s="534">
        <v>30</v>
      </c>
      <c r="DC134" s="534">
        <v>20</v>
      </c>
      <c r="DD134" s="534">
        <v>10</v>
      </c>
      <c r="DE134" s="534">
        <v>20</v>
      </c>
      <c r="DF134" s="534"/>
      <c r="DG134" s="534"/>
      <c r="DH134" s="534"/>
      <c r="DI134" s="534"/>
      <c r="DJ134" s="534"/>
      <c r="DK134" s="534"/>
      <c r="DL134" s="534"/>
      <c r="DM134" s="534"/>
      <c r="DN134" s="534"/>
      <c r="DO134" s="534"/>
      <c r="DP134" s="534"/>
      <c r="DQ134" s="534"/>
      <c r="DR134" s="534"/>
      <c r="DS134" s="534"/>
      <c r="DT134" s="534"/>
      <c r="DU134" s="534"/>
      <c r="DV134" s="534"/>
      <c r="DW134" s="534"/>
      <c r="DX134" s="534"/>
      <c r="DY134" s="534"/>
      <c r="DZ134" s="27">
        <f t="shared" si="64"/>
        <v>30</v>
      </c>
      <c r="EA134" s="27">
        <f t="shared" si="65"/>
        <v>20</v>
      </c>
      <c r="EB134" s="27">
        <f t="shared" si="66"/>
        <v>10</v>
      </c>
      <c r="EC134" s="27">
        <f t="shared" si="67"/>
        <v>20</v>
      </c>
      <c r="ED134" s="534">
        <v>30</v>
      </c>
      <c r="EE134" s="534">
        <v>20</v>
      </c>
      <c r="EF134" s="534">
        <v>10</v>
      </c>
      <c r="EG134" s="534">
        <v>20</v>
      </c>
      <c r="EH134" s="27" t="str">
        <f t="shared" ref="EH134:EH197" si="72">IF(B134="","",IF(DZ134="0","NINCS",IF(DB134="NINCS","NINCS SZÓBELI",IF(DB134="","ADATHIÁNY",IF(DZ134=ED134,"JÓ","ROSSZ")))))</f>
        <v>JÓ</v>
      </c>
      <c r="EI134" s="27" t="str">
        <f t="shared" ref="EI134:EI197" si="73">IF(B134="","",IF(EA134="0","NINCS",IF(DC134="NINCS","NINCS SZÓBELI",IF(DC134="","ADATHIÁNY",IF(EA134=EE134,"JÓ","ROSSZ")))))</f>
        <v>JÓ</v>
      </c>
      <c r="EJ134" s="27" t="str">
        <f t="shared" ref="EJ134:EJ197" si="74">IF(B134="","",IF(EB134="0","NINCS",IF(DD134="NINCS","NINCS SZÓBELI",IF(DD134="","ADATHIÁNY",IF(EB134=EF134,"JÓ","ROSSZ")))))</f>
        <v>JÓ</v>
      </c>
      <c r="EK134" s="27" t="str">
        <f t="shared" ref="EK134:EK197" si="75">IF(B134="","",IF(EC134="0","NINCS",IF(DE134="NINCS","NINCS SZÓBELI",IF(DE134="","ADATHIÁNY",IF(EC134=EG134,"JÓ","ROSSZ")))))</f>
        <v>JÓ</v>
      </c>
      <c r="EL134" s="527"/>
      <c r="EN134" s="6">
        <f t="shared" ref="EN134:EN197" si="76">IF(CM134="","",IF(CM134="NINCS ÍRÁSBELI",0,IF(EC134="NINCS",CM134,CM134+EC134)))</f>
        <v>40</v>
      </c>
      <c r="EO134" s="6">
        <f t="shared" ref="EO134:EO197" si="77">IF(BK134="","",BK134)</f>
        <v>60</v>
      </c>
      <c r="EP134" s="6">
        <f t="shared" ref="EP134:EP197" si="78">IF(E134="","",E134)</f>
        <v>20</v>
      </c>
      <c r="EQ134" s="6">
        <f t="shared" ref="EQ134:EQ197" si="79">IF(F134="","",F134)</f>
        <v>80</v>
      </c>
      <c r="ER134" s="24" t="str">
        <f t="shared" si="68"/>
        <v>JÓ</v>
      </c>
      <c r="ET134" s="6">
        <f t="shared" ref="ET134:ET197" si="80">BK134+CM134+EC134</f>
        <v>100</v>
      </c>
      <c r="EV134" s="459" t="s">
        <v>799</v>
      </c>
      <c r="EW134" s="459" t="s">
        <v>802</v>
      </c>
      <c r="EX134" s="459" t="s">
        <v>828</v>
      </c>
      <c r="EZ134" s="189">
        <f t="shared" ref="EZ134:EZ197" si="81">BJ134+CL134+DZ134</f>
        <v>390</v>
      </c>
      <c r="FA134" s="201">
        <f t="shared" si="60"/>
        <v>6.5</v>
      </c>
      <c r="FB134" s="23"/>
      <c r="FC134" s="189">
        <f t="shared" si="61"/>
        <v>2</v>
      </c>
      <c r="FE134" s="213">
        <f t="shared" ref="FE134:FE197" si="82">IF(BZ134="NINCS",0,IF(BZ134=0,0,BZ134))</f>
        <v>120</v>
      </c>
      <c r="FF134" s="213">
        <f t="shared" ref="FF134:FF197" si="83">IF(CB134="NINCS",0,IF(CB134=0,0,CB134))</f>
        <v>0</v>
      </c>
      <c r="FJ134" s="541" t="s">
        <v>210</v>
      </c>
    </row>
    <row r="135" spans="1:166" ht="50.1" customHeight="1" x14ac:dyDescent="0.25">
      <c r="A135" s="20">
        <v>130</v>
      </c>
      <c r="B135" s="459" t="s">
        <v>239</v>
      </c>
      <c r="C135" s="541" t="s">
        <v>240</v>
      </c>
      <c r="D135" s="458" t="s">
        <v>12</v>
      </c>
      <c r="E135" s="530">
        <v>30</v>
      </c>
      <c r="F135" s="530">
        <v>70</v>
      </c>
      <c r="G135" s="38" t="s">
        <v>724</v>
      </c>
      <c r="H135" s="38" t="s">
        <v>725</v>
      </c>
      <c r="I135" s="38" t="s">
        <v>726</v>
      </c>
      <c r="J135" s="38" t="s">
        <v>727</v>
      </c>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f t="shared" ref="AI135:AI143" si="84">COUNTA(G135:AH135)/2</f>
        <v>2</v>
      </c>
      <c r="AJ135" s="474" t="s">
        <v>241</v>
      </c>
      <c r="AK135" s="474" t="s">
        <v>8492</v>
      </c>
      <c r="AL135" s="474"/>
      <c r="AM135" s="474"/>
      <c r="AN135" s="474"/>
      <c r="AO135" s="474"/>
      <c r="AP135" s="474"/>
      <c r="AQ135" s="474"/>
      <c r="AR135" s="474"/>
      <c r="AS135" s="41">
        <f t="shared" ref="AS135:AS198" si="85">COUNTA(AK135:AR135)</f>
        <v>1</v>
      </c>
      <c r="AT135" s="41">
        <v>90</v>
      </c>
      <c r="AU135" s="41">
        <v>70</v>
      </c>
      <c r="AV135" s="41"/>
      <c r="AW135" s="41"/>
      <c r="AX135" s="41"/>
      <c r="AY135" s="41"/>
      <c r="AZ135" s="41"/>
      <c r="BA135" s="41"/>
      <c r="BB135" s="41"/>
      <c r="BC135" s="41"/>
      <c r="BD135" s="41"/>
      <c r="BE135" s="41"/>
      <c r="BF135" s="41"/>
      <c r="BG135" s="41"/>
      <c r="BH135" s="41"/>
      <c r="BI135" s="41"/>
      <c r="BJ135" s="11">
        <f t="shared" ref="BJ135:BJ141" si="86">IF(AT135="","",(AT135+AV135+AX135+AZ135+BB135+BD135+BF135+BH135))</f>
        <v>90</v>
      </c>
      <c r="BK135" s="11">
        <f t="shared" ref="BK135:BK141" si="87">IF(AU135="","",(AU135+AW135+AY135+BA135+BC135+BE135+BG135+BI135))</f>
        <v>70</v>
      </c>
      <c r="BL135" s="41">
        <v>90</v>
      </c>
      <c r="BM135" s="41">
        <v>70</v>
      </c>
      <c r="BN135" s="14" t="str">
        <f t="shared" ref="BN135:BN198" si="88">IF(B135="","",IF(BJ135="","ADATHIÁNY",IF(BJ135=BL135,"JÓ","ROSSZ")))</f>
        <v>JÓ</v>
      </c>
      <c r="BO135" s="14" t="str">
        <f t="shared" ref="BO135:BO198" si="89">IF(B135="","",IF(BK135="","ADATHIÁNY",IF(BK135=BM135,"JÓ","ROSSZ")))</f>
        <v>JÓ</v>
      </c>
      <c r="BP135" s="33" t="s">
        <v>8494</v>
      </c>
      <c r="BR135" s="29" t="s">
        <v>335</v>
      </c>
      <c r="BS135" s="486"/>
      <c r="BT135" s="522"/>
      <c r="BU135" s="522"/>
      <c r="BV135" s="522"/>
      <c r="BW135" s="522"/>
      <c r="BX135" s="521"/>
      <c r="BY135" s="48">
        <f t="shared" ref="BY135:BY198" si="90">COUNTA(BS135:BX135)</f>
        <v>0</v>
      </c>
      <c r="BZ135" s="534" t="s">
        <v>335</v>
      </c>
      <c r="CA135" s="534" t="s">
        <v>335</v>
      </c>
      <c r="CB135" s="534"/>
      <c r="CC135" s="534"/>
      <c r="CD135" s="26"/>
      <c r="CE135" s="26"/>
      <c r="CF135" s="26"/>
      <c r="CG135" s="26"/>
      <c r="CH135" s="26"/>
      <c r="CI135" s="26"/>
      <c r="CJ135" s="26"/>
      <c r="CK135" s="26"/>
      <c r="CL135" s="27" t="str">
        <f t="shared" si="69"/>
        <v>0</v>
      </c>
      <c r="CM135" s="27" t="str">
        <f t="shared" ref="CM135:CM198" si="91">IF(CA135="NINCS","0",IF(CA135="","",(CA135+CC135+CE135+CG135+CI135+CK135)))</f>
        <v>0</v>
      </c>
      <c r="CN135" s="534" t="s">
        <v>335</v>
      </c>
      <c r="CO135" s="534" t="s">
        <v>335</v>
      </c>
      <c r="CP135" s="14" t="str">
        <f t="shared" si="70"/>
        <v>NINCS</v>
      </c>
      <c r="CQ135" s="14" t="str">
        <f t="shared" si="71"/>
        <v>NINCS</v>
      </c>
      <c r="CR135" s="33"/>
      <c r="CS135" s="33"/>
      <c r="CT135" s="32" t="s">
        <v>728</v>
      </c>
      <c r="CU135" s="523" t="s">
        <v>8493</v>
      </c>
      <c r="CV135" s="523"/>
      <c r="CW135" s="524"/>
      <c r="CX135" s="524"/>
      <c r="CY135" s="524"/>
      <c r="CZ135" s="524"/>
      <c r="DA135" s="26">
        <f t="shared" ref="DA135:DA198" si="92">COUNTA(CU135:CZ135)</f>
        <v>1</v>
      </c>
      <c r="DB135" s="534">
        <v>30</v>
      </c>
      <c r="DC135" s="534">
        <v>20</v>
      </c>
      <c r="DD135" s="534">
        <v>10</v>
      </c>
      <c r="DE135" s="534">
        <v>30</v>
      </c>
      <c r="DF135" s="534"/>
      <c r="DG135" s="534"/>
      <c r="DH135" s="534"/>
      <c r="DI135" s="534"/>
      <c r="DJ135" s="534"/>
      <c r="DK135" s="534"/>
      <c r="DL135" s="534"/>
      <c r="DM135" s="534"/>
      <c r="DN135" s="534"/>
      <c r="DO135" s="534"/>
      <c r="DP135" s="534"/>
      <c r="DQ135" s="534"/>
      <c r="DR135" s="534"/>
      <c r="DS135" s="534"/>
      <c r="DT135" s="534"/>
      <c r="DU135" s="534"/>
      <c r="DV135" s="534"/>
      <c r="DW135" s="534"/>
      <c r="DX135" s="534"/>
      <c r="DY135" s="534"/>
      <c r="DZ135" s="27">
        <f t="shared" ref="DZ135:DZ198" si="93">IF(DB135="NINCS","0",IF(DB135="","",(DB135+DF135+DJ135+DN135+DR135+DV135)))</f>
        <v>30</v>
      </c>
      <c r="EA135" s="27">
        <f t="shared" ref="EA135:EA198" si="94">IF(DC135="NINCS","0",IF(DC135="","",(DC135+DG135+DK135+DO135+DS135+DW135)))</f>
        <v>20</v>
      </c>
      <c r="EB135" s="27">
        <f t="shared" ref="EB135:EB198" si="95">IF(DD135="NINCS","0",IF(DD135="","",(DD135+DH135+DL135+DP135+DT135+DX135)))</f>
        <v>10</v>
      </c>
      <c r="EC135" s="27">
        <f t="shared" ref="EC135:EC198" si="96">IF(DE135="NINCS","0",IF(DE135="","",(DE135+DI135+DM135+DQ135+DU135+DY135)))</f>
        <v>30</v>
      </c>
      <c r="ED135" s="534">
        <v>30</v>
      </c>
      <c r="EE135" s="534">
        <v>20</v>
      </c>
      <c r="EF135" s="534">
        <v>10</v>
      </c>
      <c r="EG135" s="534">
        <v>30</v>
      </c>
      <c r="EH135" s="27" t="str">
        <f t="shared" si="72"/>
        <v>JÓ</v>
      </c>
      <c r="EI135" s="27" t="str">
        <f t="shared" si="73"/>
        <v>JÓ</v>
      </c>
      <c r="EJ135" s="27" t="str">
        <f t="shared" si="74"/>
        <v>JÓ</v>
      </c>
      <c r="EK135" s="27" t="str">
        <f t="shared" si="75"/>
        <v>JÓ</v>
      </c>
      <c r="EL135" s="527"/>
      <c r="EN135" s="6">
        <f t="shared" si="76"/>
        <v>30</v>
      </c>
      <c r="EO135" s="6">
        <f t="shared" si="77"/>
        <v>70</v>
      </c>
      <c r="EP135" s="6">
        <f t="shared" si="78"/>
        <v>30</v>
      </c>
      <c r="EQ135" s="6">
        <f t="shared" si="79"/>
        <v>70</v>
      </c>
      <c r="ER135" s="24" t="str">
        <f t="shared" ref="ER135:ER198" si="97">IF(EN135="","",IF(EN135&gt;EO135,"Elmélet több",IF(EN135&lt;EP135,"Gyakorlat több","JÓ")))</f>
        <v>JÓ</v>
      </c>
      <c r="ET135" s="6">
        <f t="shared" si="80"/>
        <v>100</v>
      </c>
      <c r="EV135" s="459" t="s">
        <v>799</v>
      </c>
      <c r="EW135" s="459" t="s">
        <v>823</v>
      </c>
      <c r="EX135" s="459" t="s">
        <v>798</v>
      </c>
      <c r="EZ135" s="189">
        <f t="shared" si="81"/>
        <v>120</v>
      </c>
      <c r="FA135" s="201">
        <f t="shared" ref="FA135:FA198" si="98">EZ135/60</f>
        <v>2</v>
      </c>
      <c r="FB135" s="23"/>
      <c r="FC135" s="189">
        <f t="shared" ref="FC135:FC198" si="99">IF(FA135&gt;=8,1,IF(FA135&gt;=5,2,IF(FA135&gt;=2.5,3,4)))</f>
        <v>4</v>
      </c>
      <c r="FE135" s="213">
        <f t="shared" si="82"/>
        <v>0</v>
      </c>
      <c r="FF135" s="213">
        <f t="shared" si="83"/>
        <v>0</v>
      </c>
      <c r="FJ135" s="541" t="s">
        <v>240</v>
      </c>
    </row>
    <row r="136" spans="1:166" ht="50.1" customHeight="1" x14ac:dyDescent="0.25">
      <c r="A136" s="20">
        <v>131</v>
      </c>
      <c r="B136" s="458" t="s">
        <v>242</v>
      </c>
      <c r="C136" s="542" t="s">
        <v>243</v>
      </c>
      <c r="D136" s="459" t="s">
        <v>14</v>
      </c>
      <c r="E136" s="530">
        <v>40</v>
      </c>
      <c r="F136" s="530">
        <v>60</v>
      </c>
      <c r="G136" s="38" t="s">
        <v>729</v>
      </c>
      <c r="H136" s="38" t="s">
        <v>730</v>
      </c>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f t="shared" si="84"/>
        <v>1</v>
      </c>
      <c r="AJ136" s="474" t="s">
        <v>244</v>
      </c>
      <c r="AK136" s="474" t="s">
        <v>7631</v>
      </c>
      <c r="AL136" s="474"/>
      <c r="AM136" s="474"/>
      <c r="AN136" s="474"/>
      <c r="AO136" s="474"/>
      <c r="AP136" s="474"/>
      <c r="AQ136" s="474"/>
      <c r="AR136" s="474"/>
      <c r="AS136" s="41">
        <f t="shared" si="85"/>
        <v>1</v>
      </c>
      <c r="AT136" s="41">
        <v>300</v>
      </c>
      <c r="AU136" s="41">
        <v>60</v>
      </c>
      <c r="AV136" s="41"/>
      <c r="AW136" s="41"/>
      <c r="AX136" s="41"/>
      <c r="AY136" s="41"/>
      <c r="AZ136" s="41"/>
      <c r="BA136" s="41"/>
      <c r="BB136" s="41"/>
      <c r="BC136" s="41"/>
      <c r="BD136" s="41"/>
      <c r="BE136" s="41"/>
      <c r="BF136" s="41"/>
      <c r="BG136" s="41"/>
      <c r="BH136" s="41"/>
      <c r="BI136" s="41"/>
      <c r="BJ136" s="11">
        <f t="shared" si="86"/>
        <v>300</v>
      </c>
      <c r="BK136" s="11">
        <f t="shared" si="87"/>
        <v>60</v>
      </c>
      <c r="BL136" s="41">
        <v>300</v>
      </c>
      <c r="BM136" s="41">
        <v>60</v>
      </c>
      <c r="BN136" s="14" t="str">
        <f t="shared" si="88"/>
        <v>JÓ</v>
      </c>
      <c r="BO136" s="14" t="str">
        <f t="shared" si="89"/>
        <v>JÓ</v>
      </c>
      <c r="BP136" s="33" t="s">
        <v>8495</v>
      </c>
      <c r="BR136" s="29" t="s">
        <v>730</v>
      </c>
      <c r="BS136" s="522" t="s">
        <v>7640</v>
      </c>
      <c r="BT136" s="522"/>
      <c r="BU136" s="522"/>
      <c r="BV136" s="522"/>
      <c r="BW136" s="522"/>
      <c r="BX136" s="521"/>
      <c r="BY136" s="48">
        <f t="shared" si="90"/>
        <v>1</v>
      </c>
      <c r="BZ136" s="534">
        <v>60</v>
      </c>
      <c r="CA136" s="534">
        <v>20</v>
      </c>
      <c r="CB136" s="534"/>
      <c r="CC136" s="534"/>
      <c r="CD136" s="26"/>
      <c r="CE136" s="26"/>
      <c r="CF136" s="26"/>
      <c r="CG136" s="26"/>
      <c r="CH136" s="26"/>
      <c r="CI136" s="26"/>
      <c r="CJ136" s="26"/>
      <c r="CK136" s="26"/>
      <c r="CL136" s="27">
        <f t="shared" si="69"/>
        <v>60</v>
      </c>
      <c r="CM136" s="27">
        <f t="shared" si="91"/>
        <v>20</v>
      </c>
      <c r="CN136" s="534">
        <v>60</v>
      </c>
      <c r="CO136" s="534">
        <v>20</v>
      </c>
      <c r="CP136" s="14" t="str">
        <f t="shared" si="70"/>
        <v>JÓ</v>
      </c>
      <c r="CQ136" s="14" t="str">
        <f t="shared" si="71"/>
        <v>JÓ</v>
      </c>
      <c r="CR136" s="33"/>
      <c r="CS136" s="33"/>
      <c r="CT136" s="32" t="s">
        <v>731</v>
      </c>
      <c r="CU136" s="523" t="s">
        <v>732</v>
      </c>
      <c r="CV136" s="523"/>
      <c r="CW136" s="524"/>
      <c r="CX136" s="524"/>
      <c r="CY136" s="524"/>
      <c r="CZ136" s="524"/>
      <c r="DA136" s="26">
        <f t="shared" si="92"/>
        <v>1</v>
      </c>
      <c r="DB136" s="534">
        <v>15</v>
      </c>
      <c r="DC136" s="534">
        <v>10</v>
      </c>
      <c r="DD136" s="534">
        <v>5</v>
      </c>
      <c r="DE136" s="534">
        <v>20</v>
      </c>
      <c r="DF136" s="534"/>
      <c r="DG136" s="534"/>
      <c r="DH136" s="534"/>
      <c r="DI136" s="534"/>
      <c r="DJ136" s="534"/>
      <c r="DK136" s="534"/>
      <c r="DL136" s="534"/>
      <c r="DM136" s="534"/>
      <c r="DN136" s="534"/>
      <c r="DO136" s="534"/>
      <c r="DP136" s="534"/>
      <c r="DQ136" s="534"/>
      <c r="DR136" s="534"/>
      <c r="DS136" s="534"/>
      <c r="DT136" s="534"/>
      <c r="DU136" s="534"/>
      <c r="DV136" s="534"/>
      <c r="DW136" s="534"/>
      <c r="DX136" s="534"/>
      <c r="DY136" s="534"/>
      <c r="DZ136" s="27">
        <f t="shared" si="93"/>
        <v>15</v>
      </c>
      <c r="EA136" s="27">
        <f t="shared" si="94"/>
        <v>10</v>
      </c>
      <c r="EB136" s="27">
        <f t="shared" si="95"/>
        <v>5</v>
      </c>
      <c r="EC136" s="27">
        <f t="shared" si="96"/>
        <v>20</v>
      </c>
      <c r="ED136" s="534">
        <v>15</v>
      </c>
      <c r="EE136" s="534">
        <v>10</v>
      </c>
      <c r="EF136" s="534">
        <v>5</v>
      </c>
      <c r="EG136" s="534">
        <v>20</v>
      </c>
      <c r="EH136" s="27" t="str">
        <f t="shared" si="72"/>
        <v>JÓ</v>
      </c>
      <c r="EI136" s="27" t="str">
        <f t="shared" si="73"/>
        <v>JÓ</v>
      </c>
      <c r="EJ136" s="27" t="str">
        <f t="shared" si="74"/>
        <v>JÓ</v>
      </c>
      <c r="EK136" s="27" t="str">
        <f t="shared" si="75"/>
        <v>JÓ</v>
      </c>
      <c r="EL136" s="527"/>
      <c r="EN136" s="6">
        <f t="shared" si="76"/>
        <v>40</v>
      </c>
      <c r="EO136" s="6">
        <f t="shared" si="77"/>
        <v>60</v>
      </c>
      <c r="EP136" s="6">
        <f t="shared" si="78"/>
        <v>40</v>
      </c>
      <c r="EQ136" s="6">
        <f t="shared" si="79"/>
        <v>60</v>
      </c>
      <c r="ER136" s="24" t="str">
        <f t="shared" si="97"/>
        <v>JÓ</v>
      </c>
      <c r="ET136" s="6">
        <f t="shared" si="80"/>
        <v>100</v>
      </c>
      <c r="EV136" s="459" t="s">
        <v>800</v>
      </c>
      <c r="EW136" s="459" t="s">
        <v>823</v>
      </c>
      <c r="EX136" s="459" t="s">
        <v>801</v>
      </c>
      <c r="EZ136" s="189">
        <f t="shared" si="81"/>
        <v>375</v>
      </c>
      <c r="FA136" s="201">
        <f t="shared" si="98"/>
        <v>6.25</v>
      </c>
      <c r="FB136" s="23"/>
      <c r="FC136" s="189">
        <f t="shared" si="99"/>
        <v>2</v>
      </c>
      <c r="FE136" s="213">
        <f t="shared" si="82"/>
        <v>60</v>
      </c>
      <c r="FF136" s="213">
        <f t="shared" si="83"/>
        <v>0</v>
      </c>
      <c r="FJ136" s="541" t="s">
        <v>243</v>
      </c>
    </row>
    <row r="137" spans="1:166" ht="50.1" customHeight="1" x14ac:dyDescent="0.25">
      <c r="A137" s="20">
        <v>132</v>
      </c>
      <c r="B137" s="459" t="s">
        <v>245</v>
      </c>
      <c r="C137" s="542" t="s">
        <v>246</v>
      </c>
      <c r="D137" s="459" t="s">
        <v>12</v>
      </c>
      <c r="E137" s="530">
        <v>30</v>
      </c>
      <c r="F137" s="530">
        <v>70</v>
      </c>
      <c r="G137" s="38" t="s">
        <v>724</v>
      </c>
      <c r="H137" s="38" t="s">
        <v>733</v>
      </c>
      <c r="I137" s="38" t="s">
        <v>734</v>
      </c>
      <c r="J137" s="38" t="s">
        <v>735</v>
      </c>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f t="shared" si="84"/>
        <v>2</v>
      </c>
      <c r="AJ137" s="474" t="s">
        <v>247</v>
      </c>
      <c r="AK137" s="474" t="s">
        <v>8496</v>
      </c>
      <c r="AL137" s="474"/>
      <c r="AM137" s="474"/>
      <c r="AN137" s="474"/>
      <c r="AO137" s="474"/>
      <c r="AP137" s="474"/>
      <c r="AQ137" s="474"/>
      <c r="AR137" s="474"/>
      <c r="AS137" s="41">
        <f t="shared" si="85"/>
        <v>1</v>
      </c>
      <c r="AT137" s="41">
        <v>120</v>
      </c>
      <c r="AU137" s="41">
        <v>70</v>
      </c>
      <c r="AV137" s="41"/>
      <c r="AW137" s="41"/>
      <c r="AX137" s="41"/>
      <c r="AY137" s="41"/>
      <c r="AZ137" s="41"/>
      <c r="BA137" s="41"/>
      <c r="BB137" s="41"/>
      <c r="BC137" s="41"/>
      <c r="BD137" s="41"/>
      <c r="BE137" s="41"/>
      <c r="BF137" s="41"/>
      <c r="BG137" s="41"/>
      <c r="BH137" s="41"/>
      <c r="BI137" s="41"/>
      <c r="BJ137" s="11">
        <f t="shared" si="86"/>
        <v>120</v>
      </c>
      <c r="BK137" s="11">
        <f t="shared" si="87"/>
        <v>70</v>
      </c>
      <c r="BL137" s="41">
        <v>120</v>
      </c>
      <c r="BM137" s="41">
        <v>70</v>
      </c>
      <c r="BN137" s="14" t="str">
        <f t="shared" si="88"/>
        <v>JÓ</v>
      </c>
      <c r="BO137" s="14" t="str">
        <f t="shared" si="89"/>
        <v>JÓ</v>
      </c>
      <c r="BP137" s="33"/>
      <c r="BR137" s="29" t="s">
        <v>335</v>
      </c>
      <c r="BS137" s="486"/>
      <c r="BT137" s="522"/>
      <c r="BU137" s="522"/>
      <c r="BV137" s="522"/>
      <c r="BW137" s="522"/>
      <c r="BX137" s="521"/>
      <c r="BY137" s="48">
        <f t="shared" si="90"/>
        <v>0</v>
      </c>
      <c r="BZ137" s="534" t="s">
        <v>335</v>
      </c>
      <c r="CA137" s="534" t="s">
        <v>335</v>
      </c>
      <c r="CB137" s="534"/>
      <c r="CC137" s="534"/>
      <c r="CD137" s="26"/>
      <c r="CE137" s="26"/>
      <c r="CF137" s="26"/>
      <c r="CG137" s="26"/>
      <c r="CH137" s="26"/>
      <c r="CI137" s="26"/>
      <c r="CJ137" s="26"/>
      <c r="CK137" s="26"/>
      <c r="CL137" s="27" t="str">
        <f t="shared" si="69"/>
        <v>0</v>
      </c>
      <c r="CM137" s="27" t="str">
        <f t="shared" si="91"/>
        <v>0</v>
      </c>
      <c r="CN137" s="534" t="s">
        <v>335</v>
      </c>
      <c r="CO137" s="534" t="s">
        <v>335</v>
      </c>
      <c r="CP137" s="14" t="str">
        <f t="shared" si="70"/>
        <v>NINCS</v>
      </c>
      <c r="CQ137" s="14" t="str">
        <f t="shared" si="71"/>
        <v>NINCS</v>
      </c>
      <c r="CR137" s="33"/>
      <c r="CS137" s="33"/>
      <c r="CT137" s="32" t="s">
        <v>736</v>
      </c>
      <c r="CU137" s="523" t="s">
        <v>737</v>
      </c>
      <c r="CV137" s="523"/>
      <c r="CW137" s="524"/>
      <c r="CX137" s="524"/>
      <c r="CY137" s="524"/>
      <c r="CZ137" s="524"/>
      <c r="DA137" s="26">
        <f t="shared" si="92"/>
        <v>1</v>
      </c>
      <c r="DB137" s="534">
        <v>30</v>
      </c>
      <c r="DC137" s="534">
        <v>20</v>
      </c>
      <c r="DD137" s="534">
        <v>10</v>
      </c>
      <c r="DE137" s="534">
        <v>30</v>
      </c>
      <c r="DF137" s="534"/>
      <c r="DG137" s="534"/>
      <c r="DH137" s="534"/>
      <c r="DI137" s="534"/>
      <c r="DJ137" s="534"/>
      <c r="DK137" s="534"/>
      <c r="DL137" s="534"/>
      <c r="DM137" s="534"/>
      <c r="DN137" s="534"/>
      <c r="DO137" s="534"/>
      <c r="DP137" s="534"/>
      <c r="DQ137" s="534"/>
      <c r="DR137" s="534"/>
      <c r="DS137" s="534"/>
      <c r="DT137" s="534"/>
      <c r="DU137" s="534"/>
      <c r="DV137" s="534"/>
      <c r="DW137" s="534"/>
      <c r="DX137" s="534"/>
      <c r="DY137" s="534"/>
      <c r="DZ137" s="27">
        <f t="shared" si="93"/>
        <v>30</v>
      </c>
      <c r="EA137" s="27">
        <f t="shared" si="94"/>
        <v>20</v>
      </c>
      <c r="EB137" s="27">
        <f t="shared" si="95"/>
        <v>10</v>
      </c>
      <c r="EC137" s="27">
        <f t="shared" si="96"/>
        <v>30</v>
      </c>
      <c r="ED137" s="534">
        <v>30</v>
      </c>
      <c r="EE137" s="534">
        <v>20</v>
      </c>
      <c r="EF137" s="534">
        <v>10</v>
      </c>
      <c r="EG137" s="534">
        <v>30</v>
      </c>
      <c r="EH137" s="27" t="str">
        <f t="shared" si="72"/>
        <v>JÓ</v>
      </c>
      <c r="EI137" s="27" t="str">
        <f t="shared" si="73"/>
        <v>JÓ</v>
      </c>
      <c r="EJ137" s="27" t="str">
        <f t="shared" si="74"/>
        <v>JÓ</v>
      </c>
      <c r="EK137" s="27" t="str">
        <f t="shared" si="75"/>
        <v>JÓ</v>
      </c>
      <c r="EL137" s="527"/>
      <c r="EN137" s="6">
        <f t="shared" si="76"/>
        <v>30</v>
      </c>
      <c r="EO137" s="6">
        <f t="shared" si="77"/>
        <v>70</v>
      </c>
      <c r="EP137" s="6">
        <f t="shared" si="78"/>
        <v>30</v>
      </c>
      <c r="EQ137" s="6">
        <f t="shared" si="79"/>
        <v>70</v>
      </c>
      <c r="ER137" s="24" t="str">
        <f t="shared" si="97"/>
        <v>JÓ</v>
      </c>
      <c r="ET137" s="6">
        <f t="shared" si="80"/>
        <v>100</v>
      </c>
      <c r="EV137" s="459" t="s">
        <v>799</v>
      </c>
      <c r="EW137" s="459" t="s">
        <v>823</v>
      </c>
      <c r="EX137" s="459" t="s">
        <v>801</v>
      </c>
      <c r="EZ137" s="189">
        <f t="shared" si="81"/>
        <v>150</v>
      </c>
      <c r="FA137" s="201">
        <f t="shared" si="98"/>
        <v>2.5</v>
      </c>
      <c r="FB137" s="23"/>
      <c r="FC137" s="189">
        <f t="shared" si="99"/>
        <v>3</v>
      </c>
      <c r="FE137" s="213">
        <f t="shared" si="82"/>
        <v>0</v>
      </c>
      <c r="FF137" s="213">
        <f t="shared" si="83"/>
        <v>0</v>
      </c>
      <c r="FJ137" s="541" t="s">
        <v>246</v>
      </c>
    </row>
    <row r="138" spans="1:166" ht="50.1" customHeight="1" x14ac:dyDescent="0.25">
      <c r="A138" s="20">
        <v>133</v>
      </c>
      <c r="B138" s="459" t="s">
        <v>248</v>
      </c>
      <c r="C138" s="542" t="s">
        <v>249</v>
      </c>
      <c r="D138" s="459" t="s">
        <v>16</v>
      </c>
      <c r="E138" s="530">
        <v>40</v>
      </c>
      <c r="F138" s="530">
        <v>60</v>
      </c>
      <c r="G138" s="38" t="s">
        <v>428</v>
      </c>
      <c r="H138" s="38" t="s">
        <v>435</v>
      </c>
      <c r="I138" s="38" t="s">
        <v>372</v>
      </c>
      <c r="J138" s="38" t="s">
        <v>373</v>
      </c>
      <c r="K138" s="38" t="s">
        <v>374</v>
      </c>
      <c r="L138" s="38" t="s">
        <v>375</v>
      </c>
      <c r="M138" s="38" t="s">
        <v>724</v>
      </c>
      <c r="N138" s="38" t="s">
        <v>733</v>
      </c>
      <c r="O138" s="38" t="s">
        <v>734</v>
      </c>
      <c r="P138" s="38" t="s">
        <v>735</v>
      </c>
      <c r="Q138" s="38" t="s">
        <v>726</v>
      </c>
      <c r="R138" s="38" t="s">
        <v>727</v>
      </c>
      <c r="S138" s="38" t="s">
        <v>738</v>
      </c>
      <c r="T138" s="38" t="s">
        <v>739</v>
      </c>
      <c r="U138" s="38"/>
      <c r="V138" s="38"/>
      <c r="W138" s="38"/>
      <c r="X138" s="38"/>
      <c r="Y138" s="38"/>
      <c r="Z138" s="38"/>
      <c r="AA138" s="38"/>
      <c r="AB138" s="38"/>
      <c r="AC138" s="38"/>
      <c r="AD138" s="38"/>
      <c r="AE138" s="38"/>
      <c r="AF138" s="38"/>
      <c r="AG138" s="38"/>
      <c r="AH138" s="38"/>
      <c r="AI138" s="38">
        <f t="shared" si="84"/>
        <v>7</v>
      </c>
      <c r="AJ138" s="474" t="s">
        <v>8497</v>
      </c>
      <c r="AK138" s="474" t="s">
        <v>8498</v>
      </c>
      <c r="AL138" s="474" t="s">
        <v>8499</v>
      </c>
      <c r="AM138" s="474"/>
      <c r="AN138" s="474"/>
      <c r="AO138" s="474"/>
      <c r="AP138" s="474"/>
      <c r="AQ138" s="474"/>
      <c r="AR138" s="474"/>
      <c r="AS138" s="41">
        <f t="shared" si="85"/>
        <v>2</v>
      </c>
      <c r="AT138" s="41">
        <v>120</v>
      </c>
      <c r="AU138" s="41">
        <v>40</v>
      </c>
      <c r="AV138" s="41">
        <v>90</v>
      </c>
      <c r="AW138" s="41">
        <v>20</v>
      </c>
      <c r="AX138" s="41"/>
      <c r="AY138" s="41"/>
      <c r="AZ138" s="41"/>
      <c r="BA138" s="41"/>
      <c r="BB138" s="41"/>
      <c r="BC138" s="41"/>
      <c r="BD138" s="41"/>
      <c r="BE138" s="41"/>
      <c r="BF138" s="41"/>
      <c r="BG138" s="41"/>
      <c r="BH138" s="41"/>
      <c r="BI138" s="41"/>
      <c r="BJ138" s="11">
        <f t="shared" si="86"/>
        <v>210</v>
      </c>
      <c r="BK138" s="11">
        <f t="shared" si="87"/>
        <v>60</v>
      </c>
      <c r="BL138" s="41">
        <v>210</v>
      </c>
      <c r="BM138" s="41">
        <v>60</v>
      </c>
      <c r="BN138" s="14" t="str">
        <f t="shared" si="88"/>
        <v>JÓ</v>
      </c>
      <c r="BO138" s="14" t="str">
        <f t="shared" si="89"/>
        <v>JÓ</v>
      </c>
      <c r="BP138" s="33" t="s">
        <v>8500</v>
      </c>
      <c r="BR138" s="29" t="s">
        <v>739</v>
      </c>
      <c r="BS138" s="522" t="s">
        <v>8501</v>
      </c>
      <c r="BT138" s="522"/>
      <c r="BU138" s="522"/>
      <c r="BV138" s="522"/>
      <c r="BW138" s="522"/>
      <c r="BX138" s="521"/>
      <c r="BY138" s="48">
        <f t="shared" si="90"/>
        <v>1</v>
      </c>
      <c r="BZ138" s="534">
        <v>120</v>
      </c>
      <c r="CA138" s="534">
        <v>20</v>
      </c>
      <c r="CB138" s="534"/>
      <c r="CC138" s="534"/>
      <c r="CD138" s="26"/>
      <c r="CE138" s="26"/>
      <c r="CF138" s="26"/>
      <c r="CG138" s="26"/>
      <c r="CH138" s="26"/>
      <c r="CI138" s="26"/>
      <c r="CJ138" s="26"/>
      <c r="CK138" s="26"/>
      <c r="CL138" s="27">
        <f t="shared" si="69"/>
        <v>120</v>
      </c>
      <c r="CM138" s="27">
        <f t="shared" si="91"/>
        <v>20</v>
      </c>
      <c r="CN138" s="534">
        <v>120</v>
      </c>
      <c r="CO138" s="534">
        <v>20</v>
      </c>
      <c r="CP138" s="14" t="str">
        <f t="shared" si="70"/>
        <v>JÓ</v>
      </c>
      <c r="CQ138" s="14" t="str">
        <f t="shared" si="71"/>
        <v>JÓ</v>
      </c>
      <c r="CR138" s="33"/>
      <c r="CS138" s="33"/>
      <c r="CT138" s="32" t="s">
        <v>740</v>
      </c>
      <c r="CU138" s="523" t="s">
        <v>8502</v>
      </c>
      <c r="CV138" s="523"/>
      <c r="CW138" s="524"/>
      <c r="CX138" s="524"/>
      <c r="CY138" s="524"/>
      <c r="CZ138" s="524"/>
      <c r="DA138" s="26">
        <f t="shared" si="92"/>
        <v>1</v>
      </c>
      <c r="DB138" s="534">
        <v>45</v>
      </c>
      <c r="DC138" s="534">
        <v>30</v>
      </c>
      <c r="DD138" s="534">
        <v>15</v>
      </c>
      <c r="DE138" s="534">
        <v>20</v>
      </c>
      <c r="DF138" s="534"/>
      <c r="DG138" s="534"/>
      <c r="DH138" s="534"/>
      <c r="DI138" s="534"/>
      <c r="DJ138" s="534"/>
      <c r="DK138" s="534"/>
      <c r="DL138" s="534"/>
      <c r="DM138" s="534"/>
      <c r="DN138" s="534"/>
      <c r="DO138" s="534"/>
      <c r="DP138" s="534"/>
      <c r="DQ138" s="534"/>
      <c r="DR138" s="534"/>
      <c r="DS138" s="534"/>
      <c r="DT138" s="534"/>
      <c r="DU138" s="534"/>
      <c r="DV138" s="534"/>
      <c r="DW138" s="534"/>
      <c r="DX138" s="534"/>
      <c r="DY138" s="534"/>
      <c r="DZ138" s="27">
        <f t="shared" si="93"/>
        <v>45</v>
      </c>
      <c r="EA138" s="27">
        <f t="shared" si="94"/>
        <v>30</v>
      </c>
      <c r="EB138" s="27">
        <f t="shared" si="95"/>
        <v>15</v>
      </c>
      <c r="EC138" s="27">
        <f t="shared" si="96"/>
        <v>20</v>
      </c>
      <c r="ED138" s="534">
        <v>45</v>
      </c>
      <c r="EE138" s="534">
        <v>30</v>
      </c>
      <c r="EF138" s="534">
        <v>15</v>
      </c>
      <c r="EG138" s="534">
        <v>20</v>
      </c>
      <c r="EH138" s="27" t="str">
        <f t="shared" si="72"/>
        <v>JÓ</v>
      </c>
      <c r="EI138" s="27" t="str">
        <f t="shared" si="73"/>
        <v>JÓ</v>
      </c>
      <c r="EJ138" s="27" t="str">
        <f t="shared" si="74"/>
        <v>JÓ</v>
      </c>
      <c r="EK138" s="27" t="str">
        <f t="shared" si="75"/>
        <v>JÓ</v>
      </c>
      <c r="EL138" s="527"/>
      <c r="EN138" s="6">
        <f t="shared" si="76"/>
        <v>40</v>
      </c>
      <c r="EO138" s="6">
        <f t="shared" si="77"/>
        <v>60</v>
      </c>
      <c r="EP138" s="6">
        <f t="shared" si="78"/>
        <v>40</v>
      </c>
      <c r="EQ138" s="6">
        <f t="shared" si="79"/>
        <v>60</v>
      </c>
      <c r="ER138" s="24" t="str">
        <f t="shared" si="97"/>
        <v>JÓ</v>
      </c>
      <c r="ET138" s="6">
        <f t="shared" si="80"/>
        <v>100</v>
      </c>
      <c r="EV138" s="459" t="s">
        <v>807</v>
      </c>
      <c r="EW138" s="459" t="s">
        <v>823</v>
      </c>
      <c r="EX138" s="459" t="s">
        <v>819</v>
      </c>
      <c r="EZ138" s="189">
        <f t="shared" si="81"/>
        <v>375</v>
      </c>
      <c r="FA138" s="201">
        <f t="shared" si="98"/>
        <v>6.25</v>
      </c>
      <c r="FB138" s="23"/>
      <c r="FC138" s="189">
        <f t="shared" si="99"/>
        <v>2</v>
      </c>
      <c r="FE138" s="213">
        <f t="shared" si="82"/>
        <v>120</v>
      </c>
      <c r="FF138" s="213">
        <f t="shared" si="83"/>
        <v>0</v>
      </c>
      <c r="FJ138" s="541" t="s">
        <v>249</v>
      </c>
    </row>
    <row r="139" spans="1:166" ht="50.1" customHeight="1" x14ac:dyDescent="0.25">
      <c r="A139" s="20">
        <v>134</v>
      </c>
      <c r="B139" s="43" t="s">
        <v>250</v>
      </c>
      <c r="C139" s="543" t="s">
        <v>251</v>
      </c>
      <c r="D139" s="43" t="s">
        <v>12</v>
      </c>
      <c r="E139" s="37">
        <v>30</v>
      </c>
      <c r="F139" s="37">
        <v>70</v>
      </c>
      <c r="G139" s="39" t="s">
        <v>462</v>
      </c>
      <c r="H139" s="39" t="s">
        <v>463</v>
      </c>
      <c r="I139" s="39" t="s">
        <v>7915</v>
      </c>
      <c r="J139" s="39" t="s">
        <v>412</v>
      </c>
      <c r="K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8">
        <f t="shared" si="84"/>
        <v>2</v>
      </c>
      <c r="AJ139" s="474" t="s">
        <v>463</v>
      </c>
      <c r="AK139" s="474" t="s">
        <v>8503</v>
      </c>
      <c r="AL139" s="474"/>
      <c r="AM139" s="474"/>
      <c r="AN139" s="474"/>
      <c r="AO139" s="474"/>
      <c r="AP139" s="474"/>
      <c r="AQ139" s="474"/>
      <c r="AR139" s="474"/>
      <c r="AS139" s="41">
        <f t="shared" si="85"/>
        <v>1</v>
      </c>
      <c r="AT139" s="41">
        <v>90</v>
      </c>
      <c r="AU139" s="41">
        <v>70</v>
      </c>
      <c r="AV139" s="41"/>
      <c r="AW139" s="41"/>
      <c r="AX139" s="41"/>
      <c r="AY139" s="41"/>
      <c r="AZ139" s="41"/>
      <c r="BA139" s="41"/>
      <c r="BB139" s="41"/>
      <c r="BC139" s="41"/>
      <c r="BD139" s="41"/>
      <c r="BE139" s="41"/>
      <c r="BF139" s="41"/>
      <c r="BG139" s="41"/>
      <c r="BH139" s="41"/>
      <c r="BI139" s="41"/>
      <c r="BJ139" s="11">
        <f t="shared" si="86"/>
        <v>90</v>
      </c>
      <c r="BK139" s="11">
        <f t="shared" si="87"/>
        <v>70</v>
      </c>
      <c r="BL139" s="41">
        <v>90</v>
      </c>
      <c r="BM139" s="41">
        <v>70</v>
      </c>
      <c r="BN139" s="14" t="str">
        <f t="shared" si="88"/>
        <v>JÓ</v>
      </c>
      <c r="BO139" s="14" t="str">
        <f t="shared" si="89"/>
        <v>JÓ</v>
      </c>
      <c r="BP139" s="33"/>
      <c r="BR139" s="29" t="s">
        <v>335</v>
      </c>
      <c r="BS139" s="522"/>
      <c r="BT139" s="522"/>
      <c r="BU139" s="522"/>
      <c r="BV139" s="522"/>
      <c r="BW139" s="522"/>
      <c r="BX139" s="521"/>
      <c r="BY139" s="48">
        <f t="shared" si="90"/>
        <v>0</v>
      </c>
      <c r="BZ139" s="534" t="s">
        <v>335</v>
      </c>
      <c r="CA139" s="534" t="s">
        <v>335</v>
      </c>
      <c r="CB139" s="534"/>
      <c r="CC139" s="534"/>
      <c r="CD139" s="26"/>
      <c r="CE139" s="26"/>
      <c r="CF139" s="26"/>
      <c r="CG139" s="26"/>
      <c r="CH139" s="26"/>
      <c r="CI139" s="26"/>
      <c r="CJ139" s="26"/>
      <c r="CK139" s="26"/>
      <c r="CL139" s="27" t="str">
        <f t="shared" si="69"/>
        <v>0</v>
      </c>
      <c r="CM139" s="27" t="str">
        <f t="shared" si="91"/>
        <v>0</v>
      </c>
      <c r="CN139" s="534" t="s">
        <v>335</v>
      </c>
      <c r="CO139" s="534" t="s">
        <v>335</v>
      </c>
      <c r="CP139" s="14" t="str">
        <f t="shared" si="70"/>
        <v>NINCS</v>
      </c>
      <c r="CQ139" s="14" t="str">
        <f t="shared" si="71"/>
        <v>NINCS</v>
      </c>
      <c r="CR139" s="33"/>
      <c r="CS139" s="33"/>
      <c r="CT139" s="32" t="s">
        <v>8504</v>
      </c>
      <c r="CU139" s="523" t="s">
        <v>8505</v>
      </c>
      <c r="CV139" s="523"/>
      <c r="CW139" s="524"/>
      <c r="CX139" s="524"/>
      <c r="CY139" s="524"/>
      <c r="CZ139" s="524"/>
      <c r="DA139" s="26">
        <f t="shared" si="92"/>
        <v>1</v>
      </c>
      <c r="DB139" s="534">
        <v>30</v>
      </c>
      <c r="DC139" s="534">
        <v>20</v>
      </c>
      <c r="DD139" s="534">
        <v>10</v>
      </c>
      <c r="DE139" s="534">
        <v>30</v>
      </c>
      <c r="DF139" s="534"/>
      <c r="DG139" s="534"/>
      <c r="DH139" s="534"/>
      <c r="DI139" s="534"/>
      <c r="DJ139" s="534"/>
      <c r="DK139" s="534"/>
      <c r="DL139" s="534"/>
      <c r="DM139" s="534"/>
      <c r="DN139" s="534"/>
      <c r="DO139" s="534"/>
      <c r="DP139" s="534"/>
      <c r="DQ139" s="534"/>
      <c r="DR139" s="534"/>
      <c r="DS139" s="534"/>
      <c r="DT139" s="534"/>
      <c r="DU139" s="534"/>
      <c r="DV139" s="534"/>
      <c r="DW139" s="534"/>
      <c r="DX139" s="534"/>
      <c r="DY139" s="534"/>
      <c r="DZ139" s="27">
        <f t="shared" si="93"/>
        <v>30</v>
      </c>
      <c r="EA139" s="27">
        <f t="shared" si="94"/>
        <v>20</v>
      </c>
      <c r="EB139" s="27">
        <f t="shared" si="95"/>
        <v>10</v>
      </c>
      <c r="EC139" s="27">
        <f t="shared" si="96"/>
        <v>30</v>
      </c>
      <c r="ED139" s="534">
        <v>30</v>
      </c>
      <c r="EE139" s="534">
        <v>20</v>
      </c>
      <c r="EF139" s="534">
        <v>10</v>
      </c>
      <c r="EG139" s="534">
        <v>30</v>
      </c>
      <c r="EH139" s="27" t="str">
        <f t="shared" si="72"/>
        <v>JÓ</v>
      </c>
      <c r="EI139" s="27" t="str">
        <f t="shared" si="73"/>
        <v>JÓ</v>
      </c>
      <c r="EJ139" s="27" t="str">
        <f t="shared" si="74"/>
        <v>JÓ</v>
      </c>
      <c r="EK139" s="27" t="str">
        <f t="shared" si="75"/>
        <v>JÓ</v>
      </c>
      <c r="EL139" s="527"/>
      <c r="EN139" s="6">
        <f t="shared" si="76"/>
        <v>30</v>
      </c>
      <c r="EO139" s="6">
        <f t="shared" si="77"/>
        <v>70</v>
      </c>
      <c r="EP139" s="6">
        <f t="shared" si="78"/>
        <v>30</v>
      </c>
      <c r="EQ139" s="6">
        <f t="shared" si="79"/>
        <v>70</v>
      </c>
      <c r="ER139" s="24" t="str">
        <f t="shared" si="97"/>
        <v>JÓ</v>
      </c>
      <c r="ET139" s="6">
        <f t="shared" si="80"/>
        <v>100</v>
      </c>
      <c r="EV139" s="459" t="s">
        <v>799</v>
      </c>
      <c r="EW139" s="459" t="s">
        <v>802</v>
      </c>
      <c r="EX139" s="459" t="s">
        <v>829</v>
      </c>
      <c r="EZ139" s="189">
        <f t="shared" si="81"/>
        <v>120</v>
      </c>
      <c r="FA139" s="201">
        <f t="shared" si="98"/>
        <v>2</v>
      </c>
      <c r="FB139" s="23"/>
      <c r="FC139" s="189">
        <f t="shared" si="99"/>
        <v>4</v>
      </c>
      <c r="FE139" s="213">
        <f t="shared" si="82"/>
        <v>0</v>
      </c>
      <c r="FF139" s="213">
        <f t="shared" si="83"/>
        <v>0</v>
      </c>
      <c r="FJ139" s="541" t="s">
        <v>251</v>
      </c>
    </row>
    <row r="140" spans="1:166" ht="50.1" customHeight="1" x14ac:dyDescent="0.25">
      <c r="A140" s="20">
        <v>135</v>
      </c>
      <c r="B140" s="459" t="s">
        <v>8506</v>
      </c>
      <c r="C140" s="541" t="s">
        <v>8507</v>
      </c>
      <c r="D140" s="459" t="s">
        <v>14</v>
      </c>
      <c r="E140" s="530">
        <v>40</v>
      </c>
      <c r="F140" s="530">
        <v>60</v>
      </c>
      <c r="G140" s="38" t="s">
        <v>8508</v>
      </c>
      <c r="H140" s="38" t="s">
        <v>8509</v>
      </c>
      <c r="I140" s="38" t="s">
        <v>8510</v>
      </c>
      <c r="J140" s="38" t="s">
        <v>8511</v>
      </c>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f t="shared" si="84"/>
        <v>2</v>
      </c>
      <c r="AJ140" s="516" t="s">
        <v>8512</v>
      </c>
      <c r="AK140" s="474" t="s">
        <v>8513</v>
      </c>
      <c r="AL140" s="474"/>
      <c r="AM140" s="474"/>
      <c r="AN140" s="474"/>
      <c r="AO140" s="474"/>
      <c r="AP140" s="474"/>
      <c r="AQ140" s="474"/>
      <c r="AR140" s="474"/>
      <c r="AS140" s="41">
        <f t="shared" si="85"/>
        <v>1</v>
      </c>
      <c r="AT140" s="41">
        <v>60</v>
      </c>
      <c r="AU140" s="41">
        <v>50</v>
      </c>
      <c r="AV140" s="41"/>
      <c r="AW140" s="41"/>
      <c r="AX140" s="41"/>
      <c r="AY140" s="41"/>
      <c r="AZ140" s="41"/>
      <c r="BA140" s="41"/>
      <c r="BB140" s="41"/>
      <c r="BC140" s="41"/>
      <c r="BD140" s="41"/>
      <c r="BE140" s="41"/>
      <c r="BF140" s="41"/>
      <c r="BG140" s="41"/>
      <c r="BH140" s="41"/>
      <c r="BI140" s="41"/>
      <c r="BJ140" s="11">
        <f t="shared" si="86"/>
        <v>60</v>
      </c>
      <c r="BK140" s="11">
        <f t="shared" si="87"/>
        <v>50</v>
      </c>
      <c r="BL140" s="41">
        <v>60</v>
      </c>
      <c r="BM140" s="41">
        <v>50</v>
      </c>
      <c r="BN140" s="14" t="str">
        <f t="shared" si="88"/>
        <v>JÓ</v>
      </c>
      <c r="BO140" s="14" t="str">
        <f t="shared" si="89"/>
        <v>JÓ</v>
      </c>
      <c r="BP140" s="33"/>
      <c r="BR140" s="29" t="s">
        <v>741</v>
      </c>
      <c r="BS140" s="486" t="s">
        <v>8514</v>
      </c>
      <c r="BT140" s="522"/>
      <c r="BU140" s="522"/>
      <c r="BV140" s="522"/>
      <c r="BW140" s="522"/>
      <c r="BX140" s="521"/>
      <c r="BY140" s="48">
        <f t="shared" si="90"/>
        <v>1</v>
      </c>
      <c r="BZ140" s="534">
        <v>30</v>
      </c>
      <c r="CA140" s="534">
        <v>20</v>
      </c>
      <c r="CB140" s="534"/>
      <c r="CC140" s="534"/>
      <c r="CD140" s="26"/>
      <c r="CE140" s="26"/>
      <c r="CF140" s="26"/>
      <c r="CG140" s="26"/>
      <c r="CH140" s="26"/>
      <c r="CI140" s="26"/>
      <c r="CJ140" s="26"/>
      <c r="CK140" s="26"/>
      <c r="CL140" s="27">
        <f t="shared" si="69"/>
        <v>30</v>
      </c>
      <c r="CM140" s="27">
        <f t="shared" si="91"/>
        <v>20</v>
      </c>
      <c r="CN140" s="534">
        <v>30</v>
      </c>
      <c r="CO140" s="534">
        <v>20</v>
      </c>
      <c r="CP140" s="14" t="str">
        <f t="shared" si="70"/>
        <v>JÓ</v>
      </c>
      <c r="CQ140" s="14" t="str">
        <f t="shared" si="71"/>
        <v>JÓ</v>
      </c>
      <c r="CR140" s="33"/>
      <c r="CS140" s="33"/>
      <c r="CT140" s="32" t="s">
        <v>741</v>
      </c>
      <c r="CU140" s="523" t="s">
        <v>8515</v>
      </c>
      <c r="CV140" s="523"/>
      <c r="CW140" s="524"/>
      <c r="CX140" s="524"/>
      <c r="CY140" s="524"/>
      <c r="CZ140" s="524"/>
      <c r="DA140" s="26">
        <f t="shared" si="92"/>
        <v>1</v>
      </c>
      <c r="DB140" s="534">
        <v>30</v>
      </c>
      <c r="DC140" s="534">
        <v>20</v>
      </c>
      <c r="DD140" s="534">
        <v>10</v>
      </c>
      <c r="DE140" s="534">
        <v>30</v>
      </c>
      <c r="DF140" s="534"/>
      <c r="DG140" s="534"/>
      <c r="DH140" s="534"/>
      <c r="DI140" s="534"/>
      <c r="DJ140" s="534"/>
      <c r="DK140" s="534"/>
      <c r="DL140" s="534"/>
      <c r="DM140" s="534"/>
      <c r="DN140" s="534"/>
      <c r="DO140" s="534"/>
      <c r="DP140" s="534"/>
      <c r="DQ140" s="534"/>
      <c r="DR140" s="534"/>
      <c r="DS140" s="534"/>
      <c r="DT140" s="534"/>
      <c r="DU140" s="534"/>
      <c r="DV140" s="534"/>
      <c r="DW140" s="534"/>
      <c r="DX140" s="534"/>
      <c r="DY140" s="534"/>
      <c r="DZ140" s="27">
        <f t="shared" si="93"/>
        <v>30</v>
      </c>
      <c r="EA140" s="27">
        <f t="shared" si="94"/>
        <v>20</v>
      </c>
      <c r="EB140" s="27">
        <f t="shared" si="95"/>
        <v>10</v>
      </c>
      <c r="EC140" s="27">
        <f t="shared" si="96"/>
        <v>30</v>
      </c>
      <c r="ED140" s="534">
        <v>30</v>
      </c>
      <c r="EE140" s="534">
        <v>20</v>
      </c>
      <c r="EF140" s="534">
        <v>10</v>
      </c>
      <c r="EG140" s="534">
        <v>30</v>
      </c>
      <c r="EH140" s="27" t="str">
        <f t="shared" si="72"/>
        <v>JÓ</v>
      </c>
      <c r="EI140" s="27" t="str">
        <f t="shared" si="73"/>
        <v>JÓ</v>
      </c>
      <c r="EJ140" s="27" t="str">
        <f t="shared" si="74"/>
        <v>JÓ</v>
      </c>
      <c r="EK140" s="27" t="str">
        <f t="shared" si="75"/>
        <v>JÓ</v>
      </c>
      <c r="EL140" s="527"/>
      <c r="EN140" s="6">
        <f t="shared" si="76"/>
        <v>50</v>
      </c>
      <c r="EO140" s="6">
        <f t="shared" si="77"/>
        <v>50</v>
      </c>
      <c r="EP140" s="6">
        <f t="shared" si="78"/>
        <v>40</v>
      </c>
      <c r="EQ140" s="6">
        <f t="shared" si="79"/>
        <v>60</v>
      </c>
      <c r="ER140" s="24" t="str">
        <f t="shared" si="97"/>
        <v>JÓ</v>
      </c>
      <c r="ET140" s="6">
        <f t="shared" si="80"/>
        <v>100</v>
      </c>
      <c r="EV140" s="459" t="s">
        <v>800</v>
      </c>
      <c r="EW140" s="459" t="s">
        <v>808</v>
      </c>
      <c r="EX140" s="459" t="s">
        <v>801</v>
      </c>
      <c r="EZ140" s="189">
        <f t="shared" si="81"/>
        <v>120</v>
      </c>
      <c r="FA140" s="201">
        <f t="shared" si="98"/>
        <v>2</v>
      </c>
      <c r="FB140" s="23"/>
      <c r="FC140" s="189">
        <f t="shared" si="99"/>
        <v>4</v>
      </c>
      <c r="FE140" s="213">
        <f t="shared" si="82"/>
        <v>30</v>
      </c>
      <c r="FF140" s="213">
        <f t="shared" si="83"/>
        <v>0</v>
      </c>
      <c r="FJ140" s="541" t="s">
        <v>8507</v>
      </c>
    </row>
    <row r="141" spans="1:166" ht="50.1" customHeight="1" x14ac:dyDescent="0.25">
      <c r="A141" s="20">
        <v>136</v>
      </c>
      <c r="B141" s="458"/>
      <c r="C141" s="466"/>
      <c r="D141" s="458"/>
      <c r="E141" s="530"/>
      <c r="F141" s="530"/>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f t="shared" si="84"/>
        <v>0</v>
      </c>
      <c r="AJ141" s="474"/>
      <c r="AK141" s="474"/>
      <c r="AL141" s="474"/>
      <c r="AM141" s="474"/>
      <c r="AN141" s="474"/>
      <c r="AO141" s="474"/>
      <c r="AP141" s="474"/>
      <c r="AQ141" s="474"/>
      <c r="AR141" s="474"/>
      <c r="AS141" s="41">
        <f t="shared" si="85"/>
        <v>0</v>
      </c>
      <c r="AT141" s="41"/>
      <c r="AU141" s="41"/>
      <c r="AV141" s="41"/>
      <c r="AW141" s="41"/>
      <c r="AX141" s="41"/>
      <c r="AY141" s="41"/>
      <c r="AZ141" s="41"/>
      <c r="BA141" s="41"/>
      <c r="BB141" s="41"/>
      <c r="BC141" s="41"/>
      <c r="BD141" s="41"/>
      <c r="BE141" s="41"/>
      <c r="BF141" s="41"/>
      <c r="BG141" s="41"/>
      <c r="BH141" s="41"/>
      <c r="BI141" s="41"/>
      <c r="BJ141" s="11" t="str">
        <f t="shared" si="86"/>
        <v/>
      </c>
      <c r="BK141" s="11" t="str">
        <f t="shared" si="87"/>
        <v/>
      </c>
      <c r="BL141" s="41"/>
      <c r="BM141" s="41"/>
      <c r="BN141" s="14" t="str">
        <f t="shared" si="88"/>
        <v/>
      </c>
      <c r="BO141" s="14" t="str">
        <f t="shared" si="89"/>
        <v/>
      </c>
      <c r="BP141" s="33"/>
      <c r="BR141" s="29"/>
      <c r="BS141" s="522"/>
      <c r="BT141" s="522"/>
      <c r="BU141" s="522"/>
      <c r="BV141" s="522"/>
      <c r="BW141" s="522"/>
      <c r="BX141" s="521"/>
      <c r="BY141" s="48">
        <f t="shared" si="90"/>
        <v>0</v>
      </c>
      <c r="BZ141" s="534"/>
      <c r="CA141" s="534"/>
      <c r="CB141" s="534"/>
      <c r="CC141" s="534"/>
      <c r="CD141" s="26"/>
      <c r="CE141" s="26"/>
      <c r="CF141" s="26"/>
      <c r="CG141" s="26"/>
      <c r="CH141" s="26"/>
      <c r="CI141" s="26"/>
      <c r="CJ141" s="26"/>
      <c r="CK141" s="26"/>
      <c r="CL141" s="27" t="str">
        <f t="shared" si="69"/>
        <v/>
      </c>
      <c r="CM141" s="27" t="str">
        <f t="shared" si="91"/>
        <v/>
      </c>
      <c r="CN141" s="534"/>
      <c r="CO141" s="534"/>
      <c r="CP141" s="14" t="str">
        <f t="shared" si="70"/>
        <v/>
      </c>
      <c r="CQ141" s="14" t="str">
        <f t="shared" si="71"/>
        <v/>
      </c>
      <c r="CR141" s="33"/>
      <c r="CS141" s="33"/>
      <c r="CT141" s="32"/>
      <c r="CU141" s="523"/>
      <c r="CV141" s="523"/>
      <c r="CW141" s="524"/>
      <c r="CX141" s="524"/>
      <c r="CY141" s="524"/>
      <c r="CZ141" s="524"/>
      <c r="DA141" s="26">
        <f t="shared" si="92"/>
        <v>0</v>
      </c>
      <c r="DB141" s="534"/>
      <c r="DC141" s="534"/>
      <c r="DD141" s="534"/>
      <c r="DE141" s="534"/>
      <c r="DF141" s="534"/>
      <c r="DG141" s="534"/>
      <c r="DH141" s="534"/>
      <c r="DI141" s="534"/>
      <c r="DJ141" s="534"/>
      <c r="DK141" s="534"/>
      <c r="DL141" s="534"/>
      <c r="DM141" s="534"/>
      <c r="DN141" s="534"/>
      <c r="DO141" s="534"/>
      <c r="DP141" s="534"/>
      <c r="DQ141" s="534"/>
      <c r="DR141" s="534"/>
      <c r="DS141" s="534"/>
      <c r="DT141" s="534"/>
      <c r="DU141" s="534"/>
      <c r="DV141" s="534"/>
      <c r="DW141" s="534"/>
      <c r="DX141" s="534"/>
      <c r="DY141" s="534"/>
      <c r="DZ141" s="27" t="str">
        <f t="shared" si="93"/>
        <v/>
      </c>
      <c r="EA141" s="27" t="str">
        <f t="shared" si="94"/>
        <v/>
      </c>
      <c r="EB141" s="27" t="str">
        <f t="shared" si="95"/>
        <v/>
      </c>
      <c r="EC141" s="27" t="str">
        <f t="shared" si="96"/>
        <v/>
      </c>
      <c r="ED141" s="534"/>
      <c r="EE141" s="534"/>
      <c r="EF141" s="534"/>
      <c r="EG141" s="534"/>
      <c r="EH141" s="27" t="str">
        <f t="shared" si="72"/>
        <v/>
      </c>
      <c r="EI141" s="27" t="str">
        <f t="shared" si="73"/>
        <v/>
      </c>
      <c r="EJ141" s="27" t="str">
        <f t="shared" si="74"/>
        <v/>
      </c>
      <c r="EK141" s="27" t="str">
        <f t="shared" si="75"/>
        <v/>
      </c>
      <c r="EL141" s="527"/>
      <c r="EN141" s="6" t="str">
        <f t="shared" si="76"/>
        <v/>
      </c>
      <c r="EO141" s="6" t="str">
        <f t="shared" si="77"/>
        <v/>
      </c>
      <c r="EP141" s="6" t="str">
        <f t="shared" si="78"/>
        <v/>
      </c>
      <c r="EQ141" s="6" t="str">
        <f t="shared" si="79"/>
        <v/>
      </c>
      <c r="ER141" s="24" t="str">
        <f t="shared" si="97"/>
        <v/>
      </c>
      <c r="ET141" s="6" t="e">
        <f t="shared" si="80"/>
        <v>#VALUE!</v>
      </c>
      <c r="EV141" s="459"/>
      <c r="EW141" s="459"/>
      <c r="EX141" s="459"/>
      <c r="EZ141" s="189" t="e">
        <f t="shared" si="81"/>
        <v>#VALUE!</v>
      </c>
      <c r="FA141" s="201" t="e">
        <f t="shared" si="98"/>
        <v>#VALUE!</v>
      </c>
      <c r="FB141" s="23"/>
      <c r="FC141" s="189" t="e">
        <f t="shared" si="99"/>
        <v>#VALUE!</v>
      </c>
      <c r="FE141" s="213">
        <f t="shared" si="82"/>
        <v>0</v>
      </c>
      <c r="FF141" s="213">
        <f t="shared" si="83"/>
        <v>0</v>
      </c>
      <c r="FJ141" s="466"/>
    </row>
    <row r="142" spans="1:166" ht="50.1" customHeight="1" x14ac:dyDescent="0.25">
      <c r="A142" s="20">
        <v>137</v>
      </c>
      <c r="B142" s="43"/>
      <c r="C142" s="467"/>
      <c r="D142" s="43"/>
      <c r="E142" s="37"/>
      <c r="F142" s="37"/>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8">
        <f t="shared" si="84"/>
        <v>0</v>
      </c>
      <c r="AJ142" s="520"/>
      <c r="AK142" s="474"/>
      <c r="AL142" s="474"/>
      <c r="AM142" s="474"/>
      <c r="AN142" s="474"/>
      <c r="AO142" s="474"/>
      <c r="AP142" s="474"/>
      <c r="AQ142" s="474"/>
      <c r="AR142" s="474"/>
      <c r="AS142" s="41">
        <f t="shared" si="85"/>
        <v>0</v>
      </c>
      <c r="AT142" s="41"/>
      <c r="AU142" s="41"/>
      <c r="AV142" s="41"/>
      <c r="AW142" s="41"/>
      <c r="AX142" s="41"/>
      <c r="AY142" s="41"/>
      <c r="AZ142" s="41"/>
      <c r="BA142" s="41"/>
      <c r="BB142" s="41"/>
      <c r="BC142" s="41"/>
      <c r="BD142" s="41"/>
      <c r="BE142" s="41"/>
      <c r="BF142" s="41"/>
      <c r="BG142" s="41"/>
      <c r="BH142" s="41"/>
      <c r="BI142" s="41"/>
      <c r="BJ142" s="11" t="str">
        <f t="shared" ref="BJ142:BJ147" si="100">IF(AT142="","",(AT142+AV142+AX142+AZ142+BB142+BD142+BF142))</f>
        <v/>
      </c>
      <c r="BK142" s="11" t="str">
        <f t="shared" ref="BK142:BK147" si="101">IF(AU142="","",(AU142+AW142+AY142+BA142+BC142+BE142+BI142+BI142))</f>
        <v/>
      </c>
      <c r="BL142" s="41"/>
      <c r="BM142" s="41"/>
      <c r="BN142" s="14" t="str">
        <f t="shared" si="88"/>
        <v/>
      </c>
      <c r="BO142" s="14" t="str">
        <f t="shared" si="89"/>
        <v/>
      </c>
      <c r="BP142" s="33"/>
      <c r="BR142" s="29"/>
      <c r="BS142" s="486"/>
      <c r="BT142" s="522"/>
      <c r="BU142" s="522"/>
      <c r="BV142" s="522"/>
      <c r="BW142" s="522"/>
      <c r="BX142" s="521"/>
      <c r="BY142" s="48">
        <f t="shared" si="90"/>
        <v>0</v>
      </c>
      <c r="BZ142" s="534"/>
      <c r="CA142" s="534"/>
      <c r="CB142" s="534"/>
      <c r="CC142" s="534"/>
      <c r="CD142" s="26"/>
      <c r="CE142" s="26"/>
      <c r="CF142" s="26"/>
      <c r="CG142" s="26"/>
      <c r="CH142" s="26"/>
      <c r="CI142" s="26"/>
      <c r="CJ142" s="26"/>
      <c r="CK142" s="26"/>
      <c r="CL142" s="27" t="str">
        <f t="shared" si="69"/>
        <v/>
      </c>
      <c r="CM142" s="27" t="str">
        <f t="shared" si="91"/>
        <v/>
      </c>
      <c r="CN142" s="534"/>
      <c r="CO142" s="534"/>
      <c r="CP142" s="14" t="str">
        <f t="shared" si="70"/>
        <v/>
      </c>
      <c r="CQ142" s="14" t="str">
        <f t="shared" si="71"/>
        <v/>
      </c>
      <c r="CR142" s="33"/>
      <c r="CS142" s="33"/>
      <c r="CT142" s="32"/>
      <c r="CU142" s="523"/>
      <c r="CV142" s="523"/>
      <c r="CW142" s="524"/>
      <c r="CX142" s="524"/>
      <c r="CY142" s="524"/>
      <c r="CZ142" s="524"/>
      <c r="DA142" s="26">
        <f t="shared" si="92"/>
        <v>0</v>
      </c>
      <c r="DB142" s="534"/>
      <c r="DC142" s="534"/>
      <c r="DD142" s="534"/>
      <c r="DE142" s="534"/>
      <c r="DF142" s="534"/>
      <c r="DG142" s="534"/>
      <c r="DH142" s="534"/>
      <c r="DI142" s="534"/>
      <c r="DJ142" s="534"/>
      <c r="DK142" s="534"/>
      <c r="DL142" s="534"/>
      <c r="DM142" s="534"/>
      <c r="DN142" s="534"/>
      <c r="DO142" s="534"/>
      <c r="DP142" s="534"/>
      <c r="DQ142" s="534"/>
      <c r="DR142" s="534"/>
      <c r="DS142" s="534"/>
      <c r="DT142" s="534"/>
      <c r="DU142" s="534"/>
      <c r="DV142" s="534"/>
      <c r="DW142" s="534"/>
      <c r="DX142" s="534"/>
      <c r="DY142" s="534"/>
      <c r="DZ142" s="27" t="str">
        <f t="shared" si="93"/>
        <v/>
      </c>
      <c r="EA142" s="27" t="str">
        <f t="shared" si="94"/>
        <v/>
      </c>
      <c r="EB142" s="27" t="str">
        <f t="shared" si="95"/>
        <v/>
      </c>
      <c r="EC142" s="27" t="str">
        <f t="shared" si="96"/>
        <v/>
      </c>
      <c r="ED142" s="534"/>
      <c r="EE142" s="534"/>
      <c r="EF142" s="534"/>
      <c r="EG142" s="534"/>
      <c r="EH142" s="27" t="str">
        <f t="shared" si="72"/>
        <v/>
      </c>
      <c r="EI142" s="27" t="str">
        <f t="shared" si="73"/>
        <v/>
      </c>
      <c r="EJ142" s="27" t="str">
        <f t="shared" si="74"/>
        <v/>
      </c>
      <c r="EK142" s="27" t="str">
        <f t="shared" si="75"/>
        <v/>
      </c>
      <c r="EL142" s="527"/>
      <c r="EN142" s="6" t="str">
        <f t="shared" si="76"/>
        <v/>
      </c>
      <c r="EO142" s="6" t="str">
        <f t="shared" si="77"/>
        <v/>
      </c>
      <c r="EP142" s="6" t="str">
        <f t="shared" si="78"/>
        <v/>
      </c>
      <c r="EQ142" s="6" t="str">
        <f t="shared" si="79"/>
        <v/>
      </c>
      <c r="ER142" s="24" t="str">
        <f t="shared" si="97"/>
        <v/>
      </c>
      <c r="ET142" s="6" t="e">
        <f t="shared" si="80"/>
        <v>#VALUE!</v>
      </c>
      <c r="EV142" s="459"/>
      <c r="EW142" s="459"/>
      <c r="EX142" s="459"/>
      <c r="EZ142" s="189" t="e">
        <f t="shared" si="81"/>
        <v>#VALUE!</v>
      </c>
      <c r="FA142" s="201" t="e">
        <f t="shared" si="98"/>
        <v>#VALUE!</v>
      </c>
      <c r="FB142" s="23"/>
      <c r="FC142" s="189" t="e">
        <f t="shared" si="99"/>
        <v>#VALUE!</v>
      </c>
      <c r="FE142" s="213">
        <f t="shared" si="82"/>
        <v>0</v>
      </c>
      <c r="FF142" s="213">
        <f t="shared" si="83"/>
        <v>0</v>
      </c>
      <c r="FJ142" s="466"/>
    </row>
    <row r="143" spans="1:166" ht="50.1" customHeight="1" x14ac:dyDescent="0.25">
      <c r="A143" s="23"/>
      <c r="B143" s="43"/>
      <c r="C143" s="467"/>
      <c r="D143" s="459"/>
      <c r="E143" s="530"/>
      <c r="F143" s="530"/>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f t="shared" si="84"/>
        <v>0</v>
      </c>
      <c r="AJ143" s="474"/>
      <c r="AK143" s="474"/>
      <c r="AL143" s="474"/>
      <c r="AM143" s="474"/>
      <c r="AN143" s="474"/>
      <c r="AO143" s="474"/>
      <c r="AP143" s="474"/>
      <c r="AQ143" s="474"/>
      <c r="AR143" s="474"/>
      <c r="AS143" s="41">
        <f t="shared" si="85"/>
        <v>0</v>
      </c>
      <c r="AT143" s="41"/>
      <c r="AU143" s="41"/>
      <c r="AV143" s="41"/>
      <c r="AW143" s="41"/>
      <c r="AX143" s="41"/>
      <c r="AY143" s="41"/>
      <c r="AZ143" s="41"/>
      <c r="BA143" s="41"/>
      <c r="BB143" s="41"/>
      <c r="BC143" s="41"/>
      <c r="BD143" s="41"/>
      <c r="BE143" s="41"/>
      <c r="BF143" s="41"/>
      <c r="BG143" s="41"/>
      <c r="BH143" s="41"/>
      <c r="BI143" s="41"/>
      <c r="BJ143" s="11" t="str">
        <f t="shared" si="100"/>
        <v/>
      </c>
      <c r="BK143" s="11" t="str">
        <f t="shared" si="101"/>
        <v/>
      </c>
      <c r="BL143" s="41"/>
      <c r="BM143" s="41"/>
      <c r="BN143" s="14" t="str">
        <f t="shared" si="88"/>
        <v/>
      </c>
      <c r="BO143" s="14" t="str">
        <f t="shared" si="89"/>
        <v/>
      </c>
      <c r="BP143" s="33"/>
      <c r="BR143" s="29"/>
      <c r="BS143" s="522"/>
      <c r="BT143" s="522"/>
      <c r="BU143" s="522"/>
      <c r="BV143" s="522"/>
      <c r="BW143" s="522"/>
      <c r="BX143" s="521"/>
      <c r="BY143" s="48">
        <f t="shared" si="90"/>
        <v>0</v>
      </c>
      <c r="BZ143" s="534"/>
      <c r="CA143" s="534"/>
      <c r="CB143" s="534"/>
      <c r="CC143" s="534"/>
      <c r="CD143" s="26"/>
      <c r="CE143" s="26"/>
      <c r="CF143" s="26"/>
      <c r="CG143" s="26"/>
      <c r="CH143" s="26"/>
      <c r="CI143" s="26"/>
      <c r="CJ143" s="26"/>
      <c r="CK143" s="26"/>
      <c r="CL143" s="27" t="str">
        <f t="shared" si="69"/>
        <v/>
      </c>
      <c r="CM143" s="27" t="str">
        <f t="shared" si="91"/>
        <v/>
      </c>
      <c r="CN143" s="534"/>
      <c r="CO143" s="534"/>
      <c r="CP143" s="14" t="str">
        <f t="shared" si="70"/>
        <v/>
      </c>
      <c r="CQ143" s="14" t="str">
        <f t="shared" si="71"/>
        <v/>
      </c>
      <c r="CR143" s="33"/>
      <c r="CS143" s="33"/>
      <c r="CT143" s="32"/>
      <c r="CU143" s="523"/>
      <c r="CV143" s="523"/>
      <c r="CW143" s="524"/>
      <c r="CX143" s="524"/>
      <c r="CY143" s="524"/>
      <c r="CZ143" s="524"/>
      <c r="DA143" s="26">
        <f t="shared" si="92"/>
        <v>0</v>
      </c>
      <c r="DB143" s="534"/>
      <c r="DC143" s="534"/>
      <c r="DD143" s="534"/>
      <c r="DE143" s="534"/>
      <c r="DF143" s="534"/>
      <c r="DG143" s="534"/>
      <c r="DH143" s="534"/>
      <c r="DI143" s="534"/>
      <c r="DJ143" s="534"/>
      <c r="DK143" s="534"/>
      <c r="DL143" s="534"/>
      <c r="DM143" s="534"/>
      <c r="DN143" s="534"/>
      <c r="DO143" s="534"/>
      <c r="DP143" s="534"/>
      <c r="DQ143" s="534"/>
      <c r="DR143" s="534"/>
      <c r="DS143" s="534"/>
      <c r="DT143" s="534"/>
      <c r="DU143" s="534"/>
      <c r="DV143" s="534"/>
      <c r="DW143" s="534"/>
      <c r="DX143" s="534"/>
      <c r="DY143" s="534"/>
      <c r="DZ143" s="27" t="str">
        <f t="shared" si="93"/>
        <v/>
      </c>
      <c r="EA143" s="27" t="str">
        <f t="shared" si="94"/>
        <v/>
      </c>
      <c r="EB143" s="27" t="str">
        <f t="shared" si="95"/>
        <v/>
      </c>
      <c r="EC143" s="27" t="str">
        <f t="shared" si="96"/>
        <v/>
      </c>
      <c r="ED143" s="534"/>
      <c r="EE143" s="534"/>
      <c r="EF143" s="534"/>
      <c r="EG143" s="534"/>
      <c r="EH143" s="27" t="str">
        <f t="shared" si="72"/>
        <v/>
      </c>
      <c r="EI143" s="27" t="str">
        <f t="shared" si="73"/>
        <v/>
      </c>
      <c r="EJ143" s="27" t="str">
        <f t="shared" si="74"/>
        <v/>
      </c>
      <c r="EK143" s="27" t="str">
        <f t="shared" si="75"/>
        <v/>
      </c>
      <c r="EL143" s="527"/>
      <c r="EN143" s="6" t="str">
        <f t="shared" si="76"/>
        <v/>
      </c>
      <c r="EO143" s="6" t="str">
        <f t="shared" si="77"/>
        <v/>
      </c>
      <c r="EP143" s="6" t="str">
        <f t="shared" si="78"/>
        <v/>
      </c>
      <c r="EQ143" s="6" t="str">
        <f t="shared" si="79"/>
        <v/>
      </c>
      <c r="ER143" s="24" t="str">
        <f t="shared" si="97"/>
        <v/>
      </c>
      <c r="ET143" s="6" t="e">
        <f t="shared" si="80"/>
        <v>#VALUE!</v>
      </c>
      <c r="EV143" s="459"/>
      <c r="EW143" s="459"/>
      <c r="EX143" s="459"/>
      <c r="EZ143" s="189" t="e">
        <f t="shared" si="81"/>
        <v>#VALUE!</v>
      </c>
      <c r="FA143" s="201" t="e">
        <f t="shared" si="98"/>
        <v>#VALUE!</v>
      </c>
      <c r="FB143" s="23"/>
      <c r="FC143" s="189" t="e">
        <f t="shared" si="99"/>
        <v>#VALUE!</v>
      </c>
      <c r="FE143" s="213">
        <f t="shared" si="82"/>
        <v>0</v>
      </c>
      <c r="FF143" s="213">
        <f t="shared" si="83"/>
        <v>0</v>
      </c>
      <c r="FJ143" s="466"/>
    </row>
    <row r="144" spans="1:166" ht="15.75" x14ac:dyDescent="0.25">
      <c r="A144" s="23"/>
      <c r="B144" s="43"/>
      <c r="C144" s="467"/>
      <c r="D144" s="459"/>
      <c r="E144" s="530"/>
      <c r="F144" s="530"/>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40"/>
      <c r="AJ144" s="474"/>
      <c r="AK144" s="474"/>
      <c r="AL144" s="474"/>
      <c r="AM144" s="474"/>
      <c r="AN144" s="474"/>
      <c r="AO144" s="474"/>
      <c r="AP144" s="474"/>
      <c r="AQ144" s="474"/>
      <c r="AR144" s="474"/>
      <c r="AS144" s="41">
        <f t="shared" si="85"/>
        <v>0</v>
      </c>
      <c r="AT144" s="41"/>
      <c r="AU144" s="41"/>
      <c r="AV144" s="41"/>
      <c r="AW144" s="41"/>
      <c r="AX144" s="41"/>
      <c r="AY144" s="41"/>
      <c r="AZ144" s="41"/>
      <c r="BA144" s="41"/>
      <c r="BB144" s="41"/>
      <c r="BC144" s="41"/>
      <c r="BD144" s="41"/>
      <c r="BE144" s="41"/>
      <c r="BF144" s="41"/>
      <c r="BG144" s="41"/>
      <c r="BH144" s="41"/>
      <c r="BI144" s="41"/>
      <c r="BJ144" s="11" t="str">
        <f t="shared" si="100"/>
        <v/>
      </c>
      <c r="BK144" s="11" t="str">
        <f t="shared" si="101"/>
        <v/>
      </c>
      <c r="BL144" s="41"/>
      <c r="BM144" s="41"/>
      <c r="BN144" s="14" t="str">
        <f t="shared" si="88"/>
        <v/>
      </c>
      <c r="BO144" s="14" t="str">
        <f t="shared" si="89"/>
        <v/>
      </c>
      <c r="BP144" s="33"/>
      <c r="BR144" s="29"/>
      <c r="BS144" s="486"/>
      <c r="BT144" s="522"/>
      <c r="BU144" s="522"/>
      <c r="BV144" s="522"/>
      <c r="BW144" s="522"/>
      <c r="BX144" s="521"/>
      <c r="BY144" s="48">
        <f t="shared" si="90"/>
        <v>0</v>
      </c>
      <c r="BZ144" s="534"/>
      <c r="CA144" s="534"/>
      <c r="CB144" s="534"/>
      <c r="CC144" s="534"/>
      <c r="CD144" s="26"/>
      <c r="CE144" s="26"/>
      <c r="CF144" s="26"/>
      <c r="CG144" s="26"/>
      <c r="CH144" s="26"/>
      <c r="CI144" s="26"/>
      <c r="CJ144" s="26"/>
      <c r="CK144" s="26"/>
      <c r="CL144" s="27" t="str">
        <f t="shared" si="69"/>
        <v/>
      </c>
      <c r="CM144" s="27" t="str">
        <f t="shared" si="91"/>
        <v/>
      </c>
      <c r="CN144" s="534"/>
      <c r="CO144" s="534"/>
      <c r="CP144" s="14" t="str">
        <f t="shared" si="70"/>
        <v/>
      </c>
      <c r="CQ144" s="14" t="str">
        <f t="shared" si="71"/>
        <v/>
      </c>
      <c r="CR144" s="33"/>
      <c r="CS144" s="33"/>
      <c r="CT144" s="32"/>
      <c r="CU144" s="523"/>
      <c r="CV144" s="523"/>
      <c r="CW144" s="524"/>
      <c r="CX144" s="524"/>
      <c r="CY144" s="524"/>
      <c r="CZ144" s="524"/>
      <c r="DA144" s="26">
        <f t="shared" si="92"/>
        <v>0</v>
      </c>
      <c r="DB144" s="534"/>
      <c r="DC144" s="534"/>
      <c r="DD144" s="534"/>
      <c r="DE144" s="534"/>
      <c r="DF144" s="534"/>
      <c r="DG144" s="534"/>
      <c r="DH144" s="534"/>
      <c r="DI144" s="534"/>
      <c r="DJ144" s="534"/>
      <c r="DK144" s="534"/>
      <c r="DL144" s="534"/>
      <c r="DM144" s="534"/>
      <c r="DN144" s="534"/>
      <c r="DO144" s="534"/>
      <c r="DP144" s="534"/>
      <c r="DQ144" s="534"/>
      <c r="DR144" s="534"/>
      <c r="DS144" s="534"/>
      <c r="DT144" s="534"/>
      <c r="DU144" s="534"/>
      <c r="DV144" s="534"/>
      <c r="DW144" s="534"/>
      <c r="DX144" s="534"/>
      <c r="DY144" s="534"/>
      <c r="DZ144" s="27" t="str">
        <f t="shared" si="93"/>
        <v/>
      </c>
      <c r="EA144" s="27" t="str">
        <f t="shared" si="94"/>
        <v/>
      </c>
      <c r="EB144" s="27" t="str">
        <f t="shared" si="95"/>
        <v/>
      </c>
      <c r="EC144" s="27" t="str">
        <f t="shared" si="96"/>
        <v/>
      </c>
      <c r="ED144" s="534"/>
      <c r="EE144" s="534"/>
      <c r="EF144" s="534"/>
      <c r="EG144" s="534"/>
      <c r="EH144" s="27" t="str">
        <f t="shared" si="72"/>
        <v/>
      </c>
      <c r="EI144" s="27" t="str">
        <f t="shared" si="73"/>
        <v/>
      </c>
      <c r="EJ144" s="27" t="str">
        <f t="shared" si="74"/>
        <v/>
      </c>
      <c r="EK144" s="27" t="str">
        <f t="shared" si="75"/>
        <v/>
      </c>
      <c r="EL144" s="527"/>
      <c r="EN144" s="6" t="str">
        <f t="shared" si="76"/>
        <v/>
      </c>
      <c r="EO144" s="6" t="str">
        <f t="shared" si="77"/>
        <v/>
      </c>
      <c r="EP144" s="6" t="str">
        <f t="shared" si="78"/>
        <v/>
      </c>
      <c r="EQ144" s="6" t="str">
        <f t="shared" si="79"/>
        <v/>
      </c>
      <c r="ER144" s="24" t="str">
        <f t="shared" si="97"/>
        <v/>
      </c>
      <c r="ET144" s="6" t="e">
        <f t="shared" si="80"/>
        <v>#VALUE!</v>
      </c>
      <c r="EV144" s="459"/>
      <c r="EW144" s="459"/>
      <c r="EX144" s="459"/>
      <c r="EZ144" s="189" t="e">
        <f t="shared" si="81"/>
        <v>#VALUE!</v>
      </c>
      <c r="FA144" s="201" t="e">
        <f t="shared" si="98"/>
        <v>#VALUE!</v>
      </c>
      <c r="FB144" s="23"/>
      <c r="FC144" s="189" t="e">
        <f t="shared" si="99"/>
        <v>#VALUE!</v>
      </c>
      <c r="FE144" s="213">
        <f t="shared" si="82"/>
        <v>0</v>
      </c>
      <c r="FF144" s="213">
        <f t="shared" si="83"/>
        <v>0</v>
      </c>
      <c r="FJ144" s="466"/>
    </row>
    <row r="145" spans="1:166" ht="15.75" x14ac:dyDescent="0.25">
      <c r="A145" s="23"/>
      <c r="B145" s="459"/>
      <c r="C145" s="466"/>
      <c r="D145" s="459"/>
      <c r="E145" s="530"/>
      <c r="F145" s="530"/>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40"/>
      <c r="AJ145" s="474"/>
      <c r="AK145" s="474"/>
      <c r="AL145" s="474"/>
      <c r="AM145" s="474"/>
      <c r="AN145" s="474"/>
      <c r="AO145" s="474"/>
      <c r="AP145" s="474"/>
      <c r="AQ145" s="474"/>
      <c r="AR145" s="474"/>
      <c r="AS145" s="41">
        <f t="shared" si="85"/>
        <v>0</v>
      </c>
      <c r="AT145" s="41"/>
      <c r="AU145" s="41"/>
      <c r="AV145" s="41"/>
      <c r="AW145" s="41"/>
      <c r="AX145" s="41"/>
      <c r="AY145" s="41"/>
      <c r="AZ145" s="41"/>
      <c r="BA145" s="41"/>
      <c r="BB145" s="41"/>
      <c r="BC145" s="41"/>
      <c r="BD145" s="41"/>
      <c r="BE145" s="41"/>
      <c r="BF145" s="41"/>
      <c r="BG145" s="41"/>
      <c r="BH145" s="41"/>
      <c r="BI145" s="41"/>
      <c r="BJ145" s="11" t="str">
        <f t="shared" si="100"/>
        <v/>
      </c>
      <c r="BK145" s="11" t="str">
        <f t="shared" si="101"/>
        <v/>
      </c>
      <c r="BL145" s="41"/>
      <c r="BM145" s="41"/>
      <c r="BN145" s="14" t="str">
        <f t="shared" si="88"/>
        <v/>
      </c>
      <c r="BO145" s="14" t="str">
        <f t="shared" si="89"/>
        <v/>
      </c>
      <c r="BP145" s="33"/>
      <c r="BR145" s="29"/>
      <c r="BS145" s="522"/>
      <c r="BT145" s="522"/>
      <c r="BU145" s="522"/>
      <c r="BV145" s="522"/>
      <c r="BW145" s="522"/>
      <c r="BX145" s="521"/>
      <c r="BY145" s="48">
        <f t="shared" si="90"/>
        <v>0</v>
      </c>
      <c r="BZ145" s="534"/>
      <c r="CA145" s="534"/>
      <c r="CB145" s="534"/>
      <c r="CC145" s="534"/>
      <c r="CD145" s="26"/>
      <c r="CE145" s="26"/>
      <c r="CF145" s="26"/>
      <c r="CG145" s="26"/>
      <c r="CH145" s="26"/>
      <c r="CI145" s="26"/>
      <c r="CJ145" s="26"/>
      <c r="CK145" s="26"/>
      <c r="CL145" s="27" t="str">
        <f t="shared" si="69"/>
        <v/>
      </c>
      <c r="CM145" s="27" t="str">
        <f t="shared" si="91"/>
        <v/>
      </c>
      <c r="CN145" s="534"/>
      <c r="CO145" s="534"/>
      <c r="CP145" s="14" t="str">
        <f t="shared" si="70"/>
        <v/>
      </c>
      <c r="CQ145" s="14" t="str">
        <f t="shared" si="71"/>
        <v/>
      </c>
      <c r="CR145" s="33"/>
      <c r="CS145" s="33"/>
      <c r="CT145" s="32"/>
      <c r="CU145" s="523"/>
      <c r="CV145" s="523"/>
      <c r="CW145" s="524"/>
      <c r="CX145" s="524"/>
      <c r="CY145" s="524"/>
      <c r="CZ145" s="524"/>
      <c r="DA145" s="26">
        <f t="shared" si="92"/>
        <v>0</v>
      </c>
      <c r="DB145" s="534"/>
      <c r="DC145" s="534"/>
      <c r="DD145" s="534"/>
      <c r="DE145" s="534"/>
      <c r="DF145" s="534"/>
      <c r="DG145" s="534"/>
      <c r="DH145" s="534"/>
      <c r="DI145" s="534"/>
      <c r="DJ145" s="534"/>
      <c r="DK145" s="534"/>
      <c r="DL145" s="534"/>
      <c r="DM145" s="534"/>
      <c r="DN145" s="534"/>
      <c r="DO145" s="534"/>
      <c r="DP145" s="534"/>
      <c r="DQ145" s="534"/>
      <c r="DR145" s="534"/>
      <c r="DS145" s="534"/>
      <c r="DT145" s="534"/>
      <c r="DU145" s="534"/>
      <c r="DV145" s="534"/>
      <c r="DW145" s="534"/>
      <c r="DX145" s="534"/>
      <c r="DY145" s="534"/>
      <c r="DZ145" s="27" t="str">
        <f t="shared" si="93"/>
        <v/>
      </c>
      <c r="EA145" s="27" t="str">
        <f t="shared" si="94"/>
        <v/>
      </c>
      <c r="EB145" s="27" t="str">
        <f t="shared" si="95"/>
        <v/>
      </c>
      <c r="EC145" s="27" t="str">
        <f t="shared" si="96"/>
        <v/>
      </c>
      <c r="ED145" s="534"/>
      <c r="EE145" s="534"/>
      <c r="EF145" s="534"/>
      <c r="EG145" s="534"/>
      <c r="EH145" s="27" t="str">
        <f t="shared" si="72"/>
        <v/>
      </c>
      <c r="EI145" s="27" t="str">
        <f t="shared" si="73"/>
        <v/>
      </c>
      <c r="EJ145" s="27" t="str">
        <f t="shared" si="74"/>
        <v/>
      </c>
      <c r="EK145" s="27" t="str">
        <f t="shared" si="75"/>
        <v/>
      </c>
      <c r="EL145" s="527"/>
      <c r="EN145" s="6" t="str">
        <f t="shared" si="76"/>
        <v/>
      </c>
      <c r="EO145" s="6" t="str">
        <f t="shared" si="77"/>
        <v/>
      </c>
      <c r="EP145" s="6" t="str">
        <f t="shared" si="78"/>
        <v/>
      </c>
      <c r="EQ145" s="6" t="str">
        <f t="shared" si="79"/>
        <v/>
      </c>
      <c r="ER145" s="24" t="str">
        <f t="shared" si="97"/>
        <v/>
      </c>
      <c r="ET145" s="6" t="e">
        <f t="shared" si="80"/>
        <v>#VALUE!</v>
      </c>
      <c r="EV145" s="459"/>
      <c r="EW145" s="459"/>
      <c r="EX145" s="459"/>
      <c r="EZ145" s="189" t="e">
        <f t="shared" si="81"/>
        <v>#VALUE!</v>
      </c>
      <c r="FA145" s="201" t="e">
        <f t="shared" si="98"/>
        <v>#VALUE!</v>
      </c>
      <c r="FB145" s="23"/>
      <c r="FC145" s="189" t="e">
        <f t="shared" si="99"/>
        <v>#VALUE!</v>
      </c>
      <c r="FE145" s="213">
        <f t="shared" si="82"/>
        <v>0</v>
      </c>
      <c r="FF145" s="213">
        <f t="shared" si="83"/>
        <v>0</v>
      </c>
      <c r="FJ145" s="466"/>
    </row>
    <row r="146" spans="1:166" ht="15.75" x14ac:dyDescent="0.25">
      <c r="A146" s="23"/>
      <c r="B146" s="459"/>
      <c r="C146" s="459"/>
      <c r="D146" s="43"/>
      <c r="E146" s="530"/>
      <c r="F146" s="530"/>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40"/>
      <c r="AJ146" s="474"/>
      <c r="AK146" s="474"/>
      <c r="AL146" s="474"/>
      <c r="AM146" s="474"/>
      <c r="AN146" s="474"/>
      <c r="AO146" s="474"/>
      <c r="AP146" s="474"/>
      <c r="AQ146" s="474"/>
      <c r="AR146" s="474"/>
      <c r="AS146" s="41">
        <f t="shared" si="85"/>
        <v>0</v>
      </c>
      <c r="AT146" s="41"/>
      <c r="AU146" s="41"/>
      <c r="AV146" s="41"/>
      <c r="AW146" s="41"/>
      <c r="AX146" s="41"/>
      <c r="AY146" s="41"/>
      <c r="AZ146" s="41"/>
      <c r="BA146" s="41"/>
      <c r="BB146" s="41"/>
      <c r="BC146" s="41"/>
      <c r="BD146" s="41"/>
      <c r="BE146" s="41"/>
      <c r="BF146" s="41"/>
      <c r="BG146" s="41"/>
      <c r="BH146" s="41"/>
      <c r="BI146" s="41"/>
      <c r="BJ146" s="11" t="str">
        <f t="shared" si="100"/>
        <v/>
      </c>
      <c r="BK146" s="11" t="str">
        <f t="shared" si="101"/>
        <v/>
      </c>
      <c r="BL146" s="41"/>
      <c r="BM146" s="41"/>
      <c r="BN146" s="14" t="str">
        <f t="shared" si="88"/>
        <v/>
      </c>
      <c r="BO146" s="14" t="str">
        <f t="shared" si="89"/>
        <v/>
      </c>
      <c r="BP146" s="33"/>
      <c r="BR146" s="29"/>
      <c r="BS146" s="486"/>
      <c r="BT146" s="522"/>
      <c r="BU146" s="522"/>
      <c r="BV146" s="522"/>
      <c r="BW146" s="522"/>
      <c r="BX146" s="521"/>
      <c r="BY146" s="48">
        <f t="shared" si="90"/>
        <v>0</v>
      </c>
      <c r="BZ146" s="534"/>
      <c r="CA146" s="534"/>
      <c r="CB146" s="534"/>
      <c r="CC146" s="534"/>
      <c r="CD146" s="26"/>
      <c r="CE146" s="26"/>
      <c r="CF146" s="26"/>
      <c r="CG146" s="26"/>
      <c r="CH146" s="26"/>
      <c r="CI146" s="26"/>
      <c r="CJ146" s="26"/>
      <c r="CK146" s="26"/>
      <c r="CL146" s="27" t="str">
        <f t="shared" si="69"/>
        <v/>
      </c>
      <c r="CM146" s="27" t="str">
        <f t="shared" si="91"/>
        <v/>
      </c>
      <c r="CN146" s="534"/>
      <c r="CO146" s="534"/>
      <c r="CP146" s="14" t="str">
        <f t="shared" si="70"/>
        <v/>
      </c>
      <c r="CQ146" s="14" t="str">
        <f t="shared" si="71"/>
        <v/>
      </c>
      <c r="CR146" s="33"/>
      <c r="CS146" s="33"/>
      <c r="CT146" s="32"/>
      <c r="CU146" s="523"/>
      <c r="CV146" s="523"/>
      <c r="CW146" s="524"/>
      <c r="CX146" s="524"/>
      <c r="CY146" s="524"/>
      <c r="CZ146" s="524"/>
      <c r="DA146" s="26">
        <f t="shared" si="92"/>
        <v>0</v>
      </c>
      <c r="DB146" s="534"/>
      <c r="DC146" s="534"/>
      <c r="DD146" s="534"/>
      <c r="DE146" s="534"/>
      <c r="DF146" s="534"/>
      <c r="DG146" s="534"/>
      <c r="DH146" s="534"/>
      <c r="DI146" s="534"/>
      <c r="DJ146" s="534"/>
      <c r="DK146" s="534"/>
      <c r="DL146" s="534"/>
      <c r="DM146" s="534"/>
      <c r="DN146" s="534"/>
      <c r="DO146" s="534"/>
      <c r="DP146" s="534"/>
      <c r="DQ146" s="534"/>
      <c r="DR146" s="534"/>
      <c r="DS146" s="534"/>
      <c r="DT146" s="534"/>
      <c r="DU146" s="534"/>
      <c r="DV146" s="534"/>
      <c r="DW146" s="534"/>
      <c r="DX146" s="534"/>
      <c r="DY146" s="534"/>
      <c r="DZ146" s="27" t="str">
        <f t="shared" si="93"/>
        <v/>
      </c>
      <c r="EA146" s="27" t="str">
        <f t="shared" si="94"/>
        <v/>
      </c>
      <c r="EB146" s="27" t="str">
        <f t="shared" si="95"/>
        <v/>
      </c>
      <c r="EC146" s="27" t="str">
        <f t="shared" si="96"/>
        <v/>
      </c>
      <c r="ED146" s="534"/>
      <c r="EE146" s="534"/>
      <c r="EF146" s="534"/>
      <c r="EG146" s="534"/>
      <c r="EH146" s="27" t="str">
        <f t="shared" si="72"/>
        <v/>
      </c>
      <c r="EI146" s="27" t="str">
        <f t="shared" si="73"/>
        <v/>
      </c>
      <c r="EJ146" s="27" t="str">
        <f t="shared" si="74"/>
        <v/>
      </c>
      <c r="EK146" s="27" t="str">
        <f t="shared" si="75"/>
        <v/>
      </c>
      <c r="EL146" s="527"/>
      <c r="EN146" s="6" t="str">
        <f t="shared" si="76"/>
        <v/>
      </c>
      <c r="EO146" s="6" t="str">
        <f t="shared" si="77"/>
        <v/>
      </c>
      <c r="EP146" s="6" t="str">
        <f t="shared" si="78"/>
        <v/>
      </c>
      <c r="EQ146" s="6" t="str">
        <f t="shared" si="79"/>
        <v/>
      </c>
      <c r="ER146" s="24" t="str">
        <f t="shared" si="97"/>
        <v/>
      </c>
      <c r="ET146" s="6" t="e">
        <f t="shared" si="80"/>
        <v>#VALUE!</v>
      </c>
      <c r="EV146" s="459"/>
      <c r="EW146" s="459"/>
      <c r="EX146" s="459"/>
      <c r="EZ146" s="189" t="e">
        <f t="shared" si="81"/>
        <v>#VALUE!</v>
      </c>
      <c r="FA146" s="201" t="e">
        <f t="shared" si="98"/>
        <v>#VALUE!</v>
      </c>
      <c r="FB146" s="23"/>
      <c r="FC146" s="189" t="e">
        <f t="shared" si="99"/>
        <v>#VALUE!</v>
      </c>
      <c r="FE146" s="213">
        <f t="shared" si="82"/>
        <v>0</v>
      </c>
      <c r="FF146" s="213">
        <f t="shared" si="83"/>
        <v>0</v>
      </c>
      <c r="FJ146" s="466"/>
    </row>
    <row r="147" spans="1:166" ht="15.75" x14ac:dyDescent="0.25">
      <c r="A147" s="23"/>
      <c r="B147" s="23"/>
      <c r="C147" s="23"/>
      <c r="D147" s="23"/>
      <c r="E147" s="16"/>
      <c r="F147" s="16"/>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194"/>
      <c r="AK147" s="23"/>
      <c r="AL147" s="23"/>
      <c r="AM147" s="23"/>
      <c r="AN147" s="23"/>
      <c r="AO147" s="23"/>
      <c r="AP147" s="23"/>
      <c r="AQ147" s="23"/>
      <c r="AR147" s="23"/>
      <c r="AS147" s="41">
        <f t="shared" si="85"/>
        <v>0</v>
      </c>
      <c r="AT147" s="41"/>
      <c r="AU147" s="41"/>
      <c r="AV147" s="41"/>
      <c r="AW147" s="41"/>
      <c r="AX147" s="41"/>
      <c r="AY147" s="41"/>
      <c r="AZ147" s="41"/>
      <c r="BA147" s="41"/>
      <c r="BB147" s="41"/>
      <c r="BC147" s="41"/>
      <c r="BD147" s="41"/>
      <c r="BE147" s="41"/>
      <c r="BF147" s="41"/>
      <c r="BG147" s="41"/>
      <c r="BH147" s="41"/>
      <c r="BI147" s="41"/>
      <c r="BJ147" s="11" t="str">
        <f t="shared" si="100"/>
        <v/>
      </c>
      <c r="BK147" s="11" t="str">
        <f t="shared" si="101"/>
        <v/>
      </c>
      <c r="BL147" s="16"/>
      <c r="BM147" s="16"/>
      <c r="BN147" s="14" t="str">
        <f t="shared" si="88"/>
        <v/>
      </c>
      <c r="BO147" s="14" t="str">
        <f t="shared" si="89"/>
        <v/>
      </c>
      <c r="BP147" s="33"/>
      <c r="BR147" s="29"/>
      <c r="BS147" s="30"/>
      <c r="BT147" s="30"/>
      <c r="BU147" s="30"/>
      <c r="BV147" s="30"/>
      <c r="BW147" s="30"/>
      <c r="BX147" s="25"/>
      <c r="BY147" s="48">
        <f t="shared" si="90"/>
        <v>0</v>
      </c>
      <c r="BZ147" s="472"/>
      <c r="CA147" s="472"/>
      <c r="CB147" s="472"/>
      <c r="CC147" s="472"/>
      <c r="CD147" s="26"/>
      <c r="CE147" s="26"/>
      <c r="CF147" s="26"/>
      <c r="CG147" s="26"/>
      <c r="CH147" s="26"/>
      <c r="CI147" s="26"/>
      <c r="CJ147" s="26"/>
      <c r="CK147" s="26"/>
      <c r="CL147" s="27" t="str">
        <f t="shared" si="69"/>
        <v/>
      </c>
      <c r="CM147" s="27" t="str">
        <f t="shared" si="91"/>
        <v/>
      </c>
      <c r="CN147" s="472"/>
      <c r="CO147" s="472"/>
      <c r="CP147" s="14" t="str">
        <f t="shared" si="70"/>
        <v/>
      </c>
      <c r="CQ147" s="14" t="str">
        <f t="shared" si="71"/>
        <v/>
      </c>
      <c r="CR147" s="33"/>
      <c r="CS147" s="33"/>
      <c r="CT147" s="32"/>
      <c r="CU147" s="32"/>
      <c r="CV147" s="32"/>
      <c r="CW147" s="23"/>
      <c r="CX147" s="23"/>
      <c r="CY147" s="23"/>
      <c r="CZ147" s="23"/>
      <c r="DA147" s="26">
        <f t="shared" si="92"/>
        <v>0</v>
      </c>
      <c r="DB147" s="534"/>
      <c r="DC147" s="534"/>
      <c r="DD147" s="534"/>
      <c r="DE147" s="534"/>
      <c r="DF147" s="534"/>
      <c r="DG147" s="534"/>
      <c r="DH147" s="534"/>
      <c r="DI147" s="534"/>
      <c r="DJ147" s="534"/>
      <c r="DK147" s="534"/>
      <c r="DL147" s="534"/>
      <c r="DM147" s="534"/>
      <c r="DN147" s="534"/>
      <c r="DO147" s="534"/>
      <c r="DP147" s="534"/>
      <c r="DQ147" s="534"/>
      <c r="DR147" s="534"/>
      <c r="DS147" s="534"/>
      <c r="DT147" s="534"/>
      <c r="DU147" s="534"/>
      <c r="DV147" s="534"/>
      <c r="DW147" s="534"/>
      <c r="DX147" s="534"/>
      <c r="DY147" s="534"/>
      <c r="DZ147" s="27" t="str">
        <f t="shared" si="93"/>
        <v/>
      </c>
      <c r="EA147" s="27" t="str">
        <f t="shared" si="94"/>
        <v/>
      </c>
      <c r="EB147" s="27" t="str">
        <f t="shared" si="95"/>
        <v/>
      </c>
      <c r="EC147" s="27" t="str">
        <f t="shared" si="96"/>
        <v/>
      </c>
      <c r="ED147" s="472"/>
      <c r="EE147" s="472"/>
      <c r="EF147" s="472"/>
      <c r="EG147" s="472"/>
      <c r="EH147" s="27" t="str">
        <f t="shared" si="72"/>
        <v/>
      </c>
      <c r="EI147" s="27" t="str">
        <f t="shared" si="73"/>
        <v/>
      </c>
      <c r="EJ147" s="27" t="str">
        <f t="shared" si="74"/>
        <v/>
      </c>
      <c r="EK147" s="27" t="str">
        <f t="shared" si="75"/>
        <v/>
      </c>
      <c r="EL147" s="527"/>
      <c r="EN147" s="6" t="str">
        <f t="shared" si="76"/>
        <v/>
      </c>
      <c r="EO147" s="6" t="str">
        <f t="shared" si="77"/>
        <v/>
      </c>
      <c r="EP147" s="6" t="str">
        <f t="shared" si="78"/>
        <v/>
      </c>
      <c r="EQ147" s="6" t="str">
        <f t="shared" si="79"/>
        <v/>
      </c>
      <c r="ER147" s="24" t="str">
        <f t="shared" si="97"/>
        <v/>
      </c>
      <c r="ET147" s="6" t="e">
        <f t="shared" si="80"/>
        <v>#VALUE!</v>
      </c>
      <c r="EV147" s="459"/>
      <c r="EW147" s="459"/>
      <c r="EX147" s="459"/>
      <c r="EZ147" s="189" t="e">
        <f t="shared" si="81"/>
        <v>#VALUE!</v>
      </c>
      <c r="FA147" s="201" t="e">
        <f t="shared" si="98"/>
        <v>#VALUE!</v>
      </c>
      <c r="FB147" s="23"/>
      <c r="FC147" s="189" t="e">
        <f t="shared" si="99"/>
        <v>#VALUE!</v>
      </c>
      <c r="FE147" s="213">
        <f t="shared" si="82"/>
        <v>0</v>
      </c>
      <c r="FF147" s="213">
        <f t="shared" si="83"/>
        <v>0</v>
      </c>
    </row>
    <row r="148" spans="1:166" ht="15.75" x14ac:dyDescent="0.25">
      <c r="A148" s="23"/>
      <c r="B148" s="23"/>
      <c r="C148" s="23"/>
      <c r="D148" s="23"/>
      <c r="E148" s="16"/>
      <c r="F148" s="16"/>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194"/>
      <c r="AK148" s="23"/>
      <c r="AL148" s="23"/>
      <c r="AM148" s="23"/>
      <c r="AN148" s="23"/>
      <c r="AO148" s="23"/>
      <c r="AP148" s="23"/>
      <c r="AQ148" s="23"/>
      <c r="AR148" s="23"/>
      <c r="AS148" s="41">
        <f t="shared" si="85"/>
        <v>0</v>
      </c>
      <c r="AT148" s="41"/>
      <c r="AU148" s="41"/>
      <c r="AV148" s="41"/>
      <c r="AW148" s="41"/>
      <c r="AX148" s="41"/>
      <c r="AY148" s="41"/>
      <c r="AZ148" s="41"/>
      <c r="BA148" s="41"/>
      <c r="BB148" s="41"/>
      <c r="BC148" s="41"/>
      <c r="BD148" s="41"/>
      <c r="BE148" s="41"/>
      <c r="BF148" s="41"/>
      <c r="BG148" s="41"/>
      <c r="BH148" s="41"/>
      <c r="BI148" s="41"/>
      <c r="BJ148" s="11" t="str">
        <f t="shared" ref="BJ148:BJ151" si="102">IF(AT148="","",(AT148+AV148+AX148+AZ148+BB148+BD148+BF148))</f>
        <v/>
      </c>
      <c r="BK148" s="11" t="str">
        <f t="shared" ref="BK148:BK151" si="103">IF(AU148="","",(AU148+AW148+AY148+BA148+BC148+BE148+BI148+BI148))</f>
        <v/>
      </c>
      <c r="BL148" s="16"/>
      <c r="BM148" s="16"/>
      <c r="BN148" s="14" t="str">
        <f t="shared" si="88"/>
        <v/>
      </c>
      <c r="BO148" s="14" t="str">
        <f t="shared" si="89"/>
        <v/>
      </c>
      <c r="BP148" s="33"/>
      <c r="BR148" s="29"/>
      <c r="BS148" s="30"/>
      <c r="BT148" s="30"/>
      <c r="BU148" s="30"/>
      <c r="BV148" s="30"/>
      <c r="BW148" s="30"/>
      <c r="BX148" s="25"/>
      <c r="BY148" s="48">
        <f t="shared" si="90"/>
        <v>0</v>
      </c>
      <c r="BZ148" s="26"/>
      <c r="CA148" s="26"/>
      <c r="CB148" s="26"/>
      <c r="CC148" s="26"/>
      <c r="CD148" s="26"/>
      <c r="CE148" s="26"/>
      <c r="CF148" s="26"/>
      <c r="CG148" s="26"/>
      <c r="CH148" s="26"/>
      <c r="CI148" s="26"/>
      <c r="CJ148" s="26"/>
      <c r="CK148" s="26"/>
      <c r="CL148" s="27" t="str">
        <f t="shared" si="69"/>
        <v/>
      </c>
      <c r="CM148" s="27" t="str">
        <f t="shared" si="91"/>
        <v/>
      </c>
      <c r="CN148" s="26"/>
      <c r="CO148" s="26"/>
      <c r="CP148" s="14" t="str">
        <f t="shared" si="70"/>
        <v/>
      </c>
      <c r="CQ148" s="14" t="str">
        <f t="shared" si="71"/>
        <v/>
      </c>
      <c r="CR148" s="33"/>
      <c r="CS148" s="33"/>
      <c r="CT148" s="32"/>
      <c r="CU148" s="32"/>
      <c r="CV148" s="32"/>
      <c r="CW148" s="23"/>
      <c r="CX148" s="23"/>
      <c r="CY148" s="23"/>
      <c r="CZ148" s="23"/>
      <c r="DA148" s="26">
        <f t="shared" si="92"/>
        <v>0</v>
      </c>
      <c r="DB148" s="534"/>
      <c r="DC148" s="534"/>
      <c r="DD148" s="534"/>
      <c r="DE148" s="534"/>
      <c r="DF148" s="534"/>
      <c r="DG148" s="534"/>
      <c r="DH148" s="534"/>
      <c r="DI148" s="534"/>
      <c r="DJ148" s="534"/>
      <c r="DK148" s="534"/>
      <c r="DL148" s="534"/>
      <c r="DM148" s="534"/>
      <c r="DN148" s="534"/>
      <c r="DO148" s="534"/>
      <c r="DP148" s="534"/>
      <c r="DQ148" s="534"/>
      <c r="DR148" s="534"/>
      <c r="DS148" s="534"/>
      <c r="DT148" s="534"/>
      <c r="DU148" s="534"/>
      <c r="DV148" s="534"/>
      <c r="DW148" s="534"/>
      <c r="DX148" s="534"/>
      <c r="DY148" s="534"/>
      <c r="DZ148" s="27" t="str">
        <f t="shared" si="93"/>
        <v/>
      </c>
      <c r="EA148" s="27" t="str">
        <f t="shared" si="94"/>
        <v/>
      </c>
      <c r="EB148" s="27" t="str">
        <f t="shared" si="95"/>
        <v/>
      </c>
      <c r="EC148" s="27" t="str">
        <f t="shared" si="96"/>
        <v/>
      </c>
      <c r="ED148" s="26"/>
      <c r="EE148" s="26"/>
      <c r="EF148" s="26"/>
      <c r="EG148" s="26"/>
      <c r="EH148" s="27" t="str">
        <f t="shared" si="72"/>
        <v/>
      </c>
      <c r="EI148" s="27" t="str">
        <f t="shared" si="73"/>
        <v/>
      </c>
      <c r="EJ148" s="27" t="str">
        <f t="shared" si="74"/>
        <v/>
      </c>
      <c r="EK148" s="27" t="str">
        <f t="shared" si="75"/>
        <v/>
      </c>
      <c r="EL148" s="527"/>
      <c r="EN148" s="6" t="str">
        <f t="shared" si="76"/>
        <v/>
      </c>
      <c r="EO148" s="6" t="str">
        <f t="shared" si="77"/>
        <v/>
      </c>
      <c r="EP148" s="6" t="str">
        <f t="shared" si="78"/>
        <v/>
      </c>
      <c r="EQ148" s="6" t="str">
        <f t="shared" si="79"/>
        <v/>
      </c>
      <c r="ER148" s="24" t="str">
        <f t="shared" si="97"/>
        <v/>
      </c>
      <c r="ET148" s="6" t="e">
        <f t="shared" si="80"/>
        <v>#VALUE!</v>
      </c>
      <c r="EV148" s="79"/>
      <c r="EW148" s="79"/>
      <c r="EX148" s="79"/>
      <c r="EZ148" s="189" t="e">
        <f t="shared" si="81"/>
        <v>#VALUE!</v>
      </c>
      <c r="FA148" s="201" t="e">
        <f t="shared" si="98"/>
        <v>#VALUE!</v>
      </c>
      <c r="FB148" s="23"/>
      <c r="FC148" s="189" t="e">
        <f t="shared" si="99"/>
        <v>#VALUE!</v>
      </c>
      <c r="FE148" s="213">
        <f t="shared" si="82"/>
        <v>0</v>
      </c>
      <c r="FF148" s="213">
        <f t="shared" si="83"/>
        <v>0</v>
      </c>
    </row>
    <row r="149" spans="1:166" ht="15.75" x14ac:dyDescent="0.25">
      <c r="A149" s="23"/>
      <c r="B149" s="23"/>
      <c r="C149" s="23"/>
      <c r="D149" s="23"/>
      <c r="E149" s="16"/>
      <c r="F149" s="16"/>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194"/>
      <c r="AK149" s="23"/>
      <c r="AL149" s="23"/>
      <c r="AM149" s="23"/>
      <c r="AN149" s="23"/>
      <c r="AO149" s="23"/>
      <c r="AP149" s="23"/>
      <c r="AQ149" s="23"/>
      <c r="AR149" s="23"/>
      <c r="AS149" s="41">
        <f t="shared" si="85"/>
        <v>0</v>
      </c>
      <c r="AT149" s="41"/>
      <c r="AU149" s="41"/>
      <c r="AV149" s="41"/>
      <c r="AW149" s="41"/>
      <c r="AX149" s="41"/>
      <c r="AY149" s="41"/>
      <c r="AZ149" s="41"/>
      <c r="BA149" s="41"/>
      <c r="BB149" s="41"/>
      <c r="BC149" s="41"/>
      <c r="BD149" s="41"/>
      <c r="BE149" s="41"/>
      <c r="BF149" s="41"/>
      <c r="BG149" s="41"/>
      <c r="BH149" s="41"/>
      <c r="BI149" s="41"/>
      <c r="BJ149" s="11" t="str">
        <f t="shared" si="102"/>
        <v/>
      </c>
      <c r="BK149" s="11" t="str">
        <f t="shared" si="103"/>
        <v/>
      </c>
      <c r="BL149" s="16"/>
      <c r="BM149" s="16"/>
      <c r="BN149" s="14" t="str">
        <f t="shared" si="88"/>
        <v/>
      </c>
      <c r="BO149" s="14" t="str">
        <f t="shared" si="89"/>
        <v/>
      </c>
      <c r="BP149" s="33"/>
      <c r="BR149" s="29"/>
      <c r="BS149" s="30"/>
      <c r="BT149" s="30"/>
      <c r="BU149" s="30"/>
      <c r="BV149" s="30"/>
      <c r="BW149" s="30"/>
      <c r="BX149" s="25"/>
      <c r="BY149" s="48">
        <f t="shared" si="90"/>
        <v>0</v>
      </c>
      <c r="BZ149" s="26"/>
      <c r="CA149" s="26"/>
      <c r="CB149" s="26"/>
      <c r="CC149" s="26"/>
      <c r="CD149" s="26"/>
      <c r="CE149" s="26"/>
      <c r="CF149" s="26"/>
      <c r="CG149" s="26"/>
      <c r="CH149" s="26"/>
      <c r="CI149" s="26"/>
      <c r="CJ149" s="26"/>
      <c r="CK149" s="26"/>
      <c r="CL149" s="27" t="str">
        <f t="shared" si="69"/>
        <v/>
      </c>
      <c r="CM149" s="27" t="str">
        <f t="shared" si="91"/>
        <v/>
      </c>
      <c r="CN149" s="26"/>
      <c r="CO149" s="26"/>
      <c r="CP149" s="14" t="str">
        <f t="shared" si="70"/>
        <v/>
      </c>
      <c r="CQ149" s="14" t="str">
        <f t="shared" si="71"/>
        <v/>
      </c>
      <c r="CR149" s="33"/>
      <c r="CS149" s="33"/>
      <c r="CT149" s="32"/>
      <c r="CU149" s="32"/>
      <c r="CV149" s="32"/>
      <c r="CW149" s="23"/>
      <c r="CX149" s="23"/>
      <c r="CY149" s="23"/>
      <c r="CZ149" s="23"/>
      <c r="DA149" s="26">
        <f t="shared" si="92"/>
        <v>0</v>
      </c>
      <c r="DB149" s="534"/>
      <c r="DC149" s="534"/>
      <c r="DD149" s="534"/>
      <c r="DE149" s="534"/>
      <c r="DF149" s="534"/>
      <c r="DG149" s="534"/>
      <c r="DH149" s="534"/>
      <c r="DI149" s="534"/>
      <c r="DJ149" s="534"/>
      <c r="DK149" s="534"/>
      <c r="DL149" s="534"/>
      <c r="DM149" s="534"/>
      <c r="DN149" s="534"/>
      <c r="DO149" s="534"/>
      <c r="DP149" s="534"/>
      <c r="DQ149" s="534"/>
      <c r="DR149" s="534"/>
      <c r="DS149" s="534"/>
      <c r="DT149" s="534"/>
      <c r="DU149" s="534"/>
      <c r="DV149" s="534"/>
      <c r="DW149" s="534"/>
      <c r="DX149" s="534"/>
      <c r="DY149" s="534"/>
      <c r="DZ149" s="27" t="str">
        <f t="shared" si="93"/>
        <v/>
      </c>
      <c r="EA149" s="27" t="str">
        <f t="shared" si="94"/>
        <v/>
      </c>
      <c r="EB149" s="27" t="str">
        <f t="shared" si="95"/>
        <v/>
      </c>
      <c r="EC149" s="27" t="str">
        <f t="shared" si="96"/>
        <v/>
      </c>
      <c r="ED149" s="26"/>
      <c r="EE149" s="26"/>
      <c r="EF149" s="26"/>
      <c r="EG149" s="26"/>
      <c r="EH149" s="27" t="str">
        <f t="shared" si="72"/>
        <v/>
      </c>
      <c r="EI149" s="27" t="str">
        <f t="shared" si="73"/>
        <v/>
      </c>
      <c r="EJ149" s="27" t="str">
        <f t="shared" si="74"/>
        <v/>
      </c>
      <c r="EK149" s="27" t="str">
        <f t="shared" si="75"/>
        <v/>
      </c>
      <c r="EL149" s="527"/>
      <c r="EN149" s="6" t="str">
        <f t="shared" si="76"/>
        <v/>
      </c>
      <c r="EO149" s="6" t="str">
        <f t="shared" si="77"/>
        <v/>
      </c>
      <c r="EP149" s="6" t="str">
        <f t="shared" si="78"/>
        <v/>
      </c>
      <c r="EQ149" s="6" t="str">
        <f t="shared" si="79"/>
        <v/>
      </c>
      <c r="ER149" s="24" t="str">
        <f t="shared" si="97"/>
        <v/>
      </c>
      <c r="ET149" s="6" t="e">
        <f t="shared" si="80"/>
        <v>#VALUE!</v>
      </c>
      <c r="EV149" s="79"/>
      <c r="EW149" s="79"/>
      <c r="EX149" s="79"/>
      <c r="EZ149" s="189" t="e">
        <f t="shared" si="81"/>
        <v>#VALUE!</v>
      </c>
      <c r="FA149" s="201" t="e">
        <f t="shared" si="98"/>
        <v>#VALUE!</v>
      </c>
      <c r="FB149" s="23"/>
      <c r="FC149" s="189" t="e">
        <f t="shared" si="99"/>
        <v>#VALUE!</v>
      </c>
      <c r="FE149" s="213">
        <f t="shared" si="82"/>
        <v>0</v>
      </c>
      <c r="FF149" s="213">
        <f t="shared" si="83"/>
        <v>0</v>
      </c>
    </row>
    <row r="150" spans="1:166" ht="15.75" x14ac:dyDescent="0.25">
      <c r="A150" s="23"/>
      <c r="B150" s="23"/>
      <c r="C150" s="23"/>
      <c r="D150" s="23"/>
      <c r="E150" s="16"/>
      <c r="F150" s="16"/>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194"/>
      <c r="AK150" s="23"/>
      <c r="AL150" s="23"/>
      <c r="AM150" s="23"/>
      <c r="AN150" s="23"/>
      <c r="AO150" s="23"/>
      <c r="AP150" s="23"/>
      <c r="AQ150" s="23"/>
      <c r="AR150" s="23"/>
      <c r="AS150" s="41">
        <f t="shared" si="85"/>
        <v>0</v>
      </c>
      <c r="AT150" s="41"/>
      <c r="AU150" s="41"/>
      <c r="AV150" s="41"/>
      <c r="AW150" s="41"/>
      <c r="AX150" s="41"/>
      <c r="AY150" s="41"/>
      <c r="AZ150" s="41"/>
      <c r="BA150" s="41"/>
      <c r="BB150" s="41"/>
      <c r="BC150" s="41"/>
      <c r="BD150" s="41"/>
      <c r="BE150" s="41"/>
      <c r="BF150" s="41"/>
      <c r="BG150" s="41"/>
      <c r="BH150" s="41"/>
      <c r="BI150" s="41"/>
      <c r="BJ150" s="11" t="str">
        <f t="shared" si="102"/>
        <v/>
      </c>
      <c r="BK150" s="11" t="str">
        <f t="shared" si="103"/>
        <v/>
      </c>
      <c r="BL150" s="16"/>
      <c r="BM150" s="16"/>
      <c r="BN150" s="14" t="str">
        <f t="shared" si="88"/>
        <v/>
      </c>
      <c r="BO150" s="14" t="str">
        <f t="shared" si="89"/>
        <v/>
      </c>
      <c r="BP150" s="33"/>
      <c r="BR150" s="29"/>
      <c r="BS150" s="30"/>
      <c r="BT150" s="30"/>
      <c r="BU150" s="30"/>
      <c r="BV150" s="30"/>
      <c r="BW150" s="30"/>
      <c r="BX150" s="25"/>
      <c r="BY150" s="48">
        <f t="shared" si="90"/>
        <v>0</v>
      </c>
      <c r="BZ150" s="26"/>
      <c r="CA150" s="26"/>
      <c r="CB150" s="26"/>
      <c r="CC150" s="26"/>
      <c r="CD150" s="26"/>
      <c r="CE150" s="26"/>
      <c r="CF150" s="26"/>
      <c r="CG150" s="26"/>
      <c r="CH150" s="26"/>
      <c r="CI150" s="26"/>
      <c r="CJ150" s="26"/>
      <c r="CK150" s="26"/>
      <c r="CL150" s="27" t="str">
        <f t="shared" si="69"/>
        <v/>
      </c>
      <c r="CM150" s="27" t="str">
        <f t="shared" si="91"/>
        <v/>
      </c>
      <c r="CN150" s="26"/>
      <c r="CO150" s="26"/>
      <c r="CP150" s="14" t="str">
        <f t="shared" si="70"/>
        <v/>
      </c>
      <c r="CQ150" s="14" t="str">
        <f t="shared" si="71"/>
        <v/>
      </c>
      <c r="CR150" s="33"/>
      <c r="CS150" s="33"/>
      <c r="CT150" s="32"/>
      <c r="CU150" s="32"/>
      <c r="CV150" s="32"/>
      <c r="CW150" s="23"/>
      <c r="CX150" s="23"/>
      <c r="CY150" s="23"/>
      <c r="CZ150" s="23"/>
      <c r="DA150" s="26">
        <f t="shared" si="92"/>
        <v>0</v>
      </c>
      <c r="DB150" s="534"/>
      <c r="DC150" s="534"/>
      <c r="DD150" s="534"/>
      <c r="DE150" s="534"/>
      <c r="DF150" s="534"/>
      <c r="DG150" s="534"/>
      <c r="DH150" s="534"/>
      <c r="DI150" s="534"/>
      <c r="DJ150" s="534"/>
      <c r="DK150" s="534"/>
      <c r="DL150" s="534"/>
      <c r="DM150" s="534"/>
      <c r="DN150" s="534"/>
      <c r="DO150" s="534"/>
      <c r="DP150" s="534"/>
      <c r="DQ150" s="534"/>
      <c r="DR150" s="534"/>
      <c r="DS150" s="534"/>
      <c r="DT150" s="534"/>
      <c r="DU150" s="534"/>
      <c r="DV150" s="534"/>
      <c r="DW150" s="534"/>
      <c r="DX150" s="534"/>
      <c r="DY150" s="534"/>
      <c r="DZ150" s="27" t="str">
        <f t="shared" si="93"/>
        <v/>
      </c>
      <c r="EA150" s="27" t="str">
        <f t="shared" si="94"/>
        <v/>
      </c>
      <c r="EB150" s="27" t="str">
        <f t="shared" si="95"/>
        <v/>
      </c>
      <c r="EC150" s="27" t="str">
        <f t="shared" si="96"/>
        <v/>
      </c>
      <c r="ED150" s="26"/>
      <c r="EE150" s="26"/>
      <c r="EF150" s="26"/>
      <c r="EG150" s="26"/>
      <c r="EH150" s="27" t="str">
        <f t="shared" si="72"/>
        <v/>
      </c>
      <c r="EI150" s="27" t="str">
        <f t="shared" si="73"/>
        <v/>
      </c>
      <c r="EJ150" s="27" t="str">
        <f t="shared" si="74"/>
        <v/>
      </c>
      <c r="EK150" s="27" t="str">
        <f t="shared" si="75"/>
        <v/>
      </c>
      <c r="EL150" s="527"/>
      <c r="EN150" s="6" t="str">
        <f t="shared" si="76"/>
        <v/>
      </c>
      <c r="EO150" s="6" t="str">
        <f t="shared" si="77"/>
        <v/>
      </c>
      <c r="EP150" s="6" t="str">
        <f t="shared" si="78"/>
        <v/>
      </c>
      <c r="EQ150" s="6" t="str">
        <f t="shared" si="79"/>
        <v/>
      </c>
      <c r="ER150" s="24" t="str">
        <f t="shared" si="97"/>
        <v/>
      </c>
      <c r="ET150" s="6" t="e">
        <f t="shared" si="80"/>
        <v>#VALUE!</v>
      </c>
      <c r="EV150" s="79"/>
      <c r="EW150" s="79"/>
      <c r="EX150" s="79"/>
      <c r="EZ150" s="189" t="e">
        <f t="shared" si="81"/>
        <v>#VALUE!</v>
      </c>
      <c r="FA150" s="201" t="e">
        <f t="shared" si="98"/>
        <v>#VALUE!</v>
      </c>
      <c r="FB150" s="23"/>
      <c r="FC150" s="189" t="e">
        <f t="shared" si="99"/>
        <v>#VALUE!</v>
      </c>
      <c r="FE150" s="213">
        <f t="shared" si="82"/>
        <v>0</v>
      </c>
      <c r="FF150" s="213">
        <f t="shared" si="83"/>
        <v>0</v>
      </c>
    </row>
    <row r="151" spans="1:166" ht="15.75" x14ac:dyDescent="0.25">
      <c r="A151" s="23"/>
      <c r="B151" s="23"/>
      <c r="C151" s="23"/>
      <c r="D151" s="23"/>
      <c r="E151" s="16"/>
      <c r="F151" s="16"/>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194"/>
      <c r="AK151" s="23"/>
      <c r="AL151" s="23"/>
      <c r="AM151" s="23"/>
      <c r="AN151" s="23"/>
      <c r="AO151" s="23"/>
      <c r="AP151" s="23"/>
      <c r="AQ151" s="23"/>
      <c r="AR151" s="23"/>
      <c r="AS151" s="41">
        <f t="shared" si="85"/>
        <v>0</v>
      </c>
      <c r="AT151" s="8"/>
      <c r="AU151" s="8"/>
      <c r="AV151" s="8"/>
      <c r="AW151" s="8"/>
      <c r="AX151" s="8"/>
      <c r="AY151" s="8"/>
      <c r="AZ151" s="8"/>
      <c r="BA151" s="8"/>
      <c r="BB151" s="8"/>
      <c r="BC151" s="8"/>
      <c r="BD151" s="8"/>
      <c r="BE151" s="8"/>
      <c r="BF151" s="8"/>
      <c r="BG151" s="8"/>
      <c r="BH151" s="8"/>
      <c r="BI151" s="8"/>
      <c r="BJ151" s="11" t="str">
        <f t="shared" si="102"/>
        <v/>
      </c>
      <c r="BK151" s="11" t="str">
        <f t="shared" si="103"/>
        <v/>
      </c>
      <c r="BL151" s="16"/>
      <c r="BM151" s="16"/>
      <c r="BN151" s="14" t="str">
        <f t="shared" si="88"/>
        <v/>
      </c>
      <c r="BO151" s="14" t="str">
        <f t="shared" si="89"/>
        <v/>
      </c>
      <c r="BP151" s="33"/>
      <c r="BR151" s="29"/>
      <c r="BS151" s="30"/>
      <c r="BT151" s="30"/>
      <c r="BU151" s="30"/>
      <c r="BV151" s="30"/>
      <c r="BW151" s="30"/>
      <c r="BX151" s="25"/>
      <c r="BY151" s="48">
        <f t="shared" si="90"/>
        <v>0</v>
      </c>
      <c r="BZ151" s="26"/>
      <c r="CA151" s="26"/>
      <c r="CB151" s="26"/>
      <c r="CC151" s="26"/>
      <c r="CD151" s="26"/>
      <c r="CE151" s="26"/>
      <c r="CF151" s="26"/>
      <c r="CG151" s="26"/>
      <c r="CH151" s="26"/>
      <c r="CI151" s="26"/>
      <c r="CJ151" s="26"/>
      <c r="CK151" s="26"/>
      <c r="CL151" s="27" t="str">
        <f t="shared" si="69"/>
        <v/>
      </c>
      <c r="CM151" s="27" t="str">
        <f t="shared" si="91"/>
        <v/>
      </c>
      <c r="CN151" s="26"/>
      <c r="CO151" s="26"/>
      <c r="CP151" s="14" t="str">
        <f t="shared" si="70"/>
        <v/>
      </c>
      <c r="CQ151" s="14" t="str">
        <f t="shared" si="71"/>
        <v/>
      </c>
      <c r="CR151" s="33"/>
      <c r="CS151" s="33"/>
      <c r="CT151" s="32"/>
      <c r="CU151" s="32"/>
      <c r="CV151" s="32"/>
      <c r="CW151" s="23"/>
      <c r="CX151" s="23"/>
      <c r="CY151" s="23"/>
      <c r="CZ151" s="23"/>
      <c r="DA151" s="26">
        <f t="shared" si="92"/>
        <v>0</v>
      </c>
      <c r="DB151" s="534"/>
      <c r="DC151" s="534"/>
      <c r="DD151" s="534"/>
      <c r="DE151" s="534"/>
      <c r="DF151" s="534"/>
      <c r="DG151" s="534"/>
      <c r="DH151" s="534"/>
      <c r="DI151" s="534"/>
      <c r="DJ151" s="534"/>
      <c r="DK151" s="534"/>
      <c r="DL151" s="534"/>
      <c r="DM151" s="534"/>
      <c r="DN151" s="534"/>
      <c r="DO151" s="534"/>
      <c r="DP151" s="534"/>
      <c r="DQ151" s="534"/>
      <c r="DR151" s="534"/>
      <c r="DS151" s="534"/>
      <c r="DT151" s="534"/>
      <c r="DU151" s="534"/>
      <c r="DV151" s="534"/>
      <c r="DW151" s="534"/>
      <c r="DX151" s="534"/>
      <c r="DY151" s="534"/>
      <c r="DZ151" s="27" t="str">
        <f t="shared" si="93"/>
        <v/>
      </c>
      <c r="EA151" s="27" t="str">
        <f t="shared" si="94"/>
        <v/>
      </c>
      <c r="EB151" s="27" t="str">
        <f t="shared" si="95"/>
        <v/>
      </c>
      <c r="EC151" s="27" t="str">
        <f t="shared" si="96"/>
        <v/>
      </c>
      <c r="ED151" s="26"/>
      <c r="EE151" s="26"/>
      <c r="EF151" s="26"/>
      <c r="EG151" s="26"/>
      <c r="EH151" s="27" t="str">
        <f t="shared" si="72"/>
        <v/>
      </c>
      <c r="EI151" s="27" t="str">
        <f t="shared" si="73"/>
        <v/>
      </c>
      <c r="EJ151" s="27" t="str">
        <f t="shared" si="74"/>
        <v/>
      </c>
      <c r="EK151" s="27" t="str">
        <f t="shared" si="75"/>
        <v/>
      </c>
      <c r="EL151" s="527"/>
      <c r="EN151" s="6" t="str">
        <f t="shared" si="76"/>
        <v/>
      </c>
      <c r="EO151" s="6" t="str">
        <f t="shared" si="77"/>
        <v/>
      </c>
      <c r="EP151" s="6" t="str">
        <f t="shared" si="78"/>
        <v/>
      </c>
      <c r="EQ151" s="6" t="str">
        <f t="shared" si="79"/>
        <v/>
      </c>
      <c r="ER151" s="24" t="str">
        <f t="shared" si="97"/>
        <v/>
      </c>
      <c r="ET151" s="6" t="e">
        <f t="shared" si="80"/>
        <v>#VALUE!</v>
      </c>
      <c r="EV151" s="79"/>
      <c r="EW151" s="79"/>
      <c r="EX151" s="79"/>
      <c r="EZ151" s="189" t="e">
        <f t="shared" si="81"/>
        <v>#VALUE!</v>
      </c>
      <c r="FA151" s="201" t="e">
        <f t="shared" si="98"/>
        <v>#VALUE!</v>
      </c>
      <c r="FB151" s="23"/>
      <c r="FC151" s="189" t="e">
        <f t="shared" si="99"/>
        <v>#VALUE!</v>
      </c>
      <c r="FE151" s="213">
        <f t="shared" si="82"/>
        <v>0</v>
      </c>
      <c r="FF151" s="213">
        <f t="shared" si="83"/>
        <v>0</v>
      </c>
    </row>
    <row r="152" spans="1:166" ht="15.75" x14ac:dyDescent="0.25">
      <c r="A152" s="23"/>
      <c r="B152" s="23"/>
      <c r="C152" s="23"/>
      <c r="D152" s="23"/>
      <c r="E152" s="16"/>
      <c r="F152" s="16"/>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194"/>
      <c r="AK152" s="23"/>
      <c r="AL152" s="23"/>
      <c r="AM152" s="23"/>
      <c r="AN152" s="23"/>
      <c r="AO152" s="23"/>
      <c r="AP152" s="23"/>
      <c r="AQ152" s="23"/>
      <c r="AR152" s="23"/>
      <c r="AS152" s="41">
        <f t="shared" si="85"/>
        <v>0</v>
      </c>
      <c r="AT152" s="8"/>
      <c r="AU152" s="8"/>
      <c r="AV152" s="8"/>
      <c r="AW152" s="8"/>
      <c r="AX152" s="8"/>
      <c r="AY152" s="8"/>
      <c r="AZ152" s="8"/>
      <c r="BA152" s="8"/>
      <c r="BB152" s="8"/>
      <c r="BC152" s="8"/>
      <c r="BD152" s="8"/>
      <c r="BE152" s="8"/>
      <c r="BF152" s="8"/>
      <c r="BG152" s="8"/>
      <c r="BH152" s="8"/>
      <c r="BI152" s="8"/>
      <c r="BJ152" s="11" t="str">
        <f t="shared" ref="BJ152:BJ215" si="104">IF(AT152="","",(AT152+AV152+AX152+AZ152+BB152+BD152+BF152))</f>
        <v/>
      </c>
      <c r="BK152" s="11" t="str">
        <f t="shared" ref="BK152:BK215" si="105">IF(AU152="","",(AU152+AW152+AY152+BA152+BC152+BE152+BI152+BI152))</f>
        <v/>
      </c>
      <c r="BL152" s="16"/>
      <c r="BM152" s="16"/>
      <c r="BN152" s="14" t="str">
        <f t="shared" si="88"/>
        <v/>
      </c>
      <c r="BO152" s="14" t="str">
        <f t="shared" si="89"/>
        <v/>
      </c>
      <c r="BP152" s="33"/>
      <c r="BR152" s="29"/>
      <c r="BS152" s="30"/>
      <c r="BT152" s="30"/>
      <c r="BU152" s="30"/>
      <c r="BV152" s="30"/>
      <c r="BW152" s="30"/>
      <c r="BX152" s="25"/>
      <c r="BY152" s="48">
        <f t="shared" si="90"/>
        <v>0</v>
      </c>
      <c r="BZ152" s="26"/>
      <c r="CA152" s="26"/>
      <c r="CB152" s="26"/>
      <c r="CC152" s="26"/>
      <c r="CD152" s="26"/>
      <c r="CE152" s="26"/>
      <c r="CF152" s="26"/>
      <c r="CG152" s="26"/>
      <c r="CH152" s="26"/>
      <c r="CI152" s="26"/>
      <c r="CJ152" s="26"/>
      <c r="CK152" s="26"/>
      <c r="CL152" s="27" t="str">
        <f t="shared" si="69"/>
        <v/>
      </c>
      <c r="CM152" s="27" t="str">
        <f t="shared" si="91"/>
        <v/>
      </c>
      <c r="CN152" s="26"/>
      <c r="CO152" s="26"/>
      <c r="CP152" s="14" t="str">
        <f t="shared" si="70"/>
        <v/>
      </c>
      <c r="CQ152" s="14" t="str">
        <f t="shared" si="71"/>
        <v/>
      </c>
      <c r="CR152" s="33"/>
      <c r="CS152" s="33"/>
      <c r="CT152" s="32"/>
      <c r="CU152" s="32"/>
      <c r="CV152" s="32"/>
      <c r="CW152" s="23"/>
      <c r="CX152" s="23"/>
      <c r="CY152" s="23"/>
      <c r="CZ152" s="23"/>
      <c r="DA152" s="26">
        <f t="shared" si="92"/>
        <v>0</v>
      </c>
      <c r="DB152" s="534"/>
      <c r="DC152" s="534"/>
      <c r="DD152" s="534"/>
      <c r="DE152" s="534"/>
      <c r="DF152" s="534"/>
      <c r="DG152" s="534"/>
      <c r="DH152" s="534"/>
      <c r="DI152" s="534"/>
      <c r="DJ152" s="534"/>
      <c r="DK152" s="534"/>
      <c r="DL152" s="534"/>
      <c r="DM152" s="534"/>
      <c r="DN152" s="534"/>
      <c r="DO152" s="534"/>
      <c r="DP152" s="534"/>
      <c r="DQ152" s="534"/>
      <c r="DR152" s="534"/>
      <c r="DS152" s="534"/>
      <c r="DT152" s="534"/>
      <c r="DU152" s="534"/>
      <c r="DV152" s="534"/>
      <c r="DW152" s="534"/>
      <c r="DX152" s="534"/>
      <c r="DY152" s="534"/>
      <c r="DZ152" s="27" t="str">
        <f t="shared" si="93"/>
        <v/>
      </c>
      <c r="EA152" s="27" t="str">
        <f t="shared" si="94"/>
        <v/>
      </c>
      <c r="EB152" s="27" t="str">
        <f t="shared" si="95"/>
        <v/>
      </c>
      <c r="EC152" s="27" t="str">
        <f t="shared" si="96"/>
        <v/>
      </c>
      <c r="ED152" s="26"/>
      <c r="EE152" s="26"/>
      <c r="EF152" s="26"/>
      <c r="EG152" s="26"/>
      <c r="EH152" s="27" t="str">
        <f t="shared" si="72"/>
        <v/>
      </c>
      <c r="EI152" s="27" t="str">
        <f t="shared" si="73"/>
        <v/>
      </c>
      <c r="EJ152" s="27" t="str">
        <f t="shared" si="74"/>
        <v/>
      </c>
      <c r="EK152" s="27" t="str">
        <f t="shared" si="75"/>
        <v/>
      </c>
      <c r="EL152" s="527"/>
      <c r="EN152" s="6" t="str">
        <f t="shared" si="76"/>
        <v/>
      </c>
      <c r="EO152" s="6" t="str">
        <f t="shared" si="77"/>
        <v/>
      </c>
      <c r="EP152" s="6" t="str">
        <f t="shared" si="78"/>
        <v/>
      </c>
      <c r="EQ152" s="6" t="str">
        <f t="shared" si="79"/>
        <v/>
      </c>
      <c r="ER152" s="24" t="str">
        <f t="shared" si="97"/>
        <v/>
      </c>
      <c r="ET152" s="6" t="e">
        <f t="shared" si="80"/>
        <v>#VALUE!</v>
      </c>
      <c r="EV152" s="79"/>
      <c r="EW152" s="79"/>
      <c r="EX152" s="79"/>
      <c r="EZ152" s="189" t="e">
        <f t="shared" si="81"/>
        <v>#VALUE!</v>
      </c>
      <c r="FA152" s="201" t="e">
        <f t="shared" si="98"/>
        <v>#VALUE!</v>
      </c>
      <c r="FB152" s="23"/>
      <c r="FC152" s="189" t="e">
        <f t="shared" si="99"/>
        <v>#VALUE!</v>
      </c>
      <c r="FE152" s="213">
        <f t="shared" si="82"/>
        <v>0</v>
      </c>
      <c r="FF152" s="213">
        <f t="shared" si="83"/>
        <v>0</v>
      </c>
    </row>
    <row r="153" spans="1:166" ht="15.75" x14ac:dyDescent="0.25">
      <c r="A153" s="23"/>
      <c r="B153" s="23"/>
      <c r="C153" s="23"/>
      <c r="D153" s="23"/>
      <c r="E153" s="16"/>
      <c r="F153" s="16"/>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194"/>
      <c r="AK153" s="23"/>
      <c r="AL153" s="23"/>
      <c r="AM153" s="23"/>
      <c r="AN153" s="23"/>
      <c r="AO153" s="23"/>
      <c r="AP153" s="23"/>
      <c r="AQ153" s="23"/>
      <c r="AR153" s="23"/>
      <c r="AS153" s="41">
        <f t="shared" si="85"/>
        <v>0</v>
      </c>
      <c r="AT153" s="8"/>
      <c r="AU153" s="8"/>
      <c r="AV153" s="8"/>
      <c r="AW153" s="8"/>
      <c r="AX153" s="8"/>
      <c r="AY153" s="8"/>
      <c r="AZ153" s="8"/>
      <c r="BA153" s="8"/>
      <c r="BB153" s="8"/>
      <c r="BC153" s="8"/>
      <c r="BD153" s="8"/>
      <c r="BE153" s="8"/>
      <c r="BF153" s="8"/>
      <c r="BG153" s="8"/>
      <c r="BH153" s="8"/>
      <c r="BI153" s="8"/>
      <c r="BJ153" s="11" t="str">
        <f t="shared" si="104"/>
        <v/>
      </c>
      <c r="BK153" s="11" t="str">
        <f t="shared" si="105"/>
        <v/>
      </c>
      <c r="BL153" s="16"/>
      <c r="BM153" s="16"/>
      <c r="BN153" s="14" t="str">
        <f t="shared" si="88"/>
        <v/>
      </c>
      <c r="BO153" s="14" t="str">
        <f t="shared" si="89"/>
        <v/>
      </c>
      <c r="BP153" s="33"/>
      <c r="BR153" s="29"/>
      <c r="BS153" s="30"/>
      <c r="BT153" s="30"/>
      <c r="BU153" s="30"/>
      <c r="BV153" s="30"/>
      <c r="BW153" s="30"/>
      <c r="BX153" s="25"/>
      <c r="BY153" s="48">
        <f t="shared" si="90"/>
        <v>0</v>
      </c>
      <c r="BZ153" s="26"/>
      <c r="CA153" s="26"/>
      <c r="CB153" s="26"/>
      <c r="CC153" s="26"/>
      <c r="CD153" s="26"/>
      <c r="CE153" s="26"/>
      <c r="CF153" s="26"/>
      <c r="CG153" s="26"/>
      <c r="CH153" s="26"/>
      <c r="CI153" s="26"/>
      <c r="CJ153" s="26"/>
      <c r="CK153" s="26"/>
      <c r="CL153" s="27" t="str">
        <f t="shared" si="69"/>
        <v/>
      </c>
      <c r="CM153" s="27" t="str">
        <f t="shared" si="91"/>
        <v/>
      </c>
      <c r="CN153" s="26"/>
      <c r="CO153" s="26"/>
      <c r="CP153" s="14" t="str">
        <f t="shared" si="70"/>
        <v/>
      </c>
      <c r="CQ153" s="14" t="str">
        <f t="shared" si="71"/>
        <v/>
      </c>
      <c r="CR153" s="33"/>
      <c r="CS153" s="33"/>
      <c r="CT153" s="32"/>
      <c r="CU153" s="32"/>
      <c r="CV153" s="32"/>
      <c r="CW153" s="23"/>
      <c r="CX153" s="23"/>
      <c r="CY153" s="23"/>
      <c r="CZ153" s="23"/>
      <c r="DA153" s="26">
        <f t="shared" si="92"/>
        <v>0</v>
      </c>
      <c r="DB153" s="534"/>
      <c r="DC153" s="534"/>
      <c r="DD153" s="534"/>
      <c r="DE153" s="534"/>
      <c r="DF153" s="534"/>
      <c r="DG153" s="534"/>
      <c r="DH153" s="534"/>
      <c r="DI153" s="534"/>
      <c r="DJ153" s="534"/>
      <c r="DK153" s="534"/>
      <c r="DL153" s="534"/>
      <c r="DM153" s="534"/>
      <c r="DN153" s="534"/>
      <c r="DO153" s="534"/>
      <c r="DP153" s="534"/>
      <c r="DQ153" s="534"/>
      <c r="DR153" s="534"/>
      <c r="DS153" s="534"/>
      <c r="DT153" s="534"/>
      <c r="DU153" s="534"/>
      <c r="DV153" s="534"/>
      <c r="DW153" s="534"/>
      <c r="DX153" s="534"/>
      <c r="DY153" s="534"/>
      <c r="DZ153" s="27" t="str">
        <f t="shared" si="93"/>
        <v/>
      </c>
      <c r="EA153" s="27" t="str">
        <f t="shared" si="94"/>
        <v/>
      </c>
      <c r="EB153" s="27" t="str">
        <f t="shared" si="95"/>
        <v/>
      </c>
      <c r="EC153" s="27" t="str">
        <f t="shared" si="96"/>
        <v/>
      </c>
      <c r="ED153" s="26"/>
      <c r="EE153" s="26"/>
      <c r="EF153" s="26"/>
      <c r="EG153" s="26"/>
      <c r="EH153" s="27" t="str">
        <f t="shared" si="72"/>
        <v/>
      </c>
      <c r="EI153" s="27" t="str">
        <f t="shared" si="73"/>
        <v/>
      </c>
      <c r="EJ153" s="27" t="str">
        <f t="shared" si="74"/>
        <v/>
      </c>
      <c r="EK153" s="27" t="str">
        <f t="shared" si="75"/>
        <v/>
      </c>
      <c r="EL153" s="527"/>
      <c r="EN153" s="6" t="str">
        <f t="shared" si="76"/>
        <v/>
      </c>
      <c r="EO153" s="6" t="str">
        <f t="shared" si="77"/>
        <v/>
      </c>
      <c r="EP153" s="6" t="str">
        <f t="shared" si="78"/>
        <v/>
      </c>
      <c r="EQ153" s="6" t="str">
        <f t="shared" si="79"/>
        <v/>
      </c>
      <c r="ER153" s="24" t="str">
        <f t="shared" si="97"/>
        <v/>
      </c>
      <c r="ET153" s="6" t="e">
        <f t="shared" si="80"/>
        <v>#VALUE!</v>
      </c>
      <c r="EV153" s="79"/>
      <c r="EW153" s="79"/>
      <c r="EX153" s="79"/>
      <c r="EZ153" s="189" t="e">
        <f t="shared" si="81"/>
        <v>#VALUE!</v>
      </c>
      <c r="FA153" s="201" t="e">
        <f t="shared" si="98"/>
        <v>#VALUE!</v>
      </c>
      <c r="FB153" s="23"/>
      <c r="FC153" s="189" t="e">
        <f t="shared" si="99"/>
        <v>#VALUE!</v>
      </c>
      <c r="FE153" s="213">
        <f t="shared" si="82"/>
        <v>0</v>
      </c>
      <c r="FF153" s="213">
        <f t="shared" si="83"/>
        <v>0</v>
      </c>
    </row>
    <row r="154" spans="1:166" ht="15.75" x14ac:dyDescent="0.25">
      <c r="A154" s="23"/>
      <c r="B154" s="23"/>
      <c r="C154" s="23"/>
      <c r="D154" s="23"/>
      <c r="E154" s="16"/>
      <c r="F154" s="16"/>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194"/>
      <c r="AK154" s="23"/>
      <c r="AL154" s="23"/>
      <c r="AM154" s="23"/>
      <c r="AN154" s="23"/>
      <c r="AO154" s="23"/>
      <c r="AP154" s="23"/>
      <c r="AQ154" s="23"/>
      <c r="AR154" s="23"/>
      <c r="AS154" s="41">
        <f t="shared" si="85"/>
        <v>0</v>
      </c>
      <c r="AT154" s="8"/>
      <c r="AU154" s="8"/>
      <c r="AV154" s="8"/>
      <c r="AW154" s="8"/>
      <c r="AX154" s="8"/>
      <c r="AY154" s="8"/>
      <c r="AZ154" s="8"/>
      <c r="BA154" s="8"/>
      <c r="BB154" s="8"/>
      <c r="BC154" s="8"/>
      <c r="BD154" s="8"/>
      <c r="BE154" s="8"/>
      <c r="BF154" s="8"/>
      <c r="BG154" s="8"/>
      <c r="BH154" s="8"/>
      <c r="BI154" s="8"/>
      <c r="BJ154" s="11" t="str">
        <f t="shared" si="104"/>
        <v/>
      </c>
      <c r="BK154" s="11" t="str">
        <f t="shared" si="105"/>
        <v/>
      </c>
      <c r="BL154" s="16"/>
      <c r="BM154" s="16"/>
      <c r="BN154" s="14" t="str">
        <f t="shared" si="88"/>
        <v/>
      </c>
      <c r="BO154" s="14" t="str">
        <f t="shared" si="89"/>
        <v/>
      </c>
      <c r="BP154" s="33"/>
      <c r="BR154" s="29"/>
      <c r="BS154" s="30"/>
      <c r="BT154" s="30"/>
      <c r="BU154" s="30"/>
      <c r="BV154" s="30"/>
      <c r="BW154" s="30"/>
      <c r="BX154" s="25"/>
      <c r="BY154" s="48">
        <f t="shared" si="90"/>
        <v>0</v>
      </c>
      <c r="BZ154" s="26"/>
      <c r="CA154" s="26"/>
      <c r="CB154" s="26"/>
      <c r="CC154" s="26"/>
      <c r="CD154" s="26"/>
      <c r="CE154" s="26"/>
      <c r="CF154" s="26"/>
      <c r="CG154" s="26"/>
      <c r="CH154" s="26"/>
      <c r="CI154" s="26"/>
      <c r="CJ154" s="26"/>
      <c r="CK154" s="26"/>
      <c r="CL154" s="27" t="str">
        <f t="shared" si="69"/>
        <v/>
      </c>
      <c r="CM154" s="27" t="str">
        <f t="shared" si="91"/>
        <v/>
      </c>
      <c r="CN154" s="26"/>
      <c r="CO154" s="26"/>
      <c r="CP154" s="14" t="str">
        <f t="shared" si="70"/>
        <v/>
      </c>
      <c r="CQ154" s="14" t="str">
        <f t="shared" si="71"/>
        <v/>
      </c>
      <c r="CR154" s="33"/>
      <c r="CS154" s="33"/>
      <c r="CT154" s="32"/>
      <c r="CU154" s="32"/>
      <c r="CV154" s="32"/>
      <c r="CW154" s="23"/>
      <c r="CX154" s="23"/>
      <c r="CY154" s="23"/>
      <c r="CZ154" s="23"/>
      <c r="DA154" s="26">
        <f t="shared" si="92"/>
        <v>0</v>
      </c>
      <c r="DB154" s="534"/>
      <c r="DC154" s="534"/>
      <c r="DD154" s="534"/>
      <c r="DE154" s="534"/>
      <c r="DF154" s="534"/>
      <c r="DG154" s="534"/>
      <c r="DH154" s="534"/>
      <c r="DI154" s="534"/>
      <c r="DJ154" s="534"/>
      <c r="DK154" s="534"/>
      <c r="DL154" s="534"/>
      <c r="DM154" s="534"/>
      <c r="DN154" s="534"/>
      <c r="DO154" s="534"/>
      <c r="DP154" s="534"/>
      <c r="DQ154" s="534"/>
      <c r="DR154" s="534"/>
      <c r="DS154" s="534"/>
      <c r="DT154" s="534"/>
      <c r="DU154" s="534"/>
      <c r="DV154" s="534"/>
      <c r="DW154" s="534"/>
      <c r="DX154" s="534"/>
      <c r="DY154" s="534"/>
      <c r="DZ154" s="27" t="str">
        <f t="shared" si="93"/>
        <v/>
      </c>
      <c r="EA154" s="27" t="str">
        <f t="shared" si="94"/>
        <v/>
      </c>
      <c r="EB154" s="27" t="str">
        <f t="shared" si="95"/>
        <v/>
      </c>
      <c r="EC154" s="27" t="str">
        <f t="shared" si="96"/>
        <v/>
      </c>
      <c r="ED154" s="26"/>
      <c r="EE154" s="26"/>
      <c r="EF154" s="26"/>
      <c r="EG154" s="26"/>
      <c r="EH154" s="27" t="str">
        <f t="shared" si="72"/>
        <v/>
      </c>
      <c r="EI154" s="27" t="str">
        <f t="shared" si="73"/>
        <v/>
      </c>
      <c r="EJ154" s="27" t="str">
        <f t="shared" si="74"/>
        <v/>
      </c>
      <c r="EK154" s="27" t="str">
        <f t="shared" si="75"/>
        <v/>
      </c>
      <c r="EL154" s="527"/>
      <c r="EN154" s="6" t="str">
        <f t="shared" si="76"/>
        <v/>
      </c>
      <c r="EO154" s="6" t="str">
        <f t="shared" si="77"/>
        <v/>
      </c>
      <c r="EP154" s="6" t="str">
        <f t="shared" si="78"/>
        <v/>
      </c>
      <c r="EQ154" s="6" t="str">
        <f t="shared" si="79"/>
        <v/>
      </c>
      <c r="ER154" s="24" t="str">
        <f t="shared" si="97"/>
        <v/>
      </c>
      <c r="ET154" s="6" t="e">
        <f t="shared" si="80"/>
        <v>#VALUE!</v>
      </c>
      <c r="EV154" s="79"/>
      <c r="EW154" s="79"/>
      <c r="EX154" s="79"/>
      <c r="EZ154" s="189" t="e">
        <f t="shared" si="81"/>
        <v>#VALUE!</v>
      </c>
      <c r="FA154" s="201" t="e">
        <f t="shared" si="98"/>
        <v>#VALUE!</v>
      </c>
      <c r="FB154" s="23"/>
      <c r="FC154" s="189" t="e">
        <f t="shared" si="99"/>
        <v>#VALUE!</v>
      </c>
      <c r="FE154" s="213">
        <f t="shared" si="82"/>
        <v>0</v>
      </c>
      <c r="FF154" s="213">
        <f t="shared" si="83"/>
        <v>0</v>
      </c>
    </row>
    <row r="155" spans="1:166" ht="15.75" x14ac:dyDescent="0.25">
      <c r="A155" s="23"/>
      <c r="B155" s="23"/>
      <c r="C155" s="23"/>
      <c r="D155" s="23"/>
      <c r="E155" s="16"/>
      <c r="F155" s="16"/>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194"/>
      <c r="AK155" s="230"/>
      <c r="AL155" s="23"/>
      <c r="AM155" s="23"/>
      <c r="AN155" s="23"/>
      <c r="AO155" s="23"/>
      <c r="AP155" s="23"/>
      <c r="AQ155" s="23"/>
      <c r="AR155" s="23"/>
      <c r="AS155" s="41">
        <f t="shared" si="85"/>
        <v>0</v>
      </c>
      <c r="AT155" s="8"/>
      <c r="AU155" s="8"/>
      <c r="AV155" s="8"/>
      <c r="AW155" s="8"/>
      <c r="AX155" s="8"/>
      <c r="AY155" s="8"/>
      <c r="AZ155" s="8"/>
      <c r="BA155" s="8"/>
      <c r="BB155" s="8"/>
      <c r="BC155" s="8"/>
      <c r="BD155" s="8"/>
      <c r="BE155" s="8"/>
      <c r="BF155" s="8"/>
      <c r="BG155" s="8"/>
      <c r="BH155" s="8"/>
      <c r="BI155" s="8"/>
      <c r="BJ155" s="11" t="str">
        <f t="shared" si="104"/>
        <v/>
      </c>
      <c r="BK155" s="11" t="str">
        <f t="shared" si="105"/>
        <v/>
      </c>
      <c r="BL155" s="16"/>
      <c r="BM155" s="16"/>
      <c r="BN155" s="14" t="str">
        <f t="shared" si="88"/>
        <v/>
      </c>
      <c r="BO155" s="14" t="str">
        <f t="shared" si="89"/>
        <v/>
      </c>
      <c r="BP155" s="33"/>
      <c r="BR155" s="29"/>
      <c r="BS155" s="30"/>
      <c r="BT155" s="30"/>
      <c r="BU155" s="30"/>
      <c r="BV155" s="30"/>
      <c r="BW155" s="30"/>
      <c r="BX155" s="25"/>
      <c r="BY155" s="48">
        <f t="shared" si="90"/>
        <v>0</v>
      </c>
      <c r="BZ155" s="26"/>
      <c r="CA155" s="26"/>
      <c r="CB155" s="26"/>
      <c r="CC155" s="26"/>
      <c r="CD155" s="26"/>
      <c r="CE155" s="26"/>
      <c r="CF155" s="26"/>
      <c r="CG155" s="26"/>
      <c r="CH155" s="26"/>
      <c r="CI155" s="26"/>
      <c r="CJ155" s="26"/>
      <c r="CK155" s="26"/>
      <c r="CL155" s="27" t="str">
        <f t="shared" si="69"/>
        <v/>
      </c>
      <c r="CM155" s="27" t="str">
        <f t="shared" si="91"/>
        <v/>
      </c>
      <c r="CN155" s="26"/>
      <c r="CO155" s="26"/>
      <c r="CP155" s="14" t="str">
        <f t="shared" si="70"/>
        <v/>
      </c>
      <c r="CQ155" s="14" t="str">
        <f t="shared" si="71"/>
        <v/>
      </c>
      <c r="CR155" s="33"/>
      <c r="CS155" s="33"/>
      <c r="CT155" s="32"/>
      <c r="CU155" s="32"/>
      <c r="CV155" s="32"/>
      <c r="CW155" s="23"/>
      <c r="CX155" s="23"/>
      <c r="CY155" s="23"/>
      <c r="CZ155" s="23"/>
      <c r="DA155" s="26">
        <f t="shared" si="92"/>
        <v>0</v>
      </c>
      <c r="DB155" s="534"/>
      <c r="DC155" s="534"/>
      <c r="DD155" s="534"/>
      <c r="DE155" s="534"/>
      <c r="DF155" s="534"/>
      <c r="DG155" s="534"/>
      <c r="DH155" s="534"/>
      <c r="DI155" s="534"/>
      <c r="DJ155" s="534"/>
      <c r="DK155" s="534"/>
      <c r="DL155" s="534"/>
      <c r="DM155" s="534"/>
      <c r="DN155" s="534"/>
      <c r="DO155" s="534"/>
      <c r="DP155" s="534"/>
      <c r="DQ155" s="534"/>
      <c r="DR155" s="534"/>
      <c r="DS155" s="534"/>
      <c r="DT155" s="534"/>
      <c r="DU155" s="534"/>
      <c r="DV155" s="534"/>
      <c r="DW155" s="534"/>
      <c r="DX155" s="534"/>
      <c r="DY155" s="534"/>
      <c r="DZ155" s="27" t="str">
        <f t="shared" si="93"/>
        <v/>
      </c>
      <c r="EA155" s="27" t="str">
        <f t="shared" si="94"/>
        <v/>
      </c>
      <c r="EB155" s="27" t="str">
        <f t="shared" si="95"/>
        <v/>
      </c>
      <c r="EC155" s="27" t="str">
        <f t="shared" si="96"/>
        <v/>
      </c>
      <c r="ED155" s="26"/>
      <c r="EE155" s="26"/>
      <c r="EF155" s="26"/>
      <c r="EG155" s="26"/>
      <c r="EH155" s="27" t="str">
        <f t="shared" si="72"/>
        <v/>
      </c>
      <c r="EI155" s="27" t="str">
        <f t="shared" si="73"/>
        <v/>
      </c>
      <c r="EJ155" s="27" t="str">
        <f t="shared" si="74"/>
        <v/>
      </c>
      <c r="EK155" s="27" t="str">
        <f t="shared" si="75"/>
        <v/>
      </c>
      <c r="EL155" s="527"/>
      <c r="EN155" s="6" t="str">
        <f t="shared" si="76"/>
        <v/>
      </c>
      <c r="EO155" s="6" t="str">
        <f t="shared" si="77"/>
        <v/>
      </c>
      <c r="EP155" s="6" t="str">
        <f t="shared" si="78"/>
        <v/>
      </c>
      <c r="EQ155" s="6" t="str">
        <f t="shared" si="79"/>
        <v/>
      </c>
      <c r="ER155" s="24" t="str">
        <f t="shared" si="97"/>
        <v/>
      </c>
      <c r="ET155" s="6" t="e">
        <f t="shared" si="80"/>
        <v>#VALUE!</v>
      </c>
      <c r="EV155" s="79"/>
      <c r="EW155" s="79"/>
      <c r="EX155" s="79"/>
      <c r="EZ155" s="189" t="e">
        <f t="shared" si="81"/>
        <v>#VALUE!</v>
      </c>
      <c r="FA155" s="201" t="e">
        <f t="shared" si="98"/>
        <v>#VALUE!</v>
      </c>
      <c r="FB155" s="23"/>
      <c r="FC155" s="189" t="e">
        <f t="shared" si="99"/>
        <v>#VALUE!</v>
      </c>
      <c r="FE155" s="213">
        <f t="shared" si="82"/>
        <v>0</v>
      </c>
      <c r="FF155" s="213">
        <f t="shared" si="83"/>
        <v>0</v>
      </c>
    </row>
    <row r="156" spans="1:166" ht="15.75" x14ac:dyDescent="0.25">
      <c r="A156" s="23"/>
      <c r="B156" s="23"/>
      <c r="C156" s="23"/>
      <c r="D156" s="23"/>
      <c r="E156" s="16"/>
      <c r="F156" s="16"/>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23"/>
      <c r="AK156" s="23"/>
      <c r="AL156" s="23"/>
      <c r="AM156" s="23"/>
      <c r="AN156" s="23"/>
      <c r="AO156" s="23"/>
      <c r="AP156" s="23"/>
      <c r="AQ156" s="23"/>
      <c r="AR156" s="23"/>
      <c r="AS156" s="41">
        <f t="shared" si="85"/>
        <v>0</v>
      </c>
      <c r="AT156" s="8"/>
      <c r="AU156" s="8"/>
      <c r="AV156" s="8"/>
      <c r="AW156" s="8"/>
      <c r="AX156" s="8"/>
      <c r="AY156" s="8"/>
      <c r="AZ156" s="8"/>
      <c r="BA156" s="8"/>
      <c r="BB156" s="8"/>
      <c r="BC156" s="8"/>
      <c r="BD156" s="8"/>
      <c r="BE156" s="8"/>
      <c r="BF156" s="8"/>
      <c r="BG156" s="8"/>
      <c r="BH156" s="8"/>
      <c r="BI156" s="8"/>
      <c r="BJ156" s="11" t="str">
        <f t="shared" si="104"/>
        <v/>
      </c>
      <c r="BK156" s="11" t="str">
        <f t="shared" si="105"/>
        <v/>
      </c>
      <c r="BL156" s="16"/>
      <c r="BM156" s="16"/>
      <c r="BN156" s="14" t="str">
        <f t="shared" si="88"/>
        <v/>
      </c>
      <c r="BO156" s="14" t="str">
        <f t="shared" si="89"/>
        <v/>
      </c>
      <c r="BP156" s="33"/>
      <c r="BR156" s="29"/>
      <c r="BS156" s="30"/>
      <c r="BT156" s="30"/>
      <c r="BU156" s="30"/>
      <c r="BV156" s="30"/>
      <c r="BW156" s="30"/>
      <c r="BX156" s="25"/>
      <c r="BY156" s="48">
        <f t="shared" si="90"/>
        <v>0</v>
      </c>
      <c r="BZ156" s="26"/>
      <c r="CA156" s="26"/>
      <c r="CB156" s="26"/>
      <c r="CC156" s="26"/>
      <c r="CD156" s="26"/>
      <c r="CE156" s="26"/>
      <c r="CF156" s="26"/>
      <c r="CG156" s="26"/>
      <c r="CH156" s="26"/>
      <c r="CI156" s="26"/>
      <c r="CJ156" s="26"/>
      <c r="CK156" s="26"/>
      <c r="CL156" s="27" t="str">
        <f t="shared" si="69"/>
        <v/>
      </c>
      <c r="CM156" s="27" t="str">
        <f t="shared" si="91"/>
        <v/>
      </c>
      <c r="CN156" s="26"/>
      <c r="CO156" s="26"/>
      <c r="CP156" s="14" t="str">
        <f t="shared" si="70"/>
        <v/>
      </c>
      <c r="CQ156" s="14" t="str">
        <f t="shared" si="71"/>
        <v/>
      </c>
      <c r="CR156" s="33"/>
      <c r="CS156" s="33"/>
      <c r="CT156" s="32"/>
      <c r="CU156" s="32"/>
      <c r="CV156" s="32"/>
      <c r="CW156" s="23"/>
      <c r="CX156" s="23"/>
      <c r="CY156" s="23"/>
      <c r="CZ156" s="23"/>
      <c r="DA156" s="26">
        <f t="shared" si="92"/>
        <v>0</v>
      </c>
      <c r="DB156" s="26"/>
      <c r="DC156" s="26"/>
      <c r="DD156" s="26"/>
      <c r="DE156" s="26"/>
      <c r="DF156" s="26"/>
      <c r="DG156" s="26"/>
      <c r="DH156" s="26"/>
      <c r="DI156" s="26"/>
      <c r="DJ156" s="26"/>
      <c r="DK156" s="26"/>
      <c r="DL156" s="26"/>
      <c r="DM156" s="26"/>
      <c r="DN156" s="26"/>
      <c r="DO156" s="26"/>
      <c r="DP156" s="26"/>
      <c r="DQ156" s="26"/>
      <c r="DR156" s="26"/>
      <c r="DS156" s="26"/>
      <c r="DT156" s="26"/>
      <c r="DU156" s="26"/>
      <c r="DV156" s="26"/>
      <c r="DW156" s="26"/>
      <c r="DX156" s="26"/>
      <c r="DY156" s="26"/>
      <c r="DZ156" s="27" t="str">
        <f t="shared" si="93"/>
        <v/>
      </c>
      <c r="EA156" s="27" t="str">
        <f t="shared" si="94"/>
        <v/>
      </c>
      <c r="EB156" s="27" t="str">
        <f t="shared" si="95"/>
        <v/>
      </c>
      <c r="EC156" s="27" t="str">
        <f t="shared" si="96"/>
        <v/>
      </c>
      <c r="ED156" s="26"/>
      <c r="EE156" s="26"/>
      <c r="EF156" s="26"/>
      <c r="EG156" s="26"/>
      <c r="EH156" s="27" t="str">
        <f t="shared" si="72"/>
        <v/>
      </c>
      <c r="EI156" s="27" t="str">
        <f t="shared" si="73"/>
        <v/>
      </c>
      <c r="EJ156" s="27" t="str">
        <f t="shared" si="74"/>
        <v/>
      </c>
      <c r="EK156" s="27" t="str">
        <f t="shared" si="75"/>
        <v/>
      </c>
      <c r="EL156" s="527"/>
      <c r="EN156" s="6" t="str">
        <f t="shared" si="76"/>
        <v/>
      </c>
      <c r="EO156" s="6" t="str">
        <f t="shared" si="77"/>
        <v/>
      </c>
      <c r="EP156" s="6" t="str">
        <f t="shared" si="78"/>
        <v/>
      </c>
      <c r="EQ156" s="6" t="str">
        <f t="shared" si="79"/>
        <v/>
      </c>
      <c r="ER156" s="24" t="str">
        <f t="shared" si="97"/>
        <v/>
      </c>
      <c r="ET156" s="6" t="e">
        <f t="shared" si="80"/>
        <v>#VALUE!</v>
      </c>
      <c r="EV156" s="79"/>
      <c r="EW156" s="79"/>
      <c r="EX156" s="79"/>
      <c r="EZ156" s="189" t="e">
        <f t="shared" si="81"/>
        <v>#VALUE!</v>
      </c>
      <c r="FA156" s="201" t="e">
        <f t="shared" si="98"/>
        <v>#VALUE!</v>
      </c>
      <c r="FB156" s="23"/>
      <c r="FC156" s="189" t="e">
        <f t="shared" si="99"/>
        <v>#VALUE!</v>
      </c>
      <c r="FE156" s="213">
        <f t="shared" si="82"/>
        <v>0</v>
      </c>
      <c r="FF156" s="213">
        <f t="shared" si="83"/>
        <v>0</v>
      </c>
    </row>
    <row r="157" spans="1:166" ht="15.75" x14ac:dyDescent="0.25">
      <c r="A157" s="23"/>
      <c r="B157" s="23"/>
      <c r="C157" s="23"/>
      <c r="D157" s="23"/>
      <c r="E157" s="16"/>
      <c r="F157" s="16"/>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23"/>
      <c r="AK157" s="23"/>
      <c r="AL157" s="23"/>
      <c r="AM157" s="23"/>
      <c r="AN157" s="23"/>
      <c r="AO157" s="23"/>
      <c r="AP157" s="23"/>
      <c r="AQ157" s="23"/>
      <c r="AR157" s="23"/>
      <c r="AS157" s="41">
        <f t="shared" si="85"/>
        <v>0</v>
      </c>
      <c r="AT157" s="8"/>
      <c r="AU157" s="8"/>
      <c r="AV157" s="8"/>
      <c r="AW157" s="8"/>
      <c r="AX157" s="8"/>
      <c r="AY157" s="8"/>
      <c r="AZ157" s="8"/>
      <c r="BA157" s="8"/>
      <c r="BB157" s="8"/>
      <c r="BC157" s="8"/>
      <c r="BD157" s="8"/>
      <c r="BE157" s="8"/>
      <c r="BF157" s="8"/>
      <c r="BG157" s="8"/>
      <c r="BH157" s="8"/>
      <c r="BI157" s="8"/>
      <c r="BJ157" s="11" t="str">
        <f t="shared" si="104"/>
        <v/>
      </c>
      <c r="BK157" s="11" t="str">
        <f t="shared" si="105"/>
        <v/>
      </c>
      <c r="BL157" s="16"/>
      <c r="BM157" s="16"/>
      <c r="BN157" s="14" t="str">
        <f t="shared" si="88"/>
        <v/>
      </c>
      <c r="BO157" s="14" t="str">
        <f t="shared" si="89"/>
        <v/>
      </c>
      <c r="BP157" s="33"/>
      <c r="BR157" s="29"/>
      <c r="BS157" s="30"/>
      <c r="BT157" s="30"/>
      <c r="BU157" s="30"/>
      <c r="BV157" s="30"/>
      <c r="BW157" s="30"/>
      <c r="BX157" s="25"/>
      <c r="BY157" s="48">
        <f t="shared" si="90"/>
        <v>0</v>
      </c>
      <c r="BZ157" s="26"/>
      <c r="CA157" s="26"/>
      <c r="CB157" s="26"/>
      <c r="CC157" s="26"/>
      <c r="CD157" s="26"/>
      <c r="CE157" s="26"/>
      <c r="CF157" s="26"/>
      <c r="CG157" s="26"/>
      <c r="CH157" s="26"/>
      <c r="CI157" s="26"/>
      <c r="CJ157" s="26"/>
      <c r="CK157" s="26"/>
      <c r="CL157" s="27" t="str">
        <f t="shared" si="69"/>
        <v/>
      </c>
      <c r="CM157" s="27" t="str">
        <f t="shared" si="91"/>
        <v/>
      </c>
      <c r="CN157" s="26"/>
      <c r="CO157" s="26"/>
      <c r="CP157" s="14" t="str">
        <f t="shared" si="70"/>
        <v/>
      </c>
      <c r="CQ157" s="14" t="str">
        <f t="shared" si="71"/>
        <v/>
      </c>
      <c r="CR157" s="33"/>
      <c r="CS157" s="33"/>
      <c r="CT157" s="32"/>
      <c r="CU157" s="32"/>
      <c r="CV157" s="32"/>
      <c r="CW157" s="23"/>
      <c r="CX157" s="23"/>
      <c r="CY157" s="23"/>
      <c r="CZ157" s="23"/>
      <c r="DA157" s="26">
        <f t="shared" si="92"/>
        <v>0</v>
      </c>
      <c r="DB157" s="26"/>
      <c r="DC157" s="26"/>
      <c r="DD157" s="26"/>
      <c r="DE157" s="26"/>
      <c r="DF157" s="26"/>
      <c r="DG157" s="26"/>
      <c r="DH157" s="26"/>
      <c r="DI157" s="26"/>
      <c r="DJ157" s="26"/>
      <c r="DK157" s="26"/>
      <c r="DL157" s="26"/>
      <c r="DM157" s="26"/>
      <c r="DN157" s="26"/>
      <c r="DO157" s="26"/>
      <c r="DP157" s="26"/>
      <c r="DQ157" s="26"/>
      <c r="DR157" s="26"/>
      <c r="DS157" s="26"/>
      <c r="DT157" s="26"/>
      <c r="DU157" s="26"/>
      <c r="DV157" s="26"/>
      <c r="DW157" s="26"/>
      <c r="DX157" s="26"/>
      <c r="DY157" s="26"/>
      <c r="DZ157" s="27" t="str">
        <f t="shared" si="93"/>
        <v/>
      </c>
      <c r="EA157" s="27" t="str">
        <f t="shared" si="94"/>
        <v/>
      </c>
      <c r="EB157" s="27" t="str">
        <f t="shared" si="95"/>
        <v/>
      </c>
      <c r="EC157" s="27" t="str">
        <f t="shared" si="96"/>
        <v/>
      </c>
      <c r="ED157" s="26"/>
      <c r="EE157" s="26"/>
      <c r="EF157" s="26"/>
      <c r="EG157" s="26"/>
      <c r="EH157" s="27" t="str">
        <f t="shared" si="72"/>
        <v/>
      </c>
      <c r="EI157" s="27" t="str">
        <f t="shared" si="73"/>
        <v/>
      </c>
      <c r="EJ157" s="27" t="str">
        <f t="shared" si="74"/>
        <v/>
      </c>
      <c r="EK157" s="27" t="str">
        <f t="shared" si="75"/>
        <v/>
      </c>
      <c r="EL157" s="527"/>
      <c r="EN157" s="6" t="str">
        <f t="shared" si="76"/>
        <v/>
      </c>
      <c r="EO157" s="6" t="str">
        <f t="shared" si="77"/>
        <v/>
      </c>
      <c r="EP157" s="6" t="str">
        <f t="shared" si="78"/>
        <v/>
      </c>
      <c r="EQ157" s="6" t="str">
        <f t="shared" si="79"/>
        <v/>
      </c>
      <c r="ER157" s="24" t="str">
        <f t="shared" si="97"/>
        <v/>
      </c>
      <c r="ET157" s="6" t="e">
        <f t="shared" si="80"/>
        <v>#VALUE!</v>
      </c>
      <c r="EV157" s="79"/>
      <c r="EW157" s="79"/>
      <c r="EX157" s="79"/>
      <c r="EZ157" s="189" t="e">
        <f t="shared" si="81"/>
        <v>#VALUE!</v>
      </c>
      <c r="FA157" s="201" t="e">
        <f t="shared" si="98"/>
        <v>#VALUE!</v>
      </c>
      <c r="FB157" s="23"/>
      <c r="FC157" s="189" t="e">
        <f t="shared" si="99"/>
        <v>#VALUE!</v>
      </c>
      <c r="FE157" s="213">
        <f t="shared" si="82"/>
        <v>0</v>
      </c>
      <c r="FF157" s="213">
        <f t="shared" si="83"/>
        <v>0</v>
      </c>
    </row>
    <row r="158" spans="1:166" ht="15.75" x14ac:dyDescent="0.25">
      <c r="A158" s="23"/>
      <c r="B158" s="23"/>
      <c r="C158" s="23"/>
      <c r="D158" s="23"/>
      <c r="E158" s="16"/>
      <c r="F158" s="16"/>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23"/>
      <c r="AK158" s="23"/>
      <c r="AL158" s="23"/>
      <c r="AM158" s="23"/>
      <c r="AN158" s="23"/>
      <c r="AO158" s="23"/>
      <c r="AP158" s="23"/>
      <c r="AQ158" s="23"/>
      <c r="AR158" s="23"/>
      <c r="AS158" s="41">
        <f t="shared" si="85"/>
        <v>0</v>
      </c>
      <c r="AT158" s="8"/>
      <c r="AU158" s="8"/>
      <c r="AV158" s="8"/>
      <c r="AW158" s="8"/>
      <c r="AX158" s="8"/>
      <c r="AY158" s="8"/>
      <c r="AZ158" s="8"/>
      <c r="BA158" s="8"/>
      <c r="BB158" s="8"/>
      <c r="BC158" s="8"/>
      <c r="BD158" s="8"/>
      <c r="BE158" s="8"/>
      <c r="BF158" s="8"/>
      <c r="BG158" s="8"/>
      <c r="BH158" s="8"/>
      <c r="BI158" s="8"/>
      <c r="BJ158" s="11" t="str">
        <f t="shared" si="104"/>
        <v/>
      </c>
      <c r="BK158" s="11" t="str">
        <f t="shared" si="105"/>
        <v/>
      </c>
      <c r="BL158" s="16"/>
      <c r="BM158" s="16"/>
      <c r="BN158" s="14" t="str">
        <f t="shared" si="88"/>
        <v/>
      </c>
      <c r="BO158" s="14" t="str">
        <f t="shared" si="89"/>
        <v/>
      </c>
      <c r="BP158" s="33"/>
      <c r="BR158" s="29"/>
      <c r="BS158" s="30"/>
      <c r="BT158" s="30"/>
      <c r="BU158" s="30"/>
      <c r="BV158" s="30"/>
      <c r="BW158" s="30"/>
      <c r="BX158" s="25"/>
      <c r="BY158" s="48">
        <f t="shared" si="90"/>
        <v>0</v>
      </c>
      <c r="BZ158" s="26"/>
      <c r="CA158" s="26"/>
      <c r="CB158" s="26"/>
      <c r="CC158" s="26"/>
      <c r="CD158" s="26"/>
      <c r="CE158" s="26"/>
      <c r="CF158" s="26"/>
      <c r="CG158" s="26"/>
      <c r="CH158" s="26"/>
      <c r="CI158" s="26"/>
      <c r="CJ158" s="26"/>
      <c r="CK158" s="26"/>
      <c r="CL158" s="27" t="str">
        <f t="shared" si="69"/>
        <v/>
      </c>
      <c r="CM158" s="27" t="str">
        <f t="shared" si="91"/>
        <v/>
      </c>
      <c r="CN158" s="26"/>
      <c r="CO158" s="26"/>
      <c r="CP158" s="14" t="str">
        <f t="shared" si="70"/>
        <v/>
      </c>
      <c r="CQ158" s="14" t="str">
        <f t="shared" si="71"/>
        <v/>
      </c>
      <c r="CR158" s="33"/>
      <c r="CS158" s="33"/>
      <c r="CT158" s="32"/>
      <c r="CU158" s="32"/>
      <c r="CV158" s="32"/>
      <c r="CW158" s="23"/>
      <c r="CX158" s="23"/>
      <c r="CY158" s="23"/>
      <c r="CZ158" s="23"/>
      <c r="DA158" s="26">
        <f t="shared" si="92"/>
        <v>0</v>
      </c>
      <c r="DB158" s="26"/>
      <c r="DC158" s="26"/>
      <c r="DD158" s="26"/>
      <c r="DE158" s="26"/>
      <c r="DF158" s="26"/>
      <c r="DG158" s="26"/>
      <c r="DH158" s="26"/>
      <c r="DI158" s="26"/>
      <c r="DJ158" s="26"/>
      <c r="DK158" s="26"/>
      <c r="DL158" s="26"/>
      <c r="DM158" s="26"/>
      <c r="DN158" s="26"/>
      <c r="DO158" s="26"/>
      <c r="DP158" s="26"/>
      <c r="DQ158" s="26"/>
      <c r="DR158" s="26"/>
      <c r="DS158" s="26"/>
      <c r="DT158" s="26"/>
      <c r="DU158" s="26"/>
      <c r="DV158" s="26"/>
      <c r="DW158" s="26"/>
      <c r="DX158" s="26"/>
      <c r="DY158" s="26"/>
      <c r="DZ158" s="27" t="str">
        <f t="shared" si="93"/>
        <v/>
      </c>
      <c r="EA158" s="27" t="str">
        <f t="shared" si="94"/>
        <v/>
      </c>
      <c r="EB158" s="27" t="str">
        <f t="shared" si="95"/>
        <v/>
      </c>
      <c r="EC158" s="27" t="str">
        <f t="shared" si="96"/>
        <v/>
      </c>
      <c r="ED158" s="26"/>
      <c r="EE158" s="26"/>
      <c r="EF158" s="26"/>
      <c r="EG158" s="26"/>
      <c r="EH158" s="27" t="str">
        <f t="shared" si="72"/>
        <v/>
      </c>
      <c r="EI158" s="27" t="str">
        <f t="shared" si="73"/>
        <v/>
      </c>
      <c r="EJ158" s="27" t="str">
        <f t="shared" si="74"/>
        <v/>
      </c>
      <c r="EK158" s="27" t="str">
        <f t="shared" si="75"/>
        <v/>
      </c>
      <c r="EL158" s="527"/>
      <c r="EN158" s="6" t="str">
        <f t="shared" si="76"/>
        <v/>
      </c>
      <c r="EO158" s="6" t="str">
        <f t="shared" si="77"/>
        <v/>
      </c>
      <c r="EP158" s="6" t="str">
        <f t="shared" si="78"/>
        <v/>
      </c>
      <c r="EQ158" s="6" t="str">
        <f t="shared" si="79"/>
        <v/>
      </c>
      <c r="ER158" s="24" t="str">
        <f t="shared" si="97"/>
        <v/>
      </c>
      <c r="ET158" s="6" t="e">
        <f t="shared" si="80"/>
        <v>#VALUE!</v>
      </c>
      <c r="EV158" s="79"/>
      <c r="EW158" s="79"/>
      <c r="EX158" s="79"/>
      <c r="EZ158" s="189" t="e">
        <f t="shared" si="81"/>
        <v>#VALUE!</v>
      </c>
      <c r="FA158" s="201" t="e">
        <f t="shared" si="98"/>
        <v>#VALUE!</v>
      </c>
      <c r="FB158" s="23"/>
      <c r="FC158" s="189" t="e">
        <f t="shared" si="99"/>
        <v>#VALUE!</v>
      </c>
      <c r="FE158" s="213">
        <f t="shared" si="82"/>
        <v>0</v>
      </c>
      <c r="FF158" s="213">
        <f t="shared" si="83"/>
        <v>0</v>
      </c>
    </row>
    <row r="159" spans="1:166" ht="15.75" x14ac:dyDescent="0.25">
      <c r="A159" s="23"/>
      <c r="B159" s="23"/>
      <c r="C159" s="23"/>
      <c r="D159" s="23"/>
      <c r="E159" s="16"/>
      <c r="F159" s="16"/>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23"/>
      <c r="AK159" s="23"/>
      <c r="AL159" s="23"/>
      <c r="AM159" s="23"/>
      <c r="AN159" s="23"/>
      <c r="AO159" s="23"/>
      <c r="AP159" s="23"/>
      <c r="AQ159" s="23"/>
      <c r="AR159" s="23"/>
      <c r="AS159" s="41">
        <f t="shared" si="85"/>
        <v>0</v>
      </c>
      <c r="AT159" s="8"/>
      <c r="AU159" s="8"/>
      <c r="AV159" s="8"/>
      <c r="AW159" s="8"/>
      <c r="AX159" s="8"/>
      <c r="AY159" s="8"/>
      <c r="AZ159" s="8"/>
      <c r="BA159" s="8"/>
      <c r="BB159" s="8"/>
      <c r="BC159" s="8"/>
      <c r="BD159" s="8"/>
      <c r="BE159" s="8"/>
      <c r="BF159" s="8"/>
      <c r="BG159" s="8"/>
      <c r="BH159" s="8"/>
      <c r="BI159" s="8"/>
      <c r="BJ159" s="11" t="str">
        <f t="shared" si="104"/>
        <v/>
      </c>
      <c r="BK159" s="11" t="str">
        <f t="shared" si="105"/>
        <v/>
      </c>
      <c r="BL159" s="16"/>
      <c r="BM159" s="16"/>
      <c r="BN159" s="14" t="str">
        <f t="shared" si="88"/>
        <v/>
      </c>
      <c r="BO159" s="14" t="str">
        <f t="shared" si="89"/>
        <v/>
      </c>
      <c r="BP159" s="33"/>
      <c r="BR159" s="29"/>
      <c r="BS159" s="30"/>
      <c r="BT159" s="30"/>
      <c r="BU159" s="30"/>
      <c r="BV159" s="30"/>
      <c r="BW159" s="30"/>
      <c r="BX159" s="25"/>
      <c r="BY159" s="48">
        <f t="shared" si="90"/>
        <v>0</v>
      </c>
      <c r="BZ159" s="26"/>
      <c r="CA159" s="26"/>
      <c r="CB159" s="26"/>
      <c r="CC159" s="26"/>
      <c r="CD159" s="26"/>
      <c r="CE159" s="26"/>
      <c r="CF159" s="26"/>
      <c r="CG159" s="26"/>
      <c r="CH159" s="26"/>
      <c r="CI159" s="26"/>
      <c r="CJ159" s="26"/>
      <c r="CK159" s="26"/>
      <c r="CL159" s="27" t="str">
        <f t="shared" si="69"/>
        <v/>
      </c>
      <c r="CM159" s="27" t="str">
        <f t="shared" si="91"/>
        <v/>
      </c>
      <c r="CN159" s="26"/>
      <c r="CO159" s="26"/>
      <c r="CP159" s="14" t="str">
        <f t="shared" si="70"/>
        <v/>
      </c>
      <c r="CQ159" s="14" t="str">
        <f t="shared" si="71"/>
        <v/>
      </c>
      <c r="CR159" s="33"/>
      <c r="CS159" s="33"/>
      <c r="CT159" s="32"/>
      <c r="CU159" s="32"/>
      <c r="CV159" s="32"/>
      <c r="CW159" s="23"/>
      <c r="CX159" s="23"/>
      <c r="CY159" s="23"/>
      <c r="CZ159" s="23"/>
      <c r="DA159" s="26">
        <f t="shared" si="92"/>
        <v>0</v>
      </c>
      <c r="DB159" s="26"/>
      <c r="DC159" s="26"/>
      <c r="DD159" s="26"/>
      <c r="DE159" s="26"/>
      <c r="DF159" s="26"/>
      <c r="DG159" s="26"/>
      <c r="DH159" s="26"/>
      <c r="DI159" s="26"/>
      <c r="DJ159" s="26"/>
      <c r="DK159" s="26"/>
      <c r="DL159" s="26"/>
      <c r="DM159" s="26"/>
      <c r="DN159" s="26"/>
      <c r="DO159" s="26"/>
      <c r="DP159" s="26"/>
      <c r="DQ159" s="26"/>
      <c r="DR159" s="26"/>
      <c r="DS159" s="26"/>
      <c r="DT159" s="26"/>
      <c r="DU159" s="26"/>
      <c r="DV159" s="26"/>
      <c r="DW159" s="26"/>
      <c r="DX159" s="26"/>
      <c r="DY159" s="26"/>
      <c r="DZ159" s="27" t="str">
        <f t="shared" si="93"/>
        <v/>
      </c>
      <c r="EA159" s="27" t="str">
        <f t="shared" si="94"/>
        <v/>
      </c>
      <c r="EB159" s="27" t="str">
        <f t="shared" si="95"/>
        <v/>
      </c>
      <c r="EC159" s="27" t="str">
        <f t="shared" si="96"/>
        <v/>
      </c>
      <c r="ED159" s="26"/>
      <c r="EE159" s="26"/>
      <c r="EF159" s="26"/>
      <c r="EG159" s="26"/>
      <c r="EH159" s="27" t="str">
        <f t="shared" si="72"/>
        <v/>
      </c>
      <c r="EI159" s="27" t="str">
        <f t="shared" si="73"/>
        <v/>
      </c>
      <c r="EJ159" s="27" t="str">
        <f t="shared" si="74"/>
        <v/>
      </c>
      <c r="EK159" s="27" t="str">
        <f t="shared" si="75"/>
        <v/>
      </c>
      <c r="EL159" s="527"/>
      <c r="EN159" s="6" t="str">
        <f t="shared" si="76"/>
        <v/>
      </c>
      <c r="EO159" s="6" t="str">
        <f t="shared" si="77"/>
        <v/>
      </c>
      <c r="EP159" s="6" t="str">
        <f t="shared" si="78"/>
        <v/>
      </c>
      <c r="EQ159" s="6" t="str">
        <f t="shared" si="79"/>
        <v/>
      </c>
      <c r="ER159" s="24" t="str">
        <f t="shared" si="97"/>
        <v/>
      </c>
      <c r="ET159" s="6" t="e">
        <f t="shared" si="80"/>
        <v>#VALUE!</v>
      </c>
      <c r="EV159" s="79"/>
      <c r="EW159" s="79"/>
      <c r="EX159" s="79"/>
      <c r="EZ159" s="189" t="e">
        <f t="shared" si="81"/>
        <v>#VALUE!</v>
      </c>
      <c r="FA159" s="201" t="e">
        <f t="shared" si="98"/>
        <v>#VALUE!</v>
      </c>
      <c r="FB159" s="23"/>
      <c r="FC159" s="189" t="e">
        <f t="shared" si="99"/>
        <v>#VALUE!</v>
      </c>
      <c r="FE159" s="213">
        <f t="shared" si="82"/>
        <v>0</v>
      </c>
      <c r="FF159" s="213">
        <f t="shared" si="83"/>
        <v>0</v>
      </c>
    </row>
    <row r="160" spans="1:166" ht="15.75" x14ac:dyDescent="0.25">
      <c r="A160" s="23"/>
      <c r="B160" s="23"/>
      <c r="C160" s="23"/>
      <c r="D160" s="23"/>
      <c r="E160" s="16"/>
      <c r="F160" s="16"/>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23"/>
      <c r="AK160" s="23"/>
      <c r="AL160" s="23"/>
      <c r="AM160" s="23"/>
      <c r="AN160" s="23"/>
      <c r="AO160" s="23"/>
      <c r="AP160" s="23"/>
      <c r="AQ160" s="23"/>
      <c r="AR160" s="23"/>
      <c r="AS160" s="41">
        <f t="shared" si="85"/>
        <v>0</v>
      </c>
      <c r="AT160" s="8"/>
      <c r="AU160" s="8"/>
      <c r="AV160" s="8"/>
      <c r="AW160" s="8"/>
      <c r="AX160" s="8"/>
      <c r="AY160" s="8"/>
      <c r="AZ160" s="8"/>
      <c r="BA160" s="8"/>
      <c r="BB160" s="8"/>
      <c r="BC160" s="8"/>
      <c r="BD160" s="8"/>
      <c r="BE160" s="8"/>
      <c r="BF160" s="8"/>
      <c r="BG160" s="8"/>
      <c r="BH160" s="8"/>
      <c r="BI160" s="8"/>
      <c r="BJ160" s="11" t="str">
        <f t="shared" si="104"/>
        <v/>
      </c>
      <c r="BK160" s="11" t="str">
        <f t="shared" si="105"/>
        <v/>
      </c>
      <c r="BL160" s="16"/>
      <c r="BM160" s="16"/>
      <c r="BN160" s="14" t="str">
        <f t="shared" si="88"/>
        <v/>
      </c>
      <c r="BO160" s="14" t="str">
        <f t="shared" si="89"/>
        <v/>
      </c>
      <c r="BP160" s="33"/>
      <c r="BR160" s="29"/>
      <c r="BS160" s="30"/>
      <c r="BT160" s="30"/>
      <c r="BU160" s="30"/>
      <c r="BV160" s="30"/>
      <c r="BW160" s="30"/>
      <c r="BX160" s="25"/>
      <c r="BY160" s="48">
        <f t="shared" si="90"/>
        <v>0</v>
      </c>
      <c r="BZ160" s="26"/>
      <c r="CA160" s="26"/>
      <c r="CB160" s="26"/>
      <c r="CC160" s="26"/>
      <c r="CD160" s="26"/>
      <c r="CE160" s="26"/>
      <c r="CF160" s="26"/>
      <c r="CG160" s="26"/>
      <c r="CH160" s="26"/>
      <c r="CI160" s="26"/>
      <c r="CJ160" s="26"/>
      <c r="CK160" s="26"/>
      <c r="CL160" s="27" t="str">
        <f t="shared" si="69"/>
        <v/>
      </c>
      <c r="CM160" s="27" t="str">
        <f t="shared" si="91"/>
        <v/>
      </c>
      <c r="CN160" s="26"/>
      <c r="CO160" s="26"/>
      <c r="CP160" s="14" t="str">
        <f t="shared" si="70"/>
        <v/>
      </c>
      <c r="CQ160" s="14" t="str">
        <f t="shared" si="71"/>
        <v/>
      </c>
      <c r="CR160" s="33"/>
      <c r="CS160" s="33"/>
      <c r="CT160" s="32"/>
      <c r="CU160" s="32"/>
      <c r="CV160" s="32"/>
      <c r="CW160" s="23"/>
      <c r="CX160" s="23"/>
      <c r="CY160" s="23"/>
      <c r="CZ160" s="23"/>
      <c r="DA160" s="26">
        <f t="shared" si="92"/>
        <v>0</v>
      </c>
      <c r="DB160" s="26"/>
      <c r="DC160" s="26"/>
      <c r="DD160" s="26"/>
      <c r="DE160" s="26"/>
      <c r="DF160" s="26"/>
      <c r="DG160" s="26"/>
      <c r="DH160" s="26"/>
      <c r="DI160" s="26"/>
      <c r="DJ160" s="26"/>
      <c r="DK160" s="26"/>
      <c r="DL160" s="26"/>
      <c r="DM160" s="26"/>
      <c r="DN160" s="26"/>
      <c r="DO160" s="26"/>
      <c r="DP160" s="26"/>
      <c r="DQ160" s="26"/>
      <c r="DR160" s="26"/>
      <c r="DS160" s="26"/>
      <c r="DT160" s="26"/>
      <c r="DU160" s="26"/>
      <c r="DV160" s="26"/>
      <c r="DW160" s="26"/>
      <c r="DX160" s="26"/>
      <c r="DY160" s="26"/>
      <c r="DZ160" s="27" t="str">
        <f t="shared" si="93"/>
        <v/>
      </c>
      <c r="EA160" s="27" t="str">
        <f t="shared" si="94"/>
        <v/>
      </c>
      <c r="EB160" s="27" t="str">
        <f t="shared" si="95"/>
        <v/>
      </c>
      <c r="EC160" s="27" t="str">
        <f t="shared" si="96"/>
        <v/>
      </c>
      <c r="ED160" s="26"/>
      <c r="EE160" s="26"/>
      <c r="EF160" s="26"/>
      <c r="EG160" s="26"/>
      <c r="EH160" s="27" t="str">
        <f t="shared" si="72"/>
        <v/>
      </c>
      <c r="EI160" s="27" t="str">
        <f t="shared" si="73"/>
        <v/>
      </c>
      <c r="EJ160" s="27" t="str">
        <f t="shared" si="74"/>
        <v/>
      </c>
      <c r="EK160" s="27" t="str">
        <f t="shared" si="75"/>
        <v/>
      </c>
      <c r="EL160" s="527"/>
      <c r="EN160" s="6" t="str">
        <f t="shared" si="76"/>
        <v/>
      </c>
      <c r="EO160" s="6" t="str">
        <f t="shared" si="77"/>
        <v/>
      </c>
      <c r="EP160" s="6" t="str">
        <f t="shared" si="78"/>
        <v/>
      </c>
      <c r="EQ160" s="6" t="str">
        <f t="shared" si="79"/>
        <v/>
      </c>
      <c r="ER160" s="24" t="str">
        <f t="shared" si="97"/>
        <v/>
      </c>
      <c r="ET160" s="6" t="e">
        <f t="shared" si="80"/>
        <v>#VALUE!</v>
      </c>
      <c r="EV160" s="79"/>
      <c r="EW160" s="79"/>
      <c r="EX160" s="79"/>
      <c r="EZ160" s="189" t="e">
        <f t="shared" si="81"/>
        <v>#VALUE!</v>
      </c>
      <c r="FA160" s="201" t="e">
        <f t="shared" si="98"/>
        <v>#VALUE!</v>
      </c>
      <c r="FB160" s="23"/>
      <c r="FC160" s="189" t="e">
        <f t="shared" si="99"/>
        <v>#VALUE!</v>
      </c>
      <c r="FE160" s="213">
        <f t="shared" si="82"/>
        <v>0</v>
      </c>
      <c r="FF160" s="213">
        <f t="shared" si="83"/>
        <v>0</v>
      </c>
    </row>
    <row r="161" spans="1:162" ht="15.75" x14ac:dyDescent="0.25">
      <c r="A161" s="23"/>
      <c r="B161" s="23"/>
      <c r="C161" s="23"/>
      <c r="D161" s="23"/>
      <c r="E161" s="16"/>
      <c r="F161" s="16"/>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23"/>
      <c r="AK161" s="23"/>
      <c r="AL161" s="23"/>
      <c r="AM161" s="23"/>
      <c r="AN161" s="23"/>
      <c r="AO161" s="23"/>
      <c r="AP161" s="23"/>
      <c r="AQ161" s="23"/>
      <c r="AR161" s="23"/>
      <c r="AS161" s="41">
        <f t="shared" si="85"/>
        <v>0</v>
      </c>
      <c r="AT161" s="8"/>
      <c r="AU161" s="8"/>
      <c r="AV161" s="8"/>
      <c r="AW161" s="8"/>
      <c r="AX161" s="8"/>
      <c r="AY161" s="8"/>
      <c r="AZ161" s="8"/>
      <c r="BA161" s="8"/>
      <c r="BB161" s="8"/>
      <c r="BC161" s="8"/>
      <c r="BD161" s="8"/>
      <c r="BE161" s="8"/>
      <c r="BF161" s="8"/>
      <c r="BG161" s="8"/>
      <c r="BH161" s="8"/>
      <c r="BI161" s="8"/>
      <c r="BJ161" s="11" t="str">
        <f t="shared" si="104"/>
        <v/>
      </c>
      <c r="BK161" s="11" t="str">
        <f t="shared" si="105"/>
        <v/>
      </c>
      <c r="BL161" s="16"/>
      <c r="BM161" s="16"/>
      <c r="BN161" s="14" t="str">
        <f t="shared" si="88"/>
        <v/>
      </c>
      <c r="BO161" s="14" t="str">
        <f t="shared" si="89"/>
        <v/>
      </c>
      <c r="BP161" s="33"/>
      <c r="BR161" s="29"/>
      <c r="BS161" s="30"/>
      <c r="BT161" s="30"/>
      <c r="BU161" s="30"/>
      <c r="BV161" s="30"/>
      <c r="BW161" s="30"/>
      <c r="BX161" s="25"/>
      <c r="BY161" s="48">
        <f t="shared" si="90"/>
        <v>0</v>
      </c>
      <c r="BZ161" s="26"/>
      <c r="CA161" s="26"/>
      <c r="CB161" s="26"/>
      <c r="CC161" s="26"/>
      <c r="CD161" s="26"/>
      <c r="CE161" s="26"/>
      <c r="CF161" s="26"/>
      <c r="CG161" s="26"/>
      <c r="CH161" s="26"/>
      <c r="CI161" s="26"/>
      <c r="CJ161" s="26"/>
      <c r="CK161" s="26"/>
      <c r="CL161" s="27" t="str">
        <f t="shared" si="69"/>
        <v/>
      </c>
      <c r="CM161" s="27" t="str">
        <f t="shared" si="91"/>
        <v/>
      </c>
      <c r="CN161" s="26"/>
      <c r="CO161" s="26"/>
      <c r="CP161" s="14" t="str">
        <f t="shared" si="70"/>
        <v/>
      </c>
      <c r="CQ161" s="14" t="str">
        <f t="shared" si="71"/>
        <v/>
      </c>
      <c r="CR161" s="33"/>
      <c r="CS161" s="33"/>
      <c r="CT161" s="32"/>
      <c r="CU161" s="32"/>
      <c r="CV161" s="32"/>
      <c r="CW161" s="23"/>
      <c r="CX161" s="23"/>
      <c r="CY161" s="23"/>
      <c r="CZ161" s="23"/>
      <c r="DA161" s="26">
        <f t="shared" si="92"/>
        <v>0</v>
      </c>
      <c r="DB161" s="26"/>
      <c r="DC161" s="26"/>
      <c r="DD161" s="26"/>
      <c r="DE161" s="26"/>
      <c r="DF161" s="26"/>
      <c r="DG161" s="26"/>
      <c r="DH161" s="26"/>
      <c r="DI161" s="26"/>
      <c r="DJ161" s="26"/>
      <c r="DK161" s="26"/>
      <c r="DL161" s="26"/>
      <c r="DM161" s="26"/>
      <c r="DN161" s="26"/>
      <c r="DO161" s="26"/>
      <c r="DP161" s="26"/>
      <c r="DQ161" s="26"/>
      <c r="DR161" s="26"/>
      <c r="DS161" s="26"/>
      <c r="DT161" s="26"/>
      <c r="DU161" s="26"/>
      <c r="DV161" s="26"/>
      <c r="DW161" s="26"/>
      <c r="DX161" s="26"/>
      <c r="DY161" s="26"/>
      <c r="DZ161" s="27" t="str">
        <f t="shared" si="93"/>
        <v/>
      </c>
      <c r="EA161" s="27" t="str">
        <f t="shared" si="94"/>
        <v/>
      </c>
      <c r="EB161" s="27" t="str">
        <f t="shared" si="95"/>
        <v/>
      </c>
      <c r="EC161" s="27" t="str">
        <f t="shared" si="96"/>
        <v/>
      </c>
      <c r="ED161" s="26"/>
      <c r="EE161" s="26"/>
      <c r="EF161" s="26"/>
      <c r="EG161" s="26"/>
      <c r="EH161" s="27" t="str">
        <f t="shared" si="72"/>
        <v/>
      </c>
      <c r="EI161" s="27" t="str">
        <f t="shared" si="73"/>
        <v/>
      </c>
      <c r="EJ161" s="27" t="str">
        <f t="shared" si="74"/>
        <v/>
      </c>
      <c r="EK161" s="27" t="str">
        <f t="shared" si="75"/>
        <v/>
      </c>
      <c r="EL161" s="527"/>
      <c r="EN161" s="6" t="str">
        <f t="shared" si="76"/>
        <v/>
      </c>
      <c r="EO161" s="6" t="str">
        <f t="shared" si="77"/>
        <v/>
      </c>
      <c r="EP161" s="6" t="str">
        <f t="shared" si="78"/>
        <v/>
      </c>
      <c r="EQ161" s="6" t="str">
        <f t="shared" si="79"/>
        <v/>
      </c>
      <c r="ER161" s="24" t="str">
        <f t="shared" si="97"/>
        <v/>
      </c>
      <c r="ET161" s="6" t="e">
        <f t="shared" si="80"/>
        <v>#VALUE!</v>
      </c>
      <c r="EV161" s="79"/>
      <c r="EW161" s="79"/>
      <c r="EX161" s="79"/>
      <c r="EZ161" s="189" t="e">
        <f t="shared" si="81"/>
        <v>#VALUE!</v>
      </c>
      <c r="FA161" s="201" t="e">
        <f t="shared" si="98"/>
        <v>#VALUE!</v>
      </c>
      <c r="FB161" s="23"/>
      <c r="FC161" s="189" t="e">
        <f t="shared" si="99"/>
        <v>#VALUE!</v>
      </c>
      <c r="FE161" s="213">
        <f t="shared" si="82"/>
        <v>0</v>
      </c>
      <c r="FF161" s="213">
        <f t="shared" si="83"/>
        <v>0</v>
      </c>
    </row>
    <row r="162" spans="1:162" ht="15.75" x14ac:dyDescent="0.25">
      <c r="A162" s="23"/>
      <c r="B162" s="23"/>
      <c r="C162" s="23"/>
      <c r="D162" s="23"/>
      <c r="E162" s="16"/>
      <c r="F162" s="16"/>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23"/>
      <c r="AK162" s="23"/>
      <c r="AL162" s="23"/>
      <c r="AM162" s="23"/>
      <c r="AN162" s="23"/>
      <c r="AO162" s="23"/>
      <c r="AP162" s="23"/>
      <c r="AQ162" s="23"/>
      <c r="AR162" s="23"/>
      <c r="AS162" s="41">
        <f t="shared" si="85"/>
        <v>0</v>
      </c>
      <c r="AT162" s="8"/>
      <c r="AU162" s="8"/>
      <c r="AV162" s="8"/>
      <c r="AW162" s="8"/>
      <c r="AX162" s="8"/>
      <c r="AY162" s="8"/>
      <c r="AZ162" s="8"/>
      <c r="BA162" s="8"/>
      <c r="BB162" s="8"/>
      <c r="BC162" s="8"/>
      <c r="BD162" s="8"/>
      <c r="BE162" s="8"/>
      <c r="BF162" s="8"/>
      <c r="BG162" s="8"/>
      <c r="BH162" s="8"/>
      <c r="BI162" s="8"/>
      <c r="BJ162" s="11" t="str">
        <f t="shared" si="104"/>
        <v/>
      </c>
      <c r="BK162" s="11" t="str">
        <f t="shared" si="105"/>
        <v/>
      </c>
      <c r="BL162" s="16"/>
      <c r="BM162" s="16"/>
      <c r="BN162" s="14" t="str">
        <f t="shared" si="88"/>
        <v/>
      </c>
      <c r="BO162" s="14" t="str">
        <f t="shared" si="89"/>
        <v/>
      </c>
      <c r="BP162" s="33"/>
      <c r="BR162" s="29"/>
      <c r="BS162" s="30"/>
      <c r="BT162" s="30"/>
      <c r="BU162" s="30"/>
      <c r="BV162" s="30"/>
      <c r="BW162" s="30"/>
      <c r="BX162" s="25"/>
      <c r="BY162" s="48">
        <f t="shared" si="90"/>
        <v>0</v>
      </c>
      <c r="BZ162" s="26"/>
      <c r="CA162" s="26"/>
      <c r="CB162" s="26"/>
      <c r="CC162" s="26"/>
      <c r="CD162" s="26"/>
      <c r="CE162" s="26"/>
      <c r="CF162" s="26"/>
      <c r="CG162" s="26"/>
      <c r="CH162" s="26"/>
      <c r="CI162" s="26"/>
      <c r="CJ162" s="26"/>
      <c r="CK162" s="26"/>
      <c r="CL162" s="27" t="str">
        <f t="shared" si="69"/>
        <v/>
      </c>
      <c r="CM162" s="27" t="str">
        <f t="shared" si="91"/>
        <v/>
      </c>
      <c r="CN162" s="26"/>
      <c r="CO162" s="26"/>
      <c r="CP162" s="14" t="str">
        <f t="shared" si="70"/>
        <v/>
      </c>
      <c r="CQ162" s="14" t="str">
        <f t="shared" si="71"/>
        <v/>
      </c>
      <c r="CR162" s="33"/>
      <c r="CS162" s="33"/>
      <c r="CT162" s="32"/>
      <c r="CU162" s="32"/>
      <c r="CV162" s="32"/>
      <c r="CW162" s="23"/>
      <c r="CX162" s="23"/>
      <c r="CY162" s="23"/>
      <c r="CZ162" s="23"/>
      <c r="DA162" s="26">
        <f t="shared" si="92"/>
        <v>0</v>
      </c>
      <c r="DB162" s="26"/>
      <c r="DC162" s="26"/>
      <c r="DD162" s="26"/>
      <c r="DE162" s="26"/>
      <c r="DF162" s="26"/>
      <c r="DG162" s="26"/>
      <c r="DH162" s="26"/>
      <c r="DI162" s="26"/>
      <c r="DJ162" s="26"/>
      <c r="DK162" s="26"/>
      <c r="DL162" s="26"/>
      <c r="DM162" s="26"/>
      <c r="DN162" s="26"/>
      <c r="DO162" s="26"/>
      <c r="DP162" s="26"/>
      <c r="DQ162" s="26"/>
      <c r="DR162" s="26"/>
      <c r="DS162" s="26"/>
      <c r="DT162" s="26"/>
      <c r="DU162" s="26"/>
      <c r="DV162" s="26"/>
      <c r="DW162" s="26"/>
      <c r="DX162" s="26"/>
      <c r="DY162" s="26"/>
      <c r="DZ162" s="27" t="str">
        <f t="shared" si="93"/>
        <v/>
      </c>
      <c r="EA162" s="27" t="str">
        <f t="shared" si="94"/>
        <v/>
      </c>
      <c r="EB162" s="27" t="str">
        <f t="shared" si="95"/>
        <v/>
      </c>
      <c r="EC162" s="27" t="str">
        <f t="shared" si="96"/>
        <v/>
      </c>
      <c r="ED162" s="26"/>
      <c r="EE162" s="26"/>
      <c r="EF162" s="26"/>
      <c r="EG162" s="26"/>
      <c r="EH162" s="27" t="str">
        <f t="shared" si="72"/>
        <v/>
      </c>
      <c r="EI162" s="27" t="str">
        <f t="shared" si="73"/>
        <v/>
      </c>
      <c r="EJ162" s="27" t="str">
        <f t="shared" si="74"/>
        <v/>
      </c>
      <c r="EK162" s="27" t="str">
        <f t="shared" si="75"/>
        <v/>
      </c>
      <c r="EL162" s="527"/>
      <c r="EN162" s="6" t="str">
        <f t="shared" si="76"/>
        <v/>
      </c>
      <c r="EO162" s="6" t="str">
        <f t="shared" si="77"/>
        <v/>
      </c>
      <c r="EP162" s="6" t="str">
        <f t="shared" si="78"/>
        <v/>
      </c>
      <c r="EQ162" s="6" t="str">
        <f t="shared" si="79"/>
        <v/>
      </c>
      <c r="ER162" s="24" t="str">
        <f t="shared" si="97"/>
        <v/>
      </c>
      <c r="ET162" s="6" t="e">
        <f t="shared" si="80"/>
        <v>#VALUE!</v>
      </c>
      <c r="EV162" s="79"/>
      <c r="EW162" s="79"/>
      <c r="EX162" s="79"/>
      <c r="EZ162" s="189" t="e">
        <f t="shared" si="81"/>
        <v>#VALUE!</v>
      </c>
      <c r="FA162" s="201" t="e">
        <f t="shared" si="98"/>
        <v>#VALUE!</v>
      </c>
      <c r="FB162" s="23"/>
      <c r="FC162" s="189" t="e">
        <f t="shared" si="99"/>
        <v>#VALUE!</v>
      </c>
      <c r="FE162" s="213">
        <f t="shared" si="82"/>
        <v>0</v>
      </c>
      <c r="FF162" s="213">
        <f t="shared" si="83"/>
        <v>0</v>
      </c>
    </row>
    <row r="163" spans="1:162" ht="15.75" x14ac:dyDescent="0.25">
      <c r="A163" s="23"/>
      <c r="B163" s="23"/>
      <c r="C163" s="23"/>
      <c r="D163" s="23"/>
      <c r="E163" s="16"/>
      <c r="F163" s="16"/>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23"/>
      <c r="AK163" s="23"/>
      <c r="AL163" s="23"/>
      <c r="AM163" s="23"/>
      <c r="AN163" s="23"/>
      <c r="AO163" s="23"/>
      <c r="AP163" s="23"/>
      <c r="AQ163" s="23"/>
      <c r="AR163" s="23"/>
      <c r="AS163" s="41">
        <f t="shared" si="85"/>
        <v>0</v>
      </c>
      <c r="AT163" s="8"/>
      <c r="AU163" s="8"/>
      <c r="AV163" s="8"/>
      <c r="AW163" s="8"/>
      <c r="AX163" s="8"/>
      <c r="AY163" s="8"/>
      <c r="AZ163" s="8"/>
      <c r="BA163" s="8"/>
      <c r="BB163" s="8"/>
      <c r="BC163" s="8"/>
      <c r="BD163" s="8"/>
      <c r="BE163" s="8"/>
      <c r="BF163" s="8"/>
      <c r="BG163" s="8"/>
      <c r="BH163" s="8"/>
      <c r="BI163" s="8"/>
      <c r="BJ163" s="11" t="str">
        <f t="shared" si="104"/>
        <v/>
      </c>
      <c r="BK163" s="11" t="str">
        <f t="shared" si="105"/>
        <v/>
      </c>
      <c r="BL163" s="16"/>
      <c r="BM163" s="16"/>
      <c r="BN163" s="14" t="str">
        <f t="shared" si="88"/>
        <v/>
      </c>
      <c r="BO163" s="14" t="str">
        <f t="shared" si="89"/>
        <v/>
      </c>
      <c r="BP163" s="33"/>
      <c r="BR163" s="29"/>
      <c r="BS163" s="30"/>
      <c r="BT163" s="30"/>
      <c r="BU163" s="30"/>
      <c r="BV163" s="30"/>
      <c r="BW163" s="30"/>
      <c r="BX163" s="25"/>
      <c r="BY163" s="48">
        <f t="shared" si="90"/>
        <v>0</v>
      </c>
      <c r="BZ163" s="26"/>
      <c r="CA163" s="26"/>
      <c r="CB163" s="26"/>
      <c r="CC163" s="26"/>
      <c r="CD163" s="26"/>
      <c r="CE163" s="26"/>
      <c r="CF163" s="26"/>
      <c r="CG163" s="26"/>
      <c r="CH163" s="26"/>
      <c r="CI163" s="26"/>
      <c r="CJ163" s="26"/>
      <c r="CK163" s="26"/>
      <c r="CL163" s="27" t="str">
        <f t="shared" si="69"/>
        <v/>
      </c>
      <c r="CM163" s="27" t="str">
        <f t="shared" si="91"/>
        <v/>
      </c>
      <c r="CN163" s="26"/>
      <c r="CO163" s="26"/>
      <c r="CP163" s="14" t="str">
        <f t="shared" si="70"/>
        <v/>
      </c>
      <c r="CQ163" s="14" t="str">
        <f t="shared" si="71"/>
        <v/>
      </c>
      <c r="CR163" s="33"/>
      <c r="CS163" s="33"/>
      <c r="CT163" s="32"/>
      <c r="CU163" s="32"/>
      <c r="CV163" s="32"/>
      <c r="CW163" s="23"/>
      <c r="CX163" s="23"/>
      <c r="CY163" s="23"/>
      <c r="CZ163" s="23"/>
      <c r="DA163" s="26">
        <f t="shared" si="92"/>
        <v>0</v>
      </c>
      <c r="DB163" s="26"/>
      <c r="DC163" s="26"/>
      <c r="DD163" s="26"/>
      <c r="DE163" s="26"/>
      <c r="DF163" s="26"/>
      <c r="DG163" s="26"/>
      <c r="DH163" s="26"/>
      <c r="DI163" s="26"/>
      <c r="DJ163" s="26"/>
      <c r="DK163" s="26"/>
      <c r="DL163" s="26"/>
      <c r="DM163" s="26"/>
      <c r="DN163" s="26"/>
      <c r="DO163" s="26"/>
      <c r="DP163" s="26"/>
      <c r="DQ163" s="26"/>
      <c r="DR163" s="26"/>
      <c r="DS163" s="26"/>
      <c r="DT163" s="26"/>
      <c r="DU163" s="26"/>
      <c r="DV163" s="26"/>
      <c r="DW163" s="26"/>
      <c r="DX163" s="26"/>
      <c r="DY163" s="26"/>
      <c r="DZ163" s="27" t="str">
        <f t="shared" si="93"/>
        <v/>
      </c>
      <c r="EA163" s="27" t="str">
        <f t="shared" si="94"/>
        <v/>
      </c>
      <c r="EB163" s="27" t="str">
        <f t="shared" si="95"/>
        <v/>
      </c>
      <c r="EC163" s="27" t="str">
        <f t="shared" si="96"/>
        <v/>
      </c>
      <c r="ED163" s="26"/>
      <c r="EE163" s="26"/>
      <c r="EF163" s="26"/>
      <c r="EG163" s="26"/>
      <c r="EH163" s="27" t="str">
        <f t="shared" si="72"/>
        <v/>
      </c>
      <c r="EI163" s="27" t="str">
        <f t="shared" si="73"/>
        <v/>
      </c>
      <c r="EJ163" s="27" t="str">
        <f t="shared" si="74"/>
        <v/>
      </c>
      <c r="EK163" s="27" t="str">
        <f t="shared" si="75"/>
        <v/>
      </c>
      <c r="EL163" s="527"/>
      <c r="EN163" s="6" t="str">
        <f t="shared" si="76"/>
        <v/>
      </c>
      <c r="EO163" s="6" t="str">
        <f t="shared" si="77"/>
        <v/>
      </c>
      <c r="EP163" s="6" t="str">
        <f t="shared" si="78"/>
        <v/>
      </c>
      <c r="EQ163" s="6" t="str">
        <f t="shared" si="79"/>
        <v/>
      </c>
      <c r="ER163" s="24" t="str">
        <f t="shared" si="97"/>
        <v/>
      </c>
      <c r="ET163" s="6" t="e">
        <f t="shared" si="80"/>
        <v>#VALUE!</v>
      </c>
      <c r="EV163" s="79"/>
      <c r="EW163" s="79"/>
      <c r="EX163" s="79"/>
      <c r="EZ163" s="189" t="e">
        <f t="shared" si="81"/>
        <v>#VALUE!</v>
      </c>
      <c r="FA163" s="201" t="e">
        <f t="shared" si="98"/>
        <v>#VALUE!</v>
      </c>
      <c r="FB163" s="23"/>
      <c r="FC163" s="189" t="e">
        <f t="shared" si="99"/>
        <v>#VALUE!</v>
      </c>
      <c r="FE163" s="213">
        <f t="shared" si="82"/>
        <v>0</v>
      </c>
      <c r="FF163" s="213">
        <f t="shared" si="83"/>
        <v>0</v>
      </c>
    </row>
    <row r="164" spans="1:162" ht="15.75" x14ac:dyDescent="0.25">
      <c r="A164" s="23"/>
      <c r="B164" s="23"/>
      <c r="C164" s="23"/>
      <c r="D164" s="23"/>
      <c r="E164" s="16"/>
      <c r="F164" s="16"/>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23"/>
      <c r="AK164" s="23"/>
      <c r="AL164" s="23"/>
      <c r="AM164" s="23"/>
      <c r="AN164" s="23"/>
      <c r="AO164" s="23"/>
      <c r="AP164" s="23"/>
      <c r="AQ164" s="23"/>
      <c r="AR164" s="23"/>
      <c r="AS164" s="41">
        <f t="shared" si="85"/>
        <v>0</v>
      </c>
      <c r="AT164" s="8"/>
      <c r="AU164" s="8"/>
      <c r="AV164" s="8"/>
      <c r="AW164" s="8"/>
      <c r="AX164" s="8"/>
      <c r="AY164" s="8"/>
      <c r="AZ164" s="8"/>
      <c r="BA164" s="8"/>
      <c r="BB164" s="8"/>
      <c r="BC164" s="8"/>
      <c r="BD164" s="8"/>
      <c r="BE164" s="8"/>
      <c r="BF164" s="8"/>
      <c r="BG164" s="8"/>
      <c r="BH164" s="8"/>
      <c r="BI164" s="8"/>
      <c r="BJ164" s="11" t="str">
        <f t="shared" si="104"/>
        <v/>
      </c>
      <c r="BK164" s="11" t="str">
        <f t="shared" si="105"/>
        <v/>
      </c>
      <c r="BL164" s="16"/>
      <c r="BM164" s="16"/>
      <c r="BN164" s="14" t="str">
        <f t="shared" si="88"/>
        <v/>
      </c>
      <c r="BO164" s="14" t="str">
        <f t="shared" si="89"/>
        <v/>
      </c>
      <c r="BP164" s="33"/>
      <c r="BR164" s="29"/>
      <c r="BS164" s="30"/>
      <c r="BT164" s="30"/>
      <c r="BU164" s="30"/>
      <c r="BV164" s="30"/>
      <c r="BW164" s="30"/>
      <c r="BX164" s="25"/>
      <c r="BY164" s="48">
        <f t="shared" si="90"/>
        <v>0</v>
      </c>
      <c r="BZ164" s="26"/>
      <c r="CA164" s="26"/>
      <c r="CB164" s="26"/>
      <c r="CC164" s="26"/>
      <c r="CD164" s="26"/>
      <c r="CE164" s="26"/>
      <c r="CF164" s="26"/>
      <c r="CG164" s="26"/>
      <c r="CH164" s="26"/>
      <c r="CI164" s="26"/>
      <c r="CJ164" s="26"/>
      <c r="CK164" s="26"/>
      <c r="CL164" s="27" t="str">
        <f t="shared" si="69"/>
        <v/>
      </c>
      <c r="CM164" s="27" t="str">
        <f t="shared" si="91"/>
        <v/>
      </c>
      <c r="CN164" s="26"/>
      <c r="CO164" s="26"/>
      <c r="CP164" s="14" t="str">
        <f t="shared" si="70"/>
        <v/>
      </c>
      <c r="CQ164" s="14" t="str">
        <f t="shared" si="71"/>
        <v/>
      </c>
      <c r="CR164" s="33"/>
      <c r="CS164" s="33"/>
      <c r="CT164" s="32"/>
      <c r="CU164" s="32"/>
      <c r="CV164" s="32"/>
      <c r="CW164" s="23"/>
      <c r="CX164" s="23"/>
      <c r="CY164" s="23"/>
      <c r="CZ164" s="23"/>
      <c r="DA164" s="26">
        <f t="shared" si="92"/>
        <v>0</v>
      </c>
      <c r="DB164" s="26"/>
      <c r="DC164" s="26"/>
      <c r="DD164" s="26"/>
      <c r="DE164" s="26"/>
      <c r="DF164" s="26"/>
      <c r="DG164" s="26"/>
      <c r="DH164" s="26"/>
      <c r="DI164" s="26"/>
      <c r="DJ164" s="26"/>
      <c r="DK164" s="26"/>
      <c r="DL164" s="26"/>
      <c r="DM164" s="26"/>
      <c r="DN164" s="26"/>
      <c r="DO164" s="26"/>
      <c r="DP164" s="26"/>
      <c r="DQ164" s="26"/>
      <c r="DR164" s="26"/>
      <c r="DS164" s="26"/>
      <c r="DT164" s="26"/>
      <c r="DU164" s="26"/>
      <c r="DV164" s="26"/>
      <c r="DW164" s="26"/>
      <c r="DX164" s="26"/>
      <c r="DY164" s="26"/>
      <c r="DZ164" s="27" t="str">
        <f t="shared" si="93"/>
        <v/>
      </c>
      <c r="EA164" s="27" t="str">
        <f t="shared" si="94"/>
        <v/>
      </c>
      <c r="EB164" s="27" t="str">
        <f t="shared" si="95"/>
        <v/>
      </c>
      <c r="EC164" s="27" t="str">
        <f t="shared" si="96"/>
        <v/>
      </c>
      <c r="ED164" s="26"/>
      <c r="EE164" s="26"/>
      <c r="EF164" s="26"/>
      <c r="EG164" s="26"/>
      <c r="EH164" s="27" t="str">
        <f t="shared" si="72"/>
        <v/>
      </c>
      <c r="EI164" s="27" t="str">
        <f t="shared" si="73"/>
        <v/>
      </c>
      <c r="EJ164" s="27" t="str">
        <f t="shared" si="74"/>
        <v/>
      </c>
      <c r="EK164" s="27" t="str">
        <f t="shared" si="75"/>
        <v/>
      </c>
      <c r="EL164" s="527"/>
      <c r="EN164" s="6" t="str">
        <f t="shared" si="76"/>
        <v/>
      </c>
      <c r="EO164" s="6" t="str">
        <f t="shared" si="77"/>
        <v/>
      </c>
      <c r="EP164" s="6" t="str">
        <f t="shared" si="78"/>
        <v/>
      </c>
      <c r="EQ164" s="6" t="str">
        <f t="shared" si="79"/>
        <v/>
      </c>
      <c r="ER164" s="24" t="str">
        <f t="shared" si="97"/>
        <v/>
      </c>
      <c r="ET164" s="6" t="e">
        <f t="shared" si="80"/>
        <v>#VALUE!</v>
      </c>
      <c r="EV164" s="79"/>
      <c r="EW164" s="79"/>
      <c r="EX164" s="79"/>
      <c r="EZ164" s="189" t="e">
        <f t="shared" si="81"/>
        <v>#VALUE!</v>
      </c>
      <c r="FA164" s="201" t="e">
        <f t="shared" si="98"/>
        <v>#VALUE!</v>
      </c>
      <c r="FB164" s="23"/>
      <c r="FC164" s="189" t="e">
        <f t="shared" si="99"/>
        <v>#VALUE!</v>
      </c>
      <c r="FE164" s="213">
        <f t="shared" si="82"/>
        <v>0</v>
      </c>
      <c r="FF164" s="213">
        <f t="shared" si="83"/>
        <v>0</v>
      </c>
    </row>
    <row r="165" spans="1:162" ht="15.75" x14ac:dyDescent="0.25">
      <c r="A165" s="23"/>
      <c r="B165" s="23"/>
      <c r="C165" s="23"/>
      <c r="D165" s="23"/>
      <c r="E165" s="16"/>
      <c r="F165" s="16"/>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23"/>
      <c r="AK165" s="23"/>
      <c r="AL165" s="23"/>
      <c r="AM165" s="23"/>
      <c r="AN165" s="23"/>
      <c r="AO165" s="23"/>
      <c r="AP165" s="23"/>
      <c r="AQ165" s="23"/>
      <c r="AR165" s="23"/>
      <c r="AS165" s="41">
        <f t="shared" si="85"/>
        <v>0</v>
      </c>
      <c r="AT165" s="8"/>
      <c r="AU165" s="8"/>
      <c r="AV165" s="8"/>
      <c r="AW165" s="8"/>
      <c r="AX165" s="8"/>
      <c r="AY165" s="8"/>
      <c r="AZ165" s="8"/>
      <c r="BA165" s="8"/>
      <c r="BB165" s="8"/>
      <c r="BC165" s="8"/>
      <c r="BD165" s="8"/>
      <c r="BE165" s="8"/>
      <c r="BF165" s="8"/>
      <c r="BG165" s="8"/>
      <c r="BH165" s="8"/>
      <c r="BI165" s="8"/>
      <c r="BJ165" s="11" t="str">
        <f t="shared" si="104"/>
        <v/>
      </c>
      <c r="BK165" s="11" t="str">
        <f t="shared" si="105"/>
        <v/>
      </c>
      <c r="BL165" s="16"/>
      <c r="BM165" s="16"/>
      <c r="BN165" s="14" t="str">
        <f t="shared" si="88"/>
        <v/>
      </c>
      <c r="BO165" s="14" t="str">
        <f t="shared" si="89"/>
        <v/>
      </c>
      <c r="BP165" s="33"/>
      <c r="BR165" s="29"/>
      <c r="BS165" s="30"/>
      <c r="BT165" s="30"/>
      <c r="BU165" s="30"/>
      <c r="BV165" s="30"/>
      <c r="BW165" s="30"/>
      <c r="BX165" s="25"/>
      <c r="BY165" s="48">
        <f t="shared" si="90"/>
        <v>0</v>
      </c>
      <c r="BZ165" s="26"/>
      <c r="CA165" s="26"/>
      <c r="CB165" s="26"/>
      <c r="CC165" s="26"/>
      <c r="CD165" s="26"/>
      <c r="CE165" s="26"/>
      <c r="CF165" s="26"/>
      <c r="CG165" s="26"/>
      <c r="CH165" s="26"/>
      <c r="CI165" s="26"/>
      <c r="CJ165" s="26"/>
      <c r="CK165" s="26"/>
      <c r="CL165" s="27" t="str">
        <f t="shared" si="69"/>
        <v/>
      </c>
      <c r="CM165" s="27" t="str">
        <f t="shared" si="91"/>
        <v/>
      </c>
      <c r="CN165" s="26"/>
      <c r="CO165" s="26"/>
      <c r="CP165" s="14" t="str">
        <f t="shared" si="70"/>
        <v/>
      </c>
      <c r="CQ165" s="14" t="str">
        <f t="shared" si="71"/>
        <v/>
      </c>
      <c r="CR165" s="33"/>
      <c r="CS165" s="33"/>
      <c r="CT165" s="32"/>
      <c r="CU165" s="32"/>
      <c r="CV165" s="32"/>
      <c r="CW165" s="23"/>
      <c r="CX165" s="23"/>
      <c r="CY165" s="23"/>
      <c r="CZ165" s="23"/>
      <c r="DA165" s="26">
        <f t="shared" si="92"/>
        <v>0</v>
      </c>
      <c r="DB165" s="26"/>
      <c r="DC165" s="26"/>
      <c r="DD165" s="26"/>
      <c r="DE165" s="26"/>
      <c r="DF165" s="26"/>
      <c r="DG165" s="26"/>
      <c r="DH165" s="26"/>
      <c r="DI165" s="26"/>
      <c r="DJ165" s="26"/>
      <c r="DK165" s="26"/>
      <c r="DL165" s="26"/>
      <c r="DM165" s="26"/>
      <c r="DN165" s="26"/>
      <c r="DO165" s="26"/>
      <c r="DP165" s="26"/>
      <c r="DQ165" s="26"/>
      <c r="DR165" s="26"/>
      <c r="DS165" s="26"/>
      <c r="DT165" s="26"/>
      <c r="DU165" s="26"/>
      <c r="DV165" s="26"/>
      <c r="DW165" s="26"/>
      <c r="DX165" s="26"/>
      <c r="DY165" s="26"/>
      <c r="DZ165" s="27" t="str">
        <f t="shared" si="93"/>
        <v/>
      </c>
      <c r="EA165" s="27" t="str">
        <f t="shared" si="94"/>
        <v/>
      </c>
      <c r="EB165" s="27" t="str">
        <f t="shared" si="95"/>
        <v/>
      </c>
      <c r="EC165" s="27" t="str">
        <f t="shared" si="96"/>
        <v/>
      </c>
      <c r="ED165" s="26"/>
      <c r="EE165" s="26"/>
      <c r="EF165" s="26"/>
      <c r="EG165" s="26"/>
      <c r="EH165" s="27" t="str">
        <f t="shared" si="72"/>
        <v/>
      </c>
      <c r="EI165" s="27" t="str">
        <f t="shared" si="73"/>
        <v/>
      </c>
      <c r="EJ165" s="27" t="str">
        <f t="shared" si="74"/>
        <v/>
      </c>
      <c r="EK165" s="27" t="str">
        <f t="shared" si="75"/>
        <v/>
      </c>
      <c r="EL165" s="527"/>
      <c r="EN165" s="6" t="str">
        <f t="shared" si="76"/>
        <v/>
      </c>
      <c r="EO165" s="6" t="str">
        <f t="shared" si="77"/>
        <v/>
      </c>
      <c r="EP165" s="6" t="str">
        <f t="shared" si="78"/>
        <v/>
      </c>
      <c r="EQ165" s="6" t="str">
        <f t="shared" si="79"/>
        <v/>
      </c>
      <c r="ER165" s="24" t="str">
        <f t="shared" si="97"/>
        <v/>
      </c>
      <c r="ET165" s="6" t="e">
        <f t="shared" si="80"/>
        <v>#VALUE!</v>
      </c>
      <c r="EV165" s="79"/>
      <c r="EW165" s="79"/>
      <c r="EX165" s="79"/>
      <c r="EZ165" s="189" t="e">
        <f t="shared" si="81"/>
        <v>#VALUE!</v>
      </c>
      <c r="FA165" s="201" t="e">
        <f t="shared" si="98"/>
        <v>#VALUE!</v>
      </c>
      <c r="FB165" s="23"/>
      <c r="FC165" s="189" t="e">
        <f t="shared" si="99"/>
        <v>#VALUE!</v>
      </c>
      <c r="FE165" s="213">
        <f t="shared" si="82"/>
        <v>0</v>
      </c>
      <c r="FF165" s="213">
        <f t="shared" si="83"/>
        <v>0</v>
      </c>
    </row>
    <row r="166" spans="1:162" ht="15.75" x14ac:dyDescent="0.25">
      <c r="A166" s="23"/>
      <c r="B166" s="23"/>
      <c r="C166" s="23"/>
      <c r="D166" s="23"/>
      <c r="E166" s="16"/>
      <c r="F166" s="16"/>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23"/>
      <c r="AK166" s="23"/>
      <c r="AL166" s="23"/>
      <c r="AM166" s="23"/>
      <c r="AN166" s="23"/>
      <c r="AO166" s="23"/>
      <c r="AP166" s="23"/>
      <c r="AQ166" s="23"/>
      <c r="AR166" s="23"/>
      <c r="AS166" s="41">
        <f t="shared" si="85"/>
        <v>0</v>
      </c>
      <c r="AT166" s="8"/>
      <c r="AU166" s="8"/>
      <c r="AV166" s="8"/>
      <c r="AW166" s="8"/>
      <c r="AX166" s="8"/>
      <c r="AY166" s="8"/>
      <c r="AZ166" s="8"/>
      <c r="BA166" s="8"/>
      <c r="BB166" s="8"/>
      <c r="BC166" s="8"/>
      <c r="BD166" s="8"/>
      <c r="BE166" s="8"/>
      <c r="BF166" s="8"/>
      <c r="BG166" s="8"/>
      <c r="BH166" s="8"/>
      <c r="BI166" s="8"/>
      <c r="BJ166" s="11" t="str">
        <f t="shared" si="104"/>
        <v/>
      </c>
      <c r="BK166" s="11" t="str">
        <f t="shared" si="105"/>
        <v/>
      </c>
      <c r="BL166" s="16"/>
      <c r="BM166" s="16"/>
      <c r="BN166" s="14" t="str">
        <f t="shared" si="88"/>
        <v/>
      </c>
      <c r="BO166" s="14" t="str">
        <f t="shared" si="89"/>
        <v/>
      </c>
      <c r="BP166" s="33"/>
      <c r="BR166" s="29"/>
      <c r="BS166" s="30"/>
      <c r="BT166" s="30"/>
      <c r="BU166" s="30"/>
      <c r="BV166" s="30"/>
      <c r="BW166" s="30"/>
      <c r="BX166" s="25"/>
      <c r="BY166" s="48">
        <f t="shared" si="90"/>
        <v>0</v>
      </c>
      <c r="BZ166" s="26"/>
      <c r="CA166" s="26"/>
      <c r="CB166" s="26"/>
      <c r="CC166" s="26"/>
      <c r="CD166" s="26"/>
      <c r="CE166" s="26"/>
      <c r="CF166" s="26"/>
      <c r="CG166" s="26"/>
      <c r="CH166" s="26"/>
      <c r="CI166" s="26"/>
      <c r="CJ166" s="26"/>
      <c r="CK166" s="26"/>
      <c r="CL166" s="27" t="str">
        <f t="shared" si="69"/>
        <v/>
      </c>
      <c r="CM166" s="27" t="str">
        <f t="shared" si="91"/>
        <v/>
      </c>
      <c r="CN166" s="26"/>
      <c r="CO166" s="26"/>
      <c r="CP166" s="14" t="str">
        <f t="shared" si="70"/>
        <v/>
      </c>
      <c r="CQ166" s="14" t="str">
        <f t="shared" si="71"/>
        <v/>
      </c>
      <c r="CR166" s="33"/>
      <c r="CS166" s="33"/>
      <c r="CT166" s="32"/>
      <c r="CU166" s="32"/>
      <c r="CV166" s="32"/>
      <c r="CW166" s="23"/>
      <c r="CX166" s="23"/>
      <c r="CY166" s="23"/>
      <c r="CZ166" s="23"/>
      <c r="DA166" s="26">
        <f t="shared" si="92"/>
        <v>0</v>
      </c>
      <c r="DB166" s="26"/>
      <c r="DC166" s="26"/>
      <c r="DD166" s="26"/>
      <c r="DE166" s="26"/>
      <c r="DF166" s="26"/>
      <c r="DG166" s="26"/>
      <c r="DH166" s="26"/>
      <c r="DI166" s="26"/>
      <c r="DJ166" s="26"/>
      <c r="DK166" s="26"/>
      <c r="DL166" s="26"/>
      <c r="DM166" s="26"/>
      <c r="DN166" s="26"/>
      <c r="DO166" s="26"/>
      <c r="DP166" s="26"/>
      <c r="DQ166" s="26"/>
      <c r="DR166" s="26"/>
      <c r="DS166" s="26"/>
      <c r="DT166" s="26"/>
      <c r="DU166" s="26"/>
      <c r="DV166" s="26"/>
      <c r="DW166" s="26"/>
      <c r="DX166" s="26"/>
      <c r="DY166" s="26"/>
      <c r="DZ166" s="27" t="str">
        <f t="shared" si="93"/>
        <v/>
      </c>
      <c r="EA166" s="27" t="str">
        <f t="shared" si="94"/>
        <v/>
      </c>
      <c r="EB166" s="27" t="str">
        <f t="shared" si="95"/>
        <v/>
      </c>
      <c r="EC166" s="27" t="str">
        <f t="shared" si="96"/>
        <v/>
      </c>
      <c r="ED166" s="26"/>
      <c r="EE166" s="26"/>
      <c r="EF166" s="26"/>
      <c r="EG166" s="26"/>
      <c r="EH166" s="27" t="str">
        <f t="shared" si="72"/>
        <v/>
      </c>
      <c r="EI166" s="27" t="str">
        <f t="shared" si="73"/>
        <v/>
      </c>
      <c r="EJ166" s="27" t="str">
        <f t="shared" si="74"/>
        <v/>
      </c>
      <c r="EK166" s="27" t="str">
        <f t="shared" si="75"/>
        <v/>
      </c>
      <c r="EL166" s="527"/>
      <c r="EN166" s="6" t="str">
        <f t="shared" si="76"/>
        <v/>
      </c>
      <c r="EO166" s="6" t="str">
        <f t="shared" si="77"/>
        <v/>
      </c>
      <c r="EP166" s="6" t="str">
        <f t="shared" si="78"/>
        <v/>
      </c>
      <c r="EQ166" s="6" t="str">
        <f t="shared" si="79"/>
        <v/>
      </c>
      <c r="ER166" s="24" t="str">
        <f t="shared" si="97"/>
        <v/>
      </c>
      <c r="ET166" s="6" t="e">
        <f t="shared" si="80"/>
        <v>#VALUE!</v>
      </c>
      <c r="EV166" s="79"/>
      <c r="EW166" s="79"/>
      <c r="EX166" s="79"/>
      <c r="EZ166" s="189" t="e">
        <f t="shared" si="81"/>
        <v>#VALUE!</v>
      </c>
      <c r="FA166" s="201" t="e">
        <f t="shared" si="98"/>
        <v>#VALUE!</v>
      </c>
      <c r="FB166" s="23"/>
      <c r="FC166" s="189" t="e">
        <f t="shared" si="99"/>
        <v>#VALUE!</v>
      </c>
      <c r="FE166" s="213">
        <f t="shared" si="82"/>
        <v>0</v>
      </c>
      <c r="FF166" s="213">
        <f t="shared" si="83"/>
        <v>0</v>
      </c>
    </row>
    <row r="167" spans="1:162" ht="15.75" x14ac:dyDescent="0.25">
      <c r="A167" s="23"/>
      <c r="B167" s="23"/>
      <c r="C167" s="23"/>
      <c r="D167" s="23"/>
      <c r="E167" s="16"/>
      <c r="F167" s="16"/>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23"/>
      <c r="AK167" s="23"/>
      <c r="AL167" s="23"/>
      <c r="AM167" s="23"/>
      <c r="AN167" s="23"/>
      <c r="AO167" s="23"/>
      <c r="AP167" s="23"/>
      <c r="AQ167" s="23"/>
      <c r="AR167" s="23"/>
      <c r="AS167" s="41">
        <f t="shared" si="85"/>
        <v>0</v>
      </c>
      <c r="AT167" s="8"/>
      <c r="AU167" s="8"/>
      <c r="AV167" s="8"/>
      <c r="AW167" s="8"/>
      <c r="AX167" s="8"/>
      <c r="AY167" s="8"/>
      <c r="AZ167" s="8"/>
      <c r="BA167" s="8"/>
      <c r="BB167" s="8"/>
      <c r="BC167" s="8"/>
      <c r="BD167" s="8"/>
      <c r="BE167" s="8"/>
      <c r="BF167" s="8"/>
      <c r="BG167" s="8"/>
      <c r="BH167" s="8"/>
      <c r="BI167" s="8"/>
      <c r="BJ167" s="11" t="str">
        <f t="shared" si="104"/>
        <v/>
      </c>
      <c r="BK167" s="11" t="str">
        <f t="shared" si="105"/>
        <v/>
      </c>
      <c r="BL167" s="16"/>
      <c r="BM167" s="16"/>
      <c r="BN167" s="14" t="str">
        <f t="shared" si="88"/>
        <v/>
      </c>
      <c r="BO167" s="14" t="str">
        <f t="shared" si="89"/>
        <v/>
      </c>
      <c r="BP167" s="33"/>
      <c r="BR167" s="29"/>
      <c r="BS167" s="30"/>
      <c r="BT167" s="30"/>
      <c r="BU167" s="30"/>
      <c r="BV167" s="30"/>
      <c r="BW167" s="30"/>
      <c r="BX167" s="25"/>
      <c r="BY167" s="48">
        <f t="shared" si="90"/>
        <v>0</v>
      </c>
      <c r="BZ167" s="26"/>
      <c r="CA167" s="26"/>
      <c r="CB167" s="26"/>
      <c r="CC167" s="26"/>
      <c r="CD167" s="26"/>
      <c r="CE167" s="26"/>
      <c r="CF167" s="26"/>
      <c r="CG167" s="26"/>
      <c r="CH167" s="26"/>
      <c r="CI167" s="26"/>
      <c r="CJ167" s="26"/>
      <c r="CK167" s="26"/>
      <c r="CL167" s="27" t="str">
        <f t="shared" si="69"/>
        <v/>
      </c>
      <c r="CM167" s="27" t="str">
        <f t="shared" si="91"/>
        <v/>
      </c>
      <c r="CN167" s="26"/>
      <c r="CO167" s="26"/>
      <c r="CP167" s="14" t="str">
        <f t="shared" si="70"/>
        <v/>
      </c>
      <c r="CQ167" s="14" t="str">
        <f t="shared" si="71"/>
        <v/>
      </c>
      <c r="CR167" s="33"/>
      <c r="CS167" s="33"/>
      <c r="CT167" s="32"/>
      <c r="CU167" s="32"/>
      <c r="CV167" s="32"/>
      <c r="CW167" s="23"/>
      <c r="CX167" s="23"/>
      <c r="CY167" s="23"/>
      <c r="CZ167" s="23"/>
      <c r="DA167" s="26">
        <f t="shared" si="92"/>
        <v>0</v>
      </c>
      <c r="DB167" s="26"/>
      <c r="DC167" s="26"/>
      <c r="DD167" s="26"/>
      <c r="DE167" s="26"/>
      <c r="DF167" s="26"/>
      <c r="DG167" s="26"/>
      <c r="DH167" s="26"/>
      <c r="DI167" s="26"/>
      <c r="DJ167" s="26"/>
      <c r="DK167" s="26"/>
      <c r="DL167" s="26"/>
      <c r="DM167" s="26"/>
      <c r="DN167" s="26"/>
      <c r="DO167" s="26"/>
      <c r="DP167" s="26"/>
      <c r="DQ167" s="26"/>
      <c r="DR167" s="26"/>
      <c r="DS167" s="26"/>
      <c r="DT167" s="26"/>
      <c r="DU167" s="26"/>
      <c r="DV167" s="26"/>
      <c r="DW167" s="26"/>
      <c r="DX167" s="26"/>
      <c r="DY167" s="26"/>
      <c r="DZ167" s="27" t="str">
        <f t="shared" si="93"/>
        <v/>
      </c>
      <c r="EA167" s="27" t="str">
        <f t="shared" si="94"/>
        <v/>
      </c>
      <c r="EB167" s="27" t="str">
        <f t="shared" si="95"/>
        <v/>
      </c>
      <c r="EC167" s="27" t="str">
        <f t="shared" si="96"/>
        <v/>
      </c>
      <c r="ED167" s="26"/>
      <c r="EE167" s="26"/>
      <c r="EF167" s="26"/>
      <c r="EG167" s="26"/>
      <c r="EH167" s="27" t="str">
        <f t="shared" si="72"/>
        <v/>
      </c>
      <c r="EI167" s="27" t="str">
        <f t="shared" si="73"/>
        <v/>
      </c>
      <c r="EJ167" s="27" t="str">
        <f t="shared" si="74"/>
        <v/>
      </c>
      <c r="EK167" s="27" t="str">
        <f t="shared" si="75"/>
        <v/>
      </c>
      <c r="EL167" s="527"/>
      <c r="EN167" s="6" t="str">
        <f t="shared" si="76"/>
        <v/>
      </c>
      <c r="EO167" s="6" t="str">
        <f t="shared" si="77"/>
        <v/>
      </c>
      <c r="EP167" s="6" t="str">
        <f t="shared" si="78"/>
        <v/>
      </c>
      <c r="EQ167" s="6" t="str">
        <f t="shared" si="79"/>
        <v/>
      </c>
      <c r="ER167" s="24" t="str">
        <f t="shared" si="97"/>
        <v/>
      </c>
      <c r="ET167" s="6" t="e">
        <f t="shared" si="80"/>
        <v>#VALUE!</v>
      </c>
      <c r="EV167" s="79"/>
      <c r="EW167" s="79"/>
      <c r="EX167" s="79"/>
      <c r="EZ167" s="189" t="e">
        <f t="shared" si="81"/>
        <v>#VALUE!</v>
      </c>
      <c r="FA167" s="201" t="e">
        <f t="shared" si="98"/>
        <v>#VALUE!</v>
      </c>
      <c r="FB167" s="23"/>
      <c r="FC167" s="189" t="e">
        <f t="shared" si="99"/>
        <v>#VALUE!</v>
      </c>
      <c r="FE167" s="213">
        <f t="shared" si="82"/>
        <v>0</v>
      </c>
      <c r="FF167" s="213">
        <f t="shared" si="83"/>
        <v>0</v>
      </c>
    </row>
    <row r="168" spans="1:162" ht="15.75" x14ac:dyDescent="0.25">
      <c r="A168" s="23"/>
      <c r="B168" s="23"/>
      <c r="C168" s="23"/>
      <c r="D168" s="23"/>
      <c r="E168" s="16"/>
      <c r="F168" s="16"/>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23"/>
      <c r="AK168" s="23"/>
      <c r="AL168" s="23"/>
      <c r="AM168" s="23"/>
      <c r="AN168" s="23"/>
      <c r="AO168" s="23"/>
      <c r="AP168" s="23"/>
      <c r="AQ168" s="23"/>
      <c r="AR168" s="23"/>
      <c r="AS168" s="41">
        <f t="shared" si="85"/>
        <v>0</v>
      </c>
      <c r="AT168" s="8"/>
      <c r="AU168" s="8"/>
      <c r="AV168" s="8"/>
      <c r="AW168" s="8"/>
      <c r="AX168" s="8"/>
      <c r="AY168" s="8"/>
      <c r="AZ168" s="8"/>
      <c r="BA168" s="8"/>
      <c r="BB168" s="8"/>
      <c r="BC168" s="8"/>
      <c r="BD168" s="8"/>
      <c r="BE168" s="8"/>
      <c r="BF168" s="8"/>
      <c r="BG168" s="8"/>
      <c r="BH168" s="8"/>
      <c r="BI168" s="8"/>
      <c r="BJ168" s="11" t="str">
        <f t="shared" si="104"/>
        <v/>
      </c>
      <c r="BK168" s="11" t="str">
        <f t="shared" si="105"/>
        <v/>
      </c>
      <c r="BL168" s="16"/>
      <c r="BM168" s="16"/>
      <c r="BN168" s="14" t="str">
        <f t="shared" si="88"/>
        <v/>
      </c>
      <c r="BO168" s="14" t="str">
        <f t="shared" si="89"/>
        <v/>
      </c>
      <c r="BP168" s="33"/>
      <c r="BR168" s="29"/>
      <c r="BS168" s="30"/>
      <c r="BT168" s="30"/>
      <c r="BU168" s="30"/>
      <c r="BV168" s="30"/>
      <c r="BW168" s="30"/>
      <c r="BX168" s="25"/>
      <c r="BY168" s="48">
        <f t="shared" si="90"/>
        <v>0</v>
      </c>
      <c r="BZ168" s="26"/>
      <c r="CA168" s="26"/>
      <c r="CB168" s="26"/>
      <c r="CC168" s="26"/>
      <c r="CD168" s="26"/>
      <c r="CE168" s="26"/>
      <c r="CF168" s="26"/>
      <c r="CG168" s="26"/>
      <c r="CH168" s="26"/>
      <c r="CI168" s="26"/>
      <c r="CJ168" s="26"/>
      <c r="CK168" s="26"/>
      <c r="CL168" s="27" t="str">
        <f t="shared" si="69"/>
        <v/>
      </c>
      <c r="CM168" s="27" t="str">
        <f t="shared" si="91"/>
        <v/>
      </c>
      <c r="CN168" s="26"/>
      <c r="CO168" s="26"/>
      <c r="CP168" s="14" t="str">
        <f t="shared" si="70"/>
        <v/>
      </c>
      <c r="CQ168" s="14" t="str">
        <f t="shared" si="71"/>
        <v/>
      </c>
      <c r="CR168" s="33"/>
      <c r="CS168" s="33"/>
      <c r="CT168" s="32"/>
      <c r="CU168" s="32"/>
      <c r="CV168" s="32"/>
      <c r="CW168" s="23"/>
      <c r="CX168" s="23"/>
      <c r="CY168" s="23"/>
      <c r="CZ168" s="23"/>
      <c r="DA168" s="26">
        <f t="shared" si="92"/>
        <v>0</v>
      </c>
      <c r="DB168" s="26"/>
      <c r="DC168" s="26"/>
      <c r="DD168" s="26"/>
      <c r="DE168" s="26"/>
      <c r="DF168" s="26"/>
      <c r="DG168" s="26"/>
      <c r="DH168" s="26"/>
      <c r="DI168" s="26"/>
      <c r="DJ168" s="26"/>
      <c r="DK168" s="26"/>
      <c r="DL168" s="26"/>
      <c r="DM168" s="26"/>
      <c r="DN168" s="26"/>
      <c r="DO168" s="26"/>
      <c r="DP168" s="26"/>
      <c r="DQ168" s="26"/>
      <c r="DR168" s="26"/>
      <c r="DS168" s="26"/>
      <c r="DT168" s="26"/>
      <c r="DU168" s="26"/>
      <c r="DV168" s="26"/>
      <c r="DW168" s="26"/>
      <c r="DX168" s="26"/>
      <c r="DY168" s="26"/>
      <c r="DZ168" s="27" t="str">
        <f t="shared" si="93"/>
        <v/>
      </c>
      <c r="EA168" s="27" t="str">
        <f t="shared" si="94"/>
        <v/>
      </c>
      <c r="EB168" s="27" t="str">
        <f t="shared" si="95"/>
        <v/>
      </c>
      <c r="EC168" s="27" t="str">
        <f t="shared" si="96"/>
        <v/>
      </c>
      <c r="ED168" s="26"/>
      <c r="EE168" s="26"/>
      <c r="EF168" s="26"/>
      <c r="EG168" s="26"/>
      <c r="EH168" s="27" t="str">
        <f t="shared" si="72"/>
        <v/>
      </c>
      <c r="EI168" s="27" t="str">
        <f t="shared" si="73"/>
        <v/>
      </c>
      <c r="EJ168" s="27" t="str">
        <f t="shared" si="74"/>
        <v/>
      </c>
      <c r="EK168" s="27" t="str">
        <f t="shared" si="75"/>
        <v/>
      </c>
      <c r="EL168" s="527"/>
      <c r="EN168" s="6" t="str">
        <f t="shared" si="76"/>
        <v/>
      </c>
      <c r="EO168" s="6" t="str">
        <f t="shared" si="77"/>
        <v/>
      </c>
      <c r="EP168" s="6" t="str">
        <f t="shared" si="78"/>
        <v/>
      </c>
      <c r="EQ168" s="6" t="str">
        <f t="shared" si="79"/>
        <v/>
      </c>
      <c r="ER168" s="24" t="str">
        <f t="shared" si="97"/>
        <v/>
      </c>
      <c r="ET168" s="6" t="e">
        <f t="shared" si="80"/>
        <v>#VALUE!</v>
      </c>
      <c r="EV168" s="79"/>
      <c r="EW168" s="79"/>
      <c r="EX168" s="79"/>
      <c r="EZ168" s="189" t="e">
        <f t="shared" si="81"/>
        <v>#VALUE!</v>
      </c>
      <c r="FA168" s="201" t="e">
        <f t="shared" si="98"/>
        <v>#VALUE!</v>
      </c>
      <c r="FB168" s="23"/>
      <c r="FC168" s="189" t="e">
        <f t="shared" si="99"/>
        <v>#VALUE!</v>
      </c>
      <c r="FE168" s="213">
        <f t="shared" si="82"/>
        <v>0</v>
      </c>
      <c r="FF168" s="213">
        <f t="shared" si="83"/>
        <v>0</v>
      </c>
    </row>
    <row r="169" spans="1:162" ht="15.75" x14ac:dyDescent="0.25">
      <c r="A169" s="23"/>
      <c r="B169" s="23"/>
      <c r="C169" s="23"/>
      <c r="D169" s="23"/>
      <c r="E169" s="16"/>
      <c r="F169" s="16"/>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23"/>
      <c r="AK169" s="23"/>
      <c r="AL169" s="23"/>
      <c r="AM169" s="23"/>
      <c r="AN169" s="23"/>
      <c r="AO169" s="23"/>
      <c r="AP169" s="23"/>
      <c r="AQ169" s="23"/>
      <c r="AR169" s="23"/>
      <c r="AS169" s="41">
        <f t="shared" si="85"/>
        <v>0</v>
      </c>
      <c r="AT169" s="8"/>
      <c r="AU169" s="8"/>
      <c r="AV169" s="8"/>
      <c r="AW169" s="8"/>
      <c r="AX169" s="8"/>
      <c r="AY169" s="8"/>
      <c r="AZ169" s="8"/>
      <c r="BA169" s="8"/>
      <c r="BB169" s="8"/>
      <c r="BC169" s="8"/>
      <c r="BD169" s="8"/>
      <c r="BE169" s="8"/>
      <c r="BF169" s="8"/>
      <c r="BG169" s="8"/>
      <c r="BH169" s="8"/>
      <c r="BI169" s="8"/>
      <c r="BJ169" s="11" t="str">
        <f t="shared" si="104"/>
        <v/>
      </c>
      <c r="BK169" s="11" t="str">
        <f t="shared" si="105"/>
        <v/>
      </c>
      <c r="BL169" s="16"/>
      <c r="BM169" s="16"/>
      <c r="BN169" s="14" t="str">
        <f t="shared" si="88"/>
        <v/>
      </c>
      <c r="BO169" s="14" t="str">
        <f t="shared" si="89"/>
        <v/>
      </c>
      <c r="BP169" s="33"/>
      <c r="BR169" s="29"/>
      <c r="BS169" s="30"/>
      <c r="BT169" s="30"/>
      <c r="BU169" s="30"/>
      <c r="BV169" s="30"/>
      <c r="BW169" s="30"/>
      <c r="BX169" s="25"/>
      <c r="BY169" s="48">
        <f t="shared" si="90"/>
        <v>0</v>
      </c>
      <c r="BZ169" s="26"/>
      <c r="CA169" s="26"/>
      <c r="CB169" s="26"/>
      <c r="CC169" s="26"/>
      <c r="CD169" s="26"/>
      <c r="CE169" s="26"/>
      <c r="CF169" s="26"/>
      <c r="CG169" s="26"/>
      <c r="CH169" s="26"/>
      <c r="CI169" s="26"/>
      <c r="CJ169" s="26"/>
      <c r="CK169" s="26"/>
      <c r="CL169" s="27" t="str">
        <f t="shared" si="69"/>
        <v/>
      </c>
      <c r="CM169" s="27" t="str">
        <f t="shared" si="91"/>
        <v/>
      </c>
      <c r="CN169" s="26"/>
      <c r="CO169" s="26"/>
      <c r="CP169" s="14" t="str">
        <f t="shared" si="70"/>
        <v/>
      </c>
      <c r="CQ169" s="14" t="str">
        <f t="shared" si="71"/>
        <v/>
      </c>
      <c r="CR169" s="33"/>
      <c r="CS169" s="33"/>
      <c r="CT169" s="32"/>
      <c r="CU169" s="32"/>
      <c r="CV169" s="32"/>
      <c r="CW169" s="23"/>
      <c r="CX169" s="23"/>
      <c r="CY169" s="23"/>
      <c r="CZ169" s="23"/>
      <c r="DA169" s="26">
        <f t="shared" si="92"/>
        <v>0</v>
      </c>
      <c r="DB169" s="26"/>
      <c r="DC169" s="26"/>
      <c r="DD169" s="26"/>
      <c r="DE169" s="26"/>
      <c r="DF169" s="26"/>
      <c r="DG169" s="26"/>
      <c r="DH169" s="26"/>
      <c r="DI169" s="26"/>
      <c r="DJ169" s="26"/>
      <c r="DK169" s="26"/>
      <c r="DL169" s="26"/>
      <c r="DM169" s="26"/>
      <c r="DN169" s="26"/>
      <c r="DO169" s="26"/>
      <c r="DP169" s="26"/>
      <c r="DQ169" s="26"/>
      <c r="DR169" s="26"/>
      <c r="DS169" s="26"/>
      <c r="DT169" s="26"/>
      <c r="DU169" s="26"/>
      <c r="DV169" s="26"/>
      <c r="DW169" s="26"/>
      <c r="DX169" s="26"/>
      <c r="DY169" s="26"/>
      <c r="DZ169" s="27" t="str">
        <f t="shared" si="93"/>
        <v/>
      </c>
      <c r="EA169" s="27" t="str">
        <f t="shared" si="94"/>
        <v/>
      </c>
      <c r="EB169" s="27" t="str">
        <f t="shared" si="95"/>
        <v/>
      </c>
      <c r="EC169" s="27" t="str">
        <f t="shared" si="96"/>
        <v/>
      </c>
      <c r="ED169" s="26"/>
      <c r="EE169" s="26"/>
      <c r="EF169" s="26"/>
      <c r="EG169" s="26"/>
      <c r="EH169" s="27" t="str">
        <f t="shared" si="72"/>
        <v/>
      </c>
      <c r="EI169" s="27" t="str">
        <f t="shared" si="73"/>
        <v/>
      </c>
      <c r="EJ169" s="27" t="str">
        <f t="shared" si="74"/>
        <v/>
      </c>
      <c r="EK169" s="27" t="str">
        <f t="shared" si="75"/>
        <v/>
      </c>
      <c r="EL169" s="527"/>
      <c r="EN169" s="6" t="str">
        <f t="shared" si="76"/>
        <v/>
      </c>
      <c r="EO169" s="6" t="str">
        <f t="shared" si="77"/>
        <v/>
      </c>
      <c r="EP169" s="6" t="str">
        <f t="shared" si="78"/>
        <v/>
      </c>
      <c r="EQ169" s="6" t="str">
        <f t="shared" si="79"/>
        <v/>
      </c>
      <c r="ER169" s="24" t="str">
        <f t="shared" si="97"/>
        <v/>
      </c>
      <c r="ET169" s="6" t="e">
        <f t="shared" si="80"/>
        <v>#VALUE!</v>
      </c>
      <c r="EV169" s="79"/>
      <c r="EW169" s="79"/>
      <c r="EX169" s="79"/>
      <c r="EZ169" s="189" t="e">
        <f t="shared" si="81"/>
        <v>#VALUE!</v>
      </c>
      <c r="FA169" s="201" t="e">
        <f t="shared" si="98"/>
        <v>#VALUE!</v>
      </c>
      <c r="FB169" s="23"/>
      <c r="FC169" s="189" t="e">
        <f t="shared" si="99"/>
        <v>#VALUE!</v>
      </c>
      <c r="FE169" s="213">
        <f t="shared" si="82"/>
        <v>0</v>
      </c>
      <c r="FF169" s="213">
        <f t="shared" si="83"/>
        <v>0</v>
      </c>
    </row>
    <row r="170" spans="1:162" ht="15.75" x14ac:dyDescent="0.25">
      <c r="A170" s="23"/>
      <c r="B170" s="23"/>
      <c r="C170" s="23"/>
      <c r="D170" s="23"/>
      <c r="E170" s="16"/>
      <c r="F170" s="16"/>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23"/>
      <c r="AK170" s="23"/>
      <c r="AL170" s="23"/>
      <c r="AM170" s="23"/>
      <c r="AN170" s="23"/>
      <c r="AO170" s="23"/>
      <c r="AP170" s="23"/>
      <c r="AQ170" s="23"/>
      <c r="AR170" s="23"/>
      <c r="AS170" s="41">
        <f t="shared" si="85"/>
        <v>0</v>
      </c>
      <c r="AT170" s="8"/>
      <c r="AU170" s="8"/>
      <c r="AV170" s="8"/>
      <c r="AW170" s="8"/>
      <c r="AX170" s="8"/>
      <c r="AY170" s="8"/>
      <c r="AZ170" s="8"/>
      <c r="BA170" s="8"/>
      <c r="BB170" s="8"/>
      <c r="BC170" s="8"/>
      <c r="BD170" s="8"/>
      <c r="BE170" s="8"/>
      <c r="BF170" s="8"/>
      <c r="BG170" s="8"/>
      <c r="BH170" s="8"/>
      <c r="BI170" s="8"/>
      <c r="BJ170" s="11" t="str">
        <f t="shared" si="104"/>
        <v/>
      </c>
      <c r="BK170" s="11" t="str">
        <f t="shared" si="105"/>
        <v/>
      </c>
      <c r="BL170" s="16"/>
      <c r="BM170" s="16"/>
      <c r="BN170" s="14" t="str">
        <f t="shared" si="88"/>
        <v/>
      </c>
      <c r="BO170" s="14" t="str">
        <f t="shared" si="89"/>
        <v/>
      </c>
      <c r="BP170" s="33"/>
      <c r="BR170" s="29"/>
      <c r="BS170" s="30"/>
      <c r="BT170" s="30"/>
      <c r="BU170" s="30"/>
      <c r="BV170" s="30"/>
      <c r="BW170" s="30"/>
      <c r="BX170" s="25"/>
      <c r="BY170" s="48">
        <f t="shared" si="90"/>
        <v>0</v>
      </c>
      <c r="BZ170" s="26"/>
      <c r="CA170" s="26"/>
      <c r="CB170" s="26"/>
      <c r="CC170" s="26"/>
      <c r="CD170" s="26"/>
      <c r="CE170" s="26"/>
      <c r="CF170" s="26"/>
      <c r="CG170" s="26"/>
      <c r="CH170" s="26"/>
      <c r="CI170" s="26"/>
      <c r="CJ170" s="26"/>
      <c r="CK170" s="26"/>
      <c r="CL170" s="27" t="str">
        <f t="shared" si="69"/>
        <v/>
      </c>
      <c r="CM170" s="27" t="str">
        <f t="shared" si="91"/>
        <v/>
      </c>
      <c r="CN170" s="26"/>
      <c r="CO170" s="26"/>
      <c r="CP170" s="14" t="str">
        <f t="shared" si="70"/>
        <v/>
      </c>
      <c r="CQ170" s="14" t="str">
        <f t="shared" si="71"/>
        <v/>
      </c>
      <c r="CR170" s="33"/>
      <c r="CS170" s="33"/>
      <c r="CT170" s="32"/>
      <c r="CU170" s="32"/>
      <c r="CV170" s="32"/>
      <c r="CW170" s="23"/>
      <c r="CX170" s="23"/>
      <c r="CY170" s="23"/>
      <c r="CZ170" s="23"/>
      <c r="DA170" s="26">
        <f t="shared" si="92"/>
        <v>0</v>
      </c>
      <c r="DB170" s="26"/>
      <c r="DC170" s="26"/>
      <c r="DD170" s="26"/>
      <c r="DE170" s="26"/>
      <c r="DF170" s="26"/>
      <c r="DG170" s="26"/>
      <c r="DH170" s="26"/>
      <c r="DI170" s="26"/>
      <c r="DJ170" s="26"/>
      <c r="DK170" s="26"/>
      <c r="DL170" s="26"/>
      <c r="DM170" s="26"/>
      <c r="DN170" s="26"/>
      <c r="DO170" s="26"/>
      <c r="DP170" s="26"/>
      <c r="DQ170" s="26"/>
      <c r="DR170" s="26"/>
      <c r="DS170" s="26"/>
      <c r="DT170" s="26"/>
      <c r="DU170" s="26"/>
      <c r="DV170" s="26"/>
      <c r="DW170" s="26"/>
      <c r="DX170" s="26"/>
      <c r="DY170" s="26"/>
      <c r="DZ170" s="27" t="str">
        <f t="shared" si="93"/>
        <v/>
      </c>
      <c r="EA170" s="27" t="str">
        <f t="shared" si="94"/>
        <v/>
      </c>
      <c r="EB170" s="27" t="str">
        <f t="shared" si="95"/>
        <v/>
      </c>
      <c r="EC170" s="27" t="str">
        <f t="shared" si="96"/>
        <v/>
      </c>
      <c r="ED170" s="26"/>
      <c r="EE170" s="26"/>
      <c r="EF170" s="26"/>
      <c r="EG170" s="26"/>
      <c r="EH170" s="27" t="str">
        <f t="shared" si="72"/>
        <v/>
      </c>
      <c r="EI170" s="27" t="str">
        <f t="shared" si="73"/>
        <v/>
      </c>
      <c r="EJ170" s="27" t="str">
        <f t="shared" si="74"/>
        <v/>
      </c>
      <c r="EK170" s="27" t="str">
        <f t="shared" si="75"/>
        <v/>
      </c>
      <c r="EL170" s="527"/>
      <c r="EN170" s="6" t="str">
        <f t="shared" si="76"/>
        <v/>
      </c>
      <c r="EO170" s="6" t="str">
        <f t="shared" si="77"/>
        <v/>
      </c>
      <c r="EP170" s="6" t="str">
        <f t="shared" si="78"/>
        <v/>
      </c>
      <c r="EQ170" s="6" t="str">
        <f t="shared" si="79"/>
        <v/>
      </c>
      <c r="ER170" s="24" t="str">
        <f t="shared" si="97"/>
        <v/>
      </c>
      <c r="ET170" s="6" t="e">
        <f t="shared" si="80"/>
        <v>#VALUE!</v>
      </c>
      <c r="EV170" s="79"/>
      <c r="EW170" s="79"/>
      <c r="EX170" s="79"/>
      <c r="EZ170" s="189" t="e">
        <f t="shared" si="81"/>
        <v>#VALUE!</v>
      </c>
      <c r="FA170" s="201" t="e">
        <f t="shared" si="98"/>
        <v>#VALUE!</v>
      </c>
      <c r="FB170" s="23"/>
      <c r="FC170" s="189" t="e">
        <f t="shared" si="99"/>
        <v>#VALUE!</v>
      </c>
      <c r="FE170" s="213">
        <f t="shared" si="82"/>
        <v>0</v>
      </c>
      <c r="FF170" s="213">
        <f t="shared" si="83"/>
        <v>0</v>
      </c>
    </row>
    <row r="171" spans="1:162" ht="15.75" x14ac:dyDescent="0.25">
      <c r="A171" s="23"/>
      <c r="B171" s="23"/>
      <c r="C171" s="23"/>
      <c r="D171" s="23"/>
      <c r="E171" s="16"/>
      <c r="F171" s="16"/>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23"/>
      <c r="AK171" s="23"/>
      <c r="AL171" s="23"/>
      <c r="AM171" s="23"/>
      <c r="AN171" s="23"/>
      <c r="AO171" s="23"/>
      <c r="AP171" s="23"/>
      <c r="AQ171" s="23"/>
      <c r="AR171" s="23"/>
      <c r="AS171" s="41">
        <f t="shared" si="85"/>
        <v>0</v>
      </c>
      <c r="AT171" s="8"/>
      <c r="AU171" s="8"/>
      <c r="AV171" s="8"/>
      <c r="AW171" s="8"/>
      <c r="AX171" s="8"/>
      <c r="AY171" s="8"/>
      <c r="AZ171" s="8"/>
      <c r="BA171" s="8"/>
      <c r="BB171" s="8"/>
      <c r="BC171" s="8"/>
      <c r="BD171" s="8"/>
      <c r="BE171" s="8"/>
      <c r="BF171" s="8"/>
      <c r="BG171" s="8"/>
      <c r="BH171" s="8"/>
      <c r="BI171" s="8"/>
      <c r="BJ171" s="11" t="str">
        <f t="shared" si="104"/>
        <v/>
      </c>
      <c r="BK171" s="11" t="str">
        <f t="shared" si="105"/>
        <v/>
      </c>
      <c r="BL171" s="16"/>
      <c r="BM171" s="16"/>
      <c r="BN171" s="14" t="str">
        <f t="shared" si="88"/>
        <v/>
      </c>
      <c r="BO171" s="14" t="str">
        <f t="shared" si="89"/>
        <v/>
      </c>
      <c r="BP171" s="33"/>
      <c r="BR171" s="29"/>
      <c r="BS171" s="30"/>
      <c r="BT171" s="30"/>
      <c r="BU171" s="30"/>
      <c r="BV171" s="30"/>
      <c r="BW171" s="30"/>
      <c r="BX171" s="25"/>
      <c r="BY171" s="48">
        <f t="shared" si="90"/>
        <v>0</v>
      </c>
      <c r="BZ171" s="26"/>
      <c r="CA171" s="26"/>
      <c r="CB171" s="26"/>
      <c r="CC171" s="26"/>
      <c r="CD171" s="26"/>
      <c r="CE171" s="26"/>
      <c r="CF171" s="26"/>
      <c r="CG171" s="26"/>
      <c r="CH171" s="26"/>
      <c r="CI171" s="26"/>
      <c r="CJ171" s="26"/>
      <c r="CK171" s="26"/>
      <c r="CL171" s="27" t="str">
        <f t="shared" si="69"/>
        <v/>
      </c>
      <c r="CM171" s="27" t="str">
        <f t="shared" si="91"/>
        <v/>
      </c>
      <c r="CN171" s="26"/>
      <c r="CO171" s="26"/>
      <c r="CP171" s="14" t="str">
        <f t="shared" si="70"/>
        <v/>
      </c>
      <c r="CQ171" s="14" t="str">
        <f t="shared" si="71"/>
        <v/>
      </c>
      <c r="CR171" s="33"/>
      <c r="CS171" s="33"/>
      <c r="CT171" s="32"/>
      <c r="CU171" s="32"/>
      <c r="CV171" s="32"/>
      <c r="CW171" s="23"/>
      <c r="CX171" s="23"/>
      <c r="CY171" s="23"/>
      <c r="CZ171" s="23"/>
      <c r="DA171" s="26">
        <f t="shared" si="92"/>
        <v>0</v>
      </c>
      <c r="DB171" s="26"/>
      <c r="DC171" s="26"/>
      <c r="DD171" s="26"/>
      <c r="DE171" s="26"/>
      <c r="DF171" s="26"/>
      <c r="DG171" s="26"/>
      <c r="DH171" s="26"/>
      <c r="DI171" s="26"/>
      <c r="DJ171" s="26"/>
      <c r="DK171" s="26"/>
      <c r="DL171" s="26"/>
      <c r="DM171" s="26"/>
      <c r="DN171" s="26"/>
      <c r="DO171" s="26"/>
      <c r="DP171" s="26"/>
      <c r="DQ171" s="26"/>
      <c r="DR171" s="26"/>
      <c r="DS171" s="26"/>
      <c r="DT171" s="26"/>
      <c r="DU171" s="26"/>
      <c r="DV171" s="26"/>
      <c r="DW171" s="26"/>
      <c r="DX171" s="26"/>
      <c r="DY171" s="26"/>
      <c r="DZ171" s="27" t="str">
        <f t="shared" si="93"/>
        <v/>
      </c>
      <c r="EA171" s="27" t="str">
        <f t="shared" si="94"/>
        <v/>
      </c>
      <c r="EB171" s="27" t="str">
        <f t="shared" si="95"/>
        <v/>
      </c>
      <c r="EC171" s="27" t="str">
        <f t="shared" si="96"/>
        <v/>
      </c>
      <c r="ED171" s="26"/>
      <c r="EE171" s="26"/>
      <c r="EF171" s="26"/>
      <c r="EG171" s="26"/>
      <c r="EH171" s="27" t="str">
        <f t="shared" si="72"/>
        <v/>
      </c>
      <c r="EI171" s="27" t="str">
        <f t="shared" si="73"/>
        <v/>
      </c>
      <c r="EJ171" s="27" t="str">
        <f t="shared" si="74"/>
        <v/>
      </c>
      <c r="EK171" s="27" t="str">
        <f t="shared" si="75"/>
        <v/>
      </c>
      <c r="EL171" s="527"/>
      <c r="EN171" s="6" t="str">
        <f t="shared" si="76"/>
        <v/>
      </c>
      <c r="EO171" s="6" t="str">
        <f t="shared" si="77"/>
        <v/>
      </c>
      <c r="EP171" s="6" t="str">
        <f t="shared" si="78"/>
        <v/>
      </c>
      <c r="EQ171" s="6" t="str">
        <f t="shared" si="79"/>
        <v/>
      </c>
      <c r="ER171" s="24" t="str">
        <f t="shared" si="97"/>
        <v/>
      </c>
      <c r="ET171" s="6" t="e">
        <f t="shared" si="80"/>
        <v>#VALUE!</v>
      </c>
      <c r="EV171" s="79"/>
      <c r="EW171" s="79"/>
      <c r="EX171" s="79"/>
      <c r="EZ171" s="189" t="e">
        <f t="shared" si="81"/>
        <v>#VALUE!</v>
      </c>
      <c r="FA171" s="201" t="e">
        <f t="shared" si="98"/>
        <v>#VALUE!</v>
      </c>
      <c r="FB171" s="23"/>
      <c r="FC171" s="189" t="e">
        <f t="shared" si="99"/>
        <v>#VALUE!</v>
      </c>
      <c r="FE171" s="213">
        <f t="shared" si="82"/>
        <v>0</v>
      </c>
      <c r="FF171" s="213">
        <f t="shared" si="83"/>
        <v>0</v>
      </c>
    </row>
    <row r="172" spans="1:162" ht="15.75" x14ac:dyDescent="0.25">
      <c r="A172" s="23"/>
      <c r="B172" s="23"/>
      <c r="C172" s="23"/>
      <c r="D172" s="23"/>
      <c r="E172" s="16"/>
      <c r="F172" s="16"/>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23"/>
      <c r="AK172" s="23"/>
      <c r="AL172" s="23"/>
      <c r="AM172" s="23"/>
      <c r="AN172" s="23"/>
      <c r="AO172" s="23"/>
      <c r="AP172" s="23"/>
      <c r="AQ172" s="23"/>
      <c r="AR172" s="23"/>
      <c r="AS172" s="41">
        <f t="shared" si="85"/>
        <v>0</v>
      </c>
      <c r="AT172" s="8"/>
      <c r="AU172" s="8"/>
      <c r="AV172" s="8"/>
      <c r="AW172" s="8"/>
      <c r="AX172" s="8"/>
      <c r="AY172" s="8"/>
      <c r="AZ172" s="8"/>
      <c r="BA172" s="8"/>
      <c r="BB172" s="8"/>
      <c r="BC172" s="8"/>
      <c r="BD172" s="8"/>
      <c r="BE172" s="8"/>
      <c r="BF172" s="8"/>
      <c r="BG172" s="8"/>
      <c r="BH172" s="8"/>
      <c r="BI172" s="8"/>
      <c r="BJ172" s="11" t="str">
        <f t="shared" si="104"/>
        <v/>
      </c>
      <c r="BK172" s="11" t="str">
        <f t="shared" si="105"/>
        <v/>
      </c>
      <c r="BL172" s="16"/>
      <c r="BM172" s="16"/>
      <c r="BN172" s="14" t="str">
        <f t="shared" si="88"/>
        <v/>
      </c>
      <c r="BO172" s="14" t="str">
        <f t="shared" si="89"/>
        <v/>
      </c>
      <c r="BP172" s="33"/>
      <c r="BR172" s="29"/>
      <c r="BS172" s="30"/>
      <c r="BT172" s="30"/>
      <c r="BU172" s="30"/>
      <c r="BV172" s="30"/>
      <c r="BW172" s="30"/>
      <c r="BX172" s="25"/>
      <c r="BY172" s="48">
        <f t="shared" si="90"/>
        <v>0</v>
      </c>
      <c r="BZ172" s="26"/>
      <c r="CA172" s="26"/>
      <c r="CB172" s="26"/>
      <c r="CC172" s="26"/>
      <c r="CD172" s="26"/>
      <c r="CE172" s="26"/>
      <c r="CF172" s="26"/>
      <c r="CG172" s="26"/>
      <c r="CH172" s="26"/>
      <c r="CI172" s="26"/>
      <c r="CJ172" s="26"/>
      <c r="CK172" s="26"/>
      <c r="CL172" s="27" t="str">
        <f t="shared" si="69"/>
        <v/>
      </c>
      <c r="CM172" s="27" t="str">
        <f t="shared" si="91"/>
        <v/>
      </c>
      <c r="CN172" s="26"/>
      <c r="CO172" s="26"/>
      <c r="CP172" s="14" t="str">
        <f t="shared" si="70"/>
        <v/>
      </c>
      <c r="CQ172" s="14" t="str">
        <f t="shared" si="71"/>
        <v/>
      </c>
      <c r="CR172" s="33"/>
      <c r="CS172" s="33"/>
      <c r="CT172" s="32"/>
      <c r="CU172" s="32"/>
      <c r="CV172" s="32"/>
      <c r="CW172" s="23"/>
      <c r="CX172" s="23"/>
      <c r="CY172" s="23"/>
      <c r="CZ172" s="23"/>
      <c r="DA172" s="26">
        <f t="shared" si="92"/>
        <v>0</v>
      </c>
      <c r="DB172" s="26"/>
      <c r="DC172" s="26"/>
      <c r="DD172" s="26"/>
      <c r="DE172" s="26"/>
      <c r="DF172" s="26"/>
      <c r="DG172" s="26"/>
      <c r="DH172" s="26"/>
      <c r="DI172" s="26"/>
      <c r="DJ172" s="26"/>
      <c r="DK172" s="26"/>
      <c r="DL172" s="26"/>
      <c r="DM172" s="26"/>
      <c r="DN172" s="26"/>
      <c r="DO172" s="26"/>
      <c r="DP172" s="26"/>
      <c r="DQ172" s="26"/>
      <c r="DR172" s="26"/>
      <c r="DS172" s="26"/>
      <c r="DT172" s="26"/>
      <c r="DU172" s="26"/>
      <c r="DV172" s="26"/>
      <c r="DW172" s="26"/>
      <c r="DX172" s="26"/>
      <c r="DY172" s="26"/>
      <c r="DZ172" s="27" t="str">
        <f t="shared" si="93"/>
        <v/>
      </c>
      <c r="EA172" s="27" t="str">
        <f t="shared" si="94"/>
        <v/>
      </c>
      <c r="EB172" s="27" t="str">
        <f t="shared" si="95"/>
        <v/>
      </c>
      <c r="EC172" s="27" t="str">
        <f t="shared" si="96"/>
        <v/>
      </c>
      <c r="ED172" s="26"/>
      <c r="EE172" s="26"/>
      <c r="EF172" s="26"/>
      <c r="EG172" s="26"/>
      <c r="EH172" s="27" t="str">
        <f t="shared" si="72"/>
        <v/>
      </c>
      <c r="EI172" s="27" t="str">
        <f t="shared" si="73"/>
        <v/>
      </c>
      <c r="EJ172" s="27" t="str">
        <f t="shared" si="74"/>
        <v/>
      </c>
      <c r="EK172" s="27" t="str">
        <f t="shared" si="75"/>
        <v/>
      </c>
      <c r="EL172" s="527"/>
      <c r="EN172" s="6" t="str">
        <f t="shared" si="76"/>
        <v/>
      </c>
      <c r="EO172" s="6" t="str">
        <f t="shared" si="77"/>
        <v/>
      </c>
      <c r="EP172" s="6" t="str">
        <f t="shared" si="78"/>
        <v/>
      </c>
      <c r="EQ172" s="6" t="str">
        <f t="shared" si="79"/>
        <v/>
      </c>
      <c r="ER172" s="24" t="str">
        <f t="shared" si="97"/>
        <v/>
      </c>
      <c r="ET172" s="6" t="e">
        <f t="shared" si="80"/>
        <v>#VALUE!</v>
      </c>
      <c r="EV172" s="79"/>
      <c r="EW172" s="79"/>
      <c r="EX172" s="79"/>
      <c r="EZ172" s="189" t="e">
        <f t="shared" si="81"/>
        <v>#VALUE!</v>
      </c>
      <c r="FA172" s="201" t="e">
        <f t="shared" si="98"/>
        <v>#VALUE!</v>
      </c>
      <c r="FB172" s="23"/>
      <c r="FC172" s="189" t="e">
        <f t="shared" si="99"/>
        <v>#VALUE!</v>
      </c>
      <c r="FE172" s="213">
        <f t="shared" si="82"/>
        <v>0</v>
      </c>
      <c r="FF172" s="213">
        <f t="shared" si="83"/>
        <v>0</v>
      </c>
    </row>
    <row r="173" spans="1:162" ht="15.75" x14ac:dyDescent="0.25">
      <c r="A173" s="23"/>
      <c r="B173" s="23"/>
      <c r="C173" s="23"/>
      <c r="D173" s="23"/>
      <c r="E173" s="16"/>
      <c r="F173" s="16"/>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23"/>
      <c r="AK173" s="23"/>
      <c r="AL173" s="23"/>
      <c r="AM173" s="23"/>
      <c r="AN173" s="23"/>
      <c r="AO173" s="23"/>
      <c r="AP173" s="23"/>
      <c r="AQ173" s="23"/>
      <c r="AR173" s="23"/>
      <c r="AS173" s="41">
        <f t="shared" si="85"/>
        <v>0</v>
      </c>
      <c r="AT173" s="8"/>
      <c r="AU173" s="8"/>
      <c r="AV173" s="8"/>
      <c r="AW173" s="8"/>
      <c r="AX173" s="8"/>
      <c r="AY173" s="8"/>
      <c r="AZ173" s="8"/>
      <c r="BA173" s="8"/>
      <c r="BB173" s="8"/>
      <c r="BC173" s="8"/>
      <c r="BD173" s="8"/>
      <c r="BE173" s="8"/>
      <c r="BF173" s="8"/>
      <c r="BG173" s="8"/>
      <c r="BH173" s="8"/>
      <c r="BI173" s="8"/>
      <c r="BJ173" s="11" t="str">
        <f t="shared" si="104"/>
        <v/>
      </c>
      <c r="BK173" s="11" t="str">
        <f t="shared" si="105"/>
        <v/>
      </c>
      <c r="BL173" s="16"/>
      <c r="BM173" s="16"/>
      <c r="BN173" s="14" t="str">
        <f t="shared" si="88"/>
        <v/>
      </c>
      <c r="BO173" s="14" t="str">
        <f t="shared" si="89"/>
        <v/>
      </c>
      <c r="BP173" s="33"/>
      <c r="BR173" s="29"/>
      <c r="BS173" s="30"/>
      <c r="BT173" s="30"/>
      <c r="BU173" s="30"/>
      <c r="BV173" s="30"/>
      <c r="BW173" s="30"/>
      <c r="BX173" s="25"/>
      <c r="BY173" s="48">
        <f t="shared" si="90"/>
        <v>0</v>
      </c>
      <c r="BZ173" s="26"/>
      <c r="CA173" s="26"/>
      <c r="CB173" s="26"/>
      <c r="CC173" s="26"/>
      <c r="CD173" s="26"/>
      <c r="CE173" s="26"/>
      <c r="CF173" s="26"/>
      <c r="CG173" s="26"/>
      <c r="CH173" s="26"/>
      <c r="CI173" s="26"/>
      <c r="CJ173" s="26"/>
      <c r="CK173" s="26"/>
      <c r="CL173" s="27" t="str">
        <f t="shared" si="69"/>
        <v/>
      </c>
      <c r="CM173" s="27" t="str">
        <f t="shared" si="91"/>
        <v/>
      </c>
      <c r="CN173" s="26"/>
      <c r="CO173" s="26"/>
      <c r="CP173" s="14" t="str">
        <f t="shared" si="70"/>
        <v/>
      </c>
      <c r="CQ173" s="14" t="str">
        <f t="shared" si="71"/>
        <v/>
      </c>
      <c r="CR173" s="33"/>
      <c r="CS173" s="33"/>
      <c r="CT173" s="32"/>
      <c r="CU173" s="32"/>
      <c r="CV173" s="32"/>
      <c r="CW173" s="23"/>
      <c r="CX173" s="23"/>
      <c r="CY173" s="23"/>
      <c r="CZ173" s="23"/>
      <c r="DA173" s="26">
        <f t="shared" si="92"/>
        <v>0</v>
      </c>
      <c r="DB173" s="26"/>
      <c r="DC173" s="26"/>
      <c r="DD173" s="26"/>
      <c r="DE173" s="26"/>
      <c r="DF173" s="26"/>
      <c r="DG173" s="26"/>
      <c r="DH173" s="26"/>
      <c r="DI173" s="26"/>
      <c r="DJ173" s="26"/>
      <c r="DK173" s="26"/>
      <c r="DL173" s="26"/>
      <c r="DM173" s="26"/>
      <c r="DN173" s="26"/>
      <c r="DO173" s="26"/>
      <c r="DP173" s="26"/>
      <c r="DQ173" s="26"/>
      <c r="DR173" s="26"/>
      <c r="DS173" s="26"/>
      <c r="DT173" s="26"/>
      <c r="DU173" s="26"/>
      <c r="DV173" s="26"/>
      <c r="DW173" s="26"/>
      <c r="DX173" s="26"/>
      <c r="DY173" s="26"/>
      <c r="DZ173" s="27" t="str">
        <f t="shared" si="93"/>
        <v/>
      </c>
      <c r="EA173" s="27" t="str">
        <f t="shared" si="94"/>
        <v/>
      </c>
      <c r="EB173" s="27" t="str">
        <f t="shared" si="95"/>
        <v/>
      </c>
      <c r="EC173" s="27" t="str">
        <f t="shared" si="96"/>
        <v/>
      </c>
      <c r="ED173" s="26"/>
      <c r="EE173" s="26"/>
      <c r="EF173" s="26"/>
      <c r="EG173" s="26"/>
      <c r="EH173" s="27" t="str">
        <f t="shared" si="72"/>
        <v/>
      </c>
      <c r="EI173" s="27" t="str">
        <f t="shared" si="73"/>
        <v/>
      </c>
      <c r="EJ173" s="27" t="str">
        <f t="shared" si="74"/>
        <v/>
      </c>
      <c r="EK173" s="27" t="str">
        <f t="shared" si="75"/>
        <v/>
      </c>
      <c r="EL173" s="527"/>
      <c r="EN173" s="6" t="str">
        <f t="shared" si="76"/>
        <v/>
      </c>
      <c r="EO173" s="6" t="str">
        <f t="shared" si="77"/>
        <v/>
      </c>
      <c r="EP173" s="6" t="str">
        <f t="shared" si="78"/>
        <v/>
      </c>
      <c r="EQ173" s="6" t="str">
        <f t="shared" si="79"/>
        <v/>
      </c>
      <c r="ER173" s="24" t="str">
        <f t="shared" si="97"/>
        <v/>
      </c>
      <c r="ET173" s="6" t="e">
        <f t="shared" si="80"/>
        <v>#VALUE!</v>
      </c>
      <c r="EV173" s="79"/>
      <c r="EW173" s="79"/>
      <c r="EX173" s="79"/>
      <c r="EZ173" s="189" t="e">
        <f t="shared" si="81"/>
        <v>#VALUE!</v>
      </c>
      <c r="FA173" s="201" t="e">
        <f t="shared" si="98"/>
        <v>#VALUE!</v>
      </c>
      <c r="FB173" s="23"/>
      <c r="FC173" s="189" t="e">
        <f t="shared" si="99"/>
        <v>#VALUE!</v>
      </c>
      <c r="FE173" s="213">
        <f t="shared" si="82"/>
        <v>0</v>
      </c>
      <c r="FF173" s="213">
        <f t="shared" si="83"/>
        <v>0</v>
      </c>
    </row>
    <row r="174" spans="1:162" ht="15.75" x14ac:dyDescent="0.25">
      <c r="A174" s="23"/>
      <c r="B174" s="23"/>
      <c r="C174" s="23"/>
      <c r="D174" s="23"/>
      <c r="E174" s="16"/>
      <c r="F174" s="16"/>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23"/>
      <c r="AK174" s="23"/>
      <c r="AL174" s="23"/>
      <c r="AM174" s="23"/>
      <c r="AN174" s="23"/>
      <c r="AO174" s="23"/>
      <c r="AP174" s="23"/>
      <c r="AQ174" s="23"/>
      <c r="AR174" s="23"/>
      <c r="AS174" s="41">
        <f t="shared" si="85"/>
        <v>0</v>
      </c>
      <c r="AT174" s="8"/>
      <c r="AU174" s="8"/>
      <c r="AV174" s="8"/>
      <c r="AW174" s="8"/>
      <c r="AX174" s="8"/>
      <c r="AY174" s="8"/>
      <c r="AZ174" s="8"/>
      <c r="BA174" s="8"/>
      <c r="BB174" s="8"/>
      <c r="BC174" s="8"/>
      <c r="BD174" s="8"/>
      <c r="BE174" s="8"/>
      <c r="BF174" s="8"/>
      <c r="BG174" s="8"/>
      <c r="BH174" s="8"/>
      <c r="BI174" s="8"/>
      <c r="BJ174" s="11" t="str">
        <f t="shared" si="104"/>
        <v/>
      </c>
      <c r="BK174" s="11" t="str">
        <f t="shared" si="105"/>
        <v/>
      </c>
      <c r="BL174" s="16"/>
      <c r="BM174" s="16"/>
      <c r="BN174" s="14" t="str">
        <f t="shared" si="88"/>
        <v/>
      </c>
      <c r="BO174" s="14" t="str">
        <f t="shared" si="89"/>
        <v/>
      </c>
      <c r="BP174" s="33"/>
      <c r="BR174" s="29"/>
      <c r="BS174" s="30"/>
      <c r="BT174" s="30"/>
      <c r="BU174" s="30"/>
      <c r="BV174" s="30"/>
      <c r="BW174" s="30"/>
      <c r="BX174" s="25"/>
      <c r="BY174" s="48">
        <f t="shared" si="90"/>
        <v>0</v>
      </c>
      <c r="BZ174" s="26"/>
      <c r="CA174" s="26"/>
      <c r="CB174" s="26"/>
      <c r="CC174" s="26"/>
      <c r="CD174" s="26"/>
      <c r="CE174" s="26"/>
      <c r="CF174" s="26"/>
      <c r="CG174" s="26"/>
      <c r="CH174" s="26"/>
      <c r="CI174" s="26"/>
      <c r="CJ174" s="26"/>
      <c r="CK174" s="26"/>
      <c r="CL174" s="27" t="str">
        <f t="shared" si="69"/>
        <v/>
      </c>
      <c r="CM174" s="27" t="str">
        <f t="shared" si="91"/>
        <v/>
      </c>
      <c r="CN174" s="26"/>
      <c r="CO174" s="26"/>
      <c r="CP174" s="14" t="str">
        <f t="shared" si="70"/>
        <v/>
      </c>
      <c r="CQ174" s="14" t="str">
        <f t="shared" si="71"/>
        <v/>
      </c>
      <c r="CR174" s="33"/>
      <c r="CS174" s="33"/>
      <c r="CT174" s="32"/>
      <c r="CU174" s="32"/>
      <c r="CV174" s="32"/>
      <c r="CW174" s="23"/>
      <c r="CX174" s="23"/>
      <c r="CY174" s="23"/>
      <c r="CZ174" s="23"/>
      <c r="DA174" s="26">
        <f t="shared" si="92"/>
        <v>0</v>
      </c>
      <c r="DB174" s="26"/>
      <c r="DC174" s="26"/>
      <c r="DD174" s="26"/>
      <c r="DE174" s="26"/>
      <c r="DF174" s="26"/>
      <c r="DG174" s="26"/>
      <c r="DH174" s="26"/>
      <c r="DI174" s="26"/>
      <c r="DJ174" s="26"/>
      <c r="DK174" s="26"/>
      <c r="DL174" s="26"/>
      <c r="DM174" s="26"/>
      <c r="DN174" s="26"/>
      <c r="DO174" s="26"/>
      <c r="DP174" s="26"/>
      <c r="DQ174" s="26"/>
      <c r="DR174" s="26"/>
      <c r="DS174" s="26"/>
      <c r="DT174" s="26"/>
      <c r="DU174" s="26"/>
      <c r="DV174" s="26"/>
      <c r="DW174" s="26"/>
      <c r="DX174" s="26"/>
      <c r="DY174" s="26"/>
      <c r="DZ174" s="27" t="str">
        <f t="shared" si="93"/>
        <v/>
      </c>
      <c r="EA174" s="27" t="str">
        <f t="shared" si="94"/>
        <v/>
      </c>
      <c r="EB174" s="27" t="str">
        <f t="shared" si="95"/>
        <v/>
      </c>
      <c r="EC174" s="27" t="str">
        <f t="shared" si="96"/>
        <v/>
      </c>
      <c r="ED174" s="26"/>
      <c r="EE174" s="26"/>
      <c r="EF174" s="26"/>
      <c r="EG174" s="26"/>
      <c r="EH174" s="27" t="str">
        <f t="shared" si="72"/>
        <v/>
      </c>
      <c r="EI174" s="27" t="str">
        <f t="shared" si="73"/>
        <v/>
      </c>
      <c r="EJ174" s="27" t="str">
        <f t="shared" si="74"/>
        <v/>
      </c>
      <c r="EK174" s="27" t="str">
        <f t="shared" si="75"/>
        <v/>
      </c>
      <c r="EL174" s="527"/>
      <c r="EN174" s="6" t="str">
        <f t="shared" si="76"/>
        <v/>
      </c>
      <c r="EO174" s="6" t="str">
        <f t="shared" si="77"/>
        <v/>
      </c>
      <c r="EP174" s="6" t="str">
        <f t="shared" si="78"/>
        <v/>
      </c>
      <c r="EQ174" s="6" t="str">
        <f t="shared" si="79"/>
        <v/>
      </c>
      <c r="ER174" s="24" t="str">
        <f t="shared" si="97"/>
        <v/>
      </c>
      <c r="ET174" s="6" t="e">
        <f t="shared" si="80"/>
        <v>#VALUE!</v>
      </c>
      <c r="EV174" s="79"/>
      <c r="EW174" s="79"/>
      <c r="EX174" s="79"/>
      <c r="EZ174" s="189" t="e">
        <f t="shared" si="81"/>
        <v>#VALUE!</v>
      </c>
      <c r="FA174" s="201" t="e">
        <f t="shared" si="98"/>
        <v>#VALUE!</v>
      </c>
      <c r="FB174" s="23"/>
      <c r="FC174" s="189" t="e">
        <f t="shared" si="99"/>
        <v>#VALUE!</v>
      </c>
      <c r="FE174" s="213">
        <f t="shared" si="82"/>
        <v>0</v>
      </c>
      <c r="FF174" s="213">
        <f t="shared" si="83"/>
        <v>0</v>
      </c>
    </row>
    <row r="175" spans="1:162" ht="15.75" x14ac:dyDescent="0.25">
      <c r="A175" s="23"/>
      <c r="B175" s="23"/>
      <c r="C175" s="23"/>
      <c r="D175" s="23"/>
      <c r="E175" s="16"/>
      <c r="F175" s="16"/>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23"/>
      <c r="AK175" s="23"/>
      <c r="AL175" s="23"/>
      <c r="AM175" s="23"/>
      <c r="AN175" s="23"/>
      <c r="AO175" s="23"/>
      <c r="AP175" s="23"/>
      <c r="AQ175" s="23"/>
      <c r="AR175" s="23"/>
      <c r="AS175" s="41">
        <f t="shared" si="85"/>
        <v>0</v>
      </c>
      <c r="AT175" s="8"/>
      <c r="AU175" s="8"/>
      <c r="AV175" s="8"/>
      <c r="AW175" s="8"/>
      <c r="AX175" s="8"/>
      <c r="AY175" s="8"/>
      <c r="AZ175" s="8"/>
      <c r="BA175" s="8"/>
      <c r="BB175" s="8"/>
      <c r="BC175" s="8"/>
      <c r="BD175" s="8"/>
      <c r="BE175" s="8"/>
      <c r="BF175" s="8"/>
      <c r="BG175" s="8"/>
      <c r="BH175" s="8"/>
      <c r="BI175" s="8"/>
      <c r="BJ175" s="11" t="str">
        <f t="shared" si="104"/>
        <v/>
      </c>
      <c r="BK175" s="11" t="str">
        <f t="shared" si="105"/>
        <v/>
      </c>
      <c r="BL175" s="16"/>
      <c r="BM175" s="16"/>
      <c r="BN175" s="14" t="str">
        <f t="shared" si="88"/>
        <v/>
      </c>
      <c r="BO175" s="14" t="str">
        <f t="shared" si="89"/>
        <v/>
      </c>
      <c r="BP175" s="33"/>
      <c r="BR175" s="29"/>
      <c r="BS175" s="30"/>
      <c r="BT175" s="30"/>
      <c r="BU175" s="30"/>
      <c r="BV175" s="30"/>
      <c r="BW175" s="30"/>
      <c r="BX175" s="25"/>
      <c r="BY175" s="48">
        <f t="shared" si="90"/>
        <v>0</v>
      </c>
      <c r="BZ175" s="26"/>
      <c r="CA175" s="26"/>
      <c r="CB175" s="26"/>
      <c r="CC175" s="26"/>
      <c r="CD175" s="26"/>
      <c r="CE175" s="26"/>
      <c r="CF175" s="26"/>
      <c r="CG175" s="26"/>
      <c r="CH175" s="26"/>
      <c r="CI175" s="26"/>
      <c r="CJ175" s="26"/>
      <c r="CK175" s="26"/>
      <c r="CL175" s="27" t="str">
        <f t="shared" si="69"/>
        <v/>
      </c>
      <c r="CM175" s="27" t="str">
        <f t="shared" si="91"/>
        <v/>
      </c>
      <c r="CN175" s="26"/>
      <c r="CO175" s="26"/>
      <c r="CP175" s="14" t="str">
        <f t="shared" si="70"/>
        <v/>
      </c>
      <c r="CQ175" s="14" t="str">
        <f t="shared" si="71"/>
        <v/>
      </c>
      <c r="CR175" s="33"/>
      <c r="CS175" s="33"/>
      <c r="CT175" s="32"/>
      <c r="CU175" s="32"/>
      <c r="CV175" s="32"/>
      <c r="CW175" s="23"/>
      <c r="CX175" s="23"/>
      <c r="CY175" s="23"/>
      <c r="CZ175" s="23"/>
      <c r="DA175" s="26">
        <f t="shared" si="92"/>
        <v>0</v>
      </c>
      <c r="DB175" s="26"/>
      <c r="DC175" s="26"/>
      <c r="DD175" s="26"/>
      <c r="DE175" s="26"/>
      <c r="DF175" s="26"/>
      <c r="DG175" s="26"/>
      <c r="DH175" s="26"/>
      <c r="DI175" s="26"/>
      <c r="DJ175" s="26"/>
      <c r="DK175" s="26"/>
      <c r="DL175" s="26"/>
      <c r="DM175" s="26"/>
      <c r="DN175" s="26"/>
      <c r="DO175" s="26"/>
      <c r="DP175" s="26"/>
      <c r="DQ175" s="26"/>
      <c r="DR175" s="26"/>
      <c r="DS175" s="26"/>
      <c r="DT175" s="26"/>
      <c r="DU175" s="26"/>
      <c r="DV175" s="26"/>
      <c r="DW175" s="26"/>
      <c r="DX175" s="26"/>
      <c r="DY175" s="26"/>
      <c r="DZ175" s="27" t="str">
        <f t="shared" si="93"/>
        <v/>
      </c>
      <c r="EA175" s="27" t="str">
        <f t="shared" si="94"/>
        <v/>
      </c>
      <c r="EB175" s="27" t="str">
        <f t="shared" si="95"/>
        <v/>
      </c>
      <c r="EC175" s="27" t="str">
        <f t="shared" si="96"/>
        <v/>
      </c>
      <c r="ED175" s="26"/>
      <c r="EE175" s="26"/>
      <c r="EF175" s="26"/>
      <c r="EG175" s="26"/>
      <c r="EH175" s="27" t="str">
        <f t="shared" si="72"/>
        <v/>
      </c>
      <c r="EI175" s="27" t="str">
        <f t="shared" si="73"/>
        <v/>
      </c>
      <c r="EJ175" s="27" t="str">
        <f t="shared" si="74"/>
        <v/>
      </c>
      <c r="EK175" s="27" t="str">
        <f t="shared" si="75"/>
        <v/>
      </c>
      <c r="EL175" s="527"/>
      <c r="EN175" s="6" t="str">
        <f t="shared" si="76"/>
        <v/>
      </c>
      <c r="EO175" s="6" t="str">
        <f t="shared" si="77"/>
        <v/>
      </c>
      <c r="EP175" s="6" t="str">
        <f t="shared" si="78"/>
        <v/>
      </c>
      <c r="EQ175" s="6" t="str">
        <f t="shared" si="79"/>
        <v/>
      </c>
      <c r="ER175" s="24" t="str">
        <f t="shared" si="97"/>
        <v/>
      </c>
      <c r="ET175" s="6" t="e">
        <f t="shared" si="80"/>
        <v>#VALUE!</v>
      </c>
      <c r="EV175" s="79"/>
      <c r="EW175" s="79"/>
      <c r="EX175" s="79"/>
      <c r="EZ175" s="189" t="e">
        <f t="shared" si="81"/>
        <v>#VALUE!</v>
      </c>
      <c r="FA175" s="201" t="e">
        <f t="shared" si="98"/>
        <v>#VALUE!</v>
      </c>
      <c r="FB175" s="23"/>
      <c r="FC175" s="189" t="e">
        <f t="shared" si="99"/>
        <v>#VALUE!</v>
      </c>
      <c r="FE175" s="213">
        <f t="shared" si="82"/>
        <v>0</v>
      </c>
      <c r="FF175" s="213">
        <f t="shared" si="83"/>
        <v>0</v>
      </c>
    </row>
    <row r="176" spans="1:162" ht="15.75" x14ac:dyDescent="0.25">
      <c r="A176" s="23"/>
      <c r="B176" s="23"/>
      <c r="C176" s="23"/>
      <c r="D176" s="23"/>
      <c r="E176" s="16"/>
      <c r="F176" s="16"/>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23"/>
      <c r="AK176" s="23"/>
      <c r="AL176" s="23"/>
      <c r="AM176" s="23"/>
      <c r="AN176" s="23"/>
      <c r="AO176" s="23"/>
      <c r="AP176" s="23"/>
      <c r="AQ176" s="23"/>
      <c r="AR176" s="23"/>
      <c r="AS176" s="41">
        <f t="shared" si="85"/>
        <v>0</v>
      </c>
      <c r="AT176" s="8"/>
      <c r="AU176" s="8"/>
      <c r="AV176" s="8"/>
      <c r="AW176" s="8"/>
      <c r="AX176" s="8"/>
      <c r="AY176" s="8"/>
      <c r="AZ176" s="8"/>
      <c r="BA176" s="8"/>
      <c r="BB176" s="8"/>
      <c r="BC176" s="8"/>
      <c r="BD176" s="8"/>
      <c r="BE176" s="8"/>
      <c r="BF176" s="8"/>
      <c r="BG176" s="8"/>
      <c r="BH176" s="8"/>
      <c r="BI176" s="8"/>
      <c r="BJ176" s="11" t="str">
        <f t="shared" si="104"/>
        <v/>
      </c>
      <c r="BK176" s="11" t="str">
        <f t="shared" si="105"/>
        <v/>
      </c>
      <c r="BL176" s="16"/>
      <c r="BM176" s="16"/>
      <c r="BN176" s="14" t="str">
        <f t="shared" si="88"/>
        <v/>
      </c>
      <c r="BO176" s="14" t="str">
        <f t="shared" si="89"/>
        <v/>
      </c>
      <c r="BP176" s="33"/>
      <c r="BR176" s="29"/>
      <c r="BS176" s="30"/>
      <c r="BT176" s="30"/>
      <c r="BU176" s="30"/>
      <c r="BV176" s="30"/>
      <c r="BW176" s="30"/>
      <c r="BX176" s="25"/>
      <c r="BY176" s="48">
        <f t="shared" si="90"/>
        <v>0</v>
      </c>
      <c r="BZ176" s="26"/>
      <c r="CA176" s="26"/>
      <c r="CB176" s="26"/>
      <c r="CC176" s="26"/>
      <c r="CD176" s="26"/>
      <c r="CE176" s="26"/>
      <c r="CF176" s="26"/>
      <c r="CG176" s="26"/>
      <c r="CH176" s="26"/>
      <c r="CI176" s="26"/>
      <c r="CJ176" s="26"/>
      <c r="CK176" s="26"/>
      <c r="CL176" s="27" t="str">
        <f t="shared" si="69"/>
        <v/>
      </c>
      <c r="CM176" s="27" t="str">
        <f t="shared" si="91"/>
        <v/>
      </c>
      <c r="CN176" s="26"/>
      <c r="CO176" s="26"/>
      <c r="CP176" s="14" t="str">
        <f t="shared" si="70"/>
        <v/>
      </c>
      <c r="CQ176" s="14" t="str">
        <f t="shared" si="71"/>
        <v/>
      </c>
      <c r="CR176" s="33"/>
      <c r="CS176" s="33"/>
      <c r="CT176" s="32"/>
      <c r="CU176" s="32"/>
      <c r="CV176" s="32"/>
      <c r="CW176" s="23"/>
      <c r="CX176" s="23"/>
      <c r="CY176" s="23"/>
      <c r="CZ176" s="23"/>
      <c r="DA176" s="26">
        <f t="shared" si="92"/>
        <v>0</v>
      </c>
      <c r="DB176" s="26"/>
      <c r="DC176" s="26"/>
      <c r="DD176" s="26"/>
      <c r="DE176" s="26"/>
      <c r="DF176" s="26"/>
      <c r="DG176" s="26"/>
      <c r="DH176" s="26"/>
      <c r="DI176" s="26"/>
      <c r="DJ176" s="26"/>
      <c r="DK176" s="26"/>
      <c r="DL176" s="26"/>
      <c r="DM176" s="26"/>
      <c r="DN176" s="26"/>
      <c r="DO176" s="26"/>
      <c r="DP176" s="26"/>
      <c r="DQ176" s="26"/>
      <c r="DR176" s="26"/>
      <c r="DS176" s="26"/>
      <c r="DT176" s="26"/>
      <c r="DU176" s="26"/>
      <c r="DV176" s="26"/>
      <c r="DW176" s="26"/>
      <c r="DX176" s="26"/>
      <c r="DY176" s="26"/>
      <c r="DZ176" s="27" t="str">
        <f t="shared" si="93"/>
        <v/>
      </c>
      <c r="EA176" s="27" t="str">
        <f t="shared" si="94"/>
        <v/>
      </c>
      <c r="EB176" s="27" t="str">
        <f t="shared" si="95"/>
        <v/>
      </c>
      <c r="EC176" s="27" t="str">
        <f t="shared" si="96"/>
        <v/>
      </c>
      <c r="ED176" s="26"/>
      <c r="EE176" s="26"/>
      <c r="EF176" s="26"/>
      <c r="EG176" s="26"/>
      <c r="EH176" s="27" t="str">
        <f t="shared" si="72"/>
        <v/>
      </c>
      <c r="EI176" s="27" t="str">
        <f t="shared" si="73"/>
        <v/>
      </c>
      <c r="EJ176" s="27" t="str">
        <f t="shared" si="74"/>
        <v/>
      </c>
      <c r="EK176" s="27" t="str">
        <f t="shared" si="75"/>
        <v/>
      </c>
      <c r="EL176" s="527"/>
      <c r="EN176" s="6" t="str">
        <f t="shared" si="76"/>
        <v/>
      </c>
      <c r="EO176" s="6" t="str">
        <f t="shared" si="77"/>
        <v/>
      </c>
      <c r="EP176" s="6" t="str">
        <f t="shared" si="78"/>
        <v/>
      </c>
      <c r="EQ176" s="6" t="str">
        <f t="shared" si="79"/>
        <v/>
      </c>
      <c r="ER176" s="24" t="str">
        <f t="shared" si="97"/>
        <v/>
      </c>
      <c r="ET176" s="6" t="e">
        <f t="shared" si="80"/>
        <v>#VALUE!</v>
      </c>
      <c r="EV176" s="79"/>
      <c r="EW176" s="79"/>
      <c r="EX176" s="79"/>
      <c r="EZ176" s="189" t="e">
        <f t="shared" si="81"/>
        <v>#VALUE!</v>
      </c>
      <c r="FA176" s="201" t="e">
        <f t="shared" si="98"/>
        <v>#VALUE!</v>
      </c>
      <c r="FB176" s="23"/>
      <c r="FC176" s="189" t="e">
        <f t="shared" si="99"/>
        <v>#VALUE!</v>
      </c>
      <c r="FE176" s="213">
        <f t="shared" si="82"/>
        <v>0</v>
      </c>
      <c r="FF176" s="213">
        <f t="shared" si="83"/>
        <v>0</v>
      </c>
    </row>
    <row r="177" spans="1:162" ht="15.75" x14ac:dyDescent="0.25">
      <c r="A177" s="23"/>
      <c r="B177" s="23"/>
      <c r="C177" s="23"/>
      <c r="D177" s="23"/>
      <c r="E177" s="16"/>
      <c r="F177" s="16"/>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23"/>
      <c r="AK177" s="23"/>
      <c r="AL177" s="23"/>
      <c r="AM177" s="23"/>
      <c r="AN177" s="23"/>
      <c r="AO177" s="23"/>
      <c r="AP177" s="23"/>
      <c r="AQ177" s="23"/>
      <c r="AR177" s="23"/>
      <c r="AS177" s="41">
        <f t="shared" si="85"/>
        <v>0</v>
      </c>
      <c r="AT177" s="8"/>
      <c r="AU177" s="8"/>
      <c r="AV177" s="8"/>
      <c r="AW177" s="8"/>
      <c r="AX177" s="8"/>
      <c r="AY177" s="8"/>
      <c r="AZ177" s="8"/>
      <c r="BA177" s="8"/>
      <c r="BB177" s="8"/>
      <c r="BC177" s="8"/>
      <c r="BD177" s="8"/>
      <c r="BE177" s="8"/>
      <c r="BF177" s="8"/>
      <c r="BG177" s="8"/>
      <c r="BH177" s="8"/>
      <c r="BI177" s="8"/>
      <c r="BJ177" s="11" t="str">
        <f t="shared" si="104"/>
        <v/>
      </c>
      <c r="BK177" s="11" t="str">
        <f t="shared" si="105"/>
        <v/>
      </c>
      <c r="BL177" s="16"/>
      <c r="BM177" s="16"/>
      <c r="BN177" s="14" t="str">
        <f t="shared" si="88"/>
        <v/>
      </c>
      <c r="BO177" s="14" t="str">
        <f t="shared" si="89"/>
        <v/>
      </c>
      <c r="BP177" s="33"/>
      <c r="BR177" s="29"/>
      <c r="BS177" s="30"/>
      <c r="BT177" s="30"/>
      <c r="BU177" s="30"/>
      <c r="BV177" s="30"/>
      <c r="BW177" s="30"/>
      <c r="BX177" s="25"/>
      <c r="BY177" s="48">
        <f t="shared" si="90"/>
        <v>0</v>
      </c>
      <c r="BZ177" s="26"/>
      <c r="CA177" s="26"/>
      <c r="CB177" s="26"/>
      <c r="CC177" s="26"/>
      <c r="CD177" s="26"/>
      <c r="CE177" s="26"/>
      <c r="CF177" s="26"/>
      <c r="CG177" s="26"/>
      <c r="CH177" s="26"/>
      <c r="CI177" s="26"/>
      <c r="CJ177" s="26"/>
      <c r="CK177" s="26"/>
      <c r="CL177" s="27" t="str">
        <f t="shared" si="69"/>
        <v/>
      </c>
      <c r="CM177" s="27" t="str">
        <f t="shared" si="91"/>
        <v/>
      </c>
      <c r="CN177" s="26"/>
      <c r="CO177" s="26"/>
      <c r="CP177" s="14" t="str">
        <f t="shared" si="70"/>
        <v/>
      </c>
      <c r="CQ177" s="14" t="str">
        <f t="shared" si="71"/>
        <v/>
      </c>
      <c r="CR177" s="33"/>
      <c r="CS177" s="33"/>
      <c r="CT177" s="32"/>
      <c r="CU177" s="32"/>
      <c r="CV177" s="32"/>
      <c r="CW177" s="23"/>
      <c r="CX177" s="23"/>
      <c r="CY177" s="23"/>
      <c r="CZ177" s="23"/>
      <c r="DA177" s="26">
        <f t="shared" si="92"/>
        <v>0</v>
      </c>
      <c r="DB177" s="26"/>
      <c r="DC177" s="26"/>
      <c r="DD177" s="26"/>
      <c r="DE177" s="26"/>
      <c r="DF177" s="26"/>
      <c r="DG177" s="26"/>
      <c r="DH177" s="26"/>
      <c r="DI177" s="26"/>
      <c r="DJ177" s="26"/>
      <c r="DK177" s="26"/>
      <c r="DL177" s="26"/>
      <c r="DM177" s="26"/>
      <c r="DN177" s="26"/>
      <c r="DO177" s="26"/>
      <c r="DP177" s="26"/>
      <c r="DQ177" s="26"/>
      <c r="DR177" s="26"/>
      <c r="DS177" s="26"/>
      <c r="DT177" s="26"/>
      <c r="DU177" s="26"/>
      <c r="DV177" s="26"/>
      <c r="DW177" s="26"/>
      <c r="DX177" s="26"/>
      <c r="DY177" s="26"/>
      <c r="DZ177" s="27" t="str">
        <f t="shared" si="93"/>
        <v/>
      </c>
      <c r="EA177" s="27" t="str">
        <f t="shared" si="94"/>
        <v/>
      </c>
      <c r="EB177" s="27" t="str">
        <f t="shared" si="95"/>
        <v/>
      </c>
      <c r="EC177" s="27" t="str">
        <f t="shared" si="96"/>
        <v/>
      </c>
      <c r="ED177" s="26"/>
      <c r="EE177" s="26"/>
      <c r="EF177" s="26"/>
      <c r="EG177" s="26"/>
      <c r="EH177" s="27" t="str">
        <f t="shared" si="72"/>
        <v/>
      </c>
      <c r="EI177" s="27" t="str">
        <f t="shared" si="73"/>
        <v/>
      </c>
      <c r="EJ177" s="27" t="str">
        <f t="shared" si="74"/>
        <v/>
      </c>
      <c r="EK177" s="27" t="str">
        <f t="shared" si="75"/>
        <v/>
      </c>
      <c r="EL177" s="527"/>
      <c r="EN177" s="6" t="str">
        <f t="shared" si="76"/>
        <v/>
      </c>
      <c r="EO177" s="6" t="str">
        <f t="shared" si="77"/>
        <v/>
      </c>
      <c r="EP177" s="6" t="str">
        <f t="shared" si="78"/>
        <v/>
      </c>
      <c r="EQ177" s="6" t="str">
        <f t="shared" si="79"/>
        <v/>
      </c>
      <c r="ER177" s="24" t="str">
        <f t="shared" si="97"/>
        <v/>
      </c>
      <c r="ET177" s="6" t="e">
        <f t="shared" si="80"/>
        <v>#VALUE!</v>
      </c>
      <c r="EV177" s="79"/>
      <c r="EW177" s="79"/>
      <c r="EX177" s="79"/>
      <c r="EZ177" s="189" t="e">
        <f t="shared" si="81"/>
        <v>#VALUE!</v>
      </c>
      <c r="FA177" s="201" t="e">
        <f t="shared" si="98"/>
        <v>#VALUE!</v>
      </c>
      <c r="FB177" s="23"/>
      <c r="FC177" s="189" t="e">
        <f t="shared" si="99"/>
        <v>#VALUE!</v>
      </c>
      <c r="FE177" s="213">
        <f t="shared" si="82"/>
        <v>0</v>
      </c>
      <c r="FF177" s="213">
        <f t="shared" si="83"/>
        <v>0</v>
      </c>
    </row>
    <row r="178" spans="1:162" ht="15.75" x14ac:dyDescent="0.25">
      <c r="A178" s="23"/>
      <c r="B178" s="23"/>
      <c r="C178" s="23"/>
      <c r="D178" s="23"/>
      <c r="E178" s="16"/>
      <c r="F178" s="16"/>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23"/>
      <c r="AK178" s="23"/>
      <c r="AL178" s="23"/>
      <c r="AM178" s="23"/>
      <c r="AN178" s="23"/>
      <c r="AO178" s="23"/>
      <c r="AP178" s="23"/>
      <c r="AQ178" s="23"/>
      <c r="AR178" s="23"/>
      <c r="AS178" s="41">
        <f t="shared" si="85"/>
        <v>0</v>
      </c>
      <c r="AT178" s="8"/>
      <c r="AU178" s="8"/>
      <c r="AV178" s="8"/>
      <c r="AW178" s="8"/>
      <c r="AX178" s="8"/>
      <c r="AY178" s="8"/>
      <c r="AZ178" s="8"/>
      <c r="BA178" s="8"/>
      <c r="BB178" s="8"/>
      <c r="BC178" s="8"/>
      <c r="BD178" s="8"/>
      <c r="BE178" s="8"/>
      <c r="BF178" s="8"/>
      <c r="BG178" s="8"/>
      <c r="BH178" s="8"/>
      <c r="BI178" s="8"/>
      <c r="BJ178" s="11" t="str">
        <f t="shared" si="104"/>
        <v/>
      </c>
      <c r="BK178" s="11" t="str">
        <f t="shared" si="105"/>
        <v/>
      </c>
      <c r="BL178" s="16"/>
      <c r="BM178" s="16"/>
      <c r="BN178" s="14" t="str">
        <f t="shared" si="88"/>
        <v/>
      </c>
      <c r="BO178" s="14" t="str">
        <f t="shared" si="89"/>
        <v/>
      </c>
      <c r="BP178" s="33"/>
      <c r="BR178" s="29"/>
      <c r="BS178" s="30"/>
      <c r="BT178" s="30"/>
      <c r="BU178" s="30"/>
      <c r="BV178" s="30"/>
      <c r="BW178" s="30"/>
      <c r="BX178" s="25"/>
      <c r="BY178" s="48">
        <f t="shared" si="90"/>
        <v>0</v>
      </c>
      <c r="BZ178" s="26"/>
      <c r="CA178" s="26"/>
      <c r="CB178" s="26"/>
      <c r="CC178" s="26"/>
      <c r="CD178" s="26"/>
      <c r="CE178" s="26"/>
      <c r="CF178" s="26"/>
      <c r="CG178" s="26"/>
      <c r="CH178" s="26"/>
      <c r="CI178" s="26"/>
      <c r="CJ178" s="26"/>
      <c r="CK178" s="26"/>
      <c r="CL178" s="27" t="str">
        <f t="shared" si="69"/>
        <v/>
      </c>
      <c r="CM178" s="27" t="str">
        <f t="shared" si="91"/>
        <v/>
      </c>
      <c r="CN178" s="26"/>
      <c r="CO178" s="26"/>
      <c r="CP178" s="14" t="str">
        <f t="shared" si="70"/>
        <v/>
      </c>
      <c r="CQ178" s="14" t="str">
        <f t="shared" si="71"/>
        <v/>
      </c>
      <c r="CR178" s="33"/>
      <c r="CS178" s="33"/>
      <c r="CT178" s="32"/>
      <c r="CU178" s="32"/>
      <c r="CV178" s="32"/>
      <c r="CW178" s="23"/>
      <c r="CX178" s="23"/>
      <c r="CY178" s="23"/>
      <c r="CZ178" s="23"/>
      <c r="DA178" s="26">
        <f t="shared" si="92"/>
        <v>0</v>
      </c>
      <c r="DB178" s="26"/>
      <c r="DC178" s="26"/>
      <c r="DD178" s="26"/>
      <c r="DE178" s="26"/>
      <c r="DF178" s="26"/>
      <c r="DG178" s="26"/>
      <c r="DH178" s="26"/>
      <c r="DI178" s="26"/>
      <c r="DJ178" s="26"/>
      <c r="DK178" s="26"/>
      <c r="DL178" s="26"/>
      <c r="DM178" s="26"/>
      <c r="DN178" s="26"/>
      <c r="DO178" s="26"/>
      <c r="DP178" s="26"/>
      <c r="DQ178" s="26"/>
      <c r="DR178" s="26"/>
      <c r="DS178" s="26"/>
      <c r="DT178" s="26"/>
      <c r="DU178" s="26"/>
      <c r="DV178" s="26"/>
      <c r="DW178" s="26"/>
      <c r="DX178" s="26"/>
      <c r="DY178" s="26"/>
      <c r="DZ178" s="27" t="str">
        <f t="shared" si="93"/>
        <v/>
      </c>
      <c r="EA178" s="27" t="str">
        <f t="shared" si="94"/>
        <v/>
      </c>
      <c r="EB178" s="27" t="str">
        <f t="shared" si="95"/>
        <v/>
      </c>
      <c r="EC178" s="27" t="str">
        <f t="shared" si="96"/>
        <v/>
      </c>
      <c r="ED178" s="26"/>
      <c r="EE178" s="26"/>
      <c r="EF178" s="26"/>
      <c r="EG178" s="26"/>
      <c r="EH178" s="27" t="str">
        <f t="shared" si="72"/>
        <v/>
      </c>
      <c r="EI178" s="27" t="str">
        <f t="shared" si="73"/>
        <v/>
      </c>
      <c r="EJ178" s="27" t="str">
        <f t="shared" si="74"/>
        <v/>
      </c>
      <c r="EK178" s="27" t="str">
        <f t="shared" si="75"/>
        <v/>
      </c>
      <c r="EL178" s="527"/>
      <c r="EN178" s="6" t="str">
        <f t="shared" si="76"/>
        <v/>
      </c>
      <c r="EO178" s="6" t="str">
        <f t="shared" si="77"/>
        <v/>
      </c>
      <c r="EP178" s="6" t="str">
        <f t="shared" si="78"/>
        <v/>
      </c>
      <c r="EQ178" s="6" t="str">
        <f t="shared" si="79"/>
        <v/>
      </c>
      <c r="ER178" s="24" t="str">
        <f t="shared" si="97"/>
        <v/>
      </c>
      <c r="ET178" s="6" t="e">
        <f t="shared" si="80"/>
        <v>#VALUE!</v>
      </c>
      <c r="EV178" s="79"/>
      <c r="EW178" s="79"/>
      <c r="EX178" s="79"/>
      <c r="EZ178" s="189" t="e">
        <f t="shared" si="81"/>
        <v>#VALUE!</v>
      </c>
      <c r="FA178" s="201" t="e">
        <f t="shared" si="98"/>
        <v>#VALUE!</v>
      </c>
      <c r="FB178" s="23"/>
      <c r="FC178" s="189" t="e">
        <f t="shared" si="99"/>
        <v>#VALUE!</v>
      </c>
      <c r="FE178" s="213">
        <f t="shared" si="82"/>
        <v>0</v>
      </c>
      <c r="FF178" s="213">
        <f t="shared" si="83"/>
        <v>0</v>
      </c>
    </row>
    <row r="179" spans="1:162" ht="15.75" x14ac:dyDescent="0.25">
      <c r="A179" s="23"/>
      <c r="B179" s="23"/>
      <c r="C179" s="23"/>
      <c r="D179" s="23"/>
      <c r="E179" s="16"/>
      <c r="F179" s="16"/>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23"/>
      <c r="AK179" s="23"/>
      <c r="AL179" s="23"/>
      <c r="AM179" s="23"/>
      <c r="AN179" s="23"/>
      <c r="AO179" s="23"/>
      <c r="AP179" s="23"/>
      <c r="AQ179" s="23"/>
      <c r="AR179" s="23"/>
      <c r="AS179" s="41">
        <f t="shared" si="85"/>
        <v>0</v>
      </c>
      <c r="AT179" s="8"/>
      <c r="AU179" s="8"/>
      <c r="AV179" s="8"/>
      <c r="AW179" s="8"/>
      <c r="AX179" s="8"/>
      <c r="AY179" s="8"/>
      <c r="AZ179" s="8"/>
      <c r="BA179" s="8"/>
      <c r="BB179" s="8"/>
      <c r="BC179" s="8"/>
      <c r="BD179" s="8"/>
      <c r="BE179" s="8"/>
      <c r="BF179" s="8"/>
      <c r="BG179" s="8"/>
      <c r="BH179" s="8"/>
      <c r="BI179" s="8"/>
      <c r="BJ179" s="11" t="str">
        <f t="shared" si="104"/>
        <v/>
      </c>
      <c r="BK179" s="11" t="str">
        <f t="shared" si="105"/>
        <v/>
      </c>
      <c r="BL179" s="16"/>
      <c r="BM179" s="16"/>
      <c r="BN179" s="14" t="str">
        <f t="shared" si="88"/>
        <v/>
      </c>
      <c r="BO179" s="14" t="str">
        <f t="shared" si="89"/>
        <v/>
      </c>
      <c r="BP179" s="33"/>
      <c r="BR179" s="29"/>
      <c r="BS179" s="30"/>
      <c r="BT179" s="30"/>
      <c r="BU179" s="30"/>
      <c r="BV179" s="30"/>
      <c r="BW179" s="30"/>
      <c r="BX179" s="25"/>
      <c r="BY179" s="48">
        <f t="shared" si="90"/>
        <v>0</v>
      </c>
      <c r="BZ179" s="26"/>
      <c r="CA179" s="26"/>
      <c r="CB179" s="26"/>
      <c r="CC179" s="26"/>
      <c r="CD179" s="26"/>
      <c r="CE179" s="26"/>
      <c r="CF179" s="26"/>
      <c r="CG179" s="26"/>
      <c r="CH179" s="26"/>
      <c r="CI179" s="26"/>
      <c r="CJ179" s="26"/>
      <c r="CK179" s="26"/>
      <c r="CL179" s="27" t="str">
        <f t="shared" si="69"/>
        <v/>
      </c>
      <c r="CM179" s="27" t="str">
        <f t="shared" si="91"/>
        <v/>
      </c>
      <c r="CN179" s="26"/>
      <c r="CO179" s="26"/>
      <c r="CP179" s="14" t="str">
        <f t="shared" si="70"/>
        <v/>
      </c>
      <c r="CQ179" s="14" t="str">
        <f t="shared" si="71"/>
        <v/>
      </c>
      <c r="CR179" s="33"/>
      <c r="CS179" s="33"/>
      <c r="CT179" s="32"/>
      <c r="CU179" s="32"/>
      <c r="CV179" s="32"/>
      <c r="CW179" s="23"/>
      <c r="CX179" s="23"/>
      <c r="CY179" s="23"/>
      <c r="CZ179" s="23"/>
      <c r="DA179" s="26">
        <f t="shared" si="92"/>
        <v>0</v>
      </c>
      <c r="DB179" s="26"/>
      <c r="DC179" s="26"/>
      <c r="DD179" s="26"/>
      <c r="DE179" s="26"/>
      <c r="DF179" s="26"/>
      <c r="DG179" s="26"/>
      <c r="DH179" s="26"/>
      <c r="DI179" s="26"/>
      <c r="DJ179" s="26"/>
      <c r="DK179" s="26"/>
      <c r="DL179" s="26"/>
      <c r="DM179" s="26"/>
      <c r="DN179" s="26"/>
      <c r="DO179" s="26"/>
      <c r="DP179" s="26"/>
      <c r="DQ179" s="26"/>
      <c r="DR179" s="26"/>
      <c r="DS179" s="26"/>
      <c r="DT179" s="26"/>
      <c r="DU179" s="26"/>
      <c r="DV179" s="26"/>
      <c r="DW179" s="26"/>
      <c r="DX179" s="26"/>
      <c r="DY179" s="26"/>
      <c r="DZ179" s="27" t="str">
        <f t="shared" si="93"/>
        <v/>
      </c>
      <c r="EA179" s="27" t="str">
        <f t="shared" si="94"/>
        <v/>
      </c>
      <c r="EB179" s="27" t="str">
        <f t="shared" si="95"/>
        <v/>
      </c>
      <c r="EC179" s="27" t="str">
        <f t="shared" si="96"/>
        <v/>
      </c>
      <c r="ED179" s="26"/>
      <c r="EE179" s="26"/>
      <c r="EF179" s="26"/>
      <c r="EG179" s="26"/>
      <c r="EH179" s="27" t="str">
        <f t="shared" si="72"/>
        <v/>
      </c>
      <c r="EI179" s="27" t="str">
        <f t="shared" si="73"/>
        <v/>
      </c>
      <c r="EJ179" s="27" t="str">
        <f t="shared" si="74"/>
        <v/>
      </c>
      <c r="EK179" s="27" t="str">
        <f t="shared" si="75"/>
        <v/>
      </c>
      <c r="EL179" s="527"/>
      <c r="EN179" s="6" t="str">
        <f t="shared" si="76"/>
        <v/>
      </c>
      <c r="EO179" s="6" t="str">
        <f t="shared" si="77"/>
        <v/>
      </c>
      <c r="EP179" s="6" t="str">
        <f t="shared" si="78"/>
        <v/>
      </c>
      <c r="EQ179" s="6" t="str">
        <f t="shared" si="79"/>
        <v/>
      </c>
      <c r="ER179" s="24" t="str">
        <f t="shared" si="97"/>
        <v/>
      </c>
      <c r="ET179" s="6" t="e">
        <f t="shared" si="80"/>
        <v>#VALUE!</v>
      </c>
      <c r="EV179" s="79"/>
      <c r="EW179" s="79"/>
      <c r="EX179" s="79"/>
      <c r="EZ179" s="189" t="e">
        <f t="shared" si="81"/>
        <v>#VALUE!</v>
      </c>
      <c r="FA179" s="201" t="e">
        <f t="shared" si="98"/>
        <v>#VALUE!</v>
      </c>
      <c r="FB179" s="23"/>
      <c r="FC179" s="189" t="e">
        <f t="shared" si="99"/>
        <v>#VALUE!</v>
      </c>
      <c r="FE179" s="213">
        <f t="shared" si="82"/>
        <v>0</v>
      </c>
      <c r="FF179" s="213">
        <f t="shared" si="83"/>
        <v>0</v>
      </c>
    </row>
    <row r="180" spans="1:162" ht="15.75" x14ac:dyDescent="0.25">
      <c r="A180" s="23"/>
      <c r="B180" s="23"/>
      <c r="C180" s="23"/>
      <c r="D180" s="23"/>
      <c r="E180" s="16"/>
      <c r="F180" s="16"/>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23"/>
      <c r="AK180" s="23"/>
      <c r="AL180" s="23"/>
      <c r="AM180" s="23"/>
      <c r="AN180" s="23"/>
      <c r="AO180" s="23"/>
      <c r="AP180" s="23"/>
      <c r="AQ180" s="23"/>
      <c r="AR180" s="23"/>
      <c r="AS180" s="41">
        <f t="shared" si="85"/>
        <v>0</v>
      </c>
      <c r="AT180" s="8"/>
      <c r="AU180" s="8"/>
      <c r="AV180" s="8"/>
      <c r="AW180" s="8"/>
      <c r="AX180" s="8"/>
      <c r="AY180" s="8"/>
      <c r="AZ180" s="8"/>
      <c r="BA180" s="8"/>
      <c r="BB180" s="8"/>
      <c r="BC180" s="8"/>
      <c r="BD180" s="8"/>
      <c r="BE180" s="8"/>
      <c r="BF180" s="8"/>
      <c r="BG180" s="8"/>
      <c r="BH180" s="8"/>
      <c r="BI180" s="8"/>
      <c r="BJ180" s="11" t="str">
        <f t="shared" si="104"/>
        <v/>
      </c>
      <c r="BK180" s="11" t="str">
        <f t="shared" si="105"/>
        <v/>
      </c>
      <c r="BL180" s="16"/>
      <c r="BM180" s="16"/>
      <c r="BN180" s="14" t="str">
        <f t="shared" si="88"/>
        <v/>
      </c>
      <c r="BO180" s="14" t="str">
        <f t="shared" si="89"/>
        <v/>
      </c>
      <c r="BP180" s="33"/>
      <c r="BR180" s="29"/>
      <c r="BS180" s="30"/>
      <c r="BT180" s="30"/>
      <c r="BU180" s="30"/>
      <c r="BV180" s="30"/>
      <c r="BW180" s="30"/>
      <c r="BX180" s="25"/>
      <c r="BY180" s="48">
        <f t="shared" si="90"/>
        <v>0</v>
      </c>
      <c r="BZ180" s="26"/>
      <c r="CA180" s="26"/>
      <c r="CB180" s="26"/>
      <c r="CC180" s="26"/>
      <c r="CD180" s="26"/>
      <c r="CE180" s="26"/>
      <c r="CF180" s="26"/>
      <c r="CG180" s="26"/>
      <c r="CH180" s="26"/>
      <c r="CI180" s="26"/>
      <c r="CJ180" s="26"/>
      <c r="CK180" s="26"/>
      <c r="CL180" s="27" t="str">
        <f t="shared" si="69"/>
        <v/>
      </c>
      <c r="CM180" s="27" t="str">
        <f t="shared" si="91"/>
        <v/>
      </c>
      <c r="CN180" s="26"/>
      <c r="CO180" s="26"/>
      <c r="CP180" s="14" t="str">
        <f t="shared" si="70"/>
        <v/>
      </c>
      <c r="CQ180" s="14" t="str">
        <f t="shared" si="71"/>
        <v/>
      </c>
      <c r="CR180" s="33"/>
      <c r="CS180" s="33"/>
      <c r="CT180" s="32"/>
      <c r="CU180" s="32"/>
      <c r="CV180" s="32"/>
      <c r="CW180" s="23"/>
      <c r="CX180" s="23"/>
      <c r="CY180" s="23"/>
      <c r="CZ180" s="23"/>
      <c r="DA180" s="26">
        <f t="shared" si="92"/>
        <v>0</v>
      </c>
      <c r="DB180" s="26"/>
      <c r="DC180" s="26"/>
      <c r="DD180" s="26"/>
      <c r="DE180" s="26"/>
      <c r="DF180" s="26"/>
      <c r="DG180" s="26"/>
      <c r="DH180" s="26"/>
      <c r="DI180" s="26"/>
      <c r="DJ180" s="26"/>
      <c r="DK180" s="26"/>
      <c r="DL180" s="26"/>
      <c r="DM180" s="26"/>
      <c r="DN180" s="26"/>
      <c r="DO180" s="26"/>
      <c r="DP180" s="26"/>
      <c r="DQ180" s="26"/>
      <c r="DR180" s="26"/>
      <c r="DS180" s="26"/>
      <c r="DT180" s="26"/>
      <c r="DU180" s="26"/>
      <c r="DV180" s="26"/>
      <c r="DW180" s="26"/>
      <c r="DX180" s="26"/>
      <c r="DY180" s="26"/>
      <c r="DZ180" s="27" t="str">
        <f t="shared" si="93"/>
        <v/>
      </c>
      <c r="EA180" s="27" t="str">
        <f t="shared" si="94"/>
        <v/>
      </c>
      <c r="EB180" s="27" t="str">
        <f t="shared" si="95"/>
        <v/>
      </c>
      <c r="EC180" s="27" t="str">
        <f t="shared" si="96"/>
        <v/>
      </c>
      <c r="ED180" s="26"/>
      <c r="EE180" s="26"/>
      <c r="EF180" s="26"/>
      <c r="EG180" s="26"/>
      <c r="EH180" s="27" t="str">
        <f t="shared" si="72"/>
        <v/>
      </c>
      <c r="EI180" s="27" t="str">
        <f t="shared" si="73"/>
        <v/>
      </c>
      <c r="EJ180" s="27" t="str">
        <f t="shared" si="74"/>
        <v/>
      </c>
      <c r="EK180" s="27" t="str">
        <f t="shared" si="75"/>
        <v/>
      </c>
      <c r="EL180" s="527"/>
      <c r="EN180" s="6" t="str">
        <f t="shared" si="76"/>
        <v/>
      </c>
      <c r="EO180" s="6" t="str">
        <f t="shared" si="77"/>
        <v/>
      </c>
      <c r="EP180" s="6" t="str">
        <f t="shared" si="78"/>
        <v/>
      </c>
      <c r="EQ180" s="6" t="str">
        <f t="shared" si="79"/>
        <v/>
      </c>
      <c r="ER180" s="24" t="str">
        <f t="shared" si="97"/>
        <v/>
      </c>
      <c r="ET180" s="6" t="e">
        <f t="shared" si="80"/>
        <v>#VALUE!</v>
      </c>
      <c r="EV180" s="79"/>
      <c r="EW180" s="79"/>
      <c r="EX180" s="79"/>
      <c r="EZ180" s="189" t="e">
        <f t="shared" si="81"/>
        <v>#VALUE!</v>
      </c>
      <c r="FA180" s="201" t="e">
        <f t="shared" si="98"/>
        <v>#VALUE!</v>
      </c>
      <c r="FB180" s="23"/>
      <c r="FC180" s="189" t="e">
        <f t="shared" si="99"/>
        <v>#VALUE!</v>
      </c>
      <c r="FE180" s="213">
        <f t="shared" si="82"/>
        <v>0</v>
      </c>
      <c r="FF180" s="213">
        <f t="shared" si="83"/>
        <v>0</v>
      </c>
    </row>
    <row r="181" spans="1:162" ht="15.75" x14ac:dyDescent="0.25">
      <c r="A181" s="23"/>
      <c r="B181" s="23"/>
      <c r="C181" s="23"/>
      <c r="D181" s="23"/>
      <c r="E181" s="16"/>
      <c r="F181" s="16"/>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23"/>
      <c r="AK181" s="23"/>
      <c r="AL181" s="23"/>
      <c r="AM181" s="23"/>
      <c r="AN181" s="23"/>
      <c r="AO181" s="23"/>
      <c r="AP181" s="23"/>
      <c r="AQ181" s="23"/>
      <c r="AR181" s="23"/>
      <c r="AS181" s="41">
        <f t="shared" si="85"/>
        <v>0</v>
      </c>
      <c r="AT181" s="8"/>
      <c r="AU181" s="8"/>
      <c r="AV181" s="8"/>
      <c r="AW181" s="8"/>
      <c r="AX181" s="8"/>
      <c r="AY181" s="8"/>
      <c r="AZ181" s="8"/>
      <c r="BA181" s="8"/>
      <c r="BB181" s="8"/>
      <c r="BC181" s="8"/>
      <c r="BD181" s="8"/>
      <c r="BE181" s="8"/>
      <c r="BF181" s="8"/>
      <c r="BG181" s="8"/>
      <c r="BH181" s="8"/>
      <c r="BI181" s="8"/>
      <c r="BJ181" s="11" t="str">
        <f t="shared" si="104"/>
        <v/>
      </c>
      <c r="BK181" s="11" t="str">
        <f t="shared" si="105"/>
        <v/>
      </c>
      <c r="BL181" s="16"/>
      <c r="BM181" s="16"/>
      <c r="BN181" s="14" t="str">
        <f t="shared" si="88"/>
        <v/>
      </c>
      <c r="BO181" s="14" t="str">
        <f t="shared" si="89"/>
        <v/>
      </c>
      <c r="BP181" s="33"/>
      <c r="BR181" s="29"/>
      <c r="BS181" s="30"/>
      <c r="BT181" s="30"/>
      <c r="BU181" s="30"/>
      <c r="BV181" s="30"/>
      <c r="BW181" s="30"/>
      <c r="BX181" s="25"/>
      <c r="BY181" s="48">
        <f t="shared" si="90"/>
        <v>0</v>
      </c>
      <c r="BZ181" s="26"/>
      <c r="CA181" s="26"/>
      <c r="CB181" s="26"/>
      <c r="CC181" s="26"/>
      <c r="CD181" s="26"/>
      <c r="CE181" s="26"/>
      <c r="CF181" s="26"/>
      <c r="CG181" s="26"/>
      <c r="CH181" s="26"/>
      <c r="CI181" s="26"/>
      <c r="CJ181" s="26"/>
      <c r="CK181" s="26"/>
      <c r="CL181" s="27" t="str">
        <f t="shared" si="69"/>
        <v/>
      </c>
      <c r="CM181" s="27" t="str">
        <f t="shared" si="91"/>
        <v/>
      </c>
      <c r="CN181" s="26"/>
      <c r="CO181" s="26"/>
      <c r="CP181" s="14" t="str">
        <f t="shared" si="70"/>
        <v/>
      </c>
      <c r="CQ181" s="14" t="str">
        <f t="shared" si="71"/>
        <v/>
      </c>
      <c r="CR181" s="33"/>
      <c r="CS181" s="33"/>
      <c r="CT181" s="32"/>
      <c r="CU181" s="32"/>
      <c r="CV181" s="32"/>
      <c r="CW181" s="23"/>
      <c r="CX181" s="23"/>
      <c r="CY181" s="23"/>
      <c r="CZ181" s="23"/>
      <c r="DA181" s="26">
        <f t="shared" si="92"/>
        <v>0</v>
      </c>
      <c r="DB181" s="26"/>
      <c r="DC181" s="26"/>
      <c r="DD181" s="26"/>
      <c r="DE181" s="26"/>
      <c r="DF181" s="26"/>
      <c r="DG181" s="26"/>
      <c r="DH181" s="26"/>
      <c r="DI181" s="26"/>
      <c r="DJ181" s="26"/>
      <c r="DK181" s="26"/>
      <c r="DL181" s="26"/>
      <c r="DM181" s="26"/>
      <c r="DN181" s="26"/>
      <c r="DO181" s="26"/>
      <c r="DP181" s="26"/>
      <c r="DQ181" s="26"/>
      <c r="DR181" s="26"/>
      <c r="DS181" s="26"/>
      <c r="DT181" s="26"/>
      <c r="DU181" s="26"/>
      <c r="DV181" s="26"/>
      <c r="DW181" s="26"/>
      <c r="DX181" s="26"/>
      <c r="DY181" s="26"/>
      <c r="DZ181" s="27" t="str">
        <f t="shared" si="93"/>
        <v/>
      </c>
      <c r="EA181" s="27" t="str">
        <f t="shared" si="94"/>
        <v/>
      </c>
      <c r="EB181" s="27" t="str">
        <f t="shared" si="95"/>
        <v/>
      </c>
      <c r="EC181" s="27" t="str">
        <f t="shared" si="96"/>
        <v/>
      </c>
      <c r="ED181" s="26"/>
      <c r="EE181" s="26"/>
      <c r="EF181" s="26"/>
      <c r="EG181" s="26"/>
      <c r="EH181" s="27" t="str">
        <f t="shared" si="72"/>
        <v/>
      </c>
      <c r="EI181" s="27" t="str">
        <f t="shared" si="73"/>
        <v/>
      </c>
      <c r="EJ181" s="27" t="str">
        <f t="shared" si="74"/>
        <v/>
      </c>
      <c r="EK181" s="27" t="str">
        <f t="shared" si="75"/>
        <v/>
      </c>
      <c r="EL181" s="527"/>
      <c r="EN181" s="6" t="str">
        <f t="shared" si="76"/>
        <v/>
      </c>
      <c r="EO181" s="6" t="str">
        <f t="shared" si="77"/>
        <v/>
      </c>
      <c r="EP181" s="6" t="str">
        <f t="shared" si="78"/>
        <v/>
      </c>
      <c r="EQ181" s="6" t="str">
        <f t="shared" si="79"/>
        <v/>
      </c>
      <c r="ER181" s="24" t="str">
        <f t="shared" si="97"/>
        <v/>
      </c>
      <c r="ET181" s="6" t="e">
        <f t="shared" si="80"/>
        <v>#VALUE!</v>
      </c>
      <c r="EV181" s="79"/>
      <c r="EW181" s="79"/>
      <c r="EX181" s="79"/>
      <c r="EZ181" s="189" t="e">
        <f t="shared" si="81"/>
        <v>#VALUE!</v>
      </c>
      <c r="FA181" s="201" t="e">
        <f t="shared" si="98"/>
        <v>#VALUE!</v>
      </c>
      <c r="FB181" s="23"/>
      <c r="FC181" s="189" t="e">
        <f t="shared" si="99"/>
        <v>#VALUE!</v>
      </c>
      <c r="FE181" s="213">
        <f t="shared" si="82"/>
        <v>0</v>
      </c>
      <c r="FF181" s="213">
        <f t="shared" si="83"/>
        <v>0</v>
      </c>
    </row>
    <row r="182" spans="1:162" ht="15.75" x14ac:dyDescent="0.25">
      <c r="A182" s="23"/>
      <c r="B182" s="23"/>
      <c r="C182" s="23"/>
      <c r="D182" s="23"/>
      <c r="E182" s="16"/>
      <c r="F182" s="16"/>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23"/>
      <c r="AK182" s="23"/>
      <c r="AL182" s="23"/>
      <c r="AM182" s="23"/>
      <c r="AN182" s="23"/>
      <c r="AO182" s="23"/>
      <c r="AP182" s="23"/>
      <c r="AQ182" s="23"/>
      <c r="AR182" s="23"/>
      <c r="AS182" s="41">
        <f t="shared" si="85"/>
        <v>0</v>
      </c>
      <c r="AT182" s="8"/>
      <c r="AU182" s="8"/>
      <c r="AV182" s="8"/>
      <c r="AW182" s="8"/>
      <c r="AX182" s="8"/>
      <c r="AY182" s="8"/>
      <c r="AZ182" s="8"/>
      <c r="BA182" s="8"/>
      <c r="BB182" s="8"/>
      <c r="BC182" s="8"/>
      <c r="BD182" s="8"/>
      <c r="BE182" s="8"/>
      <c r="BF182" s="8"/>
      <c r="BG182" s="8"/>
      <c r="BH182" s="8"/>
      <c r="BI182" s="8"/>
      <c r="BJ182" s="11" t="str">
        <f t="shared" si="104"/>
        <v/>
      </c>
      <c r="BK182" s="11" t="str">
        <f t="shared" si="105"/>
        <v/>
      </c>
      <c r="BL182" s="16"/>
      <c r="BM182" s="16"/>
      <c r="BN182" s="14" t="str">
        <f t="shared" si="88"/>
        <v/>
      </c>
      <c r="BO182" s="14" t="str">
        <f t="shared" si="89"/>
        <v/>
      </c>
      <c r="BP182" s="33"/>
      <c r="BR182" s="29"/>
      <c r="BS182" s="30"/>
      <c r="BT182" s="30"/>
      <c r="BU182" s="30"/>
      <c r="BV182" s="30"/>
      <c r="BW182" s="30"/>
      <c r="BX182" s="25"/>
      <c r="BY182" s="48">
        <f t="shared" si="90"/>
        <v>0</v>
      </c>
      <c r="BZ182" s="26"/>
      <c r="CA182" s="26"/>
      <c r="CB182" s="26"/>
      <c r="CC182" s="26"/>
      <c r="CD182" s="26"/>
      <c r="CE182" s="26"/>
      <c r="CF182" s="26"/>
      <c r="CG182" s="26"/>
      <c r="CH182" s="26"/>
      <c r="CI182" s="26"/>
      <c r="CJ182" s="26"/>
      <c r="CK182" s="26"/>
      <c r="CL182" s="27" t="str">
        <f t="shared" si="69"/>
        <v/>
      </c>
      <c r="CM182" s="27" t="str">
        <f t="shared" si="91"/>
        <v/>
      </c>
      <c r="CN182" s="26"/>
      <c r="CO182" s="26"/>
      <c r="CP182" s="14" t="str">
        <f t="shared" si="70"/>
        <v/>
      </c>
      <c r="CQ182" s="14" t="str">
        <f t="shared" si="71"/>
        <v/>
      </c>
      <c r="CR182" s="33"/>
      <c r="CS182" s="33"/>
      <c r="CT182" s="32"/>
      <c r="CU182" s="32"/>
      <c r="CV182" s="32"/>
      <c r="CW182" s="23"/>
      <c r="CX182" s="23"/>
      <c r="CY182" s="23"/>
      <c r="CZ182" s="23"/>
      <c r="DA182" s="26">
        <f t="shared" si="92"/>
        <v>0</v>
      </c>
      <c r="DB182" s="26"/>
      <c r="DC182" s="26"/>
      <c r="DD182" s="26"/>
      <c r="DE182" s="26"/>
      <c r="DF182" s="26"/>
      <c r="DG182" s="26"/>
      <c r="DH182" s="26"/>
      <c r="DI182" s="26"/>
      <c r="DJ182" s="26"/>
      <c r="DK182" s="26"/>
      <c r="DL182" s="26"/>
      <c r="DM182" s="26"/>
      <c r="DN182" s="26"/>
      <c r="DO182" s="26"/>
      <c r="DP182" s="26"/>
      <c r="DQ182" s="26"/>
      <c r="DR182" s="26"/>
      <c r="DS182" s="26"/>
      <c r="DT182" s="26"/>
      <c r="DU182" s="26"/>
      <c r="DV182" s="26"/>
      <c r="DW182" s="26"/>
      <c r="DX182" s="26"/>
      <c r="DY182" s="26"/>
      <c r="DZ182" s="27" t="str">
        <f t="shared" si="93"/>
        <v/>
      </c>
      <c r="EA182" s="27" t="str">
        <f t="shared" si="94"/>
        <v/>
      </c>
      <c r="EB182" s="27" t="str">
        <f t="shared" si="95"/>
        <v/>
      </c>
      <c r="EC182" s="27" t="str">
        <f t="shared" si="96"/>
        <v/>
      </c>
      <c r="ED182" s="26"/>
      <c r="EE182" s="26"/>
      <c r="EF182" s="26"/>
      <c r="EG182" s="26"/>
      <c r="EH182" s="27" t="str">
        <f t="shared" si="72"/>
        <v/>
      </c>
      <c r="EI182" s="27" t="str">
        <f t="shared" si="73"/>
        <v/>
      </c>
      <c r="EJ182" s="27" t="str">
        <f t="shared" si="74"/>
        <v/>
      </c>
      <c r="EK182" s="27" t="str">
        <f t="shared" si="75"/>
        <v/>
      </c>
      <c r="EL182" s="527"/>
      <c r="EN182" s="6" t="str">
        <f t="shared" si="76"/>
        <v/>
      </c>
      <c r="EO182" s="6" t="str">
        <f t="shared" si="77"/>
        <v/>
      </c>
      <c r="EP182" s="6" t="str">
        <f t="shared" si="78"/>
        <v/>
      </c>
      <c r="EQ182" s="6" t="str">
        <f t="shared" si="79"/>
        <v/>
      </c>
      <c r="ER182" s="24" t="str">
        <f t="shared" si="97"/>
        <v/>
      </c>
      <c r="ET182" s="6" t="e">
        <f t="shared" si="80"/>
        <v>#VALUE!</v>
      </c>
      <c r="EV182" s="79"/>
      <c r="EW182" s="79"/>
      <c r="EX182" s="79"/>
      <c r="EZ182" s="189" t="e">
        <f t="shared" si="81"/>
        <v>#VALUE!</v>
      </c>
      <c r="FA182" s="201" t="e">
        <f t="shared" si="98"/>
        <v>#VALUE!</v>
      </c>
      <c r="FB182" s="23"/>
      <c r="FC182" s="189" t="e">
        <f t="shared" si="99"/>
        <v>#VALUE!</v>
      </c>
      <c r="FE182" s="213">
        <f t="shared" si="82"/>
        <v>0</v>
      </c>
      <c r="FF182" s="213">
        <f t="shared" si="83"/>
        <v>0</v>
      </c>
    </row>
    <row r="183" spans="1:162" ht="15.75" x14ac:dyDescent="0.25">
      <c r="A183" s="23"/>
      <c r="B183" s="23"/>
      <c r="C183" s="23"/>
      <c r="D183" s="23"/>
      <c r="E183" s="16"/>
      <c r="F183" s="16"/>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23"/>
      <c r="AK183" s="23"/>
      <c r="AL183" s="23"/>
      <c r="AM183" s="23"/>
      <c r="AN183" s="23"/>
      <c r="AO183" s="23"/>
      <c r="AP183" s="23"/>
      <c r="AQ183" s="23"/>
      <c r="AR183" s="23"/>
      <c r="AS183" s="41">
        <f t="shared" si="85"/>
        <v>0</v>
      </c>
      <c r="AT183" s="8"/>
      <c r="AU183" s="8"/>
      <c r="AV183" s="8"/>
      <c r="AW183" s="8"/>
      <c r="AX183" s="8"/>
      <c r="AY183" s="8"/>
      <c r="AZ183" s="8"/>
      <c r="BA183" s="8"/>
      <c r="BB183" s="8"/>
      <c r="BC183" s="8"/>
      <c r="BD183" s="8"/>
      <c r="BE183" s="8"/>
      <c r="BF183" s="8"/>
      <c r="BG183" s="8"/>
      <c r="BH183" s="8"/>
      <c r="BI183" s="8"/>
      <c r="BJ183" s="11" t="str">
        <f t="shared" si="104"/>
        <v/>
      </c>
      <c r="BK183" s="11" t="str">
        <f t="shared" si="105"/>
        <v/>
      </c>
      <c r="BL183" s="16"/>
      <c r="BM183" s="16"/>
      <c r="BN183" s="14" t="str">
        <f t="shared" si="88"/>
        <v/>
      </c>
      <c r="BO183" s="14" t="str">
        <f t="shared" si="89"/>
        <v/>
      </c>
      <c r="BP183" s="33"/>
      <c r="BR183" s="29"/>
      <c r="BS183" s="30"/>
      <c r="BT183" s="30"/>
      <c r="BU183" s="30"/>
      <c r="BV183" s="30"/>
      <c r="BW183" s="30"/>
      <c r="BX183" s="25"/>
      <c r="BY183" s="48">
        <f t="shared" si="90"/>
        <v>0</v>
      </c>
      <c r="BZ183" s="26"/>
      <c r="CA183" s="26"/>
      <c r="CB183" s="26"/>
      <c r="CC183" s="26"/>
      <c r="CD183" s="26"/>
      <c r="CE183" s="26"/>
      <c r="CF183" s="26"/>
      <c r="CG183" s="26"/>
      <c r="CH183" s="26"/>
      <c r="CI183" s="26"/>
      <c r="CJ183" s="26"/>
      <c r="CK183" s="26"/>
      <c r="CL183" s="27" t="str">
        <f t="shared" si="69"/>
        <v/>
      </c>
      <c r="CM183" s="27" t="str">
        <f t="shared" si="91"/>
        <v/>
      </c>
      <c r="CN183" s="26"/>
      <c r="CO183" s="26"/>
      <c r="CP183" s="14" t="str">
        <f t="shared" si="70"/>
        <v/>
      </c>
      <c r="CQ183" s="14" t="str">
        <f t="shared" si="71"/>
        <v/>
      </c>
      <c r="CR183" s="33"/>
      <c r="CS183" s="33"/>
      <c r="CT183" s="32"/>
      <c r="CU183" s="32"/>
      <c r="CV183" s="32"/>
      <c r="CW183" s="23"/>
      <c r="CX183" s="23"/>
      <c r="CY183" s="23"/>
      <c r="CZ183" s="23"/>
      <c r="DA183" s="26">
        <f t="shared" si="92"/>
        <v>0</v>
      </c>
      <c r="DB183" s="26"/>
      <c r="DC183" s="26"/>
      <c r="DD183" s="26"/>
      <c r="DE183" s="26"/>
      <c r="DF183" s="26"/>
      <c r="DG183" s="26"/>
      <c r="DH183" s="26"/>
      <c r="DI183" s="26"/>
      <c r="DJ183" s="26"/>
      <c r="DK183" s="26"/>
      <c r="DL183" s="26"/>
      <c r="DM183" s="26"/>
      <c r="DN183" s="26"/>
      <c r="DO183" s="26"/>
      <c r="DP183" s="26"/>
      <c r="DQ183" s="26"/>
      <c r="DR183" s="26"/>
      <c r="DS183" s="26"/>
      <c r="DT183" s="26"/>
      <c r="DU183" s="26"/>
      <c r="DV183" s="26"/>
      <c r="DW183" s="26"/>
      <c r="DX183" s="26"/>
      <c r="DY183" s="26"/>
      <c r="DZ183" s="27" t="str">
        <f t="shared" si="93"/>
        <v/>
      </c>
      <c r="EA183" s="27" t="str">
        <f t="shared" si="94"/>
        <v/>
      </c>
      <c r="EB183" s="27" t="str">
        <f t="shared" si="95"/>
        <v/>
      </c>
      <c r="EC183" s="27" t="str">
        <f t="shared" si="96"/>
        <v/>
      </c>
      <c r="ED183" s="26"/>
      <c r="EE183" s="26"/>
      <c r="EF183" s="26"/>
      <c r="EG183" s="26"/>
      <c r="EH183" s="27" t="str">
        <f t="shared" si="72"/>
        <v/>
      </c>
      <c r="EI183" s="27" t="str">
        <f t="shared" si="73"/>
        <v/>
      </c>
      <c r="EJ183" s="27" t="str">
        <f t="shared" si="74"/>
        <v/>
      </c>
      <c r="EK183" s="27" t="str">
        <f t="shared" si="75"/>
        <v/>
      </c>
      <c r="EL183" s="527"/>
      <c r="EN183" s="6" t="str">
        <f t="shared" si="76"/>
        <v/>
      </c>
      <c r="EO183" s="6" t="str">
        <f t="shared" si="77"/>
        <v/>
      </c>
      <c r="EP183" s="6" t="str">
        <f t="shared" si="78"/>
        <v/>
      </c>
      <c r="EQ183" s="6" t="str">
        <f t="shared" si="79"/>
        <v/>
      </c>
      <c r="ER183" s="24" t="str">
        <f t="shared" si="97"/>
        <v/>
      </c>
      <c r="ET183" s="6" t="e">
        <f t="shared" si="80"/>
        <v>#VALUE!</v>
      </c>
      <c r="EV183" s="79"/>
      <c r="EW183" s="79"/>
      <c r="EX183" s="79"/>
      <c r="EZ183" s="189" t="e">
        <f t="shared" si="81"/>
        <v>#VALUE!</v>
      </c>
      <c r="FA183" s="201" t="e">
        <f t="shared" si="98"/>
        <v>#VALUE!</v>
      </c>
      <c r="FB183" s="23"/>
      <c r="FC183" s="189" t="e">
        <f t="shared" si="99"/>
        <v>#VALUE!</v>
      </c>
      <c r="FE183" s="213">
        <f t="shared" si="82"/>
        <v>0</v>
      </c>
      <c r="FF183" s="213">
        <f t="shared" si="83"/>
        <v>0</v>
      </c>
    </row>
    <row r="184" spans="1:162" ht="15.75" x14ac:dyDescent="0.25">
      <c r="A184" s="23"/>
      <c r="B184" s="23"/>
      <c r="C184" s="23"/>
      <c r="D184" s="23"/>
      <c r="E184" s="16"/>
      <c r="F184" s="16"/>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23"/>
      <c r="AK184" s="23"/>
      <c r="AL184" s="23"/>
      <c r="AM184" s="23"/>
      <c r="AN184" s="23"/>
      <c r="AO184" s="23"/>
      <c r="AP184" s="23"/>
      <c r="AQ184" s="23"/>
      <c r="AR184" s="23"/>
      <c r="AS184" s="41">
        <f t="shared" si="85"/>
        <v>0</v>
      </c>
      <c r="AT184" s="8"/>
      <c r="AU184" s="8"/>
      <c r="AV184" s="8"/>
      <c r="AW184" s="8"/>
      <c r="AX184" s="8"/>
      <c r="AY184" s="8"/>
      <c r="AZ184" s="8"/>
      <c r="BA184" s="8"/>
      <c r="BB184" s="8"/>
      <c r="BC184" s="8"/>
      <c r="BD184" s="8"/>
      <c r="BE184" s="8"/>
      <c r="BF184" s="8"/>
      <c r="BG184" s="8"/>
      <c r="BH184" s="8"/>
      <c r="BI184" s="8"/>
      <c r="BJ184" s="11" t="str">
        <f t="shared" si="104"/>
        <v/>
      </c>
      <c r="BK184" s="11" t="str">
        <f t="shared" si="105"/>
        <v/>
      </c>
      <c r="BL184" s="16"/>
      <c r="BM184" s="16"/>
      <c r="BN184" s="14" t="str">
        <f t="shared" si="88"/>
        <v/>
      </c>
      <c r="BO184" s="14" t="str">
        <f t="shared" si="89"/>
        <v/>
      </c>
      <c r="BP184" s="33"/>
      <c r="BR184" s="29"/>
      <c r="BS184" s="30"/>
      <c r="BT184" s="30"/>
      <c r="BU184" s="30"/>
      <c r="BV184" s="30"/>
      <c r="BW184" s="30"/>
      <c r="BX184" s="25"/>
      <c r="BY184" s="48">
        <f t="shared" si="90"/>
        <v>0</v>
      </c>
      <c r="BZ184" s="26"/>
      <c r="CA184" s="26"/>
      <c r="CB184" s="26"/>
      <c r="CC184" s="26"/>
      <c r="CD184" s="26"/>
      <c r="CE184" s="26"/>
      <c r="CF184" s="26"/>
      <c r="CG184" s="26"/>
      <c r="CH184" s="26"/>
      <c r="CI184" s="26"/>
      <c r="CJ184" s="26"/>
      <c r="CK184" s="26"/>
      <c r="CL184" s="27" t="str">
        <f t="shared" si="69"/>
        <v/>
      </c>
      <c r="CM184" s="27" t="str">
        <f t="shared" si="91"/>
        <v/>
      </c>
      <c r="CN184" s="26"/>
      <c r="CO184" s="26"/>
      <c r="CP184" s="14" t="str">
        <f t="shared" si="70"/>
        <v/>
      </c>
      <c r="CQ184" s="14" t="str">
        <f t="shared" si="71"/>
        <v/>
      </c>
      <c r="CR184" s="33"/>
      <c r="CS184" s="33"/>
      <c r="CT184" s="32"/>
      <c r="CU184" s="32"/>
      <c r="CV184" s="32"/>
      <c r="CW184" s="23"/>
      <c r="CX184" s="23"/>
      <c r="CY184" s="23"/>
      <c r="CZ184" s="23"/>
      <c r="DA184" s="26">
        <f t="shared" si="92"/>
        <v>0</v>
      </c>
      <c r="DB184" s="26"/>
      <c r="DC184" s="26"/>
      <c r="DD184" s="26"/>
      <c r="DE184" s="26"/>
      <c r="DF184" s="26"/>
      <c r="DG184" s="26"/>
      <c r="DH184" s="26"/>
      <c r="DI184" s="26"/>
      <c r="DJ184" s="26"/>
      <c r="DK184" s="26"/>
      <c r="DL184" s="26"/>
      <c r="DM184" s="26"/>
      <c r="DN184" s="26"/>
      <c r="DO184" s="26"/>
      <c r="DP184" s="26"/>
      <c r="DQ184" s="26"/>
      <c r="DR184" s="26"/>
      <c r="DS184" s="26"/>
      <c r="DT184" s="26"/>
      <c r="DU184" s="26"/>
      <c r="DV184" s="26"/>
      <c r="DW184" s="26"/>
      <c r="DX184" s="26"/>
      <c r="DY184" s="26"/>
      <c r="DZ184" s="27" t="str">
        <f t="shared" si="93"/>
        <v/>
      </c>
      <c r="EA184" s="27" t="str">
        <f t="shared" si="94"/>
        <v/>
      </c>
      <c r="EB184" s="27" t="str">
        <f t="shared" si="95"/>
        <v/>
      </c>
      <c r="EC184" s="27" t="str">
        <f t="shared" si="96"/>
        <v/>
      </c>
      <c r="ED184" s="26"/>
      <c r="EE184" s="26"/>
      <c r="EF184" s="26"/>
      <c r="EG184" s="26"/>
      <c r="EH184" s="27" t="str">
        <f t="shared" si="72"/>
        <v/>
      </c>
      <c r="EI184" s="27" t="str">
        <f t="shared" si="73"/>
        <v/>
      </c>
      <c r="EJ184" s="27" t="str">
        <f t="shared" si="74"/>
        <v/>
      </c>
      <c r="EK184" s="27" t="str">
        <f t="shared" si="75"/>
        <v/>
      </c>
      <c r="EL184" s="527"/>
      <c r="EN184" s="6" t="str">
        <f t="shared" si="76"/>
        <v/>
      </c>
      <c r="EO184" s="6" t="str">
        <f t="shared" si="77"/>
        <v/>
      </c>
      <c r="EP184" s="6" t="str">
        <f t="shared" si="78"/>
        <v/>
      </c>
      <c r="EQ184" s="6" t="str">
        <f t="shared" si="79"/>
        <v/>
      </c>
      <c r="ER184" s="24" t="str">
        <f t="shared" si="97"/>
        <v/>
      </c>
      <c r="ET184" s="6" t="e">
        <f t="shared" si="80"/>
        <v>#VALUE!</v>
      </c>
      <c r="EV184" s="79"/>
      <c r="EW184" s="79"/>
      <c r="EX184" s="79"/>
      <c r="EZ184" s="189" t="e">
        <f t="shared" si="81"/>
        <v>#VALUE!</v>
      </c>
      <c r="FA184" s="201" t="e">
        <f t="shared" si="98"/>
        <v>#VALUE!</v>
      </c>
      <c r="FB184" s="23"/>
      <c r="FC184" s="189" t="e">
        <f t="shared" si="99"/>
        <v>#VALUE!</v>
      </c>
      <c r="FE184" s="213">
        <f t="shared" si="82"/>
        <v>0</v>
      </c>
      <c r="FF184" s="213">
        <f t="shared" si="83"/>
        <v>0</v>
      </c>
    </row>
    <row r="185" spans="1:162" ht="15.75" x14ac:dyDescent="0.25">
      <c r="A185" s="23"/>
      <c r="B185" s="23"/>
      <c r="C185" s="23"/>
      <c r="D185" s="23"/>
      <c r="E185" s="16"/>
      <c r="F185" s="16"/>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23"/>
      <c r="AK185" s="23"/>
      <c r="AL185" s="23"/>
      <c r="AM185" s="23"/>
      <c r="AN185" s="23"/>
      <c r="AO185" s="23"/>
      <c r="AP185" s="23"/>
      <c r="AQ185" s="23"/>
      <c r="AR185" s="23"/>
      <c r="AS185" s="41">
        <f t="shared" si="85"/>
        <v>0</v>
      </c>
      <c r="AT185" s="8"/>
      <c r="AU185" s="8"/>
      <c r="AV185" s="8"/>
      <c r="AW185" s="8"/>
      <c r="AX185" s="8"/>
      <c r="AY185" s="8"/>
      <c r="AZ185" s="8"/>
      <c r="BA185" s="8"/>
      <c r="BB185" s="8"/>
      <c r="BC185" s="8"/>
      <c r="BD185" s="8"/>
      <c r="BE185" s="8"/>
      <c r="BF185" s="8"/>
      <c r="BG185" s="8"/>
      <c r="BH185" s="8"/>
      <c r="BI185" s="8"/>
      <c r="BJ185" s="11" t="str">
        <f t="shared" si="104"/>
        <v/>
      </c>
      <c r="BK185" s="11" t="str">
        <f t="shared" si="105"/>
        <v/>
      </c>
      <c r="BL185" s="16"/>
      <c r="BM185" s="16"/>
      <c r="BN185" s="14" t="str">
        <f t="shared" si="88"/>
        <v/>
      </c>
      <c r="BO185" s="14" t="str">
        <f t="shared" si="89"/>
        <v/>
      </c>
      <c r="BP185" s="33"/>
      <c r="BR185" s="29"/>
      <c r="BS185" s="30"/>
      <c r="BT185" s="30"/>
      <c r="BU185" s="30"/>
      <c r="BV185" s="30"/>
      <c r="BW185" s="30"/>
      <c r="BX185" s="25"/>
      <c r="BY185" s="48">
        <f t="shared" si="90"/>
        <v>0</v>
      </c>
      <c r="BZ185" s="26"/>
      <c r="CA185" s="26"/>
      <c r="CB185" s="26"/>
      <c r="CC185" s="26"/>
      <c r="CD185" s="26"/>
      <c r="CE185" s="26"/>
      <c r="CF185" s="26"/>
      <c r="CG185" s="26"/>
      <c r="CH185" s="26"/>
      <c r="CI185" s="26"/>
      <c r="CJ185" s="26"/>
      <c r="CK185" s="26"/>
      <c r="CL185" s="27" t="str">
        <f t="shared" si="69"/>
        <v/>
      </c>
      <c r="CM185" s="27" t="str">
        <f t="shared" si="91"/>
        <v/>
      </c>
      <c r="CN185" s="26"/>
      <c r="CO185" s="26"/>
      <c r="CP185" s="14" t="str">
        <f t="shared" si="70"/>
        <v/>
      </c>
      <c r="CQ185" s="14" t="str">
        <f t="shared" si="71"/>
        <v/>
      </c>
      <c r="CR185" s="33"/>
      <c r="CS185" s="33"/>
      <c r="CT185" s="32"/>
      <c r="CU185" s="32"/>
      <c r="CV185" s="32"/>
      <c r="CW185" s="23"/>
      <c r="CX185" s="23"/>
      <c r="CY185" s="23"/>
      <c r="CZ185" s="23"/>
      <c r="DA185" s="26">
        <f t="shared" si="92"/>
        <v>0</v>
      </c>
      <c r="DB185" s="26"/>
      <c r="DC185" s="26"/>
      <c r="DD185" s="26"/>
      <c r="DE185" s="26"/>
      <c r="DF185" s="26"/>
      <c r="DG185" s="26"/>
      <c r="DH185" s="26"/>
      <c r="DI185" s="26"/>
      <c r="DJ185" s="26"/>
      <c r="DK185" s="26"/>
      <c r="DL185" s="26"/>
      <c r="DM185" s="26"/>
      <c r="DN185" s="26"/>
      <c r="DO185" s="26"/>
      <c r="DP185" s="26"/>
      <c r="DQ185" s="26"/>
      <c r="DR185" s="26"/>
      <c r="DS185" s="26"/>
      <c r="DT185" s="26"/>
      <c r="DU185" s="26"/>
      <c r="DV185" s="26"/>
      <c r="DW185" s="26"/>
      <c r="DX185" s="26"/>
      <c r="DY185" s="26"/>
      <c r="DZ185" s="27" t="str">
        <f t="shared" si="93"/>
        <v/>
      </c>
      <c r="EA185" s="27" t="str">
        <f t="shared" si="94"/>
        <v/>
      </c>
      <c r="EB185" s="27" t="str">
        <f t="shared" si="95"/>
        <v/>
      </c>
      <c r="EC185" s="27" t="str">
        <f t="shared" si="96"/>
        <v/>
      </c>
      <c r="ED185" s="26"/>
      <c r="EE185" s="26"/>
      <c r="EF185" s="26"/>
      <c r="EG185" s="26"/>
      <c r="EH185" s="27" t="str">
        <f t="shared" si="72"/>
        <v/>
      </c>
      <c r="EI185" s="27" t="str">
        <f t="shared" si="73"/>
        <v/>
      </c>
      <c r="EJ185" s="27" t="str">
        <f t="shared" si="74"/>
        <v/>
      </c>
      <c r="EK185" s="27" t="str">
        <f t="shared" si="75"/>
        <v/>
      </c>
      <c r="EL185" s="527"/>
      <c r="EN185" s="6" t="str">
        <f t="shared" si="76"/>
        <v/>
      </c>
      <c r="EO185" s="6" t="str">
        <f t="shared" si="77"/>
        <v/>
      </c>
      <c r="EP185" s="6" t="str">
        <f t="shared" si="78"/>
        <v/>
      </c>
      <c r="EQ185" s="6" t="str">
        <f t="shared" si="79"/>
        <v/>
      </c>
      <c r="ER185" s="24" t="str">
        <f t="shared" si="97"/>
        <v/>
      </c>
      <c r="ET185" s="6" t="e">
        <f t="shared" si="80"/>
        <v>#VALUE!</v>
      </c>
      <c r="EV185" s="79"/>
      <c r="EW185" s="79"/>
      <c r="EX185" s="79"/>
      <c r="EZ185" s="189" t="e">
        <f t="shared" si="81"/>
        <v>#VALUE!</v>
      </c>
      <c r="FA185" s="201" t="e">
        <f t="shared" si="98"/>
        <v>#VALUE!</v>
      </c>
      <c r="FB185" s="23"/>
      <c r="FC185" s="189" t="e">
        <f t="shared" si="99"/>
        <v>#VALUE!</v>
      </c>
      <c r="FE185" s="213">
        <f t="shared" si="82"/>
        <v>0</v>
      </c>
      <c r="FF185" s="213">
        <f t="shared" si="83"/>
        <v>0</v>
      </c>
    </row>
    <row r="186" spans="1:162" ht="15.75" x14ac:dyDescent="0.25">
      <c r="A186" s="23"/>
      <c r="B186" s="23"/>
      <c r="C186" s="23"/>
      <c r="D186" s="23"/>
      <c r="E186" s="16"/>
      <c r="F186" s="16"/>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23"/>
      <c r="AK186" s="23"/>
      <c r="AL186" s="23"/>
      <c r="AM186" s="23"/>
      <c r="AN186" s="23"/>
      <c r="AO186" s="23"/>
      <c r="AP186" s="23"/>
      <c r="AQ186" s="23"/>
      <c r="AR186" s="23"/>
      <c r="AS186" s="41">
        <f t="shared" si="85"/>
        <v>0</v>
      </c>
      <c r="AT186" s="8"/>
      <c r="AU186" s="8"/>
      <c r="AV186" s="8"/>
      <c r="AW186" s="8"/>
      <c r="AX186" s="8"/>
      <c r="AY186" s="8"/>
      <c r="AZ186" s="8"/>
      <c r="BA186" s="8"/>
      <c r="BB186" s="8"/>
      <c r="BC186" s="8"/>
      <c r="BD186" s="8"/>
      <c r="BE186" s="8"/>
      <c r="BF186" s="8"/>
      <c r="BG186" s="8"/>
      <c r="BH186" s="8"/>
      <c r="BI186" s="8"/>
      <c r="BJ186" s="11" t="str">
        <f t="shared" si="104"/>
        <v/>
      </c>
      <c r="BK186" s="11" t="str">
        <f t="shared" si="105"/>
        <v/>
      </c>
      <c r="BL186" s="16"/>
      <c r="BM186" s="16"/>
      <c r="BN186" s="14" t="str">
        <f t="shared" si="88"/>
        <v/>
      </c>
      <c r="BO186" s="14" t="str">
        <f t="shared" si="89"/>
        <v/>
      </c>
      <c r="BP186" s="33"/>
      <c r="BR186" s="29"/>
      <c r="BS186" s="30"/>
      <c r="BT186" s="30"/>
      <c r="BU186" s="30"/>
      <c r="BV186" s="30"/>
      <c r="BW186" s="30"/>
      <c r="BX186" s="25"/>
      <c r="BY186" s="48">
        <f t="shared" si="90"/>
        <v>0</v>
      </c>
      <c r="BZ186" s="26"/>
      <c r="CA186" s="26"/>
      <c r="CB186" s="26"/>
      <c r="CC186" s="26"/>
      <c r="CD186" s="26"/>
      <c r="CE186" s="26"/>
      <c r="CF186" s="26"/>
      <c r="CG186" s="26"/>
      <c r="CH186" s="26"/>
      <c r="CI186" s="26"/>
      <c r="CJ186" s="26"/>
      <c r="CK186" s="26"/>
      <c r="CL186" s="27" t="str">
        <f t="shared" si="69"/>
        <v/>
      </c>
      <c r="CM186" s="27" t="str">
        <f t="shared" si="91"/>
        <v/>
      </c>
      <c r="CN186" s="26"/>
      <c r="CO186" s="26"/>
      <c r="CP186" s="14" t="str">
        <f t="shared" si="70"/>
        <v/>
      </c>
      <c r="CQ186" s="14" t="str">
        <f t="shared" si="71"/>
        <v/>
      </c>
      <c r="CR186" s="33"/>
      <c r="CS186" s="33"/>
      <c r="CT186" s="32"/>
      <c r="CU186" s="32"/>
      <c r="CV186" s="32"/>
      <c r="CW186" s="23"/>
      <c r="CX186" s="23"/>
      <c r="CY186" s="23"/>
      <c r="CZ186" s="23"/>
      <c r="DA186" s="26">
        <f t="shared" si="92"/>
        <v>0</v>
      </c>
      <c r="DB186" s="26"/>
      <c r="DC186" s="26"/>
      <c r="DD186" s="26"/>
      <c r="DE186" s="26"/>
      <c r="DF186" s="26"/>
      <c r="DG186" s="26"/>
      <c r="DH186" s="26"/>
      <c r="DI186" s="26"/>
      <c r="DJ186" s="26"/>
      <c r="DK186" s="26"/>
      <c r="DL186" s="26"/>
      <c r="DM186" s="26"/>
      <c r="DN186" s="26"/>
      <c r="DO186" s="26"/>
      <c r="DP186" s="26"/>
      <c r="DQ186" s="26"/>
      <c r="DR186" s="26"/>
      <c r="DS186" s="26"/>
      <c r="DT186" s="26"/>
      <c r="DU186" s="26"/>
      <c r="DV186" s="26"/>
      <c r="DW186" s="26"/>
      <c r="DX186" s="26"/>
      <c r="DY186" s="26"/>
      <c r="DZ186" s="27" t="str">
        <f t="shared" si="93"/>
        <v/>
      </c>
      <c r="EA186" s="27" t="str">
        <f t="shared" si="94"/>
        <v/>
      </c>
      <c r="EB186" s="27" t="str">
        <f t="shared" si="95"/>
        <v/>
      </c>
      <c r="EC186" s="27" t="str">
        <f t="shared" si="96"/>
        <v/>
      </c>
      <c r="ED186" s="26"/>
      <c r="EE186" s="26"/>
      <c r="EF186" s="26"/>
      <c r="EG186" s="26"/>
      <c r="EH186" s="27" t="str">
        <f t="shared" si="72"/>
        <v/>
      </c>
      <c r="EI186" s="27" t="str">
        <f t="shared" si="73"/>
        <v/>
      </c>
      <c r="EJ186" s="27" t="str">
        <f t="shared" si="74"/>
        <v/>
      </c>
      <c r="EK186" s="27" t="str">
        <f t="shared" si="75"/>
        <v/>
      </c>
      <c r="EL186" s="527"/>
      <c r="EN186" s="6" t="str">
        <f t="shared" si="76"/>
        <v/>
      </c>
      <c r="EO186" s="6" t="str">
        <f t="shared" si="77"/>
        <v/>
      </c>
      <c r="EP186" s="6" t="str">
        <f t="shared" si="78"/>
        <v/>
      </c>
      <c r="EQ186" s="6" t="str">
        <f t="shared" si="79"/>
        <v/>
      </c>
      <c r="ER186" s="24" t="str">
        <f t="shared" si="97"/>
        <v/>
      </c>
      <c r="ET186" s="6" t="e">
        <f t="shared" si="80"/>
        <v>#VALUE!</v>
      </c>
      <c r="EV186" s="79"/>
      <c r="EW186" s="79"/>
      <c r="EX186" s="79"/>
      <c r="EZ186" s="189" t="e">
        <f t="shared" si="81"/>
        <v>#VALUE!</v>
      </c>
      <c r="FA186" s="201" t="e">
        <f t="shared" si="98"/>
        <v>#VALUE!</v>
      </c>
      <c r="FB186" s="23"/>
      <c r="FC186" s="189" t="e">
        <f t="shared" si="99"/>
        <v>#VALUE!</v>
      </c>
      <c r="FE186" s="213">
        <f t="shared" si="82"/>
        <v>0</v>
      </c>
      <c r="FF186" s="213">
        <f t="shared" si="83"/>
        <v>0</v>
      </c>
    </row>
    <row r="187" spans="1:162" ht="15.75" x14ac:dyDescent="0.25">
      <c r="A187" s="23"/>
      <c r="B187" s="23"/>
      <c r="C187" s="23"/>
      <c r="D187" s="23"/>
      <c r="E187" s="16"/>
      <c r="F187" s="16"/>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23"/>
      <c r="AK187" s="23"/>
      <c r="AL187" s="23"/>
      <c r="AM187" s="23"/>
      <c r="AN187" s="23"/>
      <c r="AO187" s="23"/>
      <c r="AP187" s="23"/>
      <c r="AQ187" s="23"/>
      <c r="AR187" s="23"/>
      <c r="AS187" s="41">
        <f t="shared" si="85"/>
        <v>0</v>
      </c>
      <c r="AT187" s="8"/>
      <c r="AU187" s="8"/>
      <c r="AV187" s="8"/>
      <c r="AW187" s="8"/>
      <c r="AX187" s="8"/>
      <c r="AY187" s="8"/>
      <c r="AZ187" s="8"/>
      <c r="BA187" s="8"/>
      <c r="BB187" s="8"/>
      <c r="BC187" s="8"/>
      <c r="BD187" s="8"/>
      <c r="BE187" s="8"/>
      <c r="BF187" s="8"/>
      <c r="BG187" s="8"/>
      <c r="BH187" s="8"/>
      <c r="BI187" s="8"/>
      <c r="BJ187" s="11" t="str">
        <f t="shared" si="104"/>
        <v/>
      </c>
      <c r="BK187" s="11" t="str">
        <f t="shared" si="105"/>
        <v/>
      </c>
      <c r="BL187" s="16"/>
      <c r="BM187" s="16"/>
      <c r="BN187" s="14" t="str">
        <f t="shared" si="88"/>
        <v/>
      </c>
      <c r="BO187" s="14" t="str">
        <f t="shared" si="89"/>
        <v/>
      </c>
      <c r="BP187" s="33"/>
      <c r="BR187" s="29"/>
      <c r="BS187" s="30"/>
      <c r="BT187" s="30"/>
      <c r="BU187" s="30"/>
      <c r="BV187" s="30"/>
      <c r="BW187" s="30"/>
      <c r="BX187" s="25"/>
      <c r="BY187" s="48">
        <f t="shared" si="90"/>
        <v>0</v>
      </c>
      <c r="BZ187" s="26"/>
      <c r="CA187" s="26"/>
      <c r="CB187" s="26"/>
      <c r="CC187" s="26"/>
      <c r="CD187" s="26"/>
      <c r="CE187" s="26"/>
      <c r="CF187" s="26"/>
      <c r="CG187" s="26"/>
      <c r="CH187" s="26"/>
      <c r="CI187" s="26"/>
      <c r="CJ187" s="26"/>
      <c r="CK187" s="26"/>
      <c r="CL187" s="27" t="str">
        <f t="shared" si="69"/>
        <v/>
      </c>
      <c r="CM187" s="27" t="str">
        <f t="shared" si="91"/>
        <v/>
      </c>
      <c r="CN187" s="26"/>
      <c r="CO187" s="26"/>
      <c r="CP187" s="14" t="str">
        <f t="shared" si="70"/>
        <v/>
      </c>
      <c r="CQ187" s="14" t="str">
        <f t="shared" si="71"/>
        <v/>
      </c>
      <c r="CR187" s="33"/>
      <c r="CS187" s="33"/>
      <c r="CT187" s="32"/>
      <c r="CU187" s="32"/>
      <c r="CV187" s="32"/>
      <c r="CW187" s="23"/>
      <c r="CX187" s="23"/>
      <c r="CY187" s="23"/>
      <c r="CZ187" s="23"/>
      <c r="DA187" s="26">
        <f t="shared" si="92"/>
        <v>0</v>
      </c>
      <c r="DB187" s="26"/>
      <c r="DC187" s="26"/>
      <c r="DD187" s="26"/>
      <c r="DE187" s="26"/>
      <c r="DF187" s="26"/>
      <c r="DG187" s="26"/>
      <c r="DH187" s="26"/>
      <c r="DI187" s="26"/>
      <c r="DJ187" s="26"/>
      <c r="DK187" s="26"/>
      <c r="DL187" s="26"/>
      <c r="DM187" s="26"/>
      <c r="DN187" s="26"/>
      <c r="DO187" s="26"/>
      <c r="DP187" s="26"/>
      <c r="DQ187" s="26"/>
      <c r="DR187" s="26"/>
      <c r="DS187" s="26"/>
      <c r="DT187" s="26"/>
      <c r="DU187" s="26"/>
      <c r="DV187" s="26"/>
      <c r="DW187" s="26"/>
      <c r="DX187" s="26"/>
      <c r="DY187" s="26"/>
      <c r="DZ187" s="27" t="str">
        <f t="shared" si="93"/>
        <v/>
      </c>
      <c r="EA187" s="27" t="str">
        <f t="shared" si="94"/>
        <v/>
      </c>
      <c r="EB187" s="27" t="str">
        <f t="shared" si="95"/>
        <v/>
      </c>
      <c r="EC187" s="27" t="str">
        <f t="shared" si="96"/>
        <v/>
      </c>
      <c r="ED187" s="26"/>
      <c r="EE187" s="26"/>
      <c r="EF187" s="26"/>
      <c r="EG187" s="26"/>
      <c r="EH187" s="27" t="str">
        <f t="shared" si="72"/>
        <v/>
      </c>
      <c r="EI187" s="27" t="str">
        <f t="shared" si="73"/>
        <v/>
      </c>
      <c r="EJ187" s="27" t="str">
        <f t="shared" si="74"/>
        <v/>
      </c>
      <c r="EK187" s="27" t="str">
        <f t="shared" si="75"/>
        <v/>
      </c>
      <c r="EL187" s="527"/>
      <c r="EN187" s="6" t="str">
        <f t="shared" si="76"/>
        <v/>
      </c>
      <c r="EO187" s="6" t="str">
        <f t="shared" si="77"/>
        <v/>
      </c>
      <c r="EP187" s="6" t="str">
        <f t="shared" si="78"/>
        <v/>
      </c>
      <c r="EQ187" s="6" t="str">
        <f t="shared" si="79"/>
        <v/>
      </c>
      <c r="ER187" s="24" t="str">
        <f t="shared" si="97"/>
        <v/>
      </c>
      <c r="ET187" s="6" t="e">
        <f t="shared" si="80"/>
        <v>#VALUE!</v>
      </c>
      <c r="EV187" s="79"/>
      <c r="EW187" s="79"/>
      <c r="EX187" s="79"/>
      <c r="EZ187" s="189" t="e">
        <f t="shared" si="81"/>
        <v>#VALUE!</v>
      </c>
      <c r="FA187" s="201" t="e">
        <f t="shared" si="98"/>
        <v>#VALUE!</v>
      </c>
      <c r="FB187" s="23"/>
      <c r="FC187" s="189" t="e">
        <f t="shared" si="99"/>
        <v>#VALUE!</v>
      </c>
      <c r="FE187" s="213">
        <f t="shared" si="82"/>
        <v>0</v>
      </c>
      <c r="FF187" s="213">
        <f t="shared" si="83"/>
        <v>0</v>
      </c>
    </row>
    <row r="188" spans="1:162" ht="15.75" x14ac:dyDescent="0.25">
      <c r="A188" s="23"/>
      <c r="B188" s="23"/>
      <c r="C188" s="23"/>
      <c r="D188" s="23"/>
      <c r="E188" s="16"/>
      <c r="F188" s="16"/>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23"/>
      <c r="AK188" s="23"/>
      <c r="AL188" s="23"/>
      <c r="AM188" s="23"/>
      <c r="AN188" s="23"/>
      <c r="AO188" s="23"/>
      <c r="AP188" s="23"/>
      <c r="AQ188" s="23"/>
      <c r="AR188" s="23"/>
      <c r="AS188" s="41">
        <f t="shared" si="85"/>
        <v>0</v>
      </c>
      <c r="AT188" s="8"/>
      <c r="AU188" s="8"/>
      <c r="AV188" s="8"/>
      <c r="AW188" s="8"/>
      <c r="AX188" s="8"/>
      <c r="AY188" s="8"/>
      <c r="AZ188" s="8"/>
      <c r="BA188" s="8"/>
      <c r="BB188" s="8"/>
      <c r="BC188" s="8"/>
      <c r="BD188" s="8"/>
      <c r="BE188" s="8"/>
      <c r="BF188" s="8"/>
      <c r="BG188" s="8"/>
      <c r="BH188" s="8"/>
      <c r="BI188" s="8"/>
      <c r="BJ188" s="11" t="str">
        <f t="shared" si="104"/>
        <v/>
      </c>
      <c r="BK188" s="11" t="str">
        <f t="shared" si="105"/>
        <v/>
      </c>
      <c r="BL188" s="16"/>
      <c r="BM188" s="16"/>
      <c r="BN188" s="14" t="str">
        <f t="shared" si="88"/>
        <v/>
      </c>
      <c r="BO188" s="14" t="str">
        <f t="shared" si="89"/>
        <v/>
      </c>
      <c r="BP188" s="33"/>
      <c r="BR188" s="29"/>
      <c r="BS188" s="30"/>
      <c r="BT188" s="30"/>
      <c r="BU188" s="30"/>
      <c r="BV188" s="30"/>
      <c r="BW188" s="30"/>
      <c r="BX188" s="25"/>
      <c r="BY188" s="48">
        <f t="shared" si="90"/>
        <v>0</v>
      </c>
      <c r="BZ188" s="26"/>
      <c r="CA188" s="26"/>
      <c r="CB188" s="26"/>
      <c r="CC188" s="26"/>
      <c r="CD188" s="26"/>
      <c r="CE188" s="26"/>
      <c r="CF188" s="26"/>
      <c r="CG188" s="26"/>
      <c r="CH188" s="26"/>
      <c r="CI188" s="26"/>
      <c r="CJ188" s="26"/>
      <c r="CK188" s="26"/>
      <c r="CL188" s="27" t="str">
        <f t="shared" si="69"/>
        <v/>
      </c>
      <c r="CM188" s="27" t="str">
        <f t="shared" si="91"/>
        <v/>
      </c>
      <c r="CN188" s="26"/>
      <c r="CO188" s="26"/>
      <c r="CP188" s="14" t="str">
        <f t="shared" si="70"/>
        <v/>
      </c>
      <c r="CQ188" s="14" t="str">
        <f t="shared" si="71"/>
        <v/>
      </c>
      <c r="CR188" s="33"/>
      <c r="CS188" s="33"/>
      <c r="CT188" s="32"/>
      <c r="CU188" s="32"/>
      <c r="CV188" s="32"/>
      <c r="CW188" s="23"/>
      <c r="CX188" s="23"/>
      <c r="CY188" s="23"/>
      <c r="CZ188" s="23"/>
      <c r="DA188" s="26">
        <f t="shared" si="92"/>
        <v>0</v>
      </c>
      <c r="DB188" s="26"/>
      <c r="DC188" s="26"/>
      <c r="DD188" s="26"/>
      <c r="DE188" s="26"/>
      <c r="DF188" s="26"/>
      <c r="DG188" s="26"/>
      <c r="DH188" s="26"/>
      <c r="DI188" s="26"/>
      <c r="DJ188" s="26"/>
      <c r="DK188" s="26"/>
      <c r="DL188" s="26"/>
      <c r="DM188" s="26"/>
      <c r="DN188" s="26"/>
      <c r="DO188" s="26"/>
      <c r="DP188" s="26"/>
      <c r="DQ188" s="26"/>
      <c r="DR188" s="26"/>
      <c r="DS188" s="26"/>
      <c r="DT188" s="26"/>
      <c r="DU188" s="26"/>
      <c r="DV188" s="26"/>
      <c r="DW188" s="26"/>
      <c r="DX188" s="26"/>
      <c r="DY188" s="26"/>
      <c r="DZ188" s="27" t="str">
        <f t="shared" si="93"/>
        <v/>
      </c>
      <c r="EA188" s="27" t="str">
        <f t="shared" si="94"/>
        <v/>
      </c>
      <c r="EB188" s="27" t="str">
        <f t="shared" si="95"/>
        <v/>
      </c>
      <c r="EC188" s="27" t="str">
        <f t="shared" si="96"/>
        <v/>
      </c>
      <c r="ED188" s="26"/>
      <c r="EE188" s="26"/>
      <c r="EF188" s="26"/>
      <c r="EG188" s="26"/>
      <c r="EH188" s="27" t="str">
        <f t="shared" si="72"/>
        <v/>
      </c>
      <c r="EI188" s="27" t="str">
        <f t="shared" si="73"/>
        <v/>
      </c>
      <c r="EJ188" s="27" t="str">
        <f t="shared" si="74"/>
        <v/>
      </c>
      <c r="EK188" s="27" t="str">
        <f t="shared" si="75"/>
        <v/>
      </c>
      <c r="EL188" s="527"/>
      <c r="EN188" s="6" t="str">
        <f t="shared" si="76"/>
        <v/>
      </c>
      <c r="EO188" s="6" t="str">
        <f t="shared" si="77"/>
        <v/>
      </c>
      <c r="EP188" s="6" t="str">
        <f t="shared" si="78"/>
        <v/>
      </c>
      <c r="EQ188" s="6" t="str">
        <f t="shared" si="79"/>
        <v/>
      </c>
      <c r="ER188" s="24" t="str">
        <f t="shared" si="97"/>
        <v/>
      </c>
      <c r="ET188" s="6" t="e">
        <f t="shared" si="80"/>
        <v>#VALUE!</v>
      </c>
      <c r="EV188" s="79"/>
      <c r="EW188" s="79"/>
      <c r="EX188" s="79"/>
      <c r="EZ188" s="189" t="e">
        <f t="shared" si="81"/>
        <v>#VALUE!</v>
      </c>
      <c r="FA188" s="201" t="e">
        <f t="shared" si="98"/>
        <v>#VALUE!</v>
      </c>
      <c r="FB188" s="23"/>
      <c r="FC188" s="189" t="e">
        <f t="shared" si="99"/>
        <v>#VALUE!</v>
      </c>
      <c r="FE188" s="213">
        <f t="shared" si="82"/>
        <v>0</v>
      </c>
      <c r="FF188" s="213">
        <f t="shared" si="83"/>
        <v>0</v>
      </c>
    </row>
    <row r="189" spans="1:162" ht="15.75" x14ac:dyDescent="0.25">
      <c r="A189" s="23"/>
      <c r="B189" s="23"/>
      <c r="C189" s="23"/>
      <c r="D189" s="23"/>
      <c r="E189" s="16"/>
      <c r="F189" s="16"/>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23"/>
      <c r="AK189" s="23"/>
      <c r="AL189" s="23"/>
      <c r="AM189" s="23"/>
      <c r="AN189" s="23"/>
      <c r="AO189" s="23"/>
      <c r="AP189" s="23"/>
      <c r="AQ189" s="23"/>
      <c r="AR189" s="23"/>
      <c r="AS189" s="41">
        <f t="shared" si="85"/>
        <v>0</v>
      </c>
      <c r="AT189" s="8"/>
      <c r="AU189" s="8"/>
      <c r="AV189" s="8"/>
      <c r="AW189" s="8"/>
      <c r="AX189" s="8"/>
      <c r="AY189" s="8"/>
      <c r="AZ189" s="8"/>
      <c r="BA189" s="8"/>
      <c r="BB189" s="8"/>
      <c r="BC189" s="8"/>
      <c r="BD189" s="8"/>
      <c r="BE189" s="8"/>
      <c r="BF189" s="8"/>
      <c r="BG189" s="8"/>
      <c r="BH189" s="8"/>
      <c r="BI189" s="8"/>
      <c r="BJ189" s="11" t="str">
        <f t="shared" si="104"/>
        <v/>
      </c>
      <c r="BK189" s="11" t="str">
        <f t="shared" si="105"/>
        <v/>
      </c>
      <c r="BL189" s="16"/>
      <c r="BM189" s="16"/>
      <c r="BN189" s="14" t="str">
        <f t="shared" si="88"/>
        <v/>
      </c>
      <c r="BO189" s="14" t="str">
        <f t="shared" si="89"/>
        <v/>
      </c>
      <c r="BP189" s="33"/>
      <c r="BR189" s="29"/>
      <c r="BS189" s="30"/>
      <c r="BT189" s="30"/>
      <c r="BU189" s="30"/>
      <c r="BV189" s="30"/>
      <c r="BW189" s="30"/>
      <c r="BX189" s="25"/>
      <c r="BY189" s="48">
        <f t="shared" si="90"/>
        <v>0</v>
      </c>
      <c r="BZ189" s="26"/>
      <c r="CA189" s="26"/>
      <c r="CB189" s="26"/>
      <c r="CC189" s="26"/>
      <c r="CD189" s="26"/>
      <c r="CE189" s="26"/>
      <c r="CF189" s="26"/>
      <c r="CG189" s="26"/>
      <c r="CH189" s="26"/>
      <c r="CI189" s="26"/>
      <c r="CJ189" s="26"/>
      <c r="CK189" s="26"/>
      <c r="CL189" s="27" t="str">
        <f t="shared" si="69"/>
        <v/>
      </c>
      <c r="CM189" s="27" t="str">
        <f t="shared" si="91"/>
        <v/>
      </c>
      <c r="CN189" s="26"/>
      <c r="CO189" s="26"/>
      <c r="CP189" s="14" t="str">
        <f t="shared" si="70"/>
        <v/>
      </c>
      <c r="CQ189" s="14" t="str">
        <f t="shared" si="71"/>
        <v/>
      </c>
      <c r="CR189" s="33"/>
      <c r="CS189" s="33"/>
      <c r="CT189" s="32"/>
      <c r="CU189" s="32"/>
      <c r="CV189" s="32"/>
      <c r="CW189" s="23"/>
      <c r="CX189" s="23"/>
      <c r="CY189" s="23"/>
      <c r="CZ189" s="23"/>
      <c r="DA189" s="26">
        <f t="shared" si="92"/>
        <v>0</v>
      </c>
      <c r="DB189" s="26"/>
      <c r="DC189" s="26"/>
      <c r="DD189" s="26"/>
      <c r="DE189" s="26"/>
      <c r="DF189" s="26"/>
      <c r="DG189" s="26"/>
      <c r="DH189" s="26"/>
      <c r="DI189" s="26"/>
      <c r="DJ189" s="26"/>
      <c r="DK189" s="26"/>
      <c r="DL189" s="26"/>
      <c r="DM189" s="26"/>
      <c r="DN189" s="26"/>
      <c r="DO189" s="26"/>
      <c r="DP189" s="26"/>
      <c r="DQ189" s="26"/>
      <c r="DR189" s="26"/>
      <c r="DS189" s="26"/>
      <c r="DT189" s="26"/>
      <c r="DU189" s="26"/>
      <c r="DV189" s="26"/>
      <c r="DW189" s="26"/>
      <c r="DX189" s="26"/>
      <c r="DY189" s="26"/>
      <c r="DZ189" s="27" t="str">
        <f t="shared" si="93"/>
        <v/>
      </c>
      <c r="EA189" s="27" t="str">
        <f t="shared" si="94"/>
        <v/>
      </c>
      <c r="EB189" s="27" t="str">
        <f t="shared" si="95"/>
        <v/>
      </c>
      <c r="EC189" s="27" t="str">
        <f t="shared" si="96"/>
        <v/>
      </c>
      <c r="ED189" s="26"/>
      <c r="EE189" s="26"/>
      <c r="EF189" s="26"/>
      <c r="EG189" s="26"/>
      <c r="EH189" s="27" t="str">
        <f t="shared" si="72"/>
        <v/>
      </c>
      <c r="EI189" s="27" t="str">
        <f t="shared" si="73"/>
        <v/>
      </c>
      <c r="EJ189" s="27" t="str">
        <f t="shared" si="74"/>
        <v/>
      </c>
      <c r="EK189" s="27" t="str">
        <f t="shared" si="75"/>
        <v/>
      </c>
      <c r="EL189" s="527"/>
      <c r="EN189" s="6" t="str">
        <f t="shared" si="76"/>
        <v/>
      </c>
      <c r="EO189" s="6" t="str">
        <f t="shared" si="77"/>
        <v/>
      </c>
      <c r="EP189" s="6" t="str">
        <f t="shared" si="78"/>
        <v/>
      </c>
      <c r="EQ189" s="6" t="str">
        <f t="shared" si="79"/>
        <v/>
      </c>
      <c r="ER189" s="24" t="str">
        <f t="shared" si="97"/>
        <v/>
      </c>
      <c r="ET189" s="6" t="e">
        <f t="shared" si="80"/>
        <v>#VALUE!</v>
      </c>
      <c r="EV189" s="79"/>
      <c r="EW189" s="79"/>
      <c r="EX189" s="79"/>
      <c r="EZ189" s="189" t="e">
        <f t="shared" si="81"/>
        <v>#VALUE!</v>
      </c>
      <c r="FA189" s="201" t="e">
        <f t="shared" si="98"/>
        <v>#VALUE!</v>
      </c>
      <c r="FB189" s="23"/>
      <c r="FC189" s="189" t="e">
        <f t="shared" si="99"/>
        <v>#VALUE!</v>
      </c>
      <c r="FE189" s="213">
        <f t="shared" si="82"/>
        <v>0</v>
      </c>
      <c r="FF189" s="213">
        <f t="shared" si="83"/>
        <v>0</v>
      </c>
    </row>
    <row r="190" spans="1:162" ht="15.75" x14ac:dyDescent="0.25">
      <c r="A190" s="23"/>
      <c r="B190" s="23"/>
      <c r="C190" s="23"/>
      <c r="D190" s="23"/>
      <c r="E190" s="16"/>
      <c r="F190" s="16"/>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23"/>
      <c r="AK190" s="23"/>
      <c r="AL190" s="23"/>
      <c r="AM190" s="23"/>
      <c r="AN190" s="23"/>
      <c r="AO190" s="23"/>
      <c r="AP190" s="23"/>
      <c r="AQ190" s="23"/>
      <c r="AR190" s="23"/>
      <c r="AS190" s="41">
        <f t="shared" si="85"/>
        <v>0</v>
      </c>
      <c r="AT190" s="8"/>
      <c r="AU190" s="8"/>
      <c r="AV190" s="8"/>
      <c r="AW190" s="8"/>
      <c r="AX190" s="8"/>
      <c r="AY190" s="8"/>
      <c r="AZ190" s="8"/>
      <c r="BA190" s="8"/>
      <c r="BB190" s="8"/>
      <c r="BC190" s="8"/>
      <c r="BD190" s="8"/>
      <c r="BE190" s="8"/>
      <c r="BF190" s="8"/>
      <c r="BG190" s="8"/>
      <c r="BH190" s="8"/>
      <c r="BI190" s="8"/>
      <c r="BJ190" s="11" t="str">
        <f t="shared" si="104"/>
        <v/>
      </c>
      <c r="BK190" s="11" t="str">
        <f t="shared" si="105"/>
        <v/>
      </c>
      <c r="BL190" s="16"/>
      <c r="BM190" s="16"/>
      <c r="BN190" s="14" t="str">
        <f t="shared" si="88"/>
        <v/>
      </c>
      <c r="BO190" s="14" t="str">
        <f t="shared" si="89"/>
        <v/>
      </c>
      <c r="BP190" s="33"/>
      <c r="BR190" s="29"/>
      <c r="BS190" s="30"/>
      <c r="BT190" s="30"/>
      <c r="BU190" s="30"/>
      <c r="BV190" s="30"/>
      <c r="BW190" s="30"/>
      <c r="BX190" s="25"/>
      <c r="BY190" s="48">
        <f t="shared" si="90"/>
        <v>0</v>
      </c>
      <c r="BZ190" s="26"/>
      <c r="CA190" s="26"/>
      <c r="CB190" s="26"/>
      <c r="CC190" s="26"/>
      <c r="CD190" s="26"/>
      <c r="CE190" s="26"/>
      <c r="CF190" s="26"/>
      <c r="CG190" s="26"/>
      <c r="CH190" s="26"/>
      <c r="CI190" s="26"/>
      <c r="CJ190" s="26"/>
      <c r="CK190" s="26"/>
      <c r="CL190" s="27" t="str">
        <f t="shared" si="69"/>
        <v/>
      </c>
      <c r="CM190" s="27" t="str">
        <f t="shared" si="91"/>
        <v/>
      </c>
      <c r="CN190" s="26"/>
      <c r="CO190" s="26"/>
      <c r="CP190" s="14" t="str">
        <f t="shared" si="70"/>
        <v/>
      </c>
      <c r="CQ190" s="14" t="str">
        <f t="shared" si="71"/>
        <v/>
      </c>
      <c r="CR190" s="33"/>
      <c r="CS190" s="33"/>
      <c r="CT190" s="32"/>
      <c r="CU190" s="32"/>
      <c r="CV190" s="32"/>
      <c r="CW190" s="23"/>
      <c r="CX190" s="23"/>
      <c r="CY190" s="23"/>
      <c r="CZ190" s="23"/>
      <c r="DA190" s="26">
        <f t="shared" si="92"/>
        <v>0</v>
      </c>
      <c r="DB190" s="26"/>
      <c r="DC190" s="26"/>
      <c r="DD190" s="26"/>
      <c r="DE190" s="26"/>
      <c r="DF190" s="26"/>
      <c r="DG190" s="26"/>
      <c r="DH190" s="26"/>
      <c r="DI190" s="26"/>
      <c r="DJ190" s="26"/>
      <c r="DK190" s="26"/>
      <c r="DL190" s="26"/>
      <c r="DM190" s="26"/>
      <c r="DN190" s="26"/>
      <c r="DO190" s="26"/>
      <c r="DP190" s="26"/>
      <c r="DQ190" s="26"/>
      <c r="DR190" s="26"/>
      <c r="DS190" s="26"/>
      <c r="DT190" s="26"/>
      <c r="DU190" s="26"/>
      <c r="DV190" s="26"/>
      <c r="DW190" s="26"/>
      <c r="DX190" s="26"/>
      <c r="DY190" s="26"/>
      <c r="DZ190" s="27" t="str">
        <f t="shared" si="93"/>
        <v/>
      </c>
      <c r="EA190" s="27" t="str">
        <f t="shared" si="94"/>
        <v/>
      </c>
      <c r="EB190" s="27" t="str">
        <f t="shared" si="95"/>
        <v/>
      </c>
      <c r="EC190" s="27" t="str">
        <f t="shared" si="96"/>
        <v/>
      </c>
      <c r="ED190" s="26"/>
      <c r="EE190" s="26"/>
      <c r="EF190" s="26"/>
      <c r="EG190" s="26"/>
      <c r="EH190" s="27" t="str">
        <f t="shared" si="72"/>
        <v/>
      </c>
      <c r="EI190" s="27" t="str">
        <f t="shared" si="73"/>
        <v/>
      </c>
      <c r="EJ190" s="27" t="str">
        <f t="shared" si="74"/>
        <v/>
      </c>
      <c r="EK190" s="27" t="str">
        <f t="shared" si="75"/>
        <v/>
      </c>
      <c r="EL190" s="527"/>
      <c r="EN190" s="6" t="str">
        <f t="shared" si="76"/>
        <v/>
      </c>
      <c r="EO190" s="6" t="str">
        <f t="shared" si="77"/>
        <v/>
      </c>
      <c r="EP190" s="6" t="str">
        <f t="shared" si="78"/>
        <v/>
      </c>
      <c r="EQ190" s="6" t="str">
        <f t="shared" si="79"/>
        <v/>
      </c>
      <c r="ER190" s="24" t="str">
        <f t="shared" si="97"/>
        <v/>
      </c>
      <c r="ET190" s="6" t="e">
        <f t="shared" si="80"/>
        <v>#VALUE!</v>
      </c>
      <c r="EV190" s="79"/>
      <c r="EW190" s="79"/>
      <c r="EX190" s="79"/>
      <c r="EZ190" s="189" t="e">
        <f t="shared" si="81"/>
        <v>#VALUE!</v>
      </c>
      <c r="FA190" s="201" t="e">
        <f t="shared" si="98"/>
        <v>#VALUE!</v>
      </c>
      <c r="FB190" s="23"/>
      <c r="FC190" s="189" t="e">
        <f t="shared" si="99"/>
        <v>#VALUE!</v>
      </c>
      <c r="FE190" s="213">
        <f t="shared" si="82"/>
        <v>0</v>
      </c>
      <c r="FF190" s="213">
        <f t="shared" si="83"/>
        <v>0</v>
      </c>
    </row>
    <row r="191" spans="1:162" ht="15.75" x14ac:dyDescent="0.25">
      <c r="A191" s="23"/>
      <c r="B191" s="23"/>
      <c r="C191" s="23"/>
      <c r="D191" s="23"/>
      <c r="E191" s="16"/>
      <c r="F191" s="16"/>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23"/>
      <c r="AK191" s="23"/>
      <c r="AL191" s="23"/>
      <c r="AM191" s="23"/>
      <c r="AN191" s="23"/>
      <c r="AO191" s="23"/>
      <c r="AP191" s="23"/>
      <c r="AQ191" s="23"/>
      <c r="AR191" s="23"/>
      <c r="AS191" s="41">
        <f t="shared" si="85"/>
        <v>0</v>
      </c>
      <c r="AT191" s="8"/>
      <c r="AU191" s="8"/>
      <c r="AV191" s="8"/>
      <c r="AW191" s="8"/>
      <c r="AX191" s="8"/>
      <c r="AY191" s="8"/>
      <c r="AZ191" s="8"/>
      <c r="BA191" s="8"/>
      <c r="BB191" s="8"/>
      <c r="BC191" s="8"/>
      <c r="BD191" s="8"/>
      <c r="BE191" s="8"/>
      <c r="BF191" s="8"/>
      <c r="BG191" s="8"/>
      <c r="BH191" s="8"/>
      <c r="BI191" s="8"/>
      <c r="BJ191" s="11" t="str">
        <f t="shared" si="104"/>
        <v/>
      </c>
      <c r="BK191" s="11" t="str">
        <f t="shared" si="105"/>
        <v/>
      </c>
      <c r="BL191" s="16"/>
      <c r="BM191" s="16"/>
      <c r="BN191" s="14" t="str">
        <f t="shared" si="88"/>
        <v/>
      </c>
      <c r="BO191" s="14" t="str">
        <f t="shared" si="89"/>
        <v/>
      </c>
      <c r="BP191" s="33"/>
      <c r="BR191" s="29"/>
      <c r="BS191" s="30"/>
      <c r="BT191" s="30"/>
      <c r="BU191" s="30"/>
      <c r="BV191" s="30"/>
      <c r="BW191" s="30"/>
      <c r="BX191" s="25"/>
      <c r="BY191" s="48">
        <f t="shared" si="90"/>
        <v>0</v>
      </c>
      <c r="BZ191" s="26"/>
      <c r="CA191" s="26"/>
      <c r="CB191" s="26"/>
      <c r="CC191" s="26"/>
      <c r="CD191" s="26"/>
      <c r="CE191" s="26"/>
      <c r="CF191" s="26"/>
      <c r="CG191" s="26"/>
      <c r="CH191" s="26"/>
      <c r="CI191" s="26"/>
      <c r="CJ191" s="26"/>
      <c r="CK191" s="26"/>
      <c r="CL191" s="27" t="str">
        <f t="shared" si="69"/>
        <v/>
      </c>
      <c r="CM191" s="27" t="str">
        <f t="shared" si="91"/>
        <v/>
      </c>
      <c r="CN191" s="26"/>
      <c r="CO191" s="26"/>
      <c r="CP191" s="14" t="str">
        <f t="shared" si="70"/>
        <v/>
      </c>
      <c r="CQ191" s="14" t="str">
        <f t="shared" si="71"/>
        <v/>
      </c>
      <c r="CR191" s="33"/>
      <c r="CS191" s="33"/>
      <c r="CT191" s="32"/>
      <c r="CU191" s="32"/>
      <c r="CV191" s="32"/>
      <c r="CW191" s="23"/>
      <c r="CX191" s="23"/>
      <c r="CY191" s="23"/>
      <c r="CZ191" s="23"/>
      <c r="DA191" s="26">
        <f t="shared" si="92"/>
        <v>0</v>
      </c>
      <c r="DB191" s="26"/>
      <c r="DC191" s="26"/>
      <c r="DD191" s="26"/>
      <c r="DE191" s="26"/>
      <c r="DF191" s="26"/>
      <c r="DG191" s="26"/>
      <c r="DH191" s="26"/>
      <c r="DI191" s="26"/>
      <c r="DJ191" s="26"/>
      <c r="DK191" s="26"/>
      <c r="DL191" s="26"/>
      <c r="DM191" s="26"/>
      <c r="DN191" s="26"/>
      <c r="DO191" s="26"/>
      <c r="DP191" s="26"/>
      <c r="DQ191" s="26"/>
      <c r="DR191" s="26"/>
      <c r="DS191" s="26"/>
      <c r="DT191" s="26"/>
      <c r="DU191" s="26"/>
      <c r="DV191" s="26"/>
      <c r="DW191" s="26"/>
      <c r="DX191" s="26"/>
      <c r="DY191" s="26"/>
      <c r="DZ191" s="27" t="str">
        <f t="shared" si="93"/>
        <v/>
      </c>
      <c r="EA191" s="27" t="str">
        <f t="shared" si="94"/>
        <v/>
      </c>
      <c r="EB191" s="27" t="str">
        <f t="shared" si="95"/>
        <v/>
      </c>
      <c r="EC191" s="27" t="str">
        <f t="shared" si="96"/>
        <v/>
      </c>
      <c r="ED191" s="26"/>
      <c r="EE191" s="26"/>
      <c r="EF191" s="26"/>
      <c r="EG191" s="26"/>
      <c r="EH191" s="27" t="str">
        <f t="shared" si="72"/>
        <v/>
      </c>
      <c r="EI191" s="27" t="str">
        <f t="shared" si="73"/>
        <v/>
      </c>
      <c r="EJ191" s="27" t="str">
        <f t="shared" si="74"/>
        <v/>
      </c>
      <c r="EK191" s="27" t="str">
        <f t="shared" si="75"/>
        <v/>
      </c>
      <c r="EL191" s="527"/>
      <c r="EN191" s="6" t="str">
        <f t="shared" si="76"/>
        <v/>
      </c>
      <c r="EO191" s="6" t="str">
        <f t="shared" si="77"/>
        <v/>
      </c>
      <c r="EP191" s="6" t="str">
        <f t="shared" si="78"/>
        <v/>
      </c>
      <c r="EQ191" s="6" t="str">
        <f t="shared" si="79"/>
        <v/>
      </c>
      <c r="ER191" s="24" t="str">
        <f t="shared" si="97"/>
        <v/>
      </c>
      <c r="ET191" s="6" t="e">
        <f t="shared" si="80"/>
        <v>#VALUE!</v>
      </c>
      <c r="EV191" s="79"/>
      <c r="EW191" s="79"/>
      <c r="EX191" s="79"/>
      <c r="EZ191" s="189" t="e">
        <f t="shared" si="81"/>
        <v>#VALUE!</v>
      </c>
      <c r="FA191" s="201" t="e">
        <f t="shared" si="98"/>
        <v>#VALUE!</v>
      </c>
      <c r="FB191" s="23"/>
      <c r="FC191" s="189" t="e">
        <f t="shared" si="99"/>
        <v>#VALUE!</v>
      </c>
      <c r="FE191" s="213">
        <f t="shared" si="82"/>
        <v>0</v>
      </c>
      <c r="FF191" s="213">
        <f t="shared" si="83"/>
        <v>0</v>
      </c>
    </row>
    <row r="192" spans="1:162" ht="15.75" x14ac:dyDescent="0.25">
      <c r="A192" s="23"/>
      <c r="B192" s="23"/>
      <c r="C192" s="23"/>
      <c r="D192" s="23"/>
      <c r="E192" s="16"/>
      <c r="F192" s="16"/>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23"/>
      <c r="AK192" s="23"/>
      <c r="AL192" s="23"/>
      <c r="AM192" s="23"/>
      <c r="AN192" s="23"/>
      <c r="AO192" s="23"/>
      <c r="AP192" s="23"/>
      <c r="AQ192" s="23"/>
      <c r="AR192" s="23"/>
      <c r="AS192" s="41">
        <f t="shared" si="85"/>
        <v>0</v>
      </c>
      <c r="AT192" s="8"/>
      <c r="AU192" s="8"/>
      <c r="AV192" s="8"/>
      <c r="AW192" s="8"/>
      <c r="AX192" s="8"/>
      <c r="AY192" s="8"/>
      <c r="AZ192" s="8"/>
      <c r="BA192" s="8"/>
      <c r="BB192" s="8"/>
      <c r="BC192" s="8"/>
      <c r="BD192" s="8"/>
      <c r="BE192" s="8"/>
      <c r="BF192" s="8"/>
      <c r="BG192" s="8"/>
      <c r="BH192" s="8"/>
      <c r="BI192" s="8"/>
      <c r="BJ192" s="11" t="str">
        <f t="shared" si="104"/>
        <v/>
      </c>
      <c r="BK192" s="11" t="str">
        <f t="shared" si="105"/>
        <v/>
      </c>
      <c r="BL192" s="16"/>
      <c r="BM192" s="16"/>
      <c r="BN192" s="14" t="str">
        <f t="shared" si="88"/>
        <v/>
      </c>
      <c r="BO192" s="14" t="str">
        <f t="shared" si="89"/>
        <v/>
      </c>
      <c r="BP192" s="33"/>
      <c r="BR192" s="29"/>
      <c r="BS192" s="30"/>
      <c r="BT192" s="30"/>
      <c r="BU192" s="30"/>
      <c r="BV192" s="30"/>
      <c r="BW192" s="30"/>
      <c r="BX192" s="25"/>
      <c r="BY192" s="48">
        <f t="shared" si="90"/>
        <v>0</v>
      </c>
      <c r="BZ192" s="26"/>
      <c r="CA192" s="26"/>
      <c r="CB192" s="26"/>
      <c r="CC192" s="26"/>
      <c r="CD192" s="26"/>
      <c r="CE192" s="26"/>
      <c r="CF192" s="26"/>
      <c r="CG192" s="26"/>
      <c r="CH192" s="26"/>
      <c r="CI192" s="26"/>
      <c r="CJ192" s="26"/>
      <c r="CK192" s="26"/>
      <c r="CL192" s="27" t="str">
        <f t="shared" si="69"/>
        <v/>
      </c>
      <c r="CM192" s="27" t="str">
        <f t="shared" si="91"/>
        <v/>
      </c>
      <c r="CN192" s="26"/>
      <c r="CO192" s="26"/>
      <c r="CP192" s="14" t="str">
        <f t="shared" si="70"/>
        <v/>
      </c>
      <c r="CQ192" s="14" t="str">
        <f t="shared" si="71"/>
        <v/>
      </c>
      <c r="CR192" s="33"/>
      <c r="CS192" s="33"/>
      <c r="CT192" s="32"/>
      <c r="CU192" s="32"/>
      <c r="CV192" s="32"/>
      <c r="CW192" s="23"/>
      <c r="CX192" s="23"/>
      <c r="CY192" s="23"/>
      <c r="CZ192" s="23"/>
      <c r="DA192" s="26">
        <f t="shared" si="92"/>
        <v>0</v>
      </c>
      <c r="DB192" s="26"/>
      <c r="DC192" s="26"/>
      <c r="DD192" s="26"/>
      <c r="DE192" s="26"/>
      <c r="DF192" s="26"/>
      <c r="DG192" s="26"/>
      <c r="DH192" s="26"/>
      <c r="DI192" s="26"/>
      <c r="DJ192" s="26"/>
      <c r="DK192" s="26"/>
      <c r="DL192" s="26"/>
      <c r="DM192" s="26"/>
      <c r="DN192" s="26"/>
      <c r="DO192" s="26"/>
      <c r="DP192" s="26"/>
      <c r="DQ192" s="26"/>
      <c r="DR192" s="26"/>
      <c r="DS192" s="26"/>
      <c r="DT192" s="26"/>
      <c r="DU192" s="26"/>
      <c r="DV192" s="26"/>
      <c r="DW192" s="26"/>
      <c r="DX192" s="26"/>
      <c r="DY192" s="26"/>
      <c r="DZ192" s="27" t="str">
        <f t="shared" si="93"/>
        <v/>
      </c>
      <c r="EA192" s="27" t="str">
        <f t="shared" si="94"/>
        <v/>
      </c>
      <c r="EB192" s="27" t="str">
        <f t="shared" si="95"/>
        <v/>
      </c>
      <c r="EC192" s="27" t="str">
        <f t="shared" si="96"/>
        <v/>
      </c>
      <c r="ED192" s="26"/>
      <c r="EE192" s="26"/>
      <c r="EF192" s="26"/>
      <c r="EG192" s="26"/>
      <c r="EH192" s="27" t="str">
        <f t="shared" si="72"/>
        <v/>
      </c>
      <c r="EI192" s="27" t="str">
        <f t="shared" si="73"/>
        <v/>
      </c>
      <c r="EJ192" s="27" t="str">
        <f t="shared" si="74"/>
        <v/>
      </c>
      <c r="EK192" s="27" t="str">
        <f t="shared" si="75"/>
        <v/>
      </c>
      <c r="EL192" s="527"/>
      <c r="EN192" s="6" t="str">
        <f t="shared" si="76"/>
        <v/>
      </c>
      <c r="EO192" s="6" t="str">
        <f t="shared" si="77"/>
        <v/>
      </c>
      <c r="EP192" s="6" t="str">
        <f t="shared" si="78"/>
        <v/>
      </c>
      <c r="EQ192" s="6" t="str">
        <f t="shared" si="79"/>
        <v/>
      </c>
      <c r="ER192" s="24" t="str">
        <f t="shared" si="97"/>
        <v/>
      </c>
      <c r="ET192" s="6" t="e">
        <f t="shared" si="80"/>
        <v>#VALUE!</v>
      </c>
      <c r="EV192" s="79"/>
      <c r="EW192" s="79"/>
      <c r="EX192" s="79"/>
      <c r="EZ192" s="189" t="e">
        <f t="shared" si="81"/>
        <v>#VALUE!</v>
      </c>
      <c r="FA192" s="201" t="e">
        <f t="shared" si="98"/>
        <v>#VALUE!</v>
      </c>
      <c r="FB192" s="23"/>
      <c r="FC192" s="189" t="e">
        <f t="shared" si="99"/>
        <v>#VALUE!</v>
      </c>
      <c r="FE192" s="213">
        <f t="shared" si="82"/>
        <v>0</v>
      </c>
      <c r="FF192" s="213">
        <f t="shared" si="83"/>
        <v>0</v>
      </c>
    </row>
    <row r="193" spans="1:162" ht="15.75" x14ac:dyDescent="0.25">
      <c r="A193" s="23"/>
      <c r="B193" s="23"/>
      <c r="C193" s="23"/>
      <c r="D193" s="23"/>
      <c r="E193" s="16"/>
      <c r="F193" s="16"/>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23"/>
      <c r="AK193" s="23"/>
      <c r="AL193" s="23"/>
      <c r="AM193" s="23"/>
      <c r="AN193" s="23"/>
      <c r="AO193" s="23"/>
      <c r="AP193" s="23"/>
      <c r="AQ193" s="23"/>
      <c r="AR193" s="23"/>
      <c r="AS193" s="41">
        <f t="shared" si="85"/>
        <v>0</v>
      </c>
      <c r="AT193" s="8"/>
      <c r="AU193" s="8"/>
      <c r="AV193" s="8"/>
      <c r="AW193" s="8"/>
      <c r="AX193" s="8"/>
      <c r="AY193" s="8"/>
      <c r="AZ193" s="8"/>
      <c r="BA193" s="8"/>
      <c r="BB193" s="8"/>
      <c r="BC193" s="8"/>
      <c r="BD193" s="8"/>
      <c r="BE193" s="8"/>
      <c r="BF193" s="8"/>
      <c r="BG193" s="8"/>
      <c r="BH193" s="8"/>
      <c r="BI193" s="8"/>
      <c r="BJ193" s="11" t="str">
        <f t="shared" si="104"/>
        <v/>
      </c>
      <c r="BK193" s="11" t="str">
        <f t="shared" si="105"/>
        <v/>
      </c>
      <c r="BL193" s="16"/>
      <c r="BM193" s="16"/>
      <c r="BN193" s="14" t="str">
        <f t="shared" si="88"/>
        <v/>
      </c>
      <c r="BO193" s="14" t="str">
        <f t="shared" si="89"/>
        <v/>
      </c>
      <c r="BP193" s="33"/>
      <c r="BR193" s="29"/>
      <c r="BS193" s="30"/>
      <c r="BT193" s="30"/>
      <c r="BU193" s="30"/>
      <c r="BV193" s="30"/>
      <c r="BW193" s="30"/>
      <c r="BX193" s="25"/>
      <c r="BY193" s="48">
        <f t="shared" si="90"/>
        <v>0</v>
      </c>
      <c r="BZ193" s="26"/>
      <c r="CA193" s="26"/>
      <c r="CB193" s="26"/>
      <c r="CC193" s="26"/>
      <c r="CD193" s="26"/>
      <c r="CE193" s="26"/>
      <c r="CF193" s="26"/>
      <c r="CG193" s="26"/>
      <c r="CH193" s="26"/>
      <c r="CI193" s="26"/>
      <c r="CJ193" s="26"/>
      <c r="CK193" s="26"/>
      <c r="CL193" s="27" t="str">
        <f t="shared" si="69"/>
        <v/>
      </c>
      <c r="CM193" s="27" t="str">
        <f t="shared" si="91"/>
        <v/>
      </c>
      <c r="CN193" s="26"/>
      <c r="CO193" s="26"/>
      <c r="CP193" s="14" t="str">
        <f t="shared" si="70"/>
        <v/>
      </c>
      <c r="CQ193" s="14" t="str">
        <f t="shared" si="71"/>
        <v/>
      </c>
      <c r="CR193" s="33"/>
      <c r="CS193" s="33"/>
      <c r="CT193" s="32"/>
      <c r="CU193" s="32"/>
      <c r="CV193" s="32"/>
      <c r="CW193" s="23"/>
      <c r="CX193" s="23"/>
      <c r="CY193" s="23"/>
      <c r="CZ193" s="23"/>
      <c r="DA193" s="26">
        <f t="shared" si="92"/>
        <v>0</v>
      </c>
      <c r="DB193" s="26"/>
      <c r="DC193" s="26"/>
      <c r="DD193" s="26"/>
      <c r="DE193" s="26"/>
      <c r="DF193" s="26"/>
      <c r="DG193" s="26"/>
      <c r="DH193" s="26"/>
      <c r="DI193" s="26"/>
      <c r="DJ193" s="26"/>
      <c r="DK193" s="26"/>
      <c r="DL193" s="26"/>
      <c r="DM193" s="26"/>
      <c r="DN193" s="26"/>
      <c r="DO193" s="26"/>
      <c r="DP193" s="26"/>
      <c r="DQ193" s="26"/>
      <c r="DR193" s="26"/>
      <c r="DS193" s="26"/>
      <c r="DT193" s="26"/>
      <c r="DU193" s="26"/>
      <c r="DV193" s="26"/>
      <c r="DW193" s="26"/>
      <c r="DX193" s="26"/>
      <c r="DY193" s="26"/>
      <c r="DZ193" s="27" t="str">
        <f t="shared" si="93"/>
        <v/>
      </c>
      <c r="EA193" s="27" t="str">
        <f t="shared" si="94"/>
        <v/>
      </c>
      <c r="EB193" s="27" t="str">
        <f t="shared" si="95"/>
        <v/>
      </c>
      <c r="EC193" s="27" t="str">
        <f t="shared" si="96"/>
        <v/>
      </c>
      <c r="ED193" s="26"/>
      <c r="EE193" s="26"/>
      <c r="EF193" s="26"/>
      <c r="EG193" s="26"/>
      <c r="EH193" s="27" t="str">
        <f t="shared" si="72"/>
        <v/>
      </c>
      <c r="EI193" s="27" t="str">
        <f t="shared" si="73"/>
        <v/>
      </c>
      <c r="EJ193" s="27" t="str">
        <f t="shared" si="74"/>
        <v/>
      </c>
      <c r="EK193" s="27" t="str">
        <f t="shared" si="75"/>
        <v/>
      </c>
      <c r="EL193" s="527"/>
      <c r="EN193" s="6" t="str">
        <f t="shared" si="76"/>
        <v/>
      </c>
      <c r="EO193" s="6" t="str">
        <f t="shared" si="77"/>
        <v/>
      </c>
      <c r="EP193" s="6" t="str">
        <f t="shared" si="78"/>
        <v/>
      </c>
      <c r="EQ193" s="6" t="str">
        <f t="shared" si="79"/>
        <v/>
      </c>
      <c r="ER193" s="24" t="str">
        <f t="shared" si="97"/>
        <v/>
      </c>
      <c r="ET193" s="6" t="e">
        <f t="shared" si="80"/>
        <v>#VALUE!</v>
      </c>
      <c r="EV193" s="79"/>
      <c r="EW193" s="79"/>
      <c r="EX193" s="79"/>
      <c r="EZ193" s="189" t="e">
        <f t="shared" si="81"/>
        <v>#VALUE!</v>
      </c>
      <c r="FA193" s="201" t="e">
        <f t="shared" si="98"/>
        <v>#VALUE!</v>
      </c>
      <c r="FB193" s="23"/>
      <c r="FC193" s="189" t="e">
        <f t="shared" si="99"/>
        <v>#VALUE!</v>
      </c>
      <c r="FE193" s="213">
        <f t="shared" si="82"/>
        <v>0</v>
      </c>
      <c r="FF193" s="213">
        <f t="shared" si="83"/>
        <v>0</v>
      </c>
    </row>
    <row r="194" spans="1:162" ht="15.75" x14ac:dyDescent="0.25">
      <c r="A194" s="23"/>
      <c r="B194" s="23"/>
      <c r="C194" s="23"/>
      <c r="D194" s="23"/>
      <c r="E194" s="16"/>
      <c r="F194" s="16"/>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23"/>
      <c r="AK194" s="23"/>
      <c r="AL194" s="23"/>
      <c r="AM194" s="23"/>
      <c r="AN194" s="23"/>
      <c r="AO194" s="23"/>
      <c r="AP194" s="23"/>
      <c r="AQ194" s="23"/>
      <c r="AR194" s="23"/>
      <c r="AS194" s="41">
        <f t="shared" si="85"/>
        <v>0</v>
      </c>
      <c r="AT194" s="8"/>
      <c r="AU194" s="8"/>
      <c r="AV194" s="8"/>
      <c r="AW194" s="8"/>
      <c r="AX194" s="8"/>
      <c r="AY194" s="8"/>
      <c r="AZ194" s="8"/>
      <c r="BA194" s="8"/>
      <c r="BB194" s="8"/>
      <c r="BC194" s="8"/>
      <c r="BD194" s="8"/>
      <c r="BE194" s="8"/>
      <c r="BF194" s="8"/>
      <c r="BG194" s="8"/>
      <c r="BH194" s="8"/>
      <c r="BI194" s="8"/>
      <c r="BJ194" s="11" t="str">
        <f t="shared" si="104"/>
        <v/>
      </c>
      <c r="BK194" s="11" t="str">
        <f t="shared" si="105"/>
        <v/>
      </c>
      <c r="BL194" s="16"/>
      <c r="BM194" s="16"/>
      <c r="BN194" s="14" t="str">
        <f t="shared" si="88"/>
        <v/>
      </c>
      <c r="BO194" s="14" t="str">
        <f t="shared" si="89"/>
        <v/>
      </c>
      <c r="BP194" s="33"/>
      <c r="BR194" s="29"/>
      <c r="BS194" s="30"/>
      <c r="BT194" s="30"/>
      <c r="BU194" s="30"/>
      <c r="BV194" s="30"/>
      <c r="BW194" s="30"/>
      <c r="BX194" s="25"/>
      <c r="BY194" s="48">
        <f t="shared" si="90"/>
        <v>0</v>
      </c>
      <c r="BZ194" s="26"/>
      <c r="CA194" s="26"/>
      <c r="CB194" s="26"/>
      <c r="CC194" s="26"/>
      <c r="CD194" s="26"/>
      <c r="CE194" s="26"/>
      <c r="CF194" s="26"/>
      <c r="CG194" s="26"/>
      <c r="CH194" s="26"/>
      <c r="CI194" s="26"/>
      <c r="CJ194" s="26"/>
      <c r="CK194" s="26"/>
      <c r="CL194" s="27" t="str">
        <f t="shared" si="69"/>
        <v/>
      </c>
      <c r="CM194" s="27" t="str">
        <f t="shared" si="91"/>
        <v/>
      </c>
      <c r="CN194" s="26"/>
      <c r="CO194" s="26"/>
      <c r="CP194" s="14" t="str">
        <f t="shared" si="70"/>
        <v/>
      </c>
      <c r="CQ194" s="14" t="str">
        <f t="shared" si="71"/>
        <v/>
      </c>
      <c r="CR194" s="33"/>
      <c r="CS194" s="33"/>
      <c r="CT194" s="32"/>
      <c r="CU194" s="32"/>
      <c r="CV194" s="32"/>
      <c r="CW194" s="23"/>
      <c r="CX194" s="23"/>
      <c r="CY194" s="23"/>
      <c r="CZ194" s="23"/>
      <c r="DA194" s="26">
        <f t="shared" si="92"/>
        <v>0</v>
      </c>
      <c r="DB194" s="26"/>
      <c r="DC194" s="26"/>
      <c r="DD194" s="26"/>
      <c r="DE194" s="26"/>
      <c r="DF194" s="26"/>
      <c r="DG194" s="26"/>
      <c r="DH194" s="26"/>
      <c r="DI194" s="26"/>
      <c r="DJ194" s="26"/>
      <c r="DK194" s="26"/>
      <c r="DL194" s="26"/>
      <c r="DM194" s="26"/>
      <c r="DN194" s="26"/>
      <c r="DO194" s="26"/>
      <c r="DP194" s="26"/>
      <c r="DQ194" s="26"/>
      <c r="DR194" s="26"/>
      <c r="DS194" s="26"/>
      <c r="DT194" s="26"/>
      <c r="DU194" s="26"/>
      <c r="DV194" s="26"/>
      <c r="DW194" s="26"/>
      <c r="DX194" s="26"/>
      <c r="DY194" s="26"/>
      <c r="DZ194" s="27" t="str">
        <f t="shared" si="93"/>
        <v/>
      </c>
      <c r="EA194" s="27" t="str">
        <f t="shared" si="94"/>
        <v/>
      </c>
      <c r="EB194" s="27" t="str">
        <f t="shared" si="95"/>
        <v/>
      </c>
      <c r="EC194" s="27" t="str">
        <f t="shared" si="96"/>
        <v/>
      </c>
      <c r="ED194" s="26"/>
      <c r="EE194" s="26"/>
      <c r="EF194" s="26"/>
      <c r="EG194" s="26"/>
      <c r="EH194" s="27" t="str">
        <f t="shared" si="72"/>
        <v/>
      </c>
      <c r="EI194" s="27" t="str">
        <f t="shared" si="73"/>
        <v/>
      </c>
      <c r="EJ194" s="27" t="str">
        <f t="shared" si="74"/>
        <v/>
      </c>
      <c r="EK194" s="27" t="str">
        <f t="shared" si="75"/>
        <v/>
      </c>
      <c r="EL194" s="527"/>
      <c r="EN194" s="6" t="str">
        <f t="shared" si="76"/>
        <v/>
      </c>
      <c r="EO194" s="6" t="str">
        <f t="shared" si="77"/>
        <v/>
      </c>
      <c r="EP194" s="6" t="str">
        <f t="shared" si="78"/>
        <v/>
      </c>
      <c r="EQ194" s="6" t="str">
        <f t="shared" si="79"/>
        <v/>
      </c>
      <c r="ER194" s="24" t="str">
        <f t="shared" si="97"/>
        <v/>
      </c>
      <c r="ET194" s="6" t="e">
        <f t="shared" si="80"/>
        <v>#VALUE!</v>
      </c>
      <c r="EV194" s="79"/>
      <c r="EW194" s="79"/>
      <c r="EX194" s="79"/>
      <c r="EZ194" s="189" t="e">
        <f t="shared" si="81"/>
        <v>#VALUE!</v>
      </c>
      <c r="FA194" s="201" t="e">
        <f t="shared" si="98"/>
        <v>#VALUE!</v>
      </c>
      <c r="FB194" s="23"/>
      <c r="FC194" s="189" t="e">
        <f t="shared" si="99"/>
        <v>#VALUE!</v>
      </c>
      <c r="FE194" s="213">
        <f t="shared" si="82"/>
        <v>0</v>
      </c>
      <c r="FF194" s="213">
        <f t="shared" si="83"/>
        <v>0</v>
      </c>
    </row>
    <row r="195" spans="1:162" ht="15.75" x14ac:dyDescent="0.25">
      <c r="A195" s="23"/>
      <c r="B195" s="23"/>
      <c r="C195" s="23"/>
      <c r="D195" s="23"/>
      <c r="E195" s="16"/>
      <c r="F195" s="16"/>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23"/>
      <c r="AK195" s="23"/>
      <c r="AL195" s="23"/>
      <c r="AM195" s="23"/>
      <c r="AN195" s="23"/>
      <c r="AO195" s="23"/>
      <c r="AP195" s="23"/>
      <c r="AQ195" s="23"/>
      <c r="AR195" s="23"/>
      <c r="AS195" s="41">
        <f t="shared" si="85"/>
        <v>0</v>
      </c>
      <c r="AT195" s="8"/>
      <c r="AU195" s="8"/>
      <c r="AV195" s="8"/>
      <c r="AW195" s="8"/>
      <c r="AX195" s="8"/>
      <c r="AY195" s="8"/>
      <c r="AZ195" s="8"/>
      <c r="BA195" s="8"/>
      <c r="BB195" s="8"/>
      <c r="BC195" s="8"/>
      <c r="BD195" s="8"/>
      <c r="BE195" s="8"/>
      <c r="BF195" s="8"/>
      <c r="BG195" s="8"/>
      <c r="BH195" s="8"/>
      <c r="BI195" s="8"/>
      <c r="BJ195" s="11" t="str">
        <f t="shared" si="104"/>
        <v/>
      </c>
      <c r="BK195" s="11" t="str">
        <f t="shared" si="105"/>
        <v/>
      </c>
      <c r="BL195" s="16"/>
      <c r="BM195" s="16"/>
      <c r="BN195" s="14" t="str">
        <f t="shared" si="88"/>
        <v/>
      </c>
      <c r="BO195" s="14" t="str">
        <f t="shared" si="89"/>
        <v/>
      </c>
      <c r="BP195" s="33"/>
      <c r="BR195" s="29"/>
      <c r="BS195" s="30"/>
      <c r="BT195" s="30"/>
      <c r="BU195" s="30"/>
      <c r="BV195" s="30"/>
      <c r="BW195" s="30"/>
      <c r="BX195" s="25"/>
      <c r="BY195" s="48">
        <f t="shared" si="90"/>
        <v>0</v>
      </c>
      <c r="BZ195" s="26"/>
      <c r="CA195" s="26"/>
      <c r="CB195" s="26"/>
      <c r="CC195" s="26"/>
      <c r="CD195" s="26"/>
      <c r="CE195" s="26"/>
      <c r="CF195" s="26"/>
      <c r="CG195" s="26"/>
      <c r="CH195" s="26"/>
      <c r="CI195" s="26"/>
      <c r="CJ195" s="26"/>
      <c r="CK195" s="26"/>
      <c r="CL195" s="27" t="str">
        <f t="shared" si="69"/>
        <v/>
      </c>
      <c r="CM195" s="27" t="str">
        <f t="shared" si="91"/>
        <v/>
      </c>
      <c r="CN195" s="26"/>
      <c r="CO195" s="26"/>
      <c r="CP195" s="14" t="str">
        <f t="shared" si="70"/>
        <v/>
      </c>
      <c r="CQ195" s="14" t="str">
        <f t="shared" si="71"/>
        <v/>
      </c>
      <c r="CR195" s="33"/>
      <c r="CS195" s="33"/>
      <c r="CT195" s="32"/>
      <c r="CU195" s="32"/>
      <c r="CV195" s="32"/>
      <c r="CW195" s="23"/>
      <c r="CX195" s="23"/>
      <c r="CY195" s="23"/>
      <c r="CZ195" s="23"/>
      <c r="DA195" s="26">
        <f t="shared" si="92"/>
        <v>0</v>
      </c>
      <c r="DB195" s="26"/>
      <c r="DC195" s="26"/>
      <c r="DD195" s="26"/>
      <c r="DE195" s="26"/>
      <c r="DF195" s="26"/>
      <c r="DG195" s="26"/>
      <c r="DH195" s="26"/>
      <c r="DI195" s="26"/>
      <c r="DJ195" s="26"/>
      <c r="DK195" s="26"/>
      <c r="DL195" s="26"/>
      <c r="DM195" s="26"/>
      <c r="DN195" s="26"/>
      <c r="DO195" s="26"/>
      <c r="DP195" s="26"/>
      <c r="DQ195" s="26"/>
      <c r="DR195" s="26"/>
      <c r="DS195" s="26"/>
      <c r="DT195" s="26"/>
      <c r="DU195" s="26"/>
      <c r="DV195" s="26"/>
      <c r="DW195" s="26"/>
      <c r="DX195" s="26"/>
      <c r="DY195" s="26"/>
      <c r="DZ195" s="27" t="str">
        <f t="shared" si="93"/>
        <v/>
      </c>
      <c r="EA195" s="27" t="str">
        <f t="shared" si="94"/>
        <v/>
      </c>
      <c r="EB195" s="27" t="str">
        <f t="shared" si="95"/>
        <v/>
      </c>
      <c r="EC195" s="27" t="str">
        <f t="shared" si="96"/>
        <v/>
      </c>
      <c r="ED195" s="26"/>
      <c r="EE195" s="26"/>
      <c r="EF195" s="26"/>
      <c r="EG195" s="26"/>
      <c r="EH195" s="27" t="str">
        <f t="shared" si="72"/>
        <v/>
      </c>
      <c r="EI195" s="27" t="str">
        <f t="shared" si="73"/>
        <v/>
      </c>
      <c r="EJ195" s="27" t="str">
        <f t="shared" si="74"/>
        <v/>
      </c>
      <c r="EK195" s="27" t="str">
        <f t="shared" si="75"/>
        <v/>
      </c>
      <c r="EL195" s="527"/>
      <c r="EN195" s="6" t="str">
        <f t="shared" si="76"/>
        <v/>
      </c>
      <c r="EO195" s="6" t="str">
        <f t="shared" si="77"/>
        <v/>
      </c>
      <c r="EP195" s="6" t="str">
        <f t="shared" si="78"/>
        <v/>
      </c>
      <c r="EQ195" s="6" t="str">
        <f t="shared" si="79"/>
        <v/>
      </c>
      <c r="ER195" s="24" t="str">
        <f t="shared" si="97"/>
        <v/>
      </c>
      <c r="ET195" s="6" t="e">
        <f t="shared" si="80"/>
        <v>#VALUE!</v>
      </c>
      <c r="EV195" s="79"/>
      <c r="EW195" s="79"/>
      <c r="EX195" s="79"/>
      <c r="EZ195" s="189" t="e">
        <f t="shared" si="81"/>
        <v>#VALUE!</v>
      </c>
      <c r="FA195" s="201" t="e">
        <f t="shared" si="98"/>
        <v>#VALUE!</v>
      </c>
      <c r="FB195" s="23"/>
      <c r="FC195" s="189" t="e">
        <f t="shared" si="99"/>
        <v>#VALUE!</v>
      </c>
      <c r="FE195" s="213">
        <f t="shared" si="82"/>
        <v>0</v>
      </c>
      <c r="FF195" s="213">
        <f t="shared" si="83"/>
        <v>0</v>
      </c>
    </row>
    <row r="196" spans="1:162" ht="15.75" x14ac:dyDescent="0.25">
      <c r="A196" s="23"/>
      <c r="B196" s="23"/>
      <c r="C196" s="23"/>
      <c r="D196" s="23"/>
      <c r="E196" s="16"/>
      <c r="F196" s="16"/>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23"/>
      <c r="AK196" s="23"/>
      <c r="AL196" s="23"/>
      <c r="AM196" s="23"/>
      <c r="AN196" s="23"/>
      <c r="AO196" s="23"/>
      <c r="AP196" s="23"/>
      <c r="AQ196" s="23"/>
      <c r="AR196" s="23"/>
      <c r="AS196" s="41">
        <f t="shared" si="85"/>
        <v>0</v>
      </c>
      <c r="AT196" s="8"/>
      <c r="AU196" s="8"/>
      <c r="AV196" s="8"/>
      <c r="AW196" s="8"/>
      <c r="AX196" s="8"/>
      <c r="AY196" s="8"/>
      <c r="AZ196" s="8"/>
      <c r="BA196" s="8"/>
      <c r="BB196" s="8"/>
      <c r="BC196" s="8"/>
      <c r="BD196" s="8"/>
      <c r="BE196" s="8"/>
      <c r="BF196" s="8"/>
      <c r="BG196" s="8"/>
      <c r="BH196" s="8"/>
      <c r="BI196" s="8"/>
      <c r="BJ196" s="11" t="str">
        <f t="shared" si="104"/>
        <v/>
      </c>
      <c r="BK196" s="11" t="str">
        <f t="shared" si="105"/>
        <v/>
      </c>
      <c r="BL196" s="16"/>
      <c r="BM196" s="16"/>
      <c r="BN196" s="14" t="str">
        <f t="shared" si="88"/>
        <v/>
      </c>
      <c r="BO196" s="14" t="str">
        <f t="shared" si="89"/>
        <v/>
      </c>
      <c r="BP196" s="33"/>
      <c r="BR196" s="29"/>
      <c r="BS196" s="30"/>
      <c r="BT196" s="30"/>
      <c r="BU196" s="30"/>
      <c r="BV196" s="30"/>
      <c r="BW196" s="30"/>
      <c r="BX196" s="25"/>
      <c r="BY196" s="48">
        <f t="shared" si="90"/>
        <v>0</v>
      </c>
      <c r="BZ196" s="26"/>
      <c r="CA196" s="26"/>
      <c r="CB196" s="26"/>
      <c r="CC196" s="26"/>
      <c r="CD196" s="26"/>
      <c r="CE196" s="26"/>
      <c r="CF196" s="26"/>
      <c r="CG196" s="26"/>
      <c r="CH196" s="26"/>
      <c r="CI196" s="26"/>
      <c r="CJ196" s="26"/>
      <c r="CK196" s="26"/>
      <c r="CL196" s="27" t="str">
        <f t="shared" si="69"/>
        <v/>
      </c>
      <c r="CM196" s="27" t="str">
        <f t="shared" si="91"/>
        <v/>
      </c>
      <c r="CN196" s="26"/>
      <c r="CO196" s="26"/>
      <c r="CP196" s="14" t="str">
        <f t="shared" si="70"/>
        <v/>
      </c>
      <c r="CQ196" s="14" t="str">
        <f t="shared" si="71"/>
        <v/>
      </c>
      <c r="CR196" s="33"/>
      <c r="CS196" s="33"/>
      <c r="CT196" s="32"/>
      <c r="CU196" s="32"/>
      <c r="CV196" s="32"/>
      <c r="CW196" s="23"/>
      <c r="CX196" s="23"/>
      <c r="CY196" s="23"/>
      <c r="CZ196" s="23"/>
      <c r="DA196" s="26">
        <f t="shared" si="92"/>
        <v>0</v>
      </c>
      <c r="DB196" s="26"/>
      <c r="DC196" s="26"/>
      <c r="DD196" s="26"/>
      <c r="DE196" s="26"/>
      <c r="DF196" s="26"/>
      <c r="DG196" s="26"/>
      <c r="DH196" s="26"/>
      <c r="DI196" s="26"/>
      <c r="DJ196" s="26"/>
      <c r="DK196" s="26"/>
      <c r="DL196" s="26"/>
      <c r="DM196" s="26"/>
      <c r="DN196" s="26"/>
      <c r="DO196" s="26"/>
      <c r="DP196" s="26"/>
      <c r="DQ196" s="26"/>
      <c r="DR196" s="26"/>
      <c r="DS196" s="26"/>
      <c r="DT196" s="26"/>
      <c r="DU196" s="26"/>
      <c r="DV196" s="26"/>
      <c r="DW196" s="26"/>
      <c r="DX196" s="26"/>
      <c r="DY196" s="26"/>
      <c r="DZ196" s="27" t="str">
        <f t="shared" si="93"/>
        <v/>
      </c>
      <c r="EA196" s="27" t="str">
        <f t="shared" si="94"/>
        <v/>
      </c>
      <c r="EB196" s="27" t="str">
        <f t="shared" si="95"/>
        <v/>
      </c>
      <c r="EC196" s="27" t="str">
        <f t="shared" si="96"/>
        <v/>
      </c>
      <c r="ED196" s="26"/>
      <c r="EE196" s="26"/>
      <c r="EF196" s="26"/>
      <c r="EG196" s="26"/>
      <c r="EH196" s="27" t="str">
        <f t="shared" si="72"/>
        <v/>
      </c>
      <c r="EI196" s="27" t="str">
        <f t="shared" si="73"/>
        <v/>
      </c>
      <c r="EJ196" s="27" t="str">
        <f t="shared" si="74"/>
        <v/>
      </c>
      <c r="EK196" s="27" t="str">
        <f t="shared" si="75"/>
        <v/>
      </c>
      <c r="EL196" s="527"/>
      <c r="EN196" s="6" t="str">
        <f t="shared" si="76"/>
        <v/>
      </c>
      <c r="EO196" s="6" t="str">
        <f t="shared" si="77"/>
        <v/>
      </c>
      <c r="EP196" s="6" t="str">
        <f t="shared" si="78"/>
        <v/>
      </c>
      <c r="EQ196" s="6" t="str">
        <f t="shared" si="79"/>
        <v/>
      </c>
      <c r="ER196" s="24" t="str">
        <f t="shared" si="97"/>
        <v/>
      </c>
      <c r="ET196" s="6" t="e">
        <f t="shared" si="80"/>
        <v>#VALUE!</v>
      </c>
      <c r="EV196" s="79"/>
      <c r="EW196" s="79"/>
      <c r="EX196" s="79"/>
      <c r="EZ196" s="189" t="e">
        <f t="shared" si="81"/>
        <v>#VALUE!</v>
      </c>
      <c r="FA196" s="201" t="e">
        <f t="shared" si="98"/>
        <v>#VALUE!</v>
      </c>
      <c r="FB196" s="23"/>
      <c r="FC196" s="189" t="e">
        <f t="shared" si="99"/>
        <v>#VALUE!</v>
      </c>
      <c r="FE196" s="213">
        <f t="shared" si="82"/>
        <v>0</v>
      </c>
      <c r="FF196" s="213">
        <f t="shared" si="83"/>
        <v>0</v>
      </c>
    </row>
    <row r="197" spans="1:162" ht="15.75" x14ac:dyDescent="0.25">
      <c r="A197" s="23"/>
      <c r="B197" s="23"/>
      <c r="C197" s="23"/>
      <c r="D197" s="23"/>
      <c r="E197" s="16"/>
      <c r="F197" s="16"/>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23"/>
      <c r="AK197" s="23"/>
      <c r="AL197" s="23"/>
      <c r="AM197" s="23"/>
      <c r="AN197" s="23"/>
      <c r="AO197" s="23"/>
      <c r="AP197" s="23"/>
      <c r="AQ197" s="23"/>
      <c r="AR197" s="23"/>
      <c r="AS197" s="41">
        <f t="shared" si="85"/>
        <v>0</v>
      </c>
      <c r="AT197" s="8"/>
      <c r="AU197" s="8"/>
      <c r="AV197" s="8"/>
      <c r="AW197" s="8"/>
      <c r="AX197" s="8"/>
      <c r="AY197" s="8"/>
      <c r="AZ197" s="8"/>
      <c r="BA197" s="8"/>
      <c r="BB197" s="8"/>
      <c r="BC197" s="8"/>
      <c r="BD197" s="8"/>
      <c r="BE197" s="8"/>
      <c r="BF197" s="8"/>
      <c r="BG197" s="8"/>
      <c r="BH197" s="8"/>
      <c r="BI197" s="8"/>
      <c r="BJ197" s="11" t="str">
        <f t="shared" si="104"/>
        <v/>
      </c>
      <c r="BK197" s="11" t="str">
        <f t="shared" si="105"/>
        <v/>
      </c>
      <c r="BL197" s="16"/>
      <c r="BM197" s="16"/>
      <c r="BN197" s="14" t="str">
        <f t="shared" si="88"/>
        <v/>
      </c>
      <c r="BO197" s="14" t="str">
        <f t="shared" si="89"/>
        <v/>
      </c>
      <c r="BP197" s="33"/>
      <c r="BR197" s="29"/>
      <c r="BS197" s="30"/>
      <c r="BT197" s="30"/>
      <c r="BU197" s="30"/>
      <c r="BV197" s="30"/>
      <c r="BW197" s="30"/>
      <c r="BX197" s="25"/>
      <c r="BY197" s="48">
        <f t="shared" si="90"/>
        <v>0</v>
      </c>
      <c r="BZ197" s="26"/>
      <c r="CA197" s="26"/>
      <c r="CB197" s="26"/>
      <c r="CC197" s="26"/>
      <c r="CD197" s="26"/>
      <c r="CE197" s="26"/>
      <c r="CF197" s="26"/>
      <c r="CG197" s="26"/>
      <c r="CH197" s="26"/>
      <c r="CI197" s="26"/>
      <c r="CJ197" s="26"/>
      <c r="CK197" s="26"/>
      <c r="CL197" s="27" t="str">
        <f t="shared" si="69"/>
        <v/>
      </c>
      <c r="CM197" s="27" t="str">
        <f t="shared" si="91"/>
        <v/>
      </c>
      <c r="CN197" s="26"/>
      <c r="CO197" s="26"/>
      <c r="CP197" s="14" t="str">
        <f t="shared" si="70"/>
        <v/>
      </c>
      <c r="CQ197" s="14" t="str">
        <f t="shared" si="71"/>
        <v/>
      </c>
      <c r="CR197" s="33"/>
      <c r="CS197" s="33"/>
      <c r="CT197" s="32"/>
      <c r="CU197" s="32"/>
      <c r="CV197" s="32"/>
      <c r="CW197" s="23"/>
      <c r="CX197" s="23"/>
      <c r="CY197" s="23"/>
      <c r="CZ197" s="23"/>
      <c r="DA197" s="26">
        <f t="shared" si="92"/>
        <v>0</v>
      </c>
      <c r="DB197" s="26"/>
      <c r="DC197" s="26"/>
      <c r="DD197" s="26"/>
      <c r="DE197" s="26"/>
      <c r="DF197" s="26"/>
      <c r="DG197" s="26"/>
      <c r="DH197" s="26"/>
      <c r="DI197" s="26"/>
      <c r="DJ197" s="26"/>
      <c r="DK197" s="26"/>
      <c r="DL197" s="26"/>
      <c r="DM197" s="26"/>
      <c r="DN197" s="26"/>
      <c r="DO197" s="26"/>
      <c r="DP197" s="26"/>
      <c r="DQ197" s="26"/>
      <c r="DR197" s="26"/>
      <c r="DS197" s="26"/>
      <c r="DT197" s="26"/>
      <c r="DU197" s="26"/>
      <c r="DV197" s="26"/>
      <c r="DW197" s="26"/>
      <c r="DX197" s="26"/>
      <c r="DY197" s="26"/>
      <c r="DZ197" s="27" t="str">
        <f t="shared" si="93"/>
        <v/>
      </c>
      <c r="EA197" s="27" t="str">
        <f t="shared" si="94"/>
        <v/>
      </c>
      <c r="EB197" s="27" t="str">
        <f t="shared" si="95"/>
        <v/>
      </c>
      <c r="EC197" s="27" t="str">
        <f t="shared" si="96"/>
        <v/>
      </c>
      <c r="ED197" s="26"/>
      <c r="EE197" s="26"/>
      <c r="EF197" s="26"/>
      <c r="EG197" s="26"/>
      <c r="EH197" s="27" t="str">
        <f t="shared" si="72"/>
        <v/>
      </c>
      <c r="EI197" s="27" t="str">
        <f t="shared" si="73"/>
        <v/>
      </c>
      <c r="EJ197" s="27" t="str">
        <f t="shared" si="74"/>
        <v/>
      </c>
      <c r="EK197" s="27" t="str">
        <f t="shared" si="75"/>
        <v/>
      </c>
      <c r="EL197" s="527"/>
      <c r="EN197" s="6" t="str">
        <f t="shared" si="76"/>
        <v/>
      </c>
      <c r="EO197" s="6" t="str">
        <f t="shared" si="77"/>
        <v/>
      </c>
      <c r="EP197" s="6" t="str">
        <f t="shared" si="78"/>
        <v/>
      </c>
      <c r="EQ197" s="6" t="str">
        <f t="shared" si="79"/>
        <v/>
      </c>
      <c r="ER197" s="24" t="str">
        <f t="shared" si="97"/>
        <v/>
      </c>
      <c r="ET197" s="6" t="e">
        <f t="shared" si="80"/>
        <v>#VALUE!</v>
      </c>
      <c r="EV197" s="79"/>
      <c r="EW197" s="79"/>
      <c r="EX197" s="79"/>
      <c r="EZ197" s="189" t="e">
        <f t="shared" si="81"/>
        <v>#VALUE!</v>
      </c>
      <c r="FA197" s="201" t="e">
        <f t="shared" si="98"/>
        <v>#VALUE!</v>
      </c>
      <c r="FB197" s="23"/>
      <c r="FC197" s="189" t="e">
        <f t="shared" si="99"/>
        <v>#VALUE!</v>
      </c>
      <c r="FE197" s="213">
        <f t="shared" si="82"/>
        <v>0</v>
      </c>
      <c r="FF197" s="213">
        <f t="shared" si="83"/>
        <v>0</v>
      </c>
    </row>
    <row r="198" spans="1:162" ht="15.75" x14ac:dyDescent="0.25">
      <c r="A198" s="23"/>
      <c r="B198" s="23"/>
      <c r="C198" s="23"/>
      <c r="D198" s="23"/>
      <c r="E198" s="16"/>
      <c r="F198" s="16"/>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23"/>
      <c r="AK198" s="23"/>
      <c r="AL198" s="23"/>
      <c r="AM198" s="23"/>
      <c r="AN198" s="23"/>
      <c r="AO198" s="23"/>
      <c r="AP198" s="23"/>
      <c r="AQ198" s="23"/>
      <c r="AR198" s="23"/>
      <c r="AS198" s="41">
        <f t="shared" si="85"/>
        <v>0</v>
      </c>
      <c r="AT198" s="8"/>
      <c r="AU198" s="8"/>
      <c r="AV198" s="8"/>
      <c r="AW198" s="8"/>
      <c r="AX198" s="8"/>
      <c r="AY198" s="8"/>
      <c r="AZ198" s="8"/>
      <c r="BA198" s="8"/>
      <c r="BB198" s="8"/>
      <c r="BC198" s="8"/>
      <c r="BD198" s="8"/>
      <c r="BE198" s="8"/>
      <c r="BF198" s="8"/>
      <c r="BG198" s="8"/>
      <c r="BH198" s="8"/>
      <c r="BI198" s="8"/>
      <c r="BJ198" s="11" t="str">
        <f t="shared" si="104"/>
        <v/>
      </c>
      <c r="BK198" s="11" t="str">
        <f t="shared" si="105"/>
        <v/>
      </c>
      <c r="BL198" s="16"/>
      <c r="BM198" s="16"/>
      <c r="BN198" s="14" t="str">
        <f t="shared" si="88"/>
        <v/>
      </c>
      <c r="BO198" s="14" t="str">
        <f t="shared" si="89"/>
        <v/>
      </c>
      <c r="BP198" s="33"/>
      <c r="BR198" s="29"/>
      <c r="BS198" s="30"/>
      <c r="BT198" s="30"/>
      <c r="BU198" s="30"/>
      <c r="BV198" s="30"/>
      <c r="BW198" s="30"/>
      <c r="BX198" s="25"/>
      <c r="BY198" s="48">
        <f t="shared" si="90"/>
        <v>0</v>
      </c>
      <c r="BZ198" s="26"/>
      <c r="CA198" s="26"/>
      <c r="CB198" s="26"/>
      <c r="CC198" s="26"/>
      <c r="CD198" s="26"/>
      <c r="CE198" s="26"/>
      <c r="CF198" s="26"/>
      <c r="CG198" s="26"/>
      <c r="CH198" s="26"/>
      <c r="CI198" s="26"/>
      <c r="CJ198" s="26"/>
      <c r="CK198" s="26"/>
      <c r="CL198" s="27" t="str">
        <f t="shared" ref="CL198:CL261" si="106">IF(BZ198="NINCS","0",IF(BZ198="","",(BZ198+CB198+CD198+CF198+CH198+CJ198)))</f>
        <v/>
      </c>
      <c r="CM198" s="27" t="str">
        <f t="shared" si="91"/>
        <v/>
      </c>
      <c r="CN198" s="26"/>
      <c r="CO198" s="26"/>
      <c r="CP198" s="14" t="str">
        <f t="shared" ref="CP198:CP261" si="107">IF(B198="","",IF(CL198="0","NINCS",IF(BZ198="NINCS","NINCS ÍRÁSBELI",IF(BZ198="","ADATHIÁNY",IF(CL198=CN198,"JÓ","ROSSZ")))))</f>
        <v/>
      </c>
      <c r="CQ198" s="14" t="str">
        <f t="shared" ref="CQ198:CQ261" si="108">IF(B198="","",IF(CM198="0","NINCS",IF(CA198="NINCS","NINCS ÍRÁSBELI",IF(CA198="","ADATHIÁNY",IF(CM198=CO198,"JÓ","ROSSZ")))))</f>
        <v/>
      </c>
      <c r="CR198" s="33"/>
      <c r="CS198" s="33"/>
      <c r="CT198" s="32"/>
      <c r="CU198" s="32"/>
      <c r="CV198" s="32"/>
      <c r="CW198" s="23"/>
      <c r="CX198" s="23"/>
      <c r="CY198" s="23"/>
      <c r="CZ198" s="23"/>
      <c r="DA198" s="26">
        <f t="shared" si="92"/>
        <v>0</v>
      </c>
      <c r="DB198" s="26"/>
      <c r="DC198" s="26"/>
      <c r="DD198" s="26"/>
      <c r="DE198" s="26"/>
      <c r="DF198" s="26"/>
      <c r="DG198" s="26"/>
      <c r="DH198" s="26"/>
      <c r="DI198" s="26"/>
      <c r="DJ198" s="26"/>
      <c r="DK198" s="26"/>
      <c r="DL198" s="26"/>
      <c r="DM198" s="26"/>
      <c r="DN198" s="26"/>
      <c r="DO198" s="26"/>
      <c r="DP198" s="26"/>
      <c r="DQ198" s="26"/>
      <c r="DR198" s="26"/>
      <c r="DS198" s="26"/>
      <c r="DT198" s="26"/>
      <c r="DU198" s="26"/>
      <c r="DV198" s="26"/>
      <c r="DW198" s="26"/>
      <c r="DX198" s="26"/>
      <c r="DY198" s="26"/>
      <c r="DZ198" s="27" t="str">
        <f t="shared" si="93"/>
        <v/>
      </c>
      <c r="EA198" s="27" t="str">
        <f t="shared" si="94"/>
        <v/>
      </c>
      <c r="EB198" s="27" t="str">
        <f t="shared" si="95"/>
        <v/>
      </c>
      <c r="EC198" s="27" t="str">
        <f t="shared" si="96"/>
        <v/>
      </c>
      <c r="ED198" s="26"/>
      <c r="EE198" s="26"/>
      <c r="EF198" s="26"/>
      <c r="EG198" s="26"/>
      <c r="EH198" s="27" t="str">
        <f t="shared" ref="EH198:EH261" si="109">IF(B198="","",IF(DZ198="0","NINCS",IF(DB198="NINCS","NINCS SZÓBELI",IF(DB198="","ADATHIÁNY",IF(DZ198=ED198,"JÓ","ROSSZ")))))</f>
        <v/>
      </c>
      <c r="EI198" s="27" t="str">
        <f t="shared" ref="EI198:EI261" si="110">IF(B198="","",IF(EA198="0","NINCS",IF(DC198="NINCS","NINCS SZÓBELI",IF(DC198="","ADATHIÁNY",IF(EA198=EE198,"JÓ","ROSSZ")))))</f>
        <v/>
      </c>
      <c r="EJ198" s="27" t="str">
        <f t="shared" ref="EJ198:EJ261" si="111">IF(B198="","",IF(EB198="0","NINCS",IF(DD198="NINCS","NINCS SZÓBELI",IF(DD198="","ADATHIÁNY",IF(EB198=EF198,"JÓ","ROSSZ")))))</f>
        <v/>
      </c>
      <c r="EK198" s="27" t="str">
        <f t="shared" ref="EK198:EK261" si="112">IF(B198="","",IF(EC198="0","NINCS",IF(DE198="NINCS","NINCS SZÓBELI",IF(DE198="","ADATHIÁNY",IF(EC198=EG198,"JÓ","ROSSZ")))))</f>
        <v/>
      </c>
      <c r="EL198" s="527"/>
      <c r="EN198" s="6" t="str">
        <f t="shared" ref="EN198:EN261" si="113">IF(CM198="","",IF(CM198="NINCS ÍRÁSBELI",0,IF(EC198="NINCS",CM198,CM198+EC198)))</f>
        <v/>
      </c>
      <c r="EO198" s="6" t="str">
        <f t="shared" ref="EO198:EO261" si="114">IF(BK198="","",BK198)</f>
        <v/>
      </c>
      <c r="EP198" s="6" t="str">
        <f t="shared" ref="EP198:EP261" si="115">IF(E198="","",E198)</f>
        <v/>
      </c>
      <c r="EQ198" s="6" t="str">
        <f t="shared" ref="EQ198:EQ261" si="116">IF(F198="","",F198)</f>
        <v/>
      </c>
      <c r="ER198" s="24" t="str">
        <f t="shared" si="97"/>
        <v/>
      </c>
      <c r="ET198" s="6" t="e">
        <f t="shared" ref="ET198:ET261" si="117">BK198+CM198+EC198</f>
        <v>#VALUE!</v>
      </c>
      <c r="EV198" s="79"/>
      <c r="EW198" s="79"/>
      <c r="EX198" s="79"/>
      <c r="EZ198" s="189" t="e">
        <f t="shared" ref="EZ198:EZ261" si="118">BJ198+CL198+DZ198</f>
        <v>#VALUE!</v>
      </c>
      <c r="FA198" s="201" t="e">
        <f t="shared" si="98"/>
        <v>#VALUE!</v>
      </c>
      <c r="FB198" s="23"/>
      <c r="FC198" s="189" t="e">
        <f t="shared" si="99"/>
        <v>#VALUE!</v>
      </c>
      <c r="FE198" s="213">
        <f t="shared" ref="FE198:FE261" si="119">IF(BZ198="NINCS",0,IF(BZ198=0,0,BZ198))</f>
        <v>0</v>
      </c>
      <c r="FF198" s="213">
        <f t="shared" ref="FF198:FF261" si="120">IF(CB198="NINCS",0,IF(CB198=0,0,CB198))</f>
        <v>0</v>
      </c>
    </row>
    <row r="199" spans="1:162" ht="15.75" x14ac:dyDescent="0.25">
      <c r="A199" s="23"/>
      <c r="B199" s="23"/>
      <c r="C199" s="23"/>
      <c r="D199" s="23"/>
      <c r="E199" s="16"/>
      <c r="F199" s="16"/>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23"/>
      <c r="AK199" s="23"/>
      <c r="AL199" s="23"/>
      <c r="AM199" s="23"/>
      <c r="AN199" s="23"/>
      <c r="AO199" s="23"/>
      <c r="AP199" s="23"/>
      <c r="AQ199" s="23"/>
      <c r="AR199" s="23"/>
      <c r="AS199" s="41">
        <f t="shared" ref="AS199:AS262" si="121">COUNTA(AK199:AR199)</f>
        <v>0</v>
      </c>
      <c r="AT199" s="8"/>
      <c r="AU199" s="8"/>
      <c r="AV199" s="8"/>
      <c r="AW199" s="8"/>
      <c r="AX199" s="8"/>
      <c r="AY199" s="8"/>
      <c r="AZ199" s="8"/>
      <c r="BA199" s="8"/>
      <c r="BB199" s="8"/>
      <c r="BC199" s="8"/>
      <c r="BD199" s="8"/>
      <c r="BE199" s="8"/>
      <c r="BF199" s="8"/>
      <c r="BG199" s="8"/>
      <c r="BH199" s="8"/>
      <c r="BI199" s="8"/>
      <c r="BJ199" s="11" t="str">
        <f t="shared" si="104"/>
        <v/>
      </c>
      <c r="BK199" s="11" t="str">
        <f t="shared" si="105"/>
        <v/>
      </c>
      <c r="BL199" s="16"/>
      <c r="BM199" s="16"/>
      <c r="BN199" s="14" t="str">
        <f t="shared" ref="BN199:BN262" si="122">IF(B199="","",IF(BJ199="","ADATHIÁNY",IF(BJ199=BL199,"JÓ","ROSSZ")))</f>
        <v/>
      </c>
      <c r="BO199" s="14" t="str">
        <f t="shared" ref="BO199:BO262" si="123">IF(B199="","",IF(BK199="","ADATHIÁNY",IF(BK199=BM199,"JÓ","ROSSZ")))</f>
        <v/>
      </c>
      <c r="BP199" s="33"/>
      <c r="BR199" s="29"/>
      <c r="BS199" s="30"/>
      <c r="BT199" s="30"/>
      <c r="BU199" s="30"/>
      <c r="BV199" s="30"/>
      <c r="BW199" s="30"/>
      <c r="BX199" s="25"/>
      <c r="BY199" s="48">
        <f t="shared" ref="BY199:BY262" si="124">COUNTA(BS199:BX199)</f>
        <v>0</v>
      </c>
      <c r="BZ199" s="26"/>
      <c r="CA199" s="26"/>
      <c r="CB199" s="26"/>
      <c r="CC199" s="26"/>
      <c r="CD199" s="26"/>
      <c r="CE199" s="26"/>
      <c r="CF199" s="26"/>
      <c r="CG199" s="26"/>
      <c r="CH199" s="26"/>
      <c r="CI199" s="26"/>
      <c r="CJ199" s="26"/>
      <c r="CK199" s="26"/>
      <c r="CL199" s="27" t="str">
        <f t="shared" si="106"/>
        <v/>
      </c>
      <c r="CM199" s="27" t="str">
        <f t="shared" ref="CM199:CM262" si="125">IF(CA199="NINCS","0",IF(CA199="","",(CA199+CC199+CE199+CG199+CI199+CK199)))</f>
        <v/>
      </c>
      <c r="CN199" s="26"/>
      <c r="CO199" s="26"/>
      <c r="CP199" s="14" t="str">
        <f t="shared" si="107"/>
        <v/>
      </c>
      <c r="CQ199" s="14" t="str">
        <f t="shared" si="108"/>
        <v/>
      </c>
      <c r="CR199" s="33"/>
      <c r="CS199" s="33"/>
      <c r="CT199" s="32"/>
      <c r="CU199" s="32"/>
      <c r="CV199" s="32"/>
      <c r="CW199" s="23"/>
      <c r="CX199" s="23"/>
      <c r="CY199" s="23"/>
      <c r="CZ199" s="23"/>
      <c r="DA199" s="26">
        <f t="shared" ref="DA199:DA262" si="126">COUNTA(CU199:CZ199)</f>
        <v>0</v>
      </c>
      <c r="DB199" s="26"/>
      <c r="DC199" s="26"/>
      <c r="DD199" s="26"/>
      <c r="DE199" s="26"/>
      <c r="DF199" s="26"/>
      <c r="DG199" s="26"/>
      <c r="DH199" s="26"/>
      <c r="DI199" s="26"/>
      <c r="DJ199" s="26"/>
      <c r="DK199" s="26"/>
      <c r="DL199" s="26"/>
      <c r="DM199" s="26"/>
      <c r="DN199" s="26"/>
      <c r="DO199" s="26"/>
      <c r="DP199" s="26"/>
      <c r="DQ199" s="26"/>
      <c r="DR199" s="26"/>
      <c r="DS199" s="26"/>
      <c r="DT199" s="26"/>
      <c r="DU199" s="26"/>
      <c r="DV199" s="26"/>
      <c r="DW199" s="26"/>
      <c r="DX199" s="26"/>
      <c r="DY199" s="26"/>
      <c r="DZ199" s="27" t="str">
        <f t="shared" ref="DZ199:DZ262" si="127">IF(DB199="NINCS","0",IF(DB199="","",(DB199+DF199+DJ199+DN199+DR199+DV199)))</f>
        <v/>
      </c>
      <c r="EA199" s="27" t="str">
        <f t="shared" ref="EA199:EA262" si="128">IF(DC199="NINCS","0",IF(DC199="","",(DC199+DG199+DK199+DO199+DS199+DW199)))</f>
        <v/>
      </c>
      <c r="EB199" s="27" t="str">
        <f t="shared" ref="EB199:EB262" si="129">IF(DD199="NINCS","0",IF(DD199="","",(DD199+DH199+DL199+DP199+DT199+DX199)))</f>
        <v/>
      </c>
      <c r="EC199" s="27" t="str">
        <f t="shared" ref="EC199:EC262" si="130">IF(DE199="NINCS","0",IF(DE199="","",(DE199+DI199+DM199+DQ199+DU199+DY199)))</f>
        <v/>
      </c>
      <c r="ED199" s="26"/>
      <c r="EE199" s="26"/>
      <c r="EF199" s="26"/>
      <c r="EG199" s="26"/>
      <c r="EH199" s="27" t="str">
        <f t="shared" si="109"/>
        <v/>
      </c>
      <c r="EI199" s="27" t="str">
        <f t="shared" si="110"/>
        <v/>
      </c>
      <c r="EJ199" s="27" t="str">
        <f t="shared" si="111"/>
        <v/>
      </c>
      <c r="EK199" s="27" t="str">
        <f t="shared" si="112"/>
        <v/>
      </c>
      <c r="EL199" s="527"/>
      <c r="EN199" s="6" t="str">
        <f t="shared" si="113"/>
        <v/>
      </c>
      <c r="EO199" s="6" t="str">
        <f t="shared" si="114"/>
        <v/>
      </c>
      <c r="EP199" s="6" t="str">
        <f t="shared" si="115"/>
        <v/>
      </c>
      <c r="EQ199" s="6" t="str">
        <f t="shared" si="116"/>
        <v/>
      </c>
      <c r="ER199" s="24" t="str">
        <f t="shared" ref="ER199:ER262" si="131">IF(EN199="","",IF(EN199&gt;EO199,"Elmélet több",IF(EN199&lt;EP199,"Gyakorlat több","JÓ")))</f>
        <v/>
      </c>
      <c r="ET199" s="6" t="e">
        <f t="shared" si="117"/>
        <v>#VALUE!</v>
      </c>
      <c r="EV199" s="79"/>
      <c r="EW199" s="79"/>
      <c r="EX199" s="79"/>
      <c r="EZ199" s="189" t="e">
        <f t="shared" si="118"/>
        <v>#VALUE!</v>
      </c>
      <c r="FA199" s="201" t="e">
        <f t="shared" ref="FA199:FA262" si="132">EZ199/60</f>
        <v>#VALUE!</v>
      </c>
      <c r="FB199" s="23"/>
      <c r="FC199" s="189" t="e">
        <f t="shared" ref="FC199:FC262" si="133">IF(FA199&gt;=8,1,IF(FA199&gt;=5,2,IF(FA199&gt;=2.5,3,4)))</f>
        <v>#VALUE!</v>
      </c>
      <c r="FE199" s="213">
        <f t="shared" si="119"/>
        <v>0</v>
      </c>
      <c r="FF199" s="213">
        <f t="shared" si="120"/>
        <v>0</v>
      </c>
    </row>
    <row r="200" spans="1:162" ht="15.75" x14ac:dyDescent="0.25">
      <c r="A200" s="23"/>
      <c r="B200" s="23"/>
      <c r="C200" s="23"/>
      <c r="D200" s="23"/>
      <c r="E200" s="16"/>
      <c r="F200" s="16"/>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23"/>
      <c r="AK200" s="23"/>
      <c r="AL200" s="23"/>
      <c r="AM200" s="23"/>
      <c r="AN200" s="23"/>
      <c r="AO200" s="23"/>
      <c r="AP200" s="23"/>
      <c r="AQ200" s="23"/>
      <c r="AR200" s="23"/>
      <c r="AS200" s="41">
        <f t="shared" si="121"/>
        <v>0</v>
      </c>
      <c r="AT200" s="8"/>
      <c r="AU200" s="8"/>
      <c r="AV200" s="8"/>
      <c r="AW200" s="8"/>
      <c r="AX200" s="8"/>
      <c r="AY200" s="8"/>
      <c r="AZ200" s="8"/>
      <c r="BA200" s="8"/>
      <c r="BB200" s="8"/>
      <c r="BC200" s="8"/>
      <c r="BD200" s="8"/>
      <c r="BE200" s="8"/>
      <c r="BF200" s="8"/>
      <c r="BG200" s="8"/>
      <c r="BH200" s="8"/>
      <c r="BI200" s="8"/>
      <c r="BJ200" s="11" t="str">
        <f t="shared" si="104"/>
        <v/>
      </c>
      <c r="BK200" s="11" t="str">
        <f t="shared" si="105"/>
        <v/>
      </c>
      <c r="BL200" s="16"/>
      <c r="BM200" s="16"/>
      <c r="BN200" s="14" t="str">
        <f t="shared" si="122"/>
        <v/>
      </c>
      <c r="BO200" s="14" t="str">
        <f t="shared" si="123"/>
        <v/>
      </c>
      <c r="BP200" s="33"/>
      <c r="BR200" s="29"/>
      <c r="BS200" s="30"/>
      <c r="BT200" s="30"/>
      <c r="BU200" s="30"/>
      <c r="BV200" s="30"/>
      <c r="BW200" s="30"/>
      <c r="BX200" s="25"/>
      <c r="BY200" s="48">
        <f t="shared" si="124"/>
        <v>0</v>
      </c>
      <c r="BZ200" s="26"/>
      <c r="CA200" s="26"/>
      <c r="CB200" s="26"/>
      <c r="CC200" s="26"/>
      <c r="CD200" s="26"/>
      <c r="CE200" s="26"/>
      <c r="CF200" s="26"/>
      <c r="CG200" s="26"/>
      <c r="CH200" s="26"/>
      <c r="CI200" s="26"/>
      <c r="CJ200" s="26"/>
      <c r="CK200" s="26"/>
      <c r="CL200" s="27" t="str">
        <f t="shared" si="106"/>
        <v/>
      </c>
      <c r="CM200" s="27" t="str">
        <f t="shared" si="125"/>
        <v/>
      </c>
      <c r="CN200" s="26"/>
      <c r="CO200" s="26"/>
      <c r="CP200" s="14" t="str">
        <f t="shared" si="107"/>
        <v/>
      </c>
      <c r="CQ200" s="14" t="str">
        <f t="shared" si="108"/>
        <v/>
      </c>
      <c r="CR200" s="33"/>
      <c r="CS200" s="33"/>
      <c r="CT200" s="32"/>
      <c r="CU200" s="32"/>
      <c r="CV200" s="32"/>
      <c r="CW200" s="23"/>
      <c r="CX200" s="23"/>
      <c r="CY200" s="23"/>
      <c r="CZ200" s="23"/>
      <c r="DA200" s="26">
        <f t="shared" si="126"/>
        <v>0</v>
      </c>
      <c r="DB200" s="26"/>
      <c r="DC200" s="26"/>
      <c r="DD200" s="26"/>
      <c r="DE200" s="26"/>
      <c r="DF200" s="26"/>
      <c r="DG200" s="26"/>
      <c r="DH200" s="26"/>
      <c r="DI200" s="26"/>
      <c r="DJ200" s="26"/>
      <c r="DK200" s="26"/>
      <c r="DL200" s="26"/>
      <c r="DM200" s="26"/>
      <c r="DN200" s="26"/>
      <c r="DO200" s="26"/>
      <c r="DP200" s="26"/>
      <c r="DQ200" s="26"/>
      <c r="DR200" s="26"/>
      <c r="DS200" s="26"/>
      <c r="DT200" s="26"/>
      <c r="DU200" s="26"/>
      <c r="DV200" s="26"/>
      <c r="DW200" s="26"/>
      <c r="DX200" s="26"/>
      <c r="DY200" s="26"/>
      <c r="DZ200" s="27" t="str">
        <f t="shared" si="127"/>
        <v/>
      </c>
      <c r="EA200" s="27" t="str">
        <f t="shared" si="128"/>
        <v/>
      </c>
      <c r="EB200" s="27" t="str">
        <f t="shared" si="129"/>
        <v/>
      </c>
      <c r="EC200" s="27" t="str">
        <f t="shared" si="130"/>
        <v/>
      </c>
      <c r="ED200" s="26"/>
      <c r="EE200" s="26"/>
      <c r="EF200" s="26"/>
      <c r="EG200" s="26"/>
      <c r="EH200" s="27" t="str">
        <f t="shared" si="109"/>
        <v/>
      </c>
      <c r="EI200" s="27" t="str">
        <f t="shared" si="110"/>
        <v/>
      </c>
      <c r="EJ200" s="27" t="str">
        <f t="shared" si="111"/>
        <v/>
      </c>
      <c r="EK200" s="27" t="str">
        <f t="shared" si="112"/>
        <v/>
      </c>
      <c r="EL200" s="527"/>
      <c r="EN200" s="6" t="str">
        <f t="shared" si="113"/>
        <v/>
      </c>
      <c r="EO200" s="6" t="str">
        <f t="shared" si="114"/>
        <v/>
      </c>
      <c r="EP200" s="6" t="str">
        <f t="shared" si="115"/>
        <v/>
      </c>
      <c r="EQ200" s="6" t="str">
        <f t="shared" si="116"/>
        <v/>
      </c>
      <c r="ER200" s="24" t="str">
        <f t="shared" si="131"/>
        <v/>
      </c>
      <c r="ET200" s="6" t="e">
        <f t="shared" si="117"/>
        <v>#VALUE!</v>
      </c>
      <c r="EV200" s="79"/>
      <c r="EW200" s="79"/>
      <c r="EX200" s="79"/>
      <c r="EZ200" s="189" t="e">
        <f t="shared" si="118"/>
        <v>#VALUE!</v>
      </c>
      <c r="FA200" s="201" t="e">
        <f t="shared" si="132"/>
        <v>#VALUE!</v>
      </c>
      <c r="FB200" s="23"/>
      <c r="FC200" s="189" t="e">
        <f t="shared" si="133"/>
        <v>#VALUE!</v>
      </c>
      <c r="FE200" s="213">
        <f t="shared" si="119"/>
        <v>0</v>
      </c>
      <c r="FF200" s="213">
        <f t="shared" si="120"/>
        <v>0</v>
      </c>
    </row>
    <row r="201" spans="1:162" ht="15.75" x14ac:dyDescent="0.25">
      <c r="A201" s="23"/>
      <c r="B201" s="23"/>
      <c r="C201" s="23"/>
      <c r="D201" s="23"/>
      <c r="E201" s="16"/>
      <c r="F201" s="16"/>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23"/>
      <c r="AK201" s="23"/>
      <c r="AL201" s="23"/>
      <c r="AM201" s="23"/>
      <c r="AN201" s="23"/>
      <c r="AO201" s="23"/>
      <c r="AP201" s="23"/>
      <c r="AQ201" s="23"/>
      <c r="AR201" s="23"/>
      <c r="AS201" s="41">
        <f t="shared" si="121"/>
        <v>0</v>
      </c>
      <c r="AT201" s="8"/>
      <c r="AU201" s="8"/>
      <c r="AV201" s="8"/>
      <c r="AW201" s="8"/>
      <c r="AX201" s="8"/>
      <c r="AY201" s="8"/>
      <c r="AZ201" s="8"/>
      <c r="BA201" s="8"/>
      <c r="BB201" s="8"/>
      <c r="BC201" s="8"/>
      <c r="BD201" s="8"/>
      <c r="BE201" s="8"/>
      <c r="BF201" s="8"/>
      <c r="BG201" s="8"/>
      <c r="BH201" s="8"/>
      <c r="BI201" s="8"/>
      <c r="BJ201" s="11" t="str">
        <f t="shared" si="104"/>
        <v/>
      </c>
      <c r="BK201" s="11" t="str">
        <f t="shared" si="105"/>
        <v/>
      </c>
      <c r="BL201" s="16"/>
      <c r="BM201" s="16"/>
      <c r="BN201" s="14" t="str">
        <f t="shared" si="122"/>
        <v/>
      </c>
      <c r="BO201" s="14" t="str">
        <f t="shared" si="123"/>
        <v/>
      </c>
      <c r="BP201" s="33"/>
      <c r="BR201" s="29"/>
      <c r="BS201" s="30"/>
      <c r="BT201" s="30"/>
      <c r="BU201" s="30"/>
      <c r="BV201" s="30"/>
      <c r="BW201" s="30"/>
      <c r="BX201" s="25"/>
      <c r="BY201" s="48">
        <f t="shared" si="124"/>
        <v>0</v>
      </c>
      <c r="BZ201" s="26"/>
      <c r="CA201" s="26"/>
      <c r="CB201" s="26"/>
      <c r="CC201" s="26"/>
      <c r="CD201" s="26"/>
      <c r="CE201" s="26"/>
      <c r="CF201" s="26"/>
      <c r="CG201" s="26"/>
      <c r="CH201" s="26"/>
      <c r="CI201" s="26"/>
      <c r="CJ201" s="26"/>
      <c r="CK201" s="26"/>
      <c r="CL201" s="27" t="str">
        <f t="shared" si="106"/>
        <v/>
      </c>
      <c r="CM201" s="27" t="str">
        <f t="shared" si="125"/>
        <v/>
      </c>
      <c r="CN201" s="26"/>
      <c r="CO201" s="26"/>
      <c r="CP201" s="14" t="str">
        <f t="shared" si="107"/>
        <v/>
      </c>
      <c r="CQ201" s="14" t="str">
        <f t="shared" si="108"/>
        <v/>
      </c>
      <c r="CR201" s="33"/>
      <c r="CS201" s="33"/>
      <c r="CT201" s="32"/>
      <c r="CU201" s="32"/>
      <c r="CV201" s="32"/>
      <c r="CW201" s="23"/>
      <c r="CX201" s="23"/>
      <c r="CY201" s="23"/>
      <c r="CZ201" s="23"/>
      <c r="DA201" s="26">
        <f t="shared" si="126"/>
        <v>0</v>
      </c>
      <c r="DB201" s="26"/>
      <c r="DC201" s="26"/>
      <c r="DD201" s="26"/>
      <c r="DE201" s="26"/>
      <c r="DF201" s="26"/>
      <c r="DG201" s="26"/>
      <c r="DH201" s="26"/>
      <c r="DI201" s="26"/>
      <c r="DJ201" s="26"/>
      <c r="DK201" s="26"/>
      <c r="DL201" s="26"/>
      <c r="DM201" s="26"/>
      <c r="DN201" s="26"/>
      <c r="DO201" s="26"/>
      <c r="DP201" s="26"/>
      <c r="DQ201" s="26"/>
      <c r="DR201" s="26"/>
      <c r="DS201" s="26"/>
      <c r="DT201" s="26"/>
      <c r="DU201" s="26"/>
      <c r="DV201" s="26"/>
      <c r="DW201" s="26"/>
      <c r="DX201" s="26"/>
      <c r="DY201" s="26"/>
      <c r="DZ201" s="27" t="str">
        <f t="shared" si="127"/>
        <v/>
      </c>
      <c r="EA201" s="27" t="str">
        <f t="shared" si="128"/>
        <v/>
      </c>
      <c r="EB201" s="27" t="str">
        <f t="shared" si="129"/>
        <v/>
      </c>
      <c r="EC201" s="27" t="str">
        <f t="shared" si="130"/>
        <v/>
      </c>
      <c r="ED201" s="26"/>
      <c r="EE201" s="26"/>
      <c r="EF201" s="26"/>
      <c r="EG201" s="26"/>
      <c r="EH201" s="27" t="str">
        <f t="shared" si="109"/>
        <v/>
      </c>
      <c r="EI201" s="27" t="str">
        <f t="shared" si="110"/>
        <v/>
      </c>
      <c r="EJ201" s="27" t="str">
        <f t="shared" si="111"/>
        <v/>
      </c>
      <c r="EK201" s="27" t="str">
        <f t="shared" si="112"/>
        <v/>
      </c>
      <c r="EL201" s="527"/>
      <c r="EN201" s="6" t="str">
        <f t="shared" si="113"/>
        <v/>
      </c>
      <c r="EO201" s="6" t="str">
        <f t="shared" si="114"/>
        <v/>
      </c>
      <c r="EP201" s="6" t="str">
        <f t="shared" si="115"/>
        <v/>
      </c>
      <c r="EQ201" s="6" t="str">
        <f t="shared" si="116"/>
        <v/>
      </c>
      <c r="ER201" s="24" t="str">
        <f t="shared" si="131"/>
        <v/>
      </c>
      <c r="ET201" s="6" t="e">
        <f t="shared" si="117"/>
        <v>#VALUE!</v>
      </c>
      <c r="EV201" s="79"/>
      <c r="EW201" s="79"/>
      <c r="EX201" s="79"/>
      <c r="EZ201" s="189" t="e">
        <f t="shared" si="118"/>
        <v>#VALUE!</v>
      </c>
      <c r="FA201" s="201" t="e">
        <f t="shared" si="132"/>
        <v>#VALUE!</v>
      </c>
      <c r="FB201" s="23"/>
      <c r="FC201" s="189" t="e">
        <f t="shared" si="133"/>
        <v>#VALUE!</v>
      </c>
      <c r="FE201" s="213">
        <f t="shared" si="119"/>
        <v>0</v>
      </c>
      <c r="FF201" s="213">
        <f t="shared" si="120"/>
        <v>0</v>
      </c>
    </row>
    <row r="202" spans="1:162" ht="15.75" x14ac:dyDescent="0.25">
      <c r="A202" s="23"/>
      <c r="B202" s="23"/>
      <c r="C202" s="23"/>
      <c r="D202" s="23"/>
      <c r="E202" s="16"/>
      <c r="F202" s="16"/>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23"/>
      <c r="AK202" s="23"/>
      <c r="AL202" s="23"/>
      <c r="AM202" s="23"/>
      <c r="AN202" s="23"/>
      <c r="AO202" s="23"/>
      <c r="AP202" s="23"/>
      <c r="AQ202" s="23"/>
      <c r="AR202" s="23"/>
      <c r="AS202" s="41">
        <f t="shared" si="121"/>
        <v>0</v>
      </c>
      <c r="AT202" s="8"/>
      <c r="AU202" s="8"/>
      <c r="AV202" s="8"/>
      <c r="AW202" s="8"/>
      <c r="AX202" s="8"/>
      <c r="AY202" s="8"/>
      <c r="AZ202" s="8"/>
      <c r="BA202" s="8"/>
      <c r="BB202" s="8"/>
      <c r="BC202" s="8"/>
      <c r="BD202" s="8"/>
      <c r="BE202" s="8"/>
      <c r="BF202" s="8"/>
      <c r="BG202" s="8"/>
      <c r="BH202" s="8"/>
      <c r="BI202" s="8"/>
      <c r="BJ202" s="11" t="str">
        <f t="shared" si="104"/>
        <v/>
      </c>
      <c r="BK202" s="11" t="str">
        <f t="shared" si="105"/>
        <v/>
      </c>
      <c r="BL202" s="16"/>
      <c r="BM202" s="16"/>
      <c r="BN202" s="14" t="str">
        <f t="shared" si="122"/>
        <v/>
      </c>
      <c r="BO202" s="14" t="str">
        <f t="shared" si="123"/>
        <v/>
      </c>
      <c r="BP202" s="33"/>
      <c r="BR202" s="29"/>
      <c r="BS202" s="30"/>
      <c r="BT202" s="30"/>
      <c r="BU202" s="30"/>
      <c r="BV202" s="30"/>
      <c r="BW202" s="30"/>
      <c r="BX202" s="25"/>
      <c r="BY202" s="48">
        <f t="shared" si="124"/>
        <v>0</v>
      </c>
      <c r="BZ202" s="26"/>
      <c r="CA202" s="26"/>
      <c r="CB202" s="26"/>
      <c r="CC202" s="26"/>
      <c r="CD202" s="26"/>
      <c r="CE202" s="26"/>
      <c r="CF202" s="26"/>
      <c r="CG202" s="26"/>
      <c r="CH202" s="26"/>
      <c r="CI202" s="26"/>
      <c r="CJ202" s="26"/>
      <c r="CK202" s="26"/>
      <c r="CL202" s="27" t="str">
        <f t="shared" si="106"/>
        <v/>
      </c>
      <c r="CM202" s="27" t="str">
        <f t="shared" si="125"/>
        <v/>
      </c>
      <c r="CN202" s="26"/>
      <c r="CO202" s="26"/>
      <c r="CP202" s="14" t="str">
        <f t="shared" si="107"/>
        <v/>
      </c>
      <c r="CQ202" s="14" t="str">
        <f t="shared" si="108"/>
        <v/>
      </c>
      <c r="CR202" s="33"/>
      <c r="CS202" s="33"/>
      <c r="CT202" s="32"/>
      <c r="CU202" s="32"/>
      <c r="CV202" s="32"/>
      <c r="CW202" s="23"/>
      <c r="CX202" s="23"/>
      <c r="CY202" s="23"/>
      <c r="CZ202" s="23"/>
      <c r="DA202" s="26">
        <f t="shared" si="126"/>
        <v>0</v>
      </c>
      <c r="DB202" s="26"/>
      <c r="DC202" s="26"/>
      <c r="DD202" s="26"/>
      <c r="DE202" s="26"/>
      <c r="DF202" s="26"/>
      <c r="DG202" s="26"/>
      <c r="DH202" s="26"/>
      <c r="DI202" s="26"/>
      <c r="DJ202" s="26"/>
      <c r="DK202" s="26"/>
      <c r="DL202" s="26"/>
      <c r="DM202" s="26"/>
      <c r="DN202" s="26"/>
      <c r="DO202" s="26"/>
      <c r="DP202" s="26"/>
      <c r="DQ202" s="26"/>
      <c r="DR202" s="26"/>
      <c r="DS202" s="26"/>
      <c r="DT202" s="26"/>
      <c r="DU202" s="26"/>
      <c r="DV202" s="26"/>
      <c r="DW202" s="26"/>
      <c r="DX202" s="26"/>
      <c r="DY202" s="26"/>
      <c r="DZ202" s="27" t="str">
        <f t="shared" si="127"/>
        <v/>
      </c>
      <c r="EA202" s="27" t="str">
        <f t="shared" si="128"/>
        <v/>
      </c>
      <c r="EB202" s="27" t="str">
        <f t="shared" si="129"/>
        <v/>
      </c>
      <c r="EC202" s="27" t="str">
        <f t="shared" si="130"/>
        <v/>
      </c>
      <c r="ED202" s="26"/>
      <c r="EE202" s="26"/>
      <c r="EF202" s="26"/>
      <c r="EG202" s="26"/>
      <c r="EH202" s="27" t="str">
        <f t="shared" si="109"/>
        <v/>
      </c>
      <c r="EI202" s="27" t="str">
        <f t="shared" si="110"/>
        <v/>
      </c>
      <c r="EJ202" s="27" t="str">
        <f t="shared" si="111"/>
        <v/>
      </c>
      <c r="EK202" s="27" t="str">
        <f t="shared" si="112"/>
        <v/>
      </c>
      <c r="EL202" s="527"/>
      <c r="EN202" s="6" t="str">
        <f t="shared" si="113"/>
        <v/>
      </c>
      <c r="EO202" s="6" t="str">
        <f t="shared" si="114"/>
        <v/>
      </c>
      <c r="EP202" s="6" t="str">
        <f t="shared" si="115"/>
        <v/>
      </c>
      <c r="EQ202" s="6" t="str">
        <f t="shared" si="116"/>
        <v/>
      </c>
      <c r="ER202" s="24" t="str">
        <f t="shared" si="131"/>
        <v/>
      </c>
      <c r="ET202" s="6" t="e">
        <f t="shared" si="117"/>
        <v>#VALUE!</v>
      </c>
      <c r="EV202" s="79"/>
      <c r="EW202" s="79"/>
      <c r="EX202" s="79"/>
      <c r="EZ202" s="189" t="e">
        <f t="shared" si="118"/>
        <v>#VALUE!</v>
      </c>
      <c r="FA202" s="201" t="e">
        <f t="shared" si="132"/>
        <v>#VALUE!</v>
      </c>
      <c r="FB202" s="23"/>
      <c r="FC202" s="189" t="e">
        <f t="shared" si="133"/>
        <v>#VALUE!</v>
      </c>
      <c r="FE202" s="213">
        <f t="shared" si="119"/>
        <v>0</v>
      </c>
      <c r="FF202" s="213">
        <f t="shared" si="120"/>
        <v>0</v>
      </c>
    </row>
    <row r="203" spans="1:162" ht="15.75" x14ac:dyDescent="0.25">
      <c r="A203" s="23"/>
      <c r="B203" s="23"/>
      <c r="C203" s="23"/>
      <c r="D203" s="23"/>
      <c r="E203" s="16"/>
      <c r="F203" s="16"/>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23"/>
      <c r="AK203" s="23"/>
      <c r="AL203" s="23"/>
      <c r="AM203" s="23"/>
      <c r="AN203" s="23"/>
      <c r="AO203" s="23"/>
      <c r="AP203" s="23"/>
      <c r="AQ203" s="23"/>
      <c r="AR203" s="23"/>
      <c r="AS203" s="41">
        <f t="shared" si="121"/>
        <v>0</v>
      </c>
      <c r="AT203" s="8"/>
      <c r="AU203" s="8"/>
      <c r="AV203" s="8"/>
      <c r="AW203" s="8"/>
      <c r="AX203" s="8"/>
      <c r="AY203" s="8"/>
      <c r="AZ203" s="8"/>
      <c r="BA203" s="8"/>
      <c r="BB203" s="8"/>
      <c r="BC203" s="8"/>
      <c r="BD203" s="8"/>
      <c r="BE203" s="8"/>
      <c r="BF203" s="8"/>
      <c r="BG203" s="8"/>
      <c r="BH203" s="8"/>
      <c r="BI203" s="8"/>
      <c r="BJ203" s="11" t="str">
        <f t="shared" si="104"/>
        <v/>
      </c>
      <c r="BK203" s="11" t="str">
        <f t="shared" si="105"/>
        <v/>
      </c>
      <c r="BL203" s="16"/>
      <c r="BM203" s="16"/>
      <c r="BN203" s="14" t="str">
        <f t="shared" si="122"/>
        <v/>
      </c>
      <c r="BO203" s="14" t="str">
        <f t="shared" si="123"/>
        <v/>
      </c>
      <c r="BP203" s="33"/>
      <c r="BR203" s="29"/>
      <c r="BS203" s="30"/>
      <c r="BT203" s="30"/>
      <c r="BU203" s="30"/>
      <c r="BV203" s="30"/>
      <c r="BW203" s="30"/>
      <c r="BX203" s="25"/>
      <c r="BY203" s="48">
        <f t="shared" si="124"/>
        <v>0</v>
      </c>
      <c r="BZ203" s="26"/>
      <c r="CA203" s="26"/>
      <c r="CB203" s="26"/>
      <c r="CC203" s="26"/>
      <c r="CD203" s="26"/>
      <c r="CE203" s="26"/>
      <c r="CF203" s="26"/>
      <c r="CG203" s="26"/>
      <c r="CH203" s="26"/>
      <c r="CI203" s="26"/>
      <c r="CJ203" s="26"/>
      <c r="CK203" s="26"/>
      <c r="CL203" s="27" t="str">
        <f t="shared" si="106"/>
        <v/>
      </c>
      <c r="CM203" s="27" t="str">
        <f t="shared" si="125"/>
        <v/>
      </c>
      <c r="CN203" s="26"/>
      <c r="CO203" s="26"/>
      <c r="CP203" s="14" t="str">
        <f t="shared" si="107"/>
        <v/>
      </c>
      <c r="CQ203" s="14" t="str">
        <f t="shared" si="108"/>
        <v/>
      </c>
      <c r="CR203" s="33"/>
      <c r="CS203" s="33"/>
      <c r="CT203" s="32"/>
      <c r="CU203" s="32"/>
      <c r="CV203" s="32"/>
      <c r="CW203" s="23"/>
      <c r="CX203" s="23"/>
      <c r="CY203" s="23"/>
      <c r="CZ203" s="23"/>
      <c r="DA203" s="26">
        <f t="shared" si="126"/>
        <v>0</v>
      </c>
      <c r="DB203" s="26"/>
      <c r="DC203" s="26"/>
      <c r="DD203" s="26"/>
      <c r="DE203" s="26"/>
      <c r="DF203" s="26"/>
      <c r="DG203" s="26"/>
      <c r="DH203" s="26"/>
      <c r="DI203" s="26"/>
      <c r="DJ203" s="26"/>
      <c r="DK203" s="26"/>
      <c r="DL203" s="26"/>
      <c r="DM203" s="26"/>
      <c r="DN203" s="26"/>
      <c r="DO203" s="26"/>
      <c r="DP203" s="26"/>
      <c r="DQ203" s="26"/>
      <c r="DR203" s="26"/>
      <c r="DS203" s="26"/>
      <c r="DT203" s="26"/>
      <c r="DU203" s="26"/>
      <c r="DV203" s="26"/>
      <c r="DW203" s="26"/>
      <c r="DX203" s="26"/>
      <c r="DY203" s="26"/>
      <c r="DZ203" s="27" t="str">
        <f t="shared" si="127"/>
        <v/>
      </c>
      <c r="EA203" s="27" t="str">
        <f t="shared" si="128"/>
        <v/>
      </c>
      <c r="EB203" s="27" t="str">
        <f t="shared" si="129"/>
        <v/>
      </c>
      <c r="EC203" s="27" t="str">
        <f t="shared" si="130"/>
        <v/>
      </c>
      <c r="ED203" s="26"/>
      <c r="EE203" s="26"/>
      <c r="EF203" s="26"/>
      <c r="EG203" s="26"/>
      <c r="EH203" s="27" t="str">
        <f t="shared" si="109"/>
        <v/>
      </c>
      <c r="EI203" s="27" t="str">
        <f t="shared" si="110"/>
        <v/>
      </c>
      <c r="EJ203" s="27" t="str">
        <f t="shared" si="111"/>
        <v/>
      </c>
      <c r="EK203" s="27" t="str">
        <f t="shared" si="112"/>
        <v/>
      </c>
      <c r="EL203" s="527"/>
      <c r="EN203" s="6" t="str">
        <f t="shared" si="113"/>
        <v/>
      </c>
      <c r="EO203" s="6" t="str">
        <f t="shared" si="114"/>
        <v/>
      </c>
      <c r="EP203" s="6" t="str">
        <f t="shared" si="115"/>
        <v/>
      </c>
      <c r="EQ203" s="6" t="str">
        <f t="shared" si="116"/>
        <v/>
      </c>
      <c r="ER203" s="24" t="str">
        <f t="shared" si="131"/>
        <v/>
      </c>
      <c r="ET203" s="6" t="e">
        <f t="shared" si="117"/>
        <v>#VALUE!</v>
      </c>
      <c r="EV203" s="79"/>
      <c r="EW203" s="79"/>
      <c r="EX203" s="79"/>
      <c r="EZ203" s="189" t="e">
        <f t="shared" si="118"/>
        <v>#VALUE!</v>
      </c>
      <c r="FA203" s="201" t="e">
        <f t="shared" si="132"/>
        <v>#VALUE!</v>
      </c>
      <c r="FB203" s="23"/>
      <c r="FC203" s="189" t="e">
        <f t="shared" si="133"/>
        <v>#VALUE!</v>
      </c>
      <c r="FE203" s="213">
        <f t="shared" si="119"/>
        <v>0</v>
      </c>
      <c r="FF203" s="213">
        <f t="shared" si="120"/>
        <v>0</v>
      </c>
    </row>
    <row r="204" spans="1:162" ht="15.75" x14ac:dyDescent="0.25">
      <c r="A204" s="23"/>
      <c r="B204" s="23"/>
      <c r="C204" s="23"/>
      <c r="D204" s="23"/>
      <c r="E204" s="16"/>
      <c r="F204" s="16"/>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23"/>
      <c r="AK204" s="23"/>
      <c r="AL204" s="23"/>
      <c r="AM204" s="23"/>
      <c r="AN204" s="23"/>
      <c r="AO204" s="23"/>
      <c r="AP204" s="23"/>
      <c r="AQ204" s="23"/>
      <c r="AR204" s="23"/>
      <c r="AS204" s="41">
        <f t="shared" si="121"/>
        <v>0</v>
      </c>
      <c r="AT204" s="8"/>
      <c r="AU204" s="8"/>
      <c r="AV204" s="8"/>
      <c r="AW204" s="8"/>
      <c r="AX204" s="8"/>
      <c r="AY204" s="8"/>
      <c r="AZ204" s="8"/>
      <c r="BA204" s="8"/>
      <c r="BB204" s="8"/>
      <c r="BC204" s="8"/>
      <c r="BD204" s="8"/>
      <c r="BE204" s="8"/>
      <c r="BF204" s="8"/>
      <c r="BG204" s="8"/>
      <c r="BH204" s="8"/>
      <c r="BI204" s="8"/>
      <c r="BJ204" s="11" t="str">
        <f t="shared" si="104"/>
        <v/>
      </c>
      <c r="BK204" s="11" t="str">
        <f t="shared" si="105"/>
        <v/>
      </c>
      <c r="BL204" s="16"/>
      <c r="BM204" s="16"/>
      <c r="BN204" s="14" t="str">
        <f t="shared" si="122"/>
        <v/>
      </c>
      <c r="BO204" s="14" t="str">
        <f t="shared" si="123"/>
        <v/>
      </c>
      <c r="BP204" s="33"/>
      <c r="BR204" s="29"/>
      <c r="BS204" s="30"/>
      <c r="BT204" s="30"/>
      <c r="BU204" s="30"/>
      <c r="BV204" s="30"/>
      <c r="BW204" s="30"/>
      <c r="BX204" s="25"/>
      <c r="BY204" s="48">
        <f t="shared" si="124"/>
        <v>0</v>
      </c>
      <c r="BZ204" s="26"/>
      <c r="CA204" s="26"/>
      <c r="CB204" s="26"/>
      <c r="CC204" s="26"/>
      <c r="CD204" s="26"/>
      <c r="CE204" s="26"/>
      <c r="CF204" s="26"/>
      <c r="CG204" s="26"/>
      <c r="CH204" s="26"/>
      <c r="CI204" s="26"/>
      <c r="CJ204" s="26"/>
      <c r="CK204" s="26"/>
      <c r="CL204" s="27" t="str">
        <f t="shared" si="106"/>
        <v/>
      </c>
      <c r="CM204" s="27" t="str">
        <f t="shared" si="125"/>
        <v/>
      </c>
      <c r="CN204" s="26"/>
      <c r="CO204" s="26"/>
      <c r="CP204" s="14" t="str">
        <f t="shared" si="107"/>
        <v/>
      </c>
      <c r="CQ204" s="14" t="str">
        <f t="shared" si="108"/>
        <v/>
      </c>
      <c r="CR204" s="33"/>
      <c r="CS204" s="33"/>
      <c r="CT204" s="32"/>
      <c r="CU204" s="32"/>
      <c r="CV204" s="32"/>
      <c r="CW204" s="23"/>
      <c r="CX204" s="23"/>
      <c r="CY204" s="23"/>
      <c r="CZ204" s="23"/>
      <c r="DA204" s="26">
        <f t="shared" si="126"/>
        <v>0</v>
      </c>
      <c r="DB204" s="26"/>
      <c r="DC204" s="26"/>
      <c r="DD204" s="26"/>
      <c r="DE204" s="26"/>
      <c r="DF204" s="26"/>
      <c r="DG204" s="26"/>
      <c r="DH204" s="26"/>
      <c r="DI204" s="26"/>
      <c r="DJ204" s="26"/>
      <c r="DK204" s="26"/>
      <c r="DL204" s="26"/>
      <c r="DM204" s="26"/>
      <c r="DN204" s="26"/>
      <c r="DO204" s="26"/>
      <c r="DP204" s="26"/>
      <c r="DQ204" s="26"/>
      <c r="DR204" s="26"/>
      <c r="DS204" s="26"/>
      <c r="DT204" s="26"/>
      <c r="DU204" s="26"/>
      <c r="DV204" s="26"/>
      <c r="DW204" s="26"/>
      <c r="DX204" s="26"/>
      <c r="DY204" s="26"/>
      <c r="DZ204" s="27" t="str">
        <f t="shared" si="127"/>
        <v/>
      </c>
      <c r="EA204" s="27" t="str">
        <f t="shared" si="128"/>
        <v/>
      </c>
      <c r="EB204" s="27" t="str">
        <f t="shared" si="129"/>
        <v/>
      </c>
      <c r="EC204" s="27" t="str">
        <f t="shared" si="130"/>
        <v/>
      </c>
      <c r="ED204" s="26"/>
      <c r="EE204" s="26"/>
      <c r="EF204" s="26"/>
      <c r="EG204" s="26"/>
      <c r="EH204" s="27" t="str">
        <f t="shared" si="109"/>
        <v/>
      </c>
      <c r="EI204" s="27" t="str">
        <f t="shared" si="110"/>
        <v/>
      </c>
      <c r="EJ204" s="27" t="str">
        <f t="shared" si="111"/>
        <v/>
      </c>
      <c r="EK204" s="27" t="str">
        <f t="shared" si="112"/>
        <v/>
      </c>
      <c r="EL204" s="527"/>
      <c r="EN204" s="6" t="str">
        <f t="shared" si="113"/>
        <v/>
      </c>
      <c r="EO204" s="6" t="str">
        <f t="shared" si="114"/>
        <v/>
      </c>
      <c r="EP204" s="6" t="str">
        <f t="shared" si="115"/>
        <v/>
      </c>
      <c r="EQ204" s="6" t="str">
        <f t="shared" si="116"/>
        <v/>
      </c>
      <c r="ER204" s="24" t="str">
        <f t="shared" si="131"/>
        <v/>
      </c>
      <c r="ET204" s="6" t="e">
        <f t="shared" si="117"/>
        <v>#VALUE!</v>
      </c>
      <c r="EV204" s="79"/>
      <c r="EW204" s="79"/>
      <c r="EX204" s="79"/>
      <c r="EZ204" s="189" t="e">
        <f t="shared" si="118"/>
        <v>#VALUE!</v>
      </c>
      <c r="FA204" s="201" t="e">
        <f t="shared" si="132"/>
        <v>#VALUE!</v>
      </c>
      <c r="FB204" s="23"/>
      <c r="FC204" s="189" t="e">
        <f t="shared" si="133"/>
        <v>#VALUE!</v>
      </c>
      <c r="FE204" s="213">
        <f t="shared" si="119"/>
        <v>0</v>
      </c>
      <c r="FF204" s="213">
        <f t="shared" si="120"/>
        <v>0</v>
      </c>
    </row>
    <row r="205" spans="1:162" ht="15.75" x14ac:dyDescent="0.25">
      <c r="A205" s="23"/>
      <c r="B205" s="23"/>
      <c r="C205" s="23"/>
      <c r="D205" s="23"/>
      <c r="E205" s="16"/>
      <c r="F205" s="16"/>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23"/>
      <c r="AK205" s="23"/>
      <c r="AL205" s="23"/>
      <c r="AM205" s="23"/>
      <c r="AN205" s="23"/>
      <c r="AO205" s="23"/>
      <c r="AP205" s="23"/>
      <c r="AQ205" s="23"/>
      <c r="AR205" s="23"/>
      <c r="AS205" s="41">
        <f t="shared" si="121"/>
        <v>0</v>
      </c>
      <c r="AT205" s="8"/>
      <c r="AU205" s="8"/>
      <c r="AV205" s="8"/>
      <c r="AW205" s="8"/>
      <c r="AX205" s="8"/>
      <c r="AY205" s="8"/>
      <c r="AZ205" s="8"/>
      <c r="BA205" s="8"/>
      <c r="BB205" s="8"/>
      <c r="BC205" s="8"/>
      <c r="BD205" s="8"/>
      <c r="BE205" s="8"/>
      <c r="BF205" s="8"/>
      <c r="BG205" s="8"/>
      <c r="BH205" s="8"/>
      <c r="BI205" s="8"/>
      <c r="BJ205" s="11" t="str">
        <f t="shared" si="104"/>
        <v/>
      </c>
      <c r="BK205" s="11" t="str">
        <f t="shared" si="105"/>
        <v/>
      </c>
      <c r="BL205" s="16"/>
      <c r="BM205" s="16"/>
      <c r="BN205" s="14" t="str">
        <f t="shared" si="122"/>
        <v/>
      </c>
      <c r="BO205" s="14" t="str">
        <f t="shared" si="123"/>
        <v/>
      </c>
      <c r="BP205" s="33"/>
      <c r="BR205" s="29"/>
      <c r="BS205" s="30"/>
      <c r="BT205" s="30"/>
      <c r="BU205" s="30"/>
      <c r="BV205" s="30"/>
      <c r="BW205" s="30"/>
      <c r="BX205" s="25"/>
      <c r="BY205" s="48">
        <f t="shared" si="124"/>
        <v>0</v>
      </c>
      <c r="BZ205" s="26"/>
      <c r="CA205" s="26"/>
      <c r="CB205" s="26"/>
      <c r="CC205" s="26"/>
      <c r="CD205" s="26"/>
      <c r="CE205" s="26"/>
      <c r="CF205" s="26"/>
      <c r="CG205" s="26"/>
      <c r="CH205" s="26"/>
      <c r="CI205" s="26"/>
      <c r="CJ205" s="26"/>
      <c r="CK205" s="26"/>
      <c r="CL205" s="27" t="str">
        <f t="shared" si="106"/>
        <v/>
      </c>
      <c r="CM205" s="27" t="str">
        <f t="shared" si="125"/>
        <v/>
      </c>
      <c r="CN205" s="26"/>
      <c r="CO205" s="26"/>
      <c r="CP205" s="14" t="str">
        <f t="shared" si="107"/>
        <v/>
      </c>
      <c r="CQ205" s="14" t="str">
        <f t="shared" si="108"/>
        <v/>
      </c>
      <c r="CR205" s="33"/>
      <c r="CS205" s="33"/>
      <c r="CT205" s="32"/>
      <c r="CU205" s="32"/>
      <c r="CV205" s="32"/>
      <c r="CW205" s="23"/>
      <c r="CX205" s="23"/>
      <c r="CY205" s="23"/>
      <c r="CZ205" s="23"/>
      <c r="DA205" s="26">
        <f t="shared" si="126"/>
        <v>0</v>
      </c>
      <c r="DB205" s="26"/>
      <c r="DC205" s="26"/>
      <c r="DD205" s="26"/>
      <c r="DE205" s="26"/>
      <c r="DF205" s="26"/>
      <c r="DG205" s="26"/>
      <c r="DH205" s="26"/>
      <c r="DI205" s="26"/>
      <c r="DJ205" s="26"/>
      <c r="DK205" s="26"/>
      <c r="DL205" s="26"/>
      <c r="DM205" s="26"/>
      <c r="DN205" s="26"/>
      <c r="DO205" s="26"/>
      <c r="DP205" s="26"/>
      <c r="DQ205" s="26"/>
      <c r="DR205" s="26"/>
      <c r="DS205" s="26"/>
      <c r="DT205" s="26"/>
      <c r="DU205" s="26"/>
      <c r="DV205" s="26"/>
      <c r="DW205" s="26"/>
      <c r="DX205" s="26"/>
      <c r="DY205" s="26"/>
      <c r="DZ205" s="27" t="str">
        <f t="shared" si="127"/>
        <v/>
      </c>
      <c r="EA205" s="27" t="str">
        <f t="shared" si="128"/>
        <v/>
      </c>
      <c r="EB205" s="27" t="str">
        <f t="shared" si="129"/>
        <v/>
      </c>
      <c r="EC205" s="27" t="str">
        <f t="shared" si="130"/>
        <v/>
      </c>
      <c r="ED205" s="26"/>
      <c r="EE205" s="26"/>
      <c r="EF205" s="26"/>
      <c r="EG205" s="26"/>
      <c r="EH205" s="27" t="str">
        <f t="shared" si="109"/>
        <v/>
      </c>
      <c r="EI205" s="27" t="str">
        <f t="shared" si="110"/>
        <v/>
      </c>
      <c r="EJ205" s="27" t="str">
        <f t="shared" si="111"/>
        <v/>
      </c>
      <c r="EK205" s="27" t="str">
        <f t="shared" si="112"/>
        <v/>
      </c>
      <c r="EL205" s="527"/>
      <c r="EN205" s="6" t="str">
        <f t="shared" si="113"/>
        <v/>
      </c>
      <c r="EO205" s="6" t="str">
        <f t="shared" si="114"/>
        <v/>
      </c>
      <c r="EP205" s="6" t="str">
        <f t="shared" si="115"/>
        <v/>
      </c>
      <c r="EQ205" s="6" t="str">
        <f t="shared" si="116"/>
        <v/>
      </c>
      <c r="ER205" s="24" t="str">
        <f t="shared" si="131"/>
        <v/>
      </c>
      <c r="ET205" s="6" t="e">
        <f t="shared" si="117"/>
        <v>#VALUE!</v>
      </c>
      <c r="EV205" s="79"/>
      <c r="EW205" s="79"/>
      <c r="EX205" s="79"/>
      <c r="EZ205" s="189" t="e">
        <f t="shared" si="118"/>
        <v>#VALUE!</v>
      </c>
      <c r="FA205" s="201" t="e">
        <f t="shared" si="132"/>
        <v>#VALUE!</v>
      </c>
      <c r="FB205" s="23"/>
      <c r="FC205" s="189" t="e">
        <f t="shared" si="133"/>
        <v>#VALUE!</v>
      </c>
      <c r="FE205" s="213">
        <f t="shared" si="119"/>
        <v>0</v>
      </c>
      <c r="FF205" s="213">
        <f t="shared" si="120"/>
        <v>0</v>
      </c>
    </row>
    <row r="206" spans="1:162" ht="15.75" x14ac:dyDescent="0.25">
      <c r="A206" s="23"/>
      <c r="B206" s="23"/>
      <c r="C206" s="23"/>
      <c r="D206" s="23"/>
      <c r="E206" s="16"/>
      <c r="F206" s="16"/>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23"/>
      <c r="AK206" s="23"/>
      <c r="AL206" s="23"/>
      <c r="AM206" s="23"/>
      <c r="AN206" s="23"/>
      <c r="AO206" s="23"/>
      <c r="AP206" s="23"/>
      <c r="AQ206" s="23"/>
      <c r="AR206" s="23"/>
      <c r="AS206" s="41">
        <f t="shared" si="121"/>
        <v>0</v>
      </c>
      <c r="AT206" s="8"/>
      <c r="AU206" s="8"/>
      <c r="AV206" s="8"/>
      <c r="AW206" s="8"/>
      <c r="AX206" s="8"/>
      <c r="AY206" s="8"/>
      <c r="AZ206" s="8"/>
      <c r="BA206" s="8"/>
      <c r="BB206" s="8"/>
      <c r="BC206" s="8"/>
      <c r="BD206" s="8"/>
      <c r="BE206" s="8"/>
      <c r="BF206" s="8"/>
      <c r="BG206" s="8"/>
      <c r="BH206" s="8"/>
      <c r="BI206" s="8"/>
      <c r="BJ206" s="11" t="str">
        <f t="shared" si="104"/>
        <v/>
      </c>
      <c r="BK206" s="11" t="str">
        <f t="shared" si="105"/>
        <v/>
      </c>
      <c r="BL206" s="16"/>
      <c r="BM206" s="16"/>
      <c r="BN206" s="14" t="str">
        <f t="shared" si="122"/>
        <v/>
      </c>
      <c r="BO206" s="14" t="str">
        <f t="shared" si="123"/>
        <v/>
      </c>
      <c r="BP206" s="33"/>
      <c r="BR206" s="29"/>
      <c r="BS206" s="30"/>
      <c r="BT206" s="30"/>
      <c r="BU206" s="30"/>
      <c r="BV206" s="30"/>
      <c r="BW206" s="30"/>
      <c r="BX206" s="25"/>
      <c r="BY206" s="48">
        <f t="shared" si="124"/>
        <v>0</v>
      </c>
      <c r="BZ206" s="26"/>
      <c r="CA206" s="26"/>
      <c r="CB206" s="26"/>
      <c r="CC206" s="26"/>
      <c r="CD206" s="26"/>
      <c r="CE206" s="26"/>
      <c r="CF206" s="26"/>
      <c r="CG206" s="26"/>
      <c r="CH206" s="26"/>
      <c r="CI206" s="26"/>
      <c r="CJ206" s="26"/>
      <c r="CK206" s="26"/>
      <c r="CL206" s="27" t="str">
        <f t="shared" si="106"/>
        <v/>
      </c>
      <c r="CM206" s="27" t="str">
        <f t="shared" si="125"/>
        <v/>
      </c>
      <c r="CN206" s="26"/>
      <c r="CO206" s="26"/>
      <c r="CP206" s="14" t="str">
        <f t="shared" si="107"/>
        <v/>
      </c>
      <c r="CQ206" s="14" t="str">
        <f t="shared" si="108"/>
        <v/>
      </c>
      <c r="CR206" s="33"/>
      <c r="CS206" s="33"/>
      <c r="CT206" s="32"/>
      <c r="CU206" s="32"/>
      <c r="CV206" s="32"/>
      <c r="CW206" s="23"/>
      <c r="CX206" s="23"/>
      <c r="CY206" s="23"/>
      <c r="CZ206" s="23"/>
      <c r="DA206" s="26">
        <f t="shared" si="126"/>
        <v>0</v>
      </c>
      <c r="DB206" s="26"/>
      <c r="DC206" s="26"/>
      <c r="DD206" s="26"/>
      <c r="DE206" s="26"/>
      <c r="DF206" s="26"/>
      <c r="DG206" s="26"/>
      <c r="DH206" s="26"/>
      <c r="DI206" s="26"/>
      <c r="DJ206" s="26"/>
      <c r="DK206" s="26"/>
      <c r="DL206" s="26"/>
      <c r="DM206" s="26"/>
      <c r="DN206" s="26"/>
      <c r="DO206" s="26"/>
      <c r="DP206" s="26"/>
      <c r="DQ206" s="26"/>
      <c r="DR206" s="26"/>
      <c r="DS206" s="26"/>
      <c r="DT206" s="26"/>
      <c r="DU206" s="26"/>
      <c r="DV206" s="26"/>
      <c r="DW206" s="26"/>
      <c r="DX206" s="26"/>
      <c r="DY206" s="26"/>
      <c r="DZ206" s="27" t="str">
        <f t="shared" si="127"/>
        <v/>
      </c>
      <c r="EA206" s="27" t="str">
        <f t="shared" si="128"/>
        <v/>
      </c>
      <c r="EB206" s="27" t="str">
        <f t="shared" si="129"/>
        <v/>
      </c>
      <c r="EC206" s="27" t="str">
        <f t="shared" si="130"/>
        <v/>
      </c>
      <c r="ED206" s="26"/>
      <c r="EE206" s="26"/>
      <c r="EF206" s="26"/>
      <c r="EG206" s="26"/>
      <c r="EH206" s="27" t="str">
        <f t="shared" si="109"/>
        <v/>
      </c>
      <c r="EI206" s="27" t="str">
        <f t="shared" si="110"/>
        <v/>
      </c>
      <c r="EJ206" s="27" t="str">
        <f t="shared" si="111"/>
        <v/>
      </c>
      <c r="EK206" s="27" t="str">
        <f t="shared" si="112"/>
        <v/>
      </c>
      <c r="EL206" s="527"/>
      <c r="EN206" s="6" t="str">
        <f t="shared" si="113"/>
        <v/>
      </c>
      <c r="EO206" s="6" t="str">
        <f t="shared" si="114"/>
        <v/>
      </c>
      <c r="EP206" s="6" t="str">
        <f t="shared" si="115"/>
        <v/>
      </c>
      <c r="EQ206" s="6" t="str">
        <f t="shared" si="116"/>
        <v/>
      </c>
      <c r="ER206" s="24" t="str">
        <f t="shared" si="131"/>
        <v/>
      </c>
      <c r="ET206" s="6" t="e">
        <f t="shared" si="117"/>
        <v>#VALUE!</v>
      </c>
      <c r="EV206" s="79"/>
      <c r="EW206" s="79"/>
      <c r="EX206" s="79"/>
      <c r="EZ206" s="189" t="e">
        <f t="shared" si="118"/>
        <v>#VALUE!</v>
      </c>
      <c r="FA206" s="201" t="e">
        <f t="shared" si="132"/>
        <v>#VALUE!</v>
      </c>
      <c r="FB206" s="23"/>
      <c r="FC206" s="189" t="e">
        <f t="shared" si="133"/>
        <v>#VALUE!</v>
      </c>
      <c r="FE206" s="213">
        <f t="shared" si="119"/>
        <v>0</v>
      </c>
      <c r="FF206" s="213">
        <f t="shared" si="120"/>
        <v>0</v>
      </c>
    </row>
    <row r="207" spans="1:162" ht="15.75" x14ac:dyDescent="0.25">
      <c r="A207" s="23"/>
      <c r="B207" s="23"/>
      <c r="C207" s="23"/>
      <c r="D207" s="23"/>
      <c r="E207" s="16"/>
      <c r="F207" s="16"/>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23"/>
      <c r="AK207" s="23"/>
      <c r="AL207" s="23"/>
      <c r="AM207" s="23"/>
      <c r="AN207" s="23"/>
      <c r="AO207" s="23"/>
      <c r="AP207" s="23"/>
      <c r="AQ207" s="23"/>
      <c r="AR207" s="23"/>
      <c r="AS207" s="41">
        <f t="shared" si="121"/>
        <v>0</v>
      </c>
      <c r="AT207" s="8"/>
      <c r="AU207" s="8"/>
      <c r="AV207" s="8"/>
      <c r="AW207" s="8"/>
      <c r="AX207" s="8"/>
      <c r="AY207" s="8"/>
      <c r="AZ207" s="8"/>
      <c r="BA207" s="8"/>
      <c r="BB207" s="8"/>
      <c r="BC207" s="8"/>
      <c r="BD207" s="8"/>
      <c r="BE207" s="8"/>
      <c r="BF207" s="8"/>
      <c r="BG207" s="8"/>
      <c r="BH207" s="8"/>
      <c r="BI207" s="8"/>
      <c r="BJ207" s="11" t="str">
        <f t="shared" si="104"/>
        <v/>
      </c>
      <c r="BK207" s="11" t="str">
        <f t="shared" si="105"/>
        <v/>
      </c>
      <c r="BL207" s="16"/>
      <c r="BM207" s="16"/>
      <c r="BN207" s="14" t="str">
        <f t="shared" si="122"/>
        <v/>
      </c>
      <c r="BO207" s="14" t="str">
        <f t="shared" si="123"/>
        <v/>
      </c>
      <c r="BP207" s="33"/>
      <c r="BR207" s="29"/>
      <c r="BS207" s="30"/>
      <c r="BT207" s="30"/>
      <c r="BU207" s="30"/>
      <c r="BV207" s="30"/>
      <c r="BW207" s="30"/>
      <c r="BX207" s="25"/>
      <c r="BY207" s="48">
        <f t="shared" si="124"/>
        <v>0</v>
      </c>
      <c r="BZ207" s="26"/>
      <c r="CA207" s="26"/>
      <c r="CB207" s="26"/>
      <c r="CC207" s="26"/>
      <c r="CD207" s="26"/>
      <c r="CE207" s="26"/>
      <c r="CF207" s="26"/>
      <c r="CG207" s="26"/>
      <c r="CH207" s="26"/>
      <c r="CI207" s="26"/>
      <c r="CJ207" s="26"/>
      <c r="CK207" s="26"/>
      <c r="CL207" s="27" t="str">
        <f t="shared" si="106"/>
        <v/>
      </c>
      <c r="CM207" s="27" t="str">
        <f t="shared" si="125"/>
        <v/>
      </c>
      <c r="CN207" s="26"/>
      <c r="CO207" s="26"/>
      <c r="CP207" s="14" t="str">
        <f t="shared" si="107"/>
        <v/>
      </c>
      <c r="CQ207" s="14" t="str">
        <f t="shared" si="108"/>
        <v/>
      </c>
      <c r="CR207" s="33"/>
      <c r="CS207" s="33"/>
      <c r="CT207" s="32"/>
      <c r="CU207" s="32"/>
      <c r="CV207" s="32"/>
      <c r="CW207" s="23"/>
      <c r="CX207" s="23"/>
      <c r="CY207" s="23"/>
      <c r="CZ207" s="23"/>
      <c r="DA207" s="26">
        <f t="shared" si="126"/>
        <v>0</v>
      </c>
      <c r="DB207" s="26"/>
      <c r="DC207" s="26"/>
      <c r="DD207" s="26"/>
      <c r="DE207" s="26"/>
      <c r="DF207" s="26"/>
      <c r="DG207" s="26"/>
      <c r="DH207" s="26"/>
      <c r="DI207" s="26"/>
      <c r="DJ207" s="26"/>
      <c r="DK207" s="26"/>
      <c r="DL207" s="26"/>
      <c r="DM207" s="26"/>
      <c r="DN207" s="26"/>
      <c r="DO207" s="26"/>
      <c r="DP207" s="26"/>
      <c r="DQ207" s="26"/>
      <c r="DR207" s="26"/>
      <c r="DS207" s="26"/>
      <c r="DT207" s="26"/>
      <c r="DU207" s="26"/>
      <c r="DV207" s="26"/>
      <c r="DW207" s="26"/>
      <c r="DX207" s="26"/>
      <c r="DY207" s="26"/>
      <c r="DZ207" s="27" t="str">
        <f t="shared" si="127"/>
        <v/>
      </c>
      <c r="EA207" s="27" t="str">
        <f t="shared" si="128"/>
        <v/>
      </c>
      <c r="EB207" s="27" t="str">
        <f t="shared" si="129"/>
        <v/>
      </c>
      <c r="EC207" s="27" t="str">
        <f t="shared" si="130"/>
        <v/>
      </c>
      <c r="ED207" s="26"/>
      <c r="EE207" s="26"/>
      <c r="EF207" s="26"/>
      <c r="EG207" s="26"/>
      <c r="EH207" s="27" t="str">
        <f t="shared" si="109"/>
        <v/>
      </c>
      <c r="EI207" s="27" t="str">
        <f t="shared" si="110"/>
        <v/>
      </c>
      <c r="EJ207" s="27" t="str">
        <f t="shared" si="111"/>
        <v/>
      </c>
      <c r="EK207" s="27" t="str">
        <f t="shared" si="112"/>
        <v/>
      </c>
      <c r="EL207" s="527"/>
      <c r="EN207" s="6" t="str">
        <f t="shared" si="113"/>
        <v/>
      </c>
      <c r="EO207" s="6" t="str">
        <f t="shared" si="114"/>
        <v/>
      </c>
      <c r="EP207" s="6" t="str">
        <f t="shared" si="115"/>
        <v/>
      </c>
      <c r="EQ207" s="6" t="str">
        <f t="shared" si="116"/>
        <v/>
      </c>
      <c r="ER207" s="24" t="str">
        <f t="shared" si="131"/>
        <v/>
      </c>
      <c r="ET207" s="6" t="e">
        <f t="shared" si="117"/>
        <v>#VALUE!</v>
      </c>
      <c r="EV207" s="79"/>
      <c r="EW207" s="79"/>
      <c r="EX207" s="79"/>
      <c r="EZ207" s="189" t="e">
        <f t="shared" si="118"/>
        <v>#VALUE!</v>
      </c>
      <c r="FA207" s="201" t="e">
        <f t="shared" si="132"/>
        <v>#VALUE!</v>
      </c>
      <c r="FB207" s="23"/>
      <c r="FC207" s="189" t="e">
        <f t="shared" si="133"/>
        <v>#VALUE!</v>
      </c>
      <c r="FE207" s="213">
        <f t="shared" si="119"/>
        <v>0</v>
      </c>
      <c r="FF207" s="213">
        <f t="shared" si="120"/>
        <v>0</v>
      </c>
    </row>
    <row r="208" spans="1:162" ht="15.75" x14ac:dyDescent="0.25">
      <c r="A208" s="23"/>
      <c r="B208" s="23"/>
      <c r="C208" s="23"/>
      <c r="D208" s="23"/>
      <c r="E208" s="16"/>
      <c r="F208" s="16"/>
      <c r="G208" s="40"/>
      <c r="H208" s="40"/>
      <c r="I208" s="40"/>
      <c r="J208" s="40"/>
      <c r="K208" s="40"/>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c r="AJ208" s="23"/>
      <c r="AK208" s="23"/>
      <c r="AL208" s="23"/>
      <c r="AM208" s="23"/>
      <c r="AN208" s="23"/>
      <c r="AO208" s="23"/>
      <c r="AP208" s="23"/>
      <c r="AQ208" s="23"/>
      <c r="AR208" s="23"/>
      <c r="AS208" s="41">
        <f t="shared" si="121"/>
        <v>0</v>
      </c>
      <c r="AT208" s="8"/>
      <c r="AU208" s="8"/>
      <c r="AV208" s="8"/>
      <c r="AW208" s="8"/>
      <c r="AX208" s="8"/>
      <c r="AY208" s="8"/>
      <c r="AZ208" s="8"/>
      <c r="BA208" s="8"/>
      <c r="BB208" s="8"/>
      <c r="BC208" s="8"/>
      <c r="BD208" s="8"/>
      <c r="BE208" s="8"/>
      <c r="BF208" s="8"/>
      <c r="BG208" s="8"/>
      <c r="BH208" s="8"/>
      <c r="BI208" s="8"/>
      <c r="BJ208" s="11" t="str">
        <f t="shared" si="104"/>
        <v/>
      </c>
      <c r="BK208" s="11" t="str">
        <f t="shared" si="105"/>
        <v/>
      </c>
      <c r="BL208" s="16"/>
      <c r="BM208" s="16"/>
      <c r="BN208" s="14" t="str">
        <f t="shared" si="122"/>
        <v/>
      </c>
      <c r="BO208" s="14" t="str">
        <f t="shared" si="123"/>
        <v/>
      </c>
      <c r="BP208" s="33"/>
      <c r="BR208" s="29"/>
      <c r="BS208" s="30"/>
      <c r="BT208" s="30"/>
      <c r="BU208" s="30"/>
      <c r="BV208" s="30"/>
      <c r="BW208" s="30"/>
      <c r="BX208" s="25"/>
      <c r="BY208" s="48">
        <f t="shared" si="124"/>
        <v>0</v>
      </c>
      <c r="BZ208" s="26"/>
      <c r="CA208" s="26"/>
      <c r="CB208" s="26"/>
      <c r="CC208" s="26"/>
      <c r="CD208" s="26"/>
      <c r="CE208" s="26"/>
      <c r="CF208" s="26"/>
      <c r="CG208" s="26"/>
      <c r="CH208" s="26"/>
      <c r="CI208" s="26"/>
      <c r="CJ208" s="26"/>
      <c r="CK208" s="26"/>
      <c r="CL208" s="27" t="str">
        <f t="shared" si="106"/>
        <v/>
      </c>
      <c r="CM208" s="27" t="str">
        <f t="shared" si="125"/>
        <v/>
      </c>
      <c r="CN208" s="26"/>
      <c r="CO208" s="26"/>
      <c r="CP208" s="14" t="str">
        <f t="shared" si="107"/>
        <v/>
      </c>
      <c r="CQ208" s="14" t="str">
        <f t="shared" si="108"/>
        <v/>
      </c>
      <c r="CR208" s="33"/>
      <c r="CS208" s="33"/>
      <c r="CT208" s="32"/>
      <c r="CU208" s="32"/>
      <c r="CV208" s="32"/>
      <c r="CW208" s="23"/>
      <c r="CX208" s="23"/>
      <c r="CY208" s="23"/>
      <c r="CZ208" s="23"/>
      <c r="DA208" s="26">
        <f t="shared" si="126"/>
        <v>0</v>
      </c>
      <c r="DB208" s="26"/>
      <c r="DC208" s="26"/>
      <c r="DD208" s="26"/>
      <c r="DE208" s="26"/>
      <c r="DF208" s="26"/>
      <c r="DG208" s="26"/>
      <c r="DH208" s="26"/>
      <c r="DI208" s="26"/>
      <c r="DJ208" s="26"/>
      <c r="DK208" s="26"/>
      <c r="DL208" s="26"/>
      <c r="DM208" s="26"/>
      <c r="DN208" s="26"/>
      <c r="DO208" s="26"/>
      <c r="DP208" s="26"/>
      <c r="DQ208" s="26"/>
      <c r="DR208" s="26"/>
      <c r="DS208" s="26"/>
      <c r="DT208" s="26"/>
      <c r="DU208" s="26"/>
      <c r="DV208" s="26"/>
      <c r="DW208" s="26"/>
      <c r="DX208" s="26"/>
      <c r="DY208" s="26"/>
      <c r="DZ208" s="27" t="str">
        <f t="shared" si="127"/>
        <v/>
      </c>
      <c r="EA208" s="27" t="str">
        <f t="shared" si="128"/>
        <v/>
      </c>
      <c r="EB208" s="27" t="str">
        <f t="shared" si="129"/>
        <v/>
      </c>
      <c r="EC208" s="27" t="str">
        <f t="shared" si="130"/>
        <v/>
      </c>
      <c r="ED208" s="26"/>
      <c r="EE208" s="26"/>
      <c r="EF208" s="26"/>
      <c r="EG208" s="26"/>
      <c r="EH208" s="27" t="str">
        <f t="shared" si="109"/>
        <v/>
      </c>
      <c r="EI208" s="27" t="str">
        <f t="shared" si="110"/>
        <v/>
      </c>
      <c r="EJ208" s="27" t="str">
        <f t="shared" si="111"/>
        <v/>
      </c>
      <c r="EK208" s="27" t="str">
        <f t="shared" si="112"/>
        <v/>
      </c>
      <c r="EL208" s="527"/>
      <c r="EN208" s="6" t="str">
        <f t="shared" si="113"/>
        <v/>
      </c>
      <c r="EO208" s="6" t="str">
        <f t="shared" si="114"/>
        <v/>
      </c>
      <c r="EP208" s="6" t="str">
        <f t="shared" si="115"/>
        <v/>
      </c>
      <c r="EQ208" s="6" t="str">
        <f t="shared" si="116"/>
        <v/>
      </c>
      <c r="ER208" s="24" t="str">
        <f t="shared" si="131"/>
        <v/>
      </c>
      <c r="ET208" s="6" t="e">
        <f t="shared" si="117"/>
        <v>#VALUE!</v>
      </c>
      <c r="EV208" s="79"/>
      <c r="EW208" s="79"/>
      <c r="EX208" s="79"/>
      <c r="EZ208" s="189" t="e">
        <f t="shared" si="118"/>
        <v>#VALUE!</v>
      </c>
      <c r="FA208" s="201" t="e">
        <f t="shared" si="132"/>
        <v>#VALUE!</v>
      </c>
      <c r="FB208" s="23"/>
      <c r="FC208" s="189" t="e">
        <f t="shared" si="133"/>
        <v>#VALUE!</v>
      </c>
      <c r="FE208" s="213">
        <f t="shared" si="119"/>
        <v>0</v>
      </c>
      <c r="FF208" s="213">
        <f t="shared" si="120"/>
        <v>0</v>
      </c>
    </row>
    <row r="209" spans="1:162" ht="15.75" x14ac:dyDescent="0.25">
      <c r="A209" s="23"/>
      <c r="B209" s="23"/>
      <c r="C209" s="23"/>
      <c r="D209" s="23"/>
      <c r="E209" s="16"/>
      <c r="F209" s="16"/>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23"/>
      <c r="AK209" s="23"/>
      <c r="AL209" s="23"/>
      <c r="AM209" s="23"/>
      <c r="AN209" s="23"/>
      <c r="AO209" s="23"/>
      <c r="AP209" s="23"/>
      <c r="AQ209" s="23"/>
      <c r="AR209" s="23"/>
      <c r="AS209" s="41">
        <f t="shared" si="121"/>
        <v>0</v>
      </c>
      <c r="AT209" s="8"/>
      <c r="AU209" s="8"/>
      <c r="AV209" s="8"/>
      <c r="AW209" s="8"/>
      <c r="AX209" s="8"/>
      <c r="AY209" s="8"/>
      <c r="AZ209" s="8"/>
      <c r="BA209" s="8"/>
      <c r="BB209" s="8"/>
      <c r="BC209" s="8"/>
      <c r="BD209" s="8"/>
      <c r="BE209" s="8"/>
      <c r="BF209" s="8"/>
      <c r="BG209" s="8"/>
      <c r="BH209" s="8"/>
      <c r="BI209" s="8"/>
      <c r="BJ209" s="11" t="str">
        <f t="shared" si="104"/>
        <v/>
      </c>
      <c r="BK209" s="11" t="str">
        <f t="shared" si="105"/>
        <v/>
      </c>
      <c r="BL209" s="16"/>
      <c r="BM209" s="16"/>
      <c r="BN209" s="14" t="str">
        <f t="shared" si="122"/>
        <v/>
      </c>
      <c r="BO209" s="14" t="str">
        <f t="shared" si="123"/>
        <v/>
      </c>
      <c r="BP209" s="33"/>
      <c r="BR209" s="29"/>
      <c r="BS209" s="30"/>
      <c r="BT209" s="30"/>
      <c r="BU209" s="30"/>
      <c r="BV209" s="30"/>
      <c r="BW209" s="30"/>
      <c r="BX209" s="25"/>
      <c r="BY209" s="48">
        <f t="shared" si="124"/>
        <v>0</v>
      </c>
      <c r="BZ209" s="26"/>
      <c r="CA209" s="26"/>
      <c r="CB209" s="26"/>
      <c r="CC209" s="26"/>
      <c r="CD209" s="26"/>
      <c r="CE209" s="26"/>
      <c r="CF209" s="26"/>
      <c r="CG209" s="26"/>
      <c r="CH209" s="26"/>
      <c r="CI209" s="26"/>
      <c r="CJ209" s="26"/>
      <c r="CK209" s="26"/>
      <c r="CL209" s="27" t="str">
        <f t="shared" si="106"/>
        <v/>
      </c>
      <c r="CM209" s="27" t="str">
        <f t="shared" si="125"/>
        <v/>
      </c>
      <c r="CN209" s="26"/>
      <c r="CO209" s="26"/>
      <c r="CP209" s="14" t="str">
        <f t="shared" si="107"/>
        <v/>
      </c>
      <c r="CQ209" s="14" t="str">
        <f t="shared" si="108"/>
        <v/>
      </c>
      <c r="CR209" s="33"/>
      <c r="CS209" s="33"/>
      <c r="CT209" s="32"/>
      <c r="CU209" s="32"/>
      <c r="CV209" s="32"/>
      <c r="CW209" s="23"/>
      <c r="CX209" s="23"/>
      <c r="CY209" s="23"/>
      <c r="CZ209" s="23"/>
      <c r="DA209" s="26">
        <f t="shared" si="126"/>
        <v>0</v>
      </c>
      <c r="DB209" s="26"/>
      <c r="DC209" s="26"/>
      <c r="DD209" s="26"/>
      <c r="DE209" s="26"/>
      <c r="DF209" s="26"/>
      <c r="DG209" s="26"/>
      <c r="DH209" s="26"/>
      <c r="DI209" s="26"/>
      <c r="DJ209" s="26"/>
      <c r="DK209" s="26"/>
      <c r="DL209" s="26"/>
      <c r="DM209" s="26"/>
      <c r="DN209" s="26"/>
      <c r="DO209" s="26"/>
      <c r="DP209" s="26"/>
      <c r="DQ209" s="26"/>
      <c r="DR209" s="26"/>
      <c r="DS209" s="26"/>
      <c r="DT209" s="26"/>
      <c r="DU209" s="26"/>
      <c r="DV209" s="26"/>
      <c r="DW209" s="26"/>
      <c r="DX209" s="26"/>
      <c r="DY209" s="26"/>
      <c r="DZ209" s="27" t="str">
        <f t="shared" si="127"/>
        <v/>
      </c>
      <c r="EA209" s="27" t="str">
        <f t="shared" si="128"/>
        <v/>
      </c>
      <c r="EB209" s="27" t="str">
        <f t="shared" si="129"/>
        <v/>
      </c>
      <c r="EC209" s="27" t="str">
        <f t="shared" si="130"/>
        <v/>
      </c>
      <c r="ED209" s="26"/>
      <c r="EE209" s="26"/>
      <c r="EF209" s="26"/>
      <c r="EG209" s="26"/>
      <c r="EH209" s="27" t="str">
        <f t="shared" si="109"/>
        <v/>
      </c>
      <c r="EI209" s="27" t="str">
        <f t="shared" si="110"/>
        <v/>
      </c>
      <c r="EJ209" s="27" t="str">
        <f t="shared" si="111"/>
        <v/>
      </c>
      <c r="EK209" s="27" t="str">
        <f t="shared" si="112"/>
        <v/>
      </c>
      <c r="EL209" s="527"/>
      <c r="EN209" s="6" t="str">
        <f t="shared" si="113"/>
        <v/>
      </c>
      <c r="EO209" s="6" t="str">
        <f t="shared" si="114"/>
        <v/>
      </c>
      <c r="EP209" s="6" t="str">
        <f t="shared" si="115"/>
        <v/>
      </c>
      <c r="EQ209" s="6" t="str">
        <f t="shared" si="116"/>
        <v/>
      </c>
      <c r="ER209" s="24" t="str">
        <f t="shared" si="131"/>
        <v/>
      </c>
      <c r="ET209" s="6" t="e">
        <f t="shared" si="117"/>
        <v>#VALUE!</v>
      </c>
      <c r="EV209" s="79"/>
      <c r="EW209" s="79"/>
      <c r="EX209" s="79"/>
      <c r="EZ209" s="189" t="e">
        <f t="shared" si="118"/>
        <v>#VALUE!</v>
      </c>
      <c r="FA209" s="201" t="e">
        <f t="shared" si="132"/>
        <v>#VALUE!</v>
      </c>
      <c r="FB209" s="23"/>
      <c r="FC209" s="189" t="e">
        <f t="shared" si="133"/>
        <v>#VALUE!</v>
      </c>
      <c r="FE209" s="213">
        <f t="shared" si="119"/>
        <v>0</v>
      </c>
      <c r="FF209" s="213">
        <f t="shared" si="120"/>
        <v>0</v>
      </c>
    </row>
    <row r="210" spans="1:162" ht="15.75" x14ac:dyDescent="0.25">
      <c r="A210" s="23"/>
      <c r="B210" s="23"/>
      <c r="C210" s="23"/>
      <c r="D210" s="23"/>
      <c r="E210" s="16"/>
      <c r="F210" s="16"/>
      <c r="G210" s="40"/>
      <c r="H210" s="40"/>
      <c r="I210" s="40"/>
      <c r="J210" s="40"/>
      <c r="K210" s="40"/>
      <c r="L210" s="40"/>
      <c r="M210" s="40"/>
      <c r="N210" s="40"/>
      <c r="O210" s="40"/>
      <c r="P210" s="40"/>
      <c r="Q210" s="40"/>
      <c r="R210" s="40"/>
      <c r="S210" s="40"/>
      <c r="T210" s="40"/>
      <c r="U210" s="40"/>
      <c r="V210" s="40"/>
      <c r="W210" s="40"/>
      <c r="X210" s="40"/>
      <c r="Y210" s="40"/>
      <c r="Z210" s="40"/>
      <c r="AA210" s="40"/>
      <c r="AB210" s="40"/>
      <c r="AC210" s="40"/>
      <c r="AD210" s="40"/>
      <c r="AE210" s="40"/>
      <c r="AF210" s="40"/>
      <c r="AG210" s="40"/>
      <c r="AH210" s="40"/>
      <c r="AI210" s="40"/>
      <c r="AJ210" s="23"/>
      <c r="AK210" s="23"/>
      <c r="AL210" s="23"/>
      <c r="AM210" s="23"/>
      <c r="AN210" s="23"/>
      <c r="AO210" s="23"/>
      <c r="AP210" s="23"/>
      <c r="AQ210" s="23"/>
      <c r="AR210" s="23"/>
      <c r="AS210" s="41">
        <f t="shared" si="121"/>
        <v>0</v>
      </c>
      <c r="AT210" s="8"/>
      <c r="AU210" s="8"/>
      <c r="AV210" s="8"/>
      <c r="AW210" s="8"/>
      <c r="AX210" s="8"/>
      <c r="AY210" s="8"/>
      <c r="AZ210" s="8"/>
      <c r="BA210" s="8"/>
      <c r="BB210" s="8"/>
      <c r="BC210" s="8"/>
      <c r="BD210" s="8"/>
      <c r="BE210" s="8"/>
      <c r="BF210" s="8"/>
      <c r="BG210" s="8"/>
      <c r="BH210" s="8"/>
      <c r="BI210" s="8"/>
      <c r="BJ210" s="11" t="str">
        <f t="shared" si="104"/>
        <v/>
      </c>
      <c r="BK210" s="11" t="str">
        <f t="shared" si="105"/>
        <v/>
      </c>
      <c r="BL210" s="16"/>
      <c r="BM210" s="16"/>
      <c r="BN210" s="14" t="str">
        <f t="shared" si="122"/>
        <v/>
      </c>
      <c r="BO210" s="14" t="str">
        <f t="shared" si="123"/>
        <v/>
      </c>
      <c r="BP210" s="33"/>
      <c r="BR210" s="29"/>
      <c r="BS210" s="30"/>
      <c r="BT210" s="30"/>
      <c r="BU210" s="30"/>
      <c r="BV210" s="30"/>
      <c r="BW210" s="30"/>
      <c r="BX210" s="25"/>
      <c r="BY210" s="48">
        <f t="shared" si="124"/>
        <v>0</v>
      </c>
      <c r="BZ210" s="26"/>
      <c r="CA210" s="26"/>
      <c r="CB210" s="26"/>
      <c r="CC210" s="26"/>
      <c r="CD210" s="26"/>
      <c r="CE210" s="26"/>
      <c r="CF210" s="26"/>
      <c r="CG210" s="26"/>
      <c r="CH210" s="26"/>
      <c r="CI210" s="26"/>
      <c r="CJ210" s="26"/>
      <c r="CK210" s="26"/>
      <c r="CL210" s="27" t="str">
        <f t="shared" si="106"/>
        <v/>
      </c>
      <c r="CM210" s="27" t="str">
        <f t="shared" si="125"/>
        <v/>
      </c>
      <c r="CN210" s="26"/>
      <c r="CO210" s="26"/>
      <c r="CP210" s="14" t="str">
        <f t="shared" si="107"/>
        <v/>
      </c>
      <c r="CQ210" s="14" t="str">
        <f t="shared" si="108"/>
        <v/>
      </c>
      <c r="CR210" s="33"/>
      <c r="CS210" s="33"/>
      <c r="CT210" s="32"/>
      <c r="CU210" s="32"/>
      <c r="CV210" s="32"/>
      <c r="CW210" s="23"/>
      <c r="CX210" s="23"/>
      <c r="CY210" s="23"/>
      <c r="CZ210" s="23"/>
      <c r="DA210" s="26">
        <f t="shared" si="126"/>
        <v>0</v>
      </c>
      <c r="DB210" s="26"/>
      <c r="DC210" s="26"/>
      <c r="DD210" s="26"/>
      <c r="DE210" s="26"/>
      <c r="DF210" s="26"/>
      <c r="DG210" s="26"/>
      <c r="DH210" s="26"/>
      <c r="DI210" s="26"/>
      <c r="DJ210" s="26"/>
      <c r="DK210" s="26"/>
      <c r="DL210" s="26"/>
      <c r="DM210" s="26"/>
      <c r="DN210" s="26"/>
      <c r="DO210" s="26"/>
      <c r="DP210" s="26"/>
      <c r="DQ210" s="26"/>
      <c r="DR210" s="26"/>
      <c r="DS210" s="26"/>
      <c r="DT210" s="26"/>
      <c r="DU210" s="26"/>
      <c r="DV210" s="26"/>
      <c r="DW210" s="26"/>
      <c r="DX210" s="26"/>
      <c r="DY210" s="26"/>
      <c r="DZ210" s="27" t="str">
        <f t="shared" si="127"/>
        <v/>
      </c>
      <c r="EA210" s="27" t="str">
        <f t="shared" si="128"/>
        <v/>
      </c>
      <c r="EB210" s="27" t="str">
        <f t="shared" si="129"/>
        <v/>
      </c>
      <c r="EC210" s="27" t="str">
        <f t="shared" si="130"/>
        <v/>
      </c>
      <c r="ED210" s="26"/>
      <c r="EE210" s="26"/>
      <c r="EF210" s="26"/>
      <c r="EG210" s="26"/>
      <c r="EH210" s="27" t="str">
        <f t="shared" si="109"/>
        <v/>
      </c>
      <c r="EI210" s="27" t="str">
        <f t="shared" si="110"/>
        <v/>
      </c>
      <c r="EJ210" s="27" t="str">
        <f t="shared" si="111"/>
        <v/>
      </c>
      <c r="EK210" s="27" t="str">
        <f t="shared" si="112"/>
        <v/>
      </c>
      <c r="EL210" s="527"/>
      <c r="EN210" s="6" t="str">
        <f t="shared" si="113"/>
        <v/>
      </c>
      <c r="EO210" s="6" t="str">
        <f t="shared" si="114"/>
        <v/>
      </c>
      <c r="EP210" s="6" t="str">
        <f t="shared" si="115"/>
        <v/>
      </c>
      <c r="EQ210" s="6" t="str">
        <f t="shared" si="116"/>
        <v/>
      </c>
      <c r="ER210" s="24" t="str">
        <f t="shared" si="131"/>
        <v/>
      </c>
      <c r="ET210" s="6" t="e">
        <f t="shared" si="117"/>
        <v>#VALUE!</v>
      </c>
      <c r="EV210" s="79"/>
      <c r="EW210" s="79"/>
      <c r="EX210" s="79"/>
      <c r="EZ210" s="189" t="e">
        <f t="shared" si="118"/>
        <v>#VALUE!</v>
      </c>
      <c r="FA210" s="201" t="e">
        <f t="shared" si="132"/>
        <v>#VALUE!</v>
      </c>
      <c r="FB210" s="23"/>
      <c r="FC210" s="189" t="e">
        <f t="shared" si="133"/>
        <v>#VALUE!</v>
      </c>
      <c r="FE210" s="213">
        <f t="shared" si="119"/>
        <v>0</v>
      </c>
      <c r="FF210" s="213">
        <f t="shared" si="120"/>
        <v>0</v>
      </c>
    </row>
    <row r="211" spans="1:162" ht="15.75" x14ac:dyDescent="0.25">
      <c r="A211" s="23"/>
      <c r="B211" s="23"/>
      <c r="C211" s="23"/>
      <c r="D211" s="23"/>
      <c r="E211" s="16"/>
      <c r="F211" s="16"/>
      <c r="G211" s="40"/>
      <c r="H211" s="40"/>
      <c r="I211" s="40"/>
      <c r="J211" s="40"/>
      <c r="K211" s="40"/>
      <c r="L211" s="40"/>
      <c r="M211" s="40"/>
      <c r="N211" s="40"/>
      <c r="O211" s="40"/>
      <c r="P211" s="40"/>
      <c r="Q211" s="40"/>
      <c r="R211" s="40"/>
      <c r="S211" s="40"/>
      <c r="T211" s="40"/>
      <c r="U211" s="40"/>
      <c r="V211" s="40"/>
      <c r="W211" s="40"/>
      <c r="X211" s="40"/>
      <c r="Y211" s="40"/>
      <c r="Z211" s="40"/>
      <c r="AA211" s="40"/>
      <c r="AB211" s="40"/>
      <c r="AC211" s="40"/>
      <c r="AD211" s="40"/>
      <c r="AE211" s="40"/>
      <c r="AF211" s="40"/>
      <c r="AG211" s="40"/>
      <c r="AH211" s="40"/>
      <c r="AI211" s="40"/>
      <c r="AJ211" s="23"/>
      <c r="AK211" s="23"/>
      <c r="AL211" s="23"/>
      <c r="AM211" s="23"/>
      <c r="AN211" s="23"/>
      <c r="AO211" s="23"/>
      <c r="AP211" s="23"/>
      <c r="AQ211" s="23"/>
      <c r="AR211" s="23"/>
      <c r="AS211" s="41">
        <f t="shared" si="121"/>
        <v>0</v>
      </c>
      <c r="AT211" s="8"/>
      <c r="AU211" s="8"/>
      <c r="AV211" s="8"/>
      <c r="AW211" s="8"/>
      <c r="AX211" s="8"/>
      <c r="AY211" s="8"/>
      <c r="AZ211" s="8"/>
      <c r="BA211" s="8"/>
      <c r="BB211" s="8"/>
      <c r="BC211" s="8"/>
      <c r="BD211" s="8"/>
      <c r="BE211" s="8"/>
      <c r="BF211" s="8"/>
      <c r="BG211" s="8"/>
      <c r="BH211" s="8"/>
      <c r="BI211" s="8"/>
      <c r="BJ211" s="11" t="str">
        <f t="shared" si="104"/>
        <v/>
      </c>
      <c r="BK211" s="11" t="str">
        <f t="shared" si="105"/>
        <v/>
      </c>
      <c r="BL211" s="16"/>
      <c r="BM211" s="16"/>
      <c r="BN211" s="14" t="str">
        <f t="shared" si="122"/>
        <v/>
      </c>
      <c r="BO211" s="14" t="str">
        <f t="shared" si="123"/>
        <v/>
      </c>
      <c r="BP211" s="33"/>
      <c r="BR211" s="29"/>
      <c r="BS211" s="30"/>
      <c r="BT211" s="30"/>
      <c r="BU211" s="30"/>
      <c r="BV211" s="30"/>
      <c r="BW211" s="30"/>
      <c r="BX211" s="25"/>
      <c r="BY211" s="48">
        <f t="shared" si="124"/>
        <v>0</v>
      </c>
      <c r="BZ211" s="26"/>
      <c r="CA211" s="26"/>
      <c r="CB211" s="26"/>
      <c r="CC211" s="26"/>
      <c r="CD211" s="26"/>
      <c r="CE211" s="26"/>
      <c r="CF211" s="26"/>
      <c r="CG211" s="26"/>
      <c r="CH211" s="26"/>
      <c r="CI211" s="26"/>
      <c r="CJ211" s="26"/>
      <c r="CK211" s="26"/>
      <c r="CL211" s="27" t="str">
        <f t="shared" si="106"/>
        <v/>
      </c>
      <c r="CM211" s="27" t="str">
        <f t="shared" si="125"/>
        <v/>
      </c>
      <c r="CN211" s="26"/>
      <c r="CO211" s="26"/>
      <c r="CP211" s="14" t="str">
        <f t="shared" si="107"/>
        <v/>
      </c>
      <c r="CQ211" s="14" t="str">
        <f t="shared" si="108"/>
        <v/>
      </c>
      <c r="CR211" s="33"/>
      <c r="CS211" s="33"/>
      <c r="CT211" s="32"/>
      <c r="CU211" s="32"/>
      <c r="CV211" s="32"/>
      <c r="CW211" s="23"/>
      <c r="CX211" s="23"/>
      <c r="CY211" s="23"/>
      <c r="CZ211" s="23"/>
      <c r="DA211" s="26">
        <f t="shared" si="126"/>
        <v>0</v>
      </c>
      <c r="DB211" s="26"/>
      <c r="DC211" s="26"/>
      <c r="DD211" s="26"/>
      <c r="DE211" s="26"/>
      <c r="DF211" s="26"/>
      <c r="DG211" s="26"/>
      <c r="DH211" s="26"/>
      <c r="DI211" s="26"/>
      <c r="DJ211" s="26"/>
      <c r="DK211" s="26"/>
      <c r="DL211" s="26"/>
      <c r="DM211" s="26"/>
      <c r="DN211" s="26"/>
      <c r="DO211" s="26"/>
      <c r="DP211" s="26"/>
      <c r="DQ211" s="26"/>
      <c r="DR211" s="26"/>
      <c r="DS211" s="26"/>
      <c r="DT211" s="26"/>
      <c r="DU211" s="26"/>
      <c r="DV211" s="26"/>
      <c r="DW211" s="26"/>
      <c r="DX211" s="26"/>
      <c r="DY211" s="26"/>
      <c r="DZ211" s="27" t="str">
        <f t="shared" si="127"/>
        <v/>
      </c>
      <c r="EA211" s="27" t="str">
        <f t="shared" si="128"/>
        <v/>
      </c>
      <c r="EB211" s="27" t="str">
        <f t="shared" si="129"/>
        <v/>
      </c>
      <c r="EC211" s="27" t="str">
        <f t="shared" si="130"/>
        <v/>
      </c>
      <c r="ED211" s="26"/>
      <c r="EE211" s="26"/>
      <c r="EF211" s="26"/>
      <c r="EG211" s="26"/>
      <c r="EH211" s="27" t="str">
        <f t="shared" si="109"/>
        <v/>
      </c>
      <c r="EI211" s="27" t="str">
        <f t="shared" si="110"/>
        <v/>
      </c>
      <c r="EJ211" s="27" t="str">
        <f t="shared" si="111"/>
        <v/>
      </c>
      <c r="EK211" s="27" t="str">
        <f t="shared" si="112"/>
        <v/>
      </c>
      <c r="EL211" s="527"/>
      <c r="EN211" s="6" t="str">
        <f t="shared" si="113"/>
        <v/>
      </c>
      <c r="EO211" s="6" t="str">
        <f t="shared" si="114"/>
        <v/>
      </c>
      <c r="EP211" s="6" t="str">
        <f t="shared" si="115"/>
        <v/>
      </c>
      <c r="EQ211" s="6" t="str">
        <f t="shared" si="116"/>
        <v/>
      </c>
      <c r="ER211" s="24" t="str">
        <f t="shared" si="131"/>
        <v/>
      </c>
      <c r="ET211" s="6" t="e">
        <f t="shared" si="117"/>
        <v>#VALUE!</v>
      </c>
      <c r="EV211" s="79"/>
      <c r="EW211" s="79"/>
      <c r="EX211" s="79"/>
      <c r="EZ211" s="189" t="e">
        <f t="shared" si="118"/>
        <v>#VALUE!</v>
      </c>
      <c r="FA211" s="201" t="e">
        <f t="shared" si="132"/>
        <v>#VALUE!</v>
      </c>
      <c r="FB211" s="23"/>
      <c r="FC211" s="189" t="e">
        <f t="shared" si="133"/>
        <v>#VALUE!</v>
      </c>
      <c r="FE211" s="213">
        <f t="shared" si="119"/>
        <v>0</v>
      </c>
      <c r="FF211" s="213">
        <f t="shared" si="120"/>
        <v>0</v>
      </c>
    </row>
    <row r="212" spans="1:162" ht="15.75" x14ac:dyDescent="0.25">
      <c r="A212" s="23"/>
      <c r="B212" s="23"/>
      <c r="C212" s="23"/>
      <c r="D212" s="23"/>
      <c r="E212" s="16"/>
      <c r="F212" s="16"/>
      <c r="G212" s="40"/>
      <c r="H212" s="40"/>
      <c r="I212" s="40"/>
      <c r="J212" s="40"/>
      <c r="K212" s="40"/>
      <c r="L212" s="40"/>
      <c r="M212" s="40"/>
      <c r="N212" s="40"/>
      <c r="O212" s="40"/>
      <c r="P212" s="40"/>
      <c r="Q212" s="40"/>
      <c r="R212" s="40"/>
      <c r="S212" s="40"/>
      <c r="T212" s="40"/>
      <c r="U212" s="40"/>
      <c r="V212" s="40"/>
      <c r="W212" s="40"/>
      <c r="X212" s="40"/>
      <c r="Y212" s="40"/>
      <c r="Z212" s="40"/>
      <c r="AA212" s="40"/>
      <c r="AB212" s="40"/>
      <c r="AC212" s="40"/>
      <c r="AD212" s="40"/>
      <c r="AE212" s="40"/>
      <c r="AF212" s="40"/>
      <c r="AG212" s="40"/>
      <c r="AH212" s="40"/>
      <c r="AI212" s="40"/>
      <c r="AJ212" s="23"/>
      <c r="AK212" s="23"/>
      <c r="AL212" s="23"/>
      <c r="AM212" s="23"/>
      <c r="AN212" s="23"/>
      <c r="AO212" s="23"/>
      <c r="AP212" s="23"/>
      <c r="AQ212" s="23"/>
      <c r="AR212" s="23"/>
      <c r="AS212" s="41">
        <f t="shared" si="121"/>
        <v>0</v>
      </c>
      <c r="AT212" s="8"/>
      <c r="AU212" s="8"/>
      <c r="AV212" s="8"/>
      <c r="AW212" s="8"/>
      <c r="AX212" s="8"/>
      <c r="AY212" s="8"/>
      <c r="AZ212" s="8"/>
      <c r="BA212" s="8"/>
      <c r="BB212" s="8"/>
      <c r="BC212" s="8"/>
      <c r="BD212" s="8"/>
      <c r="BE212" s="8"/>
      <c r="BF212" s="8"/>
      <c r="BG212" s="8"/>
      <c r="BH212" s="8"/>
      <c r="BI212" s="8"/>
      <c r="BJ212" s="11" t="str">
        <f t="shared" si="104"/>
        <v/>
      </c>
      <c r="BK212" s="11" t="str">
        <f t="shared" si="105"/>
        <v/>
      </c>
      <c r="BL212" s="16"/>
      <c r="BM212" s="16"/>
      <c r="BN212" s="14" t="str">
        <f t="shared" si="122"/>
        <v/>
      </c>
      <c r="BO212" s="14" t="str">
        <f t="shared" si="123"/>
        <v/>
      </c>
      <c r="BP212" s="33"/>
      <c r="BR212" s="29"/>
      <c r="BS212" s="30"/>
      <c r="BT212" s="30"/>
      <c r="BU212" s="30"/>
      <c r="BV212" s="30"/>
      <c r="BW212" s="30"/>
      <c r="BX212" s="25"/>
      <c r="BY212" s="48">
        <f t="shared" si="124"/>
        <v>0</v>
      </c>
      <c r="BZ212" s="26"/>
      <c r="CA212" s="26"/>
      <c r="CB212" s="26"/>
      <c r="CC212" s="26"/>
      <c r="CD212" s="26"/>
      <c r="CE212" s="26"/>
      <c r="CF212" s="26"/>
      <c r="CG212" s="26"/>
      <c r="CH212" s="26"/>
      <c r="CI212" s="26"/>
      <c r="CJ212" s="26"/>
      <c r="CK212" s="26"/>
      <c r="CL212" s="27" t="str">
        <f t="shared" si="106"/>
        <v/>
      </c>
      <c r="CM212" s="27" t="str">
        <f t="shared" si="125"/>
        <v/>
      </c>
      <c r="CN212" s="26"/>
      <c r="CO212" s="26"/>
      <c r="CP212" s="14" t="str">
        <f t="shared" si="107"/>
        <v/>
      </c>
      <c r="CQ212" s="14" t="str">
        <f t="shared" si="108"/>
        <v/>
      </c>
      <c r="CR212" s="33"/>
      <c r="CS212" s="33"/>
      <c r="CT212" s="32"/>
      <c r="CU212" s="32"/>
      <c r="CV212" s="32"/>
      <c r="CW212" s="23"/>
      <c r="CX212" s="23"/>
      <c r="CY212" s="23"/>
      <c r="CZ212" s="23"/>
      <c r="DA212" s="26">
        <f t="shared" si="126"/>
        <v>0</v>
      </c>
      <c r="DB212" s="26"/>
      <c r="DC212" s="26"/>
      <c r="DD212" s="26"/>
      <c r="DE212" s="26"/>
      <c r="DF212" s="26"/>
      <c r="DG212" s="26"/>
      <c r="DH212" s="26"/>
      <c r="DI212" s="26"/>
      <c r="DJ212" s="26"/>
      <c r="DK212" s="26"/>
      <c r="DL212" s="26"/>
      <c r="DM212" s="26"/>
      <c r="DN212" s="26"/>
      <c r="DO212" s="26"/>
      <c r="DP212" s="26"/>
      <c r="DQ212" s="26"/>
      <c r="DR212" s="26"/>
      <c r="DS212" s="26"/>
      <c r="DT212" s="26"/>
      <c r="DU212" s="26"/>
      <c r="DV212" s="26"/>
      <c r="DW212" s="26"/>
      <c r="DX212" s="26"/>
      <c r="DY212" s="26"/>
      <c r="DZ212" s="27" t="str">
        <f t="shared" si="127"/>
        <v/>
      </c>
      <c r="EA212" s="27" t="str">
        <f t="shared" si="128"/>
        <v/>
      </c>
      <c r="EB212" s="27" t="str">
        <f t="shared" si="129"/>
        <v/>
      </c>
      <c r="EC212" s="27" t="str">
        <f t="shared" si="130"/>
        <v/>
      </c>
      <c r="ED212" s="26"/>
      <c r="EE212" s="26"/>
      <c r="EF212" s="26"/>
      <c r="EG212" s="26"/>
      <c r="EH212" s="27" t="str">
        <f t="shared" si="109"/>
        <v/>
      </c>
      <c r="EI212" s="27" t="str">
        <f t="shared" si="110"/>
        <v/>
      </c>
      <c r="EJ212" s="27" t="str">
        <f t="shared" si="111"/>
        <v/>
      </c>
      <c r="EK212" s="27" t="str">
        <f t="shared" si="112"/>
        <v/>
      </c>
      <c r="EL212" s="527"/>
      <c r="EN212" s="6" t="str">
        <f t="shared" si="113"/>
        <v/>
      </c>
      <c r="EO212" s="6" t="str">
        <f t="shared" si="114"/>
        <v/>
      </c>
      <c r="EP212" s="6" t="str">
        <f t="shared" si="115"/>
        <v/>
      </c>
      <c r="EQ212" s="6" t="str">
        <f t="shared" si="116"/>
        <v/>
      </c>
      <c r="ER212" s="24" t="str">
        <f t="shared" si="131"/>
        <v/>
      </c>
      <c r="ET212" s="6" t="e">
        <f t="shared" si="117"/>
        <v>#VALUE!</v>
      </c>
      <c r="EV212" s="79"/>
      <c r="EW212" s="79"/>
      <c r="EX212" s="79"/>
      <c r="EZ212" s="189" t="e">
        <f t="shared" si="118"/>
        <v>#VALUE!</v>
      </c>
      <c r="FA212" s="201" t="e">
        <f t="shared" si="132"/>
        <v>#VALUE!</v>
      </c>
      <c r="FB212" s="23"/>
      <c r="FC212" s="189" t="e">
        <f t="shared" si="133"/>
        <v>#VALUE!</v>
      </c>
      <c r="FE212" s="213">
        <f t="shared" si="119"/>
        <v>0</v>
      </c>
      <c r="FF212" s="213">
        <f t="shared" si="120"/>
        <v>0</v>
      </c>
    </row>
    <row r="213" spans="1:162" ht="15.75" x14ac:dyDescent="0.25">
      <c r="A213" s="23"/>
      <c r="B213" s="23"/>
      <c r="C213" s="23"/>
      <c r="D213" s="23"/>
      <c r="E213" s="16"/>
      <c r="F213" s="16"/>
      <c r="G213" s="40"/>
      <c r="H213" s="40"/>
      <c r="I213" s="40"/>
      <c r="J213" s="40"/>
      <c r="K213" s="40"/>
      <c r="L213" s="40"/>
      <c r="M213" s="40"/>
      <c r="N213" s="40"/>
      <c r="O213" s="40"/>
      <c r="P213" s="40"/>
      <c r="Q213" s="40"/>
      <c r="R213" s="40"/>
      <c r="S213" s="40"/>
      <c r="T213" s="40"/>
      <c r="U213" s="40"/>
      <c r="V213" s="40"/>
      <c r="W213" s="40"/>
      <c r="X213" s="40"/>
      <c r="Y213" s="40"/>
      <c r="Z213" s="40"/>
      <c r="AA213" s="40"/>
      <c r="AB213" s="40"/>
      <c r="AC213" s="40"/>
      <c r="AD213" s="40"/>
      <c r="AE213" s="40"/>
      <c r="AF213" s="40"/>
      <c r="AG213" s="40"/>
      <c r="AH213" s="40"/>
      <c r="AI213" s="40"/>
      <c r="AJ213" s="23"/>
      <c r="AK213" s="23"/>
      <c r="AL213" s="23"/>
      <c r="AM213" s="23"/>
      <c r="AN213" s="23"/>
      <c r="AO213" s="23"/>
      <c r="AP213" s="23"/>
      <c r="AQ213" s="23"/>
      <c r="AR213" s="23"/>
      <c r="AS213" s="41">
        <f t="shared" si="121"/>
        <v>0</v>
      </c>
      <c r="AT213" s="8"/>
      <c r="AU213" s="8"/>
      <c r="AV213" s="8"/>
      <c r="AW213" s="8"/>
      <c r="AX213" s="8"/>
      <c r="AY213" s="8"/>
      <c r="AZ213" s="8"/>
      <c r="BA213" s="8"/>
      <c r="BB213" s="8"/>
      <c r="BC213" s="8"/>
      <c r="BD213" s="8"/>
      <c r="BE213" s="8"/>
      <c r="BF213" s="8"/>
      <c r="BG213" s="8"/>
      <c r="BH213" s="8"/>
      <c r="BI213" s="8"/>
      <c r="BJ213" s="11" t="str">
        <f t="shared" si="104"/>
        <v/>
      </c>
      <c r="BK213" s="11" t="str">
        <f t="shared" si="105"/>
        <v/>
      </c>
      <c r="BL213" s="16"/>
      <c r="BM213" s="16"/>
      <c r="BN213" s="14" t="str">
        <f t="shared" si="122"/>
        <v/>
      </c>
      <c r="BO213" s="14" t="str">
        <f t="shared" si="123"/>
        <v/>
      </c>
      <c r="BP213" s="33"/>
      <c r="BR213" s="29"/>
      <c r="BS213" s="30"/>
      <c r="BT213" s="30"/>
      <c r="BU213" s="30"/>
      <c r="BV213" s="30"/>
      <c r="BW213" s="30"/>
      <c r="BX213" s="25"/>
      <c r="BY213" s="48">
        <f t="shared" si="124"/>
        <v>0</v>
      </c>
      <c r="BZ213" s="26"/>
      <c r="CA213" s="26"/>
      <c r="CB213" s="26"/>
      <c r="CC213" s="26"/>
      <c r="CD213" s="26"/>
      <c r="CE213" s="26"/>
      <c r="CF213" s="26"/>
      <c r="CG213" s="26"/>
      <c r="CH213" s="26"/>
      <c r="CI213" s="26"/>
      <c r="CJ213" s="26"/>
      <c r="CK213" s="26"/>
      <c r="CL213" s="27" t="str">
        <f t="shared" si="106"/>
        <v/>
      </c>
      <c r="CM213" s="27" t="str">
        <f t="shared" si="125"/>
        <v/>
      </c>
      <c r="CN213" s="26"/>
      <c r="CO213" s="26"/>
      <c r="CP213" s="14" t="str">
        <f t="shared" si="107"/>
        <v/>
      </c>
      <c r="CQ213" s="14" t="str">
        <f t="shared" si="108"/>
        <v/>
      </c>
      <c r="CR213" s="33"/>
      <c r="CS213" s="33"/>
      <c r="CT213" s="32"/>
      <c r="CU213" s="32"/>
      <c r="CV213" s="32"/>
      <c r="CW213" s="23"/>
      <c r="CX213" s="23"/>
      <c r="CY213" s="23"/>
      <c r="CZ213" s="23"/>
      <c r="DA213" s="26">
        <f t="shared" si="126"/>
        <v>0</v>
      </c>
      <c r="DB213" s="26"/>
      <c r="DC213" s="26"/>
      <c r="DD213" s="26"/>
      <c r="DE213" s="26"/>
      <c r="DF213" s="26"/>
      <c r="DG213" s="26"/>
      <c r="DH213" s="26"/>
      <c r="DI213" s="26"/>
      <c r="DJ213" s="26"/>
      <c r="DK213" s="26"/>
      <c r="DL213" s="26"/>
      <c r="DM213" s="26"/>
      <c r="DN213" s="26"/>
      <c r="DO213" s="26"/>
      <c r="DP213" s="26"/>
      <c r="DQ213" s="26"/>
      <c r="DR213" s="26"/>
      <c r="DS213" s="26"/>
      <c r="DT213" s="26"/>
      <c r="DU213" s="26"/>
      <c r="DV213" s="26"/>
      <c r="DW213" s="26"/>
      <c r="DX213" s="26"/>
      <c r="DY213" s="26"/>
      <c r="DZ213" s="27" t="str">
        <f t="shared" si="127"/>
        <v/>
      </c>
      <c r="EA213" s="27" t="str">
        <f t="shared" si="128"/>
        <v/>
      </c>
      <c r="EB213" s="27" t="str">
        <f t="shared" si="129"/>
        <v/>
      </c>
      <c r="EC213" s="27" t="str">
        <f t="shared" si="130"/>
        <v/>
      </c>
      <c r="ED213" s="26"/>
      <c r="EE213" s="26"/>
      <c r="EF213" s="26"/>
      <c r="EG213" s="26"/>
      <c r="EH213" s="27" t="str">
        <f t="shared" si="109"/>
        <v/>
      </c>
      <c r="EI213" s="27" t="str">
        <f t="shared" si="110"/>
        <v/>
      </c>
      <c r="EJ213" s="27" t="str">
        <f t="shared" si="111"/>
        <v/>
      </c>
      <c r="EK213" s="27" t="str">
        <f t="shared" si="112"/>
        <v/>
      </c>
      <c r="EL213" s="527"/>
      <c r="EN213" s="6" t="str">
        <f t="shared" si="113"/>
        <v/>
      </c>
      <c r="EO213" s="6" t="str">
        <f t="shared" si="114"/>
        <v/>
      </c>
      <c r="EP213" s="6" t="str">
        <f t="shared" si="115"/>
        <v/>
      </c>
      <c r="EQ213" s="6" t="str">
        <f t="shared" si="116"/>
        <v/>
      </c>
      <c r="ER213" s="24" t="str">
        <f t="shared" si="131"/>
        <v/>
      </c>
      <c r="ET213" s="6" t="e">
        <f t="shared" si="117"/>
        <v>#VALUE!</v>
      </c>
      <c r="EV213" s="79"/>
      <c r="EW213" s="79"/>
      <c r="EX213" s="79"/>
      <c r="EZ213" s="189" t="e">
        <f t="shared" si="118"/>
        <v>#VALUE!</v>
      </c>
      <c r="FA213" s="201" t="e">
        <f t="shared" si="132"/>
        <v>#VALUE!</v>
      </c>
      <c r="FB213" s="23"/>
      <c r="FC213" s="189" t="e">
        <f t="shared" si="133"/>
        <v>#VALUE!</v>
      </c>
      <c r="FE213" s="213">
        <f t="shared" si="119"/>
        <v>0</v>
      </c>
      <c r="FF213" s="213">
        <f t="shared" si="120"/>
        <v>0</v>
      </c>
    </row>
    <row r="214" spans="1:162" ht="15.75" x14ac:dyDescent="0.25">
      <c r="A214" s="23"/>
      <c r="B214" s="23"/>
      <c r="C214" s="23"/>
      <c r="D214" s="23"/>
      <c r="E214" s="16"/>
      <c r="F214" s="16"/>
      <c r="G214" s="40"/>
      <c r="H214" s="40"/>
      <c r="I214" s="40"/>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23"/>
      <c r="AK214" s="23"/>
      <c r="AL214" s="23"/>
      <c r="AM214" s="23"/>
      <c r="AN214" s="23"/>
      <c r="AO214" s="23"/>
      <c r="AP214" s="23"/>
      <c r="AQ214" s="23"/>
      <c r="AR214" s="23"/>
      <c r="AS214" s="41">
        <f t="shared" si="121"/>
        <v>0</v>
      </c>
      <c r="AT214" s="8"/>
      <c r="AU214" s="8"/>
      <c r="AV214" s="8"/>
      <c r="AW214" s="8"/>
      <c r="AX214" s="8"/>
      <c r="AY214" s="8"/>
      <c r="AZ214" s="8"/>
      <c r="BA214" s="8"/>
      <c r="BB214" s="8"/>
      <c r="BC214" s="8"/>
      <c r="BD214" s="8"/>
      <c r="BE214" s="8"/>
      <c r="BF214" s="8"/>
      <c r="BG214" s="8"/>
      <c r="BH214" s="8"/>
      <c r="BI214" s="8"/>
      <c r="BJ214" s="11" t="str">
        <f t="shared" si="104"/>
        <v/>
      </c>
      <c r="BK214" s="11" t="str">
        <f t="shared" si="105"/>
        <v/>
      </c>
      <c r="BL214" s="16"/>
      <c r="BM214" s="16"/>
      <c r="BN214" s="14" t="str">
        <f t="shared" si="122"/>
        <v/>
      </c>
      <c r="BO214" s="14" t="str">
        <f t="shared" si="123"/>
        <v/>
      </c>
      <c r="BP214" s="33"/>
      <c r="BR214" s="29"/>
      <c r="BS214" s="30"/>
      <c r="BT214" s="30"/>
      <c r="BU214" s="30"/>
      <c r="BV214" s="30"/>
      <c r="BW214" s="30"/>
      <c r="BX214" s="25"/>
      <c r="BY214" s="48">
        <f t="shared" si="124"/>
        <v>0</v>
      </c>
      <c r="BZ214" s="26"/>
      <c r="CA214" s="26"/>
      <c r="CB214" s="26"/>
      <c r="CC214" s="26"/>
      <c r="CD214" s="26"/>
      <c r="CE214" s="26"/>
      <c r="CF214" s="26"/>
      <c r="CG214" s="26"/>
      <c r="CH214" s="26"/>
      <c r="CI214" s="26"/>
      <c r="CJ214" s="26"/>
      <c r="CK214" s="26"/>
      <c r="CL214" s="27" t="str">
        <f t="shared" si="106"/>
        <v/>
      </c>
      <c r="CM214" s="27" t="str">
        <f t="shared" si="125"/>
        <v/>
      </c>
      <c r="CN214" s="26"/>
      <c r="CO214" s="26"/>
      <c r="CP214" s="14" t="str">
        <f t="shared" si="107"/>
        <v/>
      </c>
      <c r="CQ214" s="14" t="str">
        <f t="shared" si="108"/>
        <v/>
      </c>
      <c r="CR214" s="33"/>
      <c r="CS214" s="33"/>
      <c r="CT214" s="32"/>
      <c r="CU214" s="32"/>
      <c r="CV214" s="32"/>
      <c r="CW214" s="23"/>
      <c r="CX214" s="23"/>
      <c r="CY214" s="23"/>
      <c r="CZ214" s="23"/>
      <c r="DA214" s="26">
        <f t="shared" si="126"/>
        <v>0</v>
      </c>
      <c r="DB214" s="26"/>
      <c r="DC214" s="26"/>
      <c r="DD214" s="26"/>
      <c r="DE214" s="26"/>
      <c r="DF214" s="26"/>
      <c r="DG214" s="26"/>
      <c r="DH214" s="26"/>
      <c r="DI214" s="26"/>
      <c r="DJ214" s="26"/>
      <c r="DK214" s="26"/>
      <c r="DL214" s="26"/>
      <c r="DM214" s="26"/>
      <c r="DN214" s="26"/>
      <c r="DO214" s="26"/>
      <c r="DP214" s="26"/>
      <c r="DQ214" s="26"/>
      <c r="DR214" s="26"/>
      <c r="DS214" s="26"/>
      <c r="DT214" s="26"/>
      <c r="DU214" s="26"/>
      <c r="DV214" s="26"/>
      <c r="DW214" s="26"/>
      <c r="DX214" s="26"/>
      <c r="DY214" s="26"/>
      <c r="DZ214" s="27" t="str">
        <f t="shared" si="127"/>
        <v/>
      </c>
      <c r="EA214" s="27" t="str">
        <f t="shared" si="128"/>
        <v/>
      </c>
      <c r="EB214" s="27" t="str">
        <f t="shared" si="129"/>
        <v/>
      </c>
      <c r="EC214" s="27" t="str">
        <f t="shared" si="130"/>
        <v/>
      </c>
      <c r="ED214" s="26"/>
      <c r="EE214" s="26"/>
      <c r="EF214" s="26"/>
      <c r="EG214" s="26"/>
      <c r="EH214" s="27" t="str">
        <f t="shared" si="109"/>
        <v/>
      </c>
      <c r="EI214" s="27" t="str">
        <f t="shared" si="110"/>
        <v/>
      </c>
      <c r="EJ214" s="27" t="str">
        <f t="shared" si="111"/>
        <v/>
      </c>
      <c r="EK214" s="27" t="str">
        <f t="shared" si="112"/>
        <v/>
      </c>
      <c r="EL214" s="527"/>
      <c r="EN214" s="6" t="str">
        <f t="shared" si="113"/>
        <v/>
      </c>
      <c r="EO214" s="6" t="str">
        <f t="shared" si="114"/>
        <v/>
      </c>
      <c r="EP214" s="6" t="str">
        <f t="shared" si="115"/>
        <v/>
      </c>
      <c r="EQ214" s="6" t="str">
        <f t="shared" si="116"/>
        <v/>
      </c>
      <c r="ER214" s="24" t="str">
        <f t="shared" si="131"/>
        <v/>
      </c>
      <c r="ET214" s="6" t="e">
        <f t="shared" si="117"/>
        <v>#VALUE!</v>
      </c>
      <c r="EV214" s="79"/>
      <c r="EW214" s="79"/>
      <c r="EX214" s="79"/>
      <c r="EZ214" s="189" t="e">
        <f t="shared" si="118"/>
        <v>#VALUE!</v>
      </c>
      <c r="FA214" s="201" t="e">
        <f t="shared" si="132"/>
        <v>#VALUE!</v>
      </c>
      <c r="FB214" s="23"/>
      <c r="FC214" s="189" t="e">
        <f t="shared" si="133"/>
        <v>#VALUE!</v>
      </c>
      <c r="FE214" s="213">
        <f t="shared" si="119"/>
        <v>0</v>
      </c>
      <c r="FF214" s="213">
        <f t="shared" si="120"/>
        <v>0</v>
      </c>
    </row>
    <row r="215" spans="1:162" ht="15.75" x14ac:dyDescent="0.25">
      <c r="A215" s="23"/>
      <c r="B215" s="23"/>
      <c r="C215" s="23"/>
      <c r="D215" s="23"/>
      <c r="E215" s="16"/>
      <c r="F215" s="16"/>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23"/>
      <c r="AK215" s="23"/>
      <c r="AL215" s="23"/>
      <c r="AM215" s="23"/>
      <c r="AN215" s="23"/>
      <c r="AO215" s="23"/>
      <c r="AP215" s="23"/>
      <c r="AQ215" s="23"/>
      <c r="AR215" s="23"/>
      <c r="AS215" s="41">
        <f t="shared" si="121"/>
        <v>0</v>
      </c>
      <c r="AT215" s="8"/>
      <c r="AU215" s="8"/>
      <c r="AV215" s="8"/>
      <c r="AW215" s="8"/>
      <c r="AX215" s="8"/>
      <c r="AY215" s="8"/>
      <c r="AZ215" s="8"/>
      <c r="BA215" s="8"/>
      <c r="BB215" s="8"/>
      <c r="BC215" s="8"/>
      <c r="BD215" s="8"/>
      <c r="BE215" s="8"/>
      <c r="BF215" s="8"/>
      <c r="BG215" s="8"/>
      <c r="BH215" s="8"/>
      <c r="BI215" s="8"/>
      <c r="BJ215" s="11" t="str">
        <f t="shared" si="104"/>
        <v/>
      </c>
      <c r="BK215" s="11" t="str">
        <f t="shared" si="105"/>
        <v/>
      </c>
      <c r="BL215" s="16"/>
      <c r="BM215" s="16"/>
      <c r="BN215" s="14" t="str">
        <f t="shared" si="122"/>
        <v/>
      </c>
      <c r="BO215" s="14" t="str">
        <f t="shared" si="123"/>
        <v/>
      </c>
      <c r="BP215" s="33"/>
      <c r="BR215" s="29"/>
      <c r="BS215" s="30"/>
      <c r="BT215" s="30"/>
      <c r="BU215" s="30"/>
      <c r="BV215" s="30"/>
      <c r="BW215" s="30"/>
      <c r="BX215" s="25"/>
      <c r="BY215" s="48">
        <f t="shared" si="124"/>
        <v>0</v>
      </c>
      <c r="BZ215" s="26"/>
      <c r="CA215" s="26"/>
      <c r="CB215" s="26"/>
      <c r="CC215" s="26"/>
      <c r="CD215" s="26"/>
      <c r="CE215" s="26"/>
      <c r="CF215" s="26"/>
      <c r="CG215" s="26"/>
      <c r="CH215" s="26"/>
      <c r="CI215" s="26"/>
      <c r="CJ215" s="26"/>
      <c r="CK215" s="26"/>
      <c r="CL215" s="27" t="str">
        <f t="shared" si="106"/>
        <v/>
      </c>
      <c r="CM215" s="27" t="str">
        <f t="shared" si="125"/>
        <v/>
      </c>
      <c r="CN215" s="26"/>
      <c r="CO215" s="26"/>
      <c r="CP215" s="14" t="str">
        <f t="shared" si="107"/>
        <v/>
      </c>
      <c r="CQ215" s="14" t="str">
        <f t="shared" si="108"/>
        <v/>
      </c>
      <c r="CR215" s="33"/>
      <c r="CS215" s="33"/>
      <c r="CT215" s="32"/>
      <c r="CU215" s="32"/>
      <c r="CV215" s="32"/>
      <c r="CW215" s="23"/>
      <c r="CX215" s="23"/>
      <c r="CY215" s="23"/>
      <c r="CZ215" s="23"/>
      <c r="DA215" s="26">
        <f t="shared" si="126"/>
        <v>0</v>
      </c>
      <c r="DB215" s="26"/>
      <c r="DC215" s="26"/>
      <c r="DD215" s="26"/>
      <c r="DE215" s="26"/>
      <c r="DF215" s="26"/>
      <c r="DG215" s="26"/>
      <c r="DH215" s="26"/>
      <c r="DI215" s="26"/>
      <c r="DJ215" s="26"/>
      <c r="DK215" s="26"/>
      <c r="DL215" s="26"/>
      <c r="DM215" s="26"/>
      <c r="DN215" s="26"/>
      <c r="DO215" s="26"/>
      <c r="DP215" s="26"/>
      <c r="DQ215" s="26"/>
      <c r="DR215" s="26"/>
      <c r="DS215" s="26"/>
      <c r="DT215" s="26"/>
      <c r="DU215" s="26"/>
      <c r="DV215" s="26"/>
      <c r="DW215" s="26"/>
      <c r="DX215" s="26"/>
      <c r="DY215" s="26"/>
      <c r="DZ215" s="27" t="str">
        <f t="shared" si="127"/>
        <v/>
      </c>
      <c r="EA215" s="27" t="str">
        <f t="shared" si="128"/>
        <v/>
      </c>
      <c r="EB215" s="27" t="str">
        <f t="shared" si="129"/>
        <v/>
      </c>
      <c r="EC215" s="27" t="str">
        <f t="shared" si="130"/>
        <v/>
      </c>
      <c r="ED215" s="26"/>
      <c r="EE215" s="26"/>
      <c r="EF215" s="26"/>
      <c r="EG215" s="26"/>
      <c r="EH215" s="27" t="str">
        <f t="shared" si="109"/>
        <v/>
      </c>
      <c r="EI215" s="27" t="str">
        <f t="shared" si="110"/>
        <v/>
      </c>
      <c r="EJ215" s="27" t="str">
        <f t="shared" si="111"/>
        <v/>
      </c>
      <c r="EK215" s="27" t="str">
        <f t="shared" si="112"/>
        <v/>
      </c>
      <c r="EL215" s="527"/>
      <c r="EN215" s="6" t="str">
        <f t="shared" si="113"/>
        <v/>
      </c>
      <c r="EO215" s="6" t="str">
        <f t="shared" si="114"/>
        <v/>
      </c>
      <c r="EP215" s="6" t="str">
        <f t="shared" si="115"/>
        <v/>
      </c>
      <c r="EQ215" s="6" t="str">
        <f t="shared" si="116"/>
        <v/>
      </c>
      <c r="ER215" s="24" t="str">
        <f t="shared" si="131"/>
        <v/>
      </c>
      <c r="ET215" s="6" t="e">
        <f t="shared" si="117"/>
        <v>#VALUE!</v>
      </c>
      <c r="EV215" s="79"/>
      <c r="EW215" s="79"/>
      <c r="EX215" s="79"/>
      <c r="EZ215" s="189" t="e">
        <f t="shared" si="118"/>
        <v>#VALUE!</v>
      </c>
      <c r="FA215" s="201" t="e">
        <f t="shared" si="132"/>
        <v>#VALUE!</v>
      </c>
      <c r="FB215" s="23"/>
      <c r="FC215" s="189" t="e">
        <f t="shared" si="133"/>
        <v>#VALUE!</v>
      </c>
      <c r="FE215" s="213">
        <f t="shared" si="119"/>
        <v>0</v>
      </c>
      <c r="FF215" s="213">
        <f t="shared" si="120"/>
        <v>0</v>
      </c>
    </row>
    <row r="216" spans="1:162" ht="15.75" x14ac:dyDescent="0.25">
      <c r="A216" s="23"/>
      <c r="B216" s="23"/>
      <c r="C216" s="23"/>
      <c r="D216" s="23"/>
      <c r="E216" s="16"/>
      <c r="F216" s="16"/>
      <c r="G216" s="40"/>
      <c r="H216" s="40"/>
      <c r="I216" s="40"/>
      <c r="J216" s="40"/>
      <c r="K216" s="40"/>
      <c r="L216" s="40"/>
      <c r="M216" s="40"/>
      <c r="N216" s="40"/>
      <c r="O216" s="40"/>
      <c r="P216" s="40"/>
      <c r="Q216" s="40"/>
      <c r="R216" s="40"/>
      <c r="S216" s="40"/>
      <c r="T216" s="40"/>
      <c r="U216" s="40"/>
      <c r="V216" s="40"/>
      <c r="W216" s="40"/>
      <c r="X216" s="40"/>
      <c r="Y216" s="40"/>
      <c r="Z216" s="40"/>
      <c r="AA216" s="40"/>
      <c r="AB216" s="40"/>
      <c r="AC216" s="40"/>
      <c r="AD216" s="40"/>
      <c r="AE216" s="40"/>
      <c r="AF216" s="40"/>
      <c r="AG216" s="40"/>
      <c r="AH216" s="40"/>
      <c r="AI216" s="40"/>
      <c r="AJ216" s="23"/>
      <c r="AK216" s="23"/>
      <c r="AL216" s="23"/>
      <c r="AM216" s="23"/>
      <c r="AN216" s="23"/>
      <c r="AO216" s="23"/>
      <c r="AP216" s="23"/>
      <c r="AQ216" s="23"/>
      <c r="AR216" s="23"/>
      <c r="AS216" s="41">
        <f t="shared" si="121"/>
        <v>0</v>
      </c>
      <c r="AT216" s="8"/>
      <c r="AU216" s="8"/>
      <c r="AV216" s="8"/>
      <c r="AW216" s="8"/>
      <c r="AX216" s="8"/>
      <c r="AY216" s="8"/>
      <c r="AZ216" s="8"/>
      <c r="BA216" s="8"/>
      <c r="BB216" s="8"/>
      <c r="BC216" s="8"/>
      <c r="BD216" s="8"/>
      <c r="BE216" s="8"/>
      <c r="BF216" s="8"/>
      <c r="BG216" s="8"/>
      <c r="BH216" s="8"/>
      <c r="BI216" s="8"/>
      <c r="BJ216" s="11" t="str">
        <f t="shared" ref="BJ216:BJ279" si="134">IF(AT216="","",(AT216+AV216+AX216+AZ216+BB216+BD216+BF216))</f>
        <v/>
      </c>
      <c r="BK216" s="11" t="str">
        <f t="shared" ref="BK216:BK279" si="135">IF(AU216="","",(AU216+AW216+AY216+BA216+BC216+BE216+BI216+BI216))</f>
        <v/>
      </c>
      <c r="BL216" s="16"/>
      <c r="BM216" s="16"/>
      <c r="BN216" s="14" t="str">
        <f t="shared" si="122"/>
        <v/>
      </c>
      <c r="BO216" s="14" t="str">
        <f t="shared" si="123"/>
        <v/>
      </c>
      <c r="BP216" s="33"/>
      <c r="BR216" s="29"/>
      <c r="BS216" s="30"/>
      <c r="BT216" s="30"/>
      <c r="BU216" s="30"/>
      <c r="BV216" s="30"/>
      <c r="BW216" s="30"/>
      <c r="BX216" s="25"/>
      <c r="BY216" s="48">
        <f t="shared" si="124"/>
        <v>0</v>
      </c>
      <c r="BZ216" s="26"/>
      <c r="CA216" s="26"/>
      <c r="CB216" s="26"/>
      <c r="CC216" s="26"/>
      <c r="CD216" s="26"/>
      <c r="CE216" s="26"/>
      <c r="CF216" s="26"/>
      <c r="CG216" s="26"/>
      <c r="CH216" s="26"/>
      <c r="CI216" s="26"/>
      <c r="CJ216" s="26"/>
      <c r="CK216" s="26"/>
      <c r="CL216" s="27" t="str">
        <f t="shared" si="106"/>
        <v/>
      </c>
      <c r="CM216" s="27" t="str">
        <f t="shared" si="125"/>
        <v/>
      </c>
      <c r="CN216" s="26"/>
      <c r="CO216" s="26"/>
      <c r="CP216" s="14" t="str">
        <f t="shared" si="107"/>
        <v/>
      </c>
      <c r="CQ216" s="14" t="str">
        <f t="shared" si="108"/>
        <v/>
      </c>
      <c r="CR216" s="33"/>
      <c r="CS216" s="33"/>
      <c r="CT216" s="32"/>
      <c r="CU216" s="32"/>
      <c r="CV216" s="32"/>
      <c r="CW216" s="23"/>
      <c r="CX216" s="23"/>
      <c r="CY216" s="23"/>
      <c r="CZ216" s="23"/>
      <c r="DA216" s="26">
        <f t="shared" si="126"/>
        <v>0</v>
      </c>
      <c r="DB216" s="26"/>
      <c r="DC216" s="26"/>
      <c r="DD216" s="26"/>
      <c r="DE216" s="26"/>
      <c r="DF216" s="26"/>
      <c r="DG216" s="26"/>
      <c r="DH216" s="26"/>
      <c r="DI216" s="26"/>
      <c r="DJ216" s="26"/>
      <c r="DK216" s="26"/>
      <c r="DL216" s="26"/>
      <c r="DM216" s="26"/>
      <c r="DN216" s="26"/>
      <c r="DO216" s="26"/>
      <c r="DP216" s="26"/>
      <c r="DQ216" s="26"/>
      <c r="DR216" s="26"/>
      <c r="DS216" s="26"/>
      <c r="DT216" s="26"/>
      <c r="DU216" s="26"/>
      <c r="DV216" s="26"/>
      <c r="DW216" s="26"/>
      <c r="DX216" s="26"/>
      <c r="DY216" s="26"/>
      <c r="DZ216" s="27" t="str">
        <f t="shared" si="127"/>
        <v/>
      </c>
      <c r="EA216" s="27" t="str">
        <f t="shared" si="128"/>
        <v/>
      </c>
      <c r="EB216" s="27" t="str">
        <f t="shared" si="129"/>
        <v/>
      </c>
      <c r="EC216" s="27" t="str">
        <f t="shared" si="130"/>
        <v/>
      </c>
      <c r="ED216" s="26"/>
      <c r="EE216" s="26"/>
      <c r="EF216" s="26"/>
      <c r="EG216" s="26"/>
      <c r="EH216" s="27" t="str">
        <f t="shared" si="109"/>
        <v/>
      </c>
      <c r="EI216" s="27" t="str">
        <f t="shared" si="110"/>
        <v/>
      </c>
      <c r="EJ216" s="27" t="str">
        <f t="shared" si="111"/>
        <v/>
      </c>
      <c r="EK216" s="27" t="str">
        <f t="shared" si="112"/>
        <v/>
      </c>
      <c r="EL216" s="527"/>
      <c r="EN216" s="6" t="str">
        <f t="shared" si="113"/>
        <v/>
      </c>
      <c r="EO216" s="6" t="str">
        <f t="shared" si="114"/>
        <v/>
      </c>
      <c r="EP216" s="6" t="str">
        <f t="shared" si="115"/>
        <v/>
      </c>
      <c r="EQ216" s="6" t="str">
        <f t="shared" si="116"/>
        <v/>
      </c>
      <c r="ER216" s="24" t="str">
        <f t="shared" si="131"/>
        <v/>
      </c>
      <c r="ET216" s="6" t="e">
        <f t="shared" si="117"/>
        <v>#VALUE!</v>
      </c>
      <c r="EV216" s="79"/>
      <c r="EW216" s="79"/>
      <c r="EX216" s="79"/>
      <c r="EZ216" s="189" t="e">
        <f t="shared" si="118"/>
        <v>#VALUE!</v>
      </c>
      <c r="FA216" s="201" t="e">
        <f t="shared" si="132"/>
        <v>#VALUE!</v>
      </c>
      <c r="FB216" s="23"/>
      <c r="FC216" s="189" t="e">
        <f t="shared" si="133"/>
        <v>#VALUE!</v>
      </c>
      <c r="FE216" s="213">
        <f t="shared" si="119"/>
        <v>0</v>
      </c>
      <c r="FF216" s="213">
        <f t="shared" si="120"/>
        <v>0</v>
      </c>
    </row>
    <row r="217" spans="1:162" ht="15.75" x14ac:dyDescent="0.25">
      <c r="A217" s="23"/>
      <c r="B217" s="23"/>
      <c r="C217" s="23"/>
      <c r="D217" s="23"/>
      <c r="E217" s="16"/>
      <c r="F217" s="16"/>
      <c r="G217" s="40"/>
      <c r="H217" s="40"/>
      <c r="I217" s="40"/>
      <c r="J217" s="40"/>
      <c r="K217" s="40"/>
      <c r="L217" s="40"/>
      <c r="M217" s="40"/>
      <c r="N217" s="40"/>
      <c r="O217" s="40"/>
      <c r="P217" s="40"/>
      <c r="Q217" s="40"/>
      <c r="R217" s="40"/>
      <c r="S217" s="40"/>
      <c r="T217" s="40"/>
      <c r="U217" s="40"/>
      <c r="V217" s="40"/>
      <c r="W217" s="40"/>
      <c r="X217" s="40"/>
      <c r="Y217" s="40"/>
      <c r="Z217" s="40"/>
      <c r="AA217" s="40"/>
      <c r="AB217" s="40"/>
      <c r="AC217" s="40"/>
      <c r="AD217" s="40"/>
      <c r="AE217" s="40"/>
      <c r="AF217" s="40"/>
      <c r="AG217" s="40"/>
      <c r="AH217" s="40"/>
      <c r="AI217" s="40"/>
      <c r="AJ217" s="23"/>
      <c r="AK217" s="23"/>
      <c r="AL217" s="23"/>
      <c r="AM217" s="23"/>
      <c r="AN217" s="23"/>
      <c r="AO217" s="23"/>
      <c r="AP217" s="23"/>
      <c r="AQ217" s="23"/>
      <c r="AR217" s="23"/>
      <c r="AS217" s="41">
        <f t="shared" si="121"/>
        <v>0</v>
      </c>
      <c r="AT217" s="8"/>
      <c r="AU217" s="8"/>
      <c r="AV217" s="8"/>
      <c r="AW217" s="8"/>
      <c r="AX217" s="8"/>
      <c r="AY217" s="8"/>
      <c r="AZ217" s="8"/>
      <c r="BA217" s="8"/>
      <c r="BB217" s="8"/>
      <c r="BC217" s="8"/>
      <c r="BD217" s="8"/>
      <c r="BE217" s="8"/>
      <c r="BF217" s="8"/>
      <c r="BG217" s="8"/>
      <c r="BH217" s="8"/>
      <c r="BI217" s="8"/>
      <c r="BJ217" s="11" t="str">
        <f t="shared" si="134"/>
        <v/>
      </c>
      <c r="BK217" s="11" t="str">
        <f t="shared" si="135"/>
        <v/>
      </c>
      <c r="BL217" s="16"/>
      <c r="BM217" s="16"/>
      <c r="BN217" s="14" t="str">
        <f t="shared" si="122"/>
        <v/>
      </c>
      <c r="BO217" s="14" t="str">
        <f t="shared" si="123"/>
        <v/>
      </c>
      <c r="BP217" s="33"/>
      <c r="BR217" s="29"/>
      <c r="BS217" s="30"/>
      <c r="BT217" s="30"/>
      <c r="BU217" s="30"/>
      <c r="BV217" s="30"/>
      <c r="BW217" s="30"/>
      <c r="BX217" s="25"/>
      <c r="BY217" s="48">
        <f t="shared" si="124"/>
        <v>0</v>
      </c>
      <c r="BZ217" s="26"/>
      <c r="CA217" s="26"/>
      <c r="CB217" s="26"/>
      <c r="CC217" s="26"/>
      <c r="CD217" s="26"/>
      <c r="CE217" s="26"/>
      <c r="CF217" s="26"/>
      <c r="CG217" s="26"/>
      <c r="CH217" s="26"/>
      <c r="CI217" s="26"/>
      <c r="CJ217" s="26"/>
      <c r="CK217" s="26"/>
      <c r="CL217" s="27" t="str">
        <f t="shared" si="106"/>
        <v/>
      </c>
      <c r="CM217" s="27" t="str">
        <f t="shared" si="125"/>
        <v/>
      </c>
      <c r="CN217" s="26"/>
      <c r="CO217" s="26"/>
      <c r="CP217" s="14" t="str">
        <f t="shared" si="107"/>
        <v/>
      </c>
      <c r="CQ217" s="14" t="str">
        <f t="shared" si="108"/>
        <v/>
      </c>
      <c r="CR217" s="33"/>
      <c r="CS217" s="33"/>
      <c r="CT217" s="32"/>
      <c r="CU217" s="32"/>
      <c r="CV217" s="32"/>
      <c r="CW217" s="23"/>
      <c r="CX217" s="23"/>
      <c r="CY217" s="23"/>
      <c r="CZ217" s="23"/>
      <c r="DA217" s="26">
        <f t="shared" si="126"/>
        <v>0</v>
      </c>
      <c r="DB217" s="26"/>
      <c r="DC217" s="26"/>
      <c r="DD217" s="26"/>
      <c r="DE217" s="26"/>
      <c r="DF217" s="26"/>
      <c r="DG217" s="26"/>
      <c r="DH217" s="26"/>
      <c r="DI217" s="26"/>
      <c r="DJ217" s="26"/>
      <c r="DK217" s="26"/>
      <c r="DL217" s="26"/>
      <c r="DM217" s="26"/>
      <c r="DN217" s="26"/>
      <c r="DO217" s="26"/>
      <c r="DP217" s="26"/>
      <c r="DQ217" s="26"/>
      <c r="DR217" s="26"/>
      <c r="DS217" s="26"/>
      <c r="DT217" s="26"/>
      <c r="DU217" s="26"/>
      <c r="DV217" s="26"/>
      <c r="DW217" s="26"/>
      <c r="DX217" s="26"/>
      <c r="DY217" s="26"/>
      <c r="DZ217" s="27" t="str">
        <f t="shared" si="127"/>
        <v/>
      </c>
      <c r="EA217" s="27" t="str">
        <f t="shared" si="128"/>
        <v/>
      </c>
      <c r="EB217" s="27" t="str">
        <f t="shared" si="129"/>
        <v/>
      </c>
      <c r="EC217" s="27" t="str">
        <f t="shared" si="130"/>
        <v/>
      </c>
      <c r="ED217" s="26"/>
      <c r="EE217" s="26"/>
      <c r="EF217" s="26"/>
      <c r="EG217" s="26"/>
      <c r="EH217" s="27" t="str">
        <f t="shared" si="109"/>
        <v/>
      </c>
      <c r="EI217" s="27" t="str">
        <f t="shared" si="110"/>
        <v/>
      </c>
      <c r="EJ217" s="27" t="str">
        <f t="shared" si="111"/>
        <v/>
      </c>
      <c r="EK217" s="27" t="str">
        <f t="shared" si="112"/>
        <v/>
      </c>
      <c r="EL217" s="527"/>
      <c r="EN217" s="6" t="str">
        <f t="shared" si="113"/>
        <v/>
      </c>
      <c r="EO217" s="6" t="str">
        <f t="shared" si="114"/>
        <v/>
      </c>
      <c r="EP217" s="6" t="str">
        <f t="shared" si="115"/>
        <v/>
      </c>
      <c r="EQ217" s="6" t="str">
        <f t="shared" si="116"/>
        <v/>
      </c>
      <c r="ER217" s="24" t="str">
        <f t="shared" si="131"/>
        <v/>
      </c>
      <c r="ET217" s="6" t="e">
        <f t="shared" si="117"/>
        <v>#VALUE!</v>
      </c>
      <c r="EV217" s="79"/>
      <c r="EW217" s="79"/>
      <c r="EX217" s="79"/>
      <c r="EZ217" s="189" t="e">
        <f t="shared" si="118"/>
        <v>#VALUE!</v>
      </c>
      <c r="FA217" s="201" t="e">
        <f t="shared" si="132"/>
        <v>#VALUE!</v>
      </c>
      <c r="FB217" s="23"/>
      <c r="FC217" s="189" t="e">
        <f t="shared" si="133"/>
        <v>#VALUE!</v>
      </c>
      <c r="FE217" s="213">
        <f t="shared" si="119"/>
        <v>0</v>
      </c>
      <c r="FF217" s="213">
        <f t="shared" si="120"/>
        <v>0</v>
      </c>
    </row>
    <row r="218" spans="1:162" ht="15.75" x14ac:dyDescent="0.25">
      <c r="A218" s="23"/>
      <c r="B218" s="23"/>
      <c r="C218" s="23"/>
      <c r="D218" s="23"/>
      <c r="E218" s="16"/>
      <c r="F218" s="16"/>
      <c r="G218" s="40"/>
      <c r="H218" s="40"/>
      <c r="I218" s="40"/>
      <c r="J218" s="40"/>
      <c r="K218" s="40"/>
      <c r="L218" s="40"/>
      <c r="M218" s="40"/>
      <c r="N218" s="40"/>
      <c r="O218" s="40"/>
      <c r="P218" s="40"/>
      <c r="Q218" s="40"/>
      <c r="R218" s="40"/>
      <c r="S218" s="40"/>
      <c r="T218" s="40"/>
      <c r="U218" s="40"/>
      <c r="V218" s="40"/>
      <c r="W218" s="40"/>
      <c r="X218" s="40"/>
      <c r="Y218" s="40"/>
      <c r="Z218" s="40"/>
      <c r="AA218" s="40"/>
      <c r="AB218" s="40"/>
      <c r="AC218" s="40"/>
      <c r="AD218" s="40"/>
      <c r="AE218" s="40"/>
      <c r="AF218" s="40"/>
      <c r="AG218" s="40"/>
      <c r="AH218" s="40"/>
      <c r="AI218" s="40"/>
      <c r="AJ218" s="23"/>
      <c r="AK218" s="23"/>
      <c r="AL218" s="23"/>
      <c r="AM218" s="23"/>
      <c r="AN218" s="23"/>
      <c r="AO218" s="23"/>
      <c r="AP218" s="23"/>
      <c r="AQ218" s="23"/>
      <c r="AR218" s="23"/>
      <c r="AS218" s="41">
        <f t="shared" si="121"/>
        <v>0</v>
      </c>
      <c r="AT218" s="8"/>
      <c r="AU218" s="8"/>
      <c r="AV218" s="8"/>
      <c r="AW218" s="8"/>
      <c r="AX218" s="8"/>
      <c r="AY218" s="8"/>
      <c r="AZ218" s="8"/>
      <c r="BA218" s="8"/>
      <c r="BB218" s="8"/>
      <c r="BC218" s="8"/>
      <c r="BD218" s="8"/>
      <c r="BE218" s="8"/>
      <c r="BF218" s="8"/>
      <c r="BG218" s="8"/>
      <c r="BH218" s="8"/>
      <c r="BI218" s="8"/>
      <c r="BJ218" s="11" t="str">
        <f t="shared" si="134"/>
        <v/>
      </c>
      <c r="BK218" s="11" t="str">
        <f t="shared" si="135"/>
        <v/>
      </c>
      <c r="BL218" s="16"/>
      <c r="BM218" s="16"/>
      <c r="BN218" s="14" t="str">
        <f t="shared" si="122"/>
        <v/>
      </c>
      <c r="BO218" s="14" t="str">
        <f t="shared" si="123"/>
        <v/>
      </c>
      <c r="BP218" s="33"/>
      <c r="BR218" s="29"/>
      <c r="BS218" s="30"/>
      <c r="BT218" s="30"/>
      <c r="BU218" s="30"/>
      <c r="BV218" s="30"/>
      <c r="BW218" s="30"/>
      <c r="BX218" s="25"/>
      <c r="BY218" s="48">
        <f t="shared" si="124"/>
        <v>0</v>
      </c>
      <c r="BZ218" s="26"/>
      <c r="CA218" s="26"/>
      <c r="CB218" s="26"/>
      <c r="CC218" s="26"/>
      <c r="CD218" s="26"/>
      <c r="CE218" s="26"/>
      <c r="CF218" s="26"/>
      <c r="CG218" s="26"/>
      <c r="CH218" s="26"/>
      <c r="CI218" s="26"/>
      <c r="CJ218" s="26"/>
      <c r="CK218" s="26"/>
      <c r="CL218" s="27" t="str">
        <f t="shared" si="106"/>
        <v/>
      </c>
      <c r="CM218" s="27" t="str">
        <f t="shared" si="125"/>
        <v/>
      </c>
      <c r="CN218" s="26"/>
      <c r="CO218" s="26"/>
      <c r="CP218" s="14" t="str">
        <f t="shared" si="107"/>
        <v/>
      </c>
      <c r="CQ218" s="14" t="str">
        <f t="shared" si="108"/>
        <v/>
      </c>
      <c r="CR218" s="33"/>
      <c r="CS218" s="33"/>
      <c r="CT218" s="32"/>
      <c r="CU218" s="32"/>
      <c r="CV218" s="32"/>
      <c r="CW218" s="23"/>
      <c r="CX218" s="23"/>
      <c r="CY218" s="23"/>
      <c r="CZ218" s="23"/>
      <c r="DA218" s="26">
        <f t="shared" si="126"/>
        <v>0</v>
      </c>
      <c r="DB218" s="26"/>
      <c r="DC218" s="26"/>
      <c r="DD218" s="26"/>
      <c r="DE218" s="26"/>
      <c r="DF218" s="26"/>
      <c r="DG218" s="26"/>
      <c r="DH218" s="26"/>
      <c r="DI218" s="26"/>
      <c r="DJ218" s="26"/>
      <c r="DK218" s="26"/>
      <c r="DL218" s="26"/>
      <c r="DM218" s="26"/>
      <c r="DN218" s="26"/>
      <c r="DO218" s="26"/>
      <c r="DP218" s="26"/>
      <c r="DQ218" s="26"/>
      <c r="DR218" s="26"/>
      <c r="DS218" s="26"/>
      <c r="DT218" s="26"/>
      <c r="DU218" s="26"/>
      <c r="DV218" s="26"/>
      <c r="DW218" s="26"/>
      <c r="DX218" s="26"/>
      <c r="DY218" s="26"/>
      <c r="DZ218" s="27" t="str">
        <f t="shared" si="127"/>
        <v/>
      </c>
      <c r="EA218" s="27" t="str">
        <f t="shared" si="128"/>
        <v/>
      </c>
      <c r="EB218" s="27" t="str">
        <f t="shared" si="129"/>
        <v/>
      </c>
      <c r="EC218" s="27" t="str">
        <f t="shared" si="130"/>
        <v/>
      </c>
      <c r="ED218" s="26"/>
      <c r="EE218" s="26"/>
      <c r="EF218" s="26"/>
      <c r="EG218" s="26"/>
      <c r="EH218" s="27" t="str">
        <f t="shared" si="109"/>
        <v/>
      </c>
      <c r="EI218" s="27" t="str">
        <f t="shared" si="110"/>
        <v/>
      </c>
      <c r="EJ218" s="27" t="str">
        <f t="shared" si="111"/>
        <v/>
      </c>
      <c r="EK218" s="27" t="str">
        <f t="shared" si="112"/>
        <v/>
      </c>
      <c r="EL218" s="527"/>
      <c r="EN218" s="6" t="str">
        <f t="shared" si="113"/>
        <v/>
      </c>
      <c r="EO218" s="6" t="str">
        <f t="shared" si="114"/>
        <v/>
      </c>
      <c r="EP218" s="6" t="str">
        <f t="shared" si="115"/>
        <v/>
      </c>
      <c r="EQ218" s="6" t="str">
        <f t="shared" si="116"/>
        <v/>
      </c>
      <c r="ER218" s="24" t="str">
        <f t="shared" si="131"/>
        <v/>
      </c>
      <c r="ET218" s="6" t="e">
        <f t="shared" si="117"/>
        <v>#VALUE!</v>
      </c>
      <c r="EV218" s="79"/>
      <c r="EW218" s="79"/>
      <c r="EX218" s="79"/>
      <c r="EZ218" s="189" t="e">
        <f t="shared" si="118"/>
        <v>#VALUE!</v>
      </c>
      <c r="FA218" s="201" t="e">
        <f t="shared" si="132"/>
        <v>#VALUE!</v>
      </c>
      <c r="FB218" s="23"/>
      <c r="FC218" s="189" t="e">
        <f t="shared" si="133"/>
        <v>#VALUE!</v>
      </c>
      <c r="FE218" s="213">
        <f t="shared" si="119"/>
        <v>0</v>
      </c>
      <c r="FF218" s="213">
        <f t="shared" si="120"/>
        <v>0</v>
      </c>
    </row>
    <row r="219" spans="1:162" ht="15.75" x14ac:dyDescent="0.25">
      <c r="A219" s="23"/>
      <c r="B219" s="23"/>
      <c r="C219" s="23"/>
      <c r="D219" s="23"/>
      <c r="E219" s="16"/>
      <c r="F219" s="16"/>
      <c r="G219" s="40"/>
      <c r="H219" s="40"/>
      <c r="I219" s="40"/>
      <c r="J219" s="40"/>
      <c r="K219" s="40"/>
      <c r="L219" s="40"/>
      <c r="M219" s="40"/>
      <c r="N219" s="40"/>
      <c r="O219" s="40"/>
      <c r="P219" s="40"/>
      <c r="Q219" s="40"/>
      <c r="R219" s="40"/>
      <c r="S219" s="40"/>
      <c r="T219" s="40"/>
      <c r="U219" s="40"/>
      <c r="V219" s="40"/>
      <c r="W219" s="40"/>
      <c r="X219" s="40"/>
      <c r="Y219" s="40"/>
      <c r="Z219" s="40"/>
      <c r="AA219" s="40"/>
      <c r="AB219" s="40"/>
      <c r="AC219" s="40"/>
      <c r="AD219" s="40"/>
      <c r="AE219" s="40"/>
      <c r="AF219" s="40"/>
      <c r="AG219" s="40"/>
      <c r="AH219" s="40"/>
      <c r="AI219" s="40"/>
      <c r="AJ219" s="23"/>
      <c r="AK219" s="23"/>
      <c r="AL219" s="23"/>
      <c r="AM219" s="23"/>
      <c r="AN219" s="23"/>
      <c r="AO219" s="23"/>
      <c r="AP219" s="23"/>
      <c r="AQ219" s="23"/>
      <c r="AR219" s="23"/>
      <c r="AS219" s="41">
        <f t="shared" si="121"/>
        <v>0</v>
      </c>
      <c r="AT219" s="8"/>
      <c r="AU219" s="8"/>
      <c r="AV219" s="8"/>
      <c r="AW219" s="8"/>
      <c r="AX219" s="8"/>
      <c r="AY219" s="8"/>
      <c r="AZ219" s="8"/>
      <c r="BA219" s="8"/>
      <c r="BB219" s="8"/>
      <c r="BC219" s="8"/>
      <c r="BD219" s="8"/>
      <c r="BE219" s="8"/>
      <c r="BF219" s="8"/>
      <c r="BG219" s="8"/>
      <c r="BH219" s="8"/>
      <c r="BI219" s="8"/>
      <c r="BJ219" s="11" t="str">
        <f t="shared" si="134"/>
        <v/>
      </c>
      <c r="BK219" s="11" t="str">
        <f t="shared" si="135"/>
        <v/>
      </c>
      <c r="BL219" s="16"/>
      <c r="BM219" s="16"/>
      <c r="BN219" s="14" t="str">
        <f t="shared" si="122"/>
        <v/>
      </c>
      <c r="BO219" s="14" t="str">
        <f t="shared" si="123"/>
        <v/>
      </c>
      <c r="BP219" s="33"/>
      <c r="BR219" s="29"/>
      <c r="BS219" s="30"/>
      <c r="BT219" s="30"/>
      <c r="BU219" s="30"/>
      <c r="BV219" s="30"/>
      <c r="BW219" s="30"/>
      <c r="BX219" s="25"/>
      <c r="BY219" s="48">
        <f t="shared" si="124"/>
        <v>0</v>
      </c>
      <c r="BZ219" s="26"/>
      <c r="CA219" s="26"/>
      <c r="CB219" s="26"/>
      <c r="CC219" s="26"/>
      <c r="CD219" s="26"/>
      <c r="CE219" s="26"/>
      <c r="CF219" s="26"/>
      <c r="CG219" s="26"/>
      <c r="CH219" s="26"/>
      <c r="CI219" s="26"/>
      <c r="CJ219" s="26"/>
      <c r="CK219" s="26"/>
      <c r="CL219" s="27" t="str">
        <f t="shared" si="106"/>
        <v/>
      </c>
      <c r="CM219" s="27" t="str">
        <f t="shared" si="125"/>
        <v/>
      </c>
      <c r="CN219" s="26"/>
      <c r="CO219" s="26"/>
      <c r="CP219" s="14" t="str">
        <f t="shared" si="107"/>
        <v/>
      </c>
      <c r="CQ219" s="14" t="str">
        <f t="shared" si="108"/>
        <v/>
      </c>
      <c r="CR219" s="33"/>
      <c r="CS219" s="33"/>
      <c r="CT219" s="32"/>
      <c r="CU219" s="32"/>
      <c r="CV219" s="32"/>
      <c r="CW219" s="23"/>
      <c r="CX219" s="23"/>
      <c r="CY219" s="23"/>
      <c r="CZ219" s="23"/>
      <c r="DA219" s="26">
        <f t="shared" si="126"/>
        <v>0</v>
      </c>
      <c r="DB219" s="26"/>
      <c r="DC219" s="26"/>
      <c r="DD219" s="26"/>
      <c r="DE219" s="26"/>
      <c r="DF219" s="26"/>
      <c r="DG219" s="26"/>
      <c r="DH219" s="26"/>
      <c r="DI219" s="26"/>
      <c r="DJ219" s="26"/>
      <c r="DK219" s="26"/>
      <c r="DL219" s="26"/>
      <c r="DM219" s="26"/>
      <c r="DN219" s="26"/>
      <c r="DO219" s="26"/>
      <c r="DP219" s="26"/>
      <c r="DQ219" s="26"/>
      <c r="DR219" s="26"/>
      <c r="DS219" s="26"/>
      <c r="DT219" s="26"/>
      <c r="DU219" s="26"/>
      <c r="DV219" s="26"/>
      <c r="DW219" s="26"/>
      <c r="DX219" s="26"/>
      <c r="DY219" s="26"/>
      <c r="DZ219" s="27" t="str">
        <f t="shared" si="127"/>
        <v/>
      </c>
      <c r="EA219" s="27" t="str">
        <f t="shared" si="128"/>
        <v/>
      </c>
      <c r="EB219" s="27" t="str">
        <f t="shared" si="129"/>
        <v/>
      </c>
      <c r="EC219" s="27" t="str">
        <f t="shared" si="130"/>
        <v/>
      </c>
      <c r="ED219" s="26"/>
      <c r="EE219" s="26"/>
      <c r="EF219" s="26"/>
      <c r="EG219" s="26"/>
      <c r="EH219" s="27" t="str">
        <f t="shared" si="109"/>
        <v/>
      </c>
      <c r="EI219" s="27" t="str">
        <f t="shared" si="110"/>
        <v/>
      </c>
      <c r="EJ219" s="27" t="str">
        <f t="shared" si="111"/>
        <v/>
      </c>
      <c r="EK219" s="27" t="str">
        <f t="shared" si="112"/>
        <v/>
      </c>
      <c r="EL219" s="527"/>
      <c r="EN219" s="6" t="str">
        <f t="shared" si="113"/>
        <v/>
      </c>
      <c r="EO219" s="6" t="str">
        <f t="shared" si="114"/>
        <v/>
      </c>
      <c r="EP219" s="6" t="str">
        <f t="shared" si="115"/>
        <v/>
      </c>
      <c r="EQ219" s="6" t="str">
        <f t="shared" si="116"/>
        <v/>
      </c>
      <c r="ER219" s="24" t="str">
        <f t="shared" si="131"/>
        <v/>
      </c>
      <c r="ET219" s="6" t="e">
        <f t="shared" si="117"/>
        <v>#VALUE!</v>
      </c>
      <c r="EV219" s="79"/>
      <c r="EW219" s="79"/>
      <c r="EX219" s="79"/>
      <c r="EZ219" s="189" t="e">
        <f t="shared" si="118"/>
        <v>#VALUE!</v>
      </c>
      <c r="FA219" s="201" t="e">
        <f t="shared" si="132"/>
        <v>#VALUE!</v>
      </c>
      <c r="FB219" s="23"/>
      <c r="FC219" s="189" t="e">
        <f t="shared" si="133"/>
        <v>#VALUE!</v>
      </c>
      <c r="FE219" s="213">
        <f t="shared" si="119"/>
        <v>0</v>
      </c>
      <c r="FF219" s="213">
        <f t="shared" si="120"/>
        <v>0</v>
      </c>
    </row>
    <row r="220" spans="1:162" ht="15.75" x14ac:dyDescent="0.25">
      <c r="A220" s="23"/>
      <c r="B220" s="23"/>
      <c r="C220" s="23"/>
      <c r="D220" s="23"/>
      <c r="E220" s="16"/>
      <c r="F220" s="16"/>
      <c r="G220" s="40"/>
      <c r="H220" s="40"/>
      <c r="I220" s="40"/>
      <c r="J220" s="40"/>
      <c r="K220" s="40"/>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23"/>
      <c r="AK220" s="23"/>
      <c r="AL220" s="23"/>
      <c r="AM220" s="23"/>
      <c r="AN220" s="23"/>
      <c r="AO220" s="23"/>
      <c r="AP220" s="23"/>
      <c r="AQ220" s="23"/>
      <c r="AR220" s="23"/>
      <c r="AS220" s="41">
        <f t="shared" si="121"/>
        <v>0</v>
      </c>
      <c r="AT220" s="8"/>
      <c r="AU220" s="8"/>
      <c r="AV220" s="8"/>
      <c r="AW220" s="8"/>
      <c r="AX220" s="8"/>
      <c r="AY220" s="8"/>
      <c r="AZ220" s="8"/>
      <c r="BA220" s="8"/>
      <c r="BB220" s="8"/>
      <c r="BC220" s="8"/>
      <c r="BD220" s="8"/>
      <c r="BE220" s="8"/>
      <c r="BF220" s="8"/>
      <c r="BG220" s="8"/>
      <c r="BH220" s="8"/>
      <c r="BI220" s="8"/>
      <c r="BJ220" s="11" t="str">
        <f t="shared" si="134"/>
        <v/>
      </c>
      <c r="BK220" s="11" t="str">
        <f t="shared" si="135"/>
        <v/>
      </c>
      <c r="BL220" s="16"/>
      <c r="BM220" s="16"/>
      <c r="BN220" s="14" t="str">
        <f t="shared" si="122"/>
        <v/>
      </c>
      <c r="BO220" s="14" t="str">
        <f t="shared" si="123"/>
        <v/>
      </c>
      <c r="BP220" s="33"/>
      <c r="BR220" s="29"/>
      <c r="BS220" s="30"/>
      <c r="BT220" s="30"/>
      <c r="BU220" s="30"/>
      <c r="BV220" s="30"/>
      <c r="BW220" s="30"/>
      <c r="BX220" s="25"/>
      <c r="BY220" s="48">
        <f t="shared" si="124"/>
        <v>0</v>
      </c>
      <c r="BZ220" s="26"/>
      <c r="CA220" s="26"/>
      <c r="CB220" s="26"/>
      <c r="CC220" s="26"/>
      <c r="CD220" s="26"/>
      <c r="CE220" s="26"/>
      <c r="CF220" s="26"/>
      <c r="CG220" s="26"/>
      <c r="CH220" s="26"/>
      <c r="CI220" s="26"/>
      <c r="CJ220" s="26"/>
      <c r="CK220" s="26"/>
      <c r="CL220" s="27" t="str">
        <f t="shared" si="106"/>
        <v/>
      </c>
      <c r="CM220" s="27" t="str">
        <f t="shared" si="125"/>
        <v/>
      </c>
      <c r="CN220" s="26"/>
      <c r="CO220" s="26"/>
      <c r="CP220" s="14" t="str">
        <f t="shared" si="107"/>
        <v/>
      </c>
      <c r="CQ220" s="14" t="str">
        <f t="shared" si="108"/>
        <v/>
      </c>
      <c r="CR220" s="33"/>
      <c r="CS220" s="33"/>
      <c r="CT220" s="32"/>
      <c r="CU220" s="32"/>
      <c r="CV220" s="32"/>
      <c r="CW220" s="23"/>
      <c r="CX220" s="23"/>
      <c r="CY220" s="23"/>
      <c r="CZ220" s="23"/>
      <c r="DA220" s="26">
        <f t="shared" si="126"/>
        <v>0</v>
      </c>
      <c r="DB220" s="26"/>
      <c r="DC220" s="26"/>
      <c r="DD220" s="26"/>
      <c r="DE220" s="26"/>
      <c r="DF220" s="26"/>
      <c r="DG220" s="26"/>
      <c r="DH220" s="26"/>
      <c r="DI220" s="26"/>
      <c r="DJ220" s="26"/>
      <c r="DK220" s="26"/>
      <c r="DL220" s="26"/>
      <c r="DM220" s="26"/>
      <c r="DN220" s="26"/>
      <c r="DO220" s="26"/>
      <c r="DP220" s="26"/>
      <c r="DQ220" s="26"/>
      <c r="DR220" s="26"/>
      <c r="DS220" s="26"/>
      <c r="DT220" s="26"/>
      <c r="DU220" s="26"/>
      <c r="DV220" s="26"/>
      <c r="DW220" s="26"/>
      <c r="DX220" s="26"/>
      <c r="DY220" s="26"/>
      <c r="DZ220" s="27" t="str">
        <f t="shared" si="127"/>
        <v/>
      </c>
      <c r="EA220" s="27" t="str">
        <f t="shared" si="128"/>
        <v/>
      </c>
      <c r="EB220" s="27" t="str">
        <f t="shared" si="129"/>
        <v/>
      </c>
      <c r="EC220" s="27" t="str">
        <f t="shared" si="130"/>
        <v/>
      </c>
      <c r="ED220" s="26"/>
      <c r="EE220" s="26"/>
      <c r="EF220" s="26"/>
      <c r="EG220" s="26"/>
      <c r="EH220" s="27" t="str">
        <f t="shared" si="109"/>
        <v/>
      </c>
      <c r="EI220" s="27" t="str">
        <f t="shared" si="110"/>
        <v/>
      </c>
      <c r="EJ220" s="27" t="str">
        <f t="shared" si="111"/>
        <v/>
      </c>
      <c r="EK220" s="27" t="str">
        <f t="shared" si="112"/>
        <v/>
      </c>
      <c r="EL220" s="527"/>
      <c r="EN220" s="6" t="str">
        <f t="shared" si="113"/>
        <v/>
      </c>
      <c r="EO220" s="6" t="str">
        <f t="shared" si="114"/>
        <v/>
      </c>
      <c r="EP220" s="6" t="str">
        <f t="shared" si="115"/>
        <v/>
      </c>
      <c r="EQ220" s="6" t="str">
        <f t="shared" si="116"/>
        <v/>
      </c>
      <c r="ER220" s="24" t="str">
        <f t="shared" si="131"/>
        <v/>
      </c>
      <c r="ET220" s="6" t="e">
        <f t="shared" si="117"/>
        <v>#VALUE!</v>
      </c>
      <c r="EV220" s="79"/>
      <c r="EW220" s="79"/>
      <c r="EX220" s="79"/>
      <c r="EZ220" s="189" t="e">
        <f t="shared" si="118"/>
        <v>#VALUE!</v>
      </c>
      <c r="FA220" s="201" t="e">
        <f t="shared" si="132"/>
        <v>#VALUE!</v>
      </c>
      <c r="FB220" s="23"/>
      <c r="FC220" s="189" t="e">
        <f t="shared" si="133"/>
        <v>#VALUE!</v>
      </c>
      <c r="FE220" s="213">
        <f t="shared" si="119"/>
        <v>0</v>
      </c>
      <c r="FF220" s="213">
        <f t="shared" si="120"/>
        <v>0</v>
      </c>
    </row>
    <row r="221" spans="1:162" ht="15.75" x14ac:dyDescent="0.25">
      <c r="A221" s="23"/>
      <c r="B221" s="23"/>
      <c r="C221" s="23"/>
      <c r="D221" s="23"/>
      <c r="E221" s="16"/>
      <c r="F221" s="16"/>
      <c r="G221" s="40"/>
      <c r="H221" s="40"/>
      <c r="I221" s="40"/>
      <c r="J221" s="40"/>
      <c r="K221" s="40"/>
      <c r="L221" s="40"/>
      <c r="M221" s="40"/>
      <c r="N221" s="40"/>
      <c r="O221" s="40"/>
      <c r="P221" s="40"/>
      <c r="Q221" s="40"/>
      <c r="R221" s="40"/>
      <c r="S221" s="40"/>
      <c r="T221" s="40"/>
      <c r="U221" s="40"/>
      <c r="V221" s="40"/>
      <c r="W221" s="40"/>
      <c r="X221" s="40"/>
      <c r="Y221" s="40"/>
      <c r="Z221" s="40"/>
      <c r="AA221" s="40"/>
      <c r="AB221" s="40"/>
      <c r="AC221" s="40"/>
      <c r="AD221" s="40"/>
      <c r="AE221" s="40"/>
      <c r="AF221" s="40"/>
      <c r="AG221" s="40"/>
      <c r="AH221" s="40"/>
      <c r="AI221" s="40"/>
      <c r="AJ221" s="23"/>
      <c r="AK221" s="23"/>
      <c r="AL221" s="23"/>
      <c r="AM221" s="23"/>
      <c r="AN221" s="23"/>
      <c r="AO221" s="23"/>
      <c r="AP221" s="23"/>
      <c r="AQ221" s="23"/>
      <c r="AR221" s="23"/>
      <c r="AS221" s="41">
        <f t="shared" si="121"/>
        <v>0</v>
      </c>
      <c r="AT221" s="8"/>
      <c r="AU221" s="8"/>
      <c r="AV221" s="8"/>
      <c r="AW221" s="8"/>
      <c r="AX221" s="8"/>
      <c r="AY221" s="8"/>
      <c r="AZ221" s="8"/>
      <c r="BA221" s="8"/>
      <c r="BB221" s="8"/>
      <c r="BC221" s="8"/>
      <c r="BD221" s="8"/>
      <c r="BE221" s="8"/>
      <c r="BF221" s="8"/>
      <c r="BG221" s="8"/>
      <c r="BH221" s="8"/>
      <c r="BI221" s="8"/>
      <c r="BJ221" s="11" t="str">
        <f t="shared" si="134"/>
        <v/>
      </c>
      <c r="BK221" s="11" t="str">
        <f t="shared" si="135"/>
        <v/>
      </c>
      <c r="BL221" s="16"/>
      <c r="BM221" s="16"/>
      <c r="BN221" s="14" t="str">
        <f t="shared" si="122"/>
        <v/>
      </c>
      <c r="BO221" s="14" t="str">
        <f t="shared" si="123"/>
        <v/>
      </c>
      <c r="BP221" s="33"/>
      <c r="BR221" s="29"/>
      <c r="BS221" s="30"/>
      <c r="BT221" s="30"/>
      <c r="BU221" s="30"/>
      <c r="BV221" s="30"/>
      <c r="BW221" s="30"/>
      <c r="BX221" s="25"/>
      <c r="BY221" s="48">
        <f t="shared" si="124"/>
        <v>0</v>
      </c>
      <c r="BZ221" s="26"/>
      <c r="CA221" s="26"/>
      <c r="CB221" s="26"/>
      <c r="CC221" s="26"/>
      <c r="CD221" s="26"/>
      <c r="CE221" s="26"/>
      <c r="CF221" s="26"/>
      <c r="CG221" s="26"/>
      <c r="CH221" s="26"/>
      <c r="CI221" s="26"/>
      <c r="CJ221" s="26"/>
      <c r="CK221" s="26"/>
      <c r="CL221" s="27" t="str">
        <f t="shared" si="106"/>
        <v/>
      </c>
      <c r="CM221" s="27" t="str">
        <f t="shared" si="125"/>
        <v/>
      </c>
      <c r="CN221" s="26"/>
      <c r="CO221" s="26"/>
      <c r="CP221" s="14" t="str">
        <f t="shared" si="107"/>
        <v/>
      </c>
      <c r="CQ221" s="14" t="str">
        <f t="shared" si="108"/>
        <v/>
      </c>
      <c r="CR221" s="33"/>
      <c r="CS221" s="33"/>
      <c r="CT221" s="32"/>
      <c r="CU221" s="32"/>
      <c r="CV221" s="32"/>
      <c r="CW221" s="23"/>
      <c r="CX221" s="23"/>
      <c r="CY221" s="23"/>
      <c r="CZ221" s="23"/>
      <c r="DA221" s="26">
        <f t="shared" si="126"/>
        <v>0</v>
      </c>
      <c r="DB221" s="26"/>
      <c r="DC221" s="26"/>
      <c r="DD221" s="26"/>
      <c r="DE221" s="26"/>
      <c r="DF221" s="26"/>
      <c r="DG221" s="26"/>
      <c r="DH221" s="26"/>
      <c r="DI221" s="26"/>
      <c r="DJ221" s="26"/>
      <c r="DK221" s="26"/>
      <c r="DL221" s="26"/>
      <c r="DM221" s="26"/>
      <c r="DN221" s="26"/>
      <c r="DO221" s="26"/>
      <c r="DP221" s="26"/>
      <c r="DQ221" s="26"/>
      <c r="DR221" s="26"/>
      <c r="DS221" s="26"/>
      <c r="DT221" s="26"/>
      <c r="DU221" s="26"/>
      <c r="DV221" s="26"/>
      <c r="DW221" s="26"/>
      <c r="DX221" s="26"/>
      <c r="DY221" s="26"/>
      <c r="DZ221" s="27" t="str">
        <f t="shared" si="127"/>
        <v/>
      </c>
      <c r="EA221" s="27" t="str">
        <f t="shared" si="128"/>
        <v/>
      </c>
      <c r="EB221" s="27" t="str">
        <f t="shared" si="129"/>
        <v/>
      </c>
      <c r="EC221" s="27" t="str">
        <f t="shared" si="130"/>
        <v/>
      </c>
      <c r="ED221" s="26"/>
      <c r="EE221" s="26"/>
      <c r="EF221" s="26"/>
      <c r="EG221" s="26"/>
      <c r="EH221" s="27" t="str">
        <f t="shared" si="109"/>
        <v/>
      </c>
      <c r="EI221" s="27" t="str">
        <f t="shared" si="110"/>
        <v/>
      </c>
      <c r="EJ221" s="27" t="str">
        <f t="shared" si="111"/>
        <v/>
      </c>
      <c r="EK221" s="27" t="str">
        <f t="shared" si="112"/>
        <v/>
      </c>
      <c r="EL221" s="527"/>
      <c r="EN221" s="6" t="str">
        <f t="shared" si="113"/>
        <v/>
      </c>
      <c r="EO221" s="6" t="str">
        <f t="shared" si="114"/>
        <v/>
      </c>
      <c r="EP221" s="6" t="str">
        <f t="shared" si="115"/>
        <v/>
      </c>
      <c r="EQ221" s="6" t="str">
        <f t="shared" si="116"/>
        <v/>
      </c>
      <c r="ER221" s="24" t="str">
        <f t="shared" si="131"/>
        <v/>
      </c>
      <c r="ET221" s="6" t="e">
        <f t="shared" si="117"/>
        <v>#VALUE!</v>
      </c>
      <c r="EV221" s="79"/>
      <c r="EW221" s="79"/>
      <c r="EX221" s="79"/>
      <c r="EZ221" s="189" t="e">
        <f t="shared" si="118"/>
        <v>#VALUE!</v>
      </c>
      <c r="FA221" s="201" t="e">
        <f t="shared" si="132"/>
        <v>#VALUE!</v>
      </c>
      <c r="FB221" s="23"/>
      <c r="FC221" s="189" t="e">
        <f t="shared" si="133"/>
        <v>#VALUE!</v>
      </c>
      <c r="FE221" s="213">
        <f t="shared" si="119"/>
        <v>0</v>
      </c>
      <c r="FF221" s="213">
        <f t="shared" si="120"/>
        <v>0</v>
      </c>
    </row>
    <row r="222" spans="1:162" ht="15.75" x14ac:dyDescent="0.25">
      <c r="A222" s="23"/>
      <c r="B222" s="23"/>
      <c r="C222" s="23"/>
      <c r="D222" s="23"/>
      <c r="E222" s="16"/>
      <c r="F222" s="16"/>
      <c r="G222" s="40"/>
      <c r="H222" s="40"/>
      <c r="I222" s="40"/>
      <c r="J222" s="40"/>
      <c r="K222" s="40"/>
      <c r="L222" s="40"/>
      <c r="M222" s="40"/>
      <c r="N222" s="40"/>
      <c r="O222" s="40"/>
      <c r="P222" s="40"/>
      <c r="Q222" s="40"/>
      <c r="R222" s="40"/>
      <c r="S222" s="40"/>
      <c r="T222" s="40"/>
      <c r="U222" s="40"/>
      <c r="V222" s="40"/>
      <c r="W222" s="40"/>
      <c r="X222" s="40"/>
      <c r="Y222" s="40"/>
      <c r="Z222" s="40"/>
      <c r="AA222" s="40"/>
      <c r="AB222" s="40"/>
      <c r="AC222" s="40"/>
      <c r="AD222" s="40"/>
      <c r="AE222" s="40"/>
      <c r="AF222" s="40"/>
      <c r="AG222" s="40"/>
      <c r="AH222" s="40"/>
      <c r="AI222" s="40"/>
      <c r="AJ222" s="23"/>
      <c r="AK222" s="23"/>
      <c r="AL222" s="23"/>
      <c r="AM222" s="23"/>
      <c r="AN222" s="23"/>
      <c r="AO222" s="23"/>
      <c r="AP222" s="23"/>
      <c r="AQ222" s="23"/>
      <c r="AR222" s="23"/>
      <c r="AS222" s="41">
        <f t="shared" si="121"/>
        <v>0</v>
      </c>
      <c r="AT222" s="8"/>
      <c r="AU222" s="8"/>
      <c r="AV222" s="8"/>
      <c r="AW222" s="8"/>
      <c r="AX222" s="8"/>
      <c r="AY222" s="8"/>
      <c r="AZ222" s="8"/>
      <c r="BA222" s="8"/>
      <c r="BB222" s="8"/>
      <c r="BC222" s="8"/>
      <c r="BD222" s="8"/>
      <c r="BE222" s="8"/>
      <c r="BF222" s="8"/>
      <c r="BG222" s="8"/>
      <c r="BH222" s="8"/>
      <c r="BI222" s="8"/>
      <c r="BJ222" s="11" t="str">
        <f t="shared" si="134"/>
        <v/>
      </c>
      <c r="BK222" s="11" t="str">
        <f t="shared" si="135"/>
        <v/>
      </c>
      <c r="BL222" s="16"/>
      <c r="BM222" s="16"/>
      <c r="BN222" s="14" t="str">
        <f t="shared" si="122"/>
        <v/>
      </c>
      <c r="BO222" s="14" t="str">
        <f t="shared" si="123"/>
        <v/>
      </c>
      <c r="BP222" s="33"/>
      <c r="BR222" s="29"/>
      <c r="BS222" s="30"/>
      <c r="BT222" s="30"/>
      <c r="BU222" s="30"/>
      <c r="BV222" s="30"/>
      <c r="BW222" s="30"/>
      <c r="BX222" s="25"/>
      <c r="BY222" s="48">
        <f t="shared" si="124"/>
        <v>0</v>
      </c>
      <c r="BZ222" s="26"/>
      <c r="CA222" s="26"/>
      <c r="CB222" s="26"/>
      <c r="CC222" s="26"/>
      <c r="CD222" s="26"/>
      <c r="CE222" s="26"/>
      <c r="CF222" s="26"/>
      <c r="CG222" s="26"/>
      <c r="CH222" s="26"/>
      <c r="CI222" s="26"/>
      <c r="CJ222" s="26"/>
      <c r="CK222" s="26"/>
      <c r="CL222" s="27" t="str">
        <f t="shared" si="106"/>
        <v/>
      </c>
      <c r="CM222" s="27" t="str">
        <f t="shared" si="125"/>
        <v/>
      </c>
      <c r="CN222" s="26"/>
      <c r="CO222" s="26"/>
      <c r="CP222" s="14" t="str">
        <f t="shared" si="107"/>
        <v/>
      </c>
      <c r="CQ222" s="14" t="str">
        <f t="shared" si="108"/>
        <v/>
      </c>
      <c r="CR222" s="33"/>
      <c r="CS222" s="33"/>
      <c r="CT222" s="32"/>
      <c r="CU222" s="32"/>
      <c r="CV222" s="32"/>
      <c r="CW222" s="23"/>
      <c r="CX222" s="23"/>
      <c r="CY222" s="23"/>
      <c r="CZ222" s="23"/>
      <c r="DA222" s="26">
        <f t="shared" si="126"/>
        <v>0</v>
      </c>
      <c r="DB222" s="26"/>
      <c r="DC222" s="26"/>
      <c r="DD222" s="26"/>
      <c r="DE222" s="26"/>
      <c r="DF222" s="26"/>
      <c r="DG222" s="26"/>
      <c r="DH222" s="26"/>
      <c r="DI222" s="26"/>
      <c r="DJ222" s="26"/>
      <c r="DK222" s="26"/>
      <c r="DL222" s="26"/>
      <c r="DM222" s="26"/>
      <c r="DN222" s="26"/>
      <c r="DO222" s="26"/>
      <c r="DP222" s="26"/>
      <c r="DQ222" s="26"/>
      <c r="DR222" s="26"/>
      <c r="DS222" s="26"/>
      <c r="DT222" s="26"/>
      <c r="DU222" s="26"/>
      <c r="DV222" s="26"/>
      <c r="DW222" s="26"/>
      <c r="DX222" s="26"/>
      <c r="DY222" s="26"/>
      <c r="DZ222" s="27" t="str">
        <f t="shared" si="127"/>
        <v/>
      </c>
      <c r="EA222" s="27" t="str">
        <f t="shared" si="128"/>
        <v/>
      </c>
      <c r="EB222" s="27" t="str">
        <f t="shared" si="129"/>
        <v/>
      </c>
      <c r="EC222" s="27" t="str">
        <f t="shared" si="130"/>
        <v/>
      </c>
      <c r="ED222" s="26"/>
      <c r="EE222" s="26"/>
      <c r="EF222" s="26"/>
      <c r="EG222" s="26"/>
      <c r="EH222" s="27" t="str">
        <f t="shared" si="109"/>
        <v/>
      </c>
      <c r="EI222" s="27" t="str">
        <f t="shared" si="110"/>
        <v/>
      </c>
      <c r="EJ222" s="27" t="str">
        <f t="shared" si="111"/>
        <v/>
      </c>
      <c r="EK222" s="27" t="str">
        <f t="shared" si="112"/>
        <v/>
      </c>
      <c r="EL222" s="527"/>
      <c r="EN222" s="6" t="str">
        <f t="shared" si="113"/>
        <v/>
      </c>
      <c r="EO222" s="6" t="str">
        <f t="shared" si="114"/>
        <v/>
      </c>
      <c r="EP222" s="6" t="str">
        <f t="shared" si="115"/>
        <v/>
      </c>
      <c r="EQ222" s="6" t="str">
        <f t="shared" si="116"/>
        <v/>
      </c>
      <c r="ER222" s="24" t="str">
        <f t="shared" si="131"/>
        <v/>
      </c>
      <c r="ET222" s="6" t="e">
        <f t="shared" si="117"/>
        <v>#VALUE!</v>
      </c>
      <c r="EV222" s="79"/>
      <c r="EW222" s="79"/>
      <c r="EX222" s="79"/>
      <c r="EZ222" s="189" t="e">
        <f t="shared" si="118"/>
        <v>#VALUE!</v>
      </c>
      <c r="FA222" s="201" t="e">
        <f t="shared" si="132"/>
        <v>#VALUE!</v>
      </c>
      <c r="FB222" s="23"/>
      <c r="FC222" s="189" t="e">
        <f t="shared" si="133"/>
        <v>#VALUE!</v>
      </c>
      <c r="FE222" s="213">
        <f t="shared" si="119"/>
        <v>0</v>
      </c>
      <c r="FF222" s="213">
        <f t="shared" si="120"/>
        <v>0</v>
      </c>
    </row>
    <row r="223" spans="1:162" ht="15.75" x14ac:dyDescent="0.25">
      <c r="A223" s="23"/>
      <c r="B223" s="23"/>
      <c r="C223" s="23"/>
      <c r="D223" s="23"/>
      <c r="E223" s="16"/>
      <c r="F223" s="16"/>
      <c r="G223" s="40"/>
      <c r="H223" s="40"/>
      <c r="I223" s="40"/>
      <c r="J223" s="40"/>
      <c r="K223" s="40"/>
      <c r="L223" s="40"/>
      <c r="M223" s="40"/>
      <c r="N223" s="40"/>
      <c r="O223" s="40"/>
      <c r="P223" s="40"/>
      <c r="Q223" s="40"/>
      <c r="R223" s="40"/>
      <c r="S223" s="40"/>
      <c r="T223" s="40"/>
      <c r="U223" s="40"/>
      <c r="V223" s="40"/>
      <c r="W223" s="40"/>
      <c r="X223" s="40"/>
      <c r="Y223" s="40"/>
      <c r="Z223" s="40"/>
      <c r="AA223" s="40"/>
      <c r="AB223" s="40"/>
      <c r="AC223" s="40"/>
      <c r="AD223" s="40"/>
      <c r="AE223" s="40"/>
      <c r="AF223" s="40"/>
      <c r="AG223" s="40"/>
      <c r="AH223" s="40"/>
      <c r="AI223" s="40"/>
      <c r="AJ223" s="23"/>
      <c r="AK223" s="23"/>
      <c r="AL223" s="23"/>
      <c r="AM223" s="23"/>
      <c r="AN223" s="23"/>
      <c r="AO223" s="23"/>
      <c r="AP223" s="23"/>
      <c r="AQ223" s="23"/>
      <c r="AR223" s="23"/>
      <c r="AS223" s="41">
        <f t="shared" si="121"/>
        <v>0</v>
      </c>
      <c r="AT223" s="8"/>
      <c r="AU223" s="8"/>
      <c r="AV223" s="8"/>
      <c r="AW223" s="8"/>
      <c r="AX223" s="8"/>
      <c r="AY223" s="8"/>
      <c r="AZ223" s="8"/>
      <c r="BA223" s="8"/>
      <c r="BB223" s="8"/>
      <c r="BC223" s="8"/>
      <c r="BD223" s="8"/>
      <c r="BE223" s="8"/>
      <c r="BF223" s="8"/>
      <c r="BG223" s="8"/>
      <c r="BH223" s="8"/>
      <c r="BI223" s="8"/>
      <c r="BJ223" s="11" t="str">
        <f t="shared" si="134"/>
        <v/>
      </c>
      <c r="BK223" s="11" t="str">
        <f t="shared" si="135"/>
        <v/>
      </c>
      <c r="BL223" s="16"/>
      <c r="BM223" s="16"/>
      <c r="BN223" s="14" t="str">
        <f t="shared" si="122"/>
        <v/>
      </c>
      <c r="BO223" s="14" t="str">
        <f t="shared" si="123"/>
        <v/>
      </c>
      <c r="BP223" s="33"/>
      <c r="BR223" s="29"/>
      <c r="BS223" s="30"/>
      <c r="BT223" s="30"/>
      <c r="BU223" s="30"/>
      <c r="BV223" s="30"/>
      <c r="BW223" s="30"/>
      <c r="BX223" s="25"/>
      <c r="BY223" s="48">
        <f t="shared" si="124"/>
        <v>0</v>
      </c>
      <c r="BZ223" s="26"/>
      <c r="CA223" s="26"/>
      <c r="CB223" s="26"/>
      <c r="CC223" s="26"/>
      <c r="CD223" s="26"/>
      <c r="CE223" s="26"/>
      <c r="CF223" s="26"/>
      <c r="CG223" s="26"/>
      <c r="CH223" s="26"/>
      <c r="CI223" s="26"/>
      <c r="CJ223" s="26"/>
      <c r="CK223" s="26"/>
      <c r="CL223" s="27" t="str">
        <f t="shared" si="106"/>
        <v/>
      </c>
      <c r="CM223" s="27" t="str">
        <f t="shared" si="125"/>
        <v/>
      </c>
      <c r="CN223" s="26"/>
      <c r="CO223" s="26"/>
      <c r="CP223" s="14" t="str">
        <f t="shared" si="107"/>
        <v/>
      </c>
      <c r="CQ223" s="14" t="str">
        <f t="shared" si="108"/>
        <v/>
      </c>
      <c r="CR223" s="33"/>
      <c r="CS223" s="33"/>
      <c r="CT223" s="32"/>
      <c r="CU223" s="32"/>
      <c r="CV223" s="32"/>
      <c r="CW223" s="23"/>
      <c r="CX223" s="23"/>
      <c r="CY223" s="23"/>
      <c r="CZ223" s="23"/>
      <c r="DA223" s="26">
        <f t="shared" si="126"/>
        <v>0</v>
      </c>
      <c r="DB223" s="26"/>
      <c r="DC223" s="26"/>
      <c r="DD223" s="26"/>
      <c r="DE223" s="26"/>
      <c r="DF223" s="26"/>
      <c r="DG223" s="26"/>
      <c r="DH223" s="26"/>
      <c r="DI223" s="26"/>
      <c r="DJ223" s="26"/>
      <c r="DK223" s="26"/>
      <c r="DL223" s="26"/>
      <c r="DM223" s="26"/>
      <c r="DN223" s="26"/>
      <c r="DO223" s="26"/>
      <c r="DP223" s="26"/>
      <c r="DQ223" s="26"/>
      <c r="DR223" s="26"/>
      <c r="DS223" s="26"/>
      <c r="DT223" s="26"/>
      <c r="DU223" s="26"/>
      <c r="DV223" s="26"/>
      <c r="DW223" s="26"/>
      <c r="DX223" s="26"/>
      <c r="DY223" s="26"/>
      <c r="DZ223" s="27" t="str">
        <f t="shared" si="127"/>
        <v/>
      </c>
      <c r="EA223" s="27" t="str">
        <f t="shared" si="128"/>
        <v/>
      </c>
      <c r="EB223" s="27" t="str">
        <f t="shared" si="129"/>
        <v/>
      </c>
      <c r="EC223" s="27" t="str">
        <f t="shared" si="130"/>
        <v/>
      </c>
      <c r="ED223" s="26"/>
      <c r="EE223" s="26"/>
      <c r="EF223" s="26"/>
      <c r="EG223" s="26"/>
      <c r="EH223" s="27" t="str">
        <f t="shared" si="109"/>
        <v/>
      </c>
      <c r="EI223" s="27" t="str">
        <f t="shared" si="110"/>
        <v/>
      </c>
      <c r="EJ223" s="27" t="str">
        <f t="shared" si="111"/>
        <v/>
      </c>
      <c r="EK223" s="27" t="str">
        <f t="shared" si="112"/>
        <v/>
      </c>
      <c r="EL223" s="527"/>
      <c r="EN223" s="6" t="str">
        <f t="shared" si="113"/>
        <v/>
      </c>
      <c r="EO223" s="6" t="str">
        <f t="shared" si="114"/>
        <v/>
      </c>
      <c r="EP223" s="6" t="str">
        <f t="shared" si="115"/>
        <v/>
      </c>
      <c r="EQ223" s="6" t="str">
        <f t="shared" si="116"/>
        <v/>
      </c>
      <c r="ER223" s="24" t="str">
        <f t="shared" si="131"/>
        <v/>
      </c>
      <c r="ET223" s="6" t="e">
        <f t="shared" si="117"/>
        <v>#VALUE!</v>
      </c>
      <c r="EV223" s="79"/>
      <c r="EW223" s="79"/>
      <c r="EX223" s="79"/>
      <c r="EZ223" s="189" t="e">
        <f t="shared" si="118"/>
        <v>#VALUE!</v>
      </c>
      <c r="FA223" s="201" t="e">
        <f t="shared" si="132"/>
        <v>#VALUE!</v>
      </c>
      <c r="FB223" s="23"/>
      <c r="FC223" s="189" t="e">
        <f t="shared" si="133"/>
        <v>#VALUE!</v>
      </c>
      <c r="FE223" s="213">
        <f t="shared" si="119"/>
        <v>0</v>
      </c>
      <c r="FF223" s="213">
        <f t="shared" si="120"/>
        <v>0</v>
      </c>
    </row>
    <row r="224" spans="1:162" ht="15.75" x14ac:dyDescent="0.25">
      <c r="A224" s="23"/>
      <c r="B224" s="23"/>
      <c r="C224" s="23"/>
      <c r="D224" s="23"/>
      <c r="E224" s="16"/>
      <c r="F224" s="16"/>
      <c r="G224" s="40"/>
      <c r="H224" s="40"/>
      <c r="I224" s="40"/>
      <c r="J224" s="40"/>
      <c r="K224" s="40"/>
      <c r="L224" s="40"/>
      <c r="M224" s="40"/>
      <c r="N224" s="40"/>
      <c r="O224" s="40"/>
      <c r="P224" s="40"/>
      <c r="Q224" s="40"/>
      <c r="R224" s="40"/>
      <c r="S224" s="40"/>
      <c r="T224" s="40"/>
      <c r="U224" s="40"/>
      <c r="V224" s="40"/>
      <c r="W224" s="40"/>
      <c r="X224" s="40"/>
      <c r="Y224" s="40"/>
      <c r="Z224" s="40"/>
      <c r="AA224" s="40"/>
      <c r="AB224" s="40"/>
      <c r="AC224" s="40"/>
      <c r="AD224" s="40"/>
      <c r="AE224" s="40"/>
      <c r="AF224" s="40"/>
      <c r="AG224" s="40"/>
      <c r="AH224" s="40"/>
      <c r="AI224" s="40"/>
      <c r="AJ224" s="23"/>
      <c r="AK224" s="23"/>
      <c r="AL224" s="23"/>
      <c r="AM224" s="23"/>
      <c r="AN224" s="23"/>
      <c r="AO224" s="23"/>
      <c r="AP224" s="23"/>
      <c r="AQ224" s="23"/>
      <c r="AR224" s="23"/>
      <c r="AS224" s="41">
        <f t="shared" si="121"/>
        <v>0</v>
      </c>
      <c r="AT224" s="8"/>
      <c r="AU224" s="8"/>
      <c r="AV224" s="8"/>
      <c r="AW224" s="8"/>
      <c r="AX224" s="8"/>
      <c r="AY224" s="8"/>
      <c r="AZ224" s="8"/>
      <c r="BA224" s="8"/>
      <c r="BB224" s="8"/>
      <c r="BC224" s="8"/>
      <c r="BD224" s="8"/>
      <c r="BE224" s="8"/>
      <c r="BF224" s="8"/>
      <c r="BG224" s="8"/>
      <c r="BH224" s="8"/>
      <c r="BI224" s="8"/>
      <c r="BJ224" s="11" t="str">
        <f t="shared" si="134"/>
        <v/>
      </c>
      <c r="BK224" s="11" t="str">
        <f t="shared" si="135"/>
        <v/>
      </c>
      <c r="BL224" s="16"/>
      <c r="BM224" s="16"/>
      <c r="BN224" s="14" t="str">
        <f t="shared" si="122"/>
        <v/>
      </c>
      <c r="BO224" s="14" t="str">
        <f t="shared" si="123"/>
        <v/>
      </c>
      <c r="BP224" s="33"/>
      <c r="BR224" s="29"/>
      <c r="BS224" s="30"/>
      <c r="BT224" s="30"/>
      <c r="BU224" s="30"/>
      <c r="BV224" s="30"/>
      <c r="BW224" s="30"/>
      <c r="BX224" s="25"/>
      <c r="BY224" s="48">
        <f t="shared" si="124"/>
        <v>0</v>
      </c>
      <c r="BZ224" s="26"/>
      <c r="CA224" s="26"/>
      <c r="CB224" s="26"/>
      <c r="CC224" s="26"/>
      <c r="CD224" s="26"/>
      <c r="CE224" s="26"/>
      <c r="CF224" s="26"/>
      <c r="CG224" s="26"/>
      <c r="CH224" s="26"/>
      <c r="CI224" s="26"/>
      <c r="CJ224" s="26"/>
      <c r="CK224" s="26"/>
      <c r="CL224" s="27" t="str">
        <f t="shared" si="106"/>
        <v/>
      </c>
      <c r="CM224" s="27" t="str">
        <f t="shared" si="125"/>
        <v/>
      </c>
      <c r="CN224" s="26"/>
      <c r="CO224" s="26"/>
      <c r="CP224" s="14" t="str">
        <f t="shared" si="107"/>
        <v/>
      </c>
      <c r="CQ224" s="14" t="str">
        <f t="shared" si="108"/>
        <v/>
      </c>
      <c r="CR224" s="33"/>
      <c r="CS224" s="33"/>
      <c r="CT224" s="32"/>
      <c r="CU224" s="32"/>
      <c r="CV224" s="32"/>
      <c r="CW224" s="23"/>
      <c r="CX224" s="23"/>
      <c r="CY224" s="23"/>
      <c r="CZ224" s="23"/>
      <c r="DA224" s="26">
        <f t="shared" si="126"/>
        <v>0</v>
      </c>
      <c r="DB224" s="26"/>
      <c r="DC224" s="26"/>
      <c r="DD224" s="26"/>
      <c r="DE224" s="26"/>
      <c r="DF224" s="26"/>
      <c r="DG224" s="26"/>
      <c r="DH224" s="26"/>
      <c r="DI224" s="26"/>
      <c r="DJ224" s="26"/>
      <c r="DK224" s="26"/>
      <c r="DL224" s="26"/>
      <c r="DM224" s="26"/>
      <c r="DN224" s="26"/>
      <c r="DO224" s="26"/>
      <c r="DP224" s="26"/>
      <c r="DQ224" s="26"/>
      <c r="DR224" s="26"/>
      <c r="DS224" s="26"/>
      <c r="DT224" s="26"/>
      <c r="DU224" s="26"/>
      <c r="DV224" s="26"/>
      <c r="DW224" s="26"/>
      <c r="DX224" s="26"/>
      <c r="DY224" s="26"/>
      <c r="DZ224" s="27" t="str">
        <f t="shared" si="127"/>
        <v/>
      </c>
      <c r="EA224" s="27" t="str">
        <f t="shared" si="128"/>
        <v/>
      </c>
      <c r="EB224" s="27" t="str">
        <f t="shared" si="129"/>
        <v/>
      </c>
      <c r="EC224" s="27" t="str">
        <f t="shared" si="130"/>
        <v/>
      </c>
      <c r="ED224" s="26"/>
      <c r="EE224" s="26"/>
      <c r="EF224" s="26"/>
      <c r="EG224" s="26"/>
      <c r="EH224" s="27" t="str">
        <f t="shared" si="109"/>
        <v/>
      </c>
      <c r="EI224" s="27" t="str">
        <f t="shared" si="110"/>
        <v/>
      </c>
      <c r="EJ224" s="27" t="str">
        <f t="shared" si="111"/>
        <v/>
      </c>
      <c r="EK224" s="27" t="str">
        <f t="shared" si="112"/>
        <v/>
      </c>
      <c r="EL224" s="527"/>
      <c r="EN224" s="6" t="str">
        <f t="shared" si="113"/>
        <v/>
      </c>
      <c r="EO224" s="6" t="str">
        <f t="shared" si="114"/>
        <v/>
      </c>
      <c r="EP224" s="6" t="str">
        <f t="shared" si="115"/>
        <v/>
      </c>
      <c r="EQ224" s="6" t="str">
        <f t="shared" si="116"/>
        <v/>
      </c>
      <c r="ER224" s="24" t="str">
        <f t="shared" si="131"/>
        <v/>
      </c>
      <c r="ET224" s="6" t="e">
        <f t="shared" si="117"/>
        <v>#VALUE!</v>
      </c>
      <c r="EV224" s="79"/>
      <c r="EW224" s="79"/>
      <c r="EX224" s="79"/>
      <c r="EZ224" s="189" t="e">
        <f t="shared" si="118"/>
        <v>#VALUE!</v>
      </c>
      <c r="FA224" s="201" t="e">
        <f t="shared" si="132"/>
        <v>#VALUE!</v>
      </c>
      <c r="FB224" s="23"/>
      <c r="FC224" s="189" t="e">
        <f t="shared" si="133"/>
        <v>#VALUE!</v>
      </c>
      <c r="FE224" s="213">
        <f t="shared" si="119"/>
        <v>0</v>
      </c>
      <c r="FF224" s="213">
        <f t="shared" si="120"/>
        <v>0</v>
      </c>
    </row>
    <row r="225" spans="1:162" ht="15.75" x14ac:dyDescent="0.25">
      <c r="A225" s="23"/>
      <c r="B225" s="23"/>
      <c r="C225" s="23"/>
      <c r="D225" s="23"/>
      <c r="E225" s="16"/>
      <c r="F225" s="16"/>
      <c r="G225" s="40"/>
      <c r="H225" s="40"/>
      <c r="I225" s="40"/>
      <c r="J225" s="40"/>
      <c r="K225" s="40"/>
      <c r="L225" s="40"/>
      <c r="M225" s="40"/>
      <c r="N225" s="40"/>
      <c r="O225" s="40"/>
      <c r="P225" s="40"/>
      <c r="Q225" s="40"/>
      <c r="R225" s="40"/>
      <c r="S225" s="40"/>
      <c r="T225" s="40"/>
      <c r="U225" s="40"/>
      <c r="V225" s="40"/>
      <c r="W225" s="40"/>
      <c r="X225" s="40"/>
      <c r="Y225" s="40"/>
      <c r="Z225" s="40"/>
      <c r="AA225" s="40"/>
      <c r="AB225" s="40"/>
      <c r="AC225" s="40"/>
      <c r="AD225" s="40"/>
      <c r="AE225" s="40"/>
      <c r="AF225" s="40"/>
      <c r="AG225" s="40"/>
      <c r="AH225" s="40"/>
      <c r="AI225" s="40"/>
      <c r="AJ225" s="23"/>
      <c r="AK225" s="23"/>
      <c r="AL225" s="23"/>
      <c r="AM225" s="23"/>
      <c r="AN225" s="23"/>
      <c r="AO225" s="23"/>
      <c r="AP225" s="23"/>
      <c r="AQ225" s="23"/>
      <c r="AR225" s="23"/>
      <c r="AS225" s="41">
        <f t="shared" si="121"/>
        <v>0</v>
      </c>
      <c r="AT225" s="8"/>
      <c r="AU225" s="8"/>
      <c r="AV225" s="8"/>
      <c r="AW225" s="8"/>
      <c r="AX225" s="8"/>
      <c r="AY225" s="8"/>
      <c r="AZ225" s="8"/>
      <c r="BA225" s="8"/>
      <c r="BB225" s="8"/>
      <c r="BC225" s="8"/>
      <c r="BD225" s="8"/>
      <c r="BE225" s="8"/>
      <c r="BF225" s="8"/>
      <c r="BG225" s="8"/>
      <c r="BH225" s="8"/>
      <c r="BI225" s="8"/>
      <c r="BJ225" s="11" t="str">
        <f t="shared" si="134"/>
        <v/>
      </c>
      <c r="BK225" s="11" t="str">
        <f t="shared" si="135"/>
        <v/>
      </c>
      <c r="BL225" s="16"/>
      <c r="BM225" s="16"/>
      <c r="BN225" s="14" t="str">
        <f t="shared" si="122"/>
        <v/>
      </c>
      <c r="BO225" s="14" t="str">
        <f t="shared" si="123"/>
        <v/>
      </c>
      <c r="BP225" s="33"/>
      <c r="BR225" s="29"/>
      <c r="BS225" s="30"/>
      <c r="BT225" s="30"/>
      <c r="BU225" s="30"/>
      <c r="BV225" s="30"/>
      <c r="BW225" s="30"/>
      <c r="BX225" s="25"/>
      <c r="BY225" s="48">
        <f t="shared" si="124"/>
        <v>0</v>
      </c>
      <c r="BZ225" s="26"/>
      <c r="CA225" s="26"/>
      <c r="CB225" s="26"/>
      <c r="CC225" s="26"/>
      <c r="CD225" s="26"/>
      <c r="CE225" s="26"/>
      <c r="CF225" s="26"/>
      <c r="CG225" s="26"/>
      <c r="CH225" s="26"/>
      <c r="CI225" s="26"/>
      <c r="CJ225" s="26"/>
      <c r="CK225" s="26"/>
      <c r="CL225" s="27" t="str">
        <f t="shared" si="106"/>
        <v/>
      </c>
      <c r="CM225" s="27" t="str">
        <f t="shared" si="125"/>
        <v/>
      </c>
      <c r="CN225" s="26"/>
      <c r="CO225" s="26"/>
      <c r="CP225" s="14" t="str">
        <f t="shared" si="107"/>
        <v/>
      </c>
      <c r="CQ225" s="14" t="str">
        <f t="shared" si="108"/>
        <v/>
      </c>
      <c r="CR225" s="33"/>
      <c r="CS225" s="33"/>
      <c r="CT225" s="32"/>
      <c r="CU225" s="32"/>
      <c r="CV225" s="32"/>
      <c r="CW225" s="23"/>
      <c r="CX225" s="23"/>
      <c r="CY225" s="23"/>
      <c r="CZ225" s="23"/>
      <c r="DA225" s="26">
        <f t="shared" si="126"/>
        <v>0</v>
      </c>
      <c r="DB225" s="26"/>
      <c r="DC225" s="26"/>
      <c r="DD225" s="26"/>
      <c r="DE225" s="26"/>
      <c r="DF225" s="26"/>
      <c r="DG225" s="26"/>
      <c r="DH225" s="26"/>
      <c r="DI225" s="26"/>
      <c r="DJ225" s="26"/>
      <c r="DK225" s="26"/>
      <c r="DL225" s="26"/>
      <c r="DM225" s="26"/>
      <c r="DN225" s="26"/>
      <c r="DO225" s="26"/>
      <c r="DP225" s="26"/>
      <c r="DQ225" s="26"/>
      <c r="DR225" s="26"/>
      <c r="DS225" s="26"/>
      <c r="DT225" s="26"/>
      <c r="DU225" s="26"/>
      <c r="DV225" s="26"/>
      <c r="DW225" s="26"/>
      <c r="DX225" s="26"/>
      <c r="DY225" s="26"/>
      <c r="DZ225" s="27" t="str">
        <f t="shared" si="127"/>
        <v/>
      </c>
      <c r="EA225" s="27" t="str">
        <f t="shared" si="128"/>
        <v/>
      </c>
      <c r="EB225" s="27" t="str">
        <f t="shared" si="129"/>
        <v/>
      </c>
      <c r="EC225" s="27" t="str">
        <f t="shared" si="130"/>
        <v/>
      </c>
      <c r="ED225" s="26"/>
      <c r="EE225" s="26"/>
      <c r="EF225" s="26"/>
      <c r="EG225" s="26"/>
      <c r="EH225" s="27" t="str">
        <f t="shared" si="109"/>
        <v/>
      </c>
      <c r="EI225" s="27" t="str">
        <f t="shared" si="110"/>
        <v/>
      </c>
      <c r="EJ225" s="27" t="str">
        <f t="shared" si="111"/>
        <v/>
      </c>
      <c r="EK225" s="27" t="str">
        <f t="shared" si="112"/>
        <v/>
      </c>
      <c r="EL225" s="527"/>
      <c r="EN225" s="6" t="str">
        <f t="shared" si="113"/>
        <v/>
      </c>
      <c r="EO225" s="6" t="str">
        <f t="shared" si="114"/>
        <v/>
      </c>
      <c r="EP225" s="6" t="str">
        <f t="shared" si="115"/>
        <v/>
      </c>
      <c r="EQ225" s="6" t="str">
        <f t="shared" si="116"/>
        <v/>
      </c>
      <c r="ER225" s="24" t="str">
        <f t="shared" si="131"/>
        <v/>
      </c>
      <c r="ET225" s="6" t="e">
        <f t="shared" si="117"/>
        <v>#VALUE!</v>
      </c>
      <c r="EV225" s="79"/>
      <c r="EW225" s="79"/>
      <c r="EX225" s="79"/>
      <c r="EZ225" s="189" t="e">
        <f t="shared" si="118"/>
        <v>#VALUE!</v>
      </c>
      <c r="FA225" s="201" t="e">
        <f t="shared" si="132"/>
        <v>#VALUE!</v>
      </c>
      <c r="FB225" s="23"/>
      <c r="FC225" s="189" t="e">
        <f t="shared" si="133"/>
        <v>#VALUE!</v>
      </c>
      <c r="FE225" s="213">
        <f t="shared" si="119"/>
        <v>0</v>
      </c>
      <c r="FF225" s="213">
        <f t="shared" si="120"/>
        <v>0</v>
      </c>
    </row>
    <row r="226" spans="1:162" ht="15.75" x14ac:dyDescent="0.25">
      <c r="A226" s="23"/>
      <c r="B226" s="23"/>
      <c r="C226" s="23"/>
      <c r="D226" s="23"/>
      <c r="E226" s="16"/>
      <c r="F226" s="16"/>
      <c r="G226" s="40"/>
      <c r="H226" s="40"/>
      <c r="I226" s="40"/>
      <c r="J226" s="40"/>
      <c r="K226" s="40"/>
      <c r="L226" s="40"/>
      <c r="M226" s="40"/>
      <c r="N226" s="40"/>
      <c r="O226" s="40"/>
      <c r="P226" s="40"/>
      <c r="Q226" s="40"/>
      <c r="R226" s="40"/>
      <c r="S226" s="40"/>
      <c r="T226" s="40"/>
      <c r="U226" s="40"/>
      <c r="V226" s="40"/>
      <c r="W226" s="40"/>
      <c r="X226" s="40"/>
      <c r="Y226" s="40"/>
      <c r="Z226" s="40"/>
      <c r="AA226" s="40"/>
      <c r="AB226" s="40"/>
      <c r="AC226" s="40"/>
      <c r="AD226" s="40"/>
      <c r="AE226" s="40"/>
      <c r="AF226" s="40"/>
      <c r="AG226" s="40"/>
      <c r="AH226" s="40"/>
      <c r="AI226" s="40"/>
      <c r="AJ226" s="23"/>
      <c r="AK226" s="23"/>
      <c r="AL226" s="23"/>
      <c r="AM226" s="23"/>
      <c r="AN226" s="23"/>
      <c r="AO226" s="23"/>
      <c r="AP226" s="23"/>
      <c r="AQ226" s="23"/>
      <c r="AR226" s="23"/>
      <c r="AS226" s="41">
        <f t="shared" si="121"/>
        <v>0</v>
      </c>
      <c r="AT226" s="8"/>
      <c r="AU226" s="8"/>
      <c r="AV226" s="8"/>
      <c r="AW226" s="8"/>
      <c r="AX226" s="8"/>
      <c r="AY226" s="8"/>
      <c r="AZ226" s="8"/>
      <c r="BA226" s="8"/>
      <c r="BB226" s="8"/>
      <c r="BC226" s="8"/>
      <c r="BD226" s="8"/>
      <c r="BE226" s="8"/>
      <c r="BF226" s="8"/>
      <c r="BG226" s="8"/>
      <c r="BH226" s="8"/>
      <c r="BI226" s="8"/>
      <c r="BJ226" s="11" t="str">
        <f t="shared" si="134"/>
        <v/>
      </c>
      <c r="BK226" s="11" t="str">
        <f t="shared" si="135"/>
        <v/>
      </c>
      <c r="BL226" s="16"/>
      <c r="BM226" s="16"/>
      <c r="BN226" s="14" t="str">
        <f t="shared" si="122"/>
        <v/>
      </c>
      <c r="BO226" s="14" t="str">
        <f t="shared" si="123"/>
        <v/>
      </c>
      <c r="BP226" s="33"/>
      <c r="BR226" s="29"/>
      <c r="BS226" s="30"/>
      <c r="BT226" s="30"/>
      <c r="BU226" s="30"/>
      <c r="BV226" s="30"/>
      <c r="BW226" s="30"/>
      <c r="BX226" s="25"/>
      <c r="BY226" s="48">
        <f t="shared" si="124"/>
        <v>0</v>
      </c>
      <c r="BZ226" s="26"/>
      <c r="CA226" s="26"/>
      <c r="CB226" s="26"/>
      <c r="CC226" s="26"/>
      <c r="CD226" s="26"/>
      <c r="CE226" s="26"/>
      <c r="CF226" s="26"/>
      <c r="CG226" s="26"/>
      <c r="CH226" s="26"/>
      <c r="CI226" s="26"/>
      <c r="CJ226" s="26"/>
      <c r="CK226" s="26"/>
      <c r="CL226" s="27" t="str">
        <f t="shared" si="106"/>
        <v/>
      </c>
      <c r="CM226" s="27" t="str">
        <f t="shared" si="125"/>
        <v/>
      </c>
      <c r="CN226" s="26"/>
      <c r="CO226" s="26"/>
      <c r="CP226" s="14" t="str">
        <f t="shared" si="107"/>
        <v/>
      </c>
      <c r="CQ226" s="14" t="str">
        <f t="shared" si="108"/>
        <v/>
      </c>
      <c r="CR226" s="33"/>
      <c r="CS226" s="33"/>
      <c r="CT226" s="32"/>
      <c r="CU226" s="32"/>
      <c r="CV226" s="32"/>
      <c r="CW226" s="23"/>
      <c r="CX226" s="23"/>
      <c r="CY226" s="23"/>
      <c r="CZ226" s="23"/>
      <c r="DA226" s="26">
        <f t="shared" si="126"/>
        <v>0</v>
      </c>
      <c r="DB226" s="26"/>
      <c r="DC226" s="26"/>
      <c r="DD226" s="26"/>
      <c r="DE226" s="26"/>
      <c r="DF226" s="26"/>
      <c r="DG226" s="26"/>
      <c r="DH226" s="26"/>
      <c r="DI226" s="26"/>
      <c r="DJ226" s="26"/>
      <c r="DK226" s="26"/>
      <c r="DL226" s="26"/>
      <c r="DM226" s="26"/>
      <c r="DN226" s="26"/>
      <c r="DO226" s="26"/>
      <c r="DP226" s="26"/>
      <c r="DQ226" s="26"/>
      <c r="DR226" s="26"/>
      <c r="DS226" s="26"/>
      <c r="DT226" s="26"/>
      <c r="DU226" s="26"/>
      <c r="DV226" s="26"/>
      <c r="DW226" s="26"/>
      <c r="DX226" s="26"/>
      <c r="DY226" s="26"/>
      <c r="DZ226" s="27" t="str">
        <f t="shared" si="127"/>
        <v/>
      </c>
      <c r="EA226" s="27" t="str">
        <f t="shared" si="128"/>
        <v/>
      </c>
      <c r="EB226" s="27" t="str">
        <f t="shared" si="129"/>
        <v/>
      </c>
      <c r="EC226" s="27" t="str">
        <f t="shared" si="130"/>
        <v/>
      </c>
      <c r="ED226" s="26"/>
      <c r="EE226" s="26"/>
      <c r="EF226" s="26"/>
      <c r="EG226" s="26"/>
      <c r="EH226" s="27" t="str">
        <f t="shared" si="109"/>
        <v/>
      </c>
      <c r="EI226" s="27" t="str">
        <f t="shared" si="110"/>
        <v/>
      </c>
      <c r="EJ226" s="27" t="str">
        <f t="shared" si="111"/>
        <v/>
      </c>
      <c r="EK226" s="27" t="str">
        <f t="shared" si="112"/>
        <v/>
      </c>
      <c r="EL226" s="527"/>
      <c r="EN226" s="6" t="str">
        <f t="shared" si="113"/>
        <v/>
      </c>
      <c r="EO226" s="6" t="str">
        <f t="shared" si="114"/>
        <v/>
      </c>
      <c r="EP226" s="6" t="str">
        <f t="shared" si="115"/>
        <v/>
      </c>
      <c r="EQ226" s="6" t="str">
        <f t="shared" si="116"/>
        <v/>
      </c>
      <c r="ER226" s="24" t="str">
        <f t="shared" si="131"/>
        <v/>
      </c>
      <c r="ET226" s="6" t="e">
        <f t="shared" si="117"/>
        <v>#VALUE!</v>
      </c>
      <c r="EV226" s="79"/>
      <c r="EW226" s="79"/>
      <c r="EX226" s="79"/>
      <c r="EZ226" s="189" t="e">
        <f t="shared" si="118"/>
        <v>#VALUE!</v>
      </c>
      <c r="FA226" s="201" t="e">
        <f t="shared" si="132"/>
        <v>#VALUE!</v>
      </c>
      <c r="FB226" s="23"/>
      <c r="FC226" s="189" t="e">
        <f t="shared" si="133"/>
        <v>#VALUE!</v>
      </c>
      <c r="FE226" s="213">
        <f t="shared" si="119"/>
        <v>0</v>
      </c>
      <c r="FF226" s="213">
        <f t="shared" si="120"/>
        <v>0</v>
      </c>
    </row>
    <row r="227" spans="1:162" ht="15.75" x14ac:dyDescent="0.25">
      <c r="A227" s="23"/>
      <c r="B227" s="23"/>
      <c r="C227" s="23"/>
      <c r="D227" s="23"/>
      <c r="E227" s="16"/>
      <c r="F227" s="16"/>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23"/>
      <c r="AK227" s="23"/>
      <c r="AL227" s="23"/>
      <c r="AM227" s="23"/>
      <c r="AN227" s="23"/>
      <c r="AO227" s="23"/>
      <c r="AP227" s="23"/>
      <c r="AQ227" s="23"/>
      <c r="AR227" s="23"/>
      <c r="AS227" s="41">
        <f t="shared" si="121"/>
        <v>0</v>
      </c>
      <c r="AT227" s="8"/>
      <c r="AU227" s="8"/>
      <c r="AV227" s="8"/>
      <c r="AW227" s="8"/>
      <c r="AX227" s="8"/>
      <c r="AY227" s="8"/>
      <c r="AZ227" s="8"/>
      <c r="BA227" s="8"/>
      <c r="BB227" s="8"/>
      <c r="BC227" s="8"/>
      <c r="BD227" s="8"/>
      <c r="BE227" s="8"/>
      <c r="BF227" s="8"/>
      <c r="BG227" s="8"/>
      <c r="BH227" s="8"/>
      <c r="BI227" s="8"/>
      <c r="BJ227" s="11" t="str">
        <f t="shared" si="134"/>
        <v/>
      </c>
      <c r="BK227" s="11" t="str">
        <f t="shared" si="135"/>
        <v/>
      </c>
      <c r="BL227" s="16"/>
      <c r="BM227" s="16"/>
      <c r="BN227" s="14" t="str">
        <f t="shared" si="122"/>
        <v/>
      </c>
      <c r="BO227" s="14" t="str">
        <f t="shared" si="123"/>
        <v/>
      </c>
      <c r="BP227" s="33"/>
      <c r="BR227" s="29"/>
      <c r="BS227" s="30"/>
      <c r="BT227" s="30"/>
      <c r="BU227" s="30"/>
      <c r="BV227" s="30"/>
      <c r="BW227" s="30"/>
      <c r="BX227" s="25"/>
      <c r="BY227" s="48">
        <f t="shared" si="124"/>
        <v>0</v>
      </c>
      <c r="BZ227" s="26"/>
      <c r="CA227" s="26"/>
      <c r="CB227" s="26"/>
      <c r="CC227" s="26"/>
      <c r="CD227" s="26"/>
      <c r="CE227" s="26"/>
      <c r="CF227" s="26"/>
      <c r="CG227" s="26"/>
      <c r="CH227" s="26"/>
      <c r="CI227" s="26"/>
      <c r="CJ227" s="26"/>
      <c r="CK227" s="26"/>
      <c r="CL227" s="27" t="str">
        <f t="shared" si="106"/>
        <v/>
      </c>
      <c r="CM227" s="27" t="str">
        <f t="shared" si="125"/>
        <v/>
      </c>
      <c r="CN227" s="26"/>
      <c r="CO227" s="26"/>
      <c r="CP227" s="14" t="str">
        <f t="shared" si="107"/>
        <v/>
      </c>
      <c r="CQ227" s="14" t="str">
        <f t="shared" si="108"/>
        <v/>
      </c>
      <c r="CR227" s="33"/>
      <c r="CS227" s="33"/>
      <c r="CT227" s="32"/>
      <c r="CU227" s="32"/>
      <c r="CV227" s="32"/>
      <c r="CW227" s="23"/>
      <c r="CX227" s="23"/>
      <c r="CY227" s="23"/>
      <c r="CZ227" s="23"/>
      <c r="DA227" s="26">
        <f t="shared" si="126"/>
        <v>0</v>
      </c>
      <c r="DB227" s="26"/>
      <c r="DC227" s="26"/>
      <c r="DD227" s="26"/>
      <c r="DE227" s="26"/>
      <c r="DF227" s="26"/>
      <c r="DG227" s="26"/>
      <c r="DH227" s="26"/>
      <c r="DI227" s="26"/>
      <c r="DJ227" s="26"/>
      <c r="DK227" s="26"/>
      <c r="DL227" s="26"/>
      <c r="DM227" s="26"/>
      <c r="DN227" s="26"/>
      <c r="DO227" s="26"/>
      <c r="DP227" s="26"/>
      <c r="DQ227" s="26"/>
      <c r="DR227" s="26"/>
      <c r="DS227" s="26"/>
      <c r="DT227" s="26"/>
      <c r="DU227" s="26"/>
      <c r="DV227" s="26"/>
      <c r="DW227" s="26"/>
      <c r="DX227" s="26"/>
      <c r="DY227" s="26"/>
      <c r="DZ227" s="27" t="str">
        <f t="shared" si="127"/>
        <v/>
      </c>
      <c r="EA227" s="27" t="str">
        <f t="shared" si="128"/>
        <v/>
      </c>
      <c r="EB227" s="27" t="str">
        <f t="shared" si="129"/>
        <v/>
      </c>
      <c r="EC227" s="27" t="str">
        <f t="shared" si="130"/>
        <v/>
      </c>
      <c r="ED227" s="26"/>
      <c r="EE227" s="26"/>
      <c r="EF227" s="26"/>
      <c r="EG227" s="26"/>
      <c r="EH227" s="27" t="str">
        <f t="shared" si="109"/>
        <v/>
      </c>
      <c r="EI227" s="27" t="str">
        <f t="shared" si="110"/>
        <v/>
      </c>
      <c r="EJ227" s="27" t="str">
        <f t="shared" si="111"/>
        <v/>
      </c>
      <c r="EK227" s="27" t="str">
        <f t="shared" si="112"/>
        <v/>
      </c>
      <c r="EL227" s="527"/>
      <c r="EN227" s="6" t="str">
        <f t="shared" si="113"/>
        <v/>
      </c>
      <c r="EO227" s="6" t="str">
        <f t="shared" si="114"/>
        <v/>
      </c>
      <c r="EP227" s="6" t="str">
        <f t="shared" si="115"/>
        <v/>
      </c>
      <c r="EQ227" s="6" t="str">
        <f t="shared" si="116"/>
        <v/>
      </c>
      <c r="ER227" s="24" t="str">
        <f t="shared" si="131"/>
        <v/>
      </c>
      <c r="ET227" s="6" t="e">
        <f t="shared" si="117"/>
        <v>#VALUE!</v>
      </c>
      <c r="EV227" s="79"/>
      <c r="EW227" s="79"/>
      <c r="EX227" s="79"/>
      <c r="EZ227" s="189" t="e">
        <f t="shared" si="118"/>
        <v>#VALUE!</v>
      </c>
      <c r="FA227" s="201" t="e">
        <f t="shared" si="132"/>
        <v>#VALUE!</v>
      </c>
      <c r="FB227" s="23"/>
      <c r="FC227" s="189" t="e">
        <f t="shared" si="133"/>
        <v>#VALUE!</v>
      </c>
      <c r="FE227" s="213">
        <f t="shared" si="119"/>
        <v>0</v>
      </c>
      <c r="FF227" s="213">
        <f t="shared" si="120"/>
        <v>0</v>
      </c>
    </row>
    <row r="228" spans="1:162" ht="15.75" x14ac:dyDescent="0.25">
      <c r="A228" s="23"/>
      <c r="B228" s="23"/>
      <c r="C228" s="23"/>
      <c r="D228" s="23"/>
      <c r="E228" s="16"/>
      <c r="F228" s="16"/>
      <c r="G228" s="40"/>
      <c r="H228" s="40"/>
      <c r="I228" s="40"/>
      <c r="J228" s="40"/>
      <c r="K228" s="40"/>
      <c r="L228" s="40"/>
      <c r="M228" s="40"/>
      <c r="N228" s="40"/>
      <c r="O228" s="40"/>
      <c r="P228" s="40"/>
      <c r="Q228" s="40"/>
      <c r="R228" s="40"/>
      <c r="S228" s="40"/>
      <c r="T228" s="40"/>
      <c r="U228" s="40"/>
      <c r="V228" s="40"/>
      <c r="W228" s="40"/>
      <c r="X228" s="40"/>
      <c r="Y228" s="40"/>
      <c r="Z228" s="40"/>
      <c r="AA228" s="40"/>
      <c r="AB228" s="40"/>
      <c r="AC228" s="40"/>
      <c r="AD228" s="40"/>
      <c r="AE228" s="40"/>
      <c r="AF228" s="40"/>
      <c r="AG228" s="40"/>
      <c r="AH228" s="40"/>
      <c r="AI228" s="40"/>
      <c r="AJ228" s="23"/>
      <c r="AK228" s="23"/>
      <c r="AL228" s="23"/>
      <c r="AM228" s="23"/>
      <c r="AN228" s="23"/>
      <c r="AO228" s="23"/>
      <c r="AP228" s="23"/>
      <c r="AQ228" s="23"/>
      <c r="AR228" s="23"/>
      <c r="AS228" s="41">
        <f t="shared" si="121"/>
        <v>0</v>
      </c>
      <c r="AT228" s="8"/>
      <c r="AU228" s="8"/>
      <c r="AV228" s="8"/>
      <c r="AW228" s="8"/>
      <c r="AX228" s="8"/>
      <c r="AY228" s="8"/>
      <c r="AZ228" s="8"/>
      <c r="BA228" s="8"/>
      <c r="BB228" s="8"/>
      <c r="BC228" s="8"/>
      <c r="BD228" s="8"/>
      <c r="BE228" s="8"/>
      <c r="BF228" s="8"/>
      <c r="BG228" s="8"/>
      <c r="BH228" s="8"/>
      <c r="BI228" s="8"/>
      <c r="BJ228" s="11" t="str">
        <f t="shared" si="134"/>
        <v/>
      </c>
      <c r="BK228" s="11" t="str">
        <f t="shared" si="135"/>
        <v/>
      </c>
      <c r="BL228" s="16"/>
      <c r="BM228" s="16"/>
      <c r="BN228" s="14" t="str">
        <f t="shared" si="122"/>
        <v/>
      </c>
      <c r="BO228" s="14" t="str">
        <f t="shared" si="123"/>
        <v/>
      </c>
      <c r="BP228" s="33"/>
      <c r="BR228" s="29"/>
      <c r="BS228" s="30"/>
      <c r="BT228" s="30"/>
      <c r="BU228" s="30"/>
      <c r="BV228" s="30"/>
      <c r="BW228" s="30"/>
      <c r="BX228" s="25"/>
      <c r="BY228" s="48">
        <f t="shared" si="124"/>
        <v>0</v>
      </c>
      <c r="BZ228" s="26"/>
      <c r="CA228" s="26"/>
      <c r="CB228" s="26"/>
      <c r="CC228" s="26"/>
      <c r="CD228" s="26"/>
      <c r="CE228" s="26"/>
      <c r="CF228" s="26"/>
      <c r="CG228" s="26"/>
      <c r="CH228" s="26"/>
      <c r="CI228" s="26"/>
      <c r="CJ228" s="26"/>
      <c r="CK228" s="26"/>
      <c r="CL228" s="27" t="str">
        <f t="shared" si="106"/>
        <v/>
      </c>
      <c r="CM228" s="27" t="str">
        <f t="shared" si="125"/>
        <v/>
      </c>
      <c r="CN228" s="26"/>
      <c r="CO228" s="26"/>
      <c r="CP228" s="14" t="str">
        <f t="shared" si="107"/>
        <v/>
      </c>
      <c r="CQ228" s="14" t="str">
        <f t="shared" si="108"/>
        <v/>
      </c>
      <c r="CR228" s="33"/>
      <c r="CS228" s="33"/>
      <c r="CT228" s="32"/>
      <c r="CU228" s="32"/>
      <c r="CV228" s="32"/>
      <c r="CW228" s="23"/>
      <c r="CX228" s="23"/>
      <c r="CY228" s="23"/>
      <c r="CZ228" s="23"/>
      <c r="DA228" s="26">
        <f t="shared" si="126"/>
        <v>0</v>
      </c>
      <c r="DB228" s="26"/>
      <c r="DC228" s="26"/>
      <c r="DD228" s="26"/>
      <c r="DE228" s="26"/>
      <c r="DF228" s="26"/>
      <c r="DG228" s="26"/>
      <c r="DH228" s="26"/>
      <c r="DI228" s="26"/>
      <c r="DJ228" s="26"/>
      <c r="DK228" s="26"/>
      <c r="DL228" s="26"/>
      <c r="DM228" s="26"/>
      <c r="DN228" s="26"/>
      <c r="DO228" s="26"/>
      <c r="DP228" s="26"/>
      <c r="DQ228" s="26"/>
      <c r="DR228" s="26"/>
      <c r="DS228" s="26"/>
      <c r="DT228" s="26"/>
      <c r="DU228" s="26"/>
      <c r="DV228" s="26"/>
      <c r="DW228" s="26"/>
      <c r="DX228" s="26"/>
      <c r="DY228" s="26"/>
      <c r="DZ228" s="27" t="str">
        <f t="shared" si="127"/>
        <v/>
      </c>
      <c r="EA228" s="27" t="str">
        <f t="shared" si="128"/>
        <v/>
      </c>
      <c r="EB228" s="27" t="str">
        <f t="shared" si="129"/>
        <v/>
      </c>
      <c r="EC228" s="27" t="str">
        <f t="shared" si="130"/>
        <v/>
      </c>
      <c r="ED228" s="26"/>
      <c r="EE228" s="26"/>
      <c r="EF228" s="26"/>
      <c r="EG228" s="26"/>
      <c r="EH228" s="27" t="str">
        <f t="shared" si="109"/>
        <v/>
      </c>
      <c r="EI228" s="27" t="str">
        <f t="shared" si="110"/>
        <v/>
      </c>
      <c r="EJ228" s="27" t="str">
        <f t="shared" si="111"/>
        <v/>
      </c>
      <c r="EK228" s="27" t="str">
        <f t="shared" si="112"/>
        <v/>
      </c>
      <c r="EL228" s="527"/>
      <c r="EN228" s="6" t="str">
        <f t="shared" si="113"/>
        <v/>
      </c>
      <c r="EO228" s="6" t="str">
        <f t="shared" si="114"/>
        <v/>
      </c>
      <c r="EP228" s="6" t="str">
        <f t="shared" si="115"/>
        <v/>
      </c>
      <c r="EQ228" s="6" t="str">
        <f t="shared" si="116"/>
        <v/>
      </c>
      <c r="ER228" s="24" t="str">
        <f t="shared" si="131"/>
        <v/>
      </c>
      <c r="ET228" s="6" t="e">
        <f t="shared" si="117"/>
        <v>#VALUE!</v>
      </c>
      <c r="EV228" s="79"/>
      <c r="EW228" s="79"/>
      <c r="EX228" s="79"/>
      <c r="EZ228" s="189" t="e">
        <f t="shared" si="118"/>
        <v>#VALUE!</v>
      </c>
      <c r="FA228" s="201" t="e">
        <f t="shared" si="132"/>
        <v>#VALUE!</v>
      </c>
      <c r="FB228" s="23"/>
      <c r="FC228" s="189" t="e">
        <f t="shared" si="133"/>
        <v>#VALUE!</v>
      </c>
      <c r="FE228" s="213">
        <f t="shared" si="119"/>
        <v>0</v>
      </c>
      <c r="FF228" s="213">
        <f t="shared" si="120"/>
        <v>0</v>
      </c>
    </row>
    <row r="229" spans="1:162" ht="15.75" x14ac:dyDescent="0.25">
      <c r="A229" s="23"/>
      <c r="B229" s="23"/>
      <c r="C229" s="23"/>
      <c r="D229" s="23"/>
      <c r="E229" s="16"/>
      <c r="F229" s="16"/>
      <c r="G229" s="40"/>
      <c r="H229" s="40"/>
      <c r="I229" s="40"/>
      <c r="J229" s="40"/>
      <c r="K229" s="40"/>
      <c r="L229" s="40"/>
      <c r="M229" s="40"/>
      <c r="N229" s="40"/>
      <c r="O229" s="40"/>
      <c r="P229" s="40"/>
      <c r="Q229" s="40"/>
      <c r="R229" s="40"/>
      <c r="S229" s="40"/>
      <c r="T229" s="40"/>
      <c r="U229" s="40"/>
      <c r="V229" s="40"/>
      <c r="W229" s="40"/>
      <c r="X229" s="40"/>
      <c r="Y229" s="40"/>
      <c r="Z229" s="40"/>
      <c r="AA229" s="40"/>
      <c r="AB229" s="40"/>
      <c r="AC229" s="40"/>
      <c r="AD229" s="40"/>
      <c r="AE229" s="40"/>
      <c r="AF229" s="40"/>
      <c r="AG229" s="40"/>
      <c r="AH229" s="40"/>
      <c r="AI229" s="40"/>
      <c r="AJ229" s="23"/>
      <c r="AK229" s="23"/>
      <c r="AL229" s="23"/>
      <c r="AM229" s="23"/>
      <c r="AN229" s="23"/>
      <c r="AO229" s="23"/>
      <c r="AP229" s="23"/>
      <c r="AQ229" s="23"/>
      <c r="AR229" s="23"/>
      <c r="AS229" s="41">
        <f t="shared" si="121"/>
        <v>0</v>
      </c>
      <c r="AT229" s="8"/>
      <c r="AU229" s="8"/>
      <c r="AV229" s="8"/>
      <c r="AW229" s="8"/>
      <c r="AX229" s="8"/>
      <c r="AY229" s="8"/>
      <c r="AZ229" s="8"/>
      <c r="BA229" s="8"/>
      <c r="BB229" s="8"/>
      <c r="BC229" s="8"/>
      <c r="BD229" s="8"/>
      <c r="BE229" s="8"/>
      <c r="BF229" s="8"/>
      <c r="BG229" s="8"/>
      <c r="BH229" s="8"/>
      <c r="BI229" s="8"/>
      <c r="BJ229" s="11" t="str">
        <f t="shared" si="134"/>
        <v/>
      </c>
      <c r="BK229" s="11" t="str">
        <f t="shared" si="135"/>
        <v/>
      </c>
      <c r="BL229" s="16"/>
      <c r="BM229" s="16"/>
      <c r="BN229" s="14" t="str">
        <f t="shared" si="122"/>
        <v/>
      </c>
      <c r="BO229" s="14" t="str">
        <f t="shared" si="123"/>
        <v/>
      </c>
      <c r="BP229" s="33"/>
      <c r="BR229" s="29"/>
      <c r="BS229" s="30"/>
      <c r="BT229" s="30"/>
      <c r="BU229" s="30"/>
      <c r="BV229" s="30"/>
      <c r="BW229" s="30"/>
      <c r="BX229" s="25"/>
      <c r="BY229" s="48">
        <f t="shared" si="124"/>
        <v>0</v>
      </c>
      <c r="BZ229" s="26"/>
      <c r="CA229" s="26"/>
      <c r="CB229" s="26"/>
      <c r="CC229" s="26"/>
      <c r="CD229" s="26"/>
      <c r="CE229" s="26"/>
      <c r="CF229" s="26"/>
      <c r="CG229" s="26"/>
      <c r="CH229" s="26"/>
      <c r="CI229" s="26"/>
      <c r="CJ229" s="26"/>
      <c r="CK229" s="26"/>
      <c r="CL229" s="27" t="str">
        <f t="shared" si="106"/>
        <v/>
      </c>
      <c r="CM229" s="27" t="str">
        <f t="shared" si="125"/>
        <v/>
      </c>
      <c r="CN229" s="26"/>
      <c r="CO229" s="26"/>
      <c r="CP229" s="14" t="str">
        <f t="shared" si="107"/>
        <v/>
      </c>
      <c r="CQ229" s="14" t="str">
        <f t="shared" si="108"/>
        <v/>
      </c>
      <c r="CR229" s="33"/>
      <c r="CS229" s="33"/>
      <c r="CT229" s="32"/>
      <c r="CU229" s="32"/>
      <c r="CV229" s="32"/>
      <c r="CW229" s="23"/>
      <c r="CX229" s="23"/>
      <c r="CY229" s="23"/>
      <c r="CZ229" s="23"/>
      <c r="DA229" s="26">
        <f t="shared" si="126"/>
        <v>0</v>
      </c>
      <c r="DB229" s="26"/>
      <c r="DC229" s="26"/>
      <c r="DD229" s="26"/>
      <c r="DE229" s="26"/>
      <c r="DF229" s="26"/>
      <c r="DG229" s="26"/>
      <c r="DH229" s="26"/>
      <c r="DI229" s="26"/>
      <c r="DJ229" s="26"/>
      <c r="DK229" s="26"/>
      <c r="DL229" s="26"/>
      <c r="DM229" s="26"/>
      <c r="DN229" s="26"/>
      <c r="DO229" s="26"/>
      <c r="DP229" s="26"/>
      <c r="DQ229" s="26"/>
      <c r="DR229" s="26"/>
      <c r="DS229" s="26"/>
      <c r="DT229" s="26"/>
      <c r="DU229" s="26"/>
      <c r="DV229" s="26"/>
      <c r="DW229" s="26"/>
      <c r="DX229" s="26"/>
      <c r="DY229" s="26"/>
      <c r="DZ229" s="27" t="str">
        <f t="shared" si="127"/>
        <v/>
      </c>
      <c r="EA229" s="27" t="str">
        <f t="shared" si="128"/>
        <v/>
      </c>
      <c r="EB229" s="27" t="str">
        <f t="shared" si="129"/>
        <v/>
      </c>
      <c r="EC229" s="27" t="str">
        <f t="shared" si="130"/>
        <v/>
      </c>
      <c r="ED229" s="26"/>
      <c r="EE229" s="26"/>
      <c r="EF229" s="26"/>
      <c r="EG229" s="26"/>
      <c r="EH229" s="27" t="str">
        <f t="shared" si="109"/>
        <v/>
      </c>
      <c r="EI229" s="27" t="str">
        <f t="shared" si="110"/>
        <v/>
      </c>
      <c r="EJ229" s="27" t="str">
        <f t="shared" si="111"/>
        <v/>
      </c>
      <c r="EK229" s="27" t="str">
        <f t="shared" si="112"/>
        <v/>
      </c>
      <c r="EL229" s="527"/>
      <c r="EN229" s="6" t="str">
        <f t="shared" si="113"/>
        <v/>
      </c>
      <c r="EO229" s="6" t="str">
        <f t="shared" si="114"/>
        <v/>
      </c>
      <c r="EP229" s="6" t="str">
        <f t="shared" si="115"/>
        <v/>
      </c>
      <c r="EQ229" s="6" t="str">
        <f t="shared" si="116"/>
        <v/>
      </c>
      <c r="ER229" s="24" t="str">
        <f t="shared" si="131"/>
        <v/>
      </c>
      <c r="ET229" s="6" t="e">
        <f t="shared" si="117"/>
        <v>#VALUE!</v>
      </c>
      <c r="EV229" s="79"/>
      <c r="EW229" s="79"/>
      <c r="EX229" s="79"/>
      <c r="EZ229" s="189" t="e">
        <f t="shared" si="118"/>
        <v>#VALUE!</v>
      </c>
      <c r="FA229" s="201" t="e">
        <f t="shared" si="132"/>
        <v>#VALUE!</v>
      </c>
      <c r="FB229" s="23"/>
      <c r="FC229" s="189" t="e">
        <f t="shared" si="133"/>
        <v>#VALUE!</v>
      </c>
      <c r="FE229" s="213">
        <f t="shared" si="119"/>
        <v>0</v>
      </c>
      <c r="FF229" s="213">
        <f t="shared" si="120"/>
        <v>0</v>
      </c>
    </row>
    <row r="230" spans="1:162" ht="15.75" x14ac:dyDescent="0.25">
      <c r="A230" s="23"/>
      <c r="B230" s="23"/>
      <c r="C230" s="23"/>
      <c r="D230" s="23"/>
      <c r="E230" s="16"/>
      <c r="F230" s="16"/>
      <c r="G230" s="40"/>
      <c r="H230" s="40"/>
      <c r="I230" s="40"/>
      <c r="J230" s="40"/>
      <c r="K230" s="40"/>
      <c r="L230" s="40"/>
      <c r="M230" s="40"/>
      <c r="N230" s="40"/>
      <c r="O230" s="40"/>
      <c r="P230" s="40"/>
      <c r="Q230" s="40"/>
      <c r="R230" s="40"/>
      <c r="S230" s="40"/>
      <c r="T230" s="40"/>
      <c r="U230" s="40"/>
      <c r="V230" s="40"/>
      <c r="W230" s="40"/>
      <c r="X230" s="40"/>
      <c r="Y230" s="40"/>
      <c r="Z230" s="40"/>
      <c r="AA230" s="40"/>
      <c r="AB230" s="40"/>
      <c r="AC230" s="40"/>
      <c r="AD230" s="40"/>
      <c r="AE230" s="40"/>
      <c r="AF230" s="40"/>
      <c r="AG230" s="40"/>
      <c r="AH230" s="40"/>
      <c r="AI230" s="40"/>
      <c r="AJ230" s="23"/>
      <c r="AK230" s="23"/>
      <c r="AL230" s="23"/>
      <c r="AM230" s="23"/>
      <c r="AN230" s="23"/>
      <c r="AO230" s="23"/>
      <c r="AP230" s="23"/>
      <c r="AQ230" s="23"/>
      <c r="AR230" s="23"/>
      <c r="AS230" s="41">
        <f t="shared" si="121"/>
        <v>0</v>
      </c>
      <c r="AT230" s="8"/>
      <c r="AU230" s="8"/>
      <c r="AV230" s="8"/>
      <c r="AW230" s="8"/>
      <c r="AX230" s="8"/>
      <c r="AY230" s="8"/>
      <c r="AZ230" s="8"/>
      <c r="BA230" s="8"/>
      <c r="BB230" s="8"/>
      <c r="BC230" s="8"/>
      <c r="BD230" s="8"/>
      <c r="BE230" s="8"/>
      <c r="BF230" s="8"/>
      <c r="BG230" s="8"/>
      <c r="BH230" s="8"/>
      <c r="BI230" s="8"/>
      <c r="BJ230" s="11" t="str">
        <f t="shared" si="134"/>
        <v/>
      </c>
      <c r="BK230" s="11" t="str">
        <f t="shared" si="135"/>
        <v/>
      </c>
      <c r="BL230" s="16"/>
      <c r="BM230" s="16"/>
      <c r="BN230" s="14" t="str">
        <f t="shared" si="122"/>
        <v/>
      </c>
      <c r="BO230" s="14" t="str">
        <f t="shared" si="123"/>
        <v/>
      </c>
      <c r="BP230" s="33"/>
      <c r="BR230" s="29"/>
      <c r="BS230" s="30"/>
      <c r="BT230" s="30"/>
      <c r="BU230" s="30"/>
      <c r="BV230" s="30"/>
      <c r="BW230" s="30"/>
      <c r="BX230" s="25"/>
      <c r="BY230" s="48">
        <f t="shared" si="124"/>
        <v>0</v>
      </c>
      <c r="BZ230" s="26"/>
      <c r="CA230" s="26"/>
      <c r="CB230" s="26"/>
      <c r="CC230" s="26"/>
      <c r="CD230" s="26"/>
      <c r="CE230" s="26"/>
      <c r="CF230" s="26"/>
      <c r="CG230" s="26"/>
      <c r="CH230" s="26"/>
      <c r="CI230" s="26"/>
      <c r="CJ230" s="26"/>
      <c r="CK230" s="26"/>
      <c r="CL230" s="27" t="str">
        <f t="shared" si="106"/>
        <v/>
      </c>
      <c r="CM230" s="27" t="str">
        <f t="shared" si="125"/>
        <v/>
      </c>
      <c r="CN230" s="26"/>
      <c r="CO230" s="26"/>
      <c r="CP230" s="14" t="str">
        <f t="shared" si="107"/>
        <v/>
      </c>
      <c r="CQ230" s="14" t="str">
        <f t="shared" si="108"/>
        <v/>
      </c>
      <c r="CR230" s="33"/>
      <c r="CS230" s="33"/>
      <c r="CT230" s="32"/>
      <c r="CU230" s="32"/>
      <c r="CV230" s="32"/>
      <c r="CW230" s="23"/>
      <c r="CX230" s="23"/>
      <c r="CY230" s="23"/>
      <c r="CZ230" s="23"/>
      <c r="DA230" s="26">
        <f t="shared" si="126"/>
        <v>0</v>
      </c>
      <c r="DB230" s="26"/>
      <c r="DC230" s="26"/>
      <c r="DD230" s="26"/>
      <c r="DE230" s="26"/>
      <c r="DF230" s="26"/>
      <c r="DG230" s="26"/>
      <c r="DH230" s="26"/>
      <c r="DI230" s="26"/>
      <c r="DJ230" s="26"/>
      <c r="DK230" s="26"/>
      <c r="DL230" s="26"/>
      <c r="DM230" s="26"/>
      <c r="DN230" s="26"/>
      <c r="DO230" s="26"/>
      <c r="DP230" s="26"/>
      <c r="DQ230" s="26"/>
      <c r="DR230" s="26"/>
      <c r="DS230" s="26"/>
      <c r="DT230" s="26"/>
      <c r="DU230" s="26"/>
      <c r="DV230" s="26"/>
      <c r="DW230" s="26"/>
      <c r="DX230" s="26"/>
      <c r="DY230" s="26"/>
      <c r="DZ230" s="27" t="str">
        <f t="shared" si="127"/>
        <v/>
      </c>
      <c r="EA230" s="27" t="str">
        <f t="shared" si="128"/>
        <v/>
      </c>
      <c r="EB230" s="27" t="str">
        <f t="shared" si="129"/>
        <v/>
      </c>
      <c r="EC230" s="27" t="str">
        <f t="shared" si="130"/>
        <v/>
      </c>
      <c r="ED230" s="26"/>
      <c r="EE230" s="26"/>
      <c r="EF230" s="26"/>
      <c r="EG230" s="26"/>
      <c r="EH230" s="27" t="str">
        <f t="shared" si="109"/>
        <v/>
      </c>
      <c r="EI230" s="27" t="str">
        <f t="shared" si="110"/>
        <v/>
      </c>
      <c r="EJ230" s="27" t="str">
        <f t="shared" si="111"/>
        <v/>
      </c>
      <c r="EK230" s="27" t="str">
        <f t="shared" si="112"/>
        <v/>
      </c>
      <c r="EL230" s="527"/>
      <c r="EN230" s="6" t="str">
        <f t="shared" si="113"/>
        <v/>
      </c>
      <c r="EO230" s="6" t="str">
        <f t="shared" si="114"/>
        <v/>
      </c>
      <c r="EP230" s="6" t="str">
        <f t="shared" si="115"/>
        <v/>
      </c>
      <c r="EQ230" s="6" t="str">
        <f t="shared" si="116"/>
        <v/>
      </c>
      <c r="ER230" s="24" t="str">
        <f t="shared" si="131"/>
        <v/>
      </c>
      <c r="ET230" s="6" t="e">
        <f t="shared" si="117"/>
        <v>#VALUE!</v>
      </c>
      <c r="EV230" s="79"/>
      <c r="EW230" s="79"/>
      <c r="EX230" s="79"/>
      <c r="EZ230" s="189" t="e">
        <f t="shared" si="118"/>
        <v>#VALUE!</v>
      </c>
      <c r="FA230" s="201" t="e">
        <f t="shared" si="132"/>
        <v>#VALUE!</v>
      </c>
      <c r="FB230" s="23"/>
      <c r="FC230" s="189" t="e">
        <f t="shared" si="133"/>
        <v>#VALUE!</v>
      </c>
      <c r="FE230" s="213">
        <f t="shared" si="119"/>
        <v>0</v>
      </c>
      <c r="FF230" s="213">
        <f t="shared" si="120"/>
        <v>0</v>
      </c>
    </row>
    <row r="231" spans="1:162" ht="15.75" x14ac:dyDescent="0.25">
      <c r="A231" s="23"/>
      <c r="B231" s="23"/>
      <c r="C231" s="23"/>
      <c r="D231" s="23"/>
      <c r="E231" s="16"/>
      <c r="F231" s="16"/>
      <c r="G231" s="40"/>
      <c r="H231" s="40"/>
      <c r="I231" s="40"/>
      <c r="J231" s="40"/>
      <c r="K231" s="40"/>
      <c r="L231" s="40"/>
      <c r="M231" s="40"/>
      <c r="N231" s="40"/>
      <c r="O231" s="40"/>
      <c r="P231" s="40"/>
      <c r="Q231" s="40"/>
      <c r="R231" s="40"/>
      <c r="S231" s="40"/>
      <c r="T231" s="40"/>
      <c r="U231" s="40"/>
      <c r="V231" s="40"/>
      <c r="W231" s="40"/>
      <c r="X231" s="40"/>
      <c r="Y231" s="40"/>
      <c r="Z231" s="40"/>
      <c r="AA231" s="40"/>
      <c r="AB231" s="40"/>
      <c r="AC231" s="40"/>
      <c r="AD231" s="40"/>
      <c r="AE231" s="40"/>
      <c r="AF231" s="40"/>
      <c r="AG231" s="40"/>
      <c r="AH231" s="40"/>
      <c r="AI231" s="40"/>
      <c r="AJ231" s="23"/>
      <c r="AK231" s="23"/>
      <c r="AL231" s="23"/>
      <c r="AM231" s="23"/>
      <c r="AN231" s="23"/>
      <c r="AO231" s="23"/>
      <c r="AP231" s="23"/>
      <c r="AQ231" s="23"/>
      <c r="AR231" s="23"/>
      <c r="AS231" s="41">
        <f t="shared" si="121"/>
        <v>0</v>
      </c>
      <c r="AT231" s="8"/>
      <c r="AU231" s="8"/>
      <c r="AV231" s="8"/>
      <c r="AW231" s="8"/>
      <c r="AX231" s="8"/>
      <c r="AY231" s="8"/>
      <c r="AZ231" s="8"/>
      <c r="BA231" s="8"/>
      <c r="BB231" s="8"/>
      <c r="BC231" s="8"/>
      <c r="BD231" s="8"/>
      <c r="BE231" s="8"/>
      <c r="BF231" s="8"/>
      <c r="BG231" s="8"/>
      <c r="BH231" s="8"/>
      <c r="BI231" s="8"/>
      <c r="BJ231" s="11" t="str">
        <f t="shared" si="134"/>
        <v/>
      </c>
      <c r="BK231" s="11" t="str">
        <f t="shared" si="135"/>
        <v/>
      </c>
      <c r="BL231" s="16"/>
      <c r="BM231" s="16"/>
      <c r="BN231" s="14" t="str">
        <f t="shared" si="122"/>
        <v/>
      </c>
      <c r="BO231" s="14" t="str">
        <f t="shared" si="123"/>
        <v/>
      </c>
      <c r="BP231" s="33"/>
      <c r="BR231" s="29"/>
      <c r="BS231" s="30"/>
      <c r="BT231" s="30"/>
      <c r="BU231" s="30"/>
      <c r="BV231" s="30"/>
      <c r="BW231" s="30"/>
      <c r="BX231" s="25"/>
      <c r="BY231" s="48">
        <f t="shared" si="124"/>
        <v>0</v>
      </c>
      <c r="BZ231" s="26"/>
      <c r="CA231" s="26"/>
      <c r="CB231" s="26"/>
      <c r="CC231" s="26"/>
      <c r="CD231" s="26"/>
      <c r="CE231" s="26"/>
      <c r="CF231" s="26"/>
      <c r="CG231" s="26"/>
      <c r="CH231" s="26"/>
      <c r="CI231" s="26"/>
      <c r="CJ231" s="26"/>
      <c r="CK231" s="26"/>
      <c r="CL231" s="27" t="str">
        <f t="shared" si="106"/>
        <v/>
      </c>
      <c r="CM231" s="27" t="str">
        <f t="shared" si="125"/>
        <v/>
      </c>
      <c r="CN231" s="26"/>
      <c r="CO231" s="26"/>
      <c r="CP231" s="14" t="str">
        <f t="shared" si="107"/>
        <v/>
      </c>
      <c r="CQ231" s="14" t="str">
        <f t="shared" si="108"/>
        <v/>
      </c>
      <c r="CR231" s="33"/>
      <c r="CS231" s="33"/>
      <c r="CT231" s="32"/>
      <c r="CU231" s="32"/>
      <c r="CV231" s="32"/>
      <c r="CW231" s="23"/>
      <c r="CX231" s="23"/>
      <c r="CY231" s="23"/>
      <c r="CZ231" s="23"/>
      <c r="DA231" s="26">
        <f t="shared" si="126"/>
        <v>0</v>
      </c>
      <c r="DB231" s="26"/>
      <c r="DC231" s="26"/>
      <c r="DD231" s="26"/>
      <c r="DE231" s="26"/>
      <c r="DF231" s="26"/>
      <c r="DG231" s="26"/>
      <c r="DH231" s="26"/>
      <c r="DI231" s="26"/>
      <c r="DJ231" s="26"/>
      <c r="DK231" s="26"/>
      <c r="DL231" s="26"/>
      <c r="DM231" s="26"/>
      <c r="DN231" s="26"/>
      <c r="DO231" s="26"/>
      <c r="DP231" s="26"/>
      <c r="DQ231" s="26"/>
      <c r="DR231" s="26"/>
      <c r="DS231" s="26"/>
      <c r="DT231" s="26"/>
      <c r="DU231" s="26"/>
      <c r="DV231" s="26"/>
      <c r="DW231" s="26"/>
      <c r="DX231" s="26"/>
      <c r="DY231" s="26"/>
      <c r="DZ231" s="27" t="str">
        <f t="shared" si="127"/>
        <v/>
      </c>
      <c r="EA231" s="27" t="str">
        <f t="shared" si="128"/>
        <v/>
      </c>
      <c r="EB231" s="27" t="str">
        <f t="shared" si="129"/>
        <v/>
      </c>
      <c r="EC231" s="27" t="str">
        <f t="shared" si="130"/>
        <v/>
      </c>
      <c r="ED231" s="26"/>
      <c r="EE231" s="26"/>
      <c r="EF231" s="26"/>
      <c r="EG231" s="26"/>
      <c r="EH231" s="27" t="str">
        <f t="shared" si="109"/>
        <v/>
      </c>
      <c r="EI231" s="27" t="str">
        <f t="shared" si="110"/>
        <v/>
      </c>
      <c r="EJ231" s="27" t="str">
        <f t="shared" si="111"/>
        <v/>
      </c>
      <c r="EK231" s="27" t="str">
        <f t="shared" si="112"/>
        <v/>
      </c>
      <c r="EL231" s="527"/>
      <c r="EN231" s="6" t="str">
        <f t="shared" si="113"/>
        <v/>
      </c>
      <c r="EO231" s="6" t="str">
        <f t="shared" si="114"/>
        <v/>
      </c>
      <c r="EP231" s="6" t="str">
        <f t="shared" si="115"/>
        <v/>
      </c>
      <c r="EQ231" s="6" t="str">
        <f t="shared" si="116"/>
        <v/>
      </c>
      <c r="ER231" s="24" t="str">
        <f t="shared" si="131"/>
        <v/>
      </c>
      <c r="ET231" s="6" t="e">
        <f t="shared" si="117"/>
        <v>#VALUE!</v>
      </c>
      <c r="EV231" s="79"/>
      <c r="EW231" s="79"/>
      <c r="EX231" s="79"/>
      <c r="EZ231" s="189" t="e">
        <f t="shared" si="118"/>
        <v>#VALUE!</v>
      </c>
      <c r="FA231" s="201" t="e">
        <f t="shared" si="132"/>
        <v>#VALUE!</v>
      </c>
      <c r="FB231" s="23"/>
      <c r="FC231" s="189" t="e">
        <f t="shared" si="133"/>
        <v>#VALUE!</v>
      </c>
      <c r="FE231" s="213">
        <f t="shared" si="119"/>
        <v>0</v>
      </c>
      <c r="FF231" s="213">
        <f t="shared" si="120"/>
        <v>0</v>
      </c>
    </row>
    <row r="232" spans="1:162" ht="15.75" x14ac:dyDescent="0.25">
      <c r="A232" s="23"/>
      <c r="B232" s="23"/>
      <c r="C232" s="23"/>
      <c r="D232" s="23"/>
      <c r="E232" s="16"/>
      <c r="F232" s="16"/>
      <c r="G232" s="40"/>
      <c r="H232" s="40"/>
      <c r="I232" s="40"/>
      <c r="J232" s="40"/>
      <c r="K232" s="40"/>
      <c r="L232" s="40"/>
      <c r="M232" s="40"/>
      <c r="N232" s="40"/>
      <c r="O232" s="40"/>
      <c r="P232" s="40"/>
      <c r="Q232" s="40"/>
      <c r="R232" s="40"/>
      <c r="S232" s="40"/>
      <c r="T232" s="40"/>
      <c r="U232" s="40"/>
      <c r="V232" s="40"/>
      <c r="W232" s="40"/>
      <c r="X232" s="40"/>
      <c r="Y232" s="40"/>
      <c r="Z232" s="40"/>
      <c r="AA232" s="40"/>
      <c r="AB232" s="40"/>
      <c r="AC232" s="40"/>
      <c r="AD232" s="40"/>
      <c r="AE232" s="40"/>
      <c r="AF232" s="40"/>
      <c r="AG232" s="40"/>
      <c r="AH232" s="40"/>
      <c r="AI232" s="40"/>
      <c r="AJ232" s="23"/>
      <c r="AK232" s="23"/>
      <c r="AL232" s="23"/>
      <c r="AM232" s="23"/>
      <c r="AN232" s="23"/>
      <c r="AO232" s="23"/>
      <c r="AP232" s="23"/>
      <c r="AQ232" s="23"/>
      <c r="AR232" s="23"/>
      <c r="AS232" s="41">
        <f t="shared" si="121"/>
        <v>0</v>
      </c>
      <c r="AT232" s="8"/>
      <c r="AU232" s="8"/>
      <c r="AV232" s="8"/>
      <c r="AW232" s="8"/>
      <c r="AX232" s="8"/>
      <c r="AY232" s="8"/>
      <c r="AZ232" s="8"/>
      <c r="BA232" s="8"/>
      <c r="BB232" s="8"/>
      <c r="BC232" s="8"/>
      <c r="BD232" s="8"/>
      <c r="BE232" s="8"/>
      <c r="BF232" s="8"/>
      <c r="BG232" s="8"/>
      <c r="BH232" s="8"/>
      <c r="BI232" s="8"/>
      <c r="BJ232" s="11" t="str">
        <f t="shared" si="134"/>
        <v/>
      </c>
      <c r="BK232" s="11" t="str">
        <f t="shared" si="135"/>
        <v/>
      </c>
      <c r="BL232" s="16"/>
      <c r="BM232" s="16"/>
      <c r="BN232" s="14" t="str">
        <f t="shared" si="122"/>
        <v/>
      </c>
      <c r="BO232" s="14" t="str">
        <f t="shared" si="123"/>
        <v/>
      </c>
      <c r="BP232" s="33"/>
      <c r="BR232" s="29"/>
      <c r="BS232" s="30"/>
      <c r="BT232" s="30"/>
      <c r="BU232" s="30"/>
      <c r="BV232" s="30"/>
      <c r="BW232" s="30"/>
      <c r="BX232" s="25"/>
      <c r="BY232" s="48">
        <f t="shared" si="124"/>
        <v>0</v>
      </c>
      <c r="BZ232" s="26"/>
      <c r="CA232" s="26"/>
      <c r="CB232" s="26"/>
      <c r="CC232" s="26"/>
      <c r="CD232" s="26"/>
      <c r="CE232" s="26"/>
      <c r="CF232" s="26"/>
      <c r="CG232" s="26"/>
      <c r="CH232" s="26"/>
      <c r="CI232" s="26"/>
      <c r="CJ232" s="26"/>
      <c r="CK232" s="26"/>
      <c r="CL232" s="27" t="str">
        <f t="shared" si="106"/>
        <v/>
      </c>
      <c r="CM232" s="27" t="str">
        <f t="shared" si="125"/>
        <v/>
      </c>
      <c r="CN232" s="26"/>
      <c r="CO232" s="26"/>
      <c r="CP232" s="14" t="str">
        <f t="shared" si="107"/>
        <v/>
      </c>
      <c r="CQ232" s="14" t="str">
        <f t="shared" si="108"/>
        <v/>
      </c>
      <c r="CR232" s="33"/>
      <c r="CS232" s="33"/>
      <c r="CT232" s="32"/>
      <c r="CU232" s="32"/>
      <c r="CV232" s="32"/>
      <c r="CW232" s="23"/>
      <c r="CX232" s="23"/>
      <c r="CY232" s="23"/>
      <c r="CZ232" s="23"/>
      <c r="DA232" s="26">
        <f t="shared" si="126"/>
        <v>0</v>
      </c>
      <c r="DB232" s="26"/>
      <c r="DC232" s="26"/>
      <c r="DD232" s="26"/>
      <c r="DE232" s="26"/>
      <c r="DF232" s="26"/>
      <c r="DG232" s="26"/>
      <c r="DH232" s="26"/>
      <c r="DI232" s="26"/>
      <c r="DJ232" s="26"/>
      <c r="DK232" s="26"/>
      <c r="DL232" s="26"/>
      <c r="DM232" s="26"/>
      <c r="DN232" s="26"/>
      <c r="DO232" s="26"/>
      <c r="DP232" s="26"/>
      <c r="DQ232" s="26"/>
      <c r="DR232" s="26"/>
      <c r="DS232" s="26"/>
      <c r="DT232" s="26"/>
      <c r="DU232" s="26"/>
      <c r="DV232" s="26"/>
      <c r="DW232" s="26"/>
      <c r="DX232" s="26"/>
      <c r="DY232" s="26"/>
      <c r="DZ232" s="27" t="str">
        <f t="shared" si="127"/>
        <v/>
      </c>
      <c r="EA232" s="27" t="str">
        <f t="shared" si="128"/>
        <v/>
      </c>
      <c r="EB232" s="27" t="str">
        <f t="shared" si="129"/>
        <v/>
      </c>
      <c r="EC232" s="27" t="str">
        <f t="shared" si="130"/>
        <v/>
      </c>
      <c r="ED232" s="26"/>
      <c r="EE232" s="26"/>
      <c r="EF232" s="26"/>
      <c r="EG232" s="26"/>
      <c r="EH232" s="27" t="str">
        <f t="shared" si="109"/>
        <v/>
      </c>
      <c r="EI232" s="27" t="str">
        <f t="shared" si="110"/>
        <v/>
      </c>
      <c r="EJ232" s="27" t="str">
        <f t="shared" si="111"/>
        <v/>
      </c>
      <c r="EK232" s="27" t="str">
        <f t="shared" si="112"/>
        <v/>
      </c>
      <c r="EL232" s="527"/>
      <c r="EN232" s="6" t="str">
        <f t="shared" si="113"/>
        <v/>
      </c>
      <c r="EO232" s="6" t="str">
        <f t="shared" si="114"/>
        <v/>
      </c>
      <c r="EP232" s="6" t="str">
        <f t="shared" si="115"/>
        <v/>
      </c>
      <c r="EQ232" s="6" t="str">
        <f t="shared" si="116"/>
        <v/>
      </c>
      <c r="ER232" s="24" t="str">
        <f t="shared" si="131"/>
        <v/>
      </c>
      <c r="ET232" s="6" t="e">
        <f t="shared" si="117"/>
        <v>#VALUE!</v>
      </c>
      <c r="EV232" s="79"/>
      <c r="EW232" s="79"/>
      <c r="EX232" s="79"/>
      <c r="EZ232" s="189" t="e">
        <f t="shared" si="118"/>
        <v>#VALUE!</v>
      </c>
      <c r="FA232" s="201" t="e">
        <f t="shared" si="132"/>
        <v>#VALUE!</v>
      </c>
      <c r="FB232" s="23"/>
      <c r="FC232" s="189" t="e">
        <f t="shared" si="133"/>
        <v>#VALUE!</v>
      </c>
      <c r="FE232" s="213">
        <f t="shared" si="119"/>
        <v>0</v>
      </c>
      <c r="FF232" s="213">
        <f t="shared" si="120"/>
        <v>0</v>
      </c>
    </row>
    <row r="233" spans="1:162" ht="15.75" x14ac:dyDescent="0.25">
      <c r="A233" s="23"/>
      <c r="B233" s="23"/>
      <c r="C233" s="23"/>
      <c r="D233" s="23"/>
      <c r="E233" s="16"/>
      <c r="F233" s="16"/>
      <c r="G233" s="40"/>
      <c r="H233" s="40"/>
      <c r="I233" s="40"/>
      <c r="J233" s="40"/>
      <c r="K233" s="40"/>
      <c r="L233" s="40"/>
      <c r="M233" s="40"/>
      <c r="N233" s="40"/>
      <c r="O233" s="40"/>
      <c r="P233" s="40"/>
      <c r="Q233" s="40"/>
      <c r="R233" s="40"/>
      <c r="S233" s="40"/>
      <c r="T233" s="40"/>
      <c r="U233" s="40"/>
      <c r="V233" s="40"/>
      <c r="W233" s="40"/>
      <c r="X233" s="40"/>
      <c r="Y233" s="40"/>
      <c r="Z233" s="40"/>
      <c r="AA233" s="40"/>
      <c r="AB233" s="40"/>
      <c r="AC233" s="40"/>
      <c r="AD233" s="40"/>
      <c r="AE233" s="40"/>
      <c r="AF233" s="40"/>
      <c r="AG233" s="40"/>
      <c r="AH233" s="40"/>
      <c r="AI233" s="40"/>
      <c r="AJ233" s="23"/>
      <c r="AK233" s="23"/>
      <c r="AL233" s="23"/>
      <c r="AM233" s="23"/>
      <c r="AN233" s="23"/>
      <c r="AO233" s="23"/>
      <c r="AP233" s="23"/>
      <c r="AQ233" s="23"/>
      <c r="AR233" s="23"/>
      <c r="AS233" s="41">
        <f t="shared" si="121"/>
        <v>0</v>
      </c>
      <c r="AT233" s="8"/>
      <c r="AU233" s="8"/>
      <c r="AV233" s="8"/>
      <c r="AW233" s="8"/>
      <c r="AX233" s="8"/>
      <c r="AY233" s="8"/>
      <c r="AZ233" s="8"/>
      <c r="BA233" s="8"/>
      <c r="BB233" s="8"/>
      <c r="BC233" s="8"/>
      <c r="BD233" s="8"/>
      <c r="BE233" s="8"/>
      <c r="BF233" s="8"/>
      <c r="BG233" s="8"/>
      <c r="BH233" s="8"/>
      <c r="BI233" s="8"/>
      <c r="BJ233" s="11" t="str">
        <f t="shared" si="134"/>
        <v/>
      </c>
      <c r="BK233" s="11" t="str">
        <f t="shared" si="135"/>
        <v/>
      </c>
      <c r="BL233" s="16"/>
      <c r="BM233" s="16"/>
      <c r="BN233" s="14" t="str">
        <f t="shared" si="122"/>
        <v/>
      </c>
      <c r="BO233" s="14" t="str">
        <f t="shared" si="123"/>
        <v/>
      </c>
      <c r="BP233" s="33"/>
      <c r="BR233" s="29"/>
      <c r="BS233" s="30"/>
      <c r="BT233" s="30"/>
      <c r="BU233" s="30"/>
      <c r="BV233" s="30"/>
      <c r="BW233" s="30"/>
      <c r="BX233" s="25"/>
      <c r="BY233" s="48">
        <f t="shared" si="124"/>
        <v>0</v>
      </c>
      <c r="BZ233" s="26"/>
      <c r="CA233" s="26"/>
      <c r="CB233" s="26"/>
      <c r="CC233" s="26"/>
      <c r="CD233" s="26"/>
      <c r="CE233" s="26"/>
      <c r="CF233" s="26"/>
      <c r="CG233" s="26"/>
      <c r="CH233" s="26"/>
      <c r="CI233" s="26"/>
      <c r="CJ233" s="26"/>
      <c r="CK233" s="26"/>
      <c r="CL233" s="27" t="str">
        <f t="shared" si="106"/>
        <v/>
      </c>
      <c r="CM233" s="27" t="str">
        <f t="shared" si="125"/>
        <v/>
      </c>
      <c r="CN233" s="26"/>
      <c r="CO233" s="26"/>
      <c r="CP233" s="14" t="str">
        <f t="shared" si="107"/>
        <v/>
      </c>
      <c r="CQ233" s="14" t="str">
        <f t="shared" si="108"/>
        <v/>
      </c>
      <c r="CR233" s="33"/>
      <c r="CS233" s="33"/>
      <c r="CT233" s="32"/>
      <c r="CU233" s="32"/>
      <c r="CV233" s="32"/>
      <c r="CW233" s="23"/>
      <c r="CX233" s="23"/>
      <c r="CY233" s="23"/>
      <c r="CZ233" s="23"/>
      <c r="DA233" s="26">
        <f t="shared" si="126"/>
        <v>0</v>
      </c>
      <c r="DB233" s="26"/>
      <c r="DC233" s="26"/>
      <c r="DD233" s="26"/>
      <c r="DE233" s="26"/>
      <c r="DF233" s="26"/>
      <c r="DG233" s="26"/>
      <c r="DH233" s="26"/>
      <c r="DI233" s="26"/>
      <c r="DJ233" s="26"/>
      <c r="DK233" s="26"/>
      <c r="DL233" s="26"/>
      <c r="DM233" s="26"/>
      <c r="DN233" s="26"/>
      <c r="DO233" s="26"/>
      <c r="DP233" s="26"/>
      <c r="DQ233" s="26"/>
      <c r="DR233" s="26"/>
      <c r="DS233" s="26"/>
      <c r="DT233" s="26"/>
      <c r="DU233" s="26"/>
      <c r="DV233" s="26"/>
      <c r="DW233" s="26"/>
      <c r="DX233" s="26"/>
      <c r="DY233" s="26"/>
      <c r="DZ233" s="27" t="str">
        <f t="shared" si="127"/>
        <v/>
      </c>
      <c r="EA233" s="27" t="str">
        <f t="shared" si="128"/>
        <v/>
      </c>
      <c r="EB233" s="27" t="str">
        <f t="shared" si="129"/>
        <v/>
      </c>
      <c r="EC233" s="27" t="str">
        <f t="shared" si="130"/>
        <v/>
      </c>
      <c r="ED233" s="26"/>
      <c r="EE233" s="26"/>
      <c r="EF233" s="26"/>
      <c r="EG233" s="26"/>
      <c r="EH233" s="27" t="str">
        <f t="shared" si="109"/>
        <v/>
      </c>
      <c r="EI233" s="27" t="str">
        <f t="shared" si="110"/>
        <v/>
      </c>
      <c r="EJ233" s="27" t="str">
        <f t="shared" si="111"/>
        <v/>
      </c>
      <c r="EK233" s="27" t="str">
        <f t="shared" si="112"/>
        <v/>
      </c>
      <c r="EL233" s="527"/>
      <c r="EN233" s="6" t="str">
        <f t="shared" si="113"/>
        <v/>
      </c>
      <c r="EO233" s="6" t="str">
        <f t="shared" si="114"/>
        <v/>
      </c>
      <c r="EP233" s="6" t="str">
        <f t="shared" si="115"/>
        <v/>
      </c>
      <c r="EQ233" s="6" t="str">
        <f t="shared" si="116"/>
        <v/>
      </c>
      <c r="ER233" s="24" t="str">
        <f t="shared" si="131"/>
        <v/>
      </c>
      <c r="ET233" s="6" t="e">
        <f t="shared" si="117"/>
        <v>#VALUE!</v>
      </c>
      <c r="EV233" s="79"/>
      <c r="EW233" s="79"/>
      <c r="EX233" s="79"/>
      <c r="EZ233" s="189" t="e">
        <f t="shared" si="118"/>
        <v>#VALUE!</v>
      </c>
      <c r="FA233" s="201" t="e">
        <f t="shared" si="132"/>
        <v>#VALUE!</v>
      </c>
      <c r="FB233" s="23"/>
      <c r="FC233" s="189" t="e">
        <f t="shared" si="133"/>
        <v>#VALUE!</v>
      </c>
      <c r="FE233" s="213">
        <f t="shared" si="119"/>
        <v>0</v>
      </c>
      <c r="FF233" s="213">
        <f t="shared" si="120"/>
        <v>0</v>
      </c>
    </row>
    <row r="234" spans="1:162" ht="15.75" x14ac:dyDescent="0.25">
      <c r="A234" s="23"/>
      <c r="B234" s="23"/>
      <c r="C234" s="23"/>
      <c r="D234" s="23"/>
      <c r="E234" s="16"/>
      <c r="F234" s="16"/>
      <c r="G234" s="40"/>
      <c r="H234" s="40"/>
      <c r="I234" s="40"/>
      <c r="J234" s="40"/>
      <c r="K234" s="40"/>
      <c r="L234" s="40"/>
      <c r="M234" s="40"/>
      <c r="N234" s="40"/>
      <c r="O234" s="40"/>
      <c r="P234" s="40"/>
      <c r="Q234" s="40"/>
      <c r="R234" s="40"/>
      <c r="S234" s="40"/>
      <c r="T234" s="40"/>
      <c r="U234" s="40"/>
      <c r="V234" s="40"/>
      <c r="W234" s="40"/>
      <c r="X234" s="40"/>
      <c r="Y234" s="40"/>
      <c r="Z234" s="40"/>
      <c r="AA234" s="40"/>
      <c r="AB234" s="40"/>
      <c r="AC234" s="40"/>
      <c r="AD234" s="40"/>
      <c r="AE234" s="40"/>
      <c r="AF234" s="40"/>
      <c r="AG234" s="40"/>
      <c r="AH234" s="40"/>
      <c r="AI234" s="40"/>
      <c r="AJ234" s="23"/>
      <c r="AK234" s="23"/>
      <c r="AL234" s="23"/>
      <c r="AM234" s="23"/>
      <c r="AN234" s="23"/>
      <c r="AO234" s="23"/>
      <c r="AP234" s="23"/>
      <c r="AQ234" s="23"/>
      <c r="AR234" s="23"/>
      <c r="AS234" s="41">
        <f t="shared" si="121"/>
        <v>0</v>
      </c>
      <c r="AT234" s="8"/>
      <c r="AU234" s="8"/>
      <c r="AV234" s="8"/>
      <c r="AW234" s="8"/>
      <c r="AX234" s="8"/>
      <c r="AY234" s="8"/>
      <c r="AZ234" s="8"/>
      <c r="BA234" s="8"/>
      <c r="BB234" s="8"/>
      <c r="BC234" s="8"/>
      <c r="BD234" s="8"/>
      <c r="BE234" s="8"/>
      <c r="BF234" s="8"/>
      <c r="BG234" s="8"/>
      <c r="BH234" s="8"/>
      <c r="BI234" s="8"/>
      <c r="BJ234" s="11" t="str">
        <f t="shared" si="134"/>
        <v/>
      </c>
      <c r="BK234" s="11" t="str">
        <f t="shared" si="135"/>
        <v/>
      </c>
      <c r="BL234" s="16"/>
      <c r="BM234" s="16"/>
      <c r="BN234" s="14" t="str">
        <f t="shared" si="122"/>
        <v/>
      </c>
      <c r="BO234" s="14" t="str">
        <f t="shared" si="123"/>
        <v/>
      </c>
      <c r="BP234" s="33"/>
      <c r="BR234" s="29"/>
      <c r="BS234" s="30"/>
      <c r="BT234" s="30"/>
      <c r="BU234" s="30"/>
      <c r="BV234" s="30"/>
      <c r="BW234" s="30"/>
      <c r="BX234" s="25"/>
      <c r="BY234" s="48">
        <f t="shared" si="124"/>
        <v>0</v>
      </c>
      <c r="BZ234" s="26"/>
      <c r="CA234" s="26"/>
      <c r="CB234" s="26"/>
      <c r="CC234" s="26"/>
      <c r="CD234" s="26"/>
      <c r="CE234" s="26"/>
      <c r="CF234" s="26"/>
      <c r="CG234" s="26"/>
      <c r="CH234" s="26"/>
      <c r="CI234" s="26"/>
      <c r="CJ234" s="26"/>
      <c r="CK234" s="26"/>
      <c r="CL234" s="27" t="str">
        <f t="shared" si="106"/>
        <v/>
      </c>
      <c r="CM234" s="27" t="str">
        <f t="shared" si="125"/>
        <v/>
      </c>
      <c r="CN234" s="26"/>
      <c r="CO234" s="26"/>
      <c r="CP234" s="14" t="str">
        <f t="shared" si="107"/>
        <v/>
      </c>
      <c r="CQ234" s="14" t="str">
        <f t="shared" si="108"/>
        <v/>
      </c>
      <c r="CR234" s="33"/>
      <c r="CS234" s="33"/>
      <c r="CT234" s="32"/>
      <c r="CU234" s="32"/>
      <c r="CV234" s="32"/>
      <c r="CW234" s="23"/>
      <c r="CX234" s="23"/>
      <c r="CY234" s="23"/>
      <c r="CZ234" s="23"/>
      <c r="DA234" s="26">
        <f t="shared" si="126"/>
        <v>0</v>
      </c>
      <c r="DB234" s="26"/>
      <c r="DC234" s="26"/>
      <c r="DD234" s="26"/>
      <c r="DE234" s="26"/>
      <c r="DF234" s="26"/>
      <c r="DG234" s="26"/>
      <c r="DH234" s="26"/>
      <c r="DI234" s="26"/>
      <c r="DJ234" s="26"/>
      <c r="DK234" s="26"/>
      <c r="DL234" s="26"/>
      <c r="DM234" s="26"/>
      <c r="DN234" s="26"/>
      <c r="DO234" s="26"/>
      <c r="DP234" s="26"/>
      <c r="DQ234" s="26"/>
      <c r="DR234" s="26"/>
      <c r="DS234" s="26"/>
      <c r="DT234" s="26"/>
      <c r="DU234" s="26"/>
      <c r="DV234" s="26"/>
      <c r="DW234" s="26"/>
      <c r="DX234" s="26"/>
      <c r="DY234" s="26"/>
      <c r="DZ234" s="27" t="str">
        <f t="shared" si="127"/>
        <v/>
      </c>
      <c r="EA234" s="27" t="str">
        <f t="shared" si="128"/>
        <v/>
      </c>
      <c r="EB234" s="27" t="str">
        <f t="shared" si="129"/>
        <v/>
      </c>
      <c r="EC234" s="27" t="str">
        <f t="shared" si="130"/>
        <v/>
      </c>
      <c r="ED234" s="26"/>
      <c r="EE234" s="26"/>
      <c r="EF234" s="26"/>
      <c r="EG234" s="26"/>
      <c r="EH234" s="27" t="str">
        <f t="shared" si="109"/>
        <v/>
      </c>
      <c r="EI234" s="27" t="str">
        <f t="shared" si="110"/>
        <v/>
      </c>
      <c r="EJ234" s="27" t="str">
        <f t="shared" si="111"/>
        <v/>
      </c>
      <c r="EK234" s="27" t="str">
        <f t="shared" si="112"/>
        <v/>
      </c>
      <c r="EL234" s="527"/>
      <c r="EN234" s="6" t="str">
        <f t="shared" si="113"/>
        <v/>
      </c>
      <c r="EO234" s="6" t="str">
        <f t="shared" si="114"/>
        <v/>
      </c>
      <c r="EP234" s="6" t="str">
        <f t="shared" si="115"/>
        <v/>
      </c>
      <c r="EQ234" s="6" t="str">
        <f t="shared" si="116"/>
        <v/>
      </c>
      <c r="ER234" s="24" t="str">
        <f t="shared" si="131"/>
        <v/>
      </c>
      <c r="ET234" s="6" t="e">
        <f t="shared" si="117"/>
        <v>#VALUE!</v>
      </c>
      <c r="EV234" s="79"/>
      <c r="EW234" s="79"/>
      <c r="EX234" s="79"/>
      <c r="EZ234" s="189" t="e">
        <f t="shared" si="118"/>
        <v>#VALUE!</v>
      </c>
      <c r="FA234" s="201" t="e">
        <f t="shared" si="132"/>
        <v>#VALUE!</v>
      </c>
      <c r="FB234" s="23"/>
      <c r="FC234" s="189" t="e">
        <f t="shared" si="133"/>
        <v>#VALUE!</v>
      </c>
      <c r="FE234" s="213">
        <f t="shared" si="119"/>
        <v>0</v>
      </c>
      <c r="FF234" s="213">
        <f t="shared" si="120"/>
        <v>0</v>
      </c>
    </row>
    <row r="235" spans="1:162" ht="15.75" x14ac:dyDescent="0.25">
      <c r="A235" s="23"/>
      <c r="B235" s="23"/>
      <c r="C235" s="23"/>
      <c r="D235" s="23"/>
      <c r="E235" s="16"/>
      <c r="F235" s="16"/>
      <c r="G235" s="40"/>
      <c r="H235" s="40"/>
      <c r="I235" s="40"/>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c r="AG235" s="40"/>
      <c r="AH235" s="40"/>
      <c r="AI235" s="40"/>
      <c r="AJ235" s="23"/>
      <c r="AK235" s="23"/>
      <c r="AL235" s="23"/>
      <c r="AM235" s="23"/>
      <c r="AN235" s="23"/>
      <c r="AO235" s="23"/>
      <c r="AP235" s="23"/>
      <c r="AQ235" s="23"/>
      <c r="AR235" s="23"/>
      <c r="AS235" s="41">
        <f t="shared" si="121"/>
        <v>0</v>
      </c>
      <c r="AT235" s="8"/>
      <c r="AU235" s="8"/>
      <c r="AV235" s="8"/>
      <c r="AW235" s="8"/>
      <c r="AX235" s="8"/>
      <c r="AY235" s="8"/>
      <c r="AZ235" s="8"/>
      <c r="BA235" s="8"/>
      <c r="BB235" s="8"/>
      <c r="BC235" s="8"/>
      <c r="BD235" s="8"/>
      <c r="BE235" s="8"/>
      <c r="BF235" s="8"/>
      <c r="BG235" s="8"/>
      <c r="BH235" s="8"/>
      <c r="BI235" s="8"/>
      <c r="BJ235" s="11" t="str">
        <f t="shared" si="134"/>
        <v/>
      </c>
      <c r="BK235" s="11" t="str">
        <f t="shared" si="135"/>
        <v/>
      </c>
      <c r="BL235" s="16"/>
      <c r="BM235" s="16"/>
      <c r="BN235" s="14" t="str">
        <f t="shared" si="122"/>
        <v/>
      </c>
      <c r="BO235" s="14" t="str">
        <f t="shared" si="123"/>
        <v/>
      </c>
      <c r="BP235" s="33"/>
      <c r="BR235" s="29"/>
      <c r="BS235" s="30"/>
      <c r="BT235" s="30"/>
      <c r="BU235" s="30"/>
      <c r="BV235" s="30"/>
      <c r="BW235" s="30"/>
      <c r="BX235" s="25"/>
      <c r="BY235" s="48">
        <f t="shared" si="124"/>
        <v>0</v>
      </c>
      <c r="BZ235" s="26"/>
      <c r="CA235" s="26"/>
      <c r="CB235" s="26"/>
      <c r="CC235" s="26"/>
      <c r="CD235" s="26"/>
      <c r="CE235" s="26"/>
      <c r="CF235" s="26"/>
      <c r="CG235" s="26"/>
      <c r="CH235" s="26"/>
      <c r="CI235" s="26"/>
      <c r="CJ235" s="26"/>
      <c r="CK235" s="26"/>
      <c r="CL235" s="27" t="str">
        <f t="shared" si="106"/>
        <v/>
      </c>
      <c r="CM235" s="27" t="str">
        <f t="shared" si="125"/>
        <v/>
      </c>
      <c r="CN235" s="26"/>
      <c r="CO235" s="26"/>
      <c r="CP235" s="14" t="str">
        <f t="shared" si="107"/>
        <v/>
      </c>
      <c r="CQ235" s="14" t="str">
        <f t="shared" si="108"/>
        <v/>
      </c>
      <c r="CR235" s="33"/>
      <c r="CS235" s="33"/>
      <c r="CT235" s="32"/>
      <c r="CU235" s="32"/>
      <c r="CV235" s="32"/>
      <c r="CW235" s="23"/>
      <c r="CX235" s="23"/>
      <c r="CY235" s="23"/>
      <c r="CZ235" s="23"/>
      <c r="DA235" s="26">
        <f t="shared" si="126"/>
        <v>0</v>
      </c>
      <c r="DB235" s="26"/>
      <c r="DC235" s="26"/>
      <c r="DD235" s="26"/>
      <c r="DE235" s="26"/>
      <c r="DF235" s="26"/>
      <c r="DG235" s="26"/>
      <c r="DH235" s="26"/>
      <c r="DI235" s="26"/>
      <c r="DJ235" s="26"/>
      <c r="DK235" s="26"/>
      <c r="DL235" s="26"/>
      <c r="DM235" s="26"/>
      <c r="DN235" s="26"/>
      <c r="DO235" s="26"/>
      <c r="DP235" s="26"/>
      <c r="DQ235" s="26"/>
      <c r="DR235" s="26"/>
      <c r="DS235" s="26"/>
      <c r="DT235" s="26"/>
      <c r="DU235" s="26"/>
      <c r="DV235" s="26"/>
      <c r="DW235" s="26"/>
      <c r="DX235" s="26"/>
      <c r="DY235" s="26"/>
      <c r="DZ235" s="27" t="str">
        <f t="shared" si="127"/>
        <v/>
      </c>
      <c r="EA235" s="27" t="str">
        <f t="shared" si="128"/>
        <v/>
      </c>
      <c r="EB235" s="27" t="str">
        <f t="shared" si="129"/>
        <v/>
      </c>
      <c r="EC235" s="27" t="str">
        <f t="shared" si="130"/>
        <v/>
      </c>
      <c r="ED235" s="26"/>
      <c r="EE235" s="26"/>
      <c r="EF235" s="26"/>
      <c r="EG235" s="26"/>
      <c r="EH235" s="27" t="str">
        <f t="shared" si="109"/>
        <v/>
      </c>
      <c r="EI235" s="27" t="str">
        <f t="shared" si="110"/>
        <v/>
      </c>
      <c r="EJ235" s="27" t="str">
        <f t="shared" si="111"/>
        <v/>
      </c>
      <c r="EK235" s="27" t="str">
        <f t="shared" si="112"/>
        <v/>
      </c>
      <c r="EL235" s="527"/>
      <c r="EN235" s="6" t="str">
        <f t="shared" si="113"/>
        <v/>
      </c>
      <c r="EO235" s="6" t="str">
        <f t="shared" si="114"/>
        <v/>
      </c>
      <c r="EP235" s="6" t="str">
        <f t="shared" si="115"/>
        <v/>
      </c>
      <c r="EQ235" s="6" t="str">
        <f t="shared" si="116"/>
        <v/>
      </c>
      <c r="ER235" s="24" t="str">
        <f t="shared" si="131"/>
        <v/>
      </c>
      <c r="ET235" s="6" t="e">
        <f t="shared" si="117"/>
        <v>#VALUE!</v>
      </c>
      <c r="EV235" s="79"/>
      <c r="EW235" s="79"/>
      <c r="EX235" s="79"/>
      <c r="EZ235" s="189" t="e">
        <f t="shared" si="118"/>
        <v>#VALUE!</v>
      </c>
      <c r="FA235" s="201" t="e">
        <f t="shared" si="132"/>
        <v>#VALUE!</v>
      </c>
      <c r="FB235" s="23"/>
      <c r="FC235" s="189" t="e">
        <f t="shared" si="133"/>
        <v>#VALUE!</v>
      </c>
      <c r="FE235" s="213">
        <f t="shared" si="119"/>
        <v>0</v>
      </c>
      <c r="FF235" s="213">
        <f t="shared" si="120"/>
        <v>0</v>
      </c>
    </row>
    <row r="236" spans="1:162" ht="15.75" x14ac:dyDescent="0.25">
      <c r="A236" s="23"/>
      <c r="B236" s="23"/>
      <c r="C236" s="23"/>
      <c r="D236" s="23"/>
      <c r="E236" s="16"/>
      <c r="F236" s="16"/>
      <c r="G236" s="40"/>
      <c r="H236" s="40"/>
      <c r="I236" s="40"/>
      <c r="J236" s="40"/>
      <c r="K236" s="40"/>
      <c r="L236" s="40"/>
      <c r="M236" s="40"/>
      <c r="N236" s="40"/>
      <c r="O236" s="40"/>
      <c r="P236" s="40"/>
      <c r="Q236" s="40"/>
      <c r="R236" s="40"/>
      <c r="S236" s="40"/>
      <c r="T236" s="40"/>
      <c r="U236" s="40"/>
      <c r="V236" s="40"/>
      <c r="W236" s="40"/>
      <c r="X236" s="40"/>
      <c r="Y236" s="40"/>
      <c r="Z236" s="40"/>
      <c r="AA236" s="40"/>
      <c r="AB236" s="40"/>
      <c r="AC236" s="40"/>
      <c r="AD236" s="40"/>
      <c r="AE236" s="40"/>
      <c r="AF236" s="40"/>
      <c r="AG236" s="40"/>
      <c r="AH236" s="40"/>
      <c r="AI236" s="40"/>
      <c r="AJ236" s="23"/>
      <c r="AK236" s="23"/>
      <c r="AL236" s="23"/>
      <c r="AM236" s="23"/>
      <c r="AN236" s="23"/>
      <c r="AO236" s="23"/>
      <c r="AP236" s="23"/>
      <c r="AQ236" s="23"/>
      <c r="AR236" s="23"/>
      <c r="AS236" s="41">
        <f t="shared" si="121"/>
        <v>0</v>
      </c>
      <c r="AT236" s="8"/>
      <c r="AU236" s="8"/>
      <c r="AV236" s="8"/>
      <c r="AW236" s="8"/>
      <c r="AX236" s="8"/>
      <c r="AY236" s="8"/>
      <c r="AZ236" s="8"/>
      <c r="BA236" s="8"/>
      <c r="BB236" s="8"/>
      <c r="BC236" s="8"/>
      <c r="BD236" s="8"/>
      <c r="BE236" s="8"/>
      <c r="BF236" s="8"/>
      <c r="BG236" s="8"/>
      <c r="BH236" s="8"/>
      <c r="BI236" s="8"/>
      <c r="BJ236" s="11" t="str">
        <f t="shared" si="134"/>
        <v/>
      </c>
      <c r="BK236" s="11" t="str">
        <f t="shared" si="135"/>
        <v/>
      </c>
      <c r="BL236" s="16"/>
      <c r="BM236" s="16"/>
      <c r="BN236" s="14" t="str">
        <f t="shared" si="122"/>
        <v/>
      </c>
      <c r="BO236" s="14" t="str">
        <f t="shared" si="123"/>
        <v/>
      </c>
      <c r="BP236" s="33"/>
      <c r="BR236" s="29"/>
      <c r="BS236" s="30"/>
      <c r="BT236" s="30"/>
      <c r="BU236" s="30"/>
      <c r="BV236" s="30"/>
      <c r="BW236" s="30"/>
      <c r="BX236" s="25"/>
      <c r="BY236" s="48">
        <f t="shared" si="124"/>
        <v>0</v>
      </c>
      <c r="BZ236" s="26"/>
      <c r="CA236" s="26"/>
      <c r="CB236" s="26"/>
      <c r="CC236" s="26"/>
      <c r="CD236" s="26"/>
      <c r="CE236" s="26"/>
      <c r="CF236" s="26"/>
      <c r="CG236" s="26"/>
      <c r="CH236" s="26"/>
      <c r="CI236" s="26"/>
      <c r="CJ236" s="26"/>
      <c r="CK236" s="26"/>
      <c r="CL236" s="27" t="str">
        <f t="shared" si="106"/>
        <v/>
      </c>
      <c r="CM236" s="27" t="str">
        <f t="shared" si="125"/>
        <v/>
      </c>
      <c r="CN236" s="26"/>
      <c r="CO236" s="26"/>
      <c r="CP236" s="14" t="str">
        <f t="shared" si="107"/>
        <v/>
      </c>
      <c r="CQ236" s="14" t="str">
        <f t="shared" si="108"/>
        <v/>
      </c>
      <c r="CR236" s="33"/>
      <c r="CS236" s="33"/>
      <c r="CT236" s="32"/>
      <c r="CU236" s="32"/>
      <c r="CV236" s="32"/>
      <c r="CW236" s="23"/>
      <c r="CX236" s="23"/>
      <c r="CY236" s="23"/>
      <c r="CZ236" s="23"/>
      <c r="DA236" s="26">
        <f t="shared" si="126"/>
        <v>0</v>
      </c>
      <c r="DB236" s="26"/>
      <c r="DC236" s="26"/>
      <c r="DD236" s="26"/>
      <c r="DE236" s="26"/>
      <c r="DF236" s="26"/>
      <c r="DG236" s="26"/>
      <c r="DH236" s="26"/>
      <c r="DI236" s="26"/>
      <c r="DJ236" s="26"/>
      <c r="DK236" s="26"/>
      <c r="DL236" s="26"/>
      <c r="DM236" s="26"/>
      <c r="DN236" s="26"/>
      <c r="DO236" s="26"/>
      <c r="DP236" s="26"/>
      <c r="DQ236" s="26"/>
      <c r="DR236" s="26"/>
      <c r="DS236" s="26"/>
      <c r="DT236" s="26"/>
      <c r="DU236" s="26"/>
      <c r="DV236" s="26"/>
      <c r="DW236" s="26"/>
      <c r="DX236" s="26"/>
      <c r="DY236" s="26"/>
      <c r="DZ236" s="27" t="str">
        <f t="shared" si="127"/>
        <v/>
      </c>
      <c r="EA236" s="27" t="str">
        <f t="shared" si="128"/>
        <v/>
      </c>
      <c r="EB236" s="27" t="str">
        <f t="shared" si="129"/>
        <v/>
      </c>
      <c r="EC236" s="27" t="str">
        <f t="shared" si="130"/>
        <v/>
      </c>
      <c r="ED236" s="26"/>
      <c r="EE236" s="26"/>
      <c r="EF236" s="26"/>
      <c r="EG236" s="26"/>
      <c r="EH236" s="27" t="str">
        <f t="shared" si="109"/>
        <v/>
      </c>
      <c r="EI236" s="27" t="str">
        <f t="shared" si="110"/>
        <v/>
      </c>
      <c r="EJ236" s="27" t="str">
        <f t="shared" si="111"/>
        <v/>
      </c>
      <c r="EK236" s="27" t="str">
        <f t="shared" si="112"/>
        <v/>
      </c>
      <c r="EL236" s="527"/>
      <c r="EN236" s="6" t="str">
        <f t="shared" si="113"/>
        <v/>
      </c>
      <c r="EO236" s="6" t="str">
        <f t="shared" si="114"/>
        <v/>
      </c>
      <c r="EP236" s="6" t="str">
        <f t="shared" si="115"/>
        <v/>
      </c>
      <c r="EQ236" s="6" t="str">
        <f t="shared" si="116"/>
        <v/>
      </c>
      <c r="ER236" s="24" t="str">
        <f t="shared" si="131"/>
        <v/>
      </c>
      <c r="ET236" s="6" t="e">
        <f t="shared" si="117"/>
        <v>#VALUE!</v>
      </c>
      <c r="EV236" s="79"/>
      <c r="EW236" s="79"/>
      <c r="EX236" s="79"/>
      <c r="EZ236" s="189" t="e">
        <f t="shared" si="118"/>
        <v>#VALUE!</v>
      </c>
      <c r="FA236" s="201" t="e">
        <f t="shared" si="132"/>
        <v>#VALUE!</v>
      </c>
      <c r="FB236" s="23"/>
      <c r="FC236" s="189" t="e">
        <f t="shared" si="133"/>
        <v>#VALUE!</v>
      </c>
      <c r="FE236" s="213">
        <f t="shared" si="119"/>
        <v>0</v>
      </c>
      <c r="FF236" s="213">
        <f t="shared" si="120"/>
        <v>0</v>
      </c>
    </row>
    <row r="237" spans="1:162" ht="15.75" x14ac:dyDescent="0.25">
      <c r="A237" s="23"/>
      <c r="B237" s="23"/>
      <c r="C237" s="23"/>
      <c r="D237" s="23"/>
      <c r="E237" s="16"/>
      <c r="F237" s="16"/>
      <c r="G237" s="40"/>
      <c r="H237" s="40"/>
      <c r="I237" s="40"/>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40"/>
      <c r="AJ237" s="23"/>
      <c r="AK237" s="23"/>
      <c r="AL237" s="23"/>
      <c r="AM237" s="23"/>
      <c r="AN237" s="23"/>
      <c r="AO237" s="23"/>
      <c r="AP237" s="23"/>
      <c r="AQ237" s="23"/>
      <c r="AR237" s="23"/>
      <c r="AS237" s="41">
        <f t="shared" si="121"/>
        <v>0</v>
      </c>
      <c r="AT237" s="8"/>
      <c r="AU237" s="8"/>
      <c r="AV237" s="8"/>
      <c r="AW237" s="8"/>
      <c r="AX237" s="8"/>
      <c r="AY237" s="8"/>
      <c r="AZ237" s="8"/>
      <c r="BA237" s="8"/>
      <c r="BB237" s="8"/>
      <c r="BC237" s="8"/>
      <c r="BD237" s="8"/>
      <c r="BE237" s="8"/>
      <c r="BF237" s="8"/>
      <c r="BG237" s="8"/>
      <c r="BH237" s="8"/>
      <c r="BI237" s="8"/>
      <c r="BJ237" s="11" t="str">
        <f t="shared" si="134"/>
        <v/>
      </c>
      <c r="BK237" s="11" t="str">
        <f t="shared" si="135"/>
        <v/>
      </c>
      <c r="BL237" s="16"/>
      <c r="BM237" s="16"/>
      <c r="BN237" s="14" t="str">
        <f t="shared" si="122"/>
        <v/>
      </c>
      <c r="BO237" s="14" t="str">
        <f t="shared" si="123"/>
        <v/>
      </c>
      <c r="BP237" s="33"/>
      <c r="BR237" s="29"/>
      <c r="BS237" s="30"/>
      <c r="BT237" s="30"/>
      <c r="BU237" s="30"/>
      <c r="BV237" s="30"/>
      <c r="BW237" s="30"/>
      <c r="BX237" s="25"/>
      <c r="BY237" s="48">
        <f t="shared" si="124"/>
        <v>0</v>
      </c>
      <c r="BZ237" s="26"/>
      <c r="CA237" s="26"/>
      <c r="CB237" s="26"/>
      <c r="CC237" s="26"/>
      <c r="CD237" s="26"/>
      <c r="CE237" s="26"/>
      <c r="CF237" s="26"/>
      <c r="CG237" s="26"/>
      <c r="CH237" s="26"/>
      <c r="CI237" s="26"/>
      <c r="CJ237" s="26"/>
      <c r="CK237" s="26"/>
      <c r="CL237" s="27" t="str">
        <f t="shared" si="106"/>
        <v/>
      </c>
      <c r="CM237" s="27" t="str">
        <f t="shared" si="125"/>
        <v/>
      </c>
      <c r="CN237" s="26"/>
      <c r="CO237" s="26"/>
      <c r="CP237" s="14" t="str">
        <f t="shared" si="107"/>
        <v/>
      </c>
      <c r="CQ237" s="14" t="str">
        <f t="shared" si="108"/>
        <v/>
      </c>
      <c r="CR237" s="33"/>
      <c r="CS237" s="33"/>
      <c r="CT237" s="32"/>
      <c r="CU237" s="32"/>
      <c r="CV237" s="32"/>
      <c r="CW237" s="23"/>
      <c r="CX237" s="23"/>
      <c r="CY237" s="23"/>
      <c r="CZ237" s="23"/>
      <c r="DA237" s="26">
        <f t="shared" si="126"/>
        <v>0</v>
      </c>
      <c r="DB237" s="26"/>
      <c r="DC237" s="26"/>
      <c r="DD237" s="26"/>
      <c r="DE237" s="26"/>
      <c r="DF237" s="26"/>
      <c r="DG237" s="26"/>
      <c r="DH237" s="26"/>
      <c r="DI237" s="26"/>
      <c r="DJ237" s="26"/>
      <c r="DK237" s="26"/>
      <c r="DL237" s="26"/>
      <c r="DM237" s="26"/>
      <c r="DN237" s="26"/>
      <c r="DO237" s="26"/>
      <c r="DP237" s="26"/>
      <c r="DQ237" s="26"/>
      <c r="DR237" s="26"/>
      <c r="DS237" s="26"/>
      <c r="DT237" s="26"/>
      <c r="DU237" s="26"/>
      <c r="DV237" s="26"/>
      <c r="DW237" s="26"/>
      <c r="DX237" s="26"/>
      <c r="DY237" s="26"/>
      <c r="DZ237" s="27" t="str">
        <f t="shared" si="127"/>
        <v/>
      </c>
      <c r="EA237" s="27" t="str">
        <f t="shared" si="128"/>
        <v/>
      </c>
      <c r="EB237" s="27" t="str">
        <f t="shared" si="129"/>
        <v/>
      </c>
      <c r="EC237" s="27" t="str">
        <f t="shared" si="130"/>
        <v/>
      </c>
      <c r="ED237" s="26"/>
      <c r="EE237" s="26"/>
      <c r="EF237" s="26"/>
      <c r="EG237" s="26"/>
      <c r="EH237" s="27" t="str">
        <f t="shared" si="109"/>
        <v/>
      </c>
      <c r="EI237" s="27" t="str">
        <f t="shared" si="110"/>
        <v/>
      </c>
      <c r="EJ237" s="27" t="str">
        <f t="shared" si="111"/>
        <v/>
      </c>
      <c r="EK237" s="27" t="str">
        <f t="shared" si="112"/>
        <v/>
      </c>
      <c r="EL237" s="527"/>
      <c r="EN237" s="6" t="str">
        <f t="shared" si="113"/>
        <v/>
      </c>
      <c r="EO237" s="6" t="str">
        <f t="shared" si="114"/>
        <v/>
      </c>
      <c r="EP237" s="6" t="str">
        <f t="shared" si="115"/>
        <v/>
      </c>
      <c r="EQ237" s="6" t="str">
        <f t="shared" si="116"/>
        <v/>
      </c>
      <c r="ER237" s="24" t="str">
        <f t="shared" si="131"/>
        <v/>
      </c>
      <c r="ET237" s="6" t="e">
        <f t="shared" si="117"/>
        <v>#VALUE!</v>
      </c>
      <c r="EV237" s="79"/>
      <c r="EW237" s="79"/>
      <c r="EX237" s="79"/>
      <c r="EZ237" s="189" t="e">
        <f t="shared" si="118"/>
        <v>#VALUE!</v>
      </c>
      <c r="FA237" s="201" t="e">
        <f t="shared" si="132"/>
        <v>#VALUE!</v>
      </c>
      <c r="FB237" s="23"/>
      <c r="FC237" s="189" t="e">
        <f t="shared" si="133"/>
        <v>#VALUE!</v>
      </c>
      <c r="FE237" s="213">
        <f t="shared" si="119"/>
        <v>0</v>
      </c>
      <c r="FF237" s="213">
        <f t="shared" si="120"/>
        <v>0</v>
      </c>
    </row>
    <row r="238" spans="1:162" ht="15.75" x14ac:dyDescent="0.25">
      <c r="A238" s="23"/>
      <c r="B238" s="23"/>
      <c r="C238" s="23"/>
      <c r="D238" s="23"/>
      <c r="E238" s="16"/>
      <c r="F238" s="16"/>
      <c r="G238" s="40"/>
      <c r="H238" s="40"/>
      <c r="I238" s="40"/>
      <c r="J238" s="40"/>
      <c r="K238" s="40"/>
      <c r="L238" s="40"/>
      <c r="M238" s="40"/>
      <c r="N238" s="40"/>
      <c r="O238" s="40"/>
      <c r="P238" s="40"/>
      <c r="Q238" s="40"/>
      <c r="R238" s="40"/>
      <c r="S238" s="40"/>
      <c r="T238" s="40"/>
      <c r="U238" s="40"/>
      <c r="V238" s="40"/>
      <c r="W238" s="40"/>
      <c r="X238" s="40"/>
      <c r="Y238" s="40"/>
      <c r="Z238" s="40"/>
      <c r="AA238" s="40"/>
      <c r="AB238" s="40"/>
      <c r="AC238" s="40"/>
      <c r="AD238" s="40"/>
      <c r="AE238" s="40"/>
      <c r="AF238" s="40"/>
      <c r="AG238" s="40"/>
      <c r="AH238" s="40"/>
      <c r="AI238" s="40"/>
      <c r="AJ238" s="23"/>
      <c r="AK238" s="23"/>
      <c r="AL238" s="23"/>
      <c r="AM238" s="23"/>
      <c r="AN238" s="23"/>
      <c r="AO238" s="23"/>
      <c r="AP238" s="23"/>
      <c r="AQ238" s="23"/>
      <c r="AR238" s="23"/>
      <c r="AS238" s="41">
        <f t="shared" si="121"/>
        <v>0</v>
      </c>
      <c r="AT238" s="8"/>
      <c r="AU238" s="8"/>
      <c r="AV238" s="8"/>
      <c r="AW238" s="8"/>
      <c r="AX238" s="8"/>
      <c r="AY238" s="8"/>
      <c r="AZ238" s="8"/>
      <c r="BA238" s="8"/>
      <c r="BB238" s="8"/>
      <c r="BC238" s="8"/>
      <c r="BD238" s="8"/>
      <c r="BE238" s="8"/>
      <c r="BF238" s="8"/>
      <c r="BG238" s="8"/>
      <c r="BH238" s="8"/>
      <c r="BI238" s="8"/>
      <c r="BJ238" s="11" t="str">
        <f t="shared" si="134"/>
        <v/>
      </c>
      <c r="BK238" s="11" t="str">
        <f t="shared" si="135"/>
        <v/>
      </c>
      <c r="BL238" s="16"/>
      <c r="BM238" s="16"/>
      <c r="BN238" s="14" t="str">
        <f t="shared" si="122"/>
        <v/>
      </c>
      <c r="BO238" s="14" t="str">
        <f t="shared" si="123"/>
        <v/>
      </c>
      <c r="BP238" s="33"/>
      <c r="BR238" s="29"/>
      <c r="BS238" s="30"/>
      <c r="BT238" s="30"/>
      <c r="BU238" s="30"/>
      <c r="BV238" s="30"/>
      <c r="BW238" s="30"/>
      <c r="BX238" s="25"/>
      <c r="BY238" s="48">
        <f t="shared" si="124"/>
        <v>0</v>
      </c>
      <c r="BZ238" s="26"/>
      <c r="CA238" s="26"/>
      <c r="CB238" s="26"/>
      <c r="CC238" s="26"/>
      <c r="CD238" s="26"/>
      <c r="CE238" s="26"/>
      <c r="CF238" s="26"/>
      <c r="CG238" s="26"/>
      <c r="CH238" s="26"/>
      <c r="CI238" s="26"/>
      <c r="CJ238" s="26"/>
      <c r="CK238" s="26"/>
      <c r="CL238" s="27" t="str">
        <f t="shared" si="106"/>
        <v/>
      </c>
      <c r="CM238" s="27" t="str">
        <f t="shared" si="125"/>
        <v/>
      </c>
      <c r="CN238" s="26"/>
      <c r="CO238" s="26"/>
      <c r="CP238" s="14" t="str">
        <f t="shared" si="107"/>
        <v/>
      </c>
      <c r="CQ238" s="14" t="str">
        <f t="shared" si="108"/>
        <v/>
      </c>
      <c r="CR238" s="33"/>
      <c r="CS238" s="33"/>
      <c r="CT238" s="32"/>
      <c r="CU238" s="32"/>
      <c r="CV238" s="32"/>
      <c r="CW238" s="23"/>
      <c r="CX238" s="23"/>
      <c r="CY238" s="23"/>
      <c r="CZ238" s="23"/>
      <c r="DA238" s="26">
        <f t="shared" si="126"/>
        <v>0</v>
      </c>
      <c r="DB238" s="26"/>
      <c r="DC238" s="26"/>
      <c r="DD238" s="26"/>
      <c r="DE238" s="26"/>
      <c r="DF238" s="26"/>
      <c r="DG238" s="26"/>
      <c r="DH238" s="26"/>
      <c r="DI238" s="26"/>
      <c r="DJ238" s="26"/>
      <c r="DK238" s="26"/>
      <c r="DL238" s="26"/>
      <c r="DM238" s="26"/>
      <c r="DN238" s="26"/>
      <c r="DO238" s="26"/>
      <c r="DP238" s="26"/>
      <c r="DQ238" s="26"/>
      <c r="DR238" s="26"/>
      <c r="DS238" s="26"/>
      <c r="DT238" s="26"/>
      <c r="DU238" s="26"/>
      <c r="DV238" s="26"/>
      <c r="DW238" s="26"/>
      <c r="DX238" s="26"/>
      <c r="DY238" s="26"/>
      <c r="DZ238" s="27" t="str">
        <f t="shared" si="127"/>
        <v/>
      </c>
      <c r="EA238" s="27" t="str">
        <f t="shared" si="128"/>
        <v/>
      </c>
      <c r="EB238" s="27" t="str">
        <f t="shared" si="129"/>
        <v/>
      </c>
      <c r="EC238" s="27" t="str">
        <f t="shared" si="130"/>
        <v/>
      </c>
      <c r="ED238" s="26"/>
      <c r="EE238" s="26"/>
      <c r="EF238" s="26"/>
      <c r="EG238" s="26"/>
      <c r="EH238" s="27" t="str">
        <f t="shared" si="109"/>
        <v/>
      </c>
      <c r="EI238" s="27" t="str">
        <f t="shared" si="110"/>
        <v/>
      </c>
      <c r="EJ238" s="27" t="str">
        <f t="shared" si="111"/>
        <v/>
      </c>
      <c r="EK238" s="27" t="str">
        <f t="shared" si="112"/>
        <v/>
      </c>
      <c r="EL238" s="527"/>
      <c r="EN238" s="6" t="str">
        <f t="shared" si="113"/>
        <v/>
      </c>
      <c r="EO238" s="6" t="str">
        <f t="shared" si="114"/>
        <v/>
      </c>
      <c r="EP238" s="6" t="str">
        <f t="shared" si="115"/>
        <v/>
      </c>
      <c r="EQ238" s="6" t="str">
        <f t="shared" si="116"/>
        <v/>
      </c>
      <c r="ER238" s="24" t="str">
        <f t="shared" si="131"/>
        <v/>
      </c>
      <c r="ET238" s="6" t="e">
        <f t="shared" si="117"/>
        <v>#VALUE!</v>
      </c>
      <c r="EV238" s="79"/>
      <c r="EW238" s="79"/>
      <c r="EX238" s="79"/>
      <c r="EZ238" s="189" t="e">
        <f t="shared" si="118"/>
        <v>#VALUE!</v>
      </c>
      <c r="FA238" s="201" t="e">
        <f t="shared" si="132"/>
        <v>#VALUE!</v>
      </c>
      <c r="FB238" s="23"/>
      <c r="FC238" s="189" t="e">
        <f t="shared" si="133"/>
        <v>#VALUE!</v>
      </c>
      <c r="FE238" s="213">
        <f t="shared" si="119"/>
        <v>0</v>
      </c>
      <c r="FF238" s="213">
        <f t="shared" si="120"/>
        <v>0</v>
      </c>
    </row>
    <row r="239" spans="1:162" ht="15.75" x14ac:dyDescent="0.25">
      <c r="A239" s="23"/>
      <c r="B239" s="23"/>
      <c r="C239" s="23"/>
      <c r="D239" s="23"/>
      <c r="E239" s="16"/>
      <c r="F239" s="16"/>
      <c r="G239" s="40"/>
      <c r="H239" s="40"/>
      <c r="I239" s="40"/>
      <c r="J239" s="40"/>
      <c r="K239" s="40"/>
      <c r="L239" s="40"/>
      <c r="M239" s="40"/>
      <c r="N239" s="40"/>
      <c r="O239" s="40"/>
      <c r="P239" s="40"/>
      <c r="Q239" s="40"/>
      <c r="R239" s="40"/>
      <c r="S239" s="40"/>
      <c r="T239" s="40"/>
      <c r="U239" s="40"/>
      <c r="V239" s="40"/>
      <c r="W239" s="40"/>
      <c r="X239" s="40"/>
      <c r="Y239" s="40"/>
      <c r="Z239" s="40"/>
      <c r="AA239" s="40"/>
      <c r="AB239" s="40"/>
      <c r="AC239" s="40"/>
      <c r="AD239" s="40"/>
      <c r="AE239" s="40"/>
      <c r="AF239" s="40"/>
      <c r="AG239" s="40"/>
      <c r="AH239" s="40"/>
      <c r="AI239" s="40"/>
      <c r="AJ239" s="23"/>
      <c r="AK239" s="23"/>
      <c r="AL239" s="23"/>
      <c r="AM239" s="23"/>
      <c r="AN239" s="23"/>
      <c r="AO239" s="23"/>
      <c r="AP239" s="23"/>
      <c r="AQ239" s="23"/>
      <c r="AR239" s="23"/>
      <c r="AS239" s="41">
        <f t="shared" si="121"/>
        <v>0</v>
      </c>
      <c r="AT239" s="8"/>
      <c r="AU239" s="8"/>
      <c r="AV239" s="8"/>
      <c r="AW239" s="8"/>
      <c r="AX239" s="8"/>
      <c r="AY239" s="8"/>
      <c r="AZ239" s="8"/>
      <c r="BA239" s="8"/>
      <c r="BB239" s="8"/>
      <c r="BC239" s="8"/>
      <c r="BD239" s="8"/>
      <c r="BE239" s="8"/>
      <c r="BF239" s="8"/>
      <c r="BG239" s="8"/>
      <c r="BH239" s="8"/>
      <c r="BI239" s="8"/>
      <c r="BJ239" s="11" t="str">
        <f t="shared" si="134"/>
        <v/>
      </c>
      <c r="BK239" s="11" t="str">
        <f t="shared" si="135"/>
        <v/>
      </c>
      <c r="BL239" s="16"/>
      <c r="BM239" s="16"/>
      <c r="BN239" s="14" t="str">
        <f t="shared" si="122"/>
        <v/>
      </c>
      <c r="BO239" s="14" t="str">
        <f t="shared" si="123"/>
        <v/>
      </c>
      <c r="BP239" s="33"/>
      <c r="BR239" s="29"/>
      <c r="BS239" s="30"/>
      <c r="BT239" s="30"/>
      <c r="BU239" s="30"/>
      <c r="BV239" s="30"/>
      <c r="BW239" s="30"/>
      <c r="BX239" s="25"/>
      <c r="BY239" s="48">
        <f t="shared" si="124"/>
        <v>0</v>
      </c>
      <c r="BZ239" s="26"/>
      <c r="CA239" s="26"/>
      <c r="CB239" s="26"/>
      <c r="CC239" s="26"/>
      <c r="CD239" s="26"/>
      <c r="CE239" s="26"/>
      <c r="CF239" s="26"/>
      <c r="CG239" s="26"/>
      <c r="CH239" s="26"/>
      <c r="CI239" s="26"/>
      <c r="CJ239" s="26"/>
      <c r="CK239" s="26"/>
      <c r="CL239" s="27" t="str">
        <f t="shared" si="106"/>
        <v/>
      </c>
      <c r="CM239" s="27" t="str">
        <f t="shared" si="125"/>
        <v/>
      </c>
      <c r="CN239" s="26"/>
      <c r="CO239" s="26"/>
      <c r="CP239" s="14" t="str">
        <f t="shared" si="107"/>
        <v/>
      </c>
      <c r="CQ239" s="14" t="str">
        <f t="shared" si="108"/>
        <v/>
      </c>
      <c r="CR239" s="33"/>
      <c r="CS239" s="33"/>
      <c r="CT239" s="32"/>
      <c r="CU239" s="32"/>
      <c r="CV239" s="32"/>
      <c r="CW239" s="23"/>
      <c r="CX239" s="23"/>
      <c r="CY239" s="23"/>
      <c r="CZ239" s="23"/>
      <c r="DA239" s="26">
        <f t="shared" si="126"/>
        <v>0</v>
      </c>
      <c r="DB239" s="26"/>
      <c r="DC239" s="26"/>
      <c r="DD239" s="26"/>
      <c r="DE239" s="26"/>
      <c r="DF239" s="26"/>
      <c r="DG239" s="26"/>
      <c r="DH239" s="26"/>
      <c r="DI239" s="26"/>
      <c r="DJ239" s="26"/>
      <c r="DK239" s="26"/>
      <c r="DL239" s="26"/>
      <c r="DM239" s="26"/>
      <c r="DN239" s="26"/>
      <c r="DO239" s="26"/>
      <c r="DP239" s="26"/>
      <c r="DQ239" s="26"/>
      <c r="DR239" s="26"/>
      <c r="DS239" s="26"/>
      <c r="DT239" s="26"/>
      <c r="DU239" s="26"/>
      <c r="DV239" s="26"/>
      <c r="DW239" s="26"/>
      <c r="DX239" s="26"/>
      <c r="DY239" s="26"/>
      <c r="DZ239" s="27" t="str">
        <f t="shared" si="127"/>
        <v/>
      </c>
      <c r="EA239" s="27" t="str">
        <f t="shared" si="128"/>
        <v/>
      </c>
      <c r="EB239" s="27" t="str">
        <f t="shared" si="129"/>
        <v/>
      </c>
      <c r="EC239" s="27" t="str">
        <f t="shared" si="130"/>
        <v/>
      </c>
      <c r="ED239" s="26"/>
      <c r="EE239" s="26"/>
      <c r="EF239" s="26"/>
      <c r="EG239" s="26"/>
      <c r="EH239" s="27" t="str">
        <f t="shared" si="109"/>
        <v/>
      </c>
      <c r="EI239" s="27" t="str">
        <f t="shared" si="110"/>
        <v/>
      </c>
      <c r="EJ239" s="27" t="str">
        <f t="shared" si="111"/>
        <v/>
      </c>
      <c r="EK239" s="27" t="str">
        <f t="shared" si="112"/>
        <v/>
      </c>
      <c r="EL239" s="527"/>
      <c r="EN239" s="6" t="str">
        <f t="shared" si="113"/>
        <v/>
      </c>
      <c r="EO239" s="6" t="str">
        <f t="shared" si="114"/>
        <v/>
      </c>
      <c r="EP239" s="6" t="str">
        <f t="shared" si="115"/>
        <v/>
      </c>
      <c r="EQ239" s="6" t="str">
        <f t="shared" si="116"/>
        <v/>
      </c>
      <c r="ER239" s="24" t="str">
        <f t="shared" si="131"/>
        <v/>
      </c>
      <c r="ET239" s="6" t="e">
        <f t="shared" si="117"/>
        <v>#VALUE!</v>
      </c>
      <c r="EV239" s="79"/>
      <c r="EW239" s="79"/>
      <c r="EX239" s="79"/>
      <c r="EZ239" s="189" t="e">
        <f t="shared" si="118"/>
        <v>#VALUE!</v>
      </c>
      <c r="FA239" s="201" t="e">
        <f t="shared" si="132"/>
        <v>#VALUE!</v>
      </c>
      <c r="FB239" s="23"/>
      <c r="FC239" s="189" t="e">
        <f t="shared" si="133"/>
        <v>#VALUE!</v>
      </c>
      <c r="FE239" s="213">
        <f t="shared" si="119"/>
        <v>0</v>
      </c>
      <c r="FF239" s="213">
        <f t="shared" si="120"/>
        <v>0</v>
      </c>
    </row>
    <row r="240" spans="1:162" ht="15.75" x14ac:dyDescent="0.25">
      <c r="A240" s="23"/>
      <c r="B240" s="23"/>
      <c r="C240" s="23"/>
      <c r="D240" s="23"/>
      <c r="E240" s="16"/>
      <c r="F240" s="16"/>
      <c r="G240" s="40"/>
      <c r="H240" s="40"/>
      <c r="I240" s="40"/>
      <c r="J240" s="40"/>
      <c r="K240" s="40"/>
      <c r="L240" s="40"/>
      <c r="M240" s="40"/>
      <c r="N240" s="40"/>
      <c r="O240" s="40"/>
      <c r="P240" s="40"/>
      <c r="Q240" s="40"/>
      <c r="R240" s="40"/>
      <c r="S240" s="40"/>
      <c r="T240" s="40"/>
      <c r="U240" s="40"/>
      <c r="V240" s="40"/>
      <c r="W240" s="40"/>
      <c r="X240" s="40"/>
      <c r="Y240" s="40"/>
      <c r="Z240" s="40"/>
      <c r="AA240" s="40"/>
      <c r="AB240" s="40"/>
      <c r="AC240" s="40"/>
      <c r="AD240" s="40"/>
      <c r="AE240" s="40"/>
      <c r="AF240" s="40"/>
      <c r="AG240" s="40"/>
      <c r="AH240" s="40"/>
      <c r="AI240" s="40"/>
      <c r="AJ240" s="23"/>
      <c r="AK240" s="23"/>
      <c r="AL240" s="23"/>
      <c r="AM240" s="23"/>
      <c r="AN240" s="23"/>
      <c r="AO240" s="23"/>
      <c r="AP240" s="23"/>
      <c r="AQ240" s="23"/>
      <c r="AR240" s="23"/>
      <c r="AS240" s="41">
        <f t="shared" si="121"/>
        <v>0</v>
      </c>
      <c r="AT240" s="8"/>
      <c r="AU240" s="8"/>
      <c r="AV240" s="8"/>
      <c r="AW240" s="8"/>
      <c r="AX240" s="8"/>
      <c r="AY240" s="8"/>
      <c r="AZ240" s="8"/>
      <c r="BA240" s="8"/>
      <c r="BB240" s="8"/>
      <c r="BC240" s="8"/>
      <c r="BD240" s="8"/>
      <c r="BE240" s="8"/>
      <c r="BF240" s="8"/>
      <c r="BG240" s="8"/>
      <c r="BH240" s="8"/>
      <c r="BI240" s="8"/>
      <c r="BJ240" s="11" t="str">
        <f t="shared" si="134"/>
        <v/>
      </c>
      <c r="BK240" s="11" t="str">
        <f t="shared" si="135"/>
        <v/>
      </c>
      <c r="BL240" s="16"/>
      <c r="BM240" s="16"/>
      <c r="BN240" s="14" t="str">
        <f t="shared" si="122"/>
        <v/>
      </c>
      <c r="BO240" s="14" t="str">
        <f t="shared" si="123"/>
        <v/>
      </c>
      <c r="BP240" s="33"/>
      <c r="BR240" s="29"/>
      <c r="BS240" s="30"/>
      <c r="BT240" s="30"/>
      <c r="BU240" s="30"/>
      <c r="BV240" s="30"/>
      <c r="BW240" s="30"/>
      <c r="BX240" s="25"/>
      <c r="BY240" s="48">
        <f t="shared" si="124"/>
        <v>0</v>
      </c>
      <c r="BZ240" s="26"/>
      <c r="CA240" s="26"/>
      <c r="CB240" s="26"/>
      <c r="CC240" s="26"/>
      <c r="CD240" s="26"/>
      <c r="CE240" s="26"/>
      <c r="CF240" s="26"/>
      <c r="CG240" s="26"/>
      <c r="CH240" s="26"/>
      <c r="CI240" s="26"/>
      <c r="CJ240" s="26"/>
      <c r="CK240" s="26"/>
      <c r="CL240" s="27" t="str">
        <f t="shared" si="106"/>
        <v/>
      </c>
      <c r="CM240" s="27" t="str">
        <f t="shared" si="125"/>
        <v/>
      </c>
      <c r="CN240" s="26"/>
      <c r="CO240" s="26"/>
      <c r="CP240" s="14" t="str">
        <f t="shared" si="107"/>
        <v/>
      </c>
      <c r="CQ240" s="14" t="str">
        <f t="shared" si="108"/>
        <v/>
      </c>
      <c r="CR240" s="33"/>
      <c r="CS240" s="33"/>
      <c r="CT240" s="32"/>
      <c r="CU240" s="32"/>
      <c r="CV240" s="32"/>
      <c r="CW240" s="23"/>
      <c r="CX240" s="23"/>
      <c r="CY240" s="23"/>
      <c r="CZ240" s="23"/>
      <c r="DA240" s="26">
        <f t="shared" si="126"/>
        <v>0</v>
      </c>
      <c r="DB240" s="26"/>
      <c r="DC240" s="26"/>
      <c r="DD240" s="26"/>
      <c r="DE240" s="26"/>
      <c r="DF240" s="26"/>
      <c r="DG240" s="26"/>
      <c r="DH240" s="26"/>
      <c r="DI240" s="26"/>
      <c r="DJ240" s="26"/>
      <c r="DK240" s="26"/>
      <c r="DL240" s="26"/>
      <c r="DM240" s="26"/>
      <c r="DN240" s="26"/>
      <c r="DO240" s="26"/>
      <c r="DP240" s="26"/>
      <c r="DQ240" s="26"/>
      <c r="DR240" s="26"/>
      <c r="DS240" s="26"/>
      <c r="DT240" s="26"/>
      <c r="DU240" s="26"/>
      <c r="DV240" s="26"/>
      <c r="DW240" s="26"/>
      <c r="DX240" s="26"/>
      <c r="DY240" s="26"/>
      <c r="DZ240" s="27" t="str">
        <f t="shared" si="127"/>
        <v/>
      </c>
      <c r="EA240" s="27" t="str">
        <f t="shared" si="128"/>
        <v/>
      </c>
      <c r="EB240" s="27" t="str">
        <f t="shared" si="129"/>
        <v/>
      </c>
      <c r="EC240" s="27" t="str">
        <f t="shared" si="130"/>
        <v/>
      </c>
      <c r="ED240" s="26"/>
      <c r="EE240" s="26"/>
      <c r="EF240" s="26"/>
      <c r="EG240" s="26"/>
      <c r="EH240" s="27" t="str">
        <f t="shared" si="109"/>
        <v/>
      </c>
      <c r="EI240" s="27" t="str">
        <f t="shared" si="110"/>
        <v/>
      </c>
      <c r="EJ240" s="27" t="str">
        <f t="shared" si="111"/>
        <v/>
      </c>
      <c r="EK240" s="27" t="str">
        <f t="shared" si="112"/>
        <v/>
      </c>
      <c r="EL240" s="527"/>
      <c r="EN240" s="6" t="str">
        <f t="shared" si="113"/>
        <v/>
      </c>
      <c r="EO240" s="6" t="str">
        <f t="shared" si="114"/>
        <v/>
      </c>
      <c r="EP240" s="6" t="str">
        <f t="shared" si="115"/>
        <v/>
      </c>
      <c r="EQ240" s="6" t="str">
        <f t="shared" si="116"/>
        <v/>
      </c>
      <c r="ER240" s="24" t="str">
        <f t="shared" si="131"/>
        <v/>
      </c>
      <c r="ET240" s="6" t="e">
        <f t="shared" si="117"/>
        <v>#VALUE!</v>
      </c>
      <c r="EV240" s="79"/>
      <c r="EW240" s="79"/>
      <c r="EX240" s="79"/>
      <c r="EZ240" s="189" t="e">
        <f t="shared" si="118"/>
        <v>#VALUE!</v>
      </c>
      <c r="FA240" s="201" t="e">
        <f t="shared" si="132"/>
        <v>#VALUE!</v>
      </c>
      <c r="FB240" s="23"/>
      <c r="FC240" s="189" t="e">
        <f t="shared" si="133"/>
        <v>#VALUE!</v>
      </c>
      <c r="FE240" s="213">
        <f t="shared" si="119"/>
        <v>0</v>
      </c>
      <c r="FF240" s="213">
        <f t="shared" si="120"/>
        <v>0</v>
      </c>
    </row>
    <row r="241" spans="1:162" ht="15.75" x14ac:dyDescent="0.25">
      <c r="A241" s="23"/>
      <c r="B241" s="23"/>
      <c r="C241" s="23"/>
      <c r="D241" s="23"/>
      <c r="E241" s="16"/>
      <c r="F241" s="16"/>
      <c r="G241" s="40"/>
      <c r="H241" s="40"/>
      <c r="I241" s="40"/>
      <c r="J241" s="40"/>
      <c r="K241" s="40"/>
      <c r="L241" s="40"/>
      <c r="M241" s="40"/>
      <c r="N241" s="40"/>
      <c r="O241" s="40"/>
      <c r="P241" s="40"/>
      <c r="Q241" s="40"/>
      <c r="R241" s="40"/>
      <c r="S241" s="40"/>
      <c r="T241" s="40"/>
      <c r="U241" s="40"/>
      <c r="V241" s="40"/>
      <c r="W241" s="40"/>
      <c r="X241" s="40"/>
      <c r="Y241" s="40"/>
      <c r="Z241" s="40"/>
      <c r="AA241" s="40"/>
      <c r="AB241" s="40"/>
      <c r="AC241" s="40"/>
      <c r="AD241" s="40"/>
      <c r="AE241" s="40"/>
      <c r="AF241" s="40"/>
      <c r="AG241" s="40"/>
      <c r="AH241" s="40"/>
      <c r="AI241" s="40"/>
      <c r="AJ241" s="23"/>
      <c r="AK241" s="23"/>
      <c r="AL241" s="23"/>
      <c r="AM241" s="23"/>
      <c r="AN241" s="23"/>
      <c r="AO241" s="23"/>
      <c r="AP241" s="23"/>
      <c r="AQ241" s="23"/>
      <c r="AR241" s="23"/>
      <c r="AS241" s="41">
        <f t="shared" si="121"/>
        <v>0</v>
      </c>
      <c r="AT241" s="8"/>
      <c r="AU241" s="8"/>
      <c r="AV241" s="8"/>
      <c r="AW241" s="8"/>
      <c r="AX241" s="8"/>
      <c r="AY241" s="8"/>
      <c r="AZ241" s="8"/>
      <c r="BA241" s="8"/>
      <c r="BB241" s="8"/>
      <c r="BC241" s="8"/>
      <c r="BD241" s="8"/>
      <c r="BE241" s="8"/>
      <c r="BF241" s="8"/>
      <c r="BG241" s="8"/>
      <c r="BH241" s="8"/>
      <c r="BI241" s="8"/>
      <c r="BJ241" s="11" t="str">
        <f t="shared" si="134"/>
        <v/>
      </c>
      <c r="BK241" s="11" t="str">
        <f t="shared" si="135"/>
        <v/>
      </c>
      <c r="BL241" s="16"/>
      <c r="BM241" s="16"/>
      <c r="BN241" s="14" t="str">
        <f t="shared" si="122"/>
        <v/>
      </c>
      <c r="BO241" s="14" t="str">
        <f t="shared" si="123"/>
        <v/>
      </c>
      <c r="BP241" s="33"/>
      <c r="BR241" s="29"/>
      <c r="BS241" s="30"/>
      <c r="BT241" s="30"/>
      <c r="BU241" s="30"/>
      <c r="BV241" s="30"/>
      <c r="BW241" s="30"/>
      <c r="BX241" s="25"/>
      <c r="BY241" s="48">
        <f t="shared" si="124"/>
        <v>0</v>
      </c>
      <c r="BZ241" s="26"/>
      <c r="CA241" s="26"/>
      <c r="CB241" s="26"/>
      <c r="CC241" s="26"/>
      <c r="CD241" s="26"/>
      <c r="CE241" s="26"/>
      <c r="CF241" s="26"/>
      <c r="CG241" s="26"/>
      <c r="CH241" s="26"/>
      <c r="CI241" s="26"/>
      <c r="CJ241" s="26"/>
      <c r="CK241" s="26"/>
      <c r="CL241" s="27" t="str">
        <f t="shared" si="106"/>
        <v/>
      </c>
      <c r="CM241" s="27" t="str">
        <f t="shared" si="125"/>
        <v/>
      </c>
      <c r="CN241" s="26"/>
      <c r="CO241" s="26"/>
      <c r="CP241" s="14" t="str">
        <f t="shared" si="107"/>
        <v/>
      </c>
      <c r="CQ241" s="14" t="str">
        <f t="shared" si="108"/>
        <v/>
      </c>
      <c r="CR241" s="33"/>
      <c r="CS241" s="33"/>
      <c r="CT241" s="32"/>
      <c r="CU241" s="32"/>
      <c r="CV241" s="32"/>
      <c r="CW241" s="23"/>
      <c r="CX241" s="23"/>
      <c r="CY241" s="23"/>
      <c r="CZ241" s="23"/>
      <c r="DA241" s="26">
        <f t="shared" si="126"/>
        <v>0</v>
      </c>
      <c r="DB241" s="26"/>
      <c r="DC241" s="26"/>
      <c r="DD241" s="26"/>
      <c r="DE241" s="26"/>
      <c r="DF241" s="26"/>
      <c r="DG241" s="26"/>
      <c r="DH241" s="26"/>
      <c r="DI241" s="26"/>
      <c r="DJ241" s="26"/>
      <c r="DK241" s="26"/>
      <c r="DL241" s="26"/>
      <c r="DM241" s="26"/>
      <c r="DN241" s="26"/>
      <c r="DO241" s="26"/>
      <c r="DP241" s="26"/>
      <c r="DQ241" s="26"/>
      <c r="DR241" s="26"/>
      <c r="DS241" s="26"/>
      <c r="DT241" s="26"/>
      <c r="DU241" s="26"/>
      <c r="DV241" s="26"/>
      <c r="DW241" s="26"/>
      <c r="DX241" s="26"/>
      <c r="DY241" s="26"/>
      <c r="DZ241" s="27" t="str">
        <f t="shared" si="127"/>
        <v/>
      </c>
      <c r="EA241" s="27" t="str">
        <f t="shared" si="128"/>
        <v/>
      </c>
      <c r="EB241" s="27" t="str">
        <f t="shared" si="129"/>
        <v/>
      </c>
      <c r="EC241" s="27" t="str">
        <f t="shared" si="130"/>
        <v/>
      </c>
      <c r="ED241" s="26"/>
      <c r="EE241" s="26"/>
      <c r="EF241" s="26"/>
      <c r="EG241" s="26"/>
      <c r="EH241" s="27" t="str">
        <f t="shared" si="109"/>
        <v/>
      </c>
      <c r="EI241" s="27" t="str">
        <f t="shared" si="110"/>
        <v/>
      </c>
      <c r="EJ241" s="27" t="str">
        <f t="shared" si="111"/>
        <v/>
      </c>
      <c r="EK241" s="27" t="str">
        <f t="shared" si="112"/>
        <v/>
      </c>
      <c r="EL241" s="527"/>
      <c r="EN241" s="6" t="str">
        <f t="shared" si="113"/>
        <v/>
      </c>
      <c r="EO241" s="6" t="str">
        <f t="shared" si="114"/>
        <v/>
      </c>
      <c r="EP241" s="6" t="str">
        <f t="shared" si="115"/>
        <v/>
      </c>
      <c r="EQ241" s="6" t="str">
        <f t="shared" si="116"/>
        <v/>
      </c>
      <c r="ER241" s="24" t="str">
        <f t="shared" si="131"/>
        <v/>
      </c>
      <c r="ET241" s="6" t="e">
        <f t="shared" si="117"/>
        <v>#VALUE!</v>
      </c>
      <c r="EV241" s="79"/>
      <c r="EW241" s="79"/>
      <c r="EX241" s="79"/>
      <c r="EZ241" s="189" t="e">
        <f t="shared" si="118"/>
        <v>#VALUE!</v>
      </c>
      <c r="FA241" s="201" t="e">
        <f t="shared" si="132"/>
        <v>#VALUE!</v>
      </c>
      <c r="FB241" s="23"/>
      <c r="FC241" s="189" t="e">
        <f t="shared" si="133"/>
        <v>#VALUE!</v>
      </c>
      <c r="FE241" s="213">
        <f t="shared" si="119"/>
        <v>0</v>
      </c>
      <c r="FF241" s="213">
        <f t="shared" si="120"/>
        <v>0</v>
      </c>
    </row>
    <row r="242" spans="1:162" ht="15.75" x14ac:dyDescent="0.25">
      <c r="A242" s="23"/>
      <c r="B242" s="23"/>
      <c r="C242" s="23"/>
      <c r="D242" s="23"/>
      <c r="E242" s="16"/>
      <c r="F242" s="16"/>
      <c r="G242" s="40"/>
      <c r="H242" s="40"/>
      <c r="I242" s="40"/>
      <c r="J242" s="40"/>
      <c r="K242" s="40"/>
      <c r="L242" s="40"/>
      <c r="M242" s="40"/>
      <c r="N242" s="40"/>
      <c r="O242" s="40"/>
      <c r="P242" s="40"/>
      <c r="Q242" s="40"/>
      <c r="R242" s="40"/>
      <c r="S242" s="40"/>
      <c r="T242" s="40"/>
      <c r="U242" s="40"/>
      <c r="V242" s="40"/>
      <c r="W242" s="40"/>
      <c r="X242" s="40"/>
      <c r="Y242" s="40"/>
      <c r="Z242" s="40"/>
      <c r="AA242" s="40"/>
      <c r="AB242" s="40"/>
      <c r="AC242" s="40"/>
      <c r="AD242" s="40"/>
      <c r="AE242" s="40"/>
      <c r="AF242" s="40"/>
      <c r="AG242" s="40"/>
      <c r="AH242" s="40"/>
      <c r="AI242" s="40"/>
      <c r="AJ242" s="23"/>
      <c r="AK242" s="23"/>
      <c r="AL242" s="23"/>
      <c r="AM242" s="23"/>
      <c r="AN242" s="23"/>
      <c r="AO242" s="23"/>
      <c r="AP242" s="23"/>
      <c r="AQ242" s="23"/>
      <c r="AR242" s="23"/>
      <c r="AS242" s="41">
        <f t="shared" si="121"/>
        <v>0</v>
      </c>
      <c r="AT242" s="8"/>
      <c r="AU242" s="8"/>
      <c r="AV242" s="8"/>
      <c r="AW242" s="8"/>
      <c r="AX242" s="8"/>
      <c r="AY242" s="8"/>
      <c r="AZ242" s="8"/>
      <c r="BA242" s="8"/>
      <c r="BB242" s="8"/>
      <c r="BC242" s="8"/>
      <c r="BD242" s="8"/>
      <c r="BE242" s="8"/>
      <c r="BF242" s="8"/>
      <c r="BG242" s="8"/>
      <c r="BH242" s="8"/>
      <c r="BI242" s="8"/>
      <c r="BJ242" s="11" t="str">
        <f t="shared" si="134"/>
        <v/>
      </c>
      <c r="BK242" s="11" t="str">
        <f t="shared" si="135"/>
        <v/>
      </c>
      <c r="BL242" s="16"/>
      <c r="BM242" s="16"/>
      <c r="BN242" s="14" t="str">
        <f t="shared" si="122"/>
        <v/>
      </c>
      <c r="BO242" s="14" t="str">
        <f t="shared" si="123"/>
        <v/>
      </c>
      <c r="BP242" s="33"/>
      <c r="BR242" s="29"/>
      <c r="BS242" s="30"/>
      <c r="BT242" s="30"/>
      <c r="BU242" s="30"/>
      <c r="BV242" s="30"/>
      <c r="BW242" s="30"/>
      <c r="BX242" s="25"/>
      <c r="BY242" s="48">
        <f t="shared" si="124"/>
        <v>0</v>
      </c>
      <c r="BZ242" s="26"/>
      <c r="CA242" s="26"/>
      <c r="CB242" s="26"/>
      <c r="CC242" s="26"/>
      <c r="CD242" s="26"/>
      <c r="CE242" s="26"/>
      <c r="CF242" s="26"/>
      <c r="CG242" s="26"/>
      <c r="CH242" s="26"/>
      <c r="CI242" s="26"/>
      <c r="CJ242" s="26"/>
      <c r="CK242" s="26"/>
      <c r="CL242" s="27" t="str">
        <f t="shared" si="106"/>
        <v/>
      </c>
      <c r="CM242" s="27" t="str">
        <f t="shared" si="125"/>
        <v/>
      </c>
      <c r="CN242" s="26"/>
      <c r="CO242" s="26"/>
      <c r="CP242" s="14" t="str">
        <f t="shared" si="107"/>
        <v/>
      </c>
      <c r="CQ242" s="14" t="str">
        <f t="shared" si="108"/>
        <v/>
      </c>
      <c r="CR242" s="33"/>
      <c r="CS242" s="33"/>
      <c r="CT242" s="32"/>
      <c r="CU242" s="32"/>
      <c r="CV242" s="32"/>
      <c r="CW242" s="23"/>
      <c r="CX242" s="23"/>
      <c r="CY242" s="23"/>
      <c r="CZ242" s="23"/>
      <c r="DA242" s="26">
        <f t="shared" si="126"/>
        <v>0</v>
      </c>
      <c r="DB242" s="26"/>
      <c r="DC242" s="26"/>
      <c r="DD242" s="26"/>
      <c r="DE242" s="26"/>
      <c r="DF242" s="26"/>
      <c r="DG242" s="26"/>
      <c r="DH242" s="26"/>
      <c r="DI242" s="26"/>
      <c r="DJ242" s="26"/>
      <c r="DK242" s="26"/>
      <c r="DL242" s="26"/>
      <c r="DM242" s="26"/>
      <c r="DN242" s="26"/>
      <c r="DO242" s="26"/>
      <c r="DP242" s="26"/>
      <c r="DQ242" s="26"/>
      <c r="DR242" s="26"/>
      <c r="DS242" s="26"/>
      <c r="DT242" s="26"/>
      <c r="DU242" s="26"/>
      <c r="DV242" s="26"/>
      <c r="DW242" s="26"/>
      <c r="DX242" s="26"/>
      <c r="DY242" s="26"/>
      <c r="DZ242" s="27" t="str">
        <f t="shared" si="127"/>
        <v/>
      </c>
      <c r="EA242" s="27" t="str">
        <f t="shared" si="128"/>
        <v/>
      </c>
      <c r="EB242" s="27" t="str">
        <f t="shared" si="129"/>
        <v/>
      </c>
      <c r="EC242" s="27" t="str">
        <f t="shared" si="130"/>
        <v/>
      </c>
      <c r="ED242" s="26"/>
      <c r="EE242" s="26"/>
      <c r="EF242" s="26"/>
      <c r="EG242" s="26"/>
      <c r="EH242" s="27" t="str">
        <f t="shared" si="109"/>
        <v/>
      </c>
      <c r="EI242" s="27" t="str">
        <f t="shared" si="110"/>
        <v/>
      </c>
      <c r="EJ242" s="27" t="str">
        <f t="shared" si="111"/>
        <v/>
      </c>
      <c r="EK242" s="27" t="str">
        <f t="shared" si="112"/>
        <v/>
      </c>
      <c r="EL242" s="527"/>
      <c r="EN242" s="6" t="str">
        <f t="shared" si="113"/>
        <v/>
      </c>
      <c r="EO242" s="6" t="str">
        <f t="shared" si="114"/>
        <v/>
      </c>
      <c r="EP242" s="6" t="str">
        <f t="shared" si="115"/>
        <v/>
      </c>
      <c r="EQ242" s="6" t="str">
        <f t="shared" si="116"/>
        <v/>
      </c>
      <c r="ER242" s="24" t="str">
        <f t="shared" si="131"/>
        <v/>
      </c>
      <c r="ET242" s="6" t="e">
        <f t="shared" si="117"/>
        <v>#VALUE!</v>
      </c>
      <c r="EV242" s="79"/>
      <c r="EW242" s="79"/>
      <c r="EX242" s="79"/>
      <c r="EZ242" s="189" t="e">
        <f t="shared" si="118"/>
        <v>#VALUE!</v>
      </c>
      <c r="FA242" s="201" t="e">
        <f t="shared" si="132"/>
        <v>#VALUE!</v>
      </c>
      <c r="FB242" s="23"/>
      <c r="FC242" s="189" t="e">
        <f t="shared" si="133"/>
        <v>#VALUE!</v>
      </c>
      <c r="FE242" s="213">
        <f t="shared" si="119"/>
        <v>0</v>
      </c>
      <c r="FF242" s="213">
        <f t="shared" si="120"/>
        <v>0</v>
      </c>
    </row>
    <row r="243" spans="1:162" ht="15.75" x14ac:dyDescent="0.25">
      <c r="A243" s="23"/>
      <c r="B243" s="23"/>
      <c r="C243" s="23"/>
      <c r="D243" s="23"/>
      <c r="E243" s="16"/>
      <c r="F243" s="16"/>
      <c r="G243" s="40"/>
      <c r="H243" s="40"/>
      <c r="I243" s="40"/>
      <c r="J243" s="40"/>
      <c r="K243" s="40"/>
      <c r="L243" s="40"/>
      <c r="M243" s="40"/>
      <c r="N243" s="40"/>
      <c r="O243" s="40"/>
      <c r="P243" s="40"/>
      <c r="Q243" s="40"/>
      <c r="R243" s="40"/>
      <c r="S243" s="40"/>
      <c r="T243" s="40"/>
      <c r="U243" s="40"/>
      <c r="V243" s="40"/>
      <c r="W243" s="40"/>
      <c r="X243" s="40"/>
      <c r="Y243" s="40"/>
      <c r="Z243" s="40"/>
      <c r="AA243" s="40"/>
      <c r="AB243" s="40"/>
      <c r="AC243" s="40"/>
      <c r="AD243" s="40"/>
      <c r="AE243" s="40"/>
      <c r="AF243" s="40"/>
      <c r="AG243" s="40"/>
      <c r="AH243" s="40"/>
      <c r="AI243" s="40"/>
      <c r="AJ243" s="23"/>
      <c r="AK243" s="23"/>
      <c r="AL243" s="23"/>
      <c r="AM243" s="23"/>
      <c r="AN243" s="23"/>
      <c r="AO243" s="23"/>
      <c r="AP243" s="23"/>
      <c r="AQ243" s="23"/>
      <c r="AR243" s="23"/>
      <c r="AS243" s="41">
        <f t="shared" si="121"/>
        <v>0</v>
      </c>
      <c r="AT243" s="8"/>
      <c r="AU243" s="8"/>
      <c r="AV243" s="8"/>
      <c r="AW243" s="8"/>
      <c r="AX243" s="8"/>
      <c r="AY243" s="8"/>
      <c r="AZ243" s="8"/>
      <c r="BA243" s="8"/>
      <c r="BB243" s="8"/>
      <c r="BC243" s="8"/>
      <c r="BD243" s="8"/>
      <c r="BE243" s="8"/>
      <c r="BF243" s="8"/>
      <c r="BG243" s="8"/>
      <c r="BH243" s="8"/>
      <c r="BI243" s="8"/>
      <c r="BJ243" s="11" t="str">
        <f t="shared" si="134"/>
        <v/>
      </c>
      <c r="BK243" s="11" t="str">
        <f t="shared" si="135"/>
        <v/>
      </c>
      <c r="BL243" s="16"/>
      <c r="BM243" s="16"/>
      <c r="BN243" s="14" t="str">
        <f t="shared" si="122"/>
        <v/>
      </c>
      <c r="BO243" s="14" t="str">
        <f t="shared" si="123"/>
        <v/>
      </c>
      <c r="BP243" s="33"/>
      <c r="BR243" s="29"/>
      <c r="BS243" s="30"/>
      <c r="BT243" s="30"/>
      <c r="BU243" s="30"/>
      <c r="BV243" s="30"/>
      <c r="BW243" s="30"/>
      <c r="BX243" s="25"/>
      <c r="BY243" s="48">
        <f t="shared" si="124"/>
        <v>0</v>
      </c>
      <c r="BZ243" s="26"/>
      <c r="CA243" s="26"/>
      <c r="CB243" s="26"/>
      <c r="CC243" s="26"/>
      <c r="CD243" s="26"/>
      <c r="CE243" s="26"/>
      <c r="CF243" s="26"/>
      <c r="CG243" s="26"/>
      <c r="CH243" s="26"/>
      <c r="CI243" s="26"/>
      <c r="CJ243" s="26"/>
      <c r="CK243" s="26"/>
      <c r="CL243" s="27" t="str">
        <f t="shared" si="106"/>
        <v/>
      </c>
      <c r="CM243" s="27" t="str">
        <f t="shared" si="125"/>
        <v/>
      </c>
      <c r="CN243" s="26"/>
      <c r="CO243" s="26"/>
      <c r="CP243" s="14" t="str">
        <f t="shared" si="107"/>
        <v/>
      </c>
      <c r="CQ243" s="14" t="str">
        <f t="shared" si="108"/>
        <v/>
      </c>
      <c r="CR243" s="33"/>
      <c r="CS243" s="33"/>
      <c r="CT243" s="32"/>
      <c r="CU243" s="32"/>
      <c r="CV243" s="32"/>
      <c r="CW243" s="23"/>
      <c r="CX243" s="23"/>
      <c r="CY243" s="23"/>
      <c r="CZ243" s="23"/>
      <c r="DA243" s="26">
        <f t="shared" si="126"/>
        <v>0</v>
      </c>
      <c r="DB243" s="26"/>
      <c r="DC243" s="26"/>
      <c r="DD243" s="26"/>
      <c r="DE243" s="26"/>
      <c r="DF243" s="26"/>
      <c r="DG243" s="26"/>
      <c r="DH243" s="26"/>
      <c r="DI243" s="26"/>
      <c r="DJ243" s="26"/>
      <c r="DK243" s="26"/>
      <c r="DL243" s="26"/>
      <c r="DM243" s="26"/>
      <c r="DN243" s="26"/>
      <c r="DO243" s="26"/>
      <c r="DP243" s="26"/>
      <c r="DQ243" s="26"/>
      <c r="DR243" s="26"/>
      <c r="DS243" s="26"/>
      <c r="DT243" s="26"/>
      <c r="DU243" s="26"/>
      <c r="DV243" s="26"/>
      <c r="DW243" s="26"/>
      <c r="DX243" s="26"/>
      <c r="DY243" s="26"/>
      <c r="DZ243" s="27" t="str">
        <f t="shared" si="127"/>
        <v/>
      </c>
      <c r="EA243" s="27" t="str">
        <f t="shared" si="128"/>
        <v/>
      </c>
      <c r="EB243" s="27" t="str">
        <f t="shared" si="129"/>
        <v/>
      </c>
      <c r="EC243" s="27" t="str">
        <f t="shared" si="130"/>
        <v/>
      </c>
      <c r="ED243" s="26"/>
      <c r="EE243" s="26"/>
      <c r="EF243" s="26"/>
      <c r="EG243" s="26"/>
      <c r="EH243" s="27" t="str">
        <f t="shared" si="109"/>
        <v/>
      </c>
      <c r="EI243" s="27" t="str">
        <f t="shared" si="110"/>
        <v/>
      </c>
      <c r="EJ243" s="27" t="str">
        <f t="shared" si="111"/>
        <v/>
      </c>
      <c r="EK243" s="27" t="str">
        <f t="shared" si="112"/>
        <v/>
      </c>
      <c r="EL243" s="527"/>
      <c r="EN243" s="6" t="str">
        <f t="shared" si="113"/>
        <v/>
      </c>
      <c r="EO243" s="6" t="str">
        <f t="shared" si="114"/>
        <v/>
      </c>
      <c r="EP243" s="6" t="str">
        <f t="shared" si="115"/>
        <v/>
      </c>
      <c r="EQ243" s="6" t="str">
        <f t="shared" si="116"/>
        <v/>
      </c>
      <c r="ER243" s="24" t="str">
        <f t="shared" si="131"/>
        <v/>
      </c>
      <c r="ET243" s="6" t="e">
        <f t="shared" si="117"/>
        <v>#VALUE!</v>
      </c>
      <c r="EV243" s="79"/>
      <c r="EW243" s="79"/>
      <c r="EX243" s="79"/>
      <c r="EZ243" s="189" t="e">
        <f t="shared" si="118"/>
        <v>#VALUE!</v>
      </c>
      <c r="FA243" s="201" t="e">
        <f t="shared" si="132"/>
        <v>#VALUE!</v>
      </c>
      <c r="FB243" s="23"/>
      <c r="FC243" s="189" t="e">
        <f t="shared" si="133"/>
        <v>#VALUE!</v>
      </c>
      <c r="FE243" s="213">
        <f t="shared" si="119"/>
        <v>0</v>
      </c>
      <c r="FF243" s="213">
        <f t="shared" si="120"/>
        <v>0</v>
      </c>
    </row>
    <row r="244" spans="1:162" ht="15.75" x14ac:dyDescent="0.25">
      <c r="A244" s="23"/>
      <c r="B244" s="23"/>
      <c r="C244" s="23"/>
      <c r="D244" s="23"/>
      <c r="E244" s="16"/>
      <c r="F244" s="16"/>
      <c r="G244" s="40"/>
      <c r="H244" s="40"/>
      <c r="I244" s="40"/>
      <c r="J244" s="40"/>
      <c r="K244" s="40"/>
      <c r="L244" s="40"/>
      <c r="M244" s="40"/>
      <c r="N244" s="40"/>
      <c r="O244" s="40"/>
      <c r="P244" s="40"/>
      <c r="Q244" s="40"/>
      <c r="R244" s="40"/>
      <c r="S244" s="40"/>
      <c r="T244" s="40"/>
      <c r="U244" s="40"/>
      <c r="V244" s="40"/>
      <c r="W244" s="40"/>
      <c r="X244" s="40"/>
      <c r="Y244" s="40"/>
      <c r="Z244" s="40"/>
      <c r="AA244" s="40"/>
      <c r="AB244" s="40"/>
      <c r="AC244" s="40"/>
      <c r="AD244" s="40"/>
      <c r="AE244" s="40"/>
      <c r="AF244" s="40"/>
      <c r="AG244" s="40"/>
      <c r="AH244" s="40"/>
      <c r="AI244" s="40"/>
      <c r="AJ244" s="23"/>
      <c r="AK244" s="23"/>
      <c r="AL244" s="23"/>
      <c r="AM244" s="23"/>
      <c r="AN244" s="23"/>
      <c r="AO244" s="23"/>
      <c r="AP244" s="23"/>
      <c r="AQ244" s="23"/>
      <c r="AR244" s="23"/>
      <c r="AS244" s="41">
        <f t="shared" si="121"/>
        <v>0</v>
      </c>
      <c r="AT244" s="8"/>
      <c r="AU244" s="8"/>
      <c r="AV244" s="8"/>
      <c r="AW244" s="8"/>
      <c r="AX244" s="8"/>
      <c r="AY244" s="8"/>
      <c r="AZ244" s="8"/>
      <c r="BA244" s="8"/>
      <c r="BB244" s="8"/>
      <c r="BC244" s="8"/>
      <c r="BD244" s="8"/>
      <c r="BE244" s="8"/>
      <c r="BF244" s="8"/>
      <c r="BG244" s="8"/>
      <c r="BH244" s="8"/>
      <c r="BI244" s="8"/>
      <c r="BJ244" s="11" t="str">
        <f t="shared" si="134"/>
        <v/>
      </c>
      <c r="BK244" s="11" t="str">
        <f t="shared" si="135"/>
        <v/>
      </c>
      <c r="BL244" s="16"/>
      <c r="BM244" s="16"/>
      <c r="BN244" s="14" t="str">
        <f t="shared" si="122"/>
        <v/>
      </c>
      <c r="BO244" s="14" t="str">
        <f t="shared" si="123"/>
        <v/>
      </c>
      <c r="BP244" s="33"/>
      <c r="BR244" s="29"/>
      <c r="BS244" s="30"/>
      <c r="BT244" s="30"/>
      <c r="BU244" s="30"/>
      <c r="BV244" s="30"/>
      <c r="BW244" s="30"/>
      <c r="BX244" s="25"/>
      <c r="BY244" s="48">
        <f t="shared" si="124"/>
        <v>0</v>
      </c>
      <c r="BZ244" s="26"/>
      <c r="CA244" s="26"/>
      <c r="CB244" s="26"/>
      <c r="CC244" s="26"/>
      <c r="CD244" s="26"/>
      <c r="CE244" s="26"/>
      <c r="CF244" s="26"/>
      <c r="CG244" s="26"/>
      <c r="CH244" s="26"/>
      <c r="CI244" s="26"/>
      <c r="CJ244" s="26"/>
      <c r="CK244" s="26"/>
      <c r="CL244" s="27" t="str">
        <f t="shared" si="106"/>
        <v/>
      </c>
      <c r="CM244" s="27" t="str">
        <f t="shared" si="125"/>
        <v/>
      </c>
      <c r="CN244" s="26"/>
      <c r="CO244" s="26"/>
      <c r="CP244" s="14" t="str">
        <f t="shared" si="107"/>
        <v/>
      </c>
      <c r="CQ244" s="14" t="str">
        <f t="shared" si="108"/>
        <v/>
      </c>
      <c r="CR244" s="33"/>
      <c r="CS244" s="33"/>
      <c r="CT244" s="32"/>
      <c r="CU244" s="32"/>
      <c r="CV244" s="32"/>
      <c r="CW244" s="23"/>
      <c r="CX244" s="23"/>
      <c r="CY244" s="23"/>
      <c r="CZ244" s="23"/>
      <c r="DA244" s="26">
        <f t="shared" si="126"/>
        <v>0</v>
      </c>
      <c r="DB244" s="26"/>
      <c r="DC244" s="26"/>
      <c r="DD244" s="26"/>
      <c r="DE244" s="26"/>
      <c r="DF244" s="26"/>
      <c r="DG244" s="26"/>
      <c r="DH244" s="26"/>
      <c r="DI244" s="26"/>
      <c r="DJ244" s="26"/>
      <c r="DK244" s="26"/>
      <c r="DL244" s="26"/>
      <c r="DM244" s="26"/>
      <c r="DN244" s="26"/>
      <c r="DO244" s="26"/>
      <c r="DP244" s="26"/>
      <c r="DQ244" s="26"/>
      <c r="DR244" s="26"/>
      <c r="DS244" s="26"/>
      <c r="DT244" s="26"/>
      <c r="DU244" s="26"/>
      <c r="DV244" s="26"/>
      <c r="DW244" s="26"/>
      <c r="DX244" s="26"/>
      <c r="DY244" s="26"/>
      <c r="DZ244" s="27" t="str">
        <f t="shared" si="127"/>
        <v/>
      </c>
      <c r="EA244" s="27" t="str">
        <f t="shared" si="128"/>
        <v/>
      </c>
      <c r="EB244" s="27" t="str">
        <f t="shared" si="129"/>
        <v/>
      </c>
      <c r="EC244" s="27" t="str">
        <f t="shared" si="130"/>
        <v/>
      </c>
      <c r="ED244" s="26"/>
      <c r="EE244" s="26"/>
      <c r="EF244" s="26"/>
      <c r="EG244" s="26"/>
      <c r="EH244" s="27" t="str">
        <f t="shared" si="109"/>
        <v/>
      </c>
      <c r="EI244" s="27" t="str">
        <f t="shared" si="110"/>
        <v/>
      </c>
      <c r="EJ244" s="27" t="str">
        <f t="shared" si="111"/>
        <v/>
      </c>
      <c r="EK244" s="27" t="str">
        <f t="shared" si="112"/>
        <v/>
      </c>
      <c r="EL244" s="527"/>
      <c r="EN244" s="6" t="str">
        <f t="shared" si="113"/>
        <v/>
      </c>
      <c r="EO244" s="6" t="str">
        <f t="shared" si="114"/>
        <v/>
      </c>
      <c r="EP244" s="6" t="str">
        <f t="shared" si="115"/>
        <v/>
      </c>
      <c r="EQ244" s="6" t="str">
        <f t="shared" si="116"/>
        <v/>
      </c>
      <c r="ER244" s="24" t="str">
        <f t="shared" si="131"/>
        <v/>
      </c>
      <c r="ET244" s="6" t="e">
        <f t="shared" si="117"/>
        <v>#VALUE!</v>
      </c>
      <c r="EV244" s="79"/>
      <c r="EW244" s="79"/>
      <c r="EX244" s="79"/>
      <c r="EZ244" s="189" t="e">
        <f t="shared" si="118"/>
        <v>#VALUE!</v>
      </c>
      <c r="FA244" s="201" t="e">
        <f t="shared" si="132"/>
        <v>#VALUE!</v>
      </c>
      <c r="FB244" s="23"/>
      <c r="FC244" s="189" t="e">
        <f t="shared" si="133"/>
        <v>#VALUE!</v>
      </c>
      <c r="FE244" s="213">
        <f t="shared" si="119"/>
        <v>0</v>
      </c>
      <c r="FF244" s="213">
        <f t="shared" si="120"/>
        <v>0</v>
      </c>
    </row>
    <row r="245" spans="1:162" ht="15.75" x14ac:dyDescent="0.25">
      <c r="A245" s="23"/>
      <c r="B245" s="23"/>
      <c r="C245" s="23"/>
      <c r="D245" s="23"/>
      <c r="E245" s="16"/>
      <c r="F245" s="16"/>
      <c r="G245" s="40"/>
      <c r="H245" s="40"/>
      <c r="I245" s="40"/>
      <c r="J245" s="40"/>
      <c r="K245" s="40"/>
      <c r="L245" s="40"/>
      <c r="M245" s="40"/>
      <c r="N245" s="40"/>
      <c r="O245" s="40"/>
      <c r="P245" s="40"/>
      <c r="Q245" s="40"/>
      <c r="R245" s="40"/>
      <c r="S245" s="40"/>
      <c r="T245" s="40"/>
      <c r="U245" s="40"/>
      <c r="V245" s="40"/>
      <c r="W245" s="40"/>
      <c r="X245" s="40"/>
      <c r="Y245" s="40"/>
      <c r="Z245" s="40"/>
      <c r="AA245" s="40"/>
      <c r="AB245" s="40"/>
      <c r="AC245" s="40"/>
      <c r="AD245" s="40"/>
      <c r="AE245" s="40"/>
      <c r="AF245" s="40"/>
      <c r="AG245" s="40"/>
      <c r="AH245" s="40"/>
      <c r="AI245" s="40"/>
      <c r="AJ245" s="23"/>
      <c r="AK245" s="23"/>
      <c r="AL245" s="23"/>
      <c r="AM245" s="23"/>
      <c r="AN245" s="23"/>
      <c r="AO245" s="23"/>
      <c r="AP245" s="23"/>
      <c r="AQ245" s="23"/>
      <c r="AR245" s="23"/>
      <c r="AS245" s="41">
        <f t="shared" si="121"/>
        <v>0</v>
      </c>
      <c r="AT245" s="8"/>
      <c r="AU245" s="8"/>
      <c r="AV245" s="8"/>
      <c r="AW245" s="8"/>
      <c r="AX245" s="8"/>
      <c r="AY245" s="8"/>
      <c r="AZ245" s="8"/>
      <c r="BA245" s="8"/>
      <c r="BB245" s="8"/>
      <c r="BC245" s="8"/>
      <c r="BD245" s="8"/>
      <c r="BE245" s="8"/>
      <c r="BF245" s="8"/>
      <c r="BG245" s="8"/>
      <c r="BH245" s="8"/>
      <c r="BI245" s="8"/>
      <c r="BJ245" s="11" t="str">
        <f t="shared" si="134"/>
        <v/>
      </c>
      <c r="BK245" s="11" t="str">
        <f t="shared" si="135"/>
        <v/>
      </c>
      <c r="BL245" s="16"/>
      <c r="BM245" s="16"/>
      <c r="BN245" s="14" t="str">
        <f t="shared" si="122"/>
        <v/>
      </c>
      <c r="BO245" s="14" t="str">
        <f t="shared" si="123"/>
        <v/>
      </c>
      <c r="BP245" s="33"/>
      <c r="BR245" s="29"/>
      <c r="BS245" s="30"/>
      <c r="BT245" s="30"/>
      <c r="BU245" s="30"/>
      <c r="BV245" s="30"/>
      <c r="BW245" s="30"/>
      <c r="BX245" s="25"/>
      <c r="BY245" s="48">
        <f t="shared" si="124"/>
        <v>0</v>
      </c>
      <c r="BZ245" s="26"/>
      <c r="CA245" s="26"/>
      <c r="CB245" s="26"/>
      <c r="CC245" s="26"/>
      <c r="CD245" s="26"/>
      <c r="CE245" s="26"/>
      <c r="CF245" s="26"/>
      <c r="CG245" s="26"/>
      <c r="CH245" s="26"/>
      <c r="CI245" s="26"/>
      <c r="CJ245" s="26"/>
      <c r="CK245" s="26"/>
      <c r="CL245" s="27" t="str">
        <f t="shared" si="106"/>
        <v/>
      </c>
      <c r="CM245" s="27" t="str">
        <f t="shared" si="125"/>
        <v/>
      </c>
      <c r="CN245" s="26"/>
      <c r="CO245" s="26"/>
      <c r="CP245" s="14" t="str">
        <f t="shared" si="107"/>
        <v/>
      </c>
      <c r="CQ245" s="14" t="str">
        <f t="shared" si="108"/>
        <v/>
      </c>
      <c r="CR245" s="33"/>
      <c r="CS245" s="33"/>
      <c r="CT245" s="32"/>
      <c r="CU245" s="32"/>
      <c r="CV245" s="32"/>
      <c r="CW245" s="23"/>
      <c r="CX245" s="23"/>
      <c r="CY245" s="23"/>
      <c r="CZ245" s="23"/>
      <c r="DA245" s="26">
        <f t="shared" si="126"/>
        <v>0</v>
      </c>
      <c r="DB245" s="26"/>
      <c r="DC245" s="26"/>
      <c r="DD245" s="26"/>
      <c r="DE245" s="26"/>
      <c r="DF245" s="26"/>
      <c r="DG245" s="26"/>
      <c r="DH245" s="26"/>
      <c r="DI245" s="26"/>
      <c r="DJ245" s="26"/>
      <c r="DK245" s="26"/>
      <c r="DL245" s="26"/>
      <c r="DM245" s="26"/>
      <c r="DN245" s="26"/>
      <c r="DO245" s="26"/>
      <c r="DP245" s="26"/>
      <c r="DQ245" s="26"/>
      <c r="DR245" s="26"/>
      <c r="DS245" s="26"/>
      <c r="DT245" s="26"/>
      <c r="DU245" s="26"/>
      <c r="DV245" s="26"/>
      <c r="DW245" s="26"/>
      <c r="DX245" s="26"/>
      <c r="DY245" s="26"/>
      <c r="DZ245" s="27" t="str">
        <f t="shared" si="127"/>
        <v/>
      </c>
      <c r="EA245" s="27" t="str">
        <f t="shared" si="128"/>
        <v/>
      </c>
      <c r="EB245" s="27" t="str">
        <f t="shared" si="129"/>
        <v/>
      </c>
      <c r="EC245" s="27" t="str">
        <f t="shared" si="130"/>
        <v/>
      </c>
      <c r="ED245" s="26"/>
      <c r="EE245" s="26"/>
      <c r="EF245" s="26"/>
      <c r="EG245" s="26"/>
      <c r="EH245" s="27" t="str">
        <f t="shared" si="109"/>
        <v/>
      </c>
      <c r="EI245" s="27" t="str">
        <f t="shared" si="110"/>
        <v/>
      </c>
      <c r="EJ245" s="27" t="str">
        <f t="shared" si="111"/>
        <v/>
      </c>
      <c r="EK245" s="27" t="str">
        <f t="shared" si="112"/>
        <v/>
      </c>
      <c r="EL245" s="527"/>
      <c r="EN245" s="6" t="str">
        <f t="shared" si="113"/>
        <v/>
      </c>
      <c r="EO245" s="6" t="str">
        <f t="shared" si="114"/>
        <v/>
      </c>
      <c r="EP245" s="6" t="str">
        <f t="shared" si="115"/>
        <v/>
      </c>
      <c r="EQ245" s="6" t="str">
        <f t="shared" si="116"/>
        <v/>
      </c>
      <c r="ER245" s="24" t="str">
        <f t="shared" si="131"/>
        <v/>
      </c>
      <c r="ET245" s="6" t="e">
        <f t="shared" si="117"/>
        <v>#VALUE!</v>
      </c>
      <c r="EV245" s="79"/>
      <c r="EW245" s="79"/>
      <c r="EX245" s="79"/>
      <c r="EZ245" s="189" t="e">
        <f t="shared" si="118"/>
        <v>#VALUE!</v>
      </c>
      <c r="FA245" s="201" t="e">
        <f t="shared" si="132"/>
        <v>#VALUE!</v>
      </c>
      <c r="FB245" s="23"/>
      <c r="FC245" s="189" t="e">
        <f t="shared" si="133"/>
        <v>#VALUE!</v>
      </c>
      <c r="FE245" s="213">
        <f t="shared" si="119"/>
        <v>0</v>
      </c>
      <c r="FF245" s="213">
        <f t="shared" si="120"/>
        <v>0</v>
      </c>
    </row>
    <row r="246" spans="1:162" ht="15.75" x14ac:dyDescent="0.25">
      <c r="A246" s="23"/>
      <c r="B246" s="23"/>
      <c r="C246" s="23"/>
      <c r="D246" s="23"/>
      <c r="E246" s="16"/>
      <c r="F246" s="16"/>
      <c r="G246" s="40"/>
      <c r="H246" s="40"/>
      <c r="I246" s="40"/>
      <c r="J246" s="40"/>
      <c r="K246" s="40"/>
      <c r="L246" s="40"/>
      <c r="M246" s="40"/>
      <c r="N246" s="40"/>
      <c r="O246" s="40"/>
      <c r="P246" s="40"/>
      <c r="Q246" s="40"/>
      <c r="R246" s="40"/>
      <c r="S246" s="40"/>
      <c r="T246" s="40"/>
      <c r="U246" s="40"/>
      <c r="V246" s="40"/>
      <c r="W246" s="40"/>
      <c r="X246" s="40"/>
      <c r="Y246" s="40"/>
      <c r="Z246" s="40"/>
      <c r="AA246" s="40"/>
      <c r="AB246" s="40"/>
      <c r="AC246" s="40"/>
      <c r="AD246" s="40"/>
      <c r="AE246" s="40"/>
      <c r="AF246" s="40"/>
      <c r="AG246" s="40"/>
      <c r="AH246" s="40"/>
      <c r="AI246" s="40"/>
      <c r="AJ246" s="23"/>
      <c r="AK246" s="23"/>
      <c r="AL246" s="23"/>
      <c r="AM246" s="23"/>
      <c r="AN246" s="23"/>
      <c r="AO246" s="23"/>
      <c r="AP246" s="23"/>
      <c r="AQ246" s="23"/>
      <c r="AR246" s="23"/>
      <c r="AS246" s="41">
        <f t="shared" si="121"/>
        <v>0</v>
      </c>
      <c r="AT246" s="8"/>
      <c r="AU246" s="8"/>
      <c r="AV246" s="8"/>
      <c r="AW246" s="8"/>
      <c r="AX246" s="8"/>
      <c r="AY246" s="8"/>
      <c r="AZ246" s="8"/>
      <c r="BA246" s="8"/>
      <c r="BB246" s="8"/>
      <c r="BC246" s="8"/>
      <c r="BD246" s="8"/>
      <c r="BE246" s="8"/>
      <c r="BF246" s="8"/>
      <c r="BG246" s="8"/>
      <c r="BH246" s="8"/>
      <c r="BI246" s="8"/>
      <c r="BJ246" s="11" t="str">
        <f t="shared" si="134"/>
        <v/>
      </c>
      <c r="BK246" s="11" t="str">
        <f t="shared" si="135"/>
        <v/>
      </c>
      <c r="BL246" s="16"/>
      <c r="BM246" s="16"/>
      <c r="BN246" s="14" t="str">
        <f t="shared" si="122"/>
        <v/>
      </c>
      <c r="BO246" s="14" t="str">
        <f t="shared" si="123"/>
        <v/>
      </c>
      <c r="BP246" s="33"/>
      <c r="BR246" s="29"/>
      <c r="BS246" s="30"/>
      <c r="BT246" s="30"/>
      <c r="BU246" s="30"/>
      <c r="BV246" s="30"/>
      <c r="BW246" s="30"/>
      <c r="BX246" s="25"/>
      <c r="BY246" s="48">
        <f t="shared" si="124"/>
        <v>0</v>
      </c>
      <c r="BZ246" s="26"/>
      <c r="CA246" s="26"/>
      <c r="CB246" s="26"/>
      <c r="CC246" s="26"/>
      <c r="CD246" s="26"/>
      <c r="CE246" s="26"/>
      <c r="CF246" s="26"/>
      <c r="CG246" s="26"/>
      <c r="CH246" s="26"/>
      <c r="CI246" s="26"/>
      <c r="CJ246" s="26"/>
      <c r="CK246" s="26"/>
      <c r="CL246" s="27" t="str">
        <f t="shared" si="106"/>
        <v/>
      </c>
      <c r="CM246" s="27" t="str">
        <f t="shared" si="125"/>
        <v/>
      </c>
      <c r="CN246" s="26"/>
      <c r="CO246" s="26"/>
      <c r="CP246" s="14" t="str">
        <f t="shared" si="107"/>
        <v/>
      </c>
      <c r="CQ246" s="14" t="str">
        <f t="shared" si="108"/>
        <v/>
      </c>
      <c r="CR246" s="33"/>
      <c r="CS246" s="33"/>
      <c r="CT246" s="32"/>
      <c r="CU246" s="32"/>
      <c r="CV246" s="32"/>
      <c r="CW246" s="23"/>
      <c r="CX246" s="23"/>
      <c r="CY246" s="23"/>
      <c r="CZ246" s="23"/>
      <c r="DA246" s="26">
        <f t="shared" si="126"/>
        <v>0</v>
      </c>
      <c r="DB246" s="26"/>
      <c r="DC246" s="26"/>
      <c r="DD246" s="26"/>
      <c r="DE246" s="26"/>
      <c r="DF246" s="26"/>
      <c r="DG246" s="26"/>
      <c r="DH246" s="26"/>
      <c r="DI246" s="26"/>
      <c r="DJ246" s="26"/>
      <c r="DK246" s="26"/>
      <c r="DL246" s="26"/>
      <c r="DM246" s="26"/>
      <c r="DN246" s="26"/>
      <c r="DO246" s="26"/>
      <c r="DP246" s="26"/>
      <c r="DQ246" s="26"/>
      <c r="DR246" s="26"/>
      <c r="DS246" s="26"/>
      <c r="DT246" s="26"/>
      <c r="DU246" s="26"/>
      <c r="DV246" s="26"/>
      <c r="DW246" s="26"/>
      <c r="DX246" s="26"/>
      <c r="DY246" s="26"/>
      <c r="DZ246" s="27" t="str">
        <f t="shared" si="127"/>
        <v/>
      </c>
      <c r="EA246" s="27" t="str">
        <f t="shared" si="128"/>
        <v/>
      </c>
      <c r="EB246" s="27" t="str">
        <f t="shared" si="129"/>
        <v/>
      </c>
      <c r="EC246" s="27" t="str">
        <f t="shared" si="130"/>
        <v/>
      </c>
      <c r="ED246" s="26"/>
      <c r="EE246" s="26"/>
      <c r="EF246" s="26"/>
      <c r="EG246" s="26"/>
      <c r="EH246" s="27" t="str">
        <f t="shared" si="109"/>
        <v/>
      </c>
      <c r="EI246" s="27" t="str">
        <f t="shared" si="110"/>
        <v/>
      </c>
      <c r="EJ246" s="27" t="str">
        <f t="shared" si="111"/>
        <v/>
      </c>
      <c r="EK246" s="27" t="str">
        <f t="shared" si="112"/>
        <v/>
      </c>
      <c r="EL246" s="527"/>
      <c r="EN246" s="6" t="str">
        <f t="shared" si="113"/>
        <v/>
      </c>
      <c r="EO246" s="6" t="str">
        <f t="shared" si="114"/>
        <v/>
      </c>
      <c r="EP246" s="6" t="str">
        <f t="shared" si="115"/>
        <v/>
      </c>
      <c r="EQ246" s="6" t="str">
        <f t="shared" si="116"/>
        <v/>
      </c>
      <c r="ER246" s="24" t="str">
        <f t="shared" si="131"/>
        <v/>
      </c>
      <c r="ET246" s="6" t="e">
        <f t="shared" si="117"/>
        <v>#VALUE!</v>
      </c>
      <c r="EV246" s="79"/>
      <c r="EW246" s="79"/>
      <c r="EX246" s="79"/>
      <c r="EZ246" s="189" t="e">
        <f t="shared" si="118"/>
        <v>#VALUE!</v>
      </c>
      <c r="FA246" s="201" t="e">
        <f t="shared" si="132"/>
        <v>#VALUE!</v>
      </c>
      <c r="FB246" s="23"/>
      <c r="FC246" s="189" t="e">
        <f t="shared" si="133"/>
        <v>#VALUE!</v>
      </c>
      <c r="FE246" s="213">
        <f t="shared" si="119"/>
        <v>0</v>
      </c>
      <c r="FF246" s="213">
        <f t="shared" si="120"/>
        <v>0</v>
      </c>
    </row>
    <row r="247" spans="1:162" ht="15.75" x14ac:dyDescent="0.25">
      <c r="A247" s="23"/>
      <c r="B247" s="23"/>
      <c r="C247" s="23"/>
      <c r="D247" s="23"/>
      <c r="E247" s="16"/>
      <c r="F247" s="16"/>
      <c r="G247" s="40"/>
      <c r="H247" s="40"/>
      <c r="I247" s="40"/>
      <c r="J247" s="40"/>
      <c r="K247" s="40"/>
      <c r="L247" s="40"/>
      <c r="M247" s="40"/>
      <c r="N247" s="40"/>
      <c r="O247" s="40"/>
      <c r="P247" s="40"/>
      <c r="Q247" s="40"/>
      <c r="R247" s="40"/>
      <c r="S247" s="40"/>
      <c r="T247" s="40"/>
      <c r="U247" s="40"/>
      <c r="V247" s="40"/>
      <c r="W247" s="40"/>
      <c r="X247" s="40"/>
      <c r="Y247" s="40"/>
      <c r="Z247" s="40"/>
      <c r="AA247" s="40"/>
      <c r="AB247" s="40"/>
      <c r="AC247" s="40"/>
      <c r="AD247" s="40"/>
      <c r="AE247" s="40"/>
      <c r="AF247" s="40"/>
      <c r="AG247" s="40"/>
      <c r="AH247" s="40"/>
      <c r="AI247" s="40"/>
      <c r="AJ247" s="23"/>
      <c r="AK247" s="23"/>
      <c r="AL247" s="23"/>
      <c r="AM247" s="23"/>
      <c r="AN247" s="23"/>
      <c r="AO247" s="23"/>
      <c r="AP247" s="23"/>
      <c r="AQ247" s="23"/>
      <c r="AR247" s="23"/>
      <c r="AS247" s="41">
        <f t="shared" si="121"/>
        <v>0</v>
      </c>
      <c r="AT247" s="8"/>
      <c r="AU247" s="8"/>
      <c r="AV247" s="8"/>
      <c r="AW247" s="8"/>
      <c r="AX247" s="8"/>
      <c r="AY247" s="8"/>
      <c r="AZ247" s="8"/>
      <c r="BA247" s="8"/>
      <c r="BB247" s="8"/>
      <c r="BC247" s="8"/>
      <c r="BD247" s="8"/>
      <c r="BE247" s="8"/>
      <c r="BF247" s="8"/>
      <c r="BG247" s="8"/>
      <c r="BH247" s="8"/>
      <c r="BI247" s="8"/>
      <c r="BJ247" s="11" t="str">
        <f t="shared" si="134"/>
        <v/>
      </c>
      <c r="BK247" s="11" t="str">
        <f t="shared" si="135"/>
        <v/>
      </c>
      <c r="BL247" s="16"/>
      <c r="BM247" s="16"/>
      <c r="BN247" s="14" t="str">
        <f t="shared" si="122"/>
        <v/>
      </c>
      <c r="BO247" s="14" t="str">
        <f t="shared" si="123"/>
        <v/>
      </c>
      <c r="BP247" s="33"/>
      <c r="BR247" s="29"/>
      <c r="BS247" s="30"/>
      <c r="BT247" s="30"/>
      <c r="BU247" s="30"/>
      <c r="BV247" s="30"/>
      <c r="BW247" s="30"/>
      <c r="BX247" s="25"/>
      <c r="BY247" s="48">
        <f t="shared" si="124"/>
        <v>0</v>
      </c>
      <c r="BZ247" s="26"/>
      <c r="CA247" s="26"/>
      <c r="CB247" s="26"/>
      <c r="CC247" s="26"/>
      <c r="CD247" s="26"/>
      <c r="CE247" s="26"/>
      <c r="CF247" s="26"/>
      <c r="CG247" s="26"/>
      <c r="CH247" s="26"/>
      <c r="CI247" s="26"/>
      <c r="CJ247" s="26"/>
      <c r="CK247" s="26"/>
      <c r="CL247" s="27" t="str">
        <f t="shared" si="106"/>
        <v/>
      </c>
      <c r="CM247" s="27" t="str">
        <f t="shared" si="125"/>
        <v/>
      </c>
      <c r="CN247" s="26"/>
      <c r="CO247" s="26"/>
      <c r="CP247" s="14" t="str">
        <f t="shared" si="107"/>
        <v/>
      </c>
      <c r="CQ247" s="14" t="str">
        <f t="shared" si="108"/>
        <v/>
      </c>
      <c r="CR247" s="33"/>
      <c r="CS247" s="33"/>
      <c r="CT247" s="32"/>
      <c r="CU247" s="32"/>
      <c r="CV247" s="32"/>
      <c r="CW247" s="23"/>
      <c r="CX247" s="23"/>
      <c r="CY247" s="23"/>
      <c r="CZ247" s="23"/>
      <c r="DA247" s="26">
        <f t="shared" si="126"/>
        <v>0</v>
      </c>
      <c r="DB247" s="26"/>
      <c r="DC247" s="26"/>
      <c r="DD247" s="26"/>
      <c r="DE247" s="26"/>
      <c r="DF247" s="26"/>
      <c r="DG247" s="26"/>
      <c r="DH247" s="26"/>
      <c r="DI247" s="26"/>
      <c r="DJ247" s="26"/>
      <c r="DK247" s="26"/>
      <c r="DL247" s="26"/>
      <c r="DM247" s="26"/>
      <c r="DN247" s="26"/>
      <c r="DO247" s="26"/>
      <c r="DP247" s="26"/>
      <c r="DQ247" s="26"/>
      <c r="DR247" s="26"/>
      <c r="DS247" s="26"/>
      <c r="DT247" s="26"/>
      <c r="DU247" s="26"/>
      <c r="DV247" s="26"/>
      <c r="DW247" s="26"/>
      <c r="DX247" s="26"/>
      <c r="DY247" s="26"/>
      <c r="DZ247" s="27" t="str">
        <f t="shared" si="127"/>
        <v/>
      </c>
      <c r="EA247" s="27" t="str">
        <f t="shared" si="128"/>
        <v/>
      </c>
      <c r="EB247" s="27" t="str">
        <f t="shared" si="129"/>
        <v/>
      </c>
      <c r="EC247" s="27" t="str">
        <f t="shared" si="130"/>
        <v/>
      </c>
      <c r="ED247" s="26"/>
      <c r="EE247" s="26"/>
      <c r="EF247" s="26"/>
      <c r="EG247" s="26"/>
      <c r="EH247" s="27" t="str">
        <f t="shared" si="109"/>
        <v/>
      </c>
      <c r="EI247" s="27" t="str">
        <f t="shared" si="110"/>
        <v/>
      </c>
      <c r="EJ247" s="27" t="str">
        <f t="shared" si="111"/>
        <v/>
      </c>
      <c r="EK247" s="27" t="str">
        <f t="shared" si="112"/>
        <v/>
      </c>
      <c r="EL247" s="527"/>
      <c r="EN247" s="6" t="str">
        <f t="shared" si="113"/>
        <v/>
      </c>
      <c r="EO247" s="6" t="str">
        <f t="shared" si="114"/>
        <v/>
      </c>
      <c r="EP247" s="6" t="str">
        <f t="shared" si="115"/>
        <v/>
      </c>
      <c r="EQ247" s="6" t="str">
        <f t="shared" si="116"/>
        <v/>
      </c>
      <c r="ER247" s="24" t="str">
        <f t="shared" si="131"/>
        <v/>
      </c>
      <c r="ET247" s="6" t="e">
        <f t="shared" si="117"/>
        <v>#VALUE!</v>
      </c>
      <c r="EV247" s="79"/>
      <c r="EW247" s="79"/>
      <c r="EX247" s="79"/>
      <c r="EZ247" s="189" t="e">
        <f t="shared" si="118"/>
        <v>#VALUE!</v>
      </c>
      <c r="FA247" s="201" t="e">
        <f t="shared" si="132"/>
        <v>#VALUE!</v>
      </c>
      <c r="FB247" s="23"/>
      <c r="FC247" s="189" t="e">
        <f t="shared" si="133"/>
        <v>#VALUE!</v>
      </c>
      <c r="FE247" s="213">
        <f t="shared" si="119"/>
        <v>0</v>
      </c>
      <c r="FF247" s="213">
        <f t="shared" si="120"/>
        <v>0</v>
      </c>
    </row>
    <row r="248" spans="1:162" ht="15.75" x14ac:dyDescent="0.25">
      <c r="A248" s="23"/>
      <c r="B248" s="23"/>
      <c r="C248" s="23"/>
      <c r="D248" s="23"/>
      <c r="E248" s="16"/>
      <c r="F248" s="16"/>
      <c r="G248" s="40"/>
      <c r="H248" s="40"/>
      <c r="I248" s="40"/>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23"/>
      <c r="AK248" s="23"/>
      <c r="AL248" s="23"/>
      <c r="AM248" s="23"/>
      <c r="AN248" s="23"/>
      <c r="AO248" s="23"/>
      <c r="AP248" s="23"/>
      <c r="AQ248" s="23"/>
      <c r="AR248" s="23"/>
      <c r="AS248" s="41">
        <f t="shared" si="121"/>
        <v>0</v>
      </c>
      <c r="AT248" s="8"/>
      <c r="AU248" s="8"/>
      <c r="AV248" s="8"/>
      <c r="AW248" s="8"/>
      <c r="AX248" s="8"/>
      <c r="AY248" s="8"/>
      <c r="AZ248" s="8"/>
      <c r="BA248" s="8"/>
      <c r="BB248" s="8"/>
      <c r="BC248" s="8"/>
      <c r="BD248" s="8"/>
      <c r="BE248" s="8"/>
      <c r="BF248" s="8"/>
      <c r="BG248" s="8"/>
      <c r="BH248" s="8"/>
      <c r="BI248" s="8"/>
      <c r="BJ248" s="11" t="str">
        <f t="shared" si="134"/>
        <v/>
      </c>
      <c r="BK248" s="11" t="str">
        <f t="shared" si="135"/>
        <v/>
      </c>
      <c r="BL248" s="16"/>
      <c r="BM248" s="16"/>
      <c r="BN248" s="14" t="str">
        <f t="shared" si="122"/>
        <v/>
      </c>
      <c r="BO248" s="14" t="str">
        <f t="shared" si="123"/>
        <v/>
      </c>
      <c r="BP248" s="33"/>
      <c r="BR248" s="29"/>
      <c r="BS248" s="30"/>
      <c r="BT248" s="30"/>
      <c r="BU248" s="30"/>
      <c r="BV248" s="30"/>
      <c r="BW248" s="30"/>
      <c r="BX248" s="25"/>
      <c r="BY248" s="48">
        <f t="shared" si="124"/>
        <v>0</v>
      </c>
      <c r="BZ248" s="26"/>
      <c r="CA248" s="26"/>
      <c r="CB248" s="26"/>
      <c r="CC248" s="26"/>
      <c r="CD248" s="26"/>
      <c r="CE248" s="26"/>
      <c r="CF248" s="26"/>
      <c r="CG248" s="26"/>
      <c r="CH248" s="26"/>
      <c r="CI248" s="26"/>
      <c r="CJ248" s="26"/>
      <c r="CK248" s="26"/>
      <c r="CL248" s="27" t="str">
        <f t="shared" si="106"/>
        <v/>
      </c>
      <c r="CM248" s="27" t="str">
        <f t="shared" si="125"/>
        <v/>
      </c>
      <c r="CN248" s="26"/>
      <c r="CO248" s="26"/>
      <c r="CP248" s="14" t="str">
        <f t="shared" si="107"/>
        <v/>
      </c>
      <c r="CQ248" s="14" t="str">
        <f t="shared" si="108"/>
        <v/>
      </c>
      <c r="CR248" s="33"/>
      <c r="CS248" s="33"/>
      <c r="CT248" s="32"/>
      <c r="CU248" s="32"/>
      <c r="CV248" s="32"/>
      <c r="CW248" s="23"/>
      <c r="CX248" s="23"/>
      <c r="CY248" s="23"/>
      <c r="CZ248" s="23"/>
      <c r="DA248" s="26">
        <f t="shared" si="126"/>
        <v>0</v>
      </c>
      <c r="DB248" s="26"/>
      <c r="DC248" s="26"/>
      <c r="DD248" s="26"/>
      <c r="DE248" s="26"/>
      <c r="DF248" s="26"/>
      <c r="DG248" s="26"/>
      <c r="DH248" s="26"/>
      <c r="DI248" s="26"/>
      <c r="DJ248" s="26"/>
      <c r="DK248" s="26"/>
      <c r="DL248" s="26"/>
      <c r="DM248" s="26"/>
      <c r="DN248" s="26"/>
      <c r="DO248" s="26"/>
      <c r="DP248" s="26"/>
      <c r="DQ248" s="26"/>
      <c r="DR248" s="26"/>
      <c r="DS248" s="26"/>
      <c r="DT248" s="26"/>
      <c r="DU248" s="26"/>
      <c r="DV248" s="26"/>
      <c r="DW248" s="26"/>
      <c r="DX248" s="26"/>
      <c r="DY248" s="26"/>
      <c r="DZ248" s="27" t="str">
        <f t="shared" si="127"/>
        <v/>
      </c>
      <c r="EA248" s="27" t="str">
        <f t="shared" si="128"/>
        <v/>
      </c>
      <c r="EB248" s="27" t="str">
        <f t="shared" si="129"/>
        <v/>
      </c>
      <c r="EC248" s="27" t="str">
        <f t="shared" si="130"/>
        <v/>
      </c>
      <c r="ED248" s="26"/>
      <c r="EE248" s="26"/>
      <c r="EF248" s="26"/>
      <c r="EG248" s="26"/>
      <c r="EH248" s="27" t="str">
        <f t="shared" si="109"/>
        <v/>
      </c>
      <c r="EI248" s="27" t="str">
        <f t="shared" si="110"/>
        <v/>
      </c>
      <c r="EJ248" s="27" t="str">
        <f t="shared" si="111"/>
        <v/>
      </c>
      <c r="EK248" s="27" t="str">
        <f t="shared" si="112"/>
        <v/>
      </c>
      <c r="EL248" s="527"/>
      <c r="EN248" s="6" t="str">
        <f t="shared" si="113"/>
        <v/>
      </c>
      <c r="EO248" s="6" t="str">
        <f t="shared" si="114"/>
        <v/>
      </c>
      <c r="EP248" s="6" t="str">
        <f t="shared" si="115"/>
        <v/>
      </c>
      <c r="EQ248" s="6" t="str">
        <f t="shared" si="116"/>
        <v/>
      </c>
      <c r="ER248" s="24" t="str">
        <f t="shared" si="131"/>
        <v/>
      </c>
      <c r="ET248" s="6" t="e">
        <f t="shared" si="117"/>
        <v>#VALUE!</v>
      </c>
      <c r="EV248" s="79"/>
      <c r="EW248" s="79"/>
      <c r="EX248" s="79"/>
      <c r="EZ248" s="189" t="e">
        <f t="shared" si="118"/>
        <v>#VALUE!</v>
      </c>
      <c r="FA248" s="201" t="e">
        <f t="shared" si="132"/>
        <v>#VALUE!</v>
      </c>
      <c r="FB248" s="23"/>
      <c r="FC248" s="189" t="e">
        <f t="shared" si="133"/>
        <v>#VALUE!</v>
      </c>
      <c r="FE248" s="213">
        <f t="shared" si="119"/>
        <v>0</v>
      </c>
      <c r="FF248" s="213">
        <f t="shared" si="120"/>
        <v>0</v>
      </c>
    </row>
    <row r="249" spans="1:162" ht="15.75" x14ac:dyDescent="0.25">
      <c r="A249" s="23"/>
      <c r="B249" s="23"/>
      <c r="C249" s="23"/>
      <c r="D249" s="23"/>
      <c r="E249" s="16"/>
      <c r="F249" s="16"/>
      <c r="G249" s="40"/>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23"/>
      <c r="AK249" s="23"/>
      <c r="AL249" s="23"/>
      <c r="AM249" s="23"/>
      <c r="AN249" s="23"/>
      <c r="AO249" s="23"/>
      <c r="AP249" s="23"/>
      <c r="AQ249" s="23"/>
      <c r="AR249" s="23"/>
      <c r="AS249" s="41">
        <f t="shared" si="121"/>
        <v>0</v>
      </c>
      <c r="AT249" s="8"/>
      <c r="AU249" s="8"/>
      <c r="AV249" s="8"/>
      <c r="AW249" s="8"/>
      <c r="AX249" s="8"/>
      <c r="AY249" s="8"/>
      <c r="AZ249" s="8"/>
      <c r="BA249" s="8"/>
      <c r="BB249" s="8"/>
      <c r="BC249" s="8"/>
      <c r="BD249" s="8"/>
      <c r="BE249" s="8"/>
      <c r="BF249" s="8"/>
      <c r="BG249" s="8"/>
      <c r="BH249" s="8"/>
      <c r="BI249" s="8"/>
      <c r="BJ249" s="11" t="str">
        <f t="shared" si="134"/>
        <v/>
      </c>
      <c r="BK249" s="11" t="str">
        <f t="shared" si="135"/>
        <v/>
      </c>
      <c r="BL249" s="16"/>
      <c r="BM249" s="16"/>
      <c r="BN249" s="14" t="str">
        <f t="shared" si="122"/>
        <v/>
      </c>
      <c r="BO249" s="14" t="str">
        <f t="shared" si="123"/>
        <v/>
      </c>
      <c r="BP249" s="33"/>
      <c r="BR249" s="29"/>
      <c r="BS249" s="30"/>
      <c r="BT249" s="30"/>
      <c r="BU249" s="30"/>
      <c r="BV249" s="30"/>
      <c r="BW249" s="30"/>
      <c r="BX249" s="25"/>
      <c r="BY249" s="48">
        <f t="shared" si="124"/>
        <v>0</v>
      </c>
      <c r="BZ249" s="26"/>
      <c r="CA249" s="26"/>
      <c r="CB249" s="26"/>
      <c r="CC249" s="26"/>
      <c r="CD249" s="26"/>
      <c r="CE249" s="26"/>
      <c r="CF249" s="26"/>
      <c r="CG249" s="26"/>
      <c r="CH249" s="26"/>
      <c r="CI249" s="26"/>
      <c r="CJ249" s="26"/>
      <c r="CK249" s="26"/>
      <c r="CL249" s="27" t="str">
        <f t="shared" si="106"/>
        <v/>
      </c>
      <c r="CM249" s="27" t="str">
        <f t="shared" si="125"/>
        <v/>
      </c>
      <c r="CN249" s="26"/>
      <c r="CO249" s="26"/>
      <c r="CP249" s="14" t="str">
        <f t="shared" si="107"/>
        <v/>
      </c>
      <c r="CQ249" s="14" t="str">
        <f t="shared" si="108"/>
        <v/>
      </c>
      <c r="CR249" s="33"/>
      <c r="CS249" s="33"/>
      <c r="CT249" s="32"/>
      <c r="CU249" s="32"/>
      <c r="CV249" s="32"/>
      <c r="CW249" s="23"/>
      <c r="CX249" s="23"/>
      <c r="CY249" s="23"/>
      <c r="CZ249" s="23"/>
      <c r="DA249" s="26">
        <f t="shared" si="126"/>
        <v>0</v>
      </c>
      <c r="DB249" s="26"/>
      <c r="DC249" s="26"/>
      <c r="DD249" s="26"/>
      <c r="DE249" s="26"/>
      <c r="DF249" s="26"/>
      <c r="DG249" s="26"/>
      <c r="DH249" s="26"/>
      <c r="DI249" s="26"/>
      <c r="DJ249" s="26"/>
      <c r="DK249" s="26"/>
      <c r="DL249" s="26"/>
      <c r="DM249" s="26"/>
      <c r="DN249" s="26"/>
      <c r="DO249" s="26"/>
      <c r="DP249" s="26"/>
      <c r="DQ249" s="26"/>
      <c r="DR249" s="26"/>
      <c r="DS249" s="26"/>
      <c r="DT249" s="26"/>
      <c r="DU249" s="26"/>
      <c r="DV249" s="26"/>
      <c r="DW249" s="26"/>
      <c r="DX249" s="26"/>
      <c r="DY249" s="26"/>
      <c r="DZ249" s="27" t="str">
        <f t="shared" si="127"/>
        <v/>
      </c>
      <c r="EA249" s="27" t="str">
        <f t="shared" si="128"/>
        <v/>
      </c>
      <c r="EB249" s="27" t="str">
        <f t="shared" si="129"/>
        <v/>
      </c>
      <c r="EC249" s="27" t="str">
        <f t="shared" si="130"/>
        <v/>
      </c>
      <c r="ED249" s="26"/>
      <c r="EE249" s="26"/>
      <c r="EF249" s="26"/>
      <c r="EG249" s="26"/>
      <c r="EH249" s="27" t="str">
        <f t="shared" si="109"/>
        <v/>
      </c>
      <c r="EI249" s="27" t="str">
        <f t="shared" si="110"/>
        <v/>
      </c>
      <c r="EJ249" s="27" t="str">
        <f t="shared" si="111"/>
        <v/>
      </c>
      <c r="EK249" s="27" t="str">
        <f t="shared" si="112"/>
        <v/>
      </c>
      <c r="EL249" s="527"/>
      <c r="EN249" s="6" t="str">
        <f t="shared" si="113"/>
        <v/>
      </c>
      <c r="EO249" s="6" t="str">
        <f t="shared" si="114"/>
        <v/>
      </c>
      <c r="EP249" s="6" t="str">
        <f t="shared" si="115"/>
        <v/>
      </c>
      <c r="EQ249" s="6" t="str">
        <f t="shared" si="116"/>
        <v/>
      </c>
      <c r="ER249" s="24" t="str">
        <f t="shared" si="131"/>
        <v/>
      </c>
      <c r="ET249" s="6" t="e">
        <f t="shared" si="117"/>
        <v>#VALUE!</v>
      </c>
      <c r="EV249" s="79"/>
      <c r="EW249" s="79"/>
      <c r="EX249" s="79"/>
      <c r="EZ249" s="189" t="e">
        <f t="shared" si="118"/>
        <v>#VALUE!</v>
      </c>
      <c r="FA249" s="201" t="e">
        <f t="shared" si="132"/>
        <v>#VALUE!</v>
      </c>
      <c r="FB249" s="23"/>
      <c r="FC249" s="189" t="e">
        <f t="shared" si="133"/>
        <v>#VALUE!</v>
      </c>
      <c r="FE249" s="213">
        <f t="shared" si="119"/>
        <v>0</v>
      </c>
      <c r="FF249" s="213">
        <f t="shared" si="120"/>
        <v>0</v>
      </c>
    </row>
    <row r="250" spans="1:162" ht="15.75" x14ac:dyDescent="0.25">
      <c r="A250" s="23"/>
      <c r="B250" s="23"/>
      <c r="C250" s="23"/>
      <c r="D250" s="23"/>
      <c r="E250" s="16"/>
      <c r="F250" s="16"/>
      <c r="G250" s="40"/>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23"/>
      <c r="AK250" s="23"/>
      <c r="AL250" s="23"/>
      <c r="AM250" s="23"/>
      <c r="AN250" s="23"/>
      <c r="AO250" s="23"/>
      <c r="AP250" s="23"/>
      <c r="AQ250" s="23"/>
      <c r="AR250" s="23"/>
      <c r="AS250" s="41">
        <f t="shared" si="121"/>
        <v>0</v>
      </c>
      <c r="AT250" s="8"/>
      <c r="AU250" s="8"/>
      <c r="AV250" s="8"/>
      <c r="AW250" s="8"/>
      <c r="AX250" s="8"/>
      <c r="AY250" s="8"/>
      <c r="AZ250" s="8"/>
      <c r="BA250" s="8"/>
      <c r="BB250" s="8"/>
      <c r="BC250" s="8"/>
      <c r="BD250" s="8"/>
      <c r="BE250" s="8"/>
      <c r="BF250" s="8"/>
      <c r="BG250" s="8"/>
      <c r="BH250" s="8"/>
      <c r="BI250" s="8"/>
      <c r="BJ250" s="11" t="str">
        <f t="shared" si="134"/>
        <v/>
      </c>
      <c r="BK250" s="11" t="str">
        <f t="shared" si="135"/>
        <v/>
      </c>
      <c r="BL250" s="16"/>
      <c r="BM250" s="16"/>
      <c r="BN250" s="14" t="str">
        <f t="shared" si="122"/>
        <v/>
      </c>
      <c r="BO250" s="14" t="str">
        <f t="shared" si="123"/>
        <v/>
      </c>
      <c r="BP250" s="33"/>
      <c r="BR250" s="29"/>
      <c r="BS250" s="30"/>
      <c r="BT250" s="30"/>
      <c r="BU250" s="30"/>
      <c r="BV250" s="30"/>
      <c r="BW250" s="30"/>
      <c r="BX250" s="25"/>
      <c r="BY250" s="48">
        <f t="shared" si="124"/>
        <v>0</v>
      </c>
      <c r="BZ250" s="26"/>
      <c r="CA250" s="26"/>
      <c r="CB250" s="26"/>
      <c r="CC250" s="26"/>
      <c r="CD250" s="26"/>
      <c r="CE250" s="26"/>
      <c r="CF250" s="26"/>
      <c r="CG250" s="26"/>
      <c r="CH250" s="26"/>
      <c r="CI250" s="26"/>
      <c r="CJ250" s="26"/>
      <c r="CK250" s="26"/>
      <c r="CL250" s="27" t="str">
        <f t="shared" si="106"/>
        <v/>
      </c>
      <c r="CM250" s="27" t="str">
        <f t="shared" si="125"/>
        <v/>
      </c>
      <c r="CN250" s="26"/>
      <c r="CO250" s="26"/>
      <c r="CP250" s="14" t="str">
        <f t="shared" si="107"/>
        <v/>
      </c>
      <c r="CQ250" s="14" t="str">
        <f t="shared" si="108"/>
        <v/>
      </c>
      <c r="CR250" s="33"/>
      <c r="CS250" s="33"/>
      <c r="CT250" s="32"/>
      <c r="CU250" s="32"/>
      <c r="CV250" s="32"/>
      <c r="CW250" s="23"/>
      <c r="CX250" s="23"/>
      <c r="CY250" s="23"/>
      <c r="CZ250" s="23"/>
      <c r="DA250" s="26">
        <f t="shared" si="126"/>
        <v>0</v>
      </c>
      <c r="DB250" s="26"/>
      <c r="DC250" s="26"/>
      <c r="DD250" s="26"/>
      <c r="DE250" s="26"/>
      <c r="DF250" s="26"/>
      <c r="DG250" s="26"/>
      <c r="DH250" s="26"/>
      <c r="DI250" s="26"/>
      <c r="DJ250" s="26"/>
      <c r="DK250" s="26"/>
      <c r="DL250" s="26"/>
      <c r="DM250" s="26"/>
      <c r="DN250" s="26"/>
      <c r="DO250" s="26"/>
      <c r="DP250" s="26"/>
      <c r="DQ250" s="26"/>
      <c r="DR250" s="26"/>
      <c r="DS250" s="26"/>
      <c r="DT250" s="26"/>
      <c r="DU250" s="26"/>
      <c r="DV250" s="26"/>
      <c r="DW250" s="26"/>
      <c r="DX250" s="26"/>
      <c r="DY250" s="26"/>
      <c r="DZ250" s="27" t="str">
        <f t="shared" si="127"/>
        <v/>
      </c>
      <c r="EA250" s="27" t="str">
        <f t="shared" si="128"/>
        <v/>
      </c>
      <c r="EB250" s="27" t="str">
        <f t="shared" si="129"/>
        <v/>
      </c>
      <c r="EC250" s="27" t="str">
        <f t="shared" si="130"/>
        <v/>
      </c>
      <c r="ED250" s="26"/>
      <c r="EE250" s="26"/>
      <c r="EF250" s="26"/>
      <c r="EG250" s="26"/>
      <c r="EH250" s="27" t="str">
        <f t="shared" si="109"/>
        <v/>
      </c>
      <c r="EI250" s="27" t="str">
        <f t="shared" si="110"/>
        <v/>
      </c>
      <c r="EJ250" s="27" t="str">
        <f t="shared" si="111"/>
        <v/>
      </c>
      <c r="EK250" s="27" t="str">
        <f t="shared" si="112"/>
        <v/>
      </c>
      <c r="EL250" s="527"/>
      <c r="EN250" s="6" t="str">
        <f t="shared" si="113"/>
        <v/>
      </c>
      <c r="EO250" s="6" t="str">
        <f t="shared" si="114"/>
        <v/>
      </c>
      <c r="EP250" s="6" t="str">
        <f t="shared" si="115"/>
        <v/>
      </c>
      <c r="EQ250" s="6" t="str">
        <f t="shared" si="116"/>
        <v/>
      </c>
      <c r="ER250" s="24" t="str">
        <f t="shared" si="131"/>
        <v/>
      </c>
      <c r="ET250" s="6" t="e">
        <f t="shared" si="117"/>
        <v>#VALUE!</v>
      </c>
      <c r="EV250" s="79"/>
      <c r="EW250" s="79"/>
      <c r="EX250" s="79"/>
      <c r="EZ250" s="189" t="e">
        <f t="shared" si="118"/>
        <v>#VALUE!</v>
      </c>
      <c r="FA250" s="201" t="e">
        <f t="shared" si="132"/>
        <v>#VALUE!</v>
      </c>
      <c r="FB250" s="23"/>
      <c r="FC250" s="189" t="e">
        <f t="shared" si="133"/>
        <v>#VALUE!</v>
      </c>
      <c r="FE250" s="213">
        <f t="shared" si="119"/>
        <v>0</v>
      </c>
      <c r="FF250" s="213">
        <f t="shared" si="120"/>
        <v>0</v>
      </c>
    </row>
    <row r="251" spans="1:162" ht="15.75" x14ac:dyDescent="0.25">
      <c r="A251" s="23"/>
      <c r="B251" s="23"/>
      <c r="C251" s="23"/>
      <c r="D251" s="23"/>
      <c r="E251" s="16"/>
      <c r="F251" s="16"/>
      <c r="G251" s="40"/>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23"/>
      <c r="AK251" s="23"/>
      <c r="AL251" s="23"/>
      <c r="AM251" s="23"/>
      <c r="AN251" s="23"/>
      <c r="AO251" s="23"/>
      <c r="AP251" s="23"/>
      <c r="AQ251" s="23"/>
      <c r="AR251" s="23"/>
      <c r="AS251" s="41">
        <f t="shared" si="121"/>
        <v>0</v>
      </c>
      <c r="AT251" s="8"/>
      <c r="AU251" s="8"/>
      <c r="AV251" s="8"/>
      <c r="AW251" s="8"/>
      <c r="AX251" s="8"/>
      <c r="AY251" s="8"/>
      <c r="AZ251" s="8"/>
      <c r="BA251" s="8"/>
      <c r="BB251" s="8"/>
      <c r="BC251" s="8"/>
      <c r="BD251" s="8"/>
      <c r="BE251" s="8"/>
      <c r="BF251" s="8"/>
      <c r="BG251" s="8"/>
      <c r="BH251" s="8"/>
      <c r="BI251" s="8"/>
      <c r="BJ251" s="11" t="str">
        <f t="shared" si="134"/>
        <v/>
      </c>
      <c r="BK251" s="11" t="str">
        <f t="shared" si="135"/>
        <v/>
      </c>
      <c r="BL251" s="16"/>
      <c r="BM251" s="16"/>
      <c r="BN251" s="14" t="str">
        <f t="shared" si="122"/>
        <v/>
      </c>
      <c r="BO251" s="14" t="str">
        <f t="shared" si="123"/>
        <v/>
      </c>
      <c r="BP251" s="33"/>
      <c r="BR251" s="29"/>
      <c r="BS251" s="30"/>
      <c r="BT251" s="30"/>
      <c r="BU251" s="30"/>
      <c r="BV251" s="30"/>
      <c r="BW251" s="30"/>
      <c r="BX251" s="25"/>
      <c r="BY251" s="48">
        <f t="shared" si="124"/>
        <v>0</v>
      </c>
      <c r="BZ251" s="26"/>
      <c r="CA251" s="26"/>
      <c r="CB251" s="26"/>
      <c r="CC251" s="26"/>
      <c r="CD251" s="26"/>
      <c r="CE251" s="26"/>
      <c r="CF251" s="26"/>
      <c r="CG251" s="26"/>
      <c r="CH251" s="26"/>
      <c r="CI251" s="26"/>
      <c r="CJ251" s="26"/>
      <c r="CK251" s="26"/>
      <c r="CL251" s="27" t="str">
        <f t="shared" si="106"/>
        <v/>
      </c>
      <c r="CM251" s="27" t="str">
        <f t="shared" si="125"/>
        <v/>
      </c>
      <c r="CN251" s="26"/>
      <c r="CO251" s="26"/>
      <c r="CP251" s="14" t="str">
        <f t="shared" si="107"/>
        <v/>
      </c>
      <c r="CQ251" s="14" t="str">
        <f t="shared" si="108"/>
        <v/>
      </c>
      <c r="CR251" s="33"/>
      <c r="CS251" s="33"/>
      <c r="CT251" s="32"/>
      <c r="CU251" s="32"/>
      <c r="CV251" s="32"/>
      <c r="CW251" s="23"/>
      <c r="CX251" s="23"/>
      <c r="CY251" s="23"/>
      <c r="CZ251" s="23"/>
      <c r="DA251" s="26">
        <f t="shared" si="126"/>
        <v>0</v>
      </c>
      <c r="DB251" s="26"/>
      <c r="DC251" s="26"/>
      <c r="DD251" s="26"/>
      <c r="DE251" s="26"/>
      <c r="DF251" s="26"/>
      <c r="DG251" s="26"/>
      <c r="DH251" s="26"/>
      <c r="DI251" s="26"/>
      <c r="DJ251" s="26"/>
      <c r="DK251" s="26"/>
      <c r="DL251" s="26"/>
      <c r="DM251" s="26"/>
      <c r="DN251" s="26"/>
      <c r="DO251" s="26"/>
      <c r="DP251" s="26"/>
      <c r="DQ251" s="26"/>
      <c r="DR251" s="26"/>
      <c r="DS251" s="26"/>
      <c r="DT251" s="26"/>
      <c r="DU251" s="26"/>
      <c r="DV251" s="26"/>
      <c r="DW251" s="26"/>
      <c r="DX251" s="26"/>
      <c r="DY251" s="26"/>
      <c r="DZ251" s="27" t="str">
        <f t="shared" si="127"/>
        <v/>
      </c>
      <c r="EA251" s="27" t="str">
        <f t="shared" si="128"/>
        <v/>
      </c>
      <c r="EB251" s="27" t="str">
        <f t="shared" si="129"/>
        <v/>
      </c>
      <c r="EC251" s="27" t="str">
        <f t="shared" si="130"/>
        <v/>
      </c>
      <c r="ED251" s="26"/>
      <c r="EE251" s="26"/>
      <c r="EF251" s="26"/>
      <c r="EG251" s="26"/>
      <c r="EH251" s="27" t="str">
        <f t="shared" si="109"/>
        <v/>
      </c>
      <c r="EI251" s="27" t="str">
        <f t="shared" si="110"/>
        <v/>
      </c>
      <c r="EJ251" s="27" t="str">
        <f t="shared" si="111"/>
        <v/>
      </c>
      <c r="EK251" s="27" t="str">
        <f t="shared" si="112"/>
        <v/>
      </c>
      <c r="EL251" s="527"/>
      <c r="EN251" s="6" t="str">
        <f t="shared" si="113"/>
        <v/>
      </c>
      <c r="EO251" s="6" t="str">
        <f t="shared" si="114"/>
        <v/>
      </c>
      <c r="EP251" s="6" t="str">
        <f t="shared" si="115"/>
        <v/>
      </c>
      <c r="EQ251" s="6" t="str">
        <f t="shared" si="116"/>
        <v/>
      </c>
      <c r="ER251" s="24" t="str">
        <f t="shared" si="131"/>
        <v/>
      </c>
      <c r="ET251" s="6" t="e">
        <f t="shared" si="117"/>
        <v>#VALUE!</v>
      </c>
      <c r="EV251" s="79"/>
      <c r="EW251" s="79"/>
      <c r="EX251" s="79"/>
      <c r="EZ251" s="189" t="e">
        <f t="shared" si="118"/>
        <v>#VALUE!</v>
      </c>
      <c r="FA251" s="201" t="e">
        <f t="shared" si="132"/>
        <v>#VALUE!</v>
      </c>
      <c r="FB251" s="23"/>
      <c r="FC251" s="189" t="e">
        <f t="shared" si="133"/>
        <v>#VALUE!</v>
      </c>
      <c r="FE251" s="213">
        <f t="shared" si="119"/>
        <v>0</v>
      </c>
      <c r="FF251" s="213">
        <f t="shared" si="120"/>
        <v>0</v>
      </c>
    </row>
    <row r="252" spans="1:162" ht="15.75" x14ac:dyDescent="0.25">
      <c r="A252" s="23"/>
      <c r="B252" s="23"/>
      <c r="C252" s="23"/>
      <c r="D252" s="23"/>
      <c r="E252" s="16"/>
      <c r="F252" s="16"/>
      <c r="G252" s="40"/>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23"/>
      <c r="AK252" s="23"/>
      <c r="AL252" s="23"/>
      <c r="AM252" s="23"/>
      <c r="AN252" s="23"/>
      <c r="AO252" s="23"/>
      <c r="AP252" s="23"/>
      <c r="AQ252" s="23"/>
      <c r="AR252" s="23"/>
      <c r="AS252" s="41">
        <f t="shared" si="121"/>
        <v>0</v>
      </c>
      <c r="AT252" s="8"/>
      <c r="AU252" s="8"/>
      <c r="AV252" s="8"/>
      <c r="AW252" s="8"/>
      <c r="AX252" s="8"/>
      <c r="AY252" s="8"/>
      <c r="AZ252" s="8"/>
      <c r="BA252" s="8"/>
      <c r="BB252" s="8"/>
      <c r="BC252" s="8"/>
      <c r="BD252" s="8"/>
      <c r="BE252" s="8"/>
      <c r="BF252" s="8"/>
      <c r="BG252" s="8"/>
      <c r="BH252" s="8"/>
      <c r="BI252" s="8"/>
      <c r="BJ252" s="11" t="str">
        <f t="shared" si="134"/>
        <v/>
      </c>
      <c r="BK252" s="11" t="str">
        <f t="shared" si="135"/>
        <v/>
      </c>
      <c r="BL252" s="16"/>
      <c r="BM252" s="16"/>
      <c r="BN252" s="14" t="str">
        <f t="shared" si="122"/>
        <v/>
      </c>
      <c r="BO252" s="14" t="str">
        <f t="shared" si="123"/>
        <v/>
      </c>
      <c r="BP252" s="33"/>
      <c r="BR252" s="29"/>
      <c r="BS252" s="30"/>
      <c r="BT252" s="30"/>
      <c r="BU252" s="30"/>
      <c r="BV252" s="30"/>
      <c r="BW252" s="30"/>
      <c r="BX252" s="25"/>
      <c r="BY252" s="48">
        <f t="shared" si="124"/>
        <v>0</v>
      </c>
      <c r="BZ252" s="26"/>
      <c r="CA252" s="26"/>
      <c r="CB252" s="26"/>
      <c r="CC252" s="26"/>
      <c r="CD252" s="26"/>
      <c r="CE252" s="26"/>
      <c r="CF252" s="26"/>
      <c r="CG252" s="26"/>
      <c r="CH252" s="26"/>
      <c r="CI252" s="26"/>
      <c r="CJ252" s="26"/>
      <c r="CK252" s="26"/>
      <c r="CL252" s="27" t="str">
        <f t="shared" si="106"/>
        <v/>
      </c>
      <c r="CM252" s="27" t="str">
        <f t="shared" si="125"/>
        <v/>
      </c>
      <c r="CN252" s="26"/>
      <c r="CO252" s="26"/>
      <c r="CP252" s="14" t="str">
        <f t="shared" si="107"/>
        <v/>
      </c>
      <c r="CQ252" s="14" t="str">
        <f t="shared" si="108"/>
        <v/>
      </c>
      <c r="CR252" s="33"/>
      <c r="CS252" s="33"/>
      <c r="CT252" s="32"/>
      <c r="CU252" s="32"/>
      <c r="CV252" s="32"/>
      <c r="CW252" s="23"/>
      <c r="CX252" s="23"/>
      <c r="CY252" s="23"/>
      <c r="CZ252" s="23"/>
      <c r="DA252" s="26">
        <f t="shared" si="126"/>
        <v>0</v>
      </c>
      <c r="DB252" s="26"/>
      <c r="DC252" s="26"/>
      <c r="DD252" s="26"/>
      <c r="DE252" s="26"/>
      <c r="DF252" s="26"/>
      <c r="DG252" s="26"/>
      <c r="DH252" s="26"/>
      <c r="DI252" s="26"/>
      <c r="DJ252" s="26"/>
      <c r="DK252" s="26"/>
      <c r="DL252" s="26"/>
      <c r="DM252" s="26"/>
      <c r="DN252" s="26"/>
      <c r="DO252" s="26"/>
      <c r="DP252" s="26"/>
      <c r="DQ252" s="26"/>
      <c r="DR252" s="26"/>
      <c r="DS252" s="26"/>
      <c r="DT252" s="26"/>
      <c r="DU252" s="26"/>
      <c r="DV252" s="26"/>
      <c r="DW252" s="26"/>
      <c r="DX252" s="26"/>
      <c r="DY252" s="26"/>
      <c r="DZ252" s="27" t="str">
        <f t="shared" si="127"/>
        <v/>
      </c>
      <c r="EA252" s="27" t="str">
        <f t="shared" si="128"/>
        <v/>
      </c>
      <c r="EB252" s="27" t="str">
        <f t="shared" si="129"/>
        <v/>
      </c>
      <c r="EC252" s="27" t="str">
        <f t="shared" si="130"/>
        <v/>
      </c>
      <c r="ED252" s="26"/>
      <c r="EE252" s="26"/>
      <c r="EF252" s="26"/>
      <c r="EG252" s="26"/>
      <c r="EH252" s="27" t="str">
        <f t="shared" si="109"/>
        <v/>
      </c>
      <c r="EI252" s="27" t="str">
        <f t="shared" si="110"/>
        <v/>
      </c>
      <c r="EJ252" s="27" t="str">
        <f t="shared" si="111"/>
        <v/>
      </c>
      <c r="EK252" s="27" t="str">
        <f t="shared" si="112"/>
        <v/>
      </c>
      <c r="EL252" s="527"/>
      <c r="EN252" s="6" t="str">
        <f t="shared" si="113"/>
        <v/>
      </c>
      <c r="EO252" s="6" t="str">
        <f t="shared" si="114"/>
        <v/>
      </c>
      <c r="EP252" s="6" t="str">
        <f t="shared" si="115"/>
        <v/>
      </c>
      <c r="EQ252" s="6" t="str">
        <f t="shared" si="116"/>
        <v/>
      </c>
      <c r="ER252" s="24" t="str">
        <f t="shared" si="131"/>
        <v/>
      </c>
      <c r="ET252" s="6" t="e">
        <f t="shared" si="117"/>
        <v>#VALUE!</v>
      </c>
      <c r="EV252" s="79"/>
      <c r="EW252" s="79"/>
      <c r="EX252" s="79"/>
      <c r="EZ252" s="189" t="e">
        <f t="shared" si="118"/>
        <v>#VALUE!</v>
      </c>
      <c r="FA252" s="201" t="e">
        <f t="shared" si="132"/>
        <v>#VALUE!</v>
      </c>
      <c r="FB252" s="23"/>
      <c r="FC252" s="189" t="e">
        <f t="shared" si="133"/>
        <v>#VALUE!</v>
      </c>
      <c r="FE252" s="213">
        <f t="shared" si="119"/>
        <v>0</v>
      </c>
      <c r="FF252" s="213">
        <f t="shared" si="120"/>
        <v>0</v>
      </c>
    </row>
    <row r="253" spans="1:162" ht="15.75" x14ac:dyDescent="0.25">
      <c r="A253" s="23"/>
      <c r="B253" s="23"/>
      <c r="C253" s="23"/>
      <c r="D253" s="23"/>
      <c r="E253" s="16"/>
      <c r="F253" s="16"/>
      <c r="G253" s="40"/>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23"/>
      <c r="AK253" s="23"/>
      <c r="AL253" s="23"/>
      <c r="AM253" s="23"/>
      <c r="AN253" s="23"/>
      <c r="AO253" s="23"/>
      <c r="AP253" s="23"/>
      <c r="AQ253" s="23"/>
      <c r="AR253" s="23"/>
      <c r="AS253" s="41">
        <f t="shared" si="121"/>
        <v>0</v>
      </c>
      <c r="AT253" s="8"/>
      <c r="AU253" s="8"/>
      <c r="AV253" s="8"/>
      <c r="AW253" s="8"/>
      <c r="AX253" s="8"/>
      <c r="AY253" s="8"/>
      <c r="AZ253" s="8"/>
      <c r="BA253" s="8"/>
      <c r="BB253" s="8"/>
      <c r="BC253" s="8"/>
      <c r="BD253" s="8"/>
      <c r="BE253" s="8"/>
      <c r="BF253" s="8"/>
      <c r="BG253" s="8"/>
      <c r="BH253" s="8"/>
      <c r="BI253" s="8"/>
      <c r="BJ253" s="11" t="str">
        <f t="shared" si="134"/>
        <v/>
      </c>
      <c r="BK253" s="11" t="str">
        <f t="shared" si="135"/>
        <v/>
      </c>
      <c r="BL253" s="16"/>
      <c r="BM253" s="16"/>
      <c r="BN253" s="14" t="str">
        <f t="shared" si="122"/>
        <v/>
      </c>
      <c r="BO253" s="14" t="str">
        <f t="shared" si="123"/>
        <v/>
      </c>
      <c r="BP253" s="33"/>
      <c r="BR253" s="29"/>
      <c r="BS253" s="30"/>
      <c r="BT253" s="30"/>
      <c r="BU253" s="30"/>
      <c r="BV253" s="30"/>
      <c r="BW253" s="30"/>
      <c r="BX253" s="25"/>
      <c r="BY253" s="48">
        <f t="shared" si="124"/>
        <v>0</v>
      </c>
      <c r="BZ253" s="26"/>
      <c r="CA253" s="26"/>
      <c r="CB253" s="26"/>
      <c r="CC253" s="26"/>
      <c r="CD253" s="26"/>
      <c r="CE253" s="26"/>
      <c r="CF253" s="26"/>
      <c r="CG253" s="26"/>
      <c r="CH253" s="26"/>
      <c r="CI253" s="26"/>
      <c r="CJ253" s="26"/>
      <c r="CK253" s="26"/>
      <c r="CL253" s="27" t="str">
        <f t="shared" si="106"/>
        <v/>
      </c>
      <c r="CM253" s="27" t="str">
        <f t="shared" si="125"/>
        <v/>
      </c>
      <c r="CN253" s="26"/>
      <c r="CO253" s="26"/>
      <c r="CP253" s="14" t="str">
        <f t="shared" si="107"/>
        <v/>
      </c>
      <c r="CQ253" s="14" t="str">
        <f t="shared" si="108"/>
        <v/>
      </c>
      <c r="CR253" s="33"/>
      <c r="CS253" s="33"/>
      <c r="CT253" s="32"/>
      <c r="CU253" s="32"/>
      <c r="CV253" s="32"/>
      <c r="CW253" s="23"/>
      <c r="CX253" s="23"/>
      <c r="CY253" s="23"/>
      <c r="CZ253" s="23"/>
      <c r="DA253" s="26">
        <f t="shared" si="126"/>
        <v>0</v>
      </c>
      <c r="DB253" s="26"/>
      <c r="DC253" s="26"/>
      <c r="DD253" s="26"/>
      <c r="DE253" s="26"/>
      <c r="DF253" s="26"/>
      <c r="DG253" s="26"/>
      <c r="DH253" s="26"/>
      <c r="DI253" s="26"/>
      <c r="DJ253" s="26"/>
      <c r="DK253" s="26"/>
      <c r="DL253" s="26"/>
      <c r="DM253" s="26"/>
      <c r="DN253" s="26"/>
      <c r="DO253" s="26"/>
      <c r="DP253" s="26"/>
      <c r="DQ253" s="26"/>
      <c r="DR253" s="26"/>
      <c r="DS253" s="26"/>
      <c r="DT253" s="26"/>
      <c r="DU253" s="26"/>
      <c r="DV253" s="26"/>
      <c r="DW253" s="26"/>
      <c r="DX253" s="26"/>
      <c r="DY253" s="26"/>
      <c r="DZ253" s="27" t="str">
        <f t="shared" si="127"/>
        <v/>
      </c>
      <c r="EA253" s="27" t="str">
        <f t="shared" si="128"/>
        <v/>
      </c>
      <c r="EB253" s="27" t="str">
        <f t="shared" si="129"/>
        <v/>
      </c>
      <c r="EC253" s="27" t="str">
        <f t="shared" si="130"/>
        <v/>
      </c>
      <c r="ED253" s="26"/>
      <c r="EE253" s="26"/>
      <c r="EF253" s="26"/>
      <c r="EG253" s="26"/>
      <c r="EH253" s="27" t="str">
        <f t="shared" si="109"/>
        <v/>
      </c>
      <c r="EI253" s="27" t="str">
        <f t="shared" si="110"/>
        <v/>
      </c>
      <c r="EJ253" s="27" t="str">
        <f t="shared" si="111"/>
        <v/>
      </c>
      <c r="EK253" s="27" t="str">
        <f t="shared" si="112"/>
        <v/>
      </c>
      <c r="EL253" s="527"/>
      <c r="EN253" s="6" t="str">
        <f t="shared" si="113"/>
        <v/>
      </c>
      <c r="EO253" s="6" t="str">
        <f t="shared" si="114"/>
        <v/>
      </c>
      <c r="EP253" s="6" t="str">
        <f t="shared" si="115"/>
        <v/>
      </c>
      <c r="EQ253" s="6" t="str">
        <f t="shared" si="116"/>
        <v/>
      </c>
      <c r="ER253" s="24" t="str">
        <f t="shared" si="131"/>
        <v/>
      </c>
      <c r="ET253" s="6" t="e">
        <f t="shared" si="117"/>
        <v>#VALUE!</v>
      </c>
      <c r="EV253" s="79"/>
      <c r="EW253" s="79"/>
      <c r="EX253" s="79"/>
      <c r="EZ253" s="189" t="e">
        <f t="shared" si="118"/>
        <v>#VALUE!</v>
      </c>
      <c r="FA253" s="201" t="e">
        <f t="shared" si="132"/>
        <v>#VALUE!</v>
      </c>
      <c r="FB253" s="23"/>
      <c r="FC253" s="189" t="e">
        <f t="shared" si="133"/>
        <v>#VALUE!</v>
      </c>
      <c r="FE253" s="213">
        <f t="shared" si="119"/>
        <v>0</v>
      </c>
      <c r="FF253" s="213">
        <f t="shared" si="120"/>
        <v>0</v>
      </c>
    </row>
    <row r="254" spans="1:162" ht="15.75" x14ac:dyDescent="0.25">
      <c r="A254" s="23"/>
      <c r="B254" s="23"/>
      <c r="C254" s="23"/>
      <c r="D254" s="23"/>
      <c r="E254" s="16"/>
      <c r="F254" s="16"/>
      <c r="G254" s="40"/>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23"/>
      <c r="AK254" s="23"/>
      <c r="AL254" s="23"/>
      <c r="AM254" s="23"/>
      <c r="AN254" s="23"/>
      <c r="AO254" s="23"/>
      <c r="AP254" s="23"/>
      <c r="AQ254" s="23"/>
      <c r="AR254" s="23"/>
      <c r="AS254" s="41">
        <f t="shared" si="121"/>
        <v>0</v>
      </c>
      <c r="AT254" s="8"/>
      <c r="AU254" s="8"/>
      <c r="AV254" s="8"/>
      <c r="AW254" s="8"/>
      <c r="AX254" s="8"/>
      <c r="AY254" s="8"/>
      <c r="AZ254" s="8"/>
      <c r="BA254" s="8"/>
      <c r="BB254" s="8"/>
      <c r="BC254" s="8"/>
      <c r="BD254" s="8"/>
      <c r="BE254" s="8"/>
      <c r="BF254" s="8"/>
      <c r="BG254" s="8"/>
      <c r="BH254" s="8"/>
      <c r="BI254" s="8"/>
      <c r="BJ254" s="11" t="str">
        <f t="shared" si="134"/>
        <v/>
      </c>
      <c r="BK254" s="11" t="str">
        <f t="shared" si="135"/>
        <v/>
      </c>
      <c r="BL254" s="16"/>
      <c r="BM254" s="16"/>
      <c r="BN254" s="14" t="str">
        <f t="shared" si="122"/>
        <v/>
      </c>
      <c r="BO254" s="14" t="str">
        <f t="shared" si="123"/>
        <v/>
      </c>
      <c r="BP254" s="33"/>
      <c r="BR254" s="29"/>
      <c r="BS254" s="30"/>
      <c r="BT254" s="30"/>
      <c r="BU254" s="30"/>
      <c r="BV254" s="30"/>
      <c r="BW254" s="30"/>
      <c r="BX254" s="25"/>
      <c r="BY254" s="48">
        <f t="shared" si="124"/>
        <v>0</v>
      </c>
      <c r="BZ254" s="26"/>
      <c r="CA254" s="26"/>
      <c r="CB254" s="26"/>
      <c r="CC254" s="26"/>
      <c r="CD254" s="26"/>
      <c r="CE254" s="26"/>
      <c r="CF254" s="26"/>
      <c r="CG254" s="26"/>
      <c r="CH254" s="26"/>
      <c r="CI254" s="26"/>
      <c r="CJ254" s="26"/>
      <c r="CK254" s="26"/>
      <c r="CL254" s="27" t="str">
        <f t="shared" si="106"/>
        <v/>
      </c>
      <c r="CM254" s="27" t="str">
        <f t="shared" si="125"/>
        <v/>
      </c>
      <c r="CN254" s="26"/>
      <c r="CO254" s="26"/>
      <c r="CP254" s="14" t="str">
        <f t="shared" si="107"/>
        <v/>
      </c>
      <c r="CQ254" s="14" t="str">
        <f t="shared" si="108"/>
        <v/>
      </c>
      <c r="CR254" s="33"/>
      <c r="CS254" s="33"/>
      <c r="CT254" s="32"/>
      <c r="CU254" s="32"/>
      <c r="CV254" s="32"/>
      <c r="CW254" s="23"/>
      <c r="CX254" s="23"/>
      <c r="CY254" s="23"/>
      <c r="CZ254" s="23"/>
      <c r="DA254" s="26">
        <f t="shared" si="126"/>
        <v>0</v>
      </c>
      <c r="DB254" s="26"/>
      <c r="DC254" s="26"/>
      <c r="DD254" s="26"/>
      <c r="DE254" s="26"/>
      <c r="DF254" s="26"/>
      <c r="DG254" s="26"/>
      <c r="DH254" s="26"/>
      <c r="DI254" s="26"/>
      <c r="DJ254" s="26"/>
      <c r="DK254" s="26"/>
      <c r="DL254" s="26"/>
      <c r="DM254" s="26"/>
      <c r="DN254" s="26"/>
      <c r="DO254" s="26"/>
      <c r="DP254" s="26"/>
      <c r="DQ254" s="26"/>
      <c r="DR254" s="26"/>
      <c r="DS254" s="26"/>
      <c r="DT254" s="26"/>
      <c r="DU254" s="26"/>
      <c r="DV254" s="26"/>
      <c r="DW254" s="26"/>
      <c r="DX254" s="26"/>
      <c r="DY254" s="26"/>
      <c r="DZ254" s="27" t="str">
        <f t="shared" si="127"/>
        <v/>
      </c>
      <c r="EA254" s="27" t="str">
        <f t="shared" si="128"/>
        <v/>
      </c>
      <c r="EB254" s="27" t="str">
        <f t="shared" si="129"/>
        <v/>
      </c>
      <c r="EC254" s="27" t="str">
        <f t="shared" si="130"/>
        <v/>
      </c>
      <c r="ED254" s="26"/>
      <c r="EE254" s="26"/>
      <c r="EF254" s="26"/>
      <c r="EG254" s="26"/>
      <c r="EH254" s="27" t="str">
        <f t="shared" si="109"/>
        <v/>
      </c>
      <c r="EI254" s="27" t="str">
        <f t="shared" si="110"/>
        <v/>
      </c>
      <c r="EJ254" s="27" t="str">
        <f t="shared" si="111"/>
        <v/>
      </c>
      <c r="EK254" s="27" t="str">
        <f t="shared" si="112"/>
        <v/>
      </c>
      <c r="EL254" s="527"/>
      <c r="EN254" s="6" t="str">
        <f t="shared" si="113"/>
        <v/>
      </c>
      <c r="EO254" s="6" t="str">
        <f t="shared" si="114"/>
        <v/>
      </c>
      <c r="EP254" s="6" t="str">
        <f t="shared" si="115"/>
        <v/>
      </c>
      <c r="EQ254" s="6" t="str">
        <f t="shared" si="116"/>
        <v/>
      </c>
      <c r="ER254" s="24" t="str">
        <f t="shared" si="131"/>
        <v/>
      </c>
      <c r="ET254" s="6" t="e">
        <f t="shared" si="117"/>
        <v>#VALUE!</v>
      </c>
      <c r="EV254" s="79"/>
      <c r="EW254" s="79"/>
      <c r="EX254" s="79"/>
      <c r="EZ254" s="189" t="e">
        <f t="shared" si="118"/>
        <v>#VALUE!</v>
      </c>
      <c r="FA254" s="201" t="e">
        <f t="shared" si="132"/>
        <v>#VALUE!</v>
      </c>
      <c r="FB254" s="23"/>
      <c r="FC254" s="189" t="e">
        <f t="shared" si="133"/>
        <v>#VALUE!</v>
      </c>
      <c r="FE254" s="213">
        <f t="shared" si="119"/>
        <v>0</v>
      </c>
      <c r="FF254" s="213">
        <f t="shared" si="120"/>
        <v>0</v>
      </c>
    </row>
    <row r="255" spans="1:162" ht="15.75" x14ac:dyDescent="0.25">
      <c r="A255" s="23"/>
      <c r="B255" s="23"/>
      <c r="C255" s="23"/>
      <c r="D255" s="23"/>
      <c r="E255" s="16"/>
      <c r="F255" s="16"/>
      <c r="G255" s="40"/>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23"/>
      <c r="AK255" s="23"/>
      <c r="AL255" s="23"/>
      <c r="AM255" s="23"/>
      <c r="AN255" s="23"/>
      <c r="AO255" s="23"/>
      <c r="AP255" s="23"/>
      <c r="AQ255" s="23"/>
      <c r="AR255" s="23"/>
      <c r="AS255" s="41">
        <f t="shared" si="121"/>
        <v>0</v>
      </c>
      <c r="AT255" s="8"/>
      <c r="AU255" s="8"/>
      <c r="AV255" s="8"/>
      <c r="AW255" s="8"/>
      <c r="AX255" s="8"/>
      <c r="AY255" s="8"/>
      <c r="AZ255" s="8"/>
      <c r="BA255" s="8"/>
      <c r="BB255" s="8"/>
      <c r="BC255" s="8"/>
      <c r="BD255" s="8"/>
      <c r="BE255" s="8"/>
      <c r="BF255" s="8"/>
      <c r="BG255" s="8"/>
      <c r="BH255" s="8"/>
      <c r="BI255" s="8"/>
      <c r="BJ255" s="11" t="str">
        <f t="shared" si="134"/>
        <v/>
      </c>
      <c r="BK255" s="11" t="str">
        <f t="shared" si="135"/>
        <v/>
      </c>
      <c r="BL255" s="16"/>
      <c r="BM255" s="16"/>
      <c r="BN255" s="14" t="str">
        <f t="shared" si="122"/>
        <v/>
      </c>
      <c r="BO255" s="14" t="str">
        <f t="shared" si="123"/>
        <v/>
      </c>
      <c r="BP255" s="33"/>
      <c r="BR255" s="29"/>
      <c r="BS255" s="30"/>
      <c r="BT255" s="30"/>
      <c r="BU255" s="30"/>
      <c r="BV255" s="30"/>
      <c r="BW255" s="30"/>
      <c r="BX255" s="25"/>
      <c r="BY255" s="48">
        <f t="shared" si="124"/>
        <v>0</v>
      </c>
      <c r="BZ255" s="26"/>
      <c r="CA255" s="26"/>
      <c r="CB255" s="26"/>
      <c r="CC255" s="26"/>
      <c r="CD255" s="26"/>
      <c r="CE255" s="26"/>
      <c r="CF255" s="26"/>
      <c r="CG255" s="26"/>
      <c r="CH255" s="26"/>
      <c r="CI255" s="26"/>
      <c r="CJ255" s="26"/>
      <c r="CK255" s="26"/>
      <c r="CL255" s="27" t="str">
        <f t="shared" si="106"/>
        <v/>
      </c>
      <c r="CM255" s="27" t="str">
        <f t="shared" si="125"/>
        <v/>
      </c>
      <c r="CN255" s="26"/>
      <c r="CO255" s="26"/>
      <c r="CP255" s="14" t="str">
        <f t="shared" si="107"/>
        <v/>
      </c>
      <c r="CQ255" s="14" t="str">
        <f t="shared" si="108"/>
        <v/>
      </c>
      <c r="CR255" s="33"/>
      <c r="CS255" s="33"/>
      <c r="CT255" s="32"/>
      <c r="CU255" s="32"/>
      <c r="CV255" s="32"/>
      <c r="CW255" s="23"/>
      <c r="CX255" s="23"/>
      <c r="CY255" s="23"/>
      <c r="CZ255" s="23"/>
      <c r="DA255" s="26">
        <f t="shared" si="126"/>
        <v>0</v>
      </c>
      <c r="DB255" s="26"/>
      <c r="DC255" s="26"/>
      <c r="DD255" s="26"/>
      <c r="DE255" s="26"/>
      <c r="DF255" s="26"/>
      <c r="DG255" s="26"/>
      <c r="DH255" s="26"/>
      <c r="DI255" s="26"/>
      <c r="DJ255" s="26"/>
      <c r="DK255" s="26"/>
      <c r="DL255" s="26"/>
      <c r="DM255" s="26"/>
      <c r="DN255" s="26"/>
      <c r="DO255" s="26"/>
      <c r="DP255" s="26"/>
      <c r="DQ255" s="26"/>
      <c r="DR255" s="26"/>
      <c r="DS255" s="26"/>
      <c r="DT255" s="26"/>
      <c r="DU255" s="26"/>
      <c r="DV255" s="26"/>
      <c r="DW255" s="26"/>
      <c r="DX255" s="26"/>
      <c r="DY255" s="26"/>
      <c r="DZ255" s="27" t="str">
        <f t="shared" si="127"/>
        <v/>
      </c>
      <c r="EA255" s="27" t="str">
        <f t="shared" si="128"/>
        <v/>
      </c>
      <c r="EB255" s="27" t="str">
        <f t="shared" si="129"/>
        <v/>
      </c>
      <c r="EC255" s="27" t="str">
        <f t="shared" si="130"/>
        <v/>
      </c>
      <c r="ED255" s="26"/>
      <c r="EE255" s="26"/>
      <c r="EF255" s="26"/>
      <c r="EG255" s="26"/>
      <c r="EH255" s="27" t="str">
        <f t="shared" si="109"/>
        <v/>
      </c>
      <c r="EI255" s="27" t="str">
        <f t="shared" si="110"/>
        <v/>
      </c>
      <c r="EJ255" s="27" t="str">
        <f t="shared" si="111"/>
        <v/>
      </c>
      <c r="EK255" s="27" t="str">
        <f t="shared" si="112"/>
        <v/>
      </c>
      <c r="EL255" s="527"/>
      <c r="EN255" s="6" t="str">
        <f t="shared" si="113"/>
        <v/>
      </c>
      <c r="EO255" s="6" t="str">
        <f t="shared" si="114"/>
        <v/>
      </c>
      <c r="EP255" s="6" t="str">
        <f t="shared" si="115"/>
        <v/>
      </c>
      <c r="EQ255" s="6" t="str">
        <f t="shared" si="116"/>
        <v/>
      </c>
      <c r="ER255" s="24" t="str">
        <f t="shared" si="131"/>
        <v/>
      </c>
      <c r="ET255" s="6" t="e">
        <f t="shared" si="117"/>
        <v>#VALUE!</v>
      </c>
      <c r="EV255" s="79"/>
      <c r="EW255" s="79"/>
      <c r="EX255" s="79"/>
      <c r="EZ255" s="189" t="e">
        <f t="shared" si="118"/>
        <v>#VALUE!</v>
      </c>
      <c r="FA255" s="201" t="e">
        <f t="shared" si="132"/>
        <v>#VALUE!</v>
      </c>
      <c r="FB255" s="23"/>
      <c r="FC255" s="189" t="e">
        <f t="shared" si="133"/>
        <v>#VALUE!</v>
      </c>
      <c r="FE255" s="213">
        <f t="shared" si="119"/>
        <v>0</v>
      </c>
      <c r="FF255" s="213">
        <f t="shared" si="120"/>
        <v>0</v>
      </c>
    </row>
    <row r="256" spans="1:162" ht="15.75" x14ac:dyDescent="0.25">
      <c r="A256" s="23"/>
      <c r="B256" s="23"/>
      <c r="C256" s="23"/>
      <c r="D256" s="23"/>
      <c r="E256" s="16"/>
      <c r="F256" s="16"/>
      <c r="G256" s="40"/>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23"/>
      <c r="AK256" s="23"/>
      <c r="AL256" s="23"/>
      <c r="AM256" s="23"/>
      <c r="AN256" s="23"/>
      <c r="AO256" s="23"/>
      <c r="AP256" s="23"/>
      <c r="AQ256" s="23"/>
      <c r="AR256" s="23"/>
      <c r="AS256" s="41">
        <f t="shared" si="121"/>
        <v>0</v>
      </c>
      <c r="AT256" s="8"/>
      <c r="AU256" s="8"/>
      <c r="AV256" s="8"/>
      <c r="AW256" s="8"/>
      <c r="AX256" s="8"/>
      <c r="AY256" s="8"/>
      <c r="AZ256" s="8"/>
      <c r="BA256" s="8"/>
      <c r="BB256" s="8"/>
      <c r="BC256" s="8"/>
      <c r="BD256" s="8"/>
      <c r="BE256" s="8"/>
      <c r="BF256" s="8"/>
      <c r="BG256" s="8"/>
      <c r="BH256" s="8"/>
      <c r="BI256" s="8"/>
      <c r="BJ256" s="11" t="str">
        <f t="shared" si="134"/>
        <v/>
      </c>
      <c r="BK256" s="11" t="str">
        <f t="shared" si="135"/>
        <v/>
      </c>
      <c r="BL256" s="16"/>
      <c r="BM256" s="16"/>
      <c r="BN256" s="14" t="str">
        <f t="shared" si="122"/>
        <v/>
      </c>
      <c r="BO256" s="14" t="str">
        <f t="shared" si="123"/>
        <v/>
      </c>
      <c r="BP256" s="33"/>
      <c r="BR256" s="29"/>
      <c r="BS256" s="30"/>
      <c r="BT256" s="30"/>
      <c r="BU256" s="30"/>
      <c r="BV256" s="30"/>
      <c r="BW256" s="30"/>
      <c r="BX256" s="25"/>
      <c r="BY256" s="48">
        <f t="shared" si="124"/>
        <v>0</v>
      </c>
      <c r="BZ256" s="26"/>
      <c r="CA256" s="26"/>
      <c r="CB256" s="26"/>
      <c r="CC256" s="26"/>
      <c r="CD256" s="26"/>
      <c r="CE256" s="26"/>
      <c r="CF256" s="26"/>
      <c r="CG256" s="26"/>
      <c r="CH256" s="26"/>
      <c r="CI256" s="26"/>
      <c r="CJ256" s="26"/>
      <c r="CK256" s="26"/>
      <c r="CL256" s="27" t="str">
        <f t="shared" si="106"/>
        <v/>
      </c>
      <c r="CM256" s="27" t="str">
        <f t="shared" si="125"/>
        <v/>
      </c>
      <c r="CN256" s="26"/>
      <c r="CO256" s="26"/>
      <c r="CP256" s="14" t="str">
        <f t="shared" si="107"/>
        <v/>
      </c>
      <c r="CQ256" s="14" t="str">
        <f t="shared" si="108"/>
        <v/>
      </c>
      <c r="CR256" s="33"/>
      <c r="CS256" s="33"/>
      <c r="CT256" s="32"/>
      <c r="CU256" s="32"/>
      <c r="CV256" s="32"/>
      <c r="CW256" s="23"/>
      <c r="CX256" s="23"/>
      <c r="CY256" s="23"/>
      <c r="CZ256" s="23"/>
      <c r="DA256" s="26">
        <f t="shared" si="126"/>
        <v>0</v>
      </c>
      <c r="DB256" s="26"/>
      <c r="DC256" s="26"/>
      <c r="DD256" s="26"/>
      <c r="DE256" s="26"/>
      <c r="DF256" s="26"/>
      <c r="DG256" s="26"/>
      <c r="DH256" s="26"/>
      <c r="DI256" s="26"/>
      <c r="DJ256" s="26"/>
      <c r="DK256" s="26"/>
      <c r="DL256" s="26"/>
      <c r="DM256" s="26"/>
      <c r="DN256" s="26"/>
      <c r="DO256" s="26"/>
      <c r="DP256" s="26"/>
      <c r="DQ256" s="26"/>
      <c r="DR256" s="26"/>
      <c r="DS256" s="26"/>
      <c r="DT256" s="26"/>
      <c r="DU256" s="26"/>
      <c r="DV256" s="26"/>
      <c r="DW256" s="26"/>
      <c r="DX256" s="26"/>
      <c r="DY256" s="26"/>
      <c r="DZ256" s="27" t="str">
        <f t="shared" si="127"/>
        <v/>
      </c>
      <c r="EA256" s="27" t="str">
        <f t="shared" si="128"/>
        <v/>
      </c>
      <c r="EB256" s="27" t="str">
        <f t="shared" si="129"/>
        <v/>
      </c>
      <c r="EC256" s="27" t="str">
        <f t="shared" si="130"/>
        <v/>
      </c>
      <c r="ED256" s="26"/>
      <c r="EE256" s="26"/>
      <c r="EF256" s="26"/>
      <c r="EG256" s="26"/>
      <c r="EH256" s="27" t="str">
        <f t="shared" si="109"/>
        <v/>
      </c>
      <c r="EI256" s="27" t="str">
        <f t="shared" si="110"/>
        <v/>
      </c>
      <c r="EJ256" s="27" t="str">
        <f t="shared" si="111"/>
        <v/>
      </c>
      <c r="EK256" s="27" t="str">
        <f t="shared" si="112"/>
        <v/>
      </c>
      <c r="EL256" s="527"/>
      <c r="EN256" s="6" t="str">
        <f t="shared" si="113"/>
        <v/>
      </c>
      <c r="EO256" s="6" t="str">
        <f t="shared" si="114"/>
        <v/>
      </c>
      <c r="EP256" s="6" t="str">
        <f t="shared" si="115"/>
        <v/>
      </c>
      <c r="EQ256" s="6" t="str">
        <f t="shared" si="116"/>
        <v/>
      </c>
      <c r="ER256" s="24" t="str">
        <f t="shared" si="131"/>
        <v/>
      </c>
      <c r="ET256" s="6" t="e">
        <f t="shared" si="117"/>
        <v>#VALUE!</v>
      </c>
      <c r="EV256" s="79"/>
      <c r="EW256" s="79"/>
      <c r="EX256" s="79"/>
      <c r="EZ256" s="189" t="e">
        <f t="shared" si="118"/>
        <v>#VALUE!</v>
      </c>
      <c r="FA256" s="201" t="e">
        <f t="shared" si="132"/>
        <v>#VALUE!</v>
      </c>
      <c r="FB256" s="23"/>
      <c r="FC256" s="189" t="e">
        <f t="shared" si="133"/>
        <v>#VALUE!</v>
      </c>
      <c r="FE256" s="213">
        <f t="shared" si="119"/>
        <v>0</v>
      </c>
      <c r="FF256" s="213">
        <f t="shared" si="120"/>
        <v>0</v>
      </c>
    </row>
    <row r="257" spans="1:162" ht="15.75" x14ac:dyDescent="0.25">
      <c r="A257" s="23"/>
      <c r="B257" s="23"/>
      <c r="C257" s="23"/>
      <c r="D257" s="23"/>
      <c r="E257" s="16"/>
      <c r="F257" s="16"/>
      <c r="G257" s="40"/>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23"/>
      <c r="AK257" s="23"/>
      <c r="AL257" s="23"/>
      <c r="AM257" s="23"/>
      <c r="AN257" s="23"/>
      <c r="AO257" s="23"/>
      <c r="AP257" s="23"/>
      <c r="AQ257" s="23"/>
      <c r="AR257" s="23"/>
      <c r="AS257" s="41">
        <f t="shared" si="121"/>
        <v>0</v>
      </c>
      <c r="AT257" s="8"/>
      <c r="AU257" s="8"/>
      <c r="AV257" s="8"/>
      <c r="AW257" s="8"/>
      <c r="AX257" s="8"/>
      <c r="AY257" s="8"/>
      <c r="AZ257" s="8"/>
      <c r="BA257" s="8"/>
      <c r="BB257" s="8"/>
      <c r="BC257" s="8"/>
      <c r="BD257" s="8"/>
      <c r="BE257" s="8"/>
      <c r="BF257" s="8"/>
      <c r="BG257" s="8"/>
      <c r="BH257" s="8"/>
      <c r="BI257" s="8"/>
      <c r="BJ257" s="11" t="str">
        <f t="shared" si="134"/>
        <v/>
      </c>
      <c r="BK257" s="11" t="str">
        <f t="shared" si="135"/>
        <v/>
      </c>
      <c r="BL257" s="16"/>
      <c r="BM257" s="16"/>
      <c r="BN257" s="14" t="str">
        <f t="shared" si="122"/>
        <v/>
      </c>
      <c r="BO257" s="14" t="str">
        <f t="shared" si="123"/>
        <v/>
      </c>
      <c r="BP257" s="33"/>
      <c r="BR257" s="29"/>
      <c r="BS257" s="30"/>
      <c r="BT257" s="30"/>
      <c r="BU257" s="30"/>
      <c r="BV257" s="30"/>
      <c r="BW257" s="30"/>
      <c r="BX257" s="25"/>
      <c r="BY257" s="48">
        <f t="shared" si="124"/>
        <v>0</v>
      </c>
      <c r="BZ257" s="26"/>
      <c r="CA257" s="26"/>
      <c r="CB257" s="26"/>
      <c r="CC257" s="26"/>
      <c r="CD257" s="26"/>
      <c r="CE257" s="26"/>
      <c r="CF257" s="26"/>
      <c r="CG257" s="26"/>
      <c r="CH257" s="26"/>
      <c r="CI257" s="26"/>
      <c r="CJ257" s="26"/>
      <c r="CK257" s="26"/>
      <c r="CL257" s="27" t="str">
        <f t="shared" si="106"/>
        <v/>
      </c>
      <c r="CM257" s="27" t="str">
        <f t="shared" si="125"/>
        <v/>
      </c>
      <c r="CN257" s="26"/>
      <c r="CO257" s="26"/>
      <c r="CP257" s="14" t="str">
        <f t="shared" si="107"/>
        <v/>
      </c>
      <c r="CQ257" s="14" t="str">
        <f t="shared" si="108"/>
        <v/>
      </c>
      <c r="CR257" s="33"/>
      <c r="CS257" s="33"/>
      <c r="CT257" s="32"/>
      <c r="CU257" s="32"/>
      <c r="CV257" s="32"/>
      <c r="CW257" s="23"/>
      <c r="CX257" s="23"/>
      <c r="CY257" s="23"/>
      <c r="CZ257" s="23"/>
      <c r="DA257" s="26">
        <f t="shared" si="126"/>
        <v>0</v>
      </c>
      <c r="DB257" s="26"/>
      <c r="DC257" s="26"/>
      <c r="DD257" s="26"/>
      <c r="DE257" s="26"/>
      <c r="DF257" s="26"/>
      <c r="DG257" s="26"/>
      <c r="DH257" s="26"/>
      <c r="DI257" s="26"/>
      <c r="DJ257" s="26"/>
      <c r="DK257" s="26"/>
      <c r="DL257" s="26"/>
      <c r="DM257" s="26"/>
      <c r="DN257" s="26"/>
      <c r="DO257" s="26"/>
      <c r="DP257" s="26"/>
      <c r="DQ257" s="26"/>
      <c r="DR257" s="26"/>
      <c r="DS257" s="26"/>
      <c r="DT257" s="26"/>
      <c r="DU257" s="26"/>
      <c r="DV257" s="26"/>
      <c r="DW257" s="26"/>
      <c r="DX257" s="26"/>
      <c r="DY257" s="26"/>
      <c r="DZ257" s="27" t="str">
        <f t="shared" si="127"/>
        <v/>
      </c>
      <c r="EA257" s="27" t="str">
        <f t="shared" si="128"/>
        <v/>
      </c>
      <c r="EB257" s="27" t="str">
        <f t="shared" si="129"/>
        <v/>
      </c>
      <c r="EC257" s="27" t="str">
        <f t="shared" si="130"/>
        <v/>
      </c>
      <c r="ED257" s="26"/>
      <c r="EE257" s="26"/>
      <c r="EF257" s="26"/>
      <c r="EG257" s="26"/>
      <c r="EH257" s="27" t="str">
        <f t="shared" si="109"/>
        <v/>
      </c>
      <c r="EI257" s="27" t="str">
        <f t="shared" si="110"/>
        <v/>
      </c>
      <c r="EJ257" s="27" t="str">
        <f t="shared" si="111"/>
        <v/>
      </c>
      <c r="EK257" s="27" t="str">
        <f t="shared" si="112"/>
        <v/>
      </c>
      <c r="EL257" s="527"/>
      <c r="EN257" s="6" t="str">
        <f t="shared" si="113"/>
        <v/>
      </c>
      <c r="EO257" s="6" t="str">
        <f t="shared" si="114"/>
        <v/>
      </c>
      <c r="EP257" s="6" t="str">
        <f t="shared" si="115"/>
        <v/>
      </c>
      <c r="EQ257" s="6" t="str">
        <f t="shared" si="116"/>
        <v/>
      </c>
      <c r="ER257" s="24" t="str">
        <f t="shared" si="131"/>
        <v/>
      </c>
      <c r="ET257" s="6" t="e">
        <f t="shared" si="117"/>
        <v>#VALUE!</v>
      </c>
      <c r="EV257" s="79"/>
      <c r="EW257" s="79"/>
      <c r="EX257" s="79"/>
      <c r="EZ257" s="189" t="e">
        <f t="shared" si="118"/>
        <v>#VALUE!</v>
      </c>
      <c r="FA257" s="201" t="e">
        <f t="shared" si="132"/>
        <v>#VALUE!</v>
      </c>
      <c r="FB257" s="23"/>
      <c r="FC257" s="189" t="e">
        <f t="shared" si="133"/>
        <v>#VALUE!</v>
      </c>
      <c r="FE257" s="213">
        <f t="shared" si="119"/>
        <v>0</v>
      </c>
      <c r="FF257" s="213">
        <f t="shared" si="120"/>
        <v>0</v>
      </c>
    </row>
    <row r="258" spans="1:162" ht="15.75" x14ac:dyDescent="0.25">
      <c r="A258" s="23"/>
      <c r="B258" s="23"/>
      <c r="C258" s="23"/>
      <c r="D258" s="23"/>
      <c r="E258" s="16"/>
      <c r="F258" s="16"/>
      <c r="G258" s="40"/>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23"/>
      <c r="AK258" s="23"/>
      <c r="AL258" s="23"/>
      <c r="AM258" s="23"/>
      <c r="AN258" s="23"/>
      <c r="AO258" s="23"/>
      <c r="AP258" s="23"/>
      <c r="AQ258" s="23"/>
      <c r="AR258" s="23"/>
      <c r="AS258" s="41">
        <f t="shared" si="121"/>
        <v>0</v>
      </c>
      <c r="AT258" s="8"/>
      <c r="AU258" s="8"/>
      <c r="AV258" s="8"/>
      <c r="AW258" s="8"/>
      <c r="AX258" s="8"/>
      <c r="AY258" s="8"/>
      <c r="AZ258" s="8"/>
      <c r="BA258" s="8"/>
      <c r="BB258" s="8"/>
      <c r="BC258" s="8"/>
      <c r="BD258" s="8"/>
      <c r="BE258" s="8"/>
      <c r="BF258" s="8"/>
      <c r="BG258" s="8"/>
      <c r="BH258" s="8"/>
      <c r="BI258" s="8"/>
      <c r="BJ258" s="11" t="str">
        <f t="shared" si="134"/>
        <v/>
      </c>
      <c r="BK258" s="11" t="str">
        <f t="shared" si="135"/>
        <v/>
      </c>
      <c r="BL258" s="16"/>
      <c r="BM258" s="16"/>
      <c r="BN258" s="14" t="str">
        <f t="shared" si="122"/>
        <v/>
      </c>
      <c r="BO258" s="14" t="str">
        <f t="shared" si="123"/>
        <v/>
      </c>
      <c r="BP258" s="33"/>
      <c r="BR258" s="29"/>
      <c r="BS258" s="30"/>
      <c r="BT258" s="30"/>
      <c r="BU258" s="30"/>
      <c r="BV258" s="30"/>
      <c r="BW258" s="30"/>
      <c r="BX258" s="25"/>
      <c r="BY258" s="48">
        <f t="shared" si="124"/>
        <v>0</v>
      </c>
      <c r="BZ258" s="26"/>
      <c r="CA258" s="26"/>
      <c r="CB258" s="26"/>
      <c r="CC258" s="26"/>
      <c r="CD258" s="26"/>
      <c r="CE258" s="26"/>
      <c r="CF258" s="26"/>
      <c r="CG258" s="26"/>
      <c r="CH258" s="26"/>
      <c r="CI258" s="26"/>
      <c r="CJ258" s="26"/>
      <c r="CK258" s="26"/>
      <c r="CL258" s="27" t="str">
        <f t="shared" si="106"/>
        <v/>
      </c>
      <c r="CM258" s="27" t="str">
        <f t="shared" si="125"/>
        <v/>
      </c>
      <c r="CN258" s="26"/>
      <c r="CO258" s="26"/>
      <c r="CP258" s="14" t="str">
        <f t="shared" si="107"/>
        <v/>
      </c>
      <c r="CQ258" s="14" t="str">
        <f t="shared" si="108"/>
        <v/>
      </c>
      <c r="CR258" s="33"/>
      <c r="CS258" s="33"/>
      <c r="CT258" s="32"/>
      <c r="CU258" s="32"/>
      <c r="CV258" s="32"/>
      <c r="CW258" s="23"/>
      <c r="CX258" s="23"/>
      <c r="CY258" s="23"/>
      <c r="CZ258" s="23"/>
      <c r="DA258" s="26">
        <f t="shared" si="126"/>
        <v>0</v>
      </c>
      <c r="DB258" s="26"/>
      <c r="DC258" s="26"/>
      <c r="DD258" s="26"/>
      <c r="DE258" s="26"/>
      <c r="DF258" s="26"/>
      <c r="DG258" s="26"/>
      <c r="DH258" s="26"/>
      <c r="DI258" s="26"/>
      <c r="DJ258" s="26"/>
      <c r="DK258" s="26"/>
      <c r="DL258" s="26"/>
      <c r="DM258" s="26"/>
      <c r="DN258" s="26"/>
      <c r="DO258" s="26"/>
      <c r="DP258" s="26"/>
      <c r="DQ258" s="26"/>
      <c r="DR258" s="26"/>
      <c r="DS258" s="26"/>
      <c r="DT258" s="26"/>
      <c r="DU258" s="26"/>
      <c r="DV258" s="26"/>
      <c r="DW258" s="26"/>
      <c r="DX258" s="26"/>
      <c r="DY258" s="26"/>
      <c r="DZ258" s="27" t="str">
        <f t="shared" si="127"/>
        <v/>
      </c>
      <c r="EA258" s="27" t="str">
        <f t="shared" si="128"/>
        <v/>
      </c>
      <c r="EB258" s="27" t="str">
        <f t="shared" si="129"/>
        <v/>
      </c>
      <c r="EC258" s="27" t="str">
        <f t="shared" si="130"/>
        <v/>
      </c>
      <c r="ED258" s="26"/>
      <c r="EE258" s="26"/>
      <c r="EF258" s="26"/>
      <c r="EG258" s="26"/>
      <c r="EH258" s="27" t="str">
        <f t="shared" si="109"/>
        <v/>
      </c>
      <c r="EI258" s="27" t="str">
        <f t="shared" si="110"/>
        <v/>
      </c>
      <c r="EJ258" s="27" t="str">
        <f t="shared" si="111"/>
        <v/>
      </c>
      <c r="EK258" s="27" t="str">
        <f t="shared" si="112"/>
        <v/>
      </c>
      <c r="EL258" s="527"/>
      <c r="EN258" s="6" t="str">
        <f t="shared" si="113"/>
        <v/>
      </c>
      <c r="EO258" s="6" t="str">
        <f t="shared" si="114"/>
        <v/>
      </c>
      <c r="EP258" s="6" t="str">
        <f t="shared" si="115"/>
        <v/>
      </c>
      <c r="EQ258" s="6" t="str">
        <f t="shared" si="116"/>
        <v/>
      </c>
      <c r="ER258" s="24" t="str">
        <f t="shared" si="131"/>
        <v/>
      </c>
      <c r="ET258" s="6" t="e">
        <f t="shared" si="117"/>
        <v>#VALUE!</v>
      </c>
      <c r="EV258" s="79"/>
      <c r="EW258" s="79"/>
      <c r="EX258" s="79"/>
      <c r="EZ258" s="189" t="e">
        <f t="shared" si="118"/>
        <v>#VALUE!</v>
      </c>
      <c r="FA258" s="201" t="e">
        <f t="shared" si="132"/>
        <v>#VALUE!</v>
      </c>
      <c r="FB258" s="23"/>
      <c r="FC258" s="189" t="e">
        <f t="shared" si="133"/>
        <v>#VALUE!</v>
      </c>
      <c r="FE258" s="213">
        <f t="shared" si="119"/>
        <v>0</v>
      </c>
      <c r="FF258" s="213">
        <f t="shared" si="120"/>
        <v>0</v>
      </c>
    </row>
    <row r="259" spans="1:162" ht="15.75" x14ac:dyDescent="0.25">
      <c r="A259" s="23"/>
      <c r="B259" s="23"/>
      <c r="C259" s="23"/>
      <c r="D259" s="23"/>
      <c r="E259" s="16"/>
      <c r="F259" s="16"/>
      <c r="G259" s="40"/>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23"/>
      <c r="AK259" s="23"/>
      <c r="AL259" s="23"/>
      <c r="AM259" s="23"/>
      <c r="AN259" s="23"/>
      <c r="AO259" s="23"/>
      <c r="AP259" s="23"/>
      <c r="AQ259" s="23"/>
      <c r="AR259" s="23"/>
      <c r="AS259" s="41">
        <f t="shared" si="121"/>
        <v>0</v>
      </c>
      <c r="AT259" s="8"/>
      <c r="AU259" s="8"/>
      <c r="AV259" s="8"/>
      <c r="AW259" s="8"/>
      <c r="AX259" s="8"/>
      <c r="AY259" s="8"/>
      <c r="AZ259" s="8"/>
      <c r="BA259" s="8"/>
      <c r="BB259" s="8"/>
      <c r="BC259" s="8"/>
      <c r="BD259" s="8"/>
      <c r="BE259" s="8"/>
      <c r="BF259" s="8"/>
      <c r="BG259" s="8"/>
      <c r="BH259" s="8"/>
      <c r="BI259" s="8"/>
      <c r="BJ259" s="11" t="str">
        <f t="shared" si="134"/>
        <v/>
      </c>
      <c r="BK259" s="11" t="str">
        <f t="shared" si="135"/>
        <v/>
      </c>
      <c r="BL259" s="16"/>
      <c r="BM259" s="16"/>
      <c r="BN259" s="14" t="str">
        <f t="shared" si="122"/>
        <v/>
      </c>
      <c r="BO259" s="14" t="str">
        <f t="shared" si="123"/>
        <v/>
      </c>
      <c r="BP259" s="33"/>
      <c r="BR259" s="29"/>
      <c r="BS259" s="30"/>
      <c r="BT259" s="30"/>
      <c r="BU259" s="30"/>
      <c r="BV259" s="30"/>
      <c r="BW259" s="30"/>
      <c r="BX259" s="25"/>
      <c r="BY259" s="48">
        <f t="shared" si="124"/>
        <v>0</v>
      </c>
      <c r="BZ259" s="26"/>
      <c r="CA259" s="26"/>
      <c r="CB259" s="26"/>
      <c r="CC259" s="26"/>
      <c r="CD259" s="26"/>
      <c r="CE259" s="26"/>
      <c r="CF259" s="26"/>
      <c r="CG259" s="26"/>
      <c r="CH259" s="26"/>
      <c r="CI259" s="26"/>
      <c r="CJ259" s="26"/>
      <c r="CK259" s="26"/>
      <c r="CL259" s="27" t="str">
        <f t="shared" si="106"/>
        <v/>
      </c>
      <c r="CM259" s="27" t="str">
        <f t="shared" si="125"/>
        <v/>
      </c>
      <c r="CN259" s="26"/>
      <c r="CO259" s="26"/>
      <c r="CP259" s="14" t="str">
        <f t="shared" si="107"/>
        <v/>
      </c>
      <c r="CQ259" s="14" t="str">
        <f t="shared" si="108"/>
        <v/>
      </c>
      <c r="CR259" s="33"/>
      <c r="CS259" s="33"/>
      <c r="CT259" s="32"/>
      <c r="CU259" s="32"/>
      <c r="CV259" s="32"/>
      <c r="CW259" s="23"/>
      <c r="CX259" s="23"/>
      <c r="CY259" s="23"/>
      <c r="CZ259" s="23"/>
      <c r="DA259" s="26">
        <f t="shared" si="126"/>
        <v>0</v>
      </c>
      <c r="DB259" s="26"/>
      <c r="DC259" s="26"/>
      <c r="DD259" s="26"/>
      <c r="DE259" s="26"/>
      <c r="DF259" s="26"/>
      <c r="DG259" s="26"/>
      <c r="DH259" s="26"/>
      <c r="DI259" s="26"/>
      <c r="DJ259" s="26"/>
      <c r="DK259" s="26"/>
      <c r="DL259" s="26"/>
      <c r="DM259" s="26"/>
      <c r="DN259" s="26"/>
      <c r="DO259" s="26"/>
      <c r="DP259" s="26"/>
      <c r="DQ259" s="26"/>
      <c r="DR259" s="26"/>
      <c r="DS259" s="26"/>
      <c r="DT259" s="26"/>
      <c r="DU259" s="26"/>
      <c r="DV259" s="26"/>
      <c r="DW259" s="26"/>
      <c r="DX259" s="26"/>
      <c r="DY259" s="26"/>
      <c r="DZ259" s="27" t="str">
        <f t="shared" si="127"/>
        <v/>
      </c>
      <c r="EA259" s="27" t="str">
        <f t="shared" si="128"/>
        <v/>
      </c>
      <c r="EB259" s="27" t="str">
        <f t="shared" si="129"/>
        <v/>
      </c>
      <c r="EC259" s="27" t="str">
        <f t="shared" si="130"/>
        <v/>
      </c>
      <c r="ED259" s="26"/>
      <c r="EE259" s="26"/>
      <c r="EF259" s="26"/>
      <c r="EG259" s="26"/>
      <c r="EH259" s="27" t="str">
        <f t="shared" si="109"/>
        <v/>
      </c>
      <c r="EI259" s="27" t="str">
        <f t="shared" si="110"/>
        <v/>
      </c>
      <c r="EJ259" s="27" t="str">
        <f t="shared" si="111"/>
        <v/>
      </c>
      <c r="EK259" s="27" t="str">
        <f t="shared" si="112"/>
        <v/>
      </c>
      <c r="EL259" s="527"/>
      <c r="EN259" s="6" t="str">
        <f t="shared" si="113"/>
        <v/>
      </c>
      <c r="EO259" s="6" t="str">
        <f t="shared" si="114"/>
        <v/>
      </c>
      <c r="EP259" s="6" t="str">
        <f t="shared" si="115"/>
        <v/>
      </c>
      <c r="EQ259" s="6" t="str">
        <f t="shared" si="116"/>
        <v/>
      </c>
      <c r="ER259" s="24" t="str">
        <f t="shared" si="131"/>
        <v/>
      </c>
      <c r="ET259" s="6" t="e">
        <f t="shared" si="117"/>
        <v>#VALUE!</v>
      </c>
      <c r="EV259" s="79"/>
      <c r="EW259" s="79"/>
      <c r="EX259" s="79"/>
      <c r="EZ259" s="189" t="e">
        <f t="shared" si="118"/>
        <v>#VALUE!</v>
      </c>
      <c r="FA259" s="201" t="e">
        <f t="shared" si="132"/>
        <v>#VALUE!</v>
      </c>
      <c r="FB259" s="23"/>
      <c r="FC259" s="189" t="e">
        <f t="shared" si="133"/>
        <v>#VALUE!</v>
      </c>
      <c r="FE259" s="213">
        <f t="shared" si="119"/>
        <v>0</v>
      </c>
      <c r="FF259" s="213">
        <f t="shared" si="120"/>
        <v>0</v>
      </c>
    </row>
    <row r="260" spans="1:162" ht="15.75" x14ac:dyDescent="0.25">
      <c r="A260" s="23"/>
      <c r="B260" s="23"/>
      <c r="C260" s="23"/>
      <c r="D260" s="23"/>
      <c r="E260" s="16"/>
      <c r="F260" s="16"/>
      <c r="G260" s="40"/>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23"/>
      <c r="AK260" s="23"/>
      <c r="AL260" s="23"/>
      <c r="AM260" s="23"/>
      <c r="AN260" s="23"/>
      <c r="AO260" s="23"/>
      <c r="AP260" s="23"/>
      <c r="AQ260" s="23"/>
      <c r="AR260" s="23"/>
      <c r="AS260" s="41">
        <f t="shared" si="121"/>
        <v>0</v>
      </c>
      <c r="AT260" s="8"/>
      <c r="AU260" s="8"/>
      <c r="AV260" s="8"/>
      <c r="AW260" s="8"/>
      <c r="AX260" s="8"/>
      <c r="AY260" s="8"/>
      <c r="AZ260" s="8"/>
      <c r="BA260" s="8"/>
      <c r="BB260" s="8"/>
      <c r="BC260" s="8"/>
      <c r="BD260" s="8"/>
      <c r="BE260" s="8"/>
      <c r="BF260" s="8"/>
      <c r="BG260" s="8"/>
      <c r="BH260" s="8"/>
      <c r="BI260" s="8"/>
      <c r="BJ260" s="11" t="str">
        <f t="shared" si="134"/>
        <v/>
      </c>
      <c r="BK260" s="11" t="str">
        <f t="shared" si="135"/>
        <v/>
      </c>
      <c r="BL260" s="16"/>
      <c r="BM260" s="16"/>
      <c r="BN260" s="14" t="str">
        <f t="shared" si="122"/>
        <v/>
      </c>
      <c r="BO260" s="14" t="str">
        <f t="shared" si="123"/>
        <v/>
      </c>
      <c r="BP260" s="33"/>
      <c r="BR260" s="29"/>
      <c r="BS260" s="30"/>
      <c r="BT260" s="30"/>
      <c r="BU260" s="30"/>
      <c r="BV260" s="30"/>
      <c r="BW260" s="30"/>
      <c r="BX260" s="25"/>
      <c r="BY260" s="48">
        <f t="shared" si="124"/>
        <v>0</v>
      </c>
      <c r="BZ260" s="26"/>
      <c r="CA260" s="26"/>
      <c r="CB260" s="26"/>
      <c r="CC260" s="26"/>
      <c r="CD260" s="26"/>
      <c r="CE260" s="26"/>
      <c r="CF260" s="26"/>
      <c r="CG260" s="26"/>
      <c r="CH260" s="26"/>
      <c r="CI260" s="26"/>
      <c r="CJ260" s="26"/>
      <c r="CK260" s="26"/>
      <c r="CL260" s="27" t="str">
        <f t="shared" si="106"/>
        <v/>
      </c>
      <c r="CM260" s="27" t="str">
        <f t="shared" si="125"/>
        <v/>
      </c>
      <c r="CN260" s="26"/>
      <c r="CO260" s="26"/>
      <c r="CP260" s="14" t="str">
        <f t="shared" si="107"/>
        <v/>
      </c>
      <c r="CQ260" s="14" t="str">
        <f t="shared" si="108"/>
        <v/>
      </c>
      <c r="CR260" s="33"/>
      <c r="CS260" s="33"/>
      <c r="CT260" s="32"/>
      <c r="CU260" s="32"/>
      <c r="CV260" s="32"/>
      <c r="CW260" s="23"/>
      <c r="CX260" s="23"/>
      <c r="CY260" s="23"/>
      <c r="CZ260" s="23"/>
      <c r="DA260" s="26">
        <f t="shared" si="126"/>
        <v>0</v>
      </c>
      <c r="DB260" s="26"/>
      <c r="DC260" s="26"/>
      <c r="DD260" s="26"/>
      <c r="DE260" s="26"/>
      <c r="DF260" s="26"/>
      <c r="DG260" s="26"/>
      <c r="DH260" s="26"/>
      <c r="DI260" s="26"/>
      <c r="DJ260" s="26"/>
      <c r="DK260" s="26"/>
      <c r="DL260" s="26"/>
      <c r="DM260" s="26"/>
      <c r="DN260" s="26"/>
      <c r="DO260" s="26"/>
      <c r="DP260" s="26"/>
      <c r="DQ260" s="26"/>
      <c r="DR260" s="26"/>
      <c r="DS260" s="26"/>
      <c r="DT260" s="26"/>
      <c r="DU260" s="26"/>
      <c r="DV260" s="26"/>
      <c r="DW260" s="26"/>
      <c r="DX260" s="26"/>
      <c r="DY260" s="26"/>
      <c r="DZ260" s="27" t="str">
        <f t="shared" si="127"/>
        <v/>
      </c>
      <c r="EA260" s="27" t="str">
        <f t="shared" si="128"/>
        <v/>
      </c>
      <c r="EB260" s="27" t="str">
        <f t="shared" si="129"/>
        <v/>
      </c>
      <c r="EC260" s="27" t="str">
        <f t="shared" si="130"/>
        <v/>
      </c>
      <c r="ED260" s="26"/>
      <c r="EE260" s="26"/>
      <c r="EF260" s="26"/>
      <c r="EG260" s="26"/>
      <c r="EH260" s="27" t="str">
        <f t="shared" si="109"/>
        <v/>
      </c>
      <c r="EI260" s="27" t="str">
        <f t="shared" si="110"/>
        <v/>
      </c>
      <c r="EJ260" s="27" t="str">
        <f t="shared" si="111"/>
        <v/>
      </c>
      <c r="EK260" s="27" t="str">
        <f t="shared" si="112"/>
        <v/>
      </c>
      <c r="EL260" s="527"/>
      <c r="EN260" s="6" t="str">
        <f t="shared" si="113"/>
        <v/>
      </c>
      <c r="EO260" s="6" t="str">
        <f t="shared" si="114"/>
        <v/>
      </c>
      <c r="EP260" s="6" t="str">
        <f t="shared" si="115"/>
        <v/>
      </c>
      <c r="EQ260" s="6" t="str">
        <f t="shared" si="116"/>
        <v/>
      </c>
      <c r="ER260" s="24" t="str">
        <f t="shared" si="131"/>
        <v/>
      </c>
      <c r="ET260" s="6" t="e">
        <f t="shared" si="117"/>
        <v>#VALUE!</v>
      </c>
      <c r="EV260" s="79"/>
      <c r="EW260" s="79"/>
      <c r="EX260" s="79"/>
      <c r="EZ260" s="189" t="e">
        <f t="shared" si="118"/>
        <v>#VALUE!</v>
      </c>
      <c r="FA260" s="201" t="e">
        <f t="shared" si="132"/>
        <v>#VALUE!</v>
      </c>
      <c r="FB260" s="23"/>
      <c r="FC260" s="189" t="e">
        <f t="shared" si="133"/>
        <v>#VALUE!</v>
      </c>
      <c r="FE260" s="213">
        <f t="shared" si="119"/>
        <v>0</v>
      </c>
      <c r="FF260" s="213">
        <f t="shared" si="120"/>
        <v>0</v>
      </c>
    </row>
    <row r="261" spans="1:162" ht="15.75" x14ac:dyDescent="0.25">
      <c r="A261" s="23"/>
      <c r="B261" s="23"/>
      <c r="C261" s="23"/>
      <c r="D261" s="23"/>
      <c r="E261" s="16"/>
      <c r="F261" s="16"/>
      <c r="G261" s="40"/>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23"/>
      <c r="AK261" s="23"/>
      <c r="AL261" s="23"/>
      <c r="AM261" s="23"/>
      <c r="AN261" s="23"/>
      <c r="AO261" s="23"/>
      <c r="AP261" s="23"/>
      <c r="AQ261" s="23"/>
      <c r="AR261" s="23"/>
      <c r="AS261" s="41">
        <f t="shared" si="121"/>
        <v>0</v>
      </c>
      <c r="AT261" s="8"/>
      <c r="AU261" s="8"/>
      <c r="AV261" s="8"/>
      <c r="AW261" s="8"/>
      <c r="AX261" s="8"/>
      <c r="AY261" s="8"/>
      <c r="AZ261" s="8"/>
      <c r="BA261" s="8"/>
      <c r="BB261" s="8"/>
      <c r="BC261" s="8"/>
      <c r="BD261" s="8"/>
      <c r="BE261" s="8"/>
      <c r="BF261" s="8"/>
      <c r="BG261" s="8"/>
      <c r="BH261" s="8"/>
      <c r="BI261" s="8"/>
      <c r="BJ261" s="11" t="str">
        <f t="shared" si="134"/>
        <v/>
      </c>
      <c r="BK261" s="11" t="str">
        <f t="shared" si="135"/>
        <v/>
      </c>
      <c r="BL261" s="16"/>
      <c r="BM261" s="16"/>
      <c r="BN261" s="14" t="str">
        <f t="shared" si="122"/>
        <v/>
      </c>
      <c r="BO261" s="14" t="str">
        <f t="shared" si="123"/>
        <v/>
      </c>
      <c r="BP261" s="33"/>
      <c r="BR261" s="29"/>
      <c r="BS261" s="30"/>
      <c r="BT261" s="30"/>
      <c r="BU261" s="30"/>
      <c r="BV261" s="30"/>
      <c r="BW261" s="30"/>
      <c r="BX261" s="25"/>
      <c r="BY261" s="48">
        <f t="shared" si="124"/>
        <v>0</v>
      </c>
      <c r="BZ261" s="26"/>
      <c r="CA261" s="26"/>
      <c r="CB261" s="26"/>
      <c r="CC261" s="26"/>
      <c r="CD261" s="26"/>
      <c r="CE261" s="26"/>
      <c r="CF261" s="26"/>
      <c r="CG261" s="26"/>
      <c r="CH261" s="26"/>
      <c r="CI261" s="26"/>
      <c r="CJ261" s="26"/>
      <c r="CK261" s="26"/>
      <c r="CL261" s="27" t="str">
        <f t="shared" si="106"/>
        <v/>
      </c>
      <c r="CM261" s="27" t="str">
        <f t="shared" si="125"/>
        <v/>
      </c>
      <c r="CN261" s="26"/>
      <c r="CO261" s="26"/>
      <c r="CP261" s="14" t="str">
        <f t="shared" si="107"/>
        <v/>
      </c>
      <c r="CQ261" s="14" t="str">
        <f t="shared" si="108"/>
        <v/>
      </c>
      <c r="CR261" s="33"/>
      <c r="CS261" s="33"/>
      <c r="CT261" s="32"/>
      <c r="CU261" s="32"/>
      <c r="CV261" s="32"/>
      <c r="CW261" s="23"/>
      <c r="CX261" s="23"/>
      <c r="CY261" s="23"/>
      <c r="CZ261" s="23"/>
      <c r="DA261" s="26">
        <f t="shared" si="126"/>
        <v>0</v>
      </c>
      <c r="DB261" s="26"/>
      <c r="DC261" s="26"/>
      <c r="DD261" s="26"/>
      <c r="DE261" s="26"/>
      <c r="DF261" s="26"/>
      <c r="DG261" s="26"/>
      <c r="DH261" s="26"/>
      <c r="DI261" s="26"/>
      <c r="DJ261" s="26"/>
      <c r="DK261" s="26"/>
      <c r="DL261" s="26"/>
      <c r="DM261" s="26"/>
      <c r="DN261" s="26"/>
      <c r="DO261" s="26"/>
      <c r="DP261" s="26"/>
      <c r="DQ261" s="26"/>
      <c r="DR261" s="26"/>
      <c r="DS261" s="26"/>
      <c r="DT261" s="26"/>
      <c r="DU261" s="26"/>
      <c r="DV261" s="26"/>
      <c r="DW261" s="26"/>
      <c r="DX261" s="26"/>
      <c r="DY261" s="26"/>
      <c r="DZ261" s="27" t="str">
        <f t="shared" si="127"/>
        <v/>
      </c>
      <c r="EA261" s="27" t="str">
        <f t="shared" si="128"/>
        <v/>
      </c>
      <c r="EB261" s="27" t="str">
        <f t="shared" si="129"/>
        <v/>
      </c>
      <c r="EC261" s="27" t="str">
        <f t="shared" si="130"/>
        <v/>
      </c>
      <c r="ED261" s="26"/>
      <c r="EE261" s="26"/>
      <c r="EF261" s="26"/>
      <c r="EG261" s="26"/>
      <c r="EH261" s="27" t="str">
        <f t="shared" si="109"/>
        <v/>
      </c>
      <c r="EI261" s="27" t="str">
        <f t="shared" si="110"/>
        <v/>
      </c>
      <c r="EJ261" s="27" t="str">
        <f t="shared" si="111"/>
        <v/>
      </c>
      <c r="EK261" s="27" t="str">
        <f t="shared" si="112"/>
        <v/>
      </c>
      <c r="EL261" s="527"/>
      <c r="EN261" s="6" t="str">
        <f t="shared" si="113"/>
        <v/>
      </c>
      <c r="EO261" s="6" t="str">
        <f t="shared" si="114"/>
        <v/>
      </c>
      <c r="EP261" s="6" t="str">
        <f t="shared" si="115"/>
        <v/>
      </c>
      <c r="EQ261" s="6" t="str">
        <f t="shared" si="116"/>
        <v/>
      </c>
      <c r="ER261" s="24" t="str">
        <f t="shared" si="131"/>
        <v/>
      </c>
      <c r="ET261" s="6" t="e">
        <f t="shared" si="117"/>
        <v>#VALUE!</v>
      </c>
      <c r="EV261" s="79"/>
      <c r="EW261" s="79"/>
      <c r="EX261" s="79"/>
      <c r="EZ261" s="189" t="e">
        <f t="shared" si="118"/>
        <v>#VALUE!</v>
      </c>
      <c r="FA261" s="201" t="e">
        <f t="shared" si="132"/>
        <v>#VALUE!</v>
      </c>
      <c r="FB261" s="23"/>
      <c r="FC261" s="189" t="e">
        <f t="shared" si="133"/>
        <v>#VALUE!</v>
      </c>
      <c r="FE261" s="213">
        <f t="shared" si="119"/>
        <v>0</v>
      </c>
      <c r="FF261" s="213">
        <f t="shared" si="120"/>
        <v>0</v>
      </c>
    </row>
    <row r="262" spans="1:162" ht="15.75" x14ac:dyDescent="0.25">
      <c r="A262" s="23"/>
      <c r="B262" s="23"/>
      <c r="C262" s="23"/>
      <c r="D262" s="23"/>
      <c r="E262" s="16"/>
      <c r="F262" s="16"/>
      <c r="G262" s="40"/>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23"/>
      <c r="AK262" s="23"/>
      <c r="AL262" s="23"/>
      <c r="AM262" s="23"/>
      <c r="AN262" s="23"/>
      <c r="AO262" s="23"/>
      <c r="AP262" s="23"/>
      <c r="AQ262" s="23"/>
      <c r="AR262" s="23"/>
      <c r="AS262" s="41">
        <f t="shared" si="121"/>
        <v>0</v>
      </c>
      <c r="AT262" s="8"/>
      <c r="AU262" s="8"/>
      <c r="AV262" s="8"/>
      <c r="AW262" s="8"/>
      <c r="AX262" s="8"/>
      <c r="AY262" s="8"/>
      <c r="AZ262" s="8"/>
      <c r="BA262" s="8"/>
      <c r="BB262" s="8"/>
      <c r="BC262" s="8"/>
      <c r="BD262" s="8"/>
      <c r="BE262" s="8"/>
      <c r="BF262" s="8"/>
      <c r="BG262" s="8"/>
      <c r="BH262" s="8"/>
      <c r="BI262" s="8"/>
      <c r="BJ262" s="11" t="str">
        <f t="shared" si="134"/>
        <v/>
      </c>
      <c r="BK262" s="11" t="str">
        <f t="shared" si="135"/>
        <v/>
      </c>
      <c r="BL262" s="16"/>
      <c r="BM262" s="16"/>
      <c r="BN262" s="14" t="str">
        <f t="shared" si="122"/>
        <v/>
      </c>
      <c r="BO262" s="14" t="str">
        <f t="shared" si="123"/>
        <v/>
      </c>
      <c r="BP262" s="33"/>
      <c r="BR262" s="29"/>
      <c r="BS262" s="30"/>
      <c r="BT262" s="30"/>
      <c r="BU262" s="30"/>
      <c r="BV262" s="30"/>
      <c r="BW262" s="30"/>
      <c r="BX262" s="25"/>
      <c r="BY262" s="48">
        <f t="shared" si="124"/>
        <v>0</v>
      </c>
      <c r="BZ262" s="26"/>
      <c r="CA262" s="26"/>
      <c r="CB262" s="26"/>
      <c r="CC262" s="26"/>
      <c r="CD262" s="26"/>
      <c r="CE262" s="26"/>
      <c r="CF262" s="26"/>
      <c r="CG262" s="26"/>
      <c r="CH262" s="26"/>
      <c r="CI262" s="26"/>
      <c r="CJ262" s="26"/>
      <c r="CK262" s="26"/>
      <c r="CL262" s="27" t="str">
        <f t="shared" ref="CL262:CL325" si="136">IF(BZ262="NINCS","0",IF(BZ262="","",(BZ262+CB262+CD262+CF262+CH262+CJ262)))</f>
        <v/>
      </c>
      <c r="CM262" s="27" t="str">
        <f t="shared" si="125"/>
        <v/>
      </c>
      <c r="CN262" s="26"/>
      <c r="CO262" s="26"/>
      <c r="CP262" s="14" t="str">
        <f t="shared" ref="CP262:CP325" si="137">IF(B262="","",IF(CL262="0","NINCS",IF(BZ262="NINCS","NINCS ÍRÁSBELI",IF(BZ262="","ADATHIÁNY",IF(CL262=CN262,"JÓ","ROSSZ")))))</f>
        <v/>
      </c>
      <c r="CQ262" s="14" t="str">
        <f t="shared" ref="CQ262:CQ325" si="138">IF(B262="","",IF(CM262="0","NINCS",IF(CA262="NINCS","NINCS ÍRÁSBELI",IF(CA262="","ADATHIÁNY",IF(CM262=CO262,"JÓ","ROSSZ")))))</f>
        <v/>
      </c>
      <c r="CR262" s="33"/>
      <c r="CS262" s="33"/>
      <c r="CT262" s="32"/>
      <c r="CU262" s="32"/>
      <c r="CV262" s="32"/>
      <c r="CW262" s="23"/>
      <c r="CX262" s="23"/>
      <c r="CY262" s="23"/>
      <c r="CZ262" s="23"/>
      <c r="DA262" s="26">
        <f t="shared" si="126"/>
        <v>0</v>
      </c>
      <c r="DB262" s="26"/>
      <c r="DC262" s="26"/>
      <c r="DD262" s="26"/>
      <c r="DE262" s="26"/>
      <c r="DF262" s="26"/>
      <c r="DG262" s="26"/>
      <c r="DH262" s="26"/>
      <c r="DI262" s="26"/>
      <c r="DJ262" s="26"/>
      <c r="DK262" s="26"/>
      <c r="DL262" s="26"/>
      <c r="DM262" s="26"/>
      <c r="DN262" s="26"/>
      <c r="DO262" s="26"/>
      <c r="DP262" s="26"/>
      <c r="DQ262" s="26"/>
      <c r="DR262" s="26"/>
      <c r="DS262" s="26"/>
      <c r="DT262" s="26"/>
      <c r="DU262" s="26"/>
      <c r="DV262" s="26"/>
      <c r="DW262" s="26"/>
      <c r="DX262" s="26"/>
      <c r="DY262" s="26"/>
      <c r="DZ262" s="27" t="str">
        <f t="shared" si="127"/>
        <v/>
      </c>
      <c r="EA262" s="27" t="str">
        <f t="shared" si="128"/>
        <v/>
      </c>
      <c r="EB262" s="27" t="str">
        <f t="shared" si="129"/>
        <v/>
      </c>
      <c r="EC262" s="27" t="str">
        <f t="shared" si="130"/>
        <v/>
      </c>
      <c r="ED262" s="26"/>
      <c r="EE262" s="26"/>
      <c r="EF262" s="26"/>
      <c r="EG262" s="26"/>
      <c r="EH262" s="27" t="str">
        <f t="shared" ref="EH262:EH325" si="139">IF(B262="","",IF(DZ262="0","NINCS",IF(DB262="NINCS","NINCS SZÓBELI",IF(DB262="","ADATHIÁNY",IF(DZ262=ED262,"JÓ","ROSSZ")))))</f>
        <v/>
      </c>
      <c r="EI262" s="27" t="str">
        <f t="shared" ref="EI262:EI325" si="140">IF(B262="","",IF(EA262="0","NINCS",IF(DC262="NINCS","NINCS SZÓBELI",IF(DC262="","ADATHIÁNY",IF(EA262=EE262,"JÓ","ROSSZ")))))</f>
        <v/>
      </c>
      <c r="EJ262" s="27" t="str">
        <f t="shared" ref="EJ262:EJ325" si="141">IF(B262="","",IF(EB262="0","NINCS",IF(DD262="NINCS","NINCS SZÓBELI",IF(DD262="","ADATHIÁNY",IF(EB262=EF262,"JÓ","ROSSZ")))))</f>
        <v/>
      </c>
      <c r="EK262" s="27" t="str">
        <f t="shared" ref="EK262:EK325" si="142">IF(B262="","",IF(EC262="0","NINCS",IF(DE262="NINCS","NINCS SZÓBELI",IF(DE262="","ADATHIÁNY",IF(EC262=EG262,"JÓ","ROSSZ")))))</f>
        <v/>
      </c>
      <c r="EL262" s="527"/>
      <c r="EN262" s="6" t="str">
        <f t="shared" ref="EN262:EN325" si="143">IF(CM262="","",IF(CM262="NINCS ÍRÁSBELI",0,IF(EC262="NINCS",CM262,CM262+EC262)))</f>
        <v/>
      </c>
      <c r="EO262" s="6" t="str">
        <f t="shared" ref="EO262:EO325" si="144">IF(BK262="","",BK262)</f>
        <v/>
      </c>
      <c r="EP262" s="6" t="str">
        <f t="shared" ref="EP262:EP325" si="145">IF(E262="","",E262)</f>
        <v/>
      </c>
      <c r="EQ262" s="6" t="str">
        <f t="shared" ref="EQ262:EQ325" si="146">IF(F262="","",F262)</f>
        <v/>
      </c>
      <c r="ER262" s="24" t="str">
        <f t="shared" si="131"/>
        <v/>
      </c>
      <c r="ET262" s="6" t="e">
        <f t="shared" ref="ET262:ET325" si="147">BK262+CM262+EC262</f>
        <v>#VALUE!</v>
      </c>
      <c r="EV262" s="79"/>
      <c r="EW262" s="79"/>
      <c r="EX262" s="79"/>
      <c r="EZ262" s="189" t="e">
        <f t="shared" ref="EZ262:EZ325" si="148">BJ262+CL262+DZ262</f>
        <v>#VALUE!</v>
      </c>
      <c r="FA262" s="201" t="e">
        <f t="shared" si="132"/>
        <v>#VALUE!</v>
      </c>
      <c r="FB262" s="23"/>
      <c r="FC262" s="189" t="e">
        <f t="shared" si="133"/>
        <v>#VALUE!</v>
      </c>
      <c r="FE262" s="213">
        <f t="shared" ref="FE262:FE326" si="149">IF(BZ262="NINCS",0,IF(BZ262=0,0,BZ262))</f>
        <v>0</v>
      </c>
      <c r="FF262" s="213">
        <f t="shared" ref="FF262:FF326" si="150">IF(CB262="NINCS",0,IF(CB262=0,0,CB262))</f>
        <v>0</v>
      </c>
    </row>
    <row r="263" spans="1:162" ht="15.75" x14ac:dyDescent="0.25">
      <c r="A263" s="23"/>
      <c r="B263" s="23"/>
      <c r="C263" s="23"/>
      <c r="D263" s="23"/>
      <c r="E263" s="16"/>
      <c r="F263" s="16"/>
      <c r="G263" s="40"/>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23"/>
      <c r="AK263" s="23"/>
      <c r="AL263" s="23"/>
      <c r="AM263" s="23"/>
      <c r="AN263" s="23"/>
      <c r="AO263" s="23"/>
      <c r="AP263" s="23"/>
      <c r="AQ263" s="23"/>
      <c r="AR263" s="23"/>
      <c r="AS263" s="41">
        <f t="shared" ref="AS263:AS326" si="151">COUNTA(AK263:AR263)</f>
        <v>0</v>
      </c>
      <c r="AT263" s="8"/>
      <c r="AU263" s="8"/>
      <c r="AV263" s="8"/>
      <c r="AW263" s="8"/>
      <c r="AX263" s="8"/>
      <c r="AY263" s="8"/>
      <c r="AZ263" s="8"/>
      <c r="BA263" s="8"/>
      <c r="BB263" s="8"/>
      <c r="BC263" s="8"/>
      <c r="BD263" s="8"/>
      <c r="BE263" s="8"/>
      <c r="BF263" s="8"/>
      <c r="BG263" s="8"/>
      <c r="BH263" s="8"/>
      <c r="BI263" s="8"/>
      <c r="BJ263" s="11" t="str">
        <f t="shared" si="134"/>
        <v/>
      </c>
      <c r="BK263" s="11" t="str">
        <f t="shared" si="135"/>
        <v/>
      </c>
      <c r="BL263" s="16"/>
      <c r="BM263" s="16"/>
      <c r="BN263" s="14" t="str">
        <f t="shared" ref="BN263:BN326" si="152">IF(B263="","",IF(BJ263="","ADATHIÁNY",IF(BJ263=BL263,"JÓ","ROSSZ")))</f>
        <v/>
      </c>
      <c r="BO263" s="14" t="str">
        <f t="shared" ref="BO263:BO326" si="153">IF(B263="","",IF(BK263="","ADATHIÁNY",IF(BK263=BM263,"JÓ","ROSSZ")))</f>
        <v/>
      </c>
      <c r="BP263" s="33"/>
      <c r="BR263" s="29"/>
      <c r="BS263" s="30"/>
      <c r="BT263" s="30"/>
      <c r="BU263" s="30"/>
      <c r="BV263" s="30"/>
      <c r="BW263" s="30"/>
      <c r="BX263" s="25"/>
      <c r="BY263" s="48">
        <f t="shared" ref="BY263:BY326" si="154">COUNTA(BS263:BX263)</f>
        <v>0</v>
      </c>
      <c r="BZ263" s="26"/>
      <c r="CA263" s="26"/>
      <c r="CB263" s="26"/>
      <c r="CC263" s="26"/>
      <c r="CD263" s="26"/>
      <c r="CE263" s="26"/>
      <c r="CF263" s="26"/>
      <c r="CG263" s="26"/>
      <c r="CH263" s="26"/>
      <c r="CI263" s="26"/>
      <c r="CJ263" s="26"/>
      <c r="CK263" s="26"/>
      <c r="CL263" s="27" t="str">
        <f t="shared" si="136"/>
        <v/>
      </c>
      <c r="CM263" s="27" t="str">
        <f t="shared" ref="CM263:CM326" si="155">IF(CA263="NINCS","0",IF(CA263="","",(CA263+CC263+CE263+CG263+CI263+CK263)))</f>
        <v/>
      </c>
      <c r="CN263" s="26"/>
      <c r="CO263" s="26"/>
      <c r="CP263" s="14" t="str">
        <f t="shared" si="137"/>
        <v/>
      </c>
      <c r="CQ263" s="14" t="str">
        <f t="shared" si="138"/>
        <v/>
      </c>
      <c r="CR263" s="33"/>
      <c r="CS263" s="33"/>
      <c r="CT263" s="32"/>
      <c r="CU263" s="32"/>
      <c r="CV263" s="32"/>
      <c r="CW263" s="23"/>
      <c r="CX263" s="23"/>
      <c r="CY263" s="23"/>
      <c r="CZ263" s="23"/>
      <c r="DA263" s="26">
        <f t="shared" ref="DA263:DA326" si="156">COUNTA(CU263:CZ263)</f>
        <v>0</v>
      </c>
      <c r="DB263" s="26"/>
      <c r="DC263" s="26"/>
      <c r="DD263" s="26"/>
      <c r="DE263" s="26"/>
      <c r="DF263" s="26"/>
      <c r="DG263" s="26"/>
      <c r="DH263" s="26"/>
      <c r="DI263" s="26"/>
      <c r="DJ263" s="26"/>
      <c r="DK263" s="26"/>
      <c r="DL263" s="26"/>
      <c r="DM263" s="26"/>
      <c r="DN263" s="26"/>
      <c r="DO263" s="26"/>
      <c r="DP263" s="26"/>
      <c r="DQ263" s="26"/>
      <c r="DR263" s="26"/>
      <c r="DS263" s="26"/>
      <c r="DT263" s="26"/>
      <c r="DU263" s="26"/>
      <c r="DV263" s="26"/>
      <c r="DW263" s="26"/>
      <c r="DX263" s="26"/>
      <c r="DY263" s="26"/>
      <c r="DZ263" s="27" t="str">
        <f t="shared" ref="DZ263:DZ326" si="157">IF(DB263="NINCS","0",IF(DB263="","",(DB263+DF263+DJ263+DN263+DR263+DV263)))</f>
        <v/>
      </c>
      <c r="EA263" s="27" t="str">
        <f t="shared" ref="EA263:EA326" si="158">IF(DC263="NINCS","0",IF(DC263="","",(DC263+DG263+DK263+DO263+DS263+DW263)))</f>
        <v/>
      </c>
      <c r="EB263" s="27" t="str">
        <f t="shared" ref="EB263:EB326" si="159">IF(DD263="NINCS","0",IF(DD263="","",(DD263+DH263+DL263+DP263+DT263+DX263)))</f>
        <v/>
      </c>
      <c r="EC263" s="27" t="str">
        <f t="shared" ref="EC263:EC326" si="160">IF(DE263="NINCS","0",IF(DE263="","",(DE263+DI263+DM263+DQ263+DU263+DY263)))</f>
        <v/>
      </c>
      <c r="ED263" s="26"/>
      <c r="EE263" s="26"/>
      <c r="EF263" s="26"/>
      <c r="EG263" s="26"/>
      <c r="EH263" s="27" t="str">
        <f t="shared" si="139"/>
        <v/>
      </c>
      <c r="EI263" s="27" t="str">
        <f t="shared" si="140"/>
        <v/>
      </c>
      <c r="EJ263" s="27" t="str">
        <f t="shared" si="141"/>
        <v/>
      </c>
      <c r="EK263" s="27" t="str">
        <f t="shared" si="142"/>
        <v/>
      </c>
      <c r="EL263" s="527"/>
      <c r="EN263" s="6" t="str">
        <f t="shared" si="143"/>
        <v/>
      </c>
      <c r="EO263" s="6" t="str">
        <f t="shared" si="144"/>
        <v/>
      </c>
      <c r="EP263" s="6" t="str">
        <f t="shared" si="145"/>
        <v/>
      </c>
      <c r="EQ263" s="6" t="str">
        <f t="shared" si="146"/>
        <v/>
      </c>
      <c r="ER263" s="24" t="str">
        <f t="shared" ref="ER263:ER326" si="161">IF(EN263="","",IF(EN263&gt;EO263,"Elmélet több",IF(EN263&lt;EP263,"Gyakorlat több","JÓ")))</f>
        <v/>
      </c>
      <c r="ET263" s="6" t="e">
        <f t="shared" si="147"/>
        <v>#VALUE!</v>
      </c>
      <c r="EV263" s="79"/>
      <c r="EW263" s="79"/>
      <c r="EX263" s="79"/>
      <c r="EZ263" s="189" t="e">
        <f t="shared" si="148"/>
        <v>#VALUE!</v>
      </c>
      <c r="FA263" s="201" t="e">
        <f t="shared" ref="FA263:FA326" si="162">EZ263/60</f>
        <v>#VALUE!</v>
      </c>
      <c r="FB263" s="23"/>
      <c r="FC263" s="189" t="e">
        <f t="shared" ref="FC263:FC326" si="163">IF(FA263&gt;=8,1,IF(FA263&gt;=5,2,IF(FA263&gt;=2.5,3,4)))</f>
        <v>#VALUE!</v>
      </c>
      <c r="FE263" s="213">
        <f t="shared" si="149"/>
        <v>0</v>
      </c>
      <c r="FF263" s="213">
        <f t="shared" si="150"/>
        <v>0</v>
      </c>
    </row>
    <row r="264" spans="1:162" ht="15.75" x14ac:dyDescent="0.25">
      <c r="A264" s="23"/>
      <c r="B264" s="23"/>
      <c r="C264" s="23"/>
      <c r="D264" s="23"/>
      <c r="E264" s="16"/>
      <c r="F264" s="16"/>
      <c r="G264" s="40"/>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23"/>
      <c r="AK264" s="23"/>
      <c r="AL264" s="23"/>
      <c r="AM264" s="23"/>
      <c r="AN264" s="23"/>
      <c r="AO264" s="23"/>
      <c r="AP264" s="23"/>
      <c r="AQ264" s="23"/>
      <c r="AR264" s="23"/>
      <c r="AS264" s="41">
        <f t="shared" si="151"/>
        <v>0</v>
      </c>
      <c r="AT264" s="8"/>
      <c r="AU264" s="8"/>
      <c r="AV264" s="8"/>
      <c r="AW264" s="8"/>
      <c r="AX264" s="8"/>
      <c r="AY264" s="8"/>
      <c r="AZ264" s="8"/>
      <c r="BA264" s="8"/>
      <c r="BB264" s="8"/>
      <c r="BC264" s="8"/>
      <c r="BD264" s="8"/>
      <c r="BE264" s="8"/>
      <c r="BF264" s="8"/>
      <c r="BG264" s="8"/>
      <c r="BH264" s="8"/>
      <c r="BI264" s="8"/>
      <c r="BJ264" s="11" t="str">
        <f t="shared" si="134"/>
        <v/>
      </c>
      <c r="BK264" s="11" t="str">
        <f t="shared" si="135"/>
        <v/>
      </c>
      <c r="BL264" s="16"/>
      <c r="BM264" s="16"/>
      <c r="BN264" s="14" t="str">
        <f t="shared" si="152"/>
        <v/>
      </c>
      <c r="BO264" s="14" t="str">
        <f t="shared" si="153"/>
        <v/>
      </c>
      <c r="BP264" s="33"/>
      <c r="BR264" s="29"/>
      <c r="BS264" s="30"/>
      <c r="BT264" s="30"/>
      <c r="BU264" s="30"/>
      <c r="BV264" s="30"/>
      <c r="BW264" s="30"/>
      <c r="BX264" s="25"/>
      <c r="BY264" s="48">
        <f t="shared" si="154"/>
        <v>0</v>
      </c>
      <c r="BZ264" s="26"/>
      <c r="CA264" s="26"/>
      <c r="CB264" s="26"/>
      <c r="CC264" s="26"/>
      <c r="CD264" s="26"/>
      <c r="CE264" s="26"/>
      <c r="CF264" s="26"/>
      <c r="CG264" s="26"/>
      <c r="CH264" s="26"/>
      <c r="CI264" s="26"/>
      <c r="CJ264" s="26"/>
      <c r="CK264" s="26"/>
      <c r="CL264" s="27" t="str">
        <f t="shared" si="136"/>
        <v/>
      </c>
      <c r="CM264" s="27" t="str">
        <f t="shared" si="155"/>
        <v/>
      </c>
      <c r="CN264" s="26"/>
      <c r="CO264" s="26"/>
      <c r="CP264" s="14" t="str">
        <f t="shared" si="137"/>
        <v/>
      </c>
      <c r="CQ264" s="14" t="str">
        <f t="shared" si="138"/>
        <v/>
      </c>
      <c r="CR264" s="33"/>
      <c r="CS264" s="33"/>
      <c r="CT264" s="32"/>
      <c r="CU264" s="32"/>
      <c r="CV264" s="32"/>
      <c r="CW264" s="23"/>
      <c r="CX264" s="23"/>
      <c r="CY264" s="23"/>
      <c r="CZ264" s="23"/>
      <c r="DA264" s="26">
        <f t="shared" si="156"/>
        <v>0</v>
      </c>
      <c r="DB264" s="26"/>
      <c r="DC264" s="26"/>
      <c r="DD264" s="26"/>
      <c r="DE264" s="26"/>
      <c r="DF264" s="26"/>
      <c r="DG264" s="26"/>
      <c r="DH264" s="26"/>
      <c r="DI264" s="26"/>
      <c r="DJ264" s="26"/>
      <c r="DK264" s="26"/>
      <c r="DL264" s="26"/>
      <c r="DM264" s="26"/>
      <c r="DN264" s="26"/>
      <c r="DO264" s="26"/>
      <c r="DP264" s="26"/>
      <c r="DQ264" s="26"/>
      <c r="DR264" s="26"/>
      <c r="DS264" s="26"/>
      <c r="DT264" s="26"/>
      <c r="DU264" s="26"/>
      <c r="DV264" s="26"/>
      <c r="DW264" s="26"/>
      <c r="DX264" s="26"/>
      <c r="DY264" s="26"/>
      <c r="DZ264" s="27" t="str">
        <f t="shared" si="157"/>
        <v/>
      </c>
      <c r="EA264" s="27" t="str">
        <f t="shared" si="158"/>
        <v/>
      </c>
      <c r="EB264" s="27" t="str">
        <f t="shared" si="159"/>
        <v/>
      </c>
      <c r="EC264" s="27" t="str">
        <f t="shared" si="160"/>
        <v/>
      </c>
      <c r="ED264" s="26"/>
      <c r="EE264" s="26"/>
      <c r="EF264" s="26"/>
      <c r="EG264" s="26"/>
      <c r="EH264" s="27" t="str">
        <f t="shared" si="139"/>
        <v/>
      </c>
      <c r="EI264" s="27" t="str">
        <f t="shared" si="140"/>
        <v/>
      </c>
      <c r="EJ264" s="27" t="str">
        <f t="shared" si="141"/>
        <v/>
      </c>
      <c r="EK264" s="27" t="str">
        <f t="shared" si="142"/>
        <v/>
      </c>
      <c r="EL264" s="527"/>
      <c r="EN264" s="6" t="str">
        <f t="shared" si="143"/>
        <v/>
      </c>
      <c r="EO264" s="6" t="str">
        <f t="shared" si="144"/>
        <v/>
      </c>
      <c r="EP264" s="6" t="str">
        <f t="shared" si="145"/>
        <v/>
      </c>
      <c r="EQ264" s="6" t="str">
        <f t="shared" si="146"/>
        <v/>
      </c>
      <c r="ER264" s="24" t="str">
        <f t="shared" si="161"/>
        <v/>
      </c>
      <c r="ET264" s="6" t="e">
        <f t="shared" si="147"/>
        <v>#VALUE!</v>
      </c>
      <c r="EV264" s="79"/>
      <c r="EW264" s="79"/>
      <c r="EX264" s="79"/>
      <c r="EZ264" s="189" t="e">
        <f t="shared" si="148"/>
        <v>#VALUE!</v>
      </c>
      <c r="FA264" s="201" t="e">
        <f t="shared" si="162"/>
        <v>#VALUE!</v>
      </c>
      <c r="FB264" s="23"/>
      <c r="FC264" s="189" t="e">
        <f t="shared" si="163"/>
        <v>#VALUE!</v>
      </c>
      <c r="FE264" s="213">
        <f t="shared" si="149"/>
        <v>0</v>
      </c>
      <c r="FF264" s="213">
        <f t="shared" si="150"/>
        <v>0</v>
      </c>
    </row>
    <row r="265" spans="1:162" ht="15.75" x14ac:dyDescent="0.25">
      <c r="A265" s="23"/>
      <c r="B265" s="23"/>
      <c r="C265" s="23"/>
      <c r="D265" s="23"/>
      <c r="E265" s="16"/>
      <c r="F265" s="16"/>
      <c r="G265" s="40"/>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23"/>
      <c r="AK265" s="23"/>
      <c r="AL265" s="23"/>
      <c r="AM265" s="23"/>
      <c r="AN265" s="23"/>
      <c r="AO265" s="23"/>
      <c r="AP265" s="23"/>
      <c r="AQ265" s="23"/>
      <c r="AR265" s="23"/>
      <c r="AS265" s="41">
        <f t="shared" si="151"/>
        <v>0</v>
      </c>
      <c r="AT265" s="8"/>
      <c r="AU265" s="8"/>
      <c r="AV265" s="8"/>
      <c r="AW265" s="8"/>
      <c r="AX265" s="8"/>
      <c r="AY265" s="8"/>
      <c r="AZ265" s="8"/>
      <c r="BA265" s="8"/>
      <c r="BB265" s="8"/>
      <c r="BC265" s="8"/>
      <c r="BD265" s="8"/>
      <c r="BE265" s="8"/>
      <c r="BF265" s="8"/>
      <c r="BG265" s="8"/>
      <c r="BH265" s="8"/>
      <c r="BI265" s="8"/>
      <c r="BJ265" s="11" t="str">
        <f t="shared" si="134"/>
        <v/>
      </c>
      <c r="BK265" s="11" t="str">
        <f t="shared" si="135"/>
        <v/>
      </c>
      <c r="BL265" s="16"/>
      <c r="BM265" s="16"/>
      <c r="BN265" s="14" t="str">
        <f t="shared" si="152"/>
        <v/>
      </c>
      <c r="BO265" s="14" t="str">
        <f t="shared" si="153"/>
        <v/>
      </c>
      <c r="BP265" s="33"/>
      <c r="BR265" s="29"/>
      <c r="BS265" s="30"/>
      <c r="BT265" s="30"/>
      <c r="BU265" s="30"/>
      <c r="BV265" s="30"/>
      <c r="BW265" s="30"/>
      <c r="BX265" s="25"/>
      <c r="BY265" s="48">
        <f t="shared" si="154"/>
        <v>0</v>
      </c>
      <c r="BZ265" s="26"/>
      <c r="CA265" s="26"/>
      <c r="CB265" s="26"/>
      <c r="CC265" s="26"/>
      <c r="CD265" s="26"/>
      <c r="CE265" s="26"/>
      <c r="CF265" s="26"/>
      <c r="CG265" s="26"/>
      <c r="CH265" s="26"/>
      <c r="CI265" s="26"/>
      <c r="CJ265" s="26"/>
      <c r="CK265" s="26"/>
      <c r="CL265" s="27" t="str">
        <f t="shared" si="136"/>
        <v/>
      </c>
      <c r="CM265" s="27" t="str">
        <f t="shared" si="155"/>
        <v/>
      </c>
      <c r="CN265" s="26"/>
      <c r="CO265" s="26"/>
      <c r="CP265" s="14" t="str">
        <f t="shared" si="137"/>
        <v/>
      </c>
      <c r="CQ265" s="14" t="str">
        <f t="shared" si="138"/>
        <v/>
      </c>
      <c r="CR265" s="33"/>
      <c r="CS265" s="33"/>
      <c r="CT265" s="32"/>
      <c r="CU265" s="32"/>
      <c r="CV265" s="32"/>
      <c r="CW265" s="23"/>
      <c r="CX265" s="23"/>
      <c r="CY265" s="23"/>
      <c r="CZ265" s="23"/>
      <c r="DA265" s="26">
        <f t="shared" si="156"/>
        <v>0</v>
      </c>
      <c r="DB265" s="26"/>
      <c r="DC265" s="26"/>
      <c r="DD265" s="26"/>
      <c r="DE265" s="26"/>
      <c r="DF265" s="26"/>
      <c r="DG265" s="26"/>
      <c r="DH265" s="26"/>
      <c r="DI265" s="26"/>
      <c r="DJ265" s="26"/>
      <c r="DK265" s="26"/>
      <c r="DL265" s="26"/>
      <c r="DM265" s="26"/>
      <c r="DN265" s="26"/>
      <c r="DO265" s="26"/>
      <c r="DP265" s="26"/>
      <c r="DQ265" s="26"/>
      <c r="DR265" s="26"/>
      <c r="DS265" s="26"/>
      <c r="DT265" s="26"/>
      <c r="DU265" s="26"/>
      <c r="DV265" s="26"/>
      <c r="DW265" s="26"/>
      <c r="DX265" s="26"/>
      <c r="DY265" s="26"/>
      <c r="DZ265" s="27" t="str">
        <f t="shared" si="157"/>
        <v/>
      </c>
      <c r="EA265" s="27" t="str">
        <f t="shared" si="158"/>
        <v/>
      </c>
      <c r="EB265" s="27" t="str">
        <f t="shared" si="159"/>
        <v/>
      </c>
      <c r="EC265" s="27" t="str">
        <f t="shared" si="160"/>
        <v/>
      </c>
      <c r="ED265" s="26"/>
      <c r="EE265" s="26"/>
      <c r="EF265" s="26"/>
      <c r="EG265" s="26"/>
      <c r="EH265" s="27" t="str">
        <f t="shared" si="139"/>
        <v/>
      </c>
      <c r="EI265" s="27" t="str">
        <f t="shared" si="140"/>
        <v/>
      </c>
      <c r="EJ265" s="27" t="str">
        <f t="shared" si="141"/>
        <v/>
      </c>
      <c r="EK265" s="27" t="str">
        <f t="shared" si="142"/>
        <v/>
      </c>
      <c r="EL265" s="527"/>
      <c r="EN265" s="6" t="str">
        <f t="shared" si="143"/>
        <v/>
      </c>
      <c r="EO265" s="6" t="str">
        <f t="shared" si="144"/>
        <v/>
      </c>
      <c r="EP265" s="6" t="str">
        <f t="shared" si="145"/>
        <v/>
      </c>
      <c r="EQ265" s="6" t="str">
        <f t="shared" si="146"/>
        <v/>
      </c>
      <c r="ER265" s="24" t="str">
        <f t="shared" si="161"/>
        <v/>
      </c>
      <c r="ET265" s="6" t="e">
        <f t="shared" si="147"/>
        <v>#VALUE!</v>
      </c>
      <c r="EV265" s="79"/>
      <c r="EW265" s="79"/>
      <c r="EX265" s="79"/>
      <c r="EZ265" s="189" t="e">
        <f t="shared" si="148"/>
        <v>#VALUE!</v>
      </c>
      <c r="FA265" s="201" t="e">
        <f t="shared" si="162"/>
        <v>#VALUE!</v>
      </c>
      <c r="FB265" s="23"/>
      <c r="FC265" s="189" t="e">
        <f t="shared" si="163"/>
        <v>#VALUE!</v>
      </c>
      <c r="FE265" s="213">
        <f t="shared" si="149"/>
        <v>0</v>
      </c>
      <c r="FF265" s="213">
        <f t="shared" si="150"/>
        <v>0</v>
      </c>
    </row>
    <row r="266" spans="1:162" ht="15.75" x14ac:dyDescent="0.25">
      <c r="A266" s="23"/>
      <c r="B266" s="23"/>
      <c r="C266" s="23"/>
      <c r="D266" s="23"/>
      <c r="E266" s="16"/>
      <c r="F266" s="16"/>
      <c r="G266" s="40"/>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23"/>
      <c r="AK266" s="23"/>
      <c r="AL266" s="23"/>
      <c r="AM266" s="23"/>
      <c r="AN266" s="23"/>
      <c r="AO266" s="23"/>
      <c r="AP266" s="23"/>
      <c r="AQ266" s="23"/>
      <c r="AR266" s="23"/>
      <c r="AS266" s="41">
        <f t="shared" si="151"/>
        <v>0</v>
      </c>
      <c r="AT266" s="8"/>
      <c r="AU266" s="8"/>
      <c r="AV266" s="8"/>
      <c r="AW266" s="8"/>
      <c r="AX266" s="8"/>
      <c r="AY266" s="8"/>
      <c r="AZ266" s="8"/>
      <c r="BA266" s="8"/>
      <c r="BB266" s="8"/>
      <c r="BC266" s="8"/>
      <c r="BD266" s="8"/>
      <c r="BE266" s="8"/>
      <c r="BF266" s="8"/>
      <c r="BG266" s="8"/>
      <c r="BH266" s="8"/>
      <c r="BI266" s="8"/>
      <c r="BJ266" s="11" t="str">
        <f t="shared" si="134"/>
        <v/>
      </c>
      <c r="BK266" s="11" t="str">
        <f t="shared" si="135"/>
        <v/>
      </c>
      <c r="BL266" s="16"/>
      <c r="BM266" s="16"/>
      <c r="BN266" s="14" t="str">
        <f t="shared" si="152"/>
        <v/>
      </c>
      <c r="BO266" s="14" t="str">
        <f t="shared" si="153"/>
        <v/>
      </c>
      <c r="BP266" s="33"/>
      <c r="BR266" s="29"/>
      <c r="BS266" s="30"/>
      <c r="BT266" s="30"/>
      <c r="BU266" s="30"/>
      <c r="BV266" s="30"/>
      <c r="BW266" s="30"/>
      <c r="BX266" s="25"/>
      <c r="BY266" s="48">
        <f t="shared" si="154"/>
        <v>0</v>
      </c>
      <c r="BZ266" s="26"/>
      <c r="CA266" s="26"/>
      <c r="CB266" s="26"/>
      <c r="CC266" s="26"/>
      <c r="CD266" s="26"/>
      <c r="CE266" s="26"/>
      <c r="CF266" s="26"/>
      <c r="CG266" s="26"/>
      <c r="CH266" s="26"/>
      <c r="CI266" s="26"/>
      <c r="CJ266" s="26"/>
      <c r="CK266" s="26"/>
      <c r="CL266" s="27" t="str">
        <f t="shared" si="136"/>
        <v/>
      </c>
      <c r="CM266" s="27" t="str">
        <f t="shared" si="155"/>
        <v/>
      </c>
      <c r="CN266" s="26"/>
      <c r="CO266" s="26"/>
      <c r="CP266" s="14" t="str">
        <f t="shared" si="137"/>
        <v/>
      </c>
      <c r="CQ266" s="14" t="str">
        <f t="shared" si="138"/>
        <v/>
      </c>
      <c r="CR266" s="33"/>
      <c r="CS266" s="33"/>
      <c r="CT266" s="32"/>
      <c r="CU266" s="32"/>
      <c r="CV266" s="32"/>
      <c r="CW266" s="23"/>
      <c r="CX266" s="23"/>
      <c r="CY266" s="23"/>
      <c r="CZ266" s="23"/>
      <c r="DA266" s="26">
        <f t="shared" si="156"/>
        <v>0</v>
      </c>
      <c r="DB266" s="26"/>
      <c r="DC266" s="26"/>
      <c r="DD266" s="26"/>
      <c r="DE266" s="26"/>
      <c r="DF266" s="26"/>
      <c r="DG266" s="26"/>
      <c r="DH266" s="26"/>
      <c r="DI266" s="26"/>
      <c r="DJ266" s="26"/>
      <c r="DK266" s="26"/>
      <c r="DL266" s="26"/>
      <c r="DM266" s="26"/>
      <c r="DN266" s="26"/>
      <c r="DO266" s="26"/>
      <c r="DP266" s="26"/>
      <c r="DQ266" s="26"/>
      <c r="DR266" s="26"/>
      <c r="DS266" s="26"/>
      <c r="DT266" s="26"/>
      <c r="DU266" s="26"/>
      <c r="DV266" s="26"/>
      <c r="DW266" s="26"/>
      <c r="DX266" s="26"/>
      <c r="DY266" s="26"/>
      <c r="DZ266" s="27" t="str">
        <f t="shared" si="157"/>
        <v/>
      </c>
      <c r="EA266" s="27" t="str">
        <f t="shared" si="158"/>
        <v/>
      </c>
      <c r="EB266" s="27" t="str">
        <f t="shared" si="159"/>
        <v/>
      </c>
      <c r="EC266" s="27" t="str">
        <f t="shared" si="160"/>
        <v/>
      </c>
      <c r="ED266" s="26"/>
      <c r="EE266" s="26"/>
      <c r="EF266" s="26"/>
      <c r="EG266" s="26"/>
      <c r="EH266" s="27" t="str">
        <f t="shared" si="139"/>
        <v/>
      </c>
      <c r="EI266" s="27" t="str">
        <f t="shared" si="140"/>
        <v/>
      </c>
      <c r="EJ266" s="27" t="str">
        <f t="shared" si="141"/>
        <v/>
      </c>
      <c r="EK266" s="27" t="str">
        <f t="shared" si="142"/>
        <v/>
      </c>
      <c r="EL266" s="527"/>
      <c r="EN266" s="6" t="str">
        <f t="shared" si="143"/>
        <v/>
      </c>
      <c r="EO266" s="6" t="str">
        <f t="shared" si="144"/>
        <v/>
      </c>
      <c r="EP266" s="6" t="str">
        <f t="shared" si="145"/>
        <v/>
      </c>
      <c r="EQ266" s="6" t="str">
        <f t="shared" si="146"/>
        <v/>
      </c>
      <c r="ER266" s="24" t="str">
        <f t="shared" si="161"/>
        <v/>
      </c>
      <c r="ET266" s="6" t="e">
        <f t="shared" si="147"/>
        <v>#VALUE!</v>
      </c>
      <c r="EV266" s="79"/>
      <c r="EW266" s="79"/>
      <c r="EX266" s="79"/>
      <c r="EZ266" s="189" t="e">
        <f t="shared" si="148"/>
        <v>#VALUE!</v>
      </c>
      <c r="FA266" s="201" t="e">
        <f t="shared" si="162"/>
        <v>#VALUE!</v>
      </c>
      <c r="FB266" s="23"/>
      <c r="FC266" s="189" t="e">
        <f t="shared" si="163"/>
        <v>#VALUE!</v>
      </c>
      <c r="FE266" s="213">
        <f t="shared" si="149"/>
        <v>0</v>
      </c>
      <c r="FF266" s="213">
        <f t="shared" si="150"/>
        <v>0</v>
      </c>
    </row>
    <row r="267" spans="1:162" ht="15.75" x14ac:dyDescent="0.25">
      <c r="A267" s="23"/>
      <c r="B267" s="23"/>
      <c r="C267" s="23"/>
      <c r="D267" s="23"/>
      <c r="E267" s="16"/>
      <c r="F267" s="16"/>
      <c r="G267" s="40"/>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23"/>
      <c r="AK267" s="23"/>
      <c r="AL267" s="23"/>
      <c r="AM267" s="23"/>
      <c r="AN267" s="23"/>
      <c r="AO267" s="23"/>
      <c r="AP267" s="23"/>
      <c r="AQ267" s="23"/>
      <c r="AR267" s="23"/>
      <c r="AS267" s="41">
        <f t="shared" si="151"/>
        <v>0</v>
      </c>
      <c r="AT267" s="8"/>
      <c r="AU267" s="8"/>
      <c r="AV267" s="8"/>
      <c r="AW267" s="8"/>
      <c r="AX267" s="8"/>
      <c r="AY267" s="8"/>
      <c r="AZ267" s="8"/>
      <c r="BA267" s="8"/>
      <c r="BB267" s="8"/>
      <c r="BC267" s="8"/>
      <c r="BD267" s="8"/>
      <c r="BE267" s="8"/>
      <c r="BF267" s="8"/>
      <c r="BG267" s="8"/>
      <c r="BH267" s="8"/>
      <c r="BI267" s="8"/>
      <c r="BJ267" s="11" t="str">
        <f t="shared" si="134"/>
        <v/>
      </c>
      <c r="BK267" s="11" t="str">
        <f t="shared" si="135"/>
        <v/>
      </c>
      <c r="BL267" s="16"/>
      <c r="BM267" s="16"/>
      <c r="BN267" s="14" t="str">
        <f t="shared" si="152"/>
        <v/>
      </c>
      <c r="BO267" s="14" t="str">
        <f t="shared" si="153"/>
        <v/>
      </c>
      <c r="BP267" s="33"/>
      <c r="BR267" s="29"/>
      <c r="BS267" s="30"/>
      <c r="BT267" s="30"/>
      <c r="BU267" s="30"/>
      <c r="BV267" s="30"/>
      <c r="BW267" s="30"/>
      <c r="BX267" s="25"/>
      <c r="BY267" s="48">
        <f t="shared" si="154"/>
        <v>0</v>
      </c>
      <c r="BZ267" s="26"/>
      <c r="CA267" s="26"/>
      <c r="CB267" s="26"/>
      <c r="CC267" s="26"/>
      <c r="CD267" s="26"/>
      <c r="CE267" s="26"/>
      <c r="CF267" s="26"/>
      <c r="CG267" s="26"/>
      <c r="CH267" s="26"/>
      <c r="CI267" s="26"/>
      <c r="CJ267" s="26"/>
      <c r="CK267" s="26"/>
      <c r="CL267" s="27" t="str">
        <f t="shared" si="136"/>
        <v/>
      </c>
      <c r="CM267" s="27" t="str">
        <f t="shared" si="155"/>
        <v/>
      </c>
      <c r="CN267" s="26"/>
      <c r="CO267" s="26"/>
      <c r="CP267" s="14" t="str">
        <f t="shared" si="137"/>
        <v/>
      </c>
      <c r="CQ267" s="14" t="str">
        <f t="shared" si="138"/>
        <v/>
      </c>
      <c r="CR267" s="33"/>
      <c r="CS267" s="33"/>
      <c r="CT267" s="32"/>
      <c r="CU267" s="32"/>
      <c r="CV267" s="32"/>
      <c r="CW267" s="23"/>
      <c r="CX267" s="23"/>
      <c r="CY267" s="23"/>
      <c r="CZ267" s="23"/>
      <c r="DA267" s="26">
        <f t="shared" si="156"/>
        <v>0</v>
      </c>
      <c r="DB267" s="26"/>
      <c r="DC267" s="26"/>
      <c r="DD267" s="26"/>
      <c r="DE267" s="26"/>
      <c r="DF267" s="26"/>
      <c r="DG267" s="26"/>
      <c r="DH267" s="26"/>
      <c r="DI267" s="26"/>
      <c r="DJ267" s="26"/>
      <c r="DK267" s="26"/>
      <c r="DL267" s="26"/>
      <c r="DM267" s="26"/>
      <c r="DN267" s="26"/>
      <c r="DO267" s="26"/>
      <c r="DP267" s="26"/>
      <c r="DQ267" s="26"/>
      <c r="DR267" s="26"/>
      <c r="DS267" s="26"/>
      <c r="DT267" s="26"/>
      <c r="DU267" s="26"/>
      <c r="DV267" s="26"/>
      <c r="DW267" s="26"/>
      <c r="DX267" s="26"/>
      <c r="DY267" s="26"/>
      <c r="DZ267" s="27" t="str">
        <f t="shared" si="157"/>
        <v/>
      </c>
      <c r="EA267" s="27" t="str">
        <f t="shared" si="158"/>
        <v/>
      </c>
      <c r="EB267" s="27" t="str">
        <f t="shared" si="159"/>
        <v/>
      </c>
      <c r="EC267" s="27" t="str">
        <f t="shared" si="160"/>
        <v/>
      </c>
      <c r="ED267" s="26"/>
      <c r="EE267" s="26"/>
      <c r="EF267" s="26"/>
      <c r="EG267" s="26"/>
      <c r="EH267" s="27" t="str">
        <f t="shared" si="139"/>
        <v/>
      </c>
      <c r="EI267" s="27" t="str">
        <f t="shared" si="140"/>
        <v/>
      </c>
      <c r="EJ267" s="27" t="str">
        <f t="shared" si="141"/>
        <v/>
      </c>
      <c r="EK267" s="27" t="str">
        <f t="shared" si="142"/>
        <v/>
      </c>
      <c r="EL267" s="527"/>
      <c r="EN267" s="6" t="str">
        <f t="shared" si="143"/>
        <v/>
      </c>
      <c r="EO267" s="6" t="str">
        <f t="shared" si="144"/>
        <v/>
      </c>
      <c r="EP267" s="6" t="str">
        <f t="shared" si="145"/>
        <v/>
      </c>
      <c r="EQ267" s="6" t="str">
        <f t="shared" si="146"/>
        <v/>
      </c>
      <c r="ER267" s="24" t="str">
        <f t="shared" si="161"/>
        <v/>
      </c>
      <c r="ET267" s="6" t="e">
        <f t="shared" si="147"/>
        <v>#VALUE!</v>
      </c>
      <c r="EV267" s="79"/>
      <c r="EW267" s="79"/>
      <c r="EX267" s="79"/>
      <c r="EZ267" s="189" t="e">
        <f t="shared" si="148"/>
        <v>#VALUE!</v>
      </c>
      <c r="FA267" s="201" t="e">
        <f t="shared" si="162"/>
        <v>#VALUE!</v>
      </c>
      <c r="FB267" s="23"/>
      <c r="FC267" s="189" t="e">
        <f t="shared" si="163"/>
        <v>#VALUE!</v>
      </c>
      <c r="FE267" s="213">
        <f t="shared" si="149"/>
        <v>0</v>
      </c>
      <c r="FF267" s="213">
        <f t="shared" si="150"/>
        <v>0</v>
      </c>
    </row>
    <row r="268" spans="1:162" ht="15.75" x14ac:dyDescent="0.25">
      <c r="A268" s="23"/>
      <c r="B268" s="23"/>
      <c r="C268" s="23"/>
      <c r="D268" s="23"/>
      <c r="E268" s="16"/>
      <c r="F268" s="16"/>
      <c r="G268" s="40"/>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23"/>
      <c r="AK268" s="23"/>
      <c r="AL268" s="23"/>
      <c r="AM268" s="23"/>
      <c r="AN268" s="23"/>
      <c r="AO268" s="23"/>
      <c r="AP268" s="23"/>
      <c r="AQ268" s="23"/>
      <c r="AR268" s="23"/>
      <c r="AS268" s="41">
        <f t="shared" si="151"/>
        <v>0</v>
      </c>
      <c r="AT268" s="8"/>
      <c r="AU268" s="8"/>
      <c r="AV268" s="8"/>
      <c r="AW268" s="8"/>
      <c r="AX268" s="8"/>
      <c r="AY268" s="8"/>
      <c r="AZ268" s="8"/>
      <c r="BA268" s="8"/>
      <c r="BB268" s="8"/>
      <c r="BC268" s="8"/>
      <c r="BD268" s="8"/>
      <c r="BE268" s="8"/>
      <c r="BF268" s="8"/>
      <c r="BG268" s="8"/>
      <c r="BH268" s="8"/>
      <c r="BI268" s="8"/>
      <c r="BJ268" s="11" t="str">
        <f t="shared" si="134"/>
        <v/>
      </c>
      <c r="BK268" s="11" t="str">
        <f t="shared" si="135"/>
        <v/>
      </c>
      <c r="BL268" s="16"/>
      <c r="BM268" s="16"/>
      <c r="BN268" s="14" t="str">
        <f t="shared" si="152"/>
        <v/>
      </c>
      <c r="BO268" s="14" t="str">
        <f t="shared" si="153"/>
        <v/>
      </c>
      <c r="BP268" s="33"/>
      <c r="BR268" s="29"/>
      <c r="BS268" s="30"/>
      <c r="BT268" s="30"/>
      <c r="BU268" s="30"/>
      <c r="BV268" s="30"/>
      <c r="BW268" s="30"/>
      <c r="BX268" s="25"/>
      <c r="BY268" s="48">
        <f t="shared" si="154"/>
        <v>0</v>
      </c>
      <c r="BZ268" s="26"/>
      <c r="CA268" s="26"/>
      <c r="CB268" s="26"/>
      <c r="CC268" s="26"/>
      <c r="CD268" s="26"/>
      <c r="CE268" s="26"/>
      <c r="CF268" s="26"/>
      <c r="CG268" s="26"/>
      <c r="CH268" s="26"/>
      <c r="CI268" s="26"/>
      <c r="CJ268" s="26"/>
      <c r="CK268" s="26"/>
      <c r="CL268" s="27" t="str">
        <f t="shared" si="136"/>
        <v/>
      </c>
      <c r="CM268" s="27" t="str">
        <f t="shared" si="155"/>
        <v/>
      </c>
      <c r="CN268" s="26"/>
      <c r="CO268" s="26"/>
      <c r="CP268" s="14" t="str">
        <f t="shared" si="137"/>
        <v/>
      </c>
      <c r="CQ268" s="14" t="str">
        <f t="shared" si="138"/>
        <v/>
      </c>
      <c r="CR268" s="33"/>
      <c r="CS268" s="33"/>
      <c r="CT268" s="32"/>
      <c r="CU268" s="32"/>
      <c r="CV268" s="32"/>
      <c r="CW268" s="23"/>
      <c r="CX268" s="23"/>
      <c r="CY268" s="23"/>
      <c r="CZ268" s="23"/>
      <c r="DA268" s="26">
        <f t="shared" si="156"/>
        <v>0</v>
      </c>
      <c r="DB268" s="26"/>
      <c r="DC268" s="26"/>
      <c r="DD268" s="26"/>
      <c r="DE268" s="26"/>
      <c r="DF268" s="26"/>
      <c r="DG268" s="26"/>
      <c r="DH268" s="26"/>
      <c r="DI268" s="26"/>
      <c r="DJ268" s="26"/>
      <c r="DK268" s="26"/>
      <c r="DL268" s="26"/>
      <c r="DM268" s="26"/>
      <c r="DN268" s="26"/>
      <c r="DO268" s="26"/>
      <c r="DP268" s="26"/>
      <c r="DQ268" s="26"/>
      <c r="DR268" s="26"/>
      <c r="DS268" s="26"/>
      <c r="DT268" s="26"/>
      <c r="DU268" s="26"/>
      <c r="DV268" s="26"/>
      <c r="DW268" s="26"/>
      <c r="DX268" s="26"/>
      <c r="DY268" s="26"/>
      <c r="DZ268" s="27" t="str">
        <f t="shared" si="157"/>
        <v/>
      </c>
      <c r="EA268" s="27" t="str">
        <f t="shared" si="158"/>
        <v/>
      </c>
      <c r="EB268" s="27" t="str">
        <f t="shared" si="159"/>
        <v/>
      </c>
      <c r="EC268" s="27" t="str">
        <f t="shared" si="160"/>
        <v/>
      </c>
      <c r="ED268" s="26"/>
      <c r="EE268" s="26"/>
      <c r="EF268" s="26"/>
      <c r="EG268" s="26"/>
      <c r="EH268" s="27" t="str">
        <f t="shared" si="139"/>
        <v/>
      </c>
      <c r="EI268" s="27" t="str">
        <f t="shared" si="140"/>
        <v/>
      </c>
      <c r="EJ268" s="27" t="str">
        <f t="shared" si="141"/>
        <v/>
      </c>
      <c r="EK268" s="27" t="str">
        <f t="shared" si="142"/>
        <v/>
      </c>
      <c r="EL268" s="527"/>
      <c r="EN268" s="6" t="str">
        <f t="shared" si="143"/>
        <v/>
      </c>
      <c r="EO268" s="6" t="str">
        <f t="shared" si="144"/>
        <v/>
      </c>
      <c r="EP268" s="6" t="str">
        <f t="shared" si="145"/>
        <v/>
      </c>
      <c r="EQ268" s="6" t="str">
        <f t="shared" si="146"/>
        <v/>
      </c>
      <c r="ER268" s="24" t="str">
        <f t="shared" si="161"/>
        <v/>
      </c>
      <c r="ET268" s="6" t="e">
        <f t="shared" si="147"/>
        <v>#VALUE!</v>
      </c>
      <c r="EV268" s="79"/>
      <c r="EW268" s="79"/>
      <c r="EX268" s="79"/>
      <c r="EZ268" s="189" t="e">
        <f t="shared" si="148"/>
        <v>#VALUE!</v>
      </c>
      <c r="FA268" s="201" t="e">
        <f t="shared" si="162"/>
        <v>#VALUE!</v>
      </c>
      <c r="FB268" s="23"/>
      <c r="FC268" s="189" t="e">
        <f t="shared" si="163"/>
        <v>#VALUE!</v>
      </c>
      <c r="FE268" s="213">
        <f t="shared" si="149"/>
        <v>0</v>
      </c>
      <c r="FF268" s="213">
        <f t="shared" si="150"/>
        <v>0</v>
      </c>
    </row>
    <row r="269" spans="1:162" ht="15.75" x14ac:dyDescent="0.25">
      <c r="A269" s="23"/>
      <c r="B269" s="23"/>
      <c r="C269" s="23"/>
      <c r="D269" s="23"/>
      <c r="E269" s="16"/>
      <c r="F269" s="16"/>
      <c r="G269" s="40"/>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23"/>
      <c r="AK269" s="23"/>
      <c r="AL269" s="23"/>
      <c r="AM269" s="23"/>
      <c r="AN269" s="23"/>
      <c r="AO269" s="23"/>
      <c r="AP269" s="23"/>
      <c r="AQ269" s="23"/>
      <c r="AR269" s="23"/>
      <c r="AS269" s="41">
        <f t="shared" si="151"/>
        <v>0</v>
      </c>
      <c r="AT269" s="8"/>
      <c r="AU269" s="8"/>
      <c r="AV269" s="8"/>
      <c r="AW269" s="8"/>
      <c r="AX269" s="8"/>
      <c r="AY269" s="8"/>
      <c r="AZ269" s="8"/>
      <c r="BA269" s="8"/>
      <c r="BB269" s="8"/>
      <c r="BC269" s="8"/>
      <c r="BD269" s="8"/>
      <c r="BE269" s="8"/>
      <c r="BF269" s="8"/>
      <c r="BG269" s="8"/>
      <c r="BH269" s="8"/>
      <c r="BI269" s="8"/>
      <c r="BJ269" s="11" t="str">
        <f t="shared" si="134"/>
        <v/>
      </c>
      <c r="BK269" s="11" t="str">
        <f t="shared" si="135"/>
        <v/>
      </c>
      <c r="BL269" s="16"/>
      <c r="BM269" s="16"/>
      <c r="BN269" s="14" t="str">
        <f t="shared" si="152"/>
        <v/>
      </c>
      <c r="BO269" s="14" t="str">
        <f t="shared" si="153"/>
        <v/>
      </c>
      <c r="BP269" s="33"/>
      <c r="BR269" s="29"/>
      <c r="BS269" s="30"/>
      <c r="BT269" s="30"/>
      <c r="BU269" s="30"/>
      <c r="BV269" s="30"/>
      <c r="BW269" s="30"/>
      <c r="BX269" s="25"/>
      <c r="BY269" s="48">
        <f t="shared" si="154"/>
        <v>0</v>
      </c>
      <c r="BZ269" s="26"/>
      <c r="CA269" s="26"/>
      <c r="CB269" s="26"/>
      <c r="CC269" s="26"/>
      <c r="CD269" s="26"/>
      <c r="CE269" s="26"/>
      <c r="CF269" s="26"/>
      <c r="CG269" s="26"/>
      <c r="CH269" s="26"/>
      <c r="CI269" s="26"/>
      <c r="CJ269" s="26"/>
      <c r="CK269" s="26"/>
      <c r="CL269" s="27" t="str">
        <f t="shared" si="136"/>
        <v/>
      </c>
      <c r="CM269" s="27" t="str">
        <f t="shared" si="155"/>
        <v/>
      </c>
      <c r="CN269" s="26"/>
      <c r="CO269" s="26"/>
      <c r="CP269" s="14" t="str">
        <f t="shared" si="137"/>
        <v/>
      </c>
      <c r="CQ269" s="14" t="str">
        <f t="shared" si="138"/>
        <v/>
      </c>
      <c r="CR269" s="33"/>
      <c r="CS269" s="33"/>
      <c r="CT269" s="32"/>
      <c r="CU269" s="32"/>
      <c r="CV269" s="32"/>
      <c r="CW269" s="23"/>
      <c r="CX269" s="23"/>
      <c r="CY269" s="23"/>
      <c r="CZ269" s="23"/>
      <c r="DA269" s="26">
        <f t="shared" si="156"/>
        <v>0</v>
      </c>
      <c r="DB269" s="26"/>
      <c r="DC269" s="26"/>
      <c r="DD269" s="26"/>
      <c r="DE269" s="26"/>
      <c r="DF269" s="26"/>
      <c r="DG269" s="26"/>
      <c r="DH269" s="26"/>
      <c r="DI269" s="26"/>
      <c r="DJ269" s="26"/>
      <c r="DK269" s="26"/>
      <c r="DL269" s="26"/>
      <c r="DM269" s="26"/>
      <c r="DN269" s="26"/>
      <c r="DO269" s="26"/>
      <c r="DP269" s="26"/>
      <c r="DQ269" s="26"/>
      <c r="DR269" s="26"/>
      <c r="DS269" s="26"/>
      <c r="DT269" s="26"/>
      <c r="DU269" s="26"/>
      <c r="DV269" s="26"/>
      <c r="DW269" s="26"/>
      <c r="DX269" s="26"/>
      <c r="DY269" s="26"/>
      <c r="DZ269" s="27" t="str">
        <f t="shared" si="157"/>
        <v/>
      </c>
      <c r="EA269" s="27" t="str">
        <f t="shared" si="158"/>
        <v/>
      </c>
      <c r="EB269" s="27" t="str">
        <f t="shared" si="159"/>
        <v/>
      </c>
      <c r="EC269" s="27" t="str">
        <f t="shared" si="160"/>
        <v/>
      </c>
      <c r="ED269" s="26"/>
      <c r="EE269" s="26"/>
      <c r="EF269" s="26"/>
      <c r="EG269" s="26"/>
      <c r="EH269" s="27" t="str">
        <f t="shared" si="139"/>
        <v/>
      </c>
      <c r="EI269" s="27" t="str">
        <f t="shared" si="140"/>
        <v/>
      </c>
      <c r="EJ269" s="27" t="str">
        <f t="shared" si="141"/>
        <v/>
      </c>
      <c r="EK269" s="27" t="str">
        <f t="shared" si="142"/>
        <v/>
      </c>
      <c r="EL269" s="527"/>
      <c r="EN269" s="6" t="str">
        <f t="shared" si="143"/>
        <v/>
      </c>
      <c r="EO269" s="6" t="str">
        <f t="shared" si="144"/>
        <v/>
      </c>
      <c r="EP269" s="6" t="str">
        <f t="shared" si="145"/>
        <v/>
      </c>
      <c r="EQ269" s="6" t="str">
        <f t="shared" si="146"/>
        <v/>
      </c>
      <c r="ER269" s="24" t="str">
        <f t="shared" si="161"/>
        <v/>
      </c>
      <c r="ET269" s="6" t="e">
        <f t="shared" si="147"/>
        <v>#VALUE!</v>
      </c>
      <c r="EV269" s="79"/>
      <c r="EW269" s="79"/>
      <c r="EX269" s="79"/>
      <c r="EZ269" s="189" t="e">
        <f t="shared" si="148"/>
        <v>#VALUE!</v>
      </c>
      <c r="FA269" s="201" t="e">
        <f t="shared" si="162"/>
        <v>#VALUE!</v>
      </c>
      <c r="FB269" s="23"/>
      <c r="FC269" s="189" t="e">
        <f t="shared" si="163"/>
        <v>#VALUE!</v>
      </c>
      <c r="FE269" s="213">
        <f t="shared" si="149"/>
        <v>0</v>
      </c>
      <c r="FF269" s="213">
        <f t="shared" si="150"/>
        <v>0</v>
      </c>
    </row>
    <row r="270" spans="1:162" ht="15.75" x14ac:dyDescent="0.25">
      <c r="A270" s="23"/>
      <c r="B270" s="23"/>
      <c r="C270" s="23"/>
      <c r="D270" s="23"/>
      <c r="E270" s="16"/>
      <c r="F270" s="16"/>
      <c r="G270" s="40"/>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23"/>
      <c r="AK270" s="23"/>
      <c r="AL270" s="23"/>
      <c r="AM270" s="23"/>
      <c r="AN270" s="23"/>
      <c r="AO270" s="23"/>
      <c r="AP270" s="23"/>
      <c r="AQ270" s="23"/>
      <c r="AR270" s="23"/>
      <c r="AS270" s="41">
        <f t="shared" si="151"/>
        <v>0</v>
      </c>
      <c r="AT270" s="8"/>
      <c r="AU270" s="8"/>
      <c r="AV270" s="8"/>
      <c r="AW270" s="8"/>
      <c r="AX270" s="8"/>
      <c r="AY270" s="8"/>
      <c r="AZ270" s="8"/>
      <c r="BA270" s="8"/>
      <c r="BB270" s="8"/>
      <c r="BC270" s="8"/>
      <c r="BD270" s="8"/>
      <c r="BE270" s="8"/>
      <c r="BF270" s="8"/>
      <c r="BG270" s="8"/>
      <c r="BH270" s="8"/>
      <c r="BI270" s="8"/>
      <c r="BJ270" s="11" t="str">
        <f t="shared" si="134"/>
        <v/>
      </c>
      <c r="BK270" s="11" t="str">
        <f t="shared" si="135"/>
        <v/>
      </c>
      <c r="BL270" s="16"/>
      <c r="BM270" s="16"/>
      <c r="BN270" s="14" t="str">
        <f t="shared" si="152"/>
        <v/>
      </c>
      <c r="BO270" s="14" t="str">
        <f t="shared" si="153"/>
        <v/>
      </c>
      <c r="BP270" s="33"/>
      <c r="BR270" s="29"/>
      <c r="BS270" s="30"/>
      <c r="BT270" s="30"/>
      <c r="BU270" s="30"/>
      <c r="BV270" s="30"/>
      <c r="BW270" s="30"/>
      <c r="BX270" s="25"/>
      <c r="BY270" s="48">
        <f t="shared" si="154"/>
        <v>0</v>
      </c>
      <c r="BZ270" s="26"/>
      <c r="CA270" s="26"/>
      <c r="CB270" s="26"/>
      <c r="CC270" s="26"/>
      <c r="CD270" s="26"/>
      <c r="CE270" s="26"/>
      <c r="CF270" s="26"/>
      <c r="CG270" s="26"/>
      <c r="CH270" s="26"/>
      <c r="CI270" s="26"/>
      <c r="CJ270" s="26"/>
      <c r="CK270" s="26"/>
      <c r="CL270" s="27" t="str">
        <f t="shared" si="136"/>
        <v/>
      </c>
      <c r="CM270" s="27" t="str">
        <f t="shared" si="155"/>
        <v/>
      </c>
      <c r="CN270" s="26"/>
      <c r="CO270" s="26"/>
      <c r="CP270" s="14" t="str">
        <f t="shared" si="137"/>
        <v/>
      </c>
      <c r="CQ270" s="14" t="str">
        <f t="shared" si="138"/>
        <v/>
      </c>
      <c r="CR270" s="33"/>
      <c r="CS270" s="33"/>
      <c r="CT270" s="32"/>
      <c r="CU270" s="32"/>
      <c r="CV270" s="32"/>
      <c r="CW270" s="23"/>
      <c r="CX270" s="23"/>
      <c r="CY270" s="23"/>
      <c r="CZ270" s="23"/>
      <c r="DA270" s="26">
        <f t="shared" si="156"/>
        <v>0</v>
      </c>
      <c r="DB270" s="26"/>
      <c r="DC270" s="26"/>
      <c r="DD270" s="26"/>
      <c r="DE270" s="26"/>
      <c r="DF270" s="26"/>
      <c r="DG270" s="26"/>
      <c r="DH270" s="26"/>
      <c r="DI270" s="26"/>
      <c r="DJ270" s="26"/>
      <c r="DK270" s="26"/>
      <c r="DL270" s="26"/>
      <c r="DM270" s="26"/>
      <c r="DN270" s="26"/>
      <c r="DO270" s="26"/>
      <c r="DP270" s="26"/>
      <c r="DQ270" s="26"/>
      <c r="DR270" s="26"/>
      <c r="DS270" s="26"/>
      <c r="DT270" s="26"/>
      <c r="DU270" s="26"/>
      <c r="DV270" s="26"/>
      <c r="DW270" s="26"/>
      <c r="DX270" s="26"/>
      <c r="DY270" s="26"/>
      <c r="DZ270" s="27" t="str">
        <f t="shared" si="157"/>
        <v/>
      </c>
      <c r="EA270" s="27" t="str">
        <f t="shared" si="158"/>
        <v/>
      </c>
      <c r="EB270" s="27" t="str">
        <f t="shared" si="159"/>
        <v/>
      </c>
      <c r="EC270" s="27" t="str">
        <f t="shared" si="160"/>
        <v/>
      </c>
      <c r="ED270" s="26"/>
      <c r="EE270" s="26"/>
      <c r="EF270" s="26"/>
      <c r="EG270" s="26"/>
      <c r="EH270" s="27" t="str">
        <f t="shared" si="139"/>
        <v/>
      </c>
      <c r="EI270" s="27" t="str">
        <f t="shared" si="140"/>
        <v/>
      </c>
      <c r="EJ270" s="27" t="str">
        <f t="shared" si="141"/>
        <v/>
      </c>
      <c r="EK270" s="27" t="str">
        <f t="shared" si="142"/>
        <v/>
      </c>
      <c r="EL270" s="527"/>
      <c r="EN270" s="6" t="str">
        <f t="shared" si="143"/>
        <v/>
      </c>
      <c r="EO270" s="6" t="str">
        <f t="shared" si="144"/>
        <v/>
      </c>
      <c r="EP270" s="6" t="str">
        <f t="shared" si="145"/>
        <v/>
      </c>
      <c r="EQ270" s="6" t="str">
        <f t="shared" si="146"/>
        <v/>
      </c>
      <c r="ER270" s="24" t="str">
        <f t="shared" si="161"/>
        <v/>
      </c>
      <c r="ET270" s="6" t="e">
        <f t="shared" si="147"/>
        <v>#VALUE!</v>
      </c>
      <c r="EV270" s="79"/>
      <c r="EW270" s="79"/>
      <c r="EX270" s="79"/>
      <c r="EZ270" s="189" t="e">
        <f t="shared" si="148"/>
        <v>#VALUE!</v>
      </c>
      <c r="FA270" s="201" t="e">
        <f t="shared" si="162"/>
        <v>#VALUE!</v>
      </c>
      <c r="FB270" s="23"/>
      <c r="FC270" s="189" t="e">
        <f t="shared" si="163"/>
        <v>#VALUE!</v>
      </c>
      <c r="FE270" s="213">
        <f t="shared" si="149"/>
        <v>0</v>
      </c>
      <c r="FF270" s="213">
        <f t="shared" si="150"/>
        <v>0</v>
      </c>
    </row>
    <row r="271" spans="1:162" ht="15.75" x14ac:dyDescent="0.25">
      <c r="A271" s="23"/>
      <c r="B271" s="23"/>
      <c r="C271" s="23"/>
      <c r="D271" s="23"/>
      <c r="E271" s="16"/>
      <c r="F271" s="16"/>
      <c r="G271" s="40"/>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23"/>
      <c r="AK271" s="23"/>
      <c r="AL271" s="23"/>
      <c r="AM271" s="23"/>
      <c r="AN271" s="23"/>
      <c r="AO271" s="23"/>
      <c r="AP271" s="23"/>
      <c r="AQ271" s="23"/>
      <c r="AR271" s="23"/>
      <c r="AS271" s="41">
        <f t="shared" si="151"/>
        <v>0</v>
      </c>
      <c r="AT271" s="8"/>
      <c r="AU271" s="8"/>
      <c r="AV271" s="8"/>
      <c r="AW271" s="8"/>
      <c r="AX271" s="8"/>
      <c r="AY271" s="8"/>
      <c r="AZ271" s="8"/>
      <c r="BA271" s="8"/>
      <c r="BB271" s="8"/>
      <c r="BC271" s="8"/>
      <c r="BD271" s="8"/>
      <c r="BE271" s="8"/>
      <c r="BF271" s="8"/>
      <c r="BG271" s="8"/>
      <c r="BH271" s="8"/>
      <c r="BI271" s="8"/>
      <c r="BJ271" s="11" t="str">
        <f t="shared" si="134"/>
        <v/>
      </c>
      <c r="BK271" s="11" t="str">
        <f t="shared" si="135"/>
        <v/>
      </c>
      <c r="BL271" s="16"/>
      <c r="BM271" s="16"/>
      <c r="BN271" s="14" t="str">
        <f t="shared" si="152"/>
        <v/>
      </c>
      <c r="BO271" s="14" t="str">
        <f t="shared" si="153"/>
        <v/>
      </c>
      <c r="BP271" s="33"/>
      <c r="BR271" s="29"/>
      <c r="BS271" s="30"/>
      <c r="BT271" s="30"/>
      <c r="BU271" s="30"/>
      <c r="BV271" s="30"/>
      <c r="BW271" s="30"/>
      <c r="BX271" s="25"/>
      <c r="BY271" s="48">
        <f t="shared" si="154"/>
        <v>0</v>
      </c>
      <c r="BZ271" s="26"/>
      <c r="CA271" s="26"/>
      <c r="CB271" s="26"/>
      <c r="CC271" s="26"/>
      <c r="CD271" s="26"/>
      <c r="CE271" s="26"/>
      <c r="CF271" s="26"/>
      <c r="CG271" s="26"/>
      <c r="CH271" s="26"/>
      <c r="CI271" s="26"/>
      <c r="CJ271" s="26"/>
      <c r="CK271" s="26"/>
      <c r="CL271" s="27" t="str">
        <f t="shared" si="136"/>
        <v/>
      </c>
      <c r="CM271" s="27" t="str">
        <f t="shared" si="155"/>
        <v/>
      </c>
      <c r="CN271" s="26"/>
      <c r="CO271" s="26"/>
      <c r="CP271" s="14" t="str">
        <f t="shared" si="137"/>
        <v/>
      </c>
      <c r="CQ271" s="14" t="str">
        <f t="shared" si="138"/>
        <v/>
      </c>
      <c r="CR271" s="33"/>
      <c r="CS271" s="33"/>
      <c r="CT271" s="32"/>
      <c r="CU271" s="32"/>
      <c r="CV271" s="32"/>
      <c r="CW271" s="23"/>
      <c r="CX271" s="23"/>
      <c r="CY271" s="23"/>
      <c r="CZ271" s="23"/>
      <c r="DA271" s="26">
        <f t="shared" si="156"/>
        <v>0</v>
      </c>
      <c r="DB271" s="26"/>
      <c r="DC271" s="26"/>
      <c r="DD271" s="26"/>
      <c r="DE271" s="26"/>
      <c r="DF271" s="26"/>
      <c r="DG271" s="26"/>
      <c r="DH271" s="26"/>
      <c r="DI271" s="26"/>
      <c r="DJ271" s="26"/>
      <c r="DK271" s="26"/>
      <c r="DL271" s="26"/>
      <c r="DM271" s="26"/>
      <c r="DN271" s="26"/>
      <c r="DO271" s="26"/>
      <c r="DP271" s="26"/>
      <c r="DQ271" s="26"/>
      <c r="DR271" s="26"/>
      <c r="DS271" s="26"/>
      <c r="DT271" s="26"/>
      <c r="DU271" s="26"/>
      <c r="DV271" s="26"/>
      <c r="DW271" s="26"/>
      <c r="DX271" s="26"/>
      <c r="DY271" s="26"/>
      <c r="DZ271" s="27" t="str">
        <f t="shared" si="157"/>
        <v/>
      </c>
      <c r="EA271" s="27" t="str">
        <f t="shared" si="158"/>
        <v/>
      </c>
      <c r="EB271" s="27" t="str">
        <f t="shared" si="159"/>
        <v/>
      </c>
      <c r="EC271" s="27" t="str">
        <f t="shared" si="160"/>
        <v/>
      </c>
      <c r="ED271" s="26"/>
      <c r="EE271" s="26"/>
      <c r="EF271" s="26"/>
      <c r="EG271" s="26"/>
      <c r="EH271" s="27" t="str">
        <f t="shared" si="139"/>
        <v/>
      </c>
      <c r="EI271" s="27" t="str">
        <f t="shared" si="140"/>
        <v/>
      </c>
      <c r="EJ271" s="27" t="str">
        <f t="shared" si="141"/>
        <v/>
      </c>
      <c r="EK271" s="27" t="str">
        <f t="shared" si="142"/>
        <v/>
      </c>
      <c r="EL271" s="527"/>
      <c r="EN271" s="6" t="str">
        <f t="shared" si="143"/>
        <v/>
      </c>
      <c r="EO271" s="6" t="str">
        <f t="shared" si="144"/>
        <v/>
      </c>
      <c r="EP271" s="6" t="str">
        <f t="shared" si="145"/>
        <v/>
      </c>
      <c r="EQ271" s="6" t="str">
        <f t="shared" si="146"/>
        <v/>
      </c>
      <c r="ER271" s="24" t="str">
        <f t="shared" si="161"/>
        <v/>
      </c>
      <c r="ET271" s="6" t="e">
        <f t="shared" si="147"/>
        <v>#VALUE!</v>
      </c>
      <c r="EV271" s="79"/>
      <c r="EW271" s="79"/>
      <c r="EX271" s="79"/>
      <c r="EZ271" s="189" t="e">
        <f t="shared" si="148"/>
        <v>#VALUE!</v>
      </c>
      <c r="FA271" s="201" t="e">
        <f t="shared" si="162"/>
        <v>#VALUE!</v>
      </c>
      <c r="FB271" s="23"/>
      <c r="FC271" s="189" t="e">
        <f t="shared" si="163"/>
        <v>#VALUE!</v>
      </c>
      <c r="FE271" s="213">
        <f t="shared" si="149"/>
        <v>0</v>
      </c>
      <c r="FF271" s="213">
        <f t="shared" si="150"/>
        <v>0</v>
      </c>
    </row>
    <row r="272" spans="1:162" ht="15.75" x14ac:dyDescent="0.25">
      <c r="A272" s="23"/>
      <c r="B272" s="23"/>
      <c r="C272" s="23"/>
      <c r="D272" s="23"/>
      <c r="E272" s="16"/>
      <c r="F272" s="16"/>
      <c r="G272" s="40"/>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23"/>
      <c r="AK272" s="23"/>
      <c r="AL272" s="23"/>
      <c r="AM272" s="23"/>
      <c r="AN272" s="23"/>
      <c r="AO272" s="23"/>
      <c r="AP272" s="23"/>
      <c r="AQ272" s="23"/>
      <c r="AR272" s="23"/>
      <c r="AS272" s="41">
        <f t="shared" si="151"/>
        <v>0</v>
      </c>
      <c r="AT272" s="8"/>
      <c r="AU272" s="8"/>
      <c r="AV272" s="8"/>
      <c r="AW272" s="8"/>
      <c r="AX272" s="8"/>
      <c r="AY272" s="8"/>
      <c r="AZ272" s="8"/>
      <c r="BA272" s="8"/>
      <c r="BB272" s="8"/>
      <c r="BC272" s="8"/>
      <c r="BD272" s="8"/>
      <c r="BE272" s="8"/>
      <c r="BF272" s="8"/>
      <c r="BG272" s="8"/>
      <c r="BH272" s="8"/>
      <c r="BI272" s="8"/>
      <c r="BJ272" s="11" t="str">
        <f t="shared" si="134"/>
        <v/>
      </c>
      <c r="BK272" s="11" t="str">
        <f t="shared" si="135"/>
        <v/>
      </c>
      <c r="BL272" s="16"/>
      <c r="BM272" s="16"/>
      <c r="BN272" s="14" t="str">
        <f t="shared" si="152"/>
        <v/>
      </c>
      <c r="BO272" s="14" t="str">
        <f t="shared" si="153"/>
        <v/>
      </c>
      <c r="BP272" s="33"/>
      <c r="BR272" s="29"/>
      <c r="BS272" s="30"/>
      <c r="BT272" s="30"/>
      <c r="BU272" s="30"/>
      <c r="BV272" s="30"/>
      <c r="BW272" s="30"/>
      <c r="BX272" s="25"/>
      <c r="BY272" s="48">
        <f t="shared" si="154"/>
        <v>0</v>
      </c>
      <c r="BZ272" s="26"/>
      <c r="CA272" s="26"/>
      <c r="CB272" s="26"/>
      <c r="CC272" s="26"/>
      <c r="CD272" s="26"/>
      <c r="CE272" s="26"/>
      <c r="CF272" s="26"/>
      <c r="CG272" s="26"/>
      <c r="CH272" s="26"/>
      <c r="CI272" s="26"/>
      <c r="CJ272" s="26"/>
      <c r="CK272" s="26"/>
      <c r="CL272" s="27" t="str">
        <f t="shared" si="136"/>
        <v/>
      </c>
      <c r="CM272" s="27" t="str">
        <f t="shared" si="155"/>
        <v/>
      </c>
      <c r="CN272" s="26"/>
      <c r="CO272" s="26"/>
      <c r="CP272" s="14" t="str">
        <f t="shared" si="137"/>
        <v/>
      </c>
      <c r="CQ272" s="14" t="str">
        <f t="shared" si="138"/>
        <v/>
      </c>
      <c r="CR272" s="33"/>
      <c r="CS272" s="33"/>
      <c r="CT272" s="32"/>
      <c r="CU272" s="32"/>
      <c r="CV272" s="32"/>
      <c r="CW272" s="23"/>
      <c r="CX272" s="23"/>
      <c r="CY272" s="23"/>
      <c r="CZ272" s="23"/>
      <c r="DA272" s="26">
        <f t="shared" si="156"/>
        <v>0</v>
      </c>
      <c r="DB272" s="26"/>
      <c r="DC272" s="26"/>
      <c r="DD272" s="26"/>
      <c r="DE272" s="26"/>
      <c r="DF272" s="26"/>
      <c r="DG272" s="26"/>
      <c r="DH272" s="26"/>
      <c r="DI272" s="26"/>
      <c r="DJ272" s="26"/>
      <c r="DK272" s="26"/>
      <c r="DL272" s="26"/>
      <c r="DM272" s="26"/>
      <c r="DN272" s="26"/>
      <c r="DO272" s="26"/>
      <c r="DP272" s="26"/>
      <c r="DQ272" s="26"/>
      <c r="DR272" s="26"/>
      <c r="DS272" s="26"/>
      <c r="DT272" s="26"/>
      <c r="DU272" s="26"/>
      <c r="DV272" s="26"/>
      <c r="DW272" s="26"/>
      <c r="DX272" s="26"/>
      <c r="DY272" s="26"/>
      <c r="DZ272" s="27" t="str">
        <f t="shared" si="157"/>
        <v/>
      </c>
      <c r="EA272" s="27" t="str">
        <f t="shared" si="158"/>
        <v/>
      </c>
      <c r="EB272" s="27" t="str">
        <f t="shared" si="159"/>
        <v/>
      </c>
      <c r="EC272" s="27" t="str">
        <f t="shared" si="160"/>
        <v/>
      </c>
      <c r="ED272" s="26"/>
      <c r="EE272" s="26"/>
      <c r="EF272" s="26"/>
      <c r="EG272" s="26"/>
      <c r="EH272" s="27" t="str">
        <f t="shared" si="139"/>
        <v/>
      </c>
      <c r="EI272" s="27" t="str">
        <f t="shared" si="140"/>
        <v/>
      </c>
      <c r="EJ272" s="27" t="str">
        <f t="shared" si="141"/>
        <v/>
      </c>
      <c r="EK272" s="27" t="str">
        <f t="shared" si="142"/>
        <v/>
      </c>
      <c r="EL272" s="527"/>
      <c r="EN272" s="6" t="str">
        <f t="shared" si="143"/>
        <v/>
      </c>
      <c r="EO272" s="6" t="str">
        <f t="shared" si="144"/>
        <v/>
      </c>
      <c r="EP272" s="6" t="str">
        <f t="shared" si="145"/>
        <v/>
      </c>
      <c r="EQ272" s="6" t="str">
        <f t="shared" si="146"/>
        <v/>
      </c>
      <c r="ER272" s="24" t="str">
        <f t="shared" si="161"/>
        <v/>
      </c>
      <c r="ET272" s="6" t="e">
        <f t="shared" si="147"/>
        <v>#VALUE!</v>
      </c>
      <c r="EV272" s="79"/>
      <c r="EW272" s="79"/>
      <c r="EX272" s="79"/>
      <c r="EZ272" s="189" t="e">
        <f t="shared" si="148"/>
        <v>#VALUE!</v>
      </c>
      <c r="FA272" s="201" t="e">
        <f t="shared" si="162"/>
        <v>#VALUE!</v>
      </c>
      <c r="FB272" s="23"/>
      <c r="FC272" s="189" t="e">
        <f t="shared" si="163"/>
        <v>#VALUE!</v>
      </c>
      <c r="FE272" s="213">
        <f t="shared" si="149"/>
        <v>0</v>
      </c>
      <c r="FF272" s="213">
        <f t="shared" si="150"/>
        <v>0</v>
      </c>
    </row>
    <row r="273" spans="1:162" ht="15.75" x14ac:dyDescent="0.25">
      <c r="A273" s="23"/>
      <c r="B273" s="23"/>
      <c r="C273" s="23"/>
      <c r="D273" s="23"/>
      <c r="E273" s="16"/>
      <c r="F273" s="16"/>
      <c r="G273" s="40"/>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23"/>
      <c r="AK273" s="23"/>
      <c r="AL273" s="23"/>
      <c r="AM273" s="23"/>
      <c r="AN273" s="23"/>
      <c r="AO273" s="23"/>
      <c r="AP273" s="23"/>
      <c r="AQ273" s="23"/>
      <c r="AR273" s="23"/>
      <c r="AS273" s="41">
        <f t="shared" si="151"/>
        <v>0</v>
      </c>
      <c r="AT273" s="8"/>
      <c r="AU273" s="8"/>
      <c r="AV273" s="8"/>
      <c r="AW273" s="8"/>
      <c r="AX273" s="8"/>
      <c r="AY273" s="8"/>
      <c r="AZ273" s="8"/>
      <c r="BA273" s="8"/>
      <c r="BB273" s="8"/>
      <c r="BC273" s="8"/>
      <c r="BD273" s="8"/>
      <c r="BE273" s="8"/>
      <c r="BF273" s="8"/>
      <c r="BG273" s="8"/>
      <c r="BH273" s="8"/>
      <c r="BI273" s="8"/>
      <c r="BJ273" s="11" t="str">
        <f t="shared" si="134"/>
        <v/>
      </c>
      <c r="BK273" s="11" t="str">
        <f t="shared" si="135"/>
        <v/>
      </c>
      <c r="BL273" s="16"/>
      <c r="BM273" s="16"/>
      <c r="BN273" s="14" t="str">
        <f t="shared" si="152"/>
        <v/>
      </c>
      <c r="BO273" s="14" t="str">
        <f t="shared" si="153"/>
        <v/>
      </c>
      <c r="BP273" s="33"/>
      <c r="BR273" s="29"/>
      <c r="BS273" s="30"/>
      <c r="BT273" s="30"/>
      <c r="BU273" s="30"/>
      <c r="BV273" s="30"/>
      <c r="BW273" s="30"/>
      <c r="BX273" s="25"/>
      <c r="BY273" s="48">
        <f t="shared" si="154"/>
        <v>0</v>
      </c>
      <c r="BZ273" s="26"/>
      <c r="CA273" s="26"/>
      <c r="CB273" s="26"/>
      <c r="CC273" s="26"/>
      <c r="CD273" s="26"/>
      <c r="CE273" s="26"/>
      <c r="CF273" s="26"/>
      <c r="CG273" s="26"/>
      <c r="CH273" s="26"/>
      <c r="CI273" s="26"/>
      <c r="CJ273" s="26"/>
      <c r="CK273" s="26"/>
      <c r="CL273" s="27" t="str">
        <f t="shared" si="136"/>
        <v/>
      </c>
      <c r="CM273" s="27" t="str">
        <f t="shared" si="155"/>
        <v/>
      </c>
      <c r="CN273" s="26"/>
      <c r="CO273" s="26"/>
      <c r="CP273" s="14" t="str">
        <f t="shared" si="137"/>
        <v/>
      </c>
      <c r="CQ273" s="14" t="str">
        <f t="shared" si="138"/>
        <v/>
      </c>
      <c r="CR273" s="33"/>
      <c r="CS273" s="33"/>
      <c r="CT273" s="32"/>
      <c r="CU273" s="32"/>
      <c r="CV273" s="32"/>
      <c r="CW273" s="23"/>
      <c r="CX273" s="23"/>
      <c r="CY273" s="23"/>
      <c r="CZ273" s="23"/>
      <c r="DA273" s="26">
        <f t="shared" si="156"/>
        <v>0</v>
      </c>
      <c r="DB273" s="26"/>
      <c r="DC273" s="26"/>
      <c r="DD273" s="26"/>
      <c r="DE273" s="26"/>
      <c r="DF273" s="26"/>
      <c r="DG273" s="26"/>
      <c r="DH273" s="26"/>
      <c r="DI273" s="26"/>
      <c r="DJ273" s="26"/>
      <c r="DK273" s="26"/>
      <c r="DL273" s="26"/>
      <c r="DM273" s="26"/>
      <c r="DN273" s="26"/>
      <c r="DO273" s="26"/>
      <c r="DP273" s="26"/>
      <c r="DQ273" s="26"/>
      <c r="DR273" s="26"/>
      <c r="DS273" s="26"/>
      <c r="DT273" s="26"/>
      <c r="DU273" s="26"/>
      <c r="DV273" s="26"/>
      <c r="DW273" s="26"/>
      <c r="DX273" s="26"/>
      <c r="DY273" s="26"/>
      <c r="DZ273" s="27" t="str">
        <f t="shared" si="157"/>
        <v/>
      </c>
      <c r="EA273" s="27" t="str">
        <f t="shared" si="158"/>
        <v/>
      </c>
      <c r="EB273" s="27" t="str">
        <f t="shared" si="159"/>
        <v/>
      </c>
      <c r="EC273" s="27" t="str">
        <f t="shared" si="160"/>
        <v/>
      </c>
      <c r="ED273" s="26"/>
      <c r="EE273" s="26"/>
      <c r="EF273" s="26"/>
      <c r="EG273" s="26"/>
      <c r="EH273" s="27" t="str">
        <f t="shared" si="139"/>
        <v/>
      </c>
      <c r="EI273" s="27" t="str">
        <f t="shared" si="140"/>
        <v/>
      </c>
      <c r="EJ273" s="27" t="str">
        <f t="shared" si="141"/>
        <v/>
      </c>
      <c r="EK273" s="27" t="str">
        <f t="shared" si="142"/>
        <v/>
      </c>
      <c r="EL273" s="527"/>
      <c r="EN273" s="6" t="str">
        <f t="shared" si="143"/>
        <v/>
      </c>
      <c r="EO273" s="6" t="str">
        <f t="shared" si="144"/>
        <v/>
      </c>
      <c r="EP273" s="6" t="str">
        <f t="shared" si="145"/>
        <v/>
      </c>
      <c r="EQ273" s="6" t="str">
        <f t="shared" si="146"/>
        <v/>
      </c>
      <c r="ER273" s="24" t="str">
        <f t="shared" si="161"/>
        <v/>
      </c>
      <c r="ET273" s="6" t="e">
        <f t="shared" si="147"/>
        <v>#VALUE!</v>
      </c>
      <c r="EV273" s="79"/>
      <c r="EW273" s="79"/>
      <c r="EX273" s="79"/>
      <c r="EZ273" s="189" t="e">
        <f t="shared" si="148"/>
        <v>#VALUE!</v>
      </c>
      <c r="FA273" s="201" t="e">
        <f t="shared" si="162"/>
        <v>#VALUE!</v>
      </c>
      <c r="FB273" s="23"/>
      <c r="FC273" s="189" t="e">
        <f t="shared" si="163"/>
        <v>#VALUE!</v>
      </c>
      <c r="FE273" s="213">
        <f t="shared" si="149"/>
        <v>0</v>
      </c>
      <c r="FF273" s="213">
        <f t="shared" si="150"/>
        <v>0</v>
      </c>
    </row>
    <row r="274" spans="1:162" ht="15.75" x14ac:dyDescent="0.25">
      <c r="A274" s="23"/>
      <c r="B274" s="23"/>
      <c r="C274" s="23"/>
      <c r="D274" s="23"/>
      <c r="E274" s="16"/>
      <c r="F274" s="16"/>
      <c r="G274" s="40"/>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23"/>
      <c r="AK274" s="23"/>
      <c r="AL274" s="23"/>
      <c r="AM274" s="23"/>
      <c r="AN274" s="23"/>
      <c r="AO274" s="23"/>
      <c r="AP274" s="23"/>
      <c r="AQ274" s="23"/>
      <c r="AR274" s="23"/>
      <c r="AS274" s="41">
        <f t="shared" si="151"/>
        <v>0</v>
      </c>
      <c r="AT274" s="8"/>
      <c r="AU274" s="8"/>
      <c r="AV274" s="8"/>
      <c r="AW274" s="8"/>
      <c r="AX274" s="8"/>
      <c r="AY274" s="8"/>
      <c r="AZ274" s="8"/>
      <c r="BA274" s="8"/>
      <c r="BB274" s="8"/>
      <c r="BC274" s="8"/>
      <c r="BD274" s="8"/>
      <c r="BE274" s="8"/>
      <c r="BF274" s="8"/>
      <c r="BG274" s="8"/>
      <c r="BH274" s="8"/>
      <c r="BI274" s="8"/>
      <c r="BJ274" s="11" t="str">
        <f t="shared" si="134"/>
        <v/>
      </c>
      <c r="BK274" s="11" t="str">
        <f t="shared" si="135"/>
        <v/>
      </c>
      <c r="BL274" s="16"/>
      <c r="BM274" s="16"/>
      <c r="BN274" s="14" t="str">
        <f t="shared" si="152"/>
        <v/>
      </c>
      <c r="BO274" s="14" t="str">
        <f t="shared" si="153"/>
        <v/>
      </c>
      <c r="BP274" s="33"/>
      <c r="BR274" s="29"/>
      <c r="BS274" s="30"/>
      <c r="BT274" s="30"/>
      <c r="BU274" s="30"/>
      <c r="BV274" s="30"/>
      <c r="BW274" s="30"/>
      <c r="BX274" s="25"/>
      <c r="BY274" s="48">
        <f t="shared" si="154"/>
        <v>0</v>
      </c>
      <c r="BZ274" s="26"/>
      <c r="CA274" s="26"/>
      <c r="CB274" s="26"/>
      <c r="CC274" s="26"/>
      <c r="CD274" s="26"/>
      <c r="CE274" s="26"/>
      <c r="CF274" s="26"/>
      <c r="CG274" s="26"/>
      <c r="CH274" s="26"/>
      <c r="CI274" s="26"/>
      <c r="CJ274" s="26"/>
      <c r="CK274" s="26"/>
      <c r="CL274" s="27" t="str">
        <f t="shared" si="136"/>
        <v/>
      </c>
      <c r="CM274" s="27" t="str">
        <f t="shared" si="155"/>
        <v/>
      </c>
      <c r="CN274" s="26"/>
      <c r="CO274" s="26"/>
      <c r="CP274" s="14" t="str">
        <f t="shared" si="137"/>
        <v/>
      </c>
      <c r="CQ274" s="14" t="str">
        <f t="shared" si="138"/>
        <v/>
      </c>
      <c r="CR274" s="33"/>
      <c r="CS274" s="33"/>
      <c r="CT274" s="32"/>
      <c r="CU274" s="32"/>
      <c r="CV274" s="32"/>
      <c r="CW274" s="23"/>
      <c r="CX274" s="23"/>
      <c r="CY274" s="23"/>
      <c r="CZ274" s="23"/>
      <c r="DA274" s="26">
        <f t="shared" si="156"/>
        <v>0</v>
      </c>
      <c r="DB274" s="26"/>
      <c r="DC274" s="26"/>
      <c r="DD274" s="26"/>
      <c r="DE274" s="26"/>
      <c r="DF274" s="26"/>
      <c r="DG274" s="26"/>
      <c r="DH274" s="26"/>
      <c r="DI274" s="26"/>
      <c r="DJ274" s="26"/>
      <c r="DK274" s="26"/>
      <c r="DL274" s="26"/>
      <c r="DM274" s="26"/>
      <c r="DN274" s="26"/>
      <c r="DO274" s="26"/>
      <c r="DP274" s="26"/>
      <c r="DQ274" s="26"/>
      <c r="DR274" s="26"/>
      <c r="DS274" s="26"/>
      <c r="DT274" s="26"/>
      <c r="DU274" s="26"/>
      <c r="DV274" s="26"/>
      <c r="DW274" s="26"/>
      <c r="DX274" s="26"/>
      <c r="DY274" s="26"/>
      <c r="DZ274" s="27" t="str">
        <f t="shared" si="157"/>
        <v/>
      </c>
      <c r="EA274" s="27" t="str">
        <f t="shared" si="158"/>
        <v/>
      </c>
      <c r="EB274" s="27" t="str">
        <f t="shared" si="159"/>
        <v/>
      </c>
      <c r="EC274" s="27" t="str">
        <f t="shared" si="160"/>
        <v/>
      </c>
      <c r="ED274" s="26"/>
      <c r="EE274" s="26"/>
      <c r="EF274" s="26"/>
      <c r="EG274" s="26"/>
      <c r="EH274" s="27" t="str">
        <f t="shared" si="139"/>
        <v/>
      </c>
      <c r="EI274" s="27" t="str">
        <f t="shared" si="140"/>
        <v/>
      </c>
      <c r="EJ274" s="27" t="str">
        <f t="shared" si="141"/>
        <v/>
      </c>
      <c r="EK274" s="27" t="str">
        <f t="shared" si="142"/>
        <v/>
      </c>
      <c r="EL274" s="527"/>
      <c r="EN274" s="6" t="str">
        <f t="shared" si="143"/>
        <v/>
      </c>
      <c r="EO274" s="6" t="str">
        <f t="shared" si="144"/>
        <v/>
      </c>
      <c r="EP274" s="6" t="str">
        <f t="shared" si="145"/>
        <v/>
      </c>
      <c r="EQ274" s="6" t="str">
        <f t="shared" si="146"/>
        <v/>
      </c>
      <c r="ER274" s="24" t="str">
        <f t="shared" si="161"/>
        <v/>
      </c>
      <c r="ET274" s="6" t="e">
        <f t="shared" si="147"/>
        <v>#VALUE!</v>
      </c>
      <c r="EV274" s="79"/>
      <c r="EW274" s="79"/>
      <c r="EX274" s="79"/>
      <c r="EZ274" s="189" t="e">
        <f t="shared" si="148"/>
        <v>#VALUE!</v>
      </c>
      <c r="FA274" s="201" t="e">
        <f t="shared" si="162"/>
        <v>#VALUE!</v>
      </c>
      <c r="FB274" s="23"/>
      <c r="FC274" s="189" t="e">
        <f t="shared" si="163"/>
        <v>#VALUE!</v>
      </c>
      <c r="FE274" s="213">
        <f t="shared" si="149"/>
        <v>0</v>
      </c>
      <c r="FF274" s="213">
        <f t="shared" si="150"/>
        <v>0</v>
      </c>
    </row>
    <row r="275" spans="1:162" ht="15.75" x14ac:dyDescent="0.25">
      <c r="A275" s="23"/>
      <c r="B275" s="23"/>
      <c r="C275" s="23"/>
      <c r="D275" s="23"/>
      <c r="E275" s="16"/>
      <c r="F275" s="16"/>
      <c r="G275" s="40"/>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23"/>
      <c r="AK275" s="23"/>
      <c r="AL275" s="23"/>
      <c r="AM275" s="23"/>
      <c r="AN275" s="23"/>
      <c r="AO275" s="23"/>
      <c r="AP275" s="23"/>
      <c r="AQ275" s="23"/>
      <c r="AR275" s="23"/>
      <c r="AS275" s="41">
        <f t="shared" si="151"/>
        <v>0</v>
      </c>
      <c r="AT275" s="8"/>
      <c r="AU275" s="8"/>
      <c r="AV275" s="8"/>
      <c r="AW275" s="8"/>
      <c r="AX275" s="8"/>
      <c r="AY275" s="8"/>
      <c r="AZ275" s="8"/>
      <c r="BA275" s="8"/>
      <c r="BB275" s="8"/>
      <c r="BC275" s="8"/>
      <c r="BD275" s="8"/>
      <c r="BE275" s="8"/>
      <c r="BF275" s="8"/>
      <c r="BG275" s="8"/>
      <c r="BH275" s="8"/>
      <c r="BI275" s="8"/>
      <c r="BJ275" s="11" t="str">
        <f t="shared" si="134"/>
        <v/>
      </c>
      <c r="BK275" s="11" t="str">
        <f t="shared" si="135"/>
        <v/>
      </c>
      <c r="BL275" s="16"/>
      <c r="BM275" s="16"/>
      <c r="BN275" s="14" t="str">
        <f t="shared" si="152"/>
        <v/>
      </c>
      <c r="BO275" s="14" t="str">
        <f t="shared" si="153"/>
        <v/>
      </c>
      <c r="BP275" s="33"/>
      <c r="BR275" s="29"/>
      <c r="BS275" s="30"/>
      <c r="BT275" s="30"/>
      <c r="BU275" s="30"/>
      <c r="BV275" s="30"/>
      <c r="BW275" s="30"/>
      <c r="BX275" s="25"/>
      <c r="BY275" s="48">
        <f t="shared" si="154"/>
        <v>0</v>
      </c>
      <c r="BZ275" s="26"/>
      <c r="CA275" s="26"/>
      <c r="CB275" s="26"/>
      <c r="CC275" s="26"/>
      <c r="CD275" s="26"/>
      <c r="CE275" s="26"/>
      <c r="CF275" s="26"/>
      <c r="CG275" s="26"/>
      <c r="CH275" s="26"/>
      <c r="CI275" s="26"/>
      <c r="CJ275" s="26"/>
      <c r="CK275" s="26"/>
      <c r="CL275" s="27" t="str">
        <f t="shared" si="136"/>
        <v/>
      </c>
      <c r="CM275" s="27" t="str">
        <f t="shared" si="155"/>
        <v/>
      </c>
      <c r="CN275" s="26"/>
      <c r="CO275" s="26"/>
      <c r="CP275" s="14" t="str">
        <f t="shared" si="137"/>
        <v/>
      </c>
      <c r="CQ275" s="14" t="str">
        <f t="shared" si="138"/>
        <v/>
      </c>
      <c r="CR275" s="33"/>
      <c r="CS275" s="33"/>
      <c r="CT275" s="32"/>
      <c r="CU275" s="32"/>
      <c r="CV275" s="32"/>
      <c r="CW275" s="23"/>
      <c r="CX275" s="23"/>
      <c r="CY275" s="23"/>
      <c r="CZ275" s="23"/>
      <c r="DA275" s="26">
        <f t="shared" si="156"/>
        <v>0</v>
      </c>
      <c r="DB275" s="26"/>
      <c r="DC275" s="26"/>
      <c r="DD275" s="26"/>
      <c r="DE275" s="26"/>
      <c r="DF275" s="26"/>
      <c r="DG275" s="26"/>
      <c r="DH275" s="26"/>
      <c r="DI275" s="26"/>
      <c r="DJ275" s="26"/>
      <c r="DK275" s="26"/>
      <c r="DL275" s="26"/>
      <c r="DM275" s="26"/>
      <c r="DN275" s="26"/>
      <c r="DO275" s="26"/>
      <c r="DP275" s="26"/>
      <c r="DQ275" s="26"/>
      <c r="DR275" s="26"/>
      <c r="DS275" s="26"/>
      <c r="DT275" s="26"/>
      <c r="DU275" s="26"/>
      <c r="DV275" s="26"/>
      <c r="DW275" s="26"/>
      <c r="DX275" s="26"/>
      <c r="DY275" s="26"/>
      <c r="DZ275" s="27" t="str">
        <f t="shared" si="157"/>
        <v/>
      </c>
      <c r="EA275" s="27" t="str">
        <f t="shared" si="158"/>
        <v/>
      </c>
      <c r="EB275" s="27" t="str">
        <f t="shared" si="159"/>
        <v/>
      </c>
      <c r="EC275" s="27" t="str">
        <f t="shared" si="160"/>
        <v/>
      </c>
      <c r="ED275" s="26"/>
      <c r="EE275" s="26"/>
      <c r="EF275" s="26"/>
      <c r="EG275" s="26"/>
      <c r="EH275" s="27" t="str">
        <f t="shared" si="139"/>
        <v/>
      </c>
      <c r="EI275" s="27" t="str">
        <f t="shared" si="140"/>
        <v/>
      </c>
      <c r="EJ275" s="27" t="str">
        <f t="shared" si="141"/>
        <v/>
      </c>
      <c r="EK275" s="27" t="str">
        <f t="shared" si="142"/>
        <v/>
      </c>
      <c r="EL275" s="527"/>
      <c r="EN275" s="6" t="str">
        <f t="shared" si="143"/>
        <v/>
      </c>
      <c r="EO275" s="6" t="str">
        <f t="shared" si="144"/>
        <v/>
      </c>
      <c r="EP275" s="6" t="str">
        <f t="shared" si="145"/>
        <v/>
      </c>
      <c r="EQ275" s="6" t="str">
        <f t="shared" si="146"/>
        <v/>
      </c>
      <c r="ER275" s="24" t="str">
        <f t="shared" si="161"/>
        <v/>
      </c>
      <c r="ET275" s="6" t="e">
        <f t="shared" si="147"/>
        <v>#VALUE!</v>
      </c>
      <c r="EV275" s="79"/>
      <c r="EW275" s="79"/>
      <c r="EX275" s="79"/>
      <c r="EZ275" s="189" t="e">
        <f t="shared" si="148"/>
        <v>#VALUE!</v>
      </c>
      <c r="FA275" s="201" t="e">
        <f t="shared" si="162"/>
        <v>#VALUE!</v>
      </c>
      <c r="FB275" s="23"/>
      <c r="FC275" s="189" t="e">
        <f t="shared" si="163"/>
        <v>#VALUE!</v>
      </c>
      <c r="FE275" s="213">
        <f t="shared" si="149"/>
        <v>0</v>
      </c>
      <c r="FF275" s="213">
        <f t="shared" si="150"/>
        <v>0</v>
      </c>
    </row>
    <row r="276" spans="1:162" ht="15.75" x14ac:dyDescent="0.25">
      <c r="A276" s="23"/>
      <c r="B276" s="23"/>
      <c r="C276" s="23"/>
      <c r="D276" s="23"/>
      <c r="E276" s="16"/>
      <c r="F276" s="16"/>
      <c r="G276" s="40"/>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23"/>
      <c r="AK276" s="23"/>
      <c r="AL276" s="23"/>
      <c r="AM276" s="23"/>
      <c r="AN276" s="23"/>
      <c r="AO276" s="23"/>
      <c r="AP276" s="23"/>
      <c r="AQ276" s="23"/>
      <c r="AR276" s="23"/>
      <c r="AS276" s="41">
        <f t="shared" si="151"/>
        <v>0</v>
      </c>
      <c r="AT276" s="8"/>
      <c r="AU276" s="8"/>
      <c r="AV276" s="8"/>
      <c r="AW276" s="8"/>
      <c r="AX276" s="8"/>
      <c r="AY276" s="8"/>
      <c r="AZ276" s="8"/>
      <c r="BA276" s="8"/>
      <c r="BB276" s="8"/>
      <c r="BC276" s="8"/>
      <c r="BD276" s="8"/>
      <c r="BE276" s="8"/>
      <c r="BF276" s="8"/>
      <c r="BG276" s="8"/>
      <c r="BH276" s="8"/>
      <c r="BI276" s="8"/>
      <c r="BJ276" s="11" t="str">
        <f t="shared" si="134"/>
        <v/>
      </c>
      <c r="BK276" s="11" t="str">
        <f t="shared" si="135"/>
        <v/>
      </c>
      <c r="BL276" s="16"/>
      <c r="BM276" s="16"/>
      <c r="BN276" s="14" t="str">
        <f t="shared" si="152"/>
        <v/>
      </c>
      <c r="BO276" s="14" t="str">
        <f t="shared" si="153"/>
        <v/>
      </c>
      <c r="BP276" s="33"/>
      <c r="BR276" s="29"/>
      <c r="BS276" s="30"/>
      <c r="BT276" s="30"/>
      <c r="BU276" s="30"/>
      <c r="BV276" s="30"/>
      <c r="BW276" s="30"/>
      <c r="BX276" s="25"/>
      <c r="BY276" s="48">
        <f t="shared" si="154"/>
        <v>0</v>
      </c>
      <c r="BZ276" s="26"/>
      <c r="CA276" s="26"/>
      <c r="CB276" s="26"/>
      <c r="CC276" s="26"/>
      <c r="CD276" s="26"/>
      <c r="CE276" s="26"/>
      <c r="CF276" s="26"/>
      <c r="CG276" s="26"/>
      <c r="CH276" s="26"/>
      <c r="CI276" s="26"/>
      <c r="CJ276" s="26"/>
      <c r="CK276" s="26"/>
      <c r="CL276" s="27" t="str">
        <f t="shared" si="136"/>
        <v/>
      </c>
      <c r="CM276" s="27" t="str">
        <f t="shared" si="155"/>
        <v/>
      </c>
      <c r="CN276" s="26"/>
      <c r="CO276" s="26"/>
      <c r="CP276" s="14" t="str">
        <f t="shared" si="137"/>
        <v/>
      </c>
      <c r="CQ276" s="14" t="str">
        <f t="shared" si="138"/>
        <v/>
      </c>
      <c r="CR276" s="33"/>
      <c r="CS276" s="33"/>
      <c r="CT276" s="32"/>
      <c r="CU276" s="32"/>
      <c r="CV276" s="32"/>
      <c r="CW276" s="23"/>
      <c r="CX276" s="23"/>
      <c r="CY276" s="23"/>
      <c r="CZ276" s="23"/>
      <c r="DA276" s="26">
        <f t="shared" si="156"/>
        <v>0</v>
      </c>
      <c r="DB276" s="26"/>
      <c r="DC276" s="26"/>
      <c r="DD276" s="26"/>
      <c r="DE276" s="26"/>
      <c r="DF276" s="26"/>
      <c r="DG276" s="26"/>
      <c r="DH276" s="26"/>
      <c r="DI276" s="26"/>
      <c r="DJ276" s="26"/>
      <c r="DK276" s="26"/>
      <c r="DL276" s="26"/>
      <c r="DM276" s="26"/>
      <c r="DN276" s="26"/>
      <c r="DO276" s="26"/>
      <c r="DP276" s="26"/>
      <c r="DQ276" s="26"/>
      <c r="DR276" s="26"/>
      <c r="DS276" s="26"/>
      <c r="DT276" s="26"/>
      <c r="DU276" s="26"/>
      <c r="DV276" s="26"/>
      <c r="DW276" s="26"/>
      <c r="DX276" s="26"/>
      <c r="DY276" s="26"/>
      <c r="DZ276" s="27" t="str">
        <f t="shared" si="157"/>
        <v/>
      </c>
      <c r="EA276" s="27" t="str">
        <f t="shared" si="158"/>
        <v/>
      </c>
      <c r="EB276" s="27" t="str">
        <f t="shared" si="159"/>
        <v/>
      </c>
      <c r="EC276" s="27" t="str">
        <f t="shared" si="160"/>
        <v/>
      </c>
      <c r="ED276" s="26"/>
      <c r="EE276" s="26"/>
      <c r="EF276" s="26"/>
      <c r="EG276" s="26"/>
      <c r="EH276" s="27" t="str">
        <f t="shared" si="139"/>
        <v/>
      </c>
      <c r="EI276" s="27" t="str">
        <f t="shared" si="140"/>
        <v/>
      </c>
      <c r="EJ276" s="27" t="str">
        <f t="shared" si="141"/>
        <v/>
      </c>
      <c r="EK276" s="27" t="str">
        <f t="shared" si="142"/>
        <v/>
      </c>
      <c r="EL276" s="527"/>
      <c r="EN276" s="6" t="str">
        <f t="shared" si="143"/>
        <v/>
      </c>
      <c r="EO276" s="6" t="str">
        <f t="shared" si="144"/>
        <v/>
      </c>
      <c r="EP276" s="6" t="str">
        <f t="shared" si="145"/>
        <v/>
      </c>
      <c r="EQ276" s="6" t="str">
        <f t="shared" si="146"/>
        <v/>
      </c>
      <c r="ER276" s="24" t="str">
        <f t="shared" si="161"/>
        <v/>
      </c>
      <c r="ET276" s="6" t="e">
        <f t="shared" si="147"/>
        <v>#VALUE!</v>
      </c>
      <c r="EV276" s="79"/>
      <c r="EW276" s="79"/>
      <c r="EX276" s="79"/>
      <c r="EZ276" s="189" t="e">
        <f t="shared" si="148"/>
        <v>#VALUE!</v>
      </c>
      <c r="FA276" s="201" t="e">
        <f t="shared" si="162"/>
        <v>#VALUE!</v>
      </c>
      <c r="FB276" s="23"/>
      <c r="FC276" s="189" t="e">
        <f t="shared" si="163"/>
        <v>#VALUE!</v>
      </c>
      <c r="FE276" s="213">
        <f t="shared" si="149"/>
        <v>0</v>
      </c>
      <c r="FF276" s="213">
        <f t="shared" si="150"/>
        <v>0</v>
      </c>
    </row>
    <row r="277" spans="1:162" ht="15.75" x14ac:dyDescent="0.25">
      <c r="A277" s="23"/>
      <c r="B277" s="23"/>
      <c r="C277" s="23"/>
      <c r="D277" s="23"/>
      <c r="E277" s="16"/>
      <c r="F277" s="16"/>
      <c r="G277" s="40"/>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23"/>
      <c r="AK277" s="23"/>
      <c r="AL277" s="23"/>
      <c r="AM277" s="23"/>
      <c r="AN277" s="23"/>
      <c r="AO277" s="23"/>
      <c r="AP277" s="23"/>
      <c r="AQ277" s="23"/>
      <c r="AR277" s="23"/>
      <c r="AS277" s="41">
        <f t="shared" si="151"/>
        <v>0</v>
      </c>
      <c r="AT277" s="8"/>
      <c r="AU277" s="8"/>
      <c r="AV277" s="8"/>
      <c r="AW277" s="8"/>
      <c r="AX277" s="8"/>
      <c r="AY277" s="8"/>
      <c r="AZ277" s="8"/>
      <c r="BA277" s="8"/>
      <c r="BB277" s="8"/>
      <c r="BC277" s="8"/>
      <c r="BD277" s="8"/>
      <c r="BE277" s="8"/>
      <c r="BF277" s="8"/>
      <c r="BG277" s="8"/>
      <c r="BH277" s="8"/>
      <c r="BI277" s="8"/>
      <c r="BJ277" s="11" t="str">
        <f t="shared" si="134"/>
        <v/>
      </c>
      <c r="BK277" s="11" t="str">
        <f t="shared" si="135"/>
        <v/>
      </c>
      <c r="BL277" s="16"/>
      <c r="BM277" s="16"/>
      <c r="BN277" s="14" t="str">
        <f t="shared" si="152"/>
        <v/>
      </c>
      <c r="BO277" s="14" t="str">
        <f t="shared" si="153"/>
        <v/>
      </c>
      <c r="BP277" s="33"/>
      <c r="BR277" s="29"/>
      <c r="BS277" s="30"/>
      <c r="BT277" s="30"/>
      <c r="BU277" s="30"/>
      <c r="BV277" s="30"/>
      <c r="BW277" s="30"/>
      <c r="BX277" s="25"/>
      <c r="BY277" s="48">
        <f t="shared" si="154"/>
        <v>0</v>
      </c>
      <c r="BZ277" s="26"/>
      <c r="CA277" s="26"/>
      <c r="CB277" s="26"/>
      <c r="CC277" s="26"/>
      <c r="CD277" s="26"/>
      <c r="CE277" s="26"/>
      <c r="CF277" s="26"/>
      <c r="CG277" s="26"/>
      <c r="CH277" s="26"/>
      <c r="CI277" s="26"/>
      <c r="CJ277" s="26"/>
      <c r="CK277" s="26"/>
      <c r="CL277" s="27" t="str">
        <f t="shared" si="136"/>
        <v/>
      </c>
      <c r="CM277" s="27" t="str">
        <f t="shared" si="155"/>
        <v/>
      </c>
      <c r="CN277" s="26"/>
      <c r="CO277" s="26"/>
      <c r="CP277" s="14" t="str">
        <f t="shared" si="137"/>
        <v/>
      </c>
      <c r="CQ277" s="14" t="str">
        <f t="shared" si="138"/>
        <v/>
      </c>
      <c r="CR277" s="33"/>
      <c r="CS277" s="33"/>
      <c r="CT277" s="32"/>
      <c r="CU277" s="32"/>
      <c r="CV277" s="32"/>
      <c r="CW277" s="23"/>
      <c r="CX277" s="23"/>
      <c r="CY277" s="23"/>
      <c r="CZ277" s="23"/>
      <c r="DA277" s="26">
        <f t="shared" si="156"/>
        <v>0</v>
      </c>
      <c r="DB277" s="26"/>
      <c r="DC277" s="26"/>
      <c r="DD277" s="26"/>
      <c r="DE277" s="26"/>
      <c r="DF277" s="26"/>
      <c r="DG277" s="26"/>
      <c r="DH277" s="26"/>
      <c r="DI277" s="26"/>
      <c r="DJ277" s="26"/>
      <c r="DK277" s="26"/>
      <c r="DL277" s="26"/>
      <c r="DM277" s="26"/>
      <c r="DN277" s="26"/>
      <c r="DO277" s="26"/>
      <c r="DP277" s="26"/>
      <c r="DQ277" s="26"/>
      <c r="DR277" s="26"/>
      <c r="DS277" s="26"/>
      <c r="DT277" s="26"/>
      <c r="DU277" s="26"/>
      <c r="DV277" s="26"/>
      <c r="DW277" s="26"/>
      <c r="DX277" s="26"/>
      <c r="DY277" s="26"/>
      <c r="DZ277" s="27" t="str">
        <f t="shared" si="157"/>
        <v/>
      </c>
      <c r="EA277" s="27" t="str">
        <f t="shared" si="158"/>
        <v/>
      </c>
      <c r="EB277" s="27" t="str">
        <f t="shared" si="159"/>
        <v/>
      </c>
      <c r="EC277" s="27" t="str">
        <f t="shared" si="160"/>
        <v/>
      </c>
      <c r="ED277" s="26"/>
      <c r="EE277" s="26"/>
      <c r="EF277" s="26"/>
      <c r="EG277" s="26"/>
      <c r="EH277" s="27" t="str">
        <f t="shared" si="139"/>
        <v/>
      </c>
      <c r="EI277" s="27" t="str">
        <f t="shared" si="140"/>
        <v/>
      </c>
      <c r="EJ277" s="27" t="str">
        <f t="shared" si="141"/>
        <v/>
      </c>
      <c r="EK277" s="27" t="str">
        <f t="shared" si="142"/>
        <v/>
      </c>
      <c r="EL277" s="527"/>
      <c r="EN277" s="6" t="str">
        <f t="shared" si="143"/>
        <v/>
      </c>
      <c r="EO277" s="6" t="str">
        <f t="shared" si="144"/>
        <v/>
      </c>
      <c r="EP277" s="6" t="str">
        <f t="shared" si="145"/>
        <v/>
      </c>
      <c r="EQ277" s="6" t="str">
        <f t="shared" si="146"/>
        <v/>
      </c>
      <c r="ER277" s="24" t="str">
        <f t="shared" si="161"/>
        <v/>
      </c>
      <c r="ET277" s="6" t="e">
        <f t="shared" si="147"/>
        <v>#VALUE!</v>
      </c>
      <c r="EV277" s="79"/>
      <c r="EW277" s="79"/>
      <c r="EX277" s="79"/>
      <c r="EZ277" s="189" t="e">
        <f t="shared" si="148"/>
        <v>#VALUE!</v>
      </c>
      <c r="FA277" s="201" t="e">
        <f t="shared" si="162"/>
        <v>#VALUE!</v>
      </c>
      <c r="FB277" s="23"/>
      <c r="FC277" s="189" t="e">
        <f t="shared" si="163"/>
        <v>#VALUE!</v>
      </c>
      <c r="FE277" s="213">
        <f t="shared" si="149"/>
        <v>0</v>
      </c>
      <c r="FF277" s="213">
        <f t="shared" si="150"/>
        <v>0</v>
      </c>
    </row>
    <row r="278" spans="1:162" ht="15.75" x14ac:dyDescent="0.25">
      <c r="A278" s="23"/>
      <c r="B278" s="23"/>
      <c r="C278" s="23"/>
      <c r="D278" s="23"/>
      <c r="E278" s="16"/>
      <c r="F278" s="16"/>
      <c r="G278" s="40"/>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23"/>
      <c r="AK278" s="23"/>
      <c r="AL278" s="23"/>
      <c r="AM278" s="23"/>
      <c r="AN278" s="23"/>
      <c r="AO278" s="23"/>
      <c r="AP278" s="23"/>
      <c r="AQ278" s="23"/>
      <c r="AR278" s="23"/>
      <c r="AS278" s="41">
        <f t="shared" si="151"/>
        <v>0</v>
      </c>
      <c r="AT278" s="8"/>
      <c r="AU278" s="8"/>
      <c r="AV278" s="8"/>
      <c r="AW278" s="8"/>
      <c r="AX278" s="8"/>
      <c r="AY278" s="8"/>
      <c r="AZ278" s="8"/>
      <c r="BA278" s="8"/>
      <c r="BB278" s="8"/>
      <c r="BC278" s="8"/>
      <c r="BD278" s="8"/>
      <c r="BE278" s="8"/>
      <c r="BF278" s="8"/>
      <c r="BG278" s="8"/>
      <c r="BH278" s="8"/>
      <c r="BI278" s="8"/>
      <c r="BJ278" s="11" t="str">
        <f t="shared" si="134"/>
        <v/>
      </c>
      <c r="BK278" s="11" t="str">
        <f t="shared" si="135"/>
        <v/>
      </c>
      <c r="BL278" s="16"/>
      <c r="BM278" s="16"/>
      <c r="BN278" s="14" t="str">
        <f t="shared" si="152"/>
        <v/>
      </c>
      <c r="BO278" s="14" t="str">
        <f t="shared" si="153"/>
        <v/>
      </c>
      <c r="BP278" s="33"/>
      <c r="BR278" s="29"/>
      <c r="BS278" s="30"/>
      <c r="BT278" s="30"/>
      <c r="BU278" s="30"/>
      <c r="BV278" s="30"/>
      <c r="BW278" s="30"/>
      <c r="BX278" s="25"/>
      <c r="BY278" s="48">
        <f t="shared" si="154"/>
        <v>0</v>
      </c>
      <c r="BZ278" s="26"/>
      <c r="CA278" s="26"/>
      <c r="CB278" s="26"/>
      <c r="CC278" s="26"/>
      <c r="CD278" s="26"/>
      <c r="CE278" s="26"/>
      <c r="CF278" s="26"/>
      <c r="CG278" s="26"/>
      <c r="CH278" s="26"/>
      <c r="CI278" s="26"/>
      <c r="CJ278" s="26"/>
      <c r="CK278" s="26"/>
      <c r="CL278" s="27" t="str">
        <f t="shared" si="136"/>
        <v/>
      </c>
      <c r="CM278" s="27" t="str">
        <f t="shared" si="155"/>
        <v/>
      </c>
      <c r="CN278" s="26"/>
      <c r="CO278" s="26"/>
      <c r="CP278" s="14" t="str">
        <f t="shared" si="137"/>
        <v/>
      </c>
      <c r="CQ278" s="14" t="str">
        <f t="shared" si="138"/>
        <v/>
      </c>
      <c r="CR278" s="33"/>
      <c r="CS278" s="33"/>
      <c r="CT278" s="32"/>
      <c r="CU278" s="32"/>
      <c r="CV278" s="32"/>
      <c r="CW278" s="23"/>
      <c r="CX278" s="23"/>
      <c r="CY278" s="23"/>
      <c r="CZ278" s="23"/>
      <c r="DA278" s="26">
        <f t="shared" si="156"/>
        <v>0</v>
      </c>
      <c r="DB278" s="26"/>
      <c r="DC278" s="26"/>
      <c r="DD278" s="26"/>
      <c r="DE278" s="26"/>
      <c r="DF278" s="26"/>
      <c r="DG278" s="26"/>
      <c r="DH278" s="26"/>
      <c r="DI278" s="26"/>
      <c r="DJ278" s="26"/>
      <c r="DK278" s="26"/>
      <c r="DL278" s="26"/>
      <c r="DM278" s="26"/>
      <c r="DN278" s="26"/>
      <c r="DO278" s="26"/>
      <c r="DP278" s="26"/>
      <c r="DQ278" s="26"/>
      <c r="DR278" s="26"/>
      <c r="DS278" s="26"/>
      <c r="DT278" s="26"/>
      <c r="DU278" s="26"/>
      <c r="DV278" s="26"/>
      <c r="DW278" s="26"/>
      <c r="DX278" s="26"/>
      <c r="DY278" s="26"/>
      <c r="DZ278" s="27" t="str">
        <f t="shared" si="157"/>
        <v/>
      </c>
      <c r="EA278" s="27" t="str">
        <f t="shared" si="158"/>
        <v/>
      </c>
      <c r="EB278" s="27" t="str">
        <f t="shared" si="159"/>
        <v/>
      </c>
      <c r="EC278" s="27" t="str">
        <f t="shared" si="160"/>
        <v/>
      </c>
      <c r="ED278" s="26"/>
      <c r="EE278" s="26"/>
      <c r="EF278" s="26"/>
      <c r="EG278" s="26"/>
      <c r="EH278" s="27" t="str">
        <f t="shared" si="139"/>
        <v/>
      </c>
      <c r="EI278" s="27" t="str">
        <f t="shared" si="140"/>
        <v/>
      </c>
      <c r="EJ278" s="27" t="str">
        <f t="shared" si="141"/>
        <v/>
      </c>
      <c r="EK278" s="27" t="str">
        <f t="shared" si="142"/>
        <v/>
      </c>
      <c r="EL278" s="527"/>
      <c r="EN278" s="6" t="str">
        <f t="shared" si="143"/>
        <v/>
      </c>
      <c r="EO278" s="6" t="str">
        <f t="shared" si="144"/>
        <v/>
      </c>
      <c r="EP278" s="6" t="str">
        <f t="shared" si="145"/>
        <v/>
      </c>
      <c r="EQ278" s="6" t="str">
        <f t="shared" si="146"/>
        <v/>
      </c>
      <c r="ER278" s="24" t="str">
        <f t="shared" si="161"/>
        <v/>
      </c>
      <c r="ET278" s="6" t="e">
        <f t="shared" si="147"/>
        <v>#VALUE!</v>
      </c>
      <c r="EV278" s="79"/>
      <c r="EW278" s="79"/>
      <c r="EX278" s="79"/>
      <c r="EZ278" s="189" t="e">
        <f t="shared" si="148"/>
        <v>#VALUE!</v>
      </c>
      <c r="FA278" s="201" t="e">
        <f t="shared" si="162"/>
        <v>#VALUE!</v>
      </c>
      <c r="FB278" s="23"/>
      <c r="FC278" s="189" t="e">
        <f t="shared" si="163"/>
        <v>#VALUE!</v>
      </c>
      <c r="FE278" s="213">
        <f t="shared" si="149"/>
        <v>0</v>
      </c>
      <c r="FF278" s="213">
        <f t="shared" si="150"/>
        <v>0</v>
      </c>
    </row>
    <row r="279" spans="1:162" ht="15.75" x14ac:dyDescent="0.25">
      <c r="A279" s="23"/>
      <c r="B279" s="23"/>
      <c r="C279" s="23"/>
      <c r="D279" s="23"/>
      <c r="E279" s="16"/>
      <c r="F279" s="16"/>
      <c r="G279" s="40"/>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23"/>
      <c r="AK279" s="23"/>
      <c r="AL279" s="23"/>
      <c r="AM279" s="23"/>
      <c r="AN279" s="23"/>
      <c r="AO279" s="23"/>
      <c r="AP279" s="23"/>
      <c r="AQ279" s="23"/>
      <c r="AR279" s="23"/>
      <c r="AS279" s="41">
        <f t="shared" si="151"/>
        <v>0</v>
      </c>
      <c r="AT279" s="8"/>
      <c r="AU279" s="8"/>
      <c r="AV279" s="8"/>
      <c r="AW279" s="8"/>
      <c r="AX279" s="8"/>
      <c r="AY279" s="8"/>
      <c r="AZ279" s="8"/>
      <c r="BA279" s="8"/>
      <c r="BB279" s="8"/>
      <c r="BC279" s="8"/>
      <c r="BD279" s="8"/>
      <c r="BE279" s="8"/>
      <c r="BF279" s="8"/>
      <c r="BG279" s="8"/>
      <c r="BH279" s="8"/>
      <c r="BI279" s="8"/>
      <c r="BJ279" s="11" t="str">
        <f t="shared" si="134"/>
        <v/>
      </c>
      <c r="BK279" s="11" t="str">
        <f t="shared" si="135"/>
        <v/>
      </c>
      <c r="BL279" s="16"/>
      <c r="BM279" s="16"/>
      <c r="BN279" s="14" t="str">
        <f t="shared" si="152"/>
        <v/>
      </c>
      <c r="BO279" s="14" t="str">
        <f t="shared" si="153"/>
        <v/>
      </c>
      <c r="BP279" s="33"/>
      <c r="BR279" s="29"/>
      <c r="BS279" s="30"/>
      <c r="BT279" s="30"/>
      <c r="BU279" s="30"/>
      <c r="BV279" s="30"/>
      <c r="BW279" s="30"/>
      <c r="BX279" s="25"/>
      <c r="BY279" s="48">
        <f t="shared" si="154"/>
        <v>0</v>
      </c>
      <c r="BZ279" s="26"/>
      <c r="CA279" s="26"/>
      <c r="CB279" s="26"/>
      <c r="CC279" s="26"/>
      <c r="CD279" s="26"/>
      <c r="CE279" s="26"/>
      <c r="CF279" s="26"/>
      <c r="CG279" s="26"/>
      <c r="CH279" s="26"/>
      <c r="CI279" s="26"/>
      <c r="CJ279" s="26"/>
      <c r="CK279" s="26"/>
      <c r="CL279" s="27" t="str">
        <f t="shared" si="136"/>
        <v/>
      </c>
      <c r="CM279" s="27" t="str">
        <f t="shared" si="155"/>
        <v/>
      </c>
      <c r="CN279" s="26"/>
      <c r="CO279" s="26"/>
      <c r="CP279" s="14" t="str">
        <f t="shared" si="137"/>
        <v/>
      </c>
      <c r="CQ279" s="14" t="str">
        <f t="shared" si="138"/>
        <v/>
      </c>
      <c r="CR279" s="33"/>
      <c r="CS279" s="33"/>
      <c r="CT279" s="32"/>
      <c r="CU279" s="32"/>
      <c r="CV279" s="32"/>
      <c r="CW279" s="23"/>
      <c r="CX279" s="23"/>
      <c r="CY279" s="23"/>
      <c r="CZ279" s="23"/>
      <c r="DA279" s="26">
        <f t="shared" si="156"/>
        <v>0</v>
      </c>
      <c r="DB279" s="26"/>
      <c r="DC279" s="26"/>
      <c r="DD279" s="26"/>
      <c r="DE279" s="26"/>
      <c r="DF279" s="26"/>
      <c r="DG279" s="26"/>
      <c r="DH279" s="26"/>
      <c r="DI279" s="26"/>
      <c r="DJ279" s="26"/>
      <c r="DK279" s="26"/>
      <c r="DL279" s="26"/>
      <c r="DM279" s="26"/>
      <c r="DN279" s="26"/>
      <c r="DO279" s="26"/>
      <c r="DP279" s="26"/>
      <c r="DQ279" s="26"/>
      <c r="DR279" s="26"/>
      <c r="DS279" s="26"/>
      <c r="DT279" s="26"/>
      <c r="DU279" s="26"/>
      <c r="DV279" s="26"/>
      <c r="DW279" s="26"/>
      <c r="DX279" s="26"/>
      <c r="DY279" s="26"/>
      <c r="DZ279" s="27" t="str">
        <f t="shared" si="157"/>
        <v/>
      </c>
      <c r="EA279" s="27" t="str">
        <f t="shared" si="158"/>
        <v/>
      </c>
      <c r="EB279" s="27" t="str">
        <f t="shared" si="159"/>
        <v/>
      </c>
      <c r="EC279" s="27" t="str">
        <f t="shared" si="160"/>
        <v/>
      </c>
      <c r="ED279" s="26"/>
      <c r="EE279" s="26"/>
      <c r="EF279" s="26"/>
      <c r="EG279" s="26"/>
      <c r="EH279" s="27" t="str">
        <f t="shared" si="139"/>
        <v/>
      </c>
      <c r="EI279" s="27" t="str">
        <f t="shared" si="140"/>
        <v/>
      </c>
      <c r="EJ279" s="27" t="str">
        <f t="shared" si="141"/>
        <v/>
      </c>
      <c r="EK279" s="27" t="str">
        <f t="shared" si="142"/>
        <v/>
      </c>
      <c r="EL279" s="527"/>
      <c r="EN279" s="6" t="str">
        <f t="shared" si="143"/>
        <v/>
      </c>
      <c r="EO279" s="6" t="str">
        <f t="shared" si="144"/>
        <v/>
      </c>
      <c r="EP279" s="6" t="str">
        <f t="shared" si="145"/>
        <v/>
      </c>
      <c r="EQ279" s="6" t="str">
        <f t="shared" si="146"/>
        <v/>
      </c>
      <c r="ER279" s="24" t="str">
        <f t="shared" si="161"/>
        <v/>
      </c>
      <c r="ET279" s="6" t="e">
        <f t="shared" si="147"/>
        <v>#VALUE!</v>
      </c>
      <c r="EV279" s="79"/>
      <c r="EW279" s="79"/>
      <c r="EX279" s="79"/>
      <c r="EZ279" s="189" t="e">
        <f t="shared" si="148"/>
        <v>#VALUE!</v>
      </c>
      <c r="FA279" s="201" t="e">
        <f t="shared" si="162"/>
        <v>#VALUE!</v>
      </c>
      <c r="FB279" s="23"/>
      <c r="FC279" s="189" t="e">
        <f t="shared" si="163"/>
        <v>#VALUE!</v>
      </c>
      <c r="FE279" s="213">
        <f t="shared" si="149"/>
        <v>0</v>
      </c>
      <c r="FF279" s="213">
        <f t="shared" si="150"/>
        <v>0</v>
      </c>
    </row>
    <row r="280" spans="1:162" ht="15.75" x14ac:dyDescent="0.25">
      <c r="A280" s="23"/>
      <c r="B280" s="23"/>
      <c r="C280" s="23"/>
      <c r="D280" s="23"/>
      <c r="E280" s="16"/>
      <c r="F280" s="16"/>
      <c r="G280" s="40"/>
      <c r="H280" s="40"/>
      <c r="I280" s="40"/>
      <c r="J280" s="40"/>
      <c r="K280" s="40"/>
      <c r="L280" s="40"/>
      <c r="M280" s="40"/>
      <c r="N280" s="40"/>
      <c r="O280" s="40"/>
      <c r="P280" s="40"/>
      <c r="Q280" s="40"/>
      <c r="R280" s="40"/>
      <c r="S280" s="40"/>
      <c r="T280" s="40"/>
      <c r="U280" s="40"/>
      <c r="V280" s="40"/>
      <c r="W280" s="40"/>
      <c r="X280" s="40"/>
      <c r="Y280" s="40"/>
      <c r="Z280" s="40"/>
      <c r="AA280" s="40"/>
      <c r="AB280" s="40"/>
      <c r="AC280" s="40"/>
      <c r="AD280" s="40"/>
      <c r="AE280" s="40"/>
      <c r="AF280" s="40"/>
      <c r="AG280" s="40"/>
      <c r="AH280" s="40"/>
      <c r="AI280" s="40"/>
      <c r="AJ280" s="23"/>
      <c r="AK280" s="23"/>
      <c r="AL280" s="23"/>
      <c r="AM280" s="23"/>
      <c r="AN280" s="23"/>
      <c r="AO280" s="23"/>
      <c r="AP280" s="23"/>
      <c r="AQ280" s="23"/>
      <c r="AR280" s="23"/>
      <c r="AS280" s="41">
        <f t="shared" si="151"/>
        <v>0</v>
      </c>
      <c r="AT280" s="8"/>
      <c r="AU280" s="8"/>
      <c r="AV280" s="8"/>
      <c r="AW280" s="8"/>
      <c r="AX280" s="8"/>
      <c r="AY280" s="8"/>
      <c r="AZ280" s="8"/>
      <c r="BA280" s="8"/>
      <c r="BB280" s="8"/>
      <c r="BC280" s="8"/>
      <c r="BD280" s="8"/>
      <c r="BE280" s="8"/>
      <c r="BF280" s="8"/>
      <c r="BG280" s="8"/>
      <c r="BH280" s="8"/>
      <c r="BI280" s="8"/>
      <c r="BJ280" s="11" t="str">
        <f t="shared" ref="BJ280:BJ337" si="164">IF(AT280="","",(AT280+AV280+AX280+AZ280+BB280+BD280+BF280))</f>
        <v/>
      </c>
      <c r="BK280" s="11" t="str">
        <f t="shared" ref="BK280:BK337" si="165">IF(AU280="","",(AU280+AW280+AY280+BA280+BC280+BE280+BI280+BI280))</f>
        <v/>
      </c>
      <c r="BL280" s="16"/>
      <c r="BM280" s="16"/>
      <c r="BN280" s="14" t="str">
        <f t="shared" si="152"/>
        <v/>
      </c>
      <c r="BO280" s="14" t="str">
        <f t="shared" si="153"/>
        <v/>
      </c>
      <c r="BP280" s="33"/>
      <c r="BR280" s="29"/>
      <c r="BS280" s="30"/>
      <c r="BT280" s="30"/>
      <c r="BU280" s="30"/>
      <c r="BV280" s="30"/>
      <c r="BW280" s="30"/>
      <c r="BX280" s="25"/>
      <c r="BY280" s="48">
        <f t="shared" si="154"/>
        <v>0</v>
      </c>
      <c r="BZ280" s="26"/>
      <c r="CA280" s="26"/>
      <c r="CB280" s="26"/>
      <c r="CC280" s="26"/>
      <c r="CD280" s="26"/>
      <c r="CE280" s="26"/>
      <c r="CF280" s="26"/>
      <c r="CG280" s="26"/>
      <c r="CH280" s="26"/>
      <c r="CI280" s="26"/>
      <c r="CJ280" s="26"/>
      <c r="CK280" s="26"/>
      <c r="CL280" s="27" t="str">
        <f t="shared" si="136"/>
        <v/>
      </c>
      <c r="CM280" s="27" t="str">
        <f t="shared" si="155"/>
        <v/>
      </c>
      <c r="CN280" s="26"/>
      <c r="CO280" s="26"/>
      <c r="CP280" s="14" t="str">
        <f t="shared" si="137"/>
        <v/>
      </c>
      <c r="CQ280" s="14" t="str">
        <f t="shared" si="138"/>
        <v/>
      </c>
      <c r="CR280" s="33"/>
      <c r="CS280" s="33"/>
      <c r="CT280" s="32"/>
      <c r="CU280" s="32"/>
      <c r="CV280" s="32"/>
      <c r="CW280" s="23"/>
      <c r="CX280" s="23"/>
      <c r="CY280" s="23"/>
      <c r="CZ280" s="23"/>
      <c r="DA280" s="26">
        <f t="shared" si="156"/>
        <v>0</v>
      </c>
      <c r="DB280" s="26"/>
      <c r="DC280" s="26"/>
      <c r="DD280" s="26"/>
      <c r="DE280" s="26"/>
      <c r="DF280" s="26"/>
      <c r="DG280" s="26"/>
      <c r="DH280" s="26"/>
      <c r="DI280" s="26"/>
      <c r="DJ280" s="26"/>
      <c r="DK280" s="26"/>
      <c r="DL280" s="26"/>
      <c r="DM280" s="26"/>
      <c r="DN280" s="26"/>
      <c r="DO280" s="26"/>
      <c r="DP280" s="26"/>
      <c r="DQ280" s="26"/>
      <c r="DR280" s="26"/>
      <c r="DS280" s="26"/>
      <c r="DT280" s="26"/>
      <c r="DU280" s="26"/>
      <c r="DV280" s="26"/>
      <c r="DW280" s="26"/>
      <c r="DX280" s="26"/>
      <c r="DY280" s="26"/>
      <c r="DZ280" s="27" t="str">
        <f t="shared" si="157"/>
        <v/>
      </c>
      <c r="EA280" s="27" t="str">
        <f t="shared" si="158"/>
        <v/>
      </c>
      <c r="EB280" s="27" t="str">
        <f t="shared" si="159"/>
        <v/>
      </c>
      <c r="EC280" s="27" t="str">
        <f t="shared" si="160"/>
        <v/>
      </c>
      <c r="ED280" s="26"/>
      <c r="EE280" s="26"/>
      <c r="EF280" s="26"/>
      <c r="EG280" s="26"/>
      <c r="EH280" s="27" t="str">
        <f t="shared" si="139"/>
        <v/>
      </c>
      <c r="EI280" s="27" t="str">
        <f t="shared" si="140"/>
        <v/>
      </c>
      <c r="EJ280" s="27" t="str">
        <f t="shared" si="141"/>
        <v/>
      </c>
      <c r="EK280" s="27" t="str">
        <f t="shared" si="142"/>
        <v/>
      </c>
      <c r="EL280" s="527"/>
      <c r="EN280" s="6" t="str">
        <f t="shared" si="143"/>
        <v/>
      </c>
      <c r="EO280" s="6" t="str">
        <f t="shared" si="144"/>
        <v/>
      </c>
      <c r="EP280" s="6" t="str">
        <f t="shared" si="145"/>
        <v/>
      </c>
      <c r="EQ280" s="6" t="str">
        <f t="shared" si="146"/>
        <v/>
      </c>
      <c r="ER280" s="24" t="str">
        <f t="shared" si="161"/>
        <v/>
      </c>
      <c r="ET280" s="6" t="e">
        <f t="shared" si="147"/>
        <v>#VALUE!</v>
      </c>
      <c r="EV280" s="79"/>
      <c r="EW280" s="79"/>
      <c r="EX280" s="79"/>
      <c r="EZ280" s="189" t="e">
        <f t="shared" si="148"/>
        <v>#VALUE!</v>
      </c>
      <c r="FA280" s="201" t="e">
        <f t="shared" si="162"/>
        <v>#VALUE!</v>
      </c>
      <c r="FB280" s="23"/>
      <c r="FC280" s="189" t="e">
        <f t="shared" si="163"/>
        <v>#VALUE!</v>
      </c>
      <c r="FE280" s="213">
        <f t="shared" si="149"/>
        <v>0</v>
      </c>
      <c r="FF280" s="213">
        <f t="shared" si="150"/>
        <v>0</v>
      </c>
    </row>
    <row r="281" spans="1:162" ht="15.75" x14ac:dyDescent="0.25">
      <c r="A281" s="23"/>
      <c r="B281" s="23"/>
      <c r="C281" s="23"/>
      <c r="D281" s="23"/>
      <c r="E281" s="16"/>
      <c r="F281" s="16"/>
      <c r="G281" s="40"/>
      <c r="H281" s="40"/>
      <c r="I281" s="40"/>
      <c r="J281" s="40"/>
      <c r="K281" s="40"/>
      <c r="L281" s="40"/>
      <c r="M281" s="40"/>
      <c r="N281" s="40"/>
      <c r="O281" s="40"/>
      <c r="P281" s="40"/>
      <c r="Q281" s="40"/>
      <c r="R281" s="40"/>
      <c r="S281" s="40"/>
      <c r="T281" s="40"/>
      <c r="U281" s="40"/>
      <c r="V281" s="40"/>
      <c r="W281" s="40"/>
      <c r="X281" s="40"/>
      <c r="Y281" s="40"/>
      <c r="Z281" s="40"/>
      <c r="AA281" s="40"/>
      <c r="AB281" s="40"/>
      <c r="AC281" s="40"/>
      <c r="AD281" s="40"/>
      <c r="AE281" s="40"/>
      <c r="AF281" s="40"/>
      <c r="AG281" s="40"/>
      <c r="AH281" s="40"/>
      <c r="AI281" s="40"/>
      <c r="AJ281" s="23"/>
      <c r="AK281" s="23"/>
      <c r="AL281" s="23"/>
      <c r="AM281" s="23"/>
      <c r="AN281" s="23"/>
      <c r="AO281" s="23"/>
      <c r="AP281" s="23"/>
      <c r="AQ281" s="23"/>
      <c r="AR281" s="23"/>
      <c r="AS281" s="41">
        <f t="shared" si="151"/>
        <v>0</v>
      </c>
      <c r="AT281" s="8"/>
      <c r="AU281" s="8"/>
      <c r="AV281" s="8"/>
      <c r="AW281" s="8"/>
      <c r="AX281" s="8"/>
      <c r="AY281" s="8"/>
      <c r="AZ281" s="8"/>
      <c r="BA281" s="8"/>
      <c r="BB281" s="8"/>
      <c r="BC281" s="8"/>
      <c r="BD281" s="8"/>
      <c r="BE281" s="8"/>
      <c r="BF281" s="8"/>
      <c r="BG281" s="8"/>
      <c r="BH281" s="8"/>
      <c r="BI281" s="8"/>
      <c r="BJ281" s="11" t="str">
        <f t="shared" si="164"/>
        <v/>
      </c>
      <c r="BK281" s="11" t="str">
        <f t="shared" si="165"/>
        <v/>
      </c>
      <c r="BL281" s="16"/>
      <c r="BM281" s="16"/>
      <c r="BN281" s="14" t="str">
        <f t="shared" si="152"/>
        <v/>
      </c>
      <c r="BO281" s="14" t="str">
        <f t="shared" si="153"/>
        <v/>
      </c>
      <c r="BP281" s="33"/>
      <c r="BR281" s="29"/>
      <c r="BS281" s="30"/>
      <c r="BT281" s="30"/>
      <c r="BU281" s="30"/>
      <c r="BV281" s="30"/>
      <c r="BW281" s="30"/>
      <c r="BX281" s="25"/>
      <c r="BY281" s="48">
        <f t="shared" si="154"/>
        <v>0</v>
      </c>
      <c r="BZ281" s="26"/>
      <c r="CA281" s="26"/>
      <c r="CB281" s="26"/>
      <c r="CC281" s="26"/>
      <c r="CD281" s="26"/>
      <c r="CE281" s="26"/>
      <c r="CF281" s="26"/>
      <c r="CG281" s="26"/>
      <c r="CH281" s="26"/>
      <c r="CI281" s="26"/>
      <c r="CJ281" s="26"/>
      <c r="CK281" s="26"/>
      <c r="CL281" s="27" t="str">
        <f t="shared" si="136"/>
        <v/>
      </c>
      <c r="CM281" s="27" t="str">
        <f t="shared" si="155"/>
        <v/>
      </c>
      <c r="CN281" s="26"/>
      <c r="CO281" s="26"/>
      <c r="CP281" s="14" t="str">
        <f t="shared" si="137"/>
        <v/>
      </c>
      <c r="CQ281" s="14" t="str">
        <f t="shared" si="138"/>
        <v/>
      </c>
      <c r="CR281" s="33"/>
      <c r="CS281" s="33"/>
      <c r="CT281" s="32"/>
      <c r="CU281" s="32"/>
      <c r="CV281" s="32"/>
      <c r="CW281" s="23"/>
      <c r="CX281" s="23"/>
      <c r="CY281" s="23"/>
      <c r="CZ281" s="23"/>
      <c r="DA281" s="26">
        <f t="shared" si="156"/>
        <v>0</v>
      </c>
      <c r="DB281" s="26"/>
      <c r="DC281" s="26"/>
      <c r="DD281" s="26"/>
      <c r="DE281" s="26"/>
      <c r="DF281" s="26"/>
      <c r="DG281" s="26"/>
      <c r="DH281" s="26"/>
      <c r="DI281" s="26"/>
      <c r="DJ281" s="26"/>
      <c r="DK281" s="26"/>
      <c r="DL281" s="26"/>
      <c r="DM281" s="26"/>
      <c r="DN281" s="26"/>
      <c r="DO281" s="26"/>
      <c r="DP281" s="26"/>
      <c r="DQ281" s="26"/>
      <c r="DR281" s="26"/>
      <c r="DS281" s="26"/>
      <c r="DT281" s="26"/>
      <c r="DU281" s="26"/>
      <c r="DV281" s="26"/>
      <c r="DW281" s="26"/>
      <c r="DX281" s="26"/>
      <c r="DY281" s="26"/>
      <c r="DZ281" s="27" t="str">
        <f t="shared" si="157"/>
        <v/>
      </c>
      <c r="EA281" s="27" t="str">
        <f t="shared" si="158"/>
        <v/>
      </c>
      <c r="EB281" s="27" t="str">
        <f t="shared" si="159"/>
        <v/>
      </c>
      <c r="EC281" s="27" t="str">
        <f t="shared" si="160"/>
        <v/>
      </c>
      <c r="ED281" s="26"/>
      <c r="EE281" s="26"/>
      <c r="EF281" s="26"/>
      <c r="EG281" s="26"/>
      <c r="EH281" s="27" t="str">
        <f t="shared" si="139"/>
        <v/>
      </c>
      <c r="EI281" s="27" t="str">
        <f t="shared" si="140"/>
        <v/>
      </c>
      <c r="EJ281" s="27" t="str">
        <f t="shared" si="141"/>
        <v/>
      </c>
      <c r="EK281" s="27" t="str">
        <f t="shared" si="142"/>
        <v/>
      </c>
      <c r="EL281" s="527"/>
      <c r="EN281" s="6" t="str">
        <f t="shared" si="143"/>
        <v/>
      </c>
      <c r="EO281" s="6" t="str">
        <f t="shared" si="144"/>
        <v/>
      </c>
      <c r="EP281" s="6" t="str">
        <f t="shared" si="145"/>
        <v/>
      </c>
      <c r="EQ281" s="6" t="str">
        <f t="shared" si="146"/>
        <v/>
      </c>
      <c r="ER281" s="24" t="str">
        <f t="shared" si="161"/>
        <v/>
      </c>
      <c r="ET281" s="6" t="e">
        <f t="shared" si="147"/>
        <v>#VALUE!</v>
      </c>
      <c r="EV281" s="79"/>
      <c r="EW281" s="79"/>
      <c r="EX281" s="79"/>
      <c r="EZ281" s="189" t="e">
        <f t="shared" si="148"/>
        <v>#VALUE!</v>
      </c>
      <c r="FA281" s="201" t="e">
        <f t="shared" si="162"/>
        <v>#VALUE!</v>
      </c>
      <c r="FB281" s="23"/>
      <c r="FC281" s="189" t="e">
        <f t="shared" si="163"/>
        <v>#VALUE!</v>
      </c>
      <c r="FE281" s="213">
        <f t="shared" si="149"/>
        <v>0</v>
      </c>
      <c r="FF281" s="213">
        <f t="shared" si="150"/>
        <v>0</v>
      </c>
    </row>
    <row r="282" spans="1:162" ht="15.75" x14ac:dyDescent="0.25">
      <c r="A282" s="23"/>
      <c r="B282" s="23"/>
      <c r="C282" s="23"/>
      <c r="D282" s="23"/>
      <c r="E282" s="16"/>
      <c r="F282" s="16"/>
      <c r="G282" s="40"/>
      <c r="H282" s="40"/>
      <c r="I282" s="40"/>
      <c r="J282" s="40"/>
      <c r="K282" s="40"/>
      <c r="L282" s="40"/>
      <c r="M282" s="40"/>
      <c r="N282" s="40"/>
      <c r="O282" s="40"/>
      <c r="P282" s="40"/>
      <c r="Q282" s="40"/>
      <c r="R282" s="40"/>
      <c r="S282" s="40"/>
      <c r="T282" s="40"/>
      <c r="U282" s="40"/>
      <c r="V282" s="40"/>
      <c r="W282" s="40"/>
      <c r="X282" s="40"/>
      <c r="Y282" s="40"/>
      <c r="Z282" s="40"/>
      <c r="AA282" s="40"/>
      <c r="AB282" s="40"/>
      <c r="AC282" s="40"/>
      <c r="AD282" s="40"/>
      <c r="AE282" s="40"/>
      <c r="AF282" s="40"/>
      <c r="AG282" s="40"/>
      <c r="AH282" s="40"/>
      <c r="AI282" s="40"/>
      <c r="AJ282" s="23"/>
      <c r="AK282" s="23"/>
      <c r="AL282" s="23"/>
      <c r="AM282" s="23"/>
      <c r="AN282" s="23"/>
      <c r="AO282" s="23"/>
      <c r="AP282" s="23"/>
      <c r="AQ282" s="23"/>
      <c r="AR282" s="23"/>
      <c r="AS282" s="41">
        <f t="shared" si="151"/>
        <v>0</v>
      </c>
      <c r="AT282" s="8"/>
      <c r="AU282" s="8"/>
      <c r="AV282" s="8"/>
      <c r="AW282" s="8"/>
      <c r="AX282" s="8"/>
      <c r="AY282" s="8"/>
      <c r="AZ282" s="8"/>
      <c r="BA282" s="8"/>
      <c r="BB282" s="8"/>
      <c r="BC282" s="8"/>
      <c r="BD282" s="8"/>
      <c r="BE282" s="8"/>
      <c r="BF282" s="8"/>
      <c r="BG282" s="8"/>
      <c r="BH282" s="8"/>
      <c r="BI282" s="8"/>
      <c r="BJ282" s="11" t="str">
        <f t="shared" si="164"/>
        <v/>
      </c>
      <c r="BK282" s="11" t="str">
        <f t="shared" si="165"/>
        <v/>
      </c>
      <c r="BL282" s="16"/>
      <c r="BM282" s="16"/>
      <c r="BN282" s="14" t="str">
        <f t="shared" si="152"/>
        <v/>
      </c>
      <c r="BO282" s="14" t="str">
        <f t="shared" si="153"/>
        <v/>
      </c>
      <c r="BP282" s="33"/>
      <c r="BR282" s="29"/>
      <c r="BS282" s="30"/>
      <c r="BT282" s="30"/>
      <c r="BU282" s="30"/>
      <c r="BV282" s="30"/>
      <c r="BW282" s="30"/>
      <c r="BX282" s="25"/>
      <c r="BY282" s="48">
        <f t="shared" si="154"/>
        <v>0</v>
      </c>
      <c r="BZ282" s="26"/>
      <c r="CA282" s="26"/>
      <c r="CB282" s="26"/>
      <c r="CC282" s="26"/>
      <c r="CD282" s="26"/>
      <c r="CE282" s="26"/>
      <c r="CF282" s="26"/>
      <c r="CG282" s="26"/>
      <c r="CH282" s="26"/>
      <c r="CI282" s="26"/>
      <c r="CJ282" s="26"/>
      <c r="CK282" s="26"/>
      <c r="CL282" s="27" t="str">
        <f t="shared" si="136"/>
        <v/>
      </c>
      <c r="CM282" s="27" t="str">
        <f t="shared" si="155"/>
        <v/>
      </c>
      <c r="CN282" s="26"/>
      <c r="CO282" s="26"/>
      <c r="CP282" s="14" t="str">
        <f t="shared" si="137"/>
        <v/>
      </c>
      <c r="CQ282" s="14" t="str">
        <f t="shared" si="138"/>
        <v/>
      </c>
      <c r="CR282" s="33"/>
      <c r="CS282" s="33"/>
      <c r="CT282" s="32"/>
      <c r="CU282" s="32"/>
      <c r="CV282" s="32"/>
      <c r="CW282" s="23"/>
      <c r="CX282" s="23"/>
      <c r="CY282" s="23"/>
      <c r="CZ282" s="23"/>
      <c r="DA282" s="26">
        <f t="shared" si="156"/>
        <v>0</v>
      </c>
      <c r="DB282" s="26"/>
      <c r="DC282" s="26"/>
      <c r="DD282" s="26"/>
      <c r="DE282" s="26"/>
      <c r="DF282" s="26"/>
      <c r="DG282" s="26"/>
      <c r="DH282" s="26"/>
      <c r="DI282" s="26"/>
      <c r="DJ282" s="26"/>
      <c r="DK282" s="26"/>
      <c r="DL282" s="26"/>
      <c r="DM282" s="26"/>
      <c r="DN282" s="26"/>
      <c r="DO282" s="26"/>
      <c r="DP282" s="26"/>
      <c r="DQ282" s="26"/>
      <c r="DR282" s="26"/>
      <c r="DS282" s="26"/>
      <c r="DT282" s="26"/>
      <c r="DU282" s="26"/>
      <c r="DV282" s="26"/>
      <c r="DW282" s="26"/>
      <c r="DX282" s="26"/>
      <c r="DY282" s="26"/>
      <c r="DZ282" s="27" t="str">
        <f t="shared" si="157"/>
        <v/>
      </c>
      <c r="EA282" s="27" t="str">
        <f t="shared" si="158"/>
        <v/>
      </c>
      <c r="EB282" s="27" t="str">
        <f t="shared" si="159"/>
        <v/>
      </c>
      <c r="EC282" s="27" t="str">
        <f t="shared" si="160"/>
        <v/>
      </c>
      <c r="ED282" s="26"/>
      <c r="EE282" s="26"/>
      <c r="EF282" s="26"/>
      <c r="EG282" s="26"/>
      <c r="EH282" s="27" t="str">
        <f t="shared" si="139"/>
        <v/>
      </c>
      <c r="EI282" s="27" t="str">
        <f t="shared" si="140"/>
        <v/>
      </c>
      <c r="EJ282" s="27" t="str">
        <f t="shared" si="141"/>
        <v/>
      </c>
      <c r="EK282" s="27" t="str">
        <f t="shared" si="142"/>
        <v/>
      </c>
      <c r="EL282" s="527"/>
      <c r="EN282" s="6" t="str">
        <f t="shared" si="143"/>
        <v/>
      </c>
      <c r="EO282" s="6" t="str">
        <f t="shared" si="144"/>
        <v/>
      </c>
      <c r="EP282" s="6" t="str">
        <f t="shared" si="145"/>
        <v/>
      </c>
      <c r="EQ282" s="6" t="str">
        <f t="shared" si="146"/>
        <v/>
      </c>
      <c r="ER282" s="24" t="str">
        <f t="shared" si="161"/>
        <v/>
      </c>
      <c r="ET282" s="6" t="e">
        <f t="shared" si="147"/>
        <v>#VALUE!</v>
      </c>
      <c r="EV282" s="79"/>
      <c r="EW282" s="79"/>
      <c r="EX282" s="79"/>
      <c r="EZ282" s="189" t="e">
        <f t="shared" si="148"/>
        <v>#VALUE!</v>
      </c>
      <c r="FA282" s="201" t="e">
        <f t="shared" si="162"/>
        <v>#VALUE!</v>
      </c>
      <c r="FB282" s="23"/>
      <c r="FC282" s="189" t="e">
        <f t="shared" si="163"/>
        <v>#VALUE!</v>
      </c>
      <c r="FE282" s="213">
        <f t="shared" si="149"/>
        <v>0</v>
      </c>
      <c r="FF282" s="213">
        <f t="shared" si="150"/>
        <v>0</v>
      </c>
    </row>
    <row r="283" spans="1:162" ht="15.75" x14ac:dyDescent="0.25">
      <c r="A283" s="23"/>
      <c r="B283" s="23"/>
      <c r="C283" s="23"/>
      <c r="D283" s="23"/>
      <c r="E283" s="16"/>
      <c r="F283" s="16"/>
      <c r="G283" s="40"/>
      <c r="H283" s="40"/>
      <c r="I283" s="40"/>
      <c r="J283" s="40"/>
      <c r="K283" s="40"/>
      <c r="L283" s="40"/>
      <c r="M283" s="40"/>
      <c r="N283" s="40"/>
      <c r="O283" s="40"/>
      <c r="P283" s="40"/>
      <c r="Q283" s="40"/>
      <c r="R283" s="40"/>
      <c r="S283" s="40"/>
      <c r="T283" s="40"/>
      <c r="U283" s="40"/>
      <c r="V283" s="40"/>
      <c r="W283" s="40"/>
      <c r="X283" s="40"/>
      <c r="Y283" s="40"/>
      <c r="Z283" s="40"/>
      <c r="AA283" s="40"/>
      <c r="AB283" s="40"/>
      <c r="AC283" s="40"/>
      <c r="AD283" s="40"/>
      <c r="AE283" s="40"/>
      <c r="AF283" s="40"/>
      <c r="AG283" s="40"/>
      <c r="AH283" s="40"/>
      <c r="AI283" s="40"/>
      <c r="AJ283" s="23"/>
      <c r="AK283" s="23"/>
      <c r="AL283" s="23"/>
      <c r="AM283" s="23"/>
      <c r="AN283" s="23"/>
      <c r="AO283" s="23"/>
      <c r="AP283" s="23"/>
      <c r="AQ283" s="23"/>
      <c r="AR283" s="23"/>
      <c r="AS283" s="41">
        <f t="shared" si="151"/>
        <v>0</v>
      </c>
      <c r="AT283" s="8"/>
      <c r="AU283" s="8"/>
      <c r="AV283" s="8"/>
      <c r="AW283" s="8"/>
      <c r="AX283" s="8"/>
      <c r="AY283" s="8"/>
      <c r="AZ283" s="8"/>
      <c r="BA283" s="8"/>
      <c r="BB283" s="8"/>
      <c r="BC283" s="8"/>
      <c r="BD283" s="8"/>
      <c r="BE283" s="8"/>
      <c r="BF283" s="8"/>
      <c r="BG283" s="8"/>
      <c r="BH283" s="8"/>
      <c r="BI283" s="8"/>
      <c r="BJ283" s="11" t="str">
        <f t="shared" si="164"/>
        <v/>
      </c>
      <c r="BK283" s="11" t="str">
        <f t="shared" si="165"/>
        <v/>
      </c>
      <c r="BL283" s="16"/>
      <c r="BM283" s="16"/>
      <c r="BN283" s="14" t="str">
        <f t="shared" si="152"/>
        <v/>
      </c>
      <c r="BO283" s="14" t="str">
        <f t="shared" si="153"/>
        <v/>
      </c>
      <c r="BP283" s="33"/>
      <c r="BR283" s="29"/>
      <c r="BS283" s="30"/>
      <c r="BT283" s="30"/>
      <c r="BU283" s="30"/>
      <c r="BV283" s="30"/>
      <c r="BW283" s="30"/>
      <c r="BX283" s="25"/>
      <c r="BY283" s="48">
        <f t="shared" si="154"/>
        <v>0</v>
      </c>
      <c r="BZ283" s="26"/>
      <c r="CA283" s="26"/>
      <c r="CB283" s="26"/>
      <c r="CC283" s="26"/>
      <c r="CD283" s="26"/>
      <c r="CE283" s="26"/>
      <c r="CF283" s="26"/>
      <c r="CG283" s="26"/>
      <c r="CH283" s="26"/>
      <c r="CI283" s="26"/>
      <c r="CJ283" s="26"/>
      <c r="CK283" s="26"/>
      <c r="CL283" s="27" t="str">
        <f t="shared" si="136"/>
        <v/>
      </c>
      <c r="CM283" s="27" t="str">
        <f t="shared" si="155"/>
        <v/>
      </c>
      <c r="CN283" s="26"/>
      <c r="CO283" s="26"/>
      <c r="CP283" s="14" t="str">
        <f t="shared" si="137"/>
        <v/>
      </c>
      <c r="CQ283" s="14" t="str">
        <f t="shared" si="138"/>
        <v/>
      </c>
      <c r="CR283" s="33"/>
      <c r="CS283" s="33"/>
      <c r="CT283" s="32"/>
      <c r="CU283" s="32"/>
      <c r="CV283" s="32"/>
      <c r="CW283" s="23"/>
      <c r="CX283" s="23"/>
      <c r="CY283" s="23"/>
      <c r="CZ283" s="23"/>
      <c r="DA283" s="26">
        <f t="shared" si="156"/>
        <v>0</v>
      </c>
      <c r="DB283" s="26"/>
      <c r="DC283" s="26"/>
      <c r="DD283" s="26"/>
      <c r="DE283" s="26"/>
      <c r="DF283" s="26"/>
      <c r="DG283" s="26"/>
      <c r="DH283" s="26"/>
      <c r="DI283" s="26"/>
      <c r="DJ283" s="26"/>
      <c r="DK283" s="26"/>
      <c r="DL283" s="26"/>
      <c r="DM283" s="26"/>
      <c r="DN283" s="26"/>
      <c r="DO283" s="26"/>
      <c r="DP283" s="26"/>
      <c r="DQ283" s="26"/>
      <c r="DR283" s="26"/>
      <c r="DS283" s="26"/>
      <c r="DT283" s="26"/>
      <c r="DU283" s="26"/>
      <c r="DV283" s="26"/>
      <c r="DW283" s="26"/>
      <c r="DX283" s="26"/>
      <c r="DY283" s="26"/>
      <c r="DZ283" s="27" t="str">
        <f t="shared" si="157"/>
        <v/>
      </c>
      <c r="EA283" s="27" t="str">
        <f t="shared" si="158"/>
        <v/>
      </c>
      <c r="EB283" s="27" t="str">
        <f t="shared" si="159"/>
        <v/>
      </c>
      <c r="EC283" s="27" t="str">
        <f t="shared" si="160"/>
        <v/>
      </c>
      <c r="ED283" s="26"/>
      <c r="EE283" s="26"/>
      <c r="EF283" s="26"/>
      <c r="EG283" s="26"/>
      <c r="EH283" s="27" t="str">
        <f t="shared" si="139"/>
        <v/>
      </c>
      <c r="EI283" s="27" t="str">
        <f t="shared" si="140"/>
        <v/>
      </c>
      <c r="EJ283" s="27" t="str">
        <f t="shared" si="141"/>
        <v/>
      </c>
      <c r="EK283" s="27" t="str">
        <f t="shared" si="142"/>
        <v/>
      </c>
      <c r="EL283" s="527"/>
      <c r="EN283" s="6" t="str">
        <f t="shared" si="143"/>
        <v/>
      </c>
      <c r="EO283" s="6" t="str">
        <f t="shared" si="144"/>
        <v/>
      </c>
      <c r="EP283" s="6" t="str">
        <f t="shared" si="145"/>
        <v/>
      </c>
      <c r="EQ283" s="6" t="str">
        <f t="shared" si="146"/>
        <v/>
      </c>
      <c r="ER283" s="24" t="str">
        <f t="shared" si="161"/>
        <v/>
      </c>
      <c r="ET283" s="6" t="e">
        <f t="shared" si="147"/>
        <v>#VALUE!</v>
      </c>
      <c r="EV283" s="79"/>
      <c r="EW283" s="79"/>
      <c r="EX283" s="79"/>
      <c r="EZ283" s="189" t="e">
        <f t="shared" si="148"/>
        <v>#VALUE!</v>
      </c>
      <c r="FA283" s="201" t="e">
        <f t="shared" si="162"/>
        <v>#VALUE!</v>
      </c>
      <c r="FB283" s="23"/>
      <c r="FC283" s="189" t="e">
        <f t="shared" si="163"/>
        <v>#VALUE!</v>
      </c>
      <c r="FE283" s="213">
        <f t="shared" si="149"/>
        <v>0</v>
      </c>
      <c r="FF283" s="213">
        <f t="shared" si="150"/>
        <v>0</v>
      </c>
    </row>
    <row r="284" spans="1:162" ht="15.75" x14ac:dyDescent="0.25">
      <c r="A284" s="23"/>
      <c r="B284" s="23"/>
      <c r="C284" s="23"/>
      <c r="D284" s="23"/>
      <c r="E284" s="16"/>
      <c r="F284" s="16"/>
      <c r="G284" s="40"/>
      <c r="H284" s="40"/>
      <c r="I284" s="40"/>
      <c r="J284" s="40"/>
      <c r="K284" s="40"/>
      <c r="L284" s="40"/>
      <c r="M284" s="40"/>
      <c r="N284" s="40"/>
      <c r="O284" s="40"/>
      <c r="P284" s="40"/>
      <c r="Q284" s="40"/>
      <c r="R284" s="40"/>
      <c r="S284" s="40"/>
      <c r="T284" s="40"/>
      <c r="U284" s="40"/>
      <c r="V284" s="40"/>
      <c r="W284" s="40"/>
      <c r="X284" s="40"/>
      <c r="Y284" s="40"/>
      <c r="Z284" s="40"/>
      <c r="AA284" s="40"/>
      <c r="AB284" s="40"/>
      <c r="AC284" s="40"/>
      <c r="AD284" s="40"/>
      <c r="AE284" s="40"/>
      <c r="AF284" s="40"/>
      <c r="AG284" s="40"/>
      <c r="AH284" s="40"/>
      <c r="AI284" s="40"/>
      <c r="AJ284" s="23"/>
      <c r="AK284" s="23"/>
      <c r="AL284" s="23"/>
      <c r="AM284" s="23"/>
      <c r="AN284" s="23"/>
      <c r="AO284" s="23"/>
      <c r="AP284" s="23"/>
      <c r="AQ284" s="23"/>
      <c r="AR284" s="23"/>
      <c r="AS284" s="41">
        <f t="shared" si="151"/>
        <v>0</v>
      </c>
      <c r="AT284" s="8"/>
      <c r="AU284" s="8"/>
      <c r="AV284" s="8"/>
      <c r="AW284" s="8"/>
      <c r="AX284" s="8"/>
      <c r="AY284" s="8"/>
      <c r="AZ284" s="8"/>
      <c r="BA284" s="8"/>
      <c r="BB284" s="8"/>
      <c r="BC284" s="8"/>
      <c r="BD284" s="8"/>
      <c r="BE284" s="8"/>
      <c r="BF284" s="8"/>
      <c r="BG284" s="8"/>
      <c r="BH284" s="8"/>
      <c r="BI284" s="8"/>
      <c r="BJ284" s="11" t="str">
        <f t="shared" si="164"/>
        <v/>
      </c>
      <c r="BK284" s="11" t="str">
        <f t="shared" si="165"/>
        <v/>
      </c>
      <c r="BL284" s="16"/>
      <c r="BM284" s="16"/>
      <c r="BN284" s="14" t="str">
        <f t="shared" si="152"/>
        <v/>
      </c>
      <c r="BO284" s="14" t="str">
        <f t="shared" si="153"/>
        <v/>
      </c>
      <c r="BP284" s="33"/>
      <c r="BR284" s="29"/>
      <c r="BS284" s="30"/>
      <c r="BT284" s="30"/>
      <c r="BU284" s="30"/>
      <c r="BV284" s="30"/>
      <c r="BW284" s="30"/>
      <c r="BX284" s="25"/>
      <c r="BY284" s="48">
        <f t="shared" si="154"/>
        <v>0</v>
      </c>
      <c r="BZ284" s="26"/>
      <c r="CA284" s="26"/>
      <c r="CB284" s="26"/>
      <c r="CC284" s="26"/>
      <c r="CD284" s="26"/>
      <c r="CE284" s="26"/>
      <c r="CF284" s="26"/>
      <c r="CG284" s="26"/>
      <c r="CH284" s="26"/>
      <c r="CI284" s="26"/>
      <c r="CJ284" s="26"/>
      <c r="CK284" s="26"/>
      <c r="CL284" s="27" t="str">
        <f t="shared" si="136"/>
        <v/>
      </c>
      <c r="CM284" s="27" t="str">
        <f t="shared" si="155"/>
        <v/>
      </c>
      <c r="CN284" s="26"/>
      <c r="CO284" s="26"/>
      <c r="CP284" s="14" t="str">
        <f t="shared" si="137"/>
        <v/>
      </c>
      <c r="CQ284" s="14" t="str">
        <f t="shared" si="138"/>
        <v/>
      </c>
      <c r="CR284" s="33"/>
      <c r="CS284" s="33"/>
      <c r="CT284" s="32"/>
      <c r="CU284" s="32"/>
      <c r="CV284" s="32"/>
      <c r="CW284" s="23"/>
      <c r="CX284" s="23"/>
      <c r="CY284" s="23"/>
      <c r="CZ284" s="23"/>
      <c r="DA284" s="26">
        <f t="shared" si="156"/>
        <v>0</v>
      </c>
      <c r="DB284" s="26"/>
      <c r="DC284" s="26"/>
      <c r="DD284" s="26"/>
      <c r="DE284" s="26"/>
      <c r="DF284" s="26"/>
      <c r="DG284" s="26"/>
      <c r="DH284" s="26"/>
      <c r="DI284" s="26"/>
      <c r="DJ284" s="26"/>
      <c r="DK284" s="26"/>
      <c r="DL284" s="26"/>
      <c r="DM284" s="26"/>
      <c r="DN284" s="26"/>
      <c r="DO284" s="26"/>
      <c r="DP284" s="26"/>
      <c r="DQ284" s="26"/>
      <c r="DR284" s="26"/>
      <c r="DS284" s="26"/>
      <c r="DT284" s="26"/>
      <c r="DU284" s="26"/>
      <c r="DV284" s="26"/>
      <c r="DW284" s="26"/>
      <c r="DX284" s="26"/>
      <c r="DY284" s="26"/>
      <c r="DZ284" s="27" t="str">
        <f t="shared" si="157"/>
        <v/>
      </c>
      <c r="EA284" s="27" t="str">
        <f t="shared" si="158"/>
        <v/>
      </c>
      <c r="EB284" s="27" t="str">
        <f t="shared" si="159"/>
        <v/>
      </c>
      <c r="EC284" s="27" t="str">
        <f t="shared" si="160"/>
        <v/>
      </c>
      <c r="ED284" s="26"/>
      <c r="EE284" s="26"/>
      <c r="EF284" s="26"/>
      <c r="EG284" s="26"/>
      <c r="EH284" s="27" t="str">
        <f t="shared" si="139"/>
        <v/>
      </c>
      <c r="EI284" s="27" t="str">
        <f t="shared" si="140"/>
        <v/>
      </c>
      <c r="EJ284" s="27" t="str">
        <f t="shared" si="141"/>
        <v/>
      </c>
      <c r="EK284" s="27" t="str">
        <f t="shared" si="142"/>
        <v/>
      </c>
      <c r="EL284" s="527"/>
      <c r="EN284" s="6" t="str">
        <f t="shared" si="143"/>
        <v/>
      </c>
      <c r="EO284" s="6" t="str">
        <f t="shared" si="144"/>
        <v/>
      </c>
      <c r="EP284" s="6" t="str">
        <f t="shared" si="145"/>
        <v/>
      </c>
      <c r="EQ284" s="6" t="str">
        <f t="shared" si="146"/>
        <v/>
      </c>
      <c r="ER284" s="24" t="str">
        <f t="shared" si="161"/>
        <v/>
      </c>
      <c r="ET284" s="6" t="e">
        <f t="shared" si="147"/>
        <v>#VALUE!</v>
      </c>
      <c r="EV284" s="79"/>
      <c r="EW284" s="79"/>
      <c r="EX284" s="79"/>
      <c r="EZ284" s="189" t="e">
        <f t="shared" si="148"/>
        <v>#VALUE!</v>
      </c>
      <c r="FA284" s="201" t="e">
        <f t="shared" si="162"/>
        <v>#VALUE!</v>
      </c>
      <c r="FB284" s="23"/>
      <c r="FC284" s="189" t="e">
        <f t="shared" si="163"/>
        <v>#VALUE!</v>
      </c>
      <c r="FE284" s="213">
        <f t="shared" si="149"/>
        <v>0</v>
      </c>
      <c r="FF284" s="213">
        <f t="shared" si="150"/>
        <v>0</v>
      </c>
    </row>
    <row r="285" spans="1:162" ht="15.75" x14ac:dyDescent="0.25">
      <c r="A285" s="23"/>
      <c r="B285" s="23"/>
      <c r="C285" s="23"/>
      <c r="D285" s="23"/>
      <c r="E285" s="16"/>
      <c r="F285" s="16"/>
      <c r="G285" s="40"/>
      <c r="H285" s="40"/>
      <c r="I285" s="40"/>
      <c r="J285" s="40"/>
      <c r="K285" s="40"/>
      <c r="L285" s="40"/>
      <c r="M285" s="40"/>
      <c r="N285" s="40"/>
      <c r="O285" s="40"/>
      <c r="P285" s="40"/>
      <c r="Q285" s="40"/>
      <c r="R285" s="40"/>
      <c r="S285" s="40"/>
      <c r="T285" s="40"/>
      <c r="U285" s="40"/>
      <c r="V285" s="40"/>
      <c r="W285" s="40"/>
      <c r="X285" s="40"/>
      <c r="Y285" s="40"/>
      <c r="Z285" s="40"/>
      <c r="AA285" s="40"/>
      <c r="AB285" s="40"/>
      <c r="AC285" s="40"/>
      <c r="AD285" s="40"/>
      <c r="AE285" s="40"/>
      <c r="AF285" s="40"/>
      <c r="AG285" s="40"/>
      <c r="AH285" s="40"/>
      <c r="AI285" s="40"/>
      <c r="AJ285" s="23"/>
      <c r="AK285" s="23"/>
      <c r="AL285" s="23"/>
      <c r="AM285" s="23"/>
      <c r="AN285" s="23"/>
      <c r="AO285" s="23"/>
      <c r="AP285" s="23"/>
      <c r="AQ285" s="23"/>
      <c r="AR285" s="23"/>
      <c r="AS285" s="41">
        <f t="shared" si="151"/>
        <v>0</v>
      </c>
      <c r="AT285" s="8"/>
      <c r="AU285" s="8"/>
      <c r="AV285" s="8"/>
      <c r="AW285" s="8"/>
      <c r="AX285" s="8"/>
      <c r="AY285" s="8"/>
      <c r="AZ285" s="8"/>
      <c r="BA285" s="8"/>
      <c r="BB285" s="8"/>
      <c r="BC285" s="8"/>
      <c r="BD285" s="8"/>
      <c r="BE285" s="8"/>
      <c r="BF285" s="8"/>
      <c r="BG285" s="8"/>
      <c r="BH285" s="8"/>
      <c r="BI285" s="8"/>
      <c r="BJ285" s="11" t="str">
        <f t="shared" si="164"/>
        <v/>
      </c>
      <c r="BK285" s="11" t="str">
        <f t="shared" si="165"/>
        <v/>
      </c>
      <c r="BL285" s="16"/>
      <c r="BM285" s="16"/>
      <c r="BN285" s="14" t="str">
        <f t="shared" si="152"/>
        <v/>
      </c>
      <c r="BO285" s="14" t="str">
        <f t="shared" si="153"/>
        <v/>
      </c>
      <c r="BP285" s="33"/>
      <c r="BR285" s="29"/>
      <c r="BS285" s="30"/>
      <c r="BT285" s="30"/>
      <c r="BU285" s="30"/>
      <c r="BV285" s="30"/>
      <c r="BW285" s="30"/>
      <c r="BX285" s="25"/>
      <c r="BY285" s="48">
        <f t="shared" si="154"/>
        <v>0</v>
      </c>
      <c r="BZ285" s="26"/>
      <c r="CA285" s="26"/>
      <c r="CB285" s="26"/>
      <c r="CC285" s="26"/>
      <c r="CD285" s="26"/>
      <c r="CE285" s="26"/>
      <c r="CF285" s="26"/>
      <c r="CG285" s="26"/>
      <c r="CH285" s="26"/>
      <c r="CI285" s="26"/>
      <c r="CJ285" s="26"/>
      <c r="CK285" s="26"/>
      <c r="CL285" s="27" t="str">
        <f t="shared" si="136"/>
        <v/>
      </c>
      <c r="CM285" s="27" t="str">
        <f t="shared" si="155"/>
        <v/>
      </c>
      <c r="CN285" s="26"/>
      <c r="CO285" s="26"/>
      <c r="CP285" s="14" t="str">
        <f t="shared" si="137"/>
        <v/>
      </c>
      <c r="CQ285" s="14" t="str">
        <f t="shared" si="138"/>
        <v/>
      </c>
      <c r="CR285" s="33"/>
      <c r="CS285" s="33"/>
      <c r="CT285" s="32"/>
      <c r="CU285" s="32"/>
      <c r="CV285" s="32"/>
      <c r="CW285" s="23"/>
      <c r="CX285" s="23"/>
      <c r="CY285" s="23"/>
      <c r="CZ285" s="23"/>
      <c r="DA285" s="26">
        <f t="shared" si="156"/>
        <v>0</v>
      </c>
      <c r="DB285" s="26"/>
      <c r="DC285" s="26"/>
      <c r="DD285" s="26"/>
      <c r="DE285" s="26"/>
      <c r="DF285" s="26"/>
      <c r="DG285" s="26"/>
      <c r="DH285" s="26"/>
      <c r="DI285" s="26"/>
      <c r="DJ285" s="26"/>
      <c r="DK285" s="26"/>
      <c r="DL285" s="26"/>
      <c r="DM285" s="26"/>
      <c r="DN285" s="26"/>
      <c r="DO285" s="26"/>
      <c r="DP285" s="26"/>
      <c r="DQ285" s="26"/>
      <c r="DR285" s="26"/>
      <c r="DS285" s="26"/>
      <c r="DT285" s="26"/>
      <c r="DU285" s="26"/>
      <c r="DV285" s="26"/>
      <c r="DW285" s="26"/>
      <c r="DX285" s="26"/>
      <c r="DY285" s="26"/>
      <c r="DZ285" s="27" t="str">
        <f t="shared" si="157"/>
        <v/>
      </c>
      <c r="EA285" s="27" t="str">
        <f t="shared" si="158"/>
        <v/>
      </c>
      <c r="EB285" s="27" t="str">
        <f t="shared" si="159"/>
        <v/>
      </c>
      <c r="EC285" s="27" t="str">
        <f t="shared" si="160"/>
        <v/>
      </c>
      <c r="ED285" s="26"/>
      <c r="EE285" s="26"/>
      <c r="EF285" s="26"/>
      <c r="EG285" s="26"/>
      <c r="EH285" s="27" t="str">
        <f t="shared" si="139"/>
        <v/>
      </c>
      <c r="EI285" s="27" t="str">
        <f t="shared" si="140"/>
        <v/>
      </c>
      <c r="EJ285" s="27" t="str">
        <f t="shared" si="141"/>
        <v/>
      </c>
      <c r="EK285" s="27" t="str">
        <f t="shared" si="142"/>
        <v/>
      </c>
      <c r="EL285" s="527"/>
      <c r="EN285" s="6" t="str">
        <f t="shared" si="143"/>
        <v/>
      </c>
      <c r="EO285" s="6" t="str">
        <f t="shared" si="144"/>
        <v/>
      </c>
      <c r="EP285" s="6" t="str">
        <f t="shared" si="145"/>
        <v/>
      </c>
      <c r="EQ285" s="6" t="str">
        <f t="shared" si="146"/>
        <v/>
      </c>
      <c r="ER285" s="24" t="str">
        <f t="shared" si="161"/>
        <v/>
      </c>
      <c r="ET285" s="6" t="e">
        <f t="shared" si="147"/>
        <v>#VALUE!</v>
      </c>
      <c r="EV285" s="79"/>
      <c r="EW285" s="79"/>
      <c r="EX285" s="79"/>
      <c r="EZ285" s="189" t="e">
        <f t="shared" si="148"/>
        <v>#VALUE!</v>
      </c>
      <c r="FA285" s="201" t="e">
        <f t="shared" si="162"/>
        <v>#VALUE!</v>
      </c>
      <c r="FB285" s="23"/>
      <c r="FC285" s="189" t="e">
        <f t="shared" si="163"/>
        <v>#VALUE!</v>
      </c>
      <c r="FE285" s="213">
        <f t="shared" si="149"/>
        <v>0</v>
      </c>
      <c r="FF285" s="213">
        <f t="shared" si="150"/>
        <v>0</v>
      </c>
    </row>
    <row r="286" spans="1:162" ht="15.75" x14ac:dyDescent="0.25">
      <c r="A286" s="23"/>
      <c r="B286" s="23"/>
      <c r="C286" s="23"/>
      <c r="D286" s="23"/>
      <c r="E286" s="16"/>
      <c r="F286" s="16"/>
      <c r="G286" s="40"/>
      <c r="H286" s="40"/>
      <c r="I286" s="40"/>
      <c r="J286" s="40"/>
      <c r="K286" s="40"/>
      <c r="L286" s="40"/>
      <c r="M286" s="40"/>
      <c r="N286" s="40"/>
      <c r="O286" s="40"/>
      <c r="P286" s="40"/>
      <c r="Q286" s="40"/>
      <c r="R286" s="40"/>
      <c r="S286" s="40"/>
      <c r="T286" s="40"/>
      <c r="U286" s="40"/>
      <c r="V286" s="40"/>
      <c r="W286" s="40"/>
      <c r="X286" s="40"/>
      <c r="Y286" s="40"/>
      <c r="Z286" s="40"/>
      <c r="AA286" s="40"/>
      <c r="AB286" s="40"/>
      <c r="AC286" s="40"/>
      <c r="AD286" s="40"/>
      <c r="AE286" s="40"/>
      <c r="AF286" s="40"/>
      <c r="AG286" s="40"/>
      <c r="AH286" s="40"/>
      <c r="AI286" s="40"/>
      <c r="AJ286" s="23"/>
      <c r="AK286" s="23"/>
      <c r="AL286" s="23"/>
      <c r="AM286" s="23"/>
      <c r="AN286" s="23"/>
      <c r="AO286" s="23"/>
      <c r="AP286" s="23"/>
      <c r="AQ286" s="23"/>
      <c r="AR286" s="23"/>
      <c r="AS286" s="41">
        <f t="shared" si="151"/>
        <v>0</v>
      </c>
      <c r="AT286" s="8"/>
      <c r="AU286" s="8"/>
      <c r="AV286" s="8"/>
      <c r="AW286" s="8"/>
      <c r="AX286" s="8"/>
      <c r="AY286" s="8"/>
      <c r="AZ286" s="8"/>
      <c r="BA286" s="8"/>
      <c r="BB286" s="8"/>
      <c r="BC286" s="8"/>
      <c r="BD286" s="8"/>
      <c r="BE286" s="8"/>
      <c r="BF286" s="8"/>
      <c r="BG286" s="8"/>
      <c r="BH286" s="8"/>
      <c r="BI286" s="8"/>
      <c r="BJ286" s="11" t="str">
        <f t="shared" si="164"/>
        <v/>
      </c>
      <c r="BK286" s="11" t="str">
        <f t="shared" si="165"/>
        <v/>
      </c>
      <c r="BL286" s="16"/>
      <c r="BM286" s="16"/>
      <c r="BN286" s="14" t="str">
        <f t="shared" si="152"/>
        <v/>
      </c>
      <c r="BO286" s="14" t="str">
        <f t="shared" si="153"/>
        <v/>
      </c>
      <c r="BP286" s="33"/>
      <c r="BR286" s="29"/>
      <c r="BS286" s="30"/>
      <c r="BT286" s="30"/>
      <c r="BU286" s="30"/>
      <c r="BV286" s="30"/>
      <c r="BW286" s="30"/>
      <c r="BX286" s="25"/>
      <c r="BY286" s="48">
        <f t="shared" si="154"/>
        <v>0</v>
      </c>
      <c r="BZ286" s="26"/>
      <c r="CA286" s="26"/>
      <c r="CB286" s="26"/>
      <c r="CC286" s="26"/>
      <c r="CD286" s="26"/>
      <c r="CE286" s="26"/>
      <c r="CF286" s="26"/>
      <c r="CG286" s="26"/>
      <c r="CH286" s="26"/>
      <c r="CI286" s="26"/>
      <c r="CJ286" s="26"/>
      <c r="CK286" s="26"/>
      <c r="CL286" s="27" t="str">
        <f t="shared" si="136"/>
        <v/>
      </c>
      <c r="CM286" s="27" t="str">
        <f t="shared" si="155"/>
        <v/>
      </c>
      <c r="CN286" s="26"/>
      <c r="CO286" s="26"/>
      <c r="CP286" s="14" t="str">
        <f t="shared" si="137"/>
        <v/>
      </c>
      <c r="CQ286" s="14" t="str">
        <f t="shared" si="138"/>
        <v/>
      </c>
      <c r="CR286" s="33"/>
      <c r="CS286" s="33"/>
      <c r="CT286" s="32"/>
      <c r="CU286" s="32"/>
      <c r="CV286" s="32"/>
      <c r="CW286" s="23"/>
      <c r="CX286" s="23"/>
      <c r="CY286" s="23"/>
      <c r="CZ286" s="23"/>
      <c r="DA286" s="26">
        <f t="shared" si="156"/>
        <v>0</v>
      </c>
      <c r="DB286" s="26"/>
      <c r="DC286" s="26"/>
      <c r="DD286" s="26"/>
      <c r="DE286" s="26"/>
      <c r="DF286" s="26"/>
      <c r="DG286" s="26"/>
      <c r="DH286" s="26"/>
      <c r="DI286" s="26"/>
      <c r="DJ286" s="26"/>
      <c r="DK286" s="26"/>
      <c r="DL286" s="26"/>
      <c r="DM286" s="26"/>
      <c r="DN286" s="26"/>
      <c r="DO286" s="26"/>
      <c r="DP286" s="26"/>
      <c r="DQ286" s="26"/>
      <c r="DR286" s="26"/>
      <c r="DS286" s="26"/>
      <c r="DT286" s="26"/>
      <c r="DU286" s="26"/>
      <c r="DV286" s="26"/>
      <c r="DW286" s="26"/>
      <c r="DX286" s="26"/>
      <c r="DY286" s="26"/>
      <c r="DZ286" s="27" t="str">
        <f t="shared" si="157"/>
        <v/>
      </c>
      <c r="EA286" s="27" t="str">
        <f t="shared" si="158"/>
        <v/>
      </c>
      <c r="EB286" s="27" t="str">
        <f t="shared" si="159"/>
        <v/>
      </c>
      <c r="EC286" s="27" t="str">
        <f t="shared" si="160"/>
        <v/>
      </c>
      <c r="ED286" s="26"/>
      <c r="EE286" s="26"/>
      <c r="EF286" s="26"/>
      <c r="EG286" s="26"/>
      <c r="EH286" s="27" t="str">
        <f t="shared" si="139"/>
        <v/>
      </c>
      <c r="EI286" s="27" t="str">
        <f t="shared" si="140"/>
        <v/>
      </c>
      <c r="EJ286" s="27" t="str">
        <f t="shared" si="141"/>
        <v/>
      </c>
      <c r="EK286" s="27" t="str">
        <f t="shared" si="142"/>
        <v/>
      </c>
      <c r="EL286" s="527"/>
      <c r="EN286" s="6" t="str">
        <f t="shared" si="143"/>
        <v/>
      </c>
      <c r="EO286" s="6" t="str">
        <f t="shared" si="144"/>
        <v/>
      </c>
      <c r="EP286" s="6" t="str">
        <f t="shared" si="145"/>
        <v/>
      </c>
      <c r="EQ286" s="6" t="str">
        <f t="shared" si="146"/>
        <v/>
      </c>
      <c r="ER286" s="24" t="str">
        <f t="shared" si="161"/>
        <v/>
      </c>
      <c r="ET286" s="6" t="e">
        <f t="shared" si="147"/>
        <v>#VALUE!</v>
      </c>
      <c r="EV286" s="79"/>
      <c r="EW286" s="79"/>
      <c r="EX286" s="79"/>
      <c r="EZ286" s="189" t="e">
        <f t="shared" si="148"/>
        <v>#VALUE!</v>
      </c>
      <c r="FA286" s="201" t="e">
        <f t="shared" si="162"/>
        <v>#VALUE!</v>
      </c>
      <c r="FB286" s="23"/>
      <c r="FC286" s="189" t="e">
        <f t="shared" si="163"/>
        <v>#VALUE!</v>
      </c>
      <c r="FE286" s="213">
        <f t="shared" si="149"/>
        <v>0</v>
      </c>
      <c r="FF286" s="213">
        <f t="shared" si="150"/>
        <v>0</v>
      </c>
    </row>
    <row r="287" spans="1:162" ht="15.75" x14ac:dyDescent="0.25">
      <c r="A287" s="23"/>
      <c r="B287" s="23"/>
      <c r="C287" s="23"/>
      <c r="D287" s="23"/>
      <c r="E287" s="16"/>
      <c r="F287" s="16"/>
      <c r="G287" s="40"/>
      <c r="H287" s="40"/>
      <c r="I287" s="40"/>
      <c r="J287" s="40"/>
      <c r="K287" s="40"/>
      <c r="L287" s="40"/>
      <c r="M287" s="40"/>
      <c r="N287" s="40"/>
      <c r="O287" s="40"/>
      <c r="P287" s="40"/>
      <c r="Q287" s="40"/>
      <c r="R287" s="40"/>
      <c r="S287" s="40"/>
      <c r="T287" s="40"/>
      <c r="U287" s="40"/>
      <c r="V287" s="40"/>
      <c r="W287" s="40"/>
      <c r="X287" s="40"/>
      <c r="Y287" s="40"/>
      <c r="Z287" s="40"/>
      <c r="AA287" s="40"/>
      <c r="AB287" s="40"/>
      <c r="AC287" s="40"/>
      <c r="AD287" s="40"/>
      <c r="AE287" s="40"/>
      <c r="AF287" s="40"/>
      <c r="AG287" s="40"/>
      <c r="AH287" s="40"/>
      <c r="AI287" s="40"/>
      <c r="AJ287" s="23"/>
      <c r="AK287" s="23"/>
      <c r="AL287" s="23"/>
      <c r="AM287" s="23"/>
      <c r="AN287" s="23"/>
      <c r="AO287" s="23"/>
      <c r="AP287" s="23"/>
      <c r="AQ287" s="23"/>
      <c r="AR287" s="23"/>
      <c r="AS287" s="41">
        <f t="shared" si="151"/>
        <v>0</v>
      </c>
      <c r="AT287" s="8"/>
      <c r="AU287" s="8"/>
      <c r="AV287" s="8"/>
      <c r="AW287" s="8"/>
      <c r="AX287" s="8"/>
      <c r="AY287" s="8"/>
      <c r="AZ287" s="8"/>
      <c r="BA287" s="8"/>
      <c r="BB287" s="8"/>
      <c r="BC287" s="8"/>
      <c r="BD287" s="8"/>
      <c r="BE287" s="8"/>
      <c r="BF287" s="8"/>
      <c r="BG287" s="8"/>
      <c r="BH287" s="8"/>
      <c r="BI287" s="8"/>
      <c r="BJ287" s="11" t="str">
        <f t="shared" si="164"/>
        <v/>
      </c>
      <c r="BK287" s="11" t="str">
        <f t="shared" si="165"/>
        <v/>
      </c>
      <c r="BL287" s="16"/>
      <c r="BM287" s="16"/>
      <c r="BN287" s="14" t="str">
        <f t="shared" si="152"/>
        <v/>
      </c>
      <c r="BO287" s="14" t="str">
        <f t="shared" si="153"/>
        <v/>
      </c>
      <c r="BP287" s="33"/>
      <c r="BR287" s="29"/>
      <c r="BS287" s="30"/>
      <c r="BT287" s="30"/>
      <c r="BU287" s="30"/>
      <c r="BV287" s="30"/>
      <c r="BW287" s="30"/>
      <c r="BX287" s="25"/>
      <c r="BY287" s="48">
        <f t="shared" si="154"/>
        <v>0</v>
      </c>
      <c r="BZ287" s="26"/>
      <c r="CA287" s="26"/>
      <c r="CB287" s="26"/>
      <c r="CC287" s="26"/>
      <c r="CD287" s="26"/>
      <c r="CE287" s="26"/>
      <c r="CF287" s="26"/>
      <c r="CG287" s="26"/>
      <c r="CH287" s="26"/>
      <c r="CI287" s="26"/>
      <c r="CJ287" s="26"/>
      <c r="CK287" s="26"/>
      <c r="CL287" s="27" t="str">
        <f t="shared" si="136"/>
        <v/>
      </c>
      <c r="CM287" s="27" t="str">
        <f t="shared" si="155"/>
        <v/>
      </c>
      <c r="CN287" s="26"/>
      <c r="CO287" s="26"/>
      <c r="CP287" s="14" t="str">
        <f t="shared" si="137"/>
        <v/>
      </c>
      <c r="CQ287" s="14" t="str">
        <f t="shared" si="138"/>
        <v/>
      </c>
      <c r="CR287" s="33"/>
      <c r="CS287" s="33"/>
      <c r="CT287" s="32"/>
      <c r="CU287" s="32"/>
      <c r="CV287" s="32"/>
      <c r="CW287" s="23"/>
      <c r="CX287" s="23"/>
      <c r="CY287" s="23"/>
      <c r="CZ287" s="23"/>
      <c r="DA287" s="26">
        <f t="shared" si="156"/>
        <v>0</v>
      </c>
      <c r="DB287" s="26"/>
      <c r="DC287" s="26"/>
      <c r="DD287" s="26"/>
      <c r="DE287" s="26"/>
      <c r="DF287" s="26"/>
      <c r="DG287" s="26"/>
      <c r="DH287" s="26"/>
      <c r="DI287" s="26"/>
      <c r="DJ287" s="26"/>
      <c r="DK287" s="26"/>
      <c r="DL287" s="26"/>
      <c r="DM287" s="26"/>
      <c r="DN287" s="26"/>
      <c r="DO287" s="26"/>
      <c r="DP287" s="26"/>
      <c r="DQ287" s="26"/>
      <c r="DR287" s="26"/>
      <c r="DS287" s="26"/>
      <c r="DT287" s="26"/>
      <c r="DU287" s="26"/>
      <c r="DV287" s="26"/>
      <c r="DW287" s="26"/>
      <c r="DX287" s="26"/>
      <c r="DY287" s="26"/>
      <c r="DZ287" s="27" t="str">
        <f t="shared" si="157"/>
        <v/>
      </c>
      <c r="EA287" s="27" t="str">
        <f t="shared" si="158"/>
        <v/>
      </c>
      <c r="EB287" s="27" t="str">
        <f t="shared" si="159"/>
        <v/>
      </c>
      <c r="EC287" s="27" t="str">
        <f t="shared" si="160"/>
        <v/>
      </c>
      <c r="ED287" s="26"/>
      <c r="EE287" s="26"/>
      <c r="EF287" s="26"/>
      <c r="EG287" s="26"/>
      <c r="EH287" s="27" t="str">
        <f t="shared" si="139"/>
        <v/>
      </c>
      <c r="EI287" s="27" t="str">
        <f t="shared" si="140"/>
        <v/>
      </c>
      <c r="EJ287" s="27" t="str">
        <f t="shared" si="141"/>
        <v/>
      </c>
      <c r="EK287" s="27" t="str">
        <f t="shared" si="142"/>
        <v/>
      </c>
      <c r="EL287" s="527"/>
      <c r="EN287" s="6" t="str">
        <f t="shared" si="143"/>
        <v/>
      </c>
      <c r="EO287" s="6" t="str">
        <f t="shared" si="144"/>
        <v/>
      </c>
      <c r="EP287" s="6" t="str">
        <f t="shared" si="145"/>
        <v/>
      </c>
      <c r="EQ287" s="6" t="str">
        <f t="shared" si="146"/>
        <v/>
      </c>
      <c r="ER287" s="24" t="str">
        <f t="shared" si="161"/>
        <v/>
      </c>
      <c r="ET287" s="6" t="e">
        <f t="shared" si="147"/>
        <v>#VALUE!</v>
      </c>
      <c r="EV287" s="79"/>
      <c r="EW287" s="79"/>
      <c r="EX287" s="79"/>
      <c r="EZ287" s="189" t="e">
        <f t="shared" si="148"/>
        <v>#VALUE!</v>
      </c>
      <c r="FA287" s="201" t="e">
        <f t="shared" si="162"/>
        <v>#VALUE!</v>
      </c>
      <c r="FB287" s="23"/>
      <c r="FC287" s="189" t="e">
        <f t="shared" si="163"/>
        <v>#VALUE!</v>
      </c>
      <c r="FE287" s="213">
        <f t="shared" si="149"/>
        <v>0</v>
      </c>
      <c r="FF287" s="213">
        <f t="shared" si="150"/>
        <v>0</v>
      </c>
    </row>
    <row r="288" spans="1:162" ht="15.75" x14ac:dyDescent="0.25">
      <c r="A288" s="23"/>
      <c r="B288" s="23"/>
      <c r="C288" s="23"/>
      <c r="D288" s="23"/>
      <c r="E288" s="16"/>
      <c r="F288" s="16"/>
      <c r="G288" s="40"/>
      <c r="H288" s="40"/>
      <c r="I288" s="40"/>
      <c r="J288" s="40"/>
      <c r="K288" s="40"/>
      <c r="L288" s="40"/>
      <c r="M288" s="40"/>
      <c r="N288" s="40"/>
      <c r="O288" s="40"/>
      <c r="P288" s="40"/>
      <c r="Q288" s="40"/>
      <c r="R288" s="40"/>
      <c r="S288" s="40"/>
      <c r="T288" s="40"/>
      <c r="U288" s="40"/>
      <c r="V288" s="40"/>
      <c r="W288" s="40"/>
      <c r="X288" s="40"/>
      <c r="Y288" s="40"/>
      <c r="Z288" s="40"/>
      <c r="AA288" s="40"/>
      <c r="AB288" s="40"/>
      <c r="AC288" s="40"/>
      <c r="AD288" s="40"/>
      <c r="AE288" s="40"/>
      <c r="AF288" s="40"/>
      <c r="AG288" s="40"/>
      <c r="AH288" s="40"/>
      <c r="AI288" s="40"/>
      <c r="AJ288" s="23"/>
      <c r="AK288" s="23"/>
      <c r="AL288" s="23"/>
      <c r="AM288" s="23"/>
      <c r="AN288" s="23"/>
      <c r="AO288" s="23"/>
      <c r="AP288" s="23"/>
      <c r="AQ288" s="23"/>
      <c r="AR288" s="23"/>
      <c r="AS288" s="41">
        <f t="shared" si="151"/>
        <v>0</v>
      </c>
      <c r="AT288" s="8"/>
      <c r="AU288" s="8"/>
      <c r="AV288" s="8"/>
      <c r="AW288" s="8"/>
      <c r="AX288" s="8"/>
      <c r="AY288" s="8"/>
      <c r="AZ288" s="8"/>
      <c r="BA288" s="8"/>
      <c r="BB288" s="8"/>
      <c r="BC288" s="8"/>
      <c r="BD288" s="8"/>
      <c r="BE288" s="8"/>
      <c r="BF288" s="8"/>
      <c r="BG288" s="8"/>
      <c r="BH288" s="8"/>
      <c r="BI288" s="8"/>
      <c r="BJ288" s="11" t="str">
        <f t="shared" si="164"/>
        <v/>
      </c>
      <c r="BK288" s="11" t="str">
        <f t="shared" si="165"/>
        <v/>
      </c>
      <c r="BL288" s="16"/>
      <c r="BM288" s="16"/>
      <c r="BN288" s="14" t="str">
        <f t="shared" si="152"/>
        <v/>
      </c>
      <c r="BO288" s="14" t="str">
        <f t="shared" si="153"/>
        <v/>
      </c>
      <c r="BP288" s="33"/>
      <c r="BR288" s="29"/>
      <c r="BS288" s="30"/>
      <c r="BT288" s="30"/>
      <c r="BU288" s="30"/>
      <c r="BV288" s="30"/>
      <c r="BW288" s="30"/>
      <c r="BX288" s="25"/>
      <c r="BY288" s="48">
        <f t="shared" si="154"/>
        <v>0</v>
      </c>
      <c r="BZ288" s="26"/>
      <c r="CA288" s="26"/>
      <c r="CB288" s="26"/>
      <c r="CC288" s="26"/>
      <c r="CD288" s="26"/>
      <c r="CE288" s="26"/>
      <c r="CF288" s="26"/>
      <c r="CG288" s="26"/>
      <c r="CH288" s="26"/>
      <c r="CI288" s="26"/>
      <c r="CJ288" s="26"/>
      <c r="CK288" s="26"/>
      <c r="CL288" s="27" t="str">
        <f t="shared" si="136"/>
        <v/>
      </c>
      <c r="CM288" s="27" t="str">
        <f t="shared" si="155"/>
        <v/>
      </c>
      <c r="CN288" s="26"/>
      <c r="CO288" s="26"/>
      <c r="CP288" s="14" t="str">
        <f t="shared" si="137"/>
        <v/>
      </c>
      <c r="CQ288" s="14" t="str">
        <f t="shared" si="138"/>
        <v/>
      </c>
      <c r="CR288" s="33"/>
      <c r="CS288" s="33"/>
      <c r="CT288" s="32"/>
      <c r="CU288" s="32"/>
      <c r="CV288" s="32"/>
      <c r="CW288" s="23"/>
      <c r="CX288" s="23"/>
      <c r="CY288" s="23"/>
      <c r="CZ288" s="23"/>
      <c r="DA288" s="26">
        <f t="shared" si="156"/>
        <v>0</v>
      </c>
      <c r="DB288" s="26"/>
      <c r="DC288" s="26"/>
      <c r="DD288" s="26"/>
      <c r="DE288" s="26"/>
      <c r="DF288" s="26"/>
      <c r="DG288" s="26"/>
      <c r="DH288" s="26"/>
      <c r="DI288" s="26"/>
      <c r="DJ288" s="26"/>
      <c r="DK288" s="26"/>
      <c r="DL288" s="26"/>
      <c r="DM288" s="26"/>
      <c r="DN288" s="26"/>
      <c r="DO288" s="26"/>
      <c r="DP288" s="26"/>
      <c r="DQ288" s="26"/>
      <c r="DR288" s="26"/>
      <c r="DS288" s="26"/>
      <c r="DT288" s="26"/>
      <c r="DU288" s="26"/>
      <c r="DV288" s="26"/>
      <c r="DW288" s="26"/>
      <c r="DX288" s="26"/>
      <c r="DY288" s="26"/>
      <c r="DZ288" s="27" t="str">
        <f t="shared" si="157"/>
        <v/>
      </c>
      <c r="EA288" s="27" t="str">
        <f t="shared" si="158"/>
        <v/>
      </c>
      <c r="EB288" s="27" t="str">
        <f t="shared" si="159"/>
        <v/>
      </c>
      <c r="EC288" s="27" t="str">
        <f t="shared" si="160"/>
        <v/>
      </c>
      <c r="ED288" s="26"/>
      <c r="EE288" s="26"/>
      <c r="EF288" s="26"/>
      <c r="EG288" s="26"/>
      <c r="EH288" s="27" t="str">
        <f t="shared" si="139"/>
        <v/>
      </c>
      <c r="EI288" s="27" t="str">
        <f t="shared" si="140"/>
        <v/>
      </c>
      <c r="EJ288" s="27" t="str">
        <f t="shared" si="141"/>
        <v/>
      </c>
      <c r="EK288" s="27" t="str">
        <f t="shared" si="142"/>
        <v/>
      </c>
      <c r="EL288" s="527"/>
      <c r="EN288" s="6" t="str">
        <f t="shared" si="143"/>
        <v/>
      </c>
      <c r="EO288" s="6" t="str">
        <f t="shared" si="144"/>
        <v/>
      </c>
      <c r="EP288" s="6" t="str">
        <f t="shared" si="145"/>
        <v/>
      </c>
      <c r="EQ288" s="6" t="str">
        <f t="shared" si="146"/>
        <v/>
      </c>
      <c r="ER288" s="24" t="str">
        <f t="shared" si="161"/>
        <v/>
      </c>
      <c r="ET288" s="6" t="e">
        <f t="shared" si="147"/>
        <v>#VALUE!</v>
      </c>
      <c r="EV288" s="79"/>
      <c r="EW288" s="79"/>
      <c r="EX288" s="79"/>
      <c r="EZ288" s="189" t="e">
        <f t="shared" si="148"/>
        <v>#VALUE!</v>
      </c>
      <c r="FA288" s="201" t="e">
        <f t="shared" si="162"/>
        <v>#VALUE!</v>
      </c>
      <c r="FB288" s="23"/>
      <c r="FC288" s="189" t="e">
        <f t="shared" si="163"/>
        <v>#VALUE!</v>
      </c>
      <c r="FE288" s="213">
        <f t="shared" si="149"/>
        <v>0</v>
      </c>
      <c r="FF288" s="213">
        <f t="shared" si="150"/>
        <v>0</v>
      </c>
    </row>
    <row r="289" spans="1:162" ht="15.75" x14ac:dyDescent="0.25">
      <c r="A289" s="23"/>
      <c r="B289" s="23"/>
      <c r="C289" s="23"/>
      <c r="D289" s="23"/>
      <c r="E289" s="16"/>
      <c r="F289" s="16"/>
      <c r="G289" s="40"/>
      <c r="H289" s="40"/>
      <c r="I289" s="40"/>
      <c r="J289" s="40"/>
      <c r="K289" s="40"/>
      <c r="L289" s="40"/>
      <c r="M289" s="40"/>
      <c r="N289" s="40"/>
      <c r="O289" s="40"/>
      <c r="P289" s="40"/>
      <c r="Q289" s="40"/>
      <c r="R289" s="40"/>
      <c r="S289" s="40"/>
      <c r="T289" s="40"/>
      <c r="U289" s="40"/>
      <c r="V289" s="40"/>
      <c r="W289" s="40"/>
      <c r="X289" s="40"/>
      <c r="Y289" s="40"/>
      <c r="Z289" s="40"/>
      <c r="AA289" s="40"/>
      <c r="AB289" s="40"/>
      <c r="AC289" s="40"/>
      <c r="AD289" s="40"/>
      <c r="AE289" s="40"/>
      <c r="AF289" s="40"/>
      <c r="AG289" s="40"/>
      <c r="AH289" s="40"/>
      <c r="AI289" s="40"/>
      <c r="AJ289" s="23"/>
      <c r="AK289" s="23"/>
      <c r="AL289" s="23"/>
      <c r="AM289" s="23"/>
      <c r="AN289" s="23"/>
      <c r="AO289" s="23"/>
      <c r="AP289" s="23"/>
      <c r="AQ289" s="23"/>
      <c r="AR289" s="23"/>
      <c r="AS289" s="41">
        <f t="shared" si="151"/>
        <v>0</v>
      </c>
      <c r="AT289" s="8"/>
      <c r="AU289" s="8"/>
      <c r="AV289" s="8"/>
      <c r="AW289" s="8"/>
      <c r="AX289" s="8"/>
      <c r="AY289" s="8"/>
      <c r="AZ289" s="8"/>
      <c r="BA289" s="8"/>
      <c r="BB289" s="8"/>
      <c r="BC289" s="8"/>
      <c r="BD289" s="8"/>
      <c r="BE289" s="8"/>
      <c r="BF289" s="8"/>
      <c r="BG289" s="8"/>
      <c r="BH289" s="8"/>
      <c r="BI289" s="8"/>
      <c r="BJ289" s="11" t="str">
        <f t="shared" si="164"/>
        <v/>
      </c>
      <c r="BK289" s="11" t="str">
        <f t="shared" si="165"/>
        <v/>
      </c>
      <c r="BL289" s="16"/>
      <c r="BM289" s="16"/>
      <c r="BN289" s="14" t="str">
        <f t="shared" si="152"/>
        <v/>
      </c>
      <c r="BO289" s="14" t="str">
        <f t="shared" si="153"/>
        <v/>
      </c>
      <c r="BP289" s="33"/>
      <c r="BR289" s="29"/>
      <c r="BS289" s="30"/>
      <c r="BT289" s="30"/>
      <c r="BU289" s="30"/>
      <c r="BV289" s="30"/>
      <c r="BW289" s="30"/>
      <c r="BX289" s="25"/>
      <c r="BY289" s="48">
        <f t="shared" si="154"/>
        <v>0</v>
      </c>
      <c r="BZ289" s="26"/>
      <c r="CA289" s="26"/>
      <c r="CB289" s="26"/>
      <c r="CC289" s="26"/>
      <c r="CD289" s="26"/>
      <c r="CE289" s="26"/>
      <c r="CF289" s="26"/>
      <c r="CG289" s="26"/>
      <c r="CH289" s="26"/>
      <c r="CI289" s="26"/>
      <c r="CJ289" s="26"/>
      <c r="CK289" s="26"/>
      <c r="CL289" s="27" t="str">
        <f t="shared" si="136"/>
        <v/>
      </c>
      <c r="CM289" s="27" t="str">
        <f t="shared" si="155"/>
        <v/>
      </c>
      <c r="CN289" s="26"/>
      <c r="CO289" s="26"/>
      <c r="CP289" s="14" t="str">
        <f t="shared" si="137"/>
        <v/>
      </c>
      <c r="CQ289" s="14" t="str">
        <f t="shared" si="138"/>
        <v/>
      </c>
      <c r="CR289" s="33"/>
      <c r="CS289" s="33"/>
      <c r="CT289" s="32"/>
      <c r="CU289" s="32"/>
      <c r="CV289" s="32"/>
      <c r="CW289" s="23"/>
      <c r="CX289" s="23"/>
      <c r="CY289" s="23"/>
      <c r="CZ289" s="23"/>
      <c r="DA289" s="26">
        <f t="shared" si="156"/>
        <v>0</v>
      </c>
      <c r="DB289" s="26"/>
      <c r="DC289" s="26"/>
      <c r="DD289" s="26"/>
      <c r="DE289" s="26"/>
      <c r="DF289" s="26"/>
      <c r="DG289" s="26"/>
      <c r="DH289" s="26"/>
      <c r="DI289" s="26"/>
      <c r="DJ289" s="26"/>
      <c r="DK289" s="26"/>
      <c r="DL289" s="26"/>
      <c r="DM289" s="26"/>
      <c r="DN289" s="26"/>
      <c r="DO289" s="26"/>
      <c r="DP289" s="26"/>
      <c r="DQ289" s="26"/>
      <c r="DR289" s="26"/>
      <c r="DS289" s="26"/>
      <c r="DT289" s="26"/>
      <c r="DU289" s="26"/>
      <c r="DV289" s="26"/>
      <c r="DW289" s="26"/>
      <c r="DX289" s="26"/>
      <c r="DY289" s="26"/>
      <c r="DZ289" s="27" t="str">
        <f t="shared" si="157"/>
        <v/>
      </c>
      <c r="EA289" s="27" t="str">
        <f t="shared" si="158"/>
        <v/>
      </c>
      <c r="EB289" s="27" t="str">
        <f t="shared" si="159"/>
        <v/>
      </c>
      <c r="EC289" s="27" t="str">
        <f t="shared" si="160"/>
        <v/>
      </c>
      <c r="ED289" s="26"/>
      <c r="EE289" s="26"/>
      <c r="EF289" s="26"/>
      <c r="EG289" s="26"/>
      <c r="EH289" s="27" t="str">
        <f t="shared" si="139"/>
        <v/>
      </c>
      <c r="EI289" s="27" t="str">
        <f t="shared" si="140"/>
        <v/>
      </c>
      <c r="EJ289" s="27" t="str">
        <f t="shared" si="141"/>
        <v/>
      </c>
      <c r="EK289" s="27" t="str">
        <f t="shared" si="142"/>
        <v/>
      </c>
      <c r="EL289" s="527"/>
      <c r="EN289" s="6" t="str">
        <f t="shared" si="143"/>
        <v/>
      </c>
      <c r="EO289" s="6" t="str">
        <f t="shared" si="144"/>
        <v/>
      </c>
      <c r="EP289" s="6" t="str">
        <f t="shared" si="145"/>
        <v/>
      </c>
      <c r="EQ289" s="6" t="str">
        <f t="shared" si="146"/>
        <v/>
      </c>
      <c r="ER289" s="24" t="str">
        <f t="shared" si="161"/>
        <v/>
      </c>
      <c r="ET289" s="6" t="e">
        <f t="shared" si="147"/>
        <v>#VALUE!</v>
      </c>
      <c r="EV289" s="79"/>
      <c r="EW289" s="79"/>
      <c r="EX289" s="79"/>
      <c r="EZ289" s="189" t="e">
        <f t="shared" si="148"/>
        <v>#VALUE!</v>
      </c>
      <c r="FA289" s="201" t="e">
        <f t="shared" si="162"/>
        <v>#VALUE!</v>
      </c>
      <c r="FB289" s="23"/>
      <c r="FC289" s="189" t="e">
        <f t="shared" si="163"/>
        <v>#VALUE!</v>
      </c>
      <c r="FE289" s="213">
        <f t="shared" si="149"/>
        <v>0</v>
      </c>
      <c r="FF289" s="213">
        <f t="shared" si="150"/>
        <v>0</v>
      </c>
    </row>
    <row r="290" spans="1:162" ht="15.75" x14ac:dyDescent="0.25">
      <c r="A290" s="23"/>
      <c r="B290" s="23"/>
      <c r="C290" s="23"/>
      <c r="D290" s="23"/>
      <c r="E290" s="16"/>
      <c r="F290" s="16"/>
      <c r="G290" s="40"/>
      <c r="H290" s="40"/>
      <c r="I290" s="40"/>
      <c r="J290" s="40"/>
      <c r="K290" s="40"/>
      <c r="L290" s="40"/>
      <c r="M290" s="40"/>
      <c r="N290" s="40"/>
      <c r="O290" s="40"/>
      <c r="P290" s="40"/>
      <c r="Q290" s="40"/>
      <c r="R290" s="40"/>
      <c r="S290" s="40"/>
      <c r="T290" s="40"/>
      <c r="U290" s="40"/>
      <c r="V290" s="40"/>
      <c r="W290" s="40"/>
      <c r="X290" s="40"/>
      <c r="Y290" s="40"/>
      <c r="Z290" s="40"/>
      <c r="AA290" s="40"/>
      <c r="AB290" s="40"/>
      <c r="AC290" s="40"/>
      <c r="AD290" s="40"/>
      <c r="AE290" s="40"/>
      <c r="AF290" s="40"/>
      <c r="AG290" s="40"/>
      <c r="AH290" s="40"/>
      <c r="AI290" s="40"/>
      <c r="AJ290" s="23"/>
      <c r="AK290" s="23"/>
      <c r="AL290" s="23"/>
      <c r="AM290" s="23"/>
      <c r="AN290" s="23"/>
      <c r="AO290" s="23"/>
      <c r="AP290" s="23"/>
      <c r="AQ290" s="23"/>
      <c r="AR290" s="23"/>
      <c r="AS290" s="41">
        <f t="shared" si="151"/>
        <v>0</v>
      </c>
      <c r="AT290" s="8"/>
      <c r="AU290" s="8"/>
      <c r="AV290" s="8"/>
      <c r="AW290" s="8"/>
      <c r="AX290" s="8"/>
      <c r="AY290" s="8"/>
      <c r="AZ290" s="8"/>
      <c r="BA290" s="8"/>
      <c r="BB290" s="8"/>
      <c r="BC290" s="8"/>
      <c r="BD290" s="8"/>
      <c r="BE290" s="8"/>
      <c r="BF290" s="8"/>
      <c r="BG290" s="8"/>
      <c r="BH290" s="8"/>
      <c r="BI290" s="8"/>
      <c r="BJ290" s="11" t="str">
        <f t="shared" si="164"/>
        <v/>
      </c>
      <c r="BK290" s="11" t="str">
        <f t="shared" si="165"/>
        <v/>
      </c>
      <c r="BL290" s="16"/>
      <c r="BM290" s="16"/>
      <c r="BN290" s="14" t="str">
        <f t="shared" si="152"/>
        <v/>
      </c>
      <c r="BO290" s="14" t="str">
        <f t="shared" si="153"/>
        <v/>
      </c>
      <c r="BP290" s="33"/>
      <c r="BR290" s="29"/>
      <c r="BS290" s="30"/>
      <c r="BT290" s="30"/>
      <c r="BU290" s="30"/>
      <c r="BV290" s="30"/>
      <c r="BW290" s="30"/>
      <c r="BX290" s="25"/>
      <c r="BY290" s="48">
        <f t="shared" si="154"/>
        <v>0</v>
      </c>
      <c r="BZ290" s="26"/>
      <c r="CA290" s="26"/>
      <c r="CB290" s="26"/>
      <c r="CC290" s="26"/>
      <c r="CD290" s="26"/>
      <c r="CE290" s="26"/>
      <c r="CF290" s="26"/>
      <c r="CG290" s="26"/>
      <c r="CH290" s="26"/>
      <c r="CI290" s="26"/>
      <c r="CJ290" s="26"/>
      <c r="CK290" s="26"/>
      <c r="CL290" s="27" t="str">
        <f t="shared" si="136"/>
        <v/>
      </c>
      <c r="CM290" s="27" t="str">
        <f t="shared" si="155"/>
        <v/>
      </c>
      <c r="CN290" s="26"/>
      <c r="CO290" s="26"/>
      <c r="CP290" s="14" t="str">
        <f t="shared" si="137"/>
        <v/>
      </c>
      <c r="CQ290" s="14" t="str">
        <f t="shared" si="138"/>
        <v/>
      </c>
      <c r="CR290" s="33"/>
      <c r="CS290" s="33"/>
      <c r="CT290" s="32"/>
      <c r="CU290" s="32"/>
      <c r="CV290" s="32"/>
      <c r="CW290" s="23"/>
      <c r="CX290" s="23"/>
      <c r="CY290" s="23"/>
      <c r="CZ290" s="23"/>
      <c r="DA290" s="26">
        <f t="shared" si="156"/>
        <v>0</v>
      </c>
      <c r="DB290" s="26"/>
      <c r="DC290" s="26"/>
      <c r="DD290" s="26"/>
      <c r="DE290" s="26"/>
      <c r="DF290" s="26"/>
      <c r="DG290" s="26"/>
      <c r="DH290" s="26"/>
      <c r="DI290" s="26"/>
      <c r="DJ290" s="26"/>
      <c r="DK290" s="26"/>
      <c r="DL290" s="26"/>
      <c r="DM290" s="26"/>
      <c r="DN290" s="26"/>
      <c r="DO290" s="26"/>
      <c r="DP290" s="26"/>
      <c r="DQ290" s="26"/>
      <c r="DR290" s="26"/>
      <c r="DS290" s="26"/>
      <c r="DT290" s="26"/>
      <c r="DU290" s="26"/>
      <c r="DV290" s="26"/>
      <c r="DW290" s="26"/>
      <c r="DX290" s="26"/>
      <c r="DY290" s="26"/>
      <c r="DZ290" s="27" t="str">
        <f t="shared" si="157"/>
        <v/>
      </c>
      <c r="EA290" s="27" t="str">
        <f t="shared" si="158"/>
        <v/>
      </c>
      <c r="EB290" s="27" t="str">
        <f t="shared" si="159"/>
        <v/>
      </c>
      <c r="EC290" s="27" t="str">
        <f t="shared" si="160"/>
        <v/>
      </c>
      <c r="ED290" s="26"/>
      <c r="EE290" s="26"/>
      <c r="EF290" s="26"/>
      <c r="EG290" s="26"/>
      <c r="EH290" s="27" t="str">
        <f t="shared" si="139"/>
        <v/>
      </c>
      <c r="EI290" s="27" t="str">
        <f t="shared" si="140"/>
        <v/>
      </c>
      <c r="EJ290" s="27" t="str">
        <f t="shared" si="141"/>
        <v/>
      </c>
      <c r="EK290" s="27" t="str">
        <f t="shared" si="142"/>
        <v/>
      </c>
      <c r="EL290" s="527"/>
      <c r="EN290" s="6" t="str">
        <f t="shared" si="143"/>
        <v/>
      </c>
      <c r="EO290" s="6" t="str">
        <f t="shared" si="144"/>
        <v/>
      </c>
      <c r="EP290" s="6" t="str">
        <f t="shared" si="145"/>
        <v/>
      </c>
      <c r="EQ290" s="6" t="str">
        <f t="shared" si="146"/>
        <v/>
      </c>
      <c r="ER290" s="24" t="str">
        <f t="shared" si="161"/>
        <v/>
      </c>
      <c r="ET290" s="6" t="e">
        <f t="shared" si="147"/>
        <v>#VALUE!</v>
      </c>
      <c r="EV290" s="79"/>
      <c r="EW290" s="79"/>
      <c r="EX290" s="79"/>
      <c r="EZ290" s="189" t="e">
        <f t="shared" si="148"/>
        <v>#VALUE!</v>
      </c>
      <c r="FA290" s="201" t="e">
        <f t="shared" si="162"/>
        <v>#VALUE!</v>
      </c>
      <c r="FB290" s="23"/>
      <c r="FC290" s="189" t="e">
        <f t="shared" si="163"/>
        <v>#VALUE!</v>
      </c>
      <c r="FE290" s="213">
        <f t="shared" si="149"/>
        <v>0</v>
      </c>
      <c r="FF290" s="213">
        <f t="shared" si="150"/>
        <v>0</v>
      </c>
    </row>
    <row r="291" spans="1:162" ht="15.75" x14ac:dyDescent="0.25">
      <c r="A291" s="23"/>
      <c r="B291" s="23"/>
      <c r="C291" s="23"/>
      <c r="D291" s="23"/>
      <c r="E291" s="16"/>
      <c r="F291" s="16"/>
      <c r="G291" s="40"/>
      <c r="H291" s="40"/>
      <c r="I291" s="40"/>
      <c r="J291" s="40"/>
      <c r="K291" s="40"/>
      <c r="L291" s="40"/>
      <c r="M291" s="40"/>
      <c r="N291" s="40"/>
      <c r="O291" s="40"/>
      <c r="P291" s="40"/>
      <c r="Q291" s="40"/>
      <c r="R291" s="40"/>
      <c r="S291" s="40"/>
      <c r="T291" s="40"/>
      <c r="U291" s="40"/>
      <c r="V291" s="40"/>
      <c r="W291" s="40"/>
      <c r="X291" s="40"/>
      <c r="Y291" s="40"/>
      <c r="Z291" s="40"/>
      <c r="AA291" s="40"/>
      <c r="AB291" s="40"/>
      <c r="AC291" s="40"/>
      <c r="AD291" s="40"/>
      <c r="AE291" s="40"/>
      <c r="AF291" s="40"/>
      <c r="AG291" s="40"/>
      <c r="AH291" s="40"/>
      <c r="AI291" s="40"/>
      <c r="AJ291" s="23"/>
      <c r="AK291" s="23"/>
      <c r="AL291" s="23"/>
      <c r="AM291" s="23"/>
      <c r="AN291" s="23"/>
      <c r="AO291" s="23"/>
      <c r="AP291" s="23"/>
      <c r="AQ291" s="23"/>
      <c r="AR291" s="23"/>
      <c r="AS291" s="41">
        <f t="shared" si="151"/>
        <v>0</v>
      </c>
      <c r="AT291" s="8"/>
      <c r="AU291" s="8"/>
      <c r="AV291" s="8"/>
      <c r="AW291" s="8"/>
      <c r="AX291" s="8"/>
      <c r="AY291" s="8"/>
      <c r="AZ291" s="8"/>
      <c r="BA291" s="8"/>
      <c r="BB291" s="8"/>
      <c r="BC291" s="8"/>
      <c r="BD291" s="8"/>
      <c r="BE291" s="8"/>
      <c r="BF291" s="8"/>
      <c r="BG291" s="8"/>
      <c r="BH291" s="8"/>
      <c r="BI291" s="8"/>
      <c r="BJ291" s="11" t="str">
        <f t="shared" si="164"/>
        <v/>
      </c>
      <c r="BK291" s="11" t="str">
        <f t="shared" si="165"/>
        <v/>
      </c>
      <c r="BL291" s="16"/>
      <c r="BM291" s="16"/>
      <c r="BN291" s="14" t="str">
        <f t="shared" si="152"/>
        <v/>
      </c>
      <c r="BO291" s="14" t="str">
        <f t="shared" si="153"/>
        <v/>
      </c>
      <c r="BP291" s="33"/>
      <c r="BR291" s="29"/>
      <c r="BS291" s="30"/>
      <c r="BT291" s="30"/>
      <c r="BU291" s="30"/>
      <c r="BV291" s="30"/>
      <c r="BW291" s="30"/>
      <c r="BX291" s="25"/>
      <c r="BY291" s="48">
        <f t="shared" si="154"/>
        <v>0</v>
      </c>
      <c r="BZ291" s="26"/>
      <c r="CA291" s="26"/>
      <c r="CB291" s="26"/>
      <c r="CC291" s="26"/>
      <c r="CD291" s="26"/>
      <c r="CE291" s="26"/>
      <c r="CF291" s="26"/>
      <c r="CG291" s="26"/>
      <c r="CH291" s="26"/>
      <c r="CI291" s="26"/>
      <c r="CJ291" s="26"/>
      <c r="CK291" s="26"/>
      <c r="CL291" s="27" t="str">
        <f t="shared" si="136"/>
        <v/>
      </c>
      <c r="CM291" s="27" t="str">
        <f t="shared" si="155"/>
        <v/>
      </c>
      <c r="CN291" s="26"/>
      <c r="CO291" s="26"/>
      <c r="CP291" s="14" t="str">
        <f t="shared" si="137"/>
        <v/>
      </c>
      <c r="CQ291" s="14" t="str">
        <f t="shared" si="138"/>
        <v/>
      </c>
      <c r="CR291" s="33"/>
      <c r="CS291" s="33"/>
      <c r="CT291" s="32"/>
      <c r="CU291" s="32"/>
      <c r="CV291" s="32"/>
      <c r="CW291" s="23"/>
      <c r="CX291" s="23"/>
      <c r="CY291" s="23"/>
      <c r="CZ291" s="23"/>
      <c r="DA291" s="26">
        <f t="shared" si="156"/>
        <v>0</v>
      </c>
      <c r="DB291" s="26"/>
      <c r="DC291" s="26"/>
      <c r="DD291" s="26"/>
      <c r="DE291" s="26"/>
      <c r="DF291" s="26"/>
      <c r="DG291" s="26"/>
      <c r="DH291" s="26"/>
      <c r="DI291" s="26"/>
      <c r="DJ291" s="26"/>
      <c r="DK291" s="26"/>
      <c r="DL291" s="26"/>
      <c r="DM291" s="26"/>
      <c r="DN291" s="26"/>
      <c r="DO291" s="26"/>
      <c r="DP291" s="26"/>
      <c r="DQ291" s="26"/>
      <c r="DR291" s="26"/>
      <c r="DS291" s="26"/>
      <c r="DT291" s="26"/>
      <c r="DU291" s="26"/>
      <c r="DV291" s="26"/>
      <c r="DW291" s="26"/>
      <c r="DX291" s="26"/>
      <c r="DY291" s="26"/>
      <c r="DZ291" s="27" t="str">
        <f t="shared" si="157"/>
        <v/>
      </c>
      <c r="EA291" s="27" t="str">
        <f t="shared" si="158"/>
        <v/>
      </c>
      <c r="EB291" s="27" t="str">
        <f t="shared" si="159"/>
        <v/>
      </c>
      <c r="EC291" s="27" t="str">
        <f t="shared" si="160"/>
        <v/>
      </c>
      <c r="ED291" s="26"/>
      <c r="EE291" s="26"/>
      <c r="EF291" s="26"/>
      <c r="EG291" s="26"/>
      <c r="EH291" s="27" t="str">
        <f t="shared" si="139"/>
        <v/>
      </c>
      <c r="EI291" s="27" t="str">
        <f t="shared" si="140"/>
        <v/>
      </c>
      <c r="EJ291" s="27" t="str">
        <f t="shared" si="141"/>
        <v/>
      </c>
      <c r="EK291" s="27" t="str">
        <f t="shared" si="142"/>
        <v/>
      </c>
      <c r="EL291" s="527"/>
      <c r="EN291" s="6" t="str">
        <f t="shared" si="143"/>
        <v/>
      </c>
      <c r="EO291" s="6" t="str">
        <f t="shared" si="144"/>
        <v/>
      </c>
      <c r="EP291" s="6" t="str">
        <f t="shared" si="145"/>
        <v/>
      </c>
      <c r="EQ291" s="6" t="str">
        <f t="shared" si="146"/>
        <v/>
      </c>
      <c r="ER291" s="24" t="str">
        <f t="shared" si="161"/>
        <v/>
      </c>
      <c r="ET291" s="6" t="e">
        <f t="shared" si="147"/>
        <v>#VALUE!</v>
      </c>
      <c r="EV291" s="79"/>
      <c r="EW291" s="79"/>
      <c r="EX291" s="79"/>
      <c r="EZ291" s="189" t="e">
        <f t="shared" si="148"/>
        <v>#VALUE!</v>
      </c>
      <c r="FA291" s="201" t="e">
        <f t="shared" si="162"/>
        <v>#VALUE!</v>
      </c>
      <c r="FB291" s="23"/>
      <c r="FC291" s="189" t="e">
        <f t="shared" si="163"/>
        <v>#VALUE!</v>
      </c>
      <c r="FE291" s="213">
        <f t="shared" si="149"/>
        <v>0</v>
      </c>
      <c r="FF291" s="213">
        <f t="shared" si="150"/>
        <v>0</v>
      </c>
    </row>
    <row r="292" spans="1:162" ht="15.75" x14ac:dyDescent="0.25">
      <c r="A292" s="23"/>
      <c r="B292" s="23"/>
      <c r="C292" s="23"/>
      <c r="D292" s="23"/>
      <c r="E292" s="16"/>
      <c r="F292" s="16"/>
      <c r="G292" s="40"/>
      <c r="H292" s="40"/>
      <c r="I292" s="40"/>
      <c r="J292" s="40"/>
      <c r="K292" s="40"/>
      <c r="L292" s="40"/>
      <c r="M292" s="40"/>
      <c r="N292" s="40"/>
      <c r="O292" s="40"/>
      <c r="P292" s="40"/>
      <c r="Q292" s="40"/>
      <c r="R292" s="40"/>
      <c r="S292" s="40"/>
      <c r="T292" s="40"/>
      <c r="U292" s="40"/>
      <c r="V292" s="40"/>
      <c r="W292" s="40"/>
      <c r="X292" s="40"/>
      <c r="Y292" s="40"/>
      <c r="Z292" s="40"/>
      <c r="AA292" s="40"/>
      <c r="AB292" s="40"/>
      <c r="AC292" s="40"/>
      <c r="AD292" s="40"/>
      <c r="AE292" s="40"/>
      <c r="AF292" s="40"/>
      <c r="AG292" s="40"/>
      <c r="AH292" s="40"/>
      <c r="AI292" s="40"/>
      <c r="AJ292" s="23"/>
      <c r="AK292" s="23"/>
      <c r="AL292" s="23"/>
      <c r="AM292" s="23"/>
      <c r="AN292" s="23"/>
      <c r="AO292" s="23"/>
      <c r="AP292" s="23"/>
      <c r="AQ292" s="23"/>
      <c r="AR292" s="23"/>
      <c r="AS292" s="41">
        <f t="shared" si="151"/>
        <v>0</v>
      </c>
      <c r="AT292" s="8"/>
      <c r="AU292" s="8"/>
      <c r="AV292" s="8"/>
      <c r="AW292" s="8"/>
      <c r="AX292" s="8"/>
      <c r="AY292" s="8"/>
      <c r="AZ292" s="8"/>
      <c r="BA292" s="8"/>
      <c r="BB292" s="8"/>
      <c r="BC292" s="8"/>
      <c r="BD292" s="8"/>
      <c r="BE292" s="8"/>
      <c r="BF292" s="8"/>
      <c r="BG292" s="8"/>
      <c r="BH292" s="8"/>
      <c r="BI292" s="8"/>
      <c r="BJ292" s="11" t="str">
        <f t="shared" si="164"/>
        <v/>
      </c>
      <c r="BK292" s="11" t="str">
        <f t="shared" si="165"/>
        <v/>
      </c>
      <c r="BL292" s="16"/>
      <c r="BM292" s="16"/>
      <c r="BN292" s="14" t="str">
        <f t="shared" si="152"/>
        <v/>
      </c>
      <c r="BO292" s="14" t="str">
        <f t="shared" si="153"/>
        <v/>
      </c>
      <c r="BP292" s="33"/>
      <c r="BR292" s="29"/>
      <c r="BS292" s="30"/>
      <c r="BT292" s="30"/>
      <c r="BU292" s="30"/>
      <c r="BV292" s="30"/>
      <c r="BW292" s="30"/>
      <c r="BX292" s="25"/>
      <c r="BY292" s="48">
        <f t="shared" si="154"/>
        <v>0</v>
      </c>
      <c r="BZ292" s="26"/>
      <c r="CA292" s="26"/>
      <c r="CB292" s="26"/>
      <c r="CC292" s="26"/>
      <c r="CD292" s="26"/>
      <c r="CE292" s="26"/>
      <c r="CF292" s="26"/>
      <c r="CG292" s="26"/>
      <c r="CH292" s="26"/>
      <c r="CI292" s="26"/>
      <c r="CJ292" s="26"/>
      <c r="CK292" s="26"/>
      <c r="CL292" s="27" t="str">
        <f t="shared" si="136"/>
        <v/>
      </c>
      <c r="CM292" s="27" t="str">
        <f t="shared" si="155"/>
        <v/>
      </c>
      <c r="CN292" s="26"/>
      <c r="CO292" s="26"/>
      <c r="CP292" s="14" t="str">
        <f t="shared" si="137"/>
        <v/>
      </c>
      <c r="CQ292" s="14" t="str">
        <f t="shared" si="138"/>
        <v/>
      </c>
      <c r="CR292" s="33"/>
      <c r="CS292" s="33"/>
      <c r="CT292" s="32"/>
      <c r="CU292" s="32"/>
      <c r="CV292" s="32"/>
      <c r="CW292" s="23"/>
      <c r="CX292" s="23"/>
      <c r="CY292" s="23"/>
      <c r="CZ292" s="23"/>
      <c r="DA292" s="26">
        <f t="shared" si="156"/>
        <v>0</v>
      </c>
      <c r="DB292" s="26"/>
      <c r="DC292" s="26"/>
      <c r="DD292" s="26"/>
      <c r="DE292" s="26"/>
      <c r="DF292" s="26"/>
      <c r="DG292" s="26"/>
      <c r="DH292" s="26"/>
      <c r="DI292" s="26"/>
      <c r="DJ292" s="26"/>
      <c r="DK292" s="26"/>
      <c r="DL292" s="26"/>
      <c r="DM292" s="26"/>
      <c r="DN292" s="26"/>
      <c r="DO292" s="26"/>
      <c r="DP292" s="26"/>
      <c r="DQ292" s="26"/>
      <c r="DR292" s="26"/>
      <c r="DS292" s="26"/>
      <c r="DT292" s="26"/>
      <c r="DU292" s="26"/>
      <c r="DV292" s="26"/>
      <c r="DW292" s="26"/>
      <c r="DX292" s="26"/>
      <c r="DY292" s="26"/>
      <c r="DZ292" s="27" t="str">
        <f t="shared" si="157"/>
        <v/>
      </c>
      <c r="EA292" s="27" t="str">
        <f t="shared" si="158"/>
        <v/>
      </c>
      <c r="EB292" s="27" t="str">
        <f t="shared" si="159"/>
        <v/>
      </c>
      <c r="EC292" s="27" t="str">
        <f t="shared" si="160"/>
        <v/>
      </c>
      <c r="ED292" s="26"/>
      <c r="EE292" s="26"/>
      <c r="EF292" s="26"/>
      <c r="EG292" s="26"/>
      <c r="EH292" s="27" t="str">
        <f t="shared" si="139"/>
        <v/>
      </c>
      <c r="EI292" s="27" t="str">
        <f t="shared" si="140"/>
        <v/>
      </c>
      <c r="EJ292" s="27" t="str">
        <f t="shared" si="141"/>
        <v/>
      </c>
      <c r="EK292" s="27" t="str">
        <f t="shared" si="142"/>
        <v/>
      </c>
      <c r="EL292" s="527"/>
      <c r="EN292" s="6" t="str">
        <f t="shared" si="143"/>
        <v/>
      </c>
      <c r="EO292" s="6" t="str">
        <f t="shared" si="144"/>
        <v/>
      </c>
      <c r="EP292" s="6" t="str">
        <f t="shared" si="145"/>
        <v/>
      </c>
      <c r="EQ292" s="6" t="str">
        <f t="shared" si="146"/>
        <v/>
      </c>
      <c r="ER292" s="24" t="str">
        <f t="shared" si="161"/>
        <v/>
      </c>
      <c r="ET292" s="6" t="e">
        <f t="shared" si="147"/>
        <v>#VALUE!</v>
      </c>
      <c r="EV292" s="79"/>
      <c r="EW292" s="79"/>
      <c r="EX292" s="79"/>
      <c r="EZ292" s="189" t="e">
        <f t="shared" si="148"/>
        <v>#VALUE!</v>
      </c>
      <c r="FA292" s="201" t="e">
        <f t="shared" si="162"/>
        <v>#VALUE!</v>
      </c>
      <c r="FB292" s="23"/>
      <c r="FC292" s="189" t="e">
        <f t="shared" si="163"/>
        <v>#VALUE!</v>
      </c>
      <c r="FE292" s="213">
        <f t="shared" si="149"/>
        <v>0</v>
      </c>
      <c r="FF292" s="213">
        <f t="shared" si="150"/>
        <v>0</v>
      </c>
    </row>
    <row r="293" spans="1:162" ht="15.75" x14ac:dyDescent="0.25">
      <c r="A293" s="23"/>
      <c r="B293" s="23"/>
      <c r="C293" s="23"/>
      <c r="D293" s="23"/>
      <c r="E293" s="16"/>
      <c r="F293" s="16"/>
      <c r="G293" s="40"/>
      <c r="H293" s="40"/>
      <c r="I293" s="40"/>
      <c r="J293" s="40"/>
      <c r="K293" s="40"/>
      <c r="L293" s="40"/>
      <c r="M293" s="40"/>
      <c r="N293" s="40"/>
      <c r="O293" s="40"/>
      <c r="P293" s="40"/>
      <c r="Q293" s="40"/>
      <c r="R293" s="40"/>
      <c r="S293" s="40"/>
      <c r="T293" s="40"/>
      <c r="U293" s="40"/>
      <c r="V293" s="40"/>
      <c r="W293" s="40"/>
      <c r="X293" s="40"/>
      <c r="Y293" s="40"/>
      <c r="Z293" s="40"/>
      <c r="AA293" s="40"/>
      <c r="AB293" s="40"/>
      <c r="AC293" s="40"/>
      <c r="AD293" s="40"/>
      <c r="AE293" s="40"/>
      <c r="AF293" s="40"/>
      <c r="AG293" s="40"/>
      <c r="AH293" s="40"/>
      <c r="AI293" s="40"/>
      <c r="AJ293" s="23"/>
      <c r="AK293" s="23"/>
      <c r="AL293" s="23"/>
      <c r="AM293" s="23"/>
      <c r="AN293" s="23"/>
      <c r="AO293" s="23"/>
      <c r="AP293" s="23"/>
      <c r="AQ293" s="23"/>
      <c r="AR293" s="23"/>
      <c r="AS293" s="41">
        <f t="shared" si="151"/>
        <v>0</v>
      </c>
      <c r="AT293" s="8"/>
      <c r="AU293" s="8"/>
      <c r="AV293" s="8"/>
      <c r="AW293" s="8"/>
      <c r="AX293" s="8"/>
      <c r="AY293" s="8"/>
      <c r="AZ293" s="8"/>
      <c r="BA293" s="8"/>
      <c r="BB293" s="8"/>
      <c r="BC293" s="8"/>
      <c r="BD293" s="8"/>
      <c r="BE293" s="8"/>
      <c r="BF293" s="8"/>
      <c r="BG293" s="8"/>
      <c r="BH293" s="8"/>
      <c r="BI293" s="8"/>
      <c r="BJ293" s="11" t="str">
        <f t="shared" si="164"/>
        <v/>
      </c>
      <c r="BK293" s="11" t="str">
        <f t="shared" si="165"/>
        <v/>
      </c>
      <c r="BL293" s="16"/>
      <c r="BM293" s="16"/>
      <c r="BN293" s="14" t="str">
        <f t="shared" si="152"/>
        <v/>
      </c>
      <c r="BO293" s="14" t="str">
        <f t="shared" si="153"/>
        <v/>
      </c>
      <c r="BP293" s="33"/>
      <c r="BR293" s="29"/>
      <c r="BS293" s="30"/>
      <c r="BT293" s="30"/>
      <c r="BU293" s="30"/>
      <c r="BV293" s="30"/>
      <c r="BW293" s="30"/>
      <c r="BX293" s="25"/>
      <c r="BY293" s="48">
        <f t="shared" si="154"/>
        <v>0</v>
      </c>
      <c r="BZ293" s="26"/>
      <c r="CA293" s="26"/>
      <c r="CB293" s="26"/>
      <c r="CC293" s="26"/>
      <c r="CD293" s="26"/>
      <c r="CE293" s="26"/>
      <c r="CF293" s="26"/>
      <c r="CG293" s="26"/>
      <c r="CH293" s="26"/>
      <c r="CI293" s="26"/>
      <c r="CJ293" s="26"/>
      <c r="CK293" s="26"/>
      <c r="CL293" s="27" t="str">
        <f t="shared" si="136"/>
        <v/>
      </c>
      <c r="CM293" s="27" t="str">
        <f t="shared" si="155"/>
        <v/>
      </c>
      <c r="CN293" s="26"/>
      <c r="CO293" s="26"/>
      <c r="CP293" s="14" t="str">
        <f t="shared" si="137"/>
        <v/>
      </c>
      <c r="CQ293" s="14" t="str">
        <f t="shared" si="138"/>
        <v/>
      </c>
      <c r="CR293" s="33"/>
      <c r="CS293" s="33"/>
      <c r="CT293" s="32"/>
      <c r="CU293" s="32"/>
      <c r="CV293" s="32"/>
      <c r="CW293" s="23"/>
      <c r="CX293" s="23"/>
      <c r="CY293" s="23"/>
      <c r="CZ293" s="23"/>
      <c r="DA293" s="26">
        <f t="shared" si="156"/>
        <v>0</v>
      </c>
      <c r="DB293" s="26"/>
      <c r="DC293" s="26"/>
      <c r="DD293" s="26"/>
      <c r="DE293" s="26"/>
      <c r="DF293" s="26"/>
      <c r="DG293" s="26"/>
      <c r="DH293" s="26"/>
      <c r="DI293" s="26"/>
      <c r="DJ293" s="26"/>
      <c r="DK293" s="26"/>
      <c r="DL293" s="26"/>
      <c r="DM293" s="26"/>
      <c r="DN293" s="26"/>
      <c r="DO293" s="26"/>
      <c r="DP293" s="26"/>
      <c r="DQ293" s="26"/>
      <c r="DR293" s="26"/>
      <c r="DS293" s="26"/>
      <c r="DT293" s="26"/>
      <c r="DU293" s="26"/>
      <c r="DV293" s="26"/>
      <c r="DW293" s="26"/>
      <c r="DX293" s="26"/>
      <c r="DY293" s="26"/>
      <c r="DZ293" s="27" t="str">
        <f t="shared" si="157"/>
        <v/>
      </c>
      <c r="EA293" s="27" t="str">
        <f t="shared" si="158"/>
        <v/>
      </c>
      <c r="EB293" s="27" t="str">
        <f t="shared" si="159"/>
        <v/>
      </c>
      <c r="EC293" s="27" t="str">
        <f t="shared" si="160"/>
        <v/>
      </c>
      <c r="ED293" s="26"/>
      <c r="EE293" s="26"/>
      <c r="EF293" s="26"/>
      <c r="EG293" s="26"/>
      <c r="EH293" s="27" t="str">
        <f t="shared" si="139"/>
        <v/>
      </c>
      <c r="EI293" s="27" t="str">
        <f t="shared" si="140"/>
        <v/>
      </c>
      <c r="EJ293" s="27" t="str">
        <f t="shared" si="141"/>
        <v/>
      </c>
      <c r="EK293" s="27" t="str">
        <f t="shared" si="142"/>
        <v/>
      </c>
      <c r="EL293" s="527"/>
      <c r="EN293" s="6" t="str">
        <f t="shared" si="143"/>
        <v/>
      </c>
      <c r="EO293" s="6" t="str">
        <f t="shared" si="144"/>
        <v/>
      </c>
      <c r="EP293" s="6" t="str">
        <f t="shared" si="145"/>
        <v/>
      </c>
      <c r="EQ293" s="6" t="str">
        <f t="shared" si="146"/>
        <v/>
      </c>
      <c r="ER293" s="24" t="str">
        <f t="shared" si="161"/>
        <v/>
      </c>
      <c r="ET293" s="6" t="e">
        <f t="shared" si="147"/>
        <v>#VALUE!</v>
      </c>
      <c r="EV293" s="79"/>
      <c r="EW293" s="79"/>
      <c r="EX293" s="79"/>
      <c r="EZ293" s="189" t="e">
        <f t="shared" si="148"/>
        <v>#VALUE!</v>
      </c>
      <c r="FA293" s="201" t="e">
        <f t="shared" si="162"/>
        <v>#VALUE!</v>
      </c>
      <c r="FB293" s="23"/>
      <c r="FC293" s="189" t="e">
        <f t="shared" si="163"/>
        <v>#VALUE!</v>
      </c>
      <c r="FE293" s="213">
        <f t="shared" si="149"/>
        <v>0</v>
      </c>
      <c r="FF293" s="213">
        <f t="shared" si="150"/>
        <v>0</v>
      </c>
    </row>
    <row r="294" spans="1:162" ht="15.75" x14ac:dyDescent="0.25">
      <c r="A294" s="23"/>
      <c r="B294" s="23"/>
      <c r="C294" s="23"/>
      <c r="D294" s="23"/>
      <c r="E294" s="16"/>
      <c r="F294" s="16"/>
      <c r="G294" s="40"/>
      <c r="H294" s="40"/>
      <c r="I294" s="40"/>
      <c r="J294" s="40"/>
      <c r="K294" s="40"/>
      <c r="L294" s="40"/>
      <c r="M294" s="40"/>
      <c r="N294" s="40"/>
      <c r="O294" s="40"/>
      <c r="P294" s="40"/>
      <c r="Q294" s="40"/>
      <c r="R294" s="40"/>
      <c r="S294" s="40"/>
      <c r="T294" s="40"/>
      <c r="U294" s="40"/>
      <c r="V294" s="40"/>
      <c r="W294" s="40"/>
      <c r="X294" s="40"/>
      <c r="Y294" s="40"/>
      <c r="Z294" s="40"/>
      <c r="AA294" s="40"/>
      <c r="AB294" s="40"/>
      <c r="AC294" s="40"/>
      <c r="AD294" s="40"/>
      <c r="AE294" s="40"/>
      <c r="AF294" s="40"/>
      <c r="AG294" s="40"/>
      <c r="AH294" s="40"/>
      <c r="AI294" s="40"/>
      <c r="AJ294" s="23"/>
      <c r="AK294" s="23"/>
      <c r="AL294" s="23"/>
      <c r="AM294" s="23"/>
      <c r="AN294" s="23"/>
      <c r="AO294" s="23"/>
      <c r="AP294" s="23"/>
      <c r="AQ294" s="23"/>
      <c r="AR294" s="23"/>
      <c r="AS294" s="41">
        <f t="shared" si="151"/>
        <v>0</v>
      </c>
      <c r="AT294" s="8"/>
      <c r="AU294" s="8"/>
      <c r="AV294" s="8"/>
      <c r="AW294" s="8"/>
      <c r="AX294" s="8"/>
      <c r="AY294" s="8"/>
      <c r="AZ294" s="8"/>
      <c r="BA294" s="8"/>
      <c r="BB294" s="8"/>
      <c r="BC294" s="8"/>
      <c r="BD294" s="8"/>
      <c r="BE294" s="8"/>
      <c r="BF294" s="8"/>
      <c r="BG294" s="8"/>
      <c r="BH294" s="8"/>
      <c r="BI294" s="8"/>
      <c r="BJ294" s="11" t="str">
        <f t="shared" si="164"/>
        <v/>
      </c>
      <c r="BK294" s="11" t="str">
        <f t="shared" si="165"/>
        <v/>
      </c>
      <c r="BL294" s="16"/>
      <c r="BM294" s="16"/>
      <c r="BN294" s="14" t="str">
        <f t="shared" si="152"/>
        <v/>
      </c>
      <c r="BO294" s="14" t="str">
        <f t="shared" si="153"/>
        <v/>
      </c>
      <c r="BP294" s="33"/>
      <c r="BR294" s="29"/>
      <c r="BS294" s="30"/>
      <c r="BT294" s="30"/>
      <c r="BU294" s="30"/>
      <c r="BV294" s="30"/>
      <c r="BW294" s="30"/>
      <c r="BX294" s="25"/>
      <c r="BY294" s="48">
        <f t="shared" si="154"/>
        <v>0</v>
      </c>
      <c r="BZ294" s="26"/>
      <c r="CA294" s="26"/>
      <c r="CB294" s="26"/>
      <c r="CC294" s="26"/>
      <c r="CD294" s="26"/>
      <c r="CE294" s="26"/>
      <c r="CF294" s="26"/>
      <c r="CG294" s="26"/>
      <c r="CH294" s="26"/>
      <c r="CI294" s="26"/>
      <c r="CJ294" s="26"/>
      <c r="CK294" s="26"/>
      <c r="CL294" s="27" t="str">
        <f t="shared" si="136"/>
        <v/>
      </c>
      <c r="CM294" s="27" t="str">
        <f t="shared" si="155"/>
        <v/>
      </c>
      <c r="CN294" s="26"/>
      <c r="CO294" s="26"/>
      <c r="CP294" s="14" t="str">
        <f t="shared" si="137"/>
        <v/>
      </c>
      <c r="CQ294" s="14" t="str">
        <f t="shared" si="138"/>
        <v/>
      </c>
      <c r="CR294" s="33"/>
      <c r="CS294" s="33"/>
      <c r="CT294" s="32"/>
      <c r="CU294" s="32"/>
      <c r="CV294" s="32"/>
      <c r="CW294" s="23"/>
      <c r="CX294" s="23"/>
      <c r="CY294" s="23"/>
      <c r="CZ294" s="23"/>
      <c r="DA294" s="26">
        <f t="shared" si="156"/>
        <v>0</v>
      </c>
      <c r="DB294" s="26"/>
      <c r="DC294" s="26"/>
      <c r="DD294" s="26"/>
      <c r="DE294" s="26"/>
      <c r="DF294" s="26"/>
      <c r="DG294" s="26"/>
      <c r="DH294" s="26"/>
      <c r="DI294" s="26"/>
      <c r="DJ294" s="26"/>
      <c r="DK294" s="26"/>
      <c r="DL294" s="26"/>
      <c r="DM294" s="26"/>
      <c r="DN294" s="26"/>
      <c r="DO294" s="26"/>
      <c r="DP294" s="26"/>
      <c r="DQ294" s="26"/>
      <c r="DR294" s="26"/>
      <c r="DS294" s="26"/>
      <c r="DT294" s="26"/>
      <c r="DU294" s="26"/>
      <c r="DV294" s="26"/>
      <c r="DW294" s="26"/>
      <c r="DX294" s="26"/>
      <c r="DY294" s="26"/>
      <c r="DZ294" s="27" t="str">
        <f t="shared" si="157"/>
        <v/>
      </c>
      <c r="EA294" s="27" t="str">
        <f t="shared" si="158"/>
        <v/>
      </c>
      <c r="EB294" s="27" t="str">
        <f t="shared" si="159"/>
        <v/>
      </c>
      <c r="EC294" s="27" t="str">
        <f t="shared" si="160"/>
        <v/>
      </c>
      <c r="ED294" s="26"/>
      <c r="EE294" s="26"/>
      <c r="EF294" s="26"/>
      <c r="EG294" s="26"/>
      <c r="EH294" s="27" t="str">
        <f t="shared" si="139"/>
        <v/>
      </c>
      <c r="EI294" s="27" t="str">
        <f t="shared" si="140"/>
        <v/>
      </c>
      <c r="EJ294" s="27" t="str">
        <f t="shared" si="141"/>
        <v/>
      </c>
      <c r="EK294" s="27" t="str">
        <f t="shared" si="142"/>
        <v/>
      </c>
      <c r="EL294" s="527"/>
      <c r="EN294" s="6" t="str">
        <f t="shared" si="143"/>
        <v/>
      </c>
      <c r="EO294" s="6" t="str">
        <f t="shared" si="144"/>
        <v/>
      </c>
      <c r="EP294" s="6" t="str">
        <f t="shared" si="145"/>
        <v/>
      </c>
      <c r="EQ294" s="6" t="str">
        <f t="shared" si="146"/>
        <v/>
      </c>
      <c r="ER294" s="24" t="str">
        <f t="shared" si="161"/>
        <v/>
      </c>
      <c r="ET294" s="6" t="e">
        <f t="shared" si="147"/>
        <v>#VALUE!</v>
      </c>
      <c r="EV294" s="79"/>
      <c r="EW294" s="79"/>
      <c r="EX294" s="79"/>
      <c r="EZ294" s="189" t="e">
        <f t="shared" si="148"/>
        <v>#VALUE!</v>
      </c>
      <c r="FA294" s="201" t="e">
        <f t="shared" si="162"/>
        <v>#VALUE!</v>
      </c>
      <c r="FB294" s="23"/>
      <c r="FC294" s="189" t="e">
        <f t="shared" si="163"/>
        <v>#VALUE!</v>
      </c>
      <c r="FE294" s="213">
        <f t="shared" si="149"/>
        <v>0</v>
      </c>
      <c r="FF294" s="213">
        <f t="shared" si="150"/>
        <v>0</v>
      </c>
    </row>
    <row r="295" spans="1:162" ht="15.75" x14ac:dyDescent="0.25">
      <c r="A295" s="23"/>
      <c r="B295" s="23"/>
      <c r="C295" s="23"/>
      <c r="D295" s="23"/>
      <c r="E295" s="16"/>
      <c r="F295" s="16"/>
      <c r="G295" s="40"/>
      <c r="H295" s="40"/>
      <c r="I295" s="40"/>
      <c r="J295" s="40"/>
      <c r="K295" s="40"/>
      <c r="L295" s="40"/>
      <c r="M295" s="40"/>
      <c r="N295" s="40"/>
      <c r="O295" s="40"/>
      <c r="P295" s="40"/>
      <c r="Q295" s="40"/>
      <c r="R295" s="40"/>
      <c r="S295" s="40"/>
      <c r="T295" s="40"/>
      <c r="U295" s="40"/>
      <c r="V295" s="40"/>
      <c r="W295" s="40"/>
      <c r="X295" s="40"/>
      <c r="Y295" s="40"/>
      <c r="Z295" s="40"/>
      <c r="AA295" s="40"/>
      <c r="AB295" s="40"/>
      <c r="AC295" s="40"/>
      <c r="AD295" s="40"/>
      <c r="AE295" s="40"/>
      <c r="AF295" s="40"/>
      <c r="AG295" s="40"/>
      <c r="AH295" s="40"/>
      <c r="AI295" s="40"/>
      <c r="AJ295" s="23"/>
      <c r="AK295" s="23"/>
      <c r="AL295" s="23"/>
      <c r="AM295" s="23"/>
      <c r="AN295" s="23"/>
      <c r="AO295" s="23"/>
      <c r="AP295" s="23"/>
      <c r="AQ295" s="23"/>
      <c r="AR295" s="23"/>
      <c r="AS295" s="41">
        <f t="shared" si="151"/>
        <v>0</v>
      </c>
      <c r="AT295" s="8"/>
      <c r="AU295" s="8"/>
      <c r="AV295" s="8"/>
      <c r="AW295" s="8"/>
      <c r="AX295" s="8"/>
      <c r="AY295" s="8"/>
      <c r="AZ295" s="8"/>
      <c r="BA295" s="8"/>
      <c r="BB295" s="8"/>
      <c r="BC295" s="8"/>
      <c r="BD295" s="8"/>
      <c r="BE295" s="8"/>
      <c r="BF295" s="8"/>
      <c r="BG295" s="8"/>
      <c r="BH295" s="8"/>
      <c r="BI295" s="8"/>
      <c r="BJ295" s="11" t="str">
        <f t="shared" si="164"/>
        <v/>
      </c>
      <c r="BK295" s="11" t="str">
        <f t="shared" si="165"/>
        <v/>
      </c>
      <c r="BL295" s="16"/>
      <c r="BM295" s="16"/>
      <c r="BN295" s="14" t="str">
        <f t="shared" si="152"/>
        <v/>
      </c>
      <c r="BO295" s="14" t="str">
        <f t="shared" si="153"/>
        <v/>
      </c>
      <c r="BP295" s="33"/>
      <c r="BR295" s="29"/>
      <c r="BS295" s="30"/>
      <c r="BT295" s="30"/>
      <c r="BU295" s="30"/>
      <c r="BV295" s="30"/>
      <c r="BW295" s="30"/>
      <c r="BX295" s="25"/>
      <c r="BY295" s="48">
        <f t="shared" si="154"/>
        <v>0</v>
      </c>
      <c r="BZ295" s="26"/>
      <c r="CA295" s="26"/>
      <c r="CB295" s="26"/>
      <c r="CC295" s="26"/>
      <c r="CD295" s="26"/>
      <c r="CE295" s="26"/>
      <c r="CF295" s="26"/>
      <c r="CG295" s="26"/>
      <c r="CH295" s="26"/>
      <c r="CI295" s="26"/>
      <c r="CJ295" s="26"/>
      <c r="CK295" s="26"/>
      <c r="CL295" s="27" t="str">
        <f t="shared" si="136"/>
        <v/>
      </c>
      <c r="CM295" s="27" t="str">
        <f t="shared" si="155"/>
        <v/>
      </c>
      <c r="CN295" s="26"/>
      <c r="CO295" s="26"/>
      <c r="CP295" s="14" t="str">
        <f t="shared" si="137"/>
        <v/>
      </c>
      <c r="CQ295" s="14" t="str">
        <f t="shared" si="138"/>
        <v/>
      </c>
      <c r="CR295" s="33"/>
      <c r="CS295" s="33"/>
      <c r="CT295" s="32"/>
      <c r="CU295" s="32"/>
      <c r="CV295" s="32"/>
      <c r="CW295" s="23"/>
      <c r="CX295" s="23"/>
      <c r="CY295" s="23"/>
      <c r="CZ295" s="23"/>
      <c r="DA295" s="26">
        <f t="shared" si="156"/>
        <v>0</v>
      </c>
      <c r="DB295" s="26"/>
      <c r="DC295" s="26"/>
      <c r="DD295" s="26"/>
      <c r="DE295" s="26"/>
      <c r="DF295" s="26"/>
      <c r="DG295" s="26"/>
      <c r="DH295" s="26"/>
      <c r="DI295" s="26"/>
      <c r="DJ295" s="26"/>
      <c r="DK295" s="26"/>
      <c r="DL295" s="26"/>
      <c r="DM295" s="26"/>
      <c r="DN295" s="26"/>
      <c r="DO295" s="26"/>
      <c r="DP295" s="26"/>
      <c r="DQ295" s="26"/>
      <c r="DR295" s="26"/>
      <c r="DS295" s="26"/>
      <c r="DT295" s="26"/>
      <c r="DU295" s="26"/>
      <c r="DV295" s="26"/>
      <c r="DW295" s="26"/>
      <c r="DX295" s="26"/>
      <c r="DY295" s="26"/>
      <c r="DZ295" s="27" t="str">
        <f t="shared" si="157"/>
        <v/>
      </c>
      <c r="EA295" s="27" t="str">
        <f t="shared" si="158"/>
        <v/>
      </c>
      <c r="EB295" s="27" t="str">
        <f t="shared" si="159"/>
        <v/>
      </c>
      <c r="EC295" s="27" t="str">
        <f t="shared" si="160"/>
        <v/>
      </c>
      <c r="ED295" s="26"/>
      <c r="EE295" s="26"/>
      <c r="EF295" s="26"/>
      <c r="EG295" s="26"/>
      <c r="EH295" s="27" t="str">
        <f t="shared" si="139"/>
        <v/>
      </c>
      <c r="EI295" s="27" t="str">
        <f t="shared" si="140"/>
        <v/>
      </c>
      <c r="EJ295" s="27" t="str">
        <f t="shared" si="141"/>
        <v/>
      </c>
      <c r="EK295" s="27" t="str">
        <f t="shared" si="142"/>
        <v/>
      </c>
      <c r="EL295" s="527"/>
      <c r="EN295" s="6" t="str">
        <f t="shared" si="143"/>
        <v/>
      </c>
      <c r="EO295" s="6" t="str">
        <f t="shared" si="144"/>
        <v/>
      </c>
      <c r="EP295" s="6" t="str">
        <f t="shared" si="145"/>
        <v/>
      </c>
      <c r="EQ295" s="6" t="str">
        <f t="shared" si="146"/>
        <v/>
      </c>
      <c r="ER295" s="24" t="str">
        <f t="shared" si="161"/>
        <v/>
      </c>
      <c r="ET295" s="6" t="e">
        <f t="shared" si="147"/>
        <v>#VALUE!</v>
      </c>
      <c r="EV295" s="79"/>
      <c r="EW295" s="79"/>
      <c r="EX295" s="79"/>
      <c r="EZ295" s="189" t="e">
        <f t="shared" si="148"/>
        <v>#VALUE!</v>
      </c>
      <c r="FA295" s="201" t="e">
        <f t="shared" si="162"/>
        <v>#VALUE!</v>
      </c>
      <c r="FB295" s="23"/>
      <c r="FC295" s="189" t="e">
        <f t="shared" si="163"/>
        <v>#VALUE!</v>
      </c>
      <c r="FE295" s="213">
        <f t="shared" si="149"/>
        <v>0</v>
      </c>
      <c r="FF295" s="213">
        <f t="shared" si="150"/>
        <v>0</v>
      </c>
    </row>
    <row r="296" spans="1:162" ht="15.75" x14ac:dyDescent="0.25">
      <c r="A296" s="23"/>
      <c r="B296" s="23"/>
      <c r="C296" s="23"/>
      <c r="D296" s="23"/>
      <c r="E296" s="16"/>
      <c r="F296" s="16"/>
      <c r="G296" s="40"/>
      <c r="H296" s="40"/>
      <c r="I296" s="40"/>
      <c r="J296" s="40"/>
      <c r="K296" s="40"/>
      <c r="L296" s="40"/>
      <c r="M296" s="40"/>
      <c r="N296" s="40"/>
      <c r="O296" s="40"/>
      <c r="P296" s="40"/>
      <c r="Q296" s="40"/>
      <c r="R296" s="40"/>
      <c r="S296" s="40"/>
      <c r="T296" s="40"/>
      <c r="U296" s="40"/>
      <c r="V296" s="40"/>
      <c r="W296" s="40"/>
      <c r="X296" s="40"/>
      <c r="Y296" s="40"/>
      <c r="Z296" s="40"/>
      <c r="AA296" s="40"/>
      <c r="AB296" s="40"/>
      <c r="AC296" s="40"/>
      <c r="AD296" s="40"/>
      <c r="AE296" s="40"/>
      <c r="AF296" s="40"/>
      <c r="AG296" s="40"/>
      <c r="AH296" s="40"/>
      <c r="AI296" s="40"/>
      <c r="AJ296" s="23"/>
      <c r="AK296" s="23"/>
      <c r="AL296" s="23"/>
      <c r="AM296" s="23"/>
      <c r="AN296" s="23"/>
      <c r="AO296" s="23"/>
      <c r="AP296" s="23"/>
      <c r="AQ296" s="23"/>
      <c r="AR296" s="23"/>
      <c r="AS296" s="41">
        <f t="shared" si="151"/>
        <v>0</v>
      </c>
      <c r="AT296" s="8"/>
      <c r="AU296" s="8"/>
      <c r="AV296" s="8"/>
      <c r="AW296" s="8"/>
      <c r="AX296" s="8"/>
      <c r="AY296" s="8"/>
      <c r="AZ296" s="8"/>
      <c r="BA296" s="8"/>
      <c r="BB296" s="8"/>
      <c r="BC296" s="8"/>
      <c r="BD296" s="8"/>
      <c r="BE296" s="8"/>
      <c r="BF296" s="8"/>
      <c r="BG296" s="8"/>
      <c r="BH296" s="8"/>
      <c r="BI296" s="8"/>
      <c r="BJ296" s="11" t="str">
        <f t="shared" si="164"/>
        <v/>
      </c>
      <c r="BK296" s="11" t="str">
        <f t="shared" si="165"/>
        <v/>
      </c>
      <c r="BL296" s="16"/>
      <c r="BM296" s="16"/>
      <c r="BN296" s="14" t="str">
        <f t="shared" si="152"/>
        <v/>
      </c>
      <c r="BO296" s="14" t="str">
        <f t="shared" si="153"/>
        <v/>
      </c>
      <c r="BP296" s="33"/>
      <c r="BR296" s="29"/>
      <c r="BS296" s="30"/>
      <c r="BT296" s="30"/>
      <c r="BU296" s="30"/>
      <c r="BV296" s="30"/>
      <c r="BW296" s="30"/>
      <c r="BX296" s="25"/>
      <c r="BY296" s="48">
        <f t="shared" si="154"/>
        <v>0</v>
      </c>
      <c r="BZ296" s="26"/>
      <c r="CA296" s="26"/>
      <c r="CB296" s="26"/>
      <c r="CC296" s="26"/>
      <c r="CD296" s="26"/>
      <c r="CE296" s="26"/>
      <c r="CF296" s="26"/>
      <c r="CG296" s="26"/>
      <c r="CH296" s="26"/>
      <c r="CI296" s="26"/>
      <c r="CJ296" s="26"/>
      <c r="CK296" s="26"/>
      <c r="CL296" s="27" t="str">
        <f t="shared" si="136"/>
        <v/>
      </c>
      <c r="CM296" s="27" t="str">
        <f t="shared" si="155"/>
        <v/>
      </c>
      <c r="CN296" s="26"/>
      <c r="CO296" s="26"/>
      <c r="CP296" s="14" t="str">
        <f t="shared" si="137"/>
        <v/>
      </c>
      <c r="CQ296" s="14" t="str">
        <f t="shared" si="138"/>
        <v/>
      </c>
      <c r="CR296" s="33"/>
      <c r="CS296" s="33"/>
      <c r="CT296" s="32"/>
      <c r="CU296" s="32"/>
      <c r="CV296" s="32"/>
      <c r="CW296" s="23"/>
      <c r="CX296" s="23"/>
      <c r="CY296" s="23"/>
      <c r="CZ296" s="23"/>
      <c r="DA296" s="26">
        <f t="shared" si="156"/>
        <v>0</v>
      </c>
      <c r="DB296" s="26"/>
      <c r="DC296" s="26"/>
      <c r="DD296" s="26"/>
      <c r="DE296" s="26"/>
      <c r="DF296" s="26"/>
      <c r="DG296" s="26"/>
      <c r="DH296" s="26"/>
      <c r="DI296" s="26"/>
      <c r="DJ296" s="26"/>
      <c r="DK296" s="26"/>
      <c r="DL296" s="26"/>
      <c r="DM296" s="26"/>
      <c r="DN296" s="26"/>
      <c r="DO296" s="26"/>
      <c r="DP296" s="26"/>
      <c r="DQ296" s="26"/>
      <c r="DR296" s="26"/>
      <c r="DS296" s="26"/>
      <c r="DT296" s="26"/>
      <c r="DU296" s="26"/>
      <c r="DV296" s="26"/>
      <c r="DW296" s="26"/>
      <c r="DX296" s="26"/>
      <c r="DY296" s="26"/>
      <c r="DZ296" s="27" t="str">
        <f t="shared" si="157"/>
        <v/>
      </c>
      <c r="EA296" s="27" t="str">
        <f t="shared" si="158"/>
        <v/>
      </c>
      <c r="EB296" s="27" t="str">
        <f t="shared" si="159"/>
        <v/>
      </c>
      <c r="EC296" s="27" t="str">
        <f t="shared" si="160"/>
        <v/>
      </c>
      <c r="ED296" s="26"/>
      <c r="EE296" s="26"/>
      <c r="EF296" s="26"/>
      <c r="EG296" s="26"/>
      <c r="EH296" s="27" t="str">
        <f t="shared" si="139"/>
        <v/>
      </c>
      <c r="EI296" s="27" t="str">
        <f t="shared" si="140"/>
        <v/>
      </c>
      <c r="EJ296" s="27" t="str">
        <f t="shared" si="141"/>
        <v/>
      </c>
      <c r="EK296" s="27" t="str">
        <f t="shared" si="142"/>
        <v/>
      </c>
      <c r="EL296" s="527"/>
      <c r="EN296" s="6" t="str">
        <f t="shared" si="143"/>
        <v/>
      </c>
      <c r="EO296" s="6" t="str">
        <f t="shared" si="144"/>
        <v/>
      </c>
      <c r="EP296" s="6" t="str">
        <f t="shared" si="145"/>
        <v/>
      </c>
      <c r="EQ296" s="6" t="str">
        <f t="shared" si="146"/>
        <v/>
      </c>
      <c r="ER296" s="24" t="str">
        <f t="shared" si="161"/>
        <v/>
      </c>
      <c r="ET296" s="6" t="e">
        <f t="shared" si="147"/>
        <v>#VALUE!</v>
      </c>
      <c r="EV296" s="79"/>
      <c r="EW296" s="79"/>
      <c r="EX296" s="79"/>
      <c r="EZ296" s="189" t="e">
        <f t="shared" si="148"/>
        <v>#VALUE!</v>
      </c>
      <c r="FA296" s="201" t="e">
        <f t="shared" si="162"/>
        <v>#VALUE!</v>
      </c>
      <c r="FB296" s="23"/>
      <c r="FC296" s="189" t="e">
        <f t="shared" si="163"/>
        <v>#VALUE!</v>
      </c>
      <c r="FE296" s="213">
        <f t="shared" si="149"/>
        <v>0</v>
      </c>
      <c r="FF296" s="213">
        <f t="shared" si="150"/>
        <v>0</v>
      </c>
    </row>
    <row r="297" spans="1:162" ht="15.75" x14ac:dyDescent="0.25">
      <c r="A297" s="23"/>
      <c r="B297" s="23"/>
      <c r="C297" s="23"/>
      <c r="D297" s="23"/>
      <c r="E297" s="16"/>
      <c r="F297" s="16"/>
      <c r="G297" s="40"/>
      <c r="H297" s="40"/>
      <c r="I297" s="40"/>
      <c r="J297" s="40"/>
      <c r="K297" s="40"/>
      <c r="L297" s="40"/>
      <c r="M297" s="40"/>
      <c r="N297" s="40"/>
      <c r="O297" s="40"/>
      <c r="P297" s="40"/>
      <c r="Q297" s="40"/>
      <c r="R297" s="40"/>
      <c r="S297" s="40"/>
      <c r="T297" s="40"/>
      <c r="U297" s="40"/>
      <c r="V297" s="40"/>
      <c r="W297" s="40"/>
      <c r="X297" s="40"/>
      <c r="Y297" s="40"/>
      <c r="Z297" s="40"/>
      <c r="AA297" s="40"/>
      <c r="AB297" s="40"/>
      <c r="AC297" s="40"/>
      <c r="AD297" s="40"/>
      <c r="AE297" s="40"/>
      <c r="AF297" s="40"/>
      <c r="AG297" s="40"/>
      <c r="AH297" s="40"/>
      <c r="AI297" s="40"/>
      <c r="AJ297" s="23"/>
      <c r="AK297" s="23"/>
      <c r="AL297" s="23"/>
      <c r="AM297" s="23"/>
      <c r="AN297" s="23"/>
      <c r="AO297" s="23"/>
      <c r="AP297" s="23"/>
      <c r="AQ297" s="23"/>
      <c r="AR297" s="23"/>
      <c r="AS297" s="41">
        <f t="shared" si="151"/>
        <v>0</v>
      </c>
      <c r="AT297" s="8"/>
      <c r="AU297" s="8"/>
      <c r="AV297" s="8"/>
      <c r="AW297" s="8"/>
      <c r="AX297" s="8"/>
      <c r="AY297" s="8"/>
      <c r="AZ297" s="8"/>
      <c r="BA297" s="8"/>
      <c r="BB297" s="8"/>
      <c r="BC297" s="8"/>
      <c r="BD297" s="8"/>
      <c r="BE297" s="8"/>
      <c r="BF297" s="8"/>
      <c r="BG297" s="8"/>
      <c r="BH297" s="8"/>
      <c r="BI297" s="8"/>
      <c r="BJ297" s="11" t="str">
        <f t="shared" si="164"/>
        <v/>
      </c>
      <c r="BK297" s="11" t="str">
        <f t="shared" si="165"/>
        <v/>
      </c>
      <c r="BL297" s="16"/>
      <c r="BM297" s="16"/>
      <c r="BN297" s="14" t="str">
        <f t="shared" si="152"/>
        <v/>
      </c>
      <c r="BO297" s="14" t="str">
        <f t="shared" si="153"/>
        <v/>
      </c>
      <c r="BP297" s="33"/>
      <c r="BR297" s="29"/>
      <c r="BS297" s="30"/>
      <c r="BT297" s="30"/>
      <c r="BU297" s="30"/>
      <c r="BV297" s="30"/>
      <c r="BW297" s="30"/>
      <c r="BX297" s="25"/>
      <c r="BY297" s="48">
        <f t="shared" si="154"/>
        <v>0</v>
      </c>
      <c r="BZ297" s="26"/>
      <c r="CA297" s="26"/>
      <c r="CB297" s="26"/>
      <c r="CC297" s="26"/>
      <c r="CD297" s="26"/>
      <c r="CE297" s="26"/>
      <c r="CF297" s="26"/>
      <c r="CG297" s="26"/>
      <c r="CH297" s="26"/>
      <c r="CI297" s="26"/>
      <c r="CJ297" s="26"/>
      <c r="CK297" s="26"/>
      <c r="CL297" s="27" t="str">
        <f t="shared" si="136"/>
        <v/>
      </c>
      <c r="CM297" s="27" t="str">
        <f t="shared" si="155"/>
        <v/>
      </c>
      <c r="CN297" s="26"/>
      <c r="CO297" s="26"/>
      <c r="CP297" s="14" t="str">
        <f t="shared" si="137"/>
        <v/>
      </c>
      <c r="CQ297" s="14" t="str">
        <f t="shared" si="138"/>
        <v/>
      </c>
      <c r="CR297" s="33"/>
      <c r="CS297" s="33"/>
      <c r="CT297" s="32"/>
      <c r="CU297" s="32"/>
      <c r="CV297" s="32"/>
      <c r="CW297" s="23"/>
      <c r="CX297" s="23"/>
      <c r="CY297" s="23"/>
      <c r="CZ297" s="23"/>
      <c r="DA297" s="26">
        <f t="shared" si="156"/>
        <v>0</v>
      </c>
      <c r="DB297" s="26"/>
      <c r="DC297" s="26"/>
      <c r="DD297" s="26"/>
      <c r="DE297" s="26"/>
      <c r="DF297" s="26"/>
      <c r="DG297" s="26"/>
      <c r="DH297" s="26"/>
      <c r="DI297" s="26"/>
      <c r="DJ297" s="26"/>
      <c r="DK297" s="26"/>
      <c r="DL297" s="26"/>
      <c r="DM297" s="26"/>
      <c r="DN297" s="26"/>
      <c r="DO297" s="26"/>
      <c r="DP297" s="26"/>
      <c r="DQ297" s="26"/>
      <c r="DR297" s="26"/>
      <c r="DS297" s="26"/>
      <c r="DT297" s="26"/>
      <c r="DU297" s="26"/>
      <c r="DV297" s="26"/>
      <c r="DW297" s="26"/>
      <c r="DX297" s="26"/>
      <c r="DY297" s="26"/>
      <c r="DZ297" s="27" t="str">
        <f t="shared" si="157"/>
        <v/>
      </c>
      <c r="EA297" s="27" t="str">
        <f t="shared" si="158"/>
        <v/>
      </c>
      <c r="EB297" s="27" t="str">
        <f t="shared" si="159"/>
        <v/>
      </c>
      <c r="EC297" s="27" t="str">
        <f t="shared" si="160"/>
        <v/>
      </c>
      <c r="ED297" s="26"/>
      <c r="EE297" s="26"/>
      <c r="EF297" s="26"/>
      <c r="EG297" s="26"/>
      <c r="EH297" s="27" t="str">
        <f t="shared" si="139"/>
        <v/>
      </c>
      <c r="EI297" s="27" t="str">
        <f t="shared" si="140"/>
        <v/>
      </c>
      <c r="EJ297" s="27" t="str">
        <f t="shared" si="141"/>
        <v/>
      </c>
      <c r="EK297" s="27" t="str">
        <f t="shared" si="142"/>
        <v/>
      </c>
      <c r="EL297" s="527"/>
      <c r="EN297" s="6" t="str">
        <f t="shared" si="143"/>
        <v/>
      </c>
      <c r="EO297" s="6" t="str">
        <f t="shared" si="144"/>
        <v/>
      </c>
      <c r="EP297" s="6" t="str">
        <f t="shared" si="145"/>
        <v/>
      </c>
      <c r="EQ297" s="6" t="str">
        <f t="shared" si="146"/>
        <v/>
      </c>
      <c r="ER297" s="24" t="str">
        <f t="shared" si="161"/>
        <v/>
      </c>
      <c r="ET297" s="6" t="e">
        <f t="shared" si="147"/>
        <v>#VALUE!</v>
      </c>
      <c r="EV297" s="79"/>
      <c r="EW297" s="79"/>
      <c r="EX297" s="79"/>
      <c r="EZ297" s="189" t="e">
        <f t="shared" si="148"/>
        <v>#VALUE!</v>
      </c>
      <c r="FA297" s="201" t="e">
        <f t="shared" si="162"/>
        <v>#VALUE!</v>
      </c>
      <c r="FB297" s="23"/>
      <c r="FC297" s="189" t="e">
        <f t="shared" si="163"/>
        <v>#VALUE!</v>
      </c>
      <c r="FE297" s="213">
        <f t="shared" si="149"/>
        <v>0</v>
      </c>
      <c r="FF297" s="213">
        <f t="shared" si="150"/>
        <v>0</v>
      </c>
    </row>
    <row r="298" spans="1:162" ht="15.75" x14ac:dyDescent="0.25">
      <c r="A298" s="23"/>
      <c r="B298" s="23"/>
      <c r="C298" s="23"/>
      <c r="D298" s="23"/>
      <c r="E298" s="16"/>
      <c r="F298" s="16"/>
      <c r="G298" s="40"/>
      <c r="H298" s="40"/>
      <c r="I298" s="40"/>
      <c r="J298" s="40"/>
      <c r="K298" s="40"/>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23"/>
      <c r="AK298" s="23"/>
      <c r="AL298" s="23"/>
      <c r="AM298" s="23"/>
      <c r="AN298" s="23"/>
      <c r="AO298" s="23"/>
      <c r="AP298" s="23"/>
      <c r="AQ298" s="23"/>
      <c r="AR298" s="23"/>
      <c r="AS298" s="41">
        <f t="shared" si="151"/>
        <v>0</v>
      </c>
      <c r="AT298" s="8"/>
      <c r="AU298" s="8"/>
      <c r="AV298" s="8"/>
      <c r="AW298" s="8"/>
      <c r="AX298" s="8"/>
      <c r="AY298" s="8"/>
      <c r="AZ298" s="8"/>
      <c r="BA298" s="8"/>
      <c r="BB298" s="8"/>
      <c r="BC298" s="8"/>
      <c r="BD298" s="8"/>
      <c r="BE298" s="8"/>
      <c r="BF298" s="8"/>
      <c r="BG298" s="8"/>
      <c r="BH298" s="8"/>
      <c r="BI298" s="8"/>
      <c r="BJ298" s="11" t="str">
        <f t="shared" si="164"/>
        <v/>
      </c>
      <c r="BK298" s="11" t="str">
        <f t="shared" si="165"/>
        <v/>
      </c>
      <c r="BL298" s="16"/>
      <c r="BM298" s="16"/>
      <c r="BN298" s="14" t="str">
        <f t="shared" si="152"/>
        <v/>
      </c>
      <c r="BO298" s="14" t="str">
        <f t="shared" si="153"/>
        <v/>
      </c>
      <c r="BP298" s="33"/>
      <c r="BR298" s="29"/>
      <c r="BS298" s="30"/>
      <c r="BT298" s="30"/>
      <c r="BU298" s="30"/>
      <c r="BV298" s="30"/>
      <c r="BW298" s="30"/>
      <c r="BX298" s="25"/>
      <c r="BY298" s="48">
        <f t="shared" si="154"/>
        <v>0</v>
      </c>
      <c r="BZ298" s="26"/>
      <c r="CA298" s="26"/>
      <c r="CB298" s="26"/>
      <c r="CC298" s="26"/>
      <c r="CD298" s="26"/>
      <c r="CE298" s="26"/>
      <c r="CF298" s="26"/>
      <c r="CG298" s="26"/>
      <c r="CH298" s="26"/>
      <c r="CI298" s="26"/>
      <c r="CJ298" s="26"/>
      <c r="CK298" s="26"/>
      <c r="CL298" s="27" t="str">
        <f t="shared" si="136"/>
        <v/>
      </c>
      <c r="CM298" s="27" t="str">
        <f t="shared" si="155"/>
        <v/>
      </c>
      <c r="CN298" s="26"/>
      <c r="CO298" s="26"/>
      <c r="CP298" s="14" t="str">
        <f t="shared" si="137"/>
        <v/>
      </c>
      <c r="CQ298" s="14" t="str">
        <f t="shared" si="138"/>
        <v/>
      </c>
      <c r="CR298" s="33"/>
      <c r="CS298" s="33"/>
      <c r="CT298" s="32"/>
      <c r="CU298" s="32"/>
      <c r="CV298" s="32"/>
      <c r="CW298" s="23"/>
      <c r="CX298" s="23"/>
      <c r="CY298" s="23"/>
      <c r="CZ298" s="23"/>
      <c r="DA298" s="26">
        <f t="shared" si="156"/>
        <v>0</v>
      </c>
      <c r="DB298" s="26"/>
      <c r="DC298" s="26"/>
      <c r="DD298" s="26"/>
      <c r="DE298" s="26"/>
      <c r="DF298" s="26"/>
      <c r="DG298" s="26"/>
      <c r="DH298" s="26"/>
      <c r="DI298" s="26"/>
      <c r="DJ298" s="26"/>
      <c r="DK298" s="26"/>
      <c r="DL298" s="26"/>
      <c r="DM298" s="26"/>
      <c r="DN298" s="26"/>
      <c r="DO298" s="26"/>
      <c r="DP298" s="26"/>
      <c r="DQ298" s="26"/>
      <c r="DR298" s="26"/>
      <c r="DS298" s="26"/>
      <c r="DT298" s="26"/>
      <c r="DU298" s="26"/>
      <c r="DV298" s="26"/>
      <c r="DW298" s="26"/>
      <c r="DX298" s="26"/>
      <c r="DY298" s="26"/>
      <c r="DZ298" s="27" t="str">
        <f t="shared" si="157"/>
        <v/>
      </c>
      <c r="EA298" s="27" t="str">
        <f t="shared" si="158"/>
        <v/>
      </c>
      <c r="EB298" s="27" t="str">
        <f t="shared" si="159"/>
        <v/>
      </c>
      <c r="EC298" s="27" t="str">
        <f t="shared" si="160"/>
        <v/>
      </c>
      <c r="ED298" s="26"/>
      <c r="EE298" s="26"/>
      <c r="EF298" s="26"/>
      <c r="EG298" s="26"/>
      <c r="EH298" s="27" t="str">
        <f t="shared" si="139"/>
        <v/>
      </c>
      <c r="EI298" s="27" t="str">
        <f t="shared" si="140"/>
        <v/>
      </c>
      <c r="EJ298" s="27" t="str">
        <f t="shared" si="141"/>
        <v/>
      </c>
      <c r="EK298" s="27" t="str">
        <f t="shared" si="142"/>
        <v/>
      </c>
      <c r="EL298" s="527"/>
      <c r="EN298" s="6" t="str">
        <f t="shared" si="143"/>
        <v/>
      </c>
      <c r="EO298" s="6" t="str">
        <f t="shared" si="144"/>
        <v/>
      </c>
      <c r="EP298" s="6" t="str">
        <f t="shared" si="145"/>
        <v/>
      </c>
      <c r="EQ298" s="6" t="str">
        <f t="shared" si="146"/>
        <v/>
      </c>
      <c r="ER298" s="24" t="str">
        <f t="shared" si="161"/>
        <v/>
      </c>
      <c r="ET298" s="6" t="e">
        <f t="shared" si="147"/>
        <v>#VALUE!</v>
      </c>
      <c r="EV298" s="79"/>
      <c r="EW298" s="79"/>
      <c r="EX298" s="79"/>
      <c r="EZ298" s="189" t="e">
        <f t="shared" si="148"/>
        <v>#VALUE!</v>
      </c>
      <c r="FA298" s="201" t="e">
        <f t="shared" si="162"/>
        <v>#VALUE!</v>
      </c>
      <c r="FB298" s="23"/>
      <c r="FC298" s="189" t="e">
        <f t="shared" si="163"/>
        <v>#VALUE!</v>
      </c>
      <c r="FE298" s="213">
        <f t="shared" si="149"/>
        <v>0</v>
      </c>
      <c r="FF298" s="213">
        <f t="shared" si="150"/>
        <v>0</v>
      </c>
    </row>
    <row r="299" spans="1:162" ht="15.75" x14ac:dyDescent="0.25">
      <c r="A299" s="23"/>
      <c r="B299" s="23"/>
      <c r="C299" s="23"/>
      <c r="D299" s="23"/>
      <c r="E299" s="16"/>
      <c r="F299" s="16"/>
      <c r="G299" s="40"/>
      <c r="H299" s="40"/>
      <c r="I299" s="40"/>
      <c r="J299" s="40"/>
      <c r="K299" s="40"/>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23"/>
      <c r="AK299" s="23"/>
      <c r="AL299" s="23"/>
      <c r="AM299" s="23"/>
      <c r="AN299" s="23"/>
      <c r="AO299" s="23"/>
      <c r="AP299" s="23"/>
      <c r="AQ299" s="23"/>
      <c r="AR299" s="23"/>
      <c r="AS299" s="41">
        <f t="shared" si="151"/>
        <v>0</v>
      </c>
      <c r="AT299" s="8"/>
      <c r="AU299" s="8"/>
      <c r="AV299" s="8"/>
      <c r="AW299" s="8"/>
      <c r="AX299" s="8"/>
      <c r="AY299" s="8"/>
      <c r="AZ299" s="8"/>
      <c r="BA299" s="8"/>
      <c r="BB299" s="8"/>
      <c r="BC299" s="8"/>
      <c r="BD299" s="8"/>
      <c r="BE299" s="8"/>
      <c r="BF299" s="8"/>
      <c r="BG299" s="8"/>
      <c r="BH299" s="8"/>
      <c r="BI299" s="8"/>
      <c r="BJ299" s="11" t="str">
        <f t="shared" si="164"/>
        <v/>
      </c>
      <c r="BK299" s="11" t="str">
        <f t="shared" si="165"/>
        <v/>
      </c>
      <c r="BL299" s="16"/>
      <c r="BM299" s="16"/>
      <c r="BN299" s="14" t="str">
        <f t="shared" si="152"/>
        <v/>
      </c>
      <c r="BO299" s="14" t="str">
        <f t="shared" si="153"/>
        <v/>
      </c>
      <c r="BP299" s="33"/>
      <c r="BR299" s="29"/>
      <c r="BS299" s="30"/>
      <c r="BT299" s="30"/>
      <c r="BU299" s="30"/>
      <c r="BV299" s="30"/>
      <c r="BW299" s="30"/>
      <c r="BX299" s="25"/>
      <c r="BY299" s="48">
        <f t="shared" si="154"/>
        <v>0</v>
      </c>
      <c r="BZ299" s="26"/>
      <c r="CA299" s="26"/>
      <c r="CB299" s="26"/>
      <c r="CC299" s="26"/>
      <c r="CD299" s="26"/>
      <c r="CE299" s="26"/>
      <c r="CF299" s="26"/>
      <c r="CG299" s="26"/>
      <c r="CH299" s="26"/>
      <c r="CI299" s="26"/>
      <c r="CJ299" s="26"/>
      <c r="CK299" s="26"/>
      <c r="CL299" s="27" t="str">
        <f t="shared" si="136"/>
        <v/>
      </c>
      <c r="CM299" s="27" t="str">
        <f t="shared" si="155"/>
        <v/>
      </c>
      <c r="CN299" s="26"/>
      <c r="CO299" s="26"/>
      <c r="CP299" s="14" t="str">
        <f t="shared" si="137"/>
        <v/>
      </c>
      <c r="CQ299" s="14" t="str">
        <f t="shared" si="138"/>
        <v/>
      </c>
      <c r="CR299" s="33"/>
      <c r="CS299" s="33"/>
      <c r="CT299" s="32"/>
      <c r="CU299" s="32"/>
      <c r="CV299" s="32"/>
      <c r="CW299" s="23"/>
      <c r="CX299" s="23"/>
      <c r="CY299" s="23"/>
      <c r="CZ299" s="23"/>
      <c r="DA299" s="26">
        <f t="shared" si="156"/>
        <v>0</v>
      </c>
      <c r="DB299" s="26"/>
      <c r="DC299" s="26"/>
      <c r="DD299" s="26"/>
      <c r="DE299" s="26"/>
      <c r="DF299" s="26"/>
      <c r="DG299" s="26"/>
      <c r="DH299" s="26"/>
      <c r="DI299" s="26"/>
      <c r="DJ299" s="26"/>
      <c r="DK299" s="26"/>
      <c r="DL299" s="26"/>
      <c r="DM299" s="26"/>
      <c r="DN299" s="26"/>
      <c r="DO299" s="26"/>
      <c r="DP299" s="26"/>
      <c r="DQ299" s="26"/>
      <c r="DR299" s="26"/>
      <c r="DS299" s="26"/>
      <c r="DT299" s="26"/>
      <c r="DU299" s="26"/>
      <c r="DV299" s="26"/>
      <c r="DW299" s="26"/>
      <c r="DX299" s="26"/>
      <c r="DY299" s="26"/>
      <c r="DZ299" s="27" t="str">
        <f t="shared" si="157"/>
        <v/>
      </c>
      <c r="EA299" s="27" t="str">
        <f t="shared" si="158"/>
        <v/>
      </c>
      <c r="EB299" s="27" t="str">
        <f t="shared" si="159"/>
        <v/>
      </c>
      <c r="EC299" s="27" t="str">
        <f t="shared" si="160"/>
        <v/>
      </c>
      <c r="ED299" s="26"/>
      <c r="EE299" s="26"/>
      <c r="EF299" s="26"/>
      <c r="EG299" s="26"/>
      <c r="EH299" s="27" t="str">
        <f t="shared" si="139"/>
        <v/>
      </c>
      <c r="EI299" s="27" t="str">
        <f t="shared" si="140"/>
        <v/>
      </c>
      <c r="EJ299" s="27" t="str">
        <f t="shared" si="141"/>
        <v/>
      </c>
      <c r="EK299" s="27" t="str">
        <f t="shared" si="142"/>
        <v/>
      </c>
      <c r="EL299" s="527"/>
      <c r="EN299" s="6" t="str">
        <f t="shared" si="143"/>
        <v/>
      </c>
      <c r="EO299" s="6" t="str">
        <f t="shared" si="144"/>
        <v/>
      </c>
      <c r="EP299" s="6" t="str">
        <f t="shared" si="145"/>
        <v/>
      </c>
      <c r="EQ299" s="6" t="str">
        <f t="shared" si="146"/>
        <v/>
      </c>
      <c r="ER299" s="24" t="str">
        <f t="shared" si="161"/>
        <v/>
      </c>
      <c r="ET299" s="6" t="e">
        <f t="shared" si="147"/>
        <v>#VALUE!</v>
      </c>
      <c r="EV299" s="79"/>
      <c r="EW299" s="79"/>
      <c r="EX299" s="79"/>
      <c r="EZ299" s="189" t="e">
        <f t="shared" si="148"/>
        <v>#VALUE!</v>
      </c>
      <c r="FA299" s="201" t="e">
        <f t="shared" si="162"/>
        <v>#VALUE!</v>
      </c>
      <c r="FB299" s="23"/>
      <c r="FC299" s="189" t="e">
        <f t="shared" si="163"/>
        <v>#VALUE!</v>
      </c>
      <c r="FE299" s="213">
        <f t="shared" si="149"/>
        <v>0</v>
      </c>
      <c r="FF299" s="213">
        <f t="shared" si="150"/>
        <v>0</v>
      </c>
    </row>
    <row r="300" spans="1:162" ht="15.75" x14ac:dyDescent="0.25">
      <c r="A300" s="23"/>
      <c r="B300" s="23"/>
      <c r="C300" s="23"/>
      <c r="D300" s="23"/>
      <c r="E300" s="16"/>
      <c r="F300" s="16"/>
      <c r="G300" s="40"/>
      <c r="H300" s="40"/>
      <c r="I300" s="40"/>
      <c r="J300" s="40"/>
      <c r="K300" s="40"/>
      <c r="L300" s="40"/>
      <c r="M300" s="40"/>
      <c r="N300" s="40"/>
      <c r="O300" s="40"/>
      <c r="P300" s="40"/>
      <c r="Q300" s="40"/>
      <c r="R300" s="40"/>
      <c r="S300" s="40"/>
      <c r="T300" s="40"/>
      <c r="U300" s="40"/>
      <c r="V300" s="40"/>
      <c r="W300" s="40"/>
      <c r="X300" s="40"/>
      <c r="Y300" s="40"/>
      <c r="Z300" s="40"/>
      <c r="AA300" s="40"/>
      <c r="AB300" s="40"/>
      <c r="AC300" s="40"/>
      <c r="AD300" s="40"/>
      <c r="AE300" s="40"/>
      <c r="AF300" s="40"/>
      <c r="AG300" s="40"/>
      <c r="AH300" s="40"/>
      <c r="AI300" s="40"/>
      <c r="AJ300" s="23"/>
      <c r="AK300" s="23"/>
      <c r="AL300" s="23"/>
      <c r="AM300" s="23"/>
      <c r="AN300" s="23"/>
      <c r="AO300" s="23"/>
      <c r="AP300" s="23"/>
      <c r="AQ300" s="23"/>
      <c r="AR300" s="23"/>
      <c r="AS300" s="41">
        <f t="shared" si="151"/>
        <v>0</v>
      </c>
      <c r="AT300" s="8"/>
      <c r="AU300" s="8"/>
      <c r="AV300" s="8"/>
      <c r="AW300" s="8"/>
      <c r="AX300" s="8"/>
      <c r="AY300" s="8"/>
      <c r="AZ300" s="8"/>
      <c r="BA300" s="8"/>
      <c r="BB300" s="8"/>
      <c r="BC300" s="8"/>
      <c r="BD300" s="8"/>
      <c r="BE300" s="8"/>
      <c r="BF300" s="8"/>
      <c r="BG300" s="8"/>
      <c r="BH300" s="8"/>
      <c r="BI300" s="8"/>
      <c r="BJ300" s="11" t="str">
        <f t="shared" si="164"/>
        <v/>
      </c>
      <c r="BK300" s="11" t="str">
        <f t="shared" si="165"/>
        <v/>
      </c>
      <c r="BL300" s="16"/>
      <c r="BM300" s="16"/>
      <c r="BN300" s="14" t="str">
        <f t="shared" si="152"/>
        <v/>
      </c>
      <c r="BO300" s="14" t="str">
        <f t="shared" si="153"/>
        <v/>
      </c>
      <c r="BP300" s="33"/>
      <c r="BR300" s="29"/>
      <c r="BS300" s="30"/>
      <c r="BT300" s="30"/>
      <c r="BU300" s="30"/>
      <c r="BV300" s="30"/>
      <c r="BW300" s="30"/>
      <c r="BX300" s="25"/>
      <c r="BY300" s="48">
        <f t="shared" si="154"/>
        <v>0</v>
      </c>
      <c r="BZ300" s="26"/>
      <c r="CA300" s="26"/>
      <c r="CB300" s="26"/>
      <c r="CC300" s="26"/>
      <c r="CD300" s="26"/>
      <c r="CE300" s="26"/>
      <c r="CF300" s="26"/>
      <c r="CG300" s="26"/>
      <c r="CH300" s="26"/>
      <c r="CI300" s="26"/>
      <c r="CJ300" s="26"/>
      <c r="CK300" s="26"/>
      <c r="CL300" s="27" t="str">
        <f t="shared" si="136"/>
        <v/>
      </c>
      <c r="CM300" s="27" t="str">
        <f t="shared" si="155"/>
        <v/>
      </c>
      <c r="CN300" s="26"/>
      <c r="CO300" s="26"/>
      <c r="CP300" s="14" t="str">
        <f t="shared" si="137"/>
        <v/>
      </c>
      <c r="CQ300" s="14" t="str">
        <f t="shared" si="138"/>
        <v/>
      </c>
      <c r="CR300" s="33"/>
      <c r="CS300" s="33"/>
      <c r="CT300" s="32"/>
      <c r="CU300" s="32"/>
      <c r="CV300" s="32"/>
      <c r="CW300" s="23"/>
      <c r="CX300" s="23"/>
      <c r="CY300" s="23"/>
      <c r="CZ300" s="23"/>
      <c r="DA300" s="26">
        <f t="shared" si="156"/>
        <v>0</v>
      </c>
      <c r="DB300" s="26"/>
      <c r="DC300" s="26"/>
      <c r="DD300" s="26"/>
      <c r="DE300" s="26"/>
      <c r="DF300" s="26"/>
      <c r="DG300" s="26"/>
      <c r="DH300" s="26"/>
      <c r="DI300" s="26"/>
      <c r="DJ300" s="26"/>
      <c r="DK300" s="26"/>
      <c r="DL300" s="26"/>
      <c r="DM300" s="26"/>
      <c r="DN300" s="26"/>
      <c r="DO300" s="26"/>
      <c r="DP300" s="26"/>
      <c r="DQ300" s="26"/>
      <c r="DR300" s="26"/>
      <c r="DS300" s="26"/>
      <c r="DT300" s="26"/>
      <c r="DU300" s="26"/>
      <c r="DV300" s="26"/>
      <c r="DW300" s="26"/>
      <c r="DX300" s="26"/>
      <c r="DY300" s="26"/>
      <c r="DZ300" s="27" t="str">
        <f t="shared" si="157"/>
        <v/>
      </c>
      <c r="EA300" s="27" t="str">
        <f t="shared" si="158"/>
        <v/>
      </c>
      <c r="EB300" s="27" t="str">
        <f t="shared" si="159"/>
        <v/>
      </c>
      <c r="EC300" s="27" t="str">
        <f t="shared" si="160"/>
        <v/>
      </c>
      <c r="ED300" s="26"/>
      <c r="EE300" s="26"/>
      <c r="EF300" s="26"/>
      <c r="EG300" s="26"/>
      <c r="EH300" s="27" t="str">
        <f t="shared" si="139"/>
        <v/>
      </c>
      <c r="EI300" s="27" t="str">
        <f t="shared" si="140"/>
        <v/>
      </c>
      <c r="EJ300" s="27" t="str">
        <f t="shared" si="141"/>
        <v/>
      </c>
      <c r="EK300" s="27" t="str">
        <f t="shared" si="142"/>
        <v/>
      </c>
      <c r="EL300" s="527"/>
      <c r="EN300" s="6" t="str">
        <f t="shared" si="143"/>
        <v/>
      </c>
      <c r="EO300" s="6" t="str">
        <f t="shared" si="144"/>
        <v/>
      </c>
      <c r="EP300" s="6" t="str">
        <f t="shared" si="145"/>
        <v/>
      </c>
      <c r="EQ300" s="6" t="str">
        <f t="shared" si="146"/>
        <v/>
      </c>
      <c r="ER300" s="24" t="str">
        <f t="shared" si="161"/>
        <v/>
      </c>
      <c r="ET300" s="6" t="e">
        <f t="shared" si="147"/>
        <v>#VALUE!</v>
      </c>
      <c r="EV300" s="79"/>
      <c r="EW300" s="79"/>
      <c r="EX300" s="79"/>
      <c r="EZ300" s="189" t="e">
        <f t="shared" si="148"/>
        <v>#VALUE!</v>
      </c>
      <c r="FA300" s="201" t="e">
        <f t="shared" si="162"/>
        <v>#VALUE!</v>
      </c>
      <c r="FB300" s="23"/>
      <c r="FC300" s="189" t="e">
        <f t="shared" si="163"/>
        <v>#VALUE!</v>
      </c>
      <c r="FE300" s="213">
        <f t="shared" si="149"/>
        <v>0</v>
      </c>
      <c r="FF300" s="213">
        <f t="shared" si="150"/>
        <v>0</v>
      </c>
    </row>
    <row r="301" spans="1:162" ht="15.75" x14ac:dyDescent="0.25">
      <c r="A301" s="23"/>
      <c r="B301" s="23"/>
      <c r="C301" s="23"/>
      <c r="D301" s="23"/>
      <c r="E301" s="16"/>
      <c r="F301" s="16"/>
      <c r="G301" s="40"/>
      <c r="H301" s="40"/>
      <c r="I301" s="40"/>
      <c r="J301" s="40"/>
      <c r="K301" s="40"/>
      <c r="L301" s="40"/>
      <c r="M301" s="40"/>
      <c r="N301" s="40"/>
      <c r="O301" s="40"/>
      <c r="P301" s="40"/>
      <c r="Q301" s="40"/>
      <c r="R301" s="40"/>
      <c r="S301" s="40"/>
      <c r="T301" s="40"/>
      <c r="U301" s="40"/>
      <c r="V301" s="40"/>
      <c r="W301" s="40"/>
      <c r="X301" s="40"/>
      <c r="Y301" s="40"/>
      <c r="Z301" s="40"/>
      <c r="AA301" s="40"/>
      <c r="AB301" s="40"/>
      <c r="AC301" s="40"/>
      <c r="AD301" s="40"/>
      <c r="AE301" s="40"/>
      <c r="AF301" s="40"/>
      <c r="AG301" s="40"/>
      <c r="AH301" s="40"/>
      <c r="AI301" s="40"/>
      <c r="AJ301" s="23"/>
      <c r="AK301" s="23"/>
      <c r="AL301" s="23"/>
      <c r="AM301" s="23"/>
      <c r="AN301" s="23"/>
      <c r="AO301" s="23"/>
      <c r="AP301" s="23"/>
      <c r="AQ301" s="23"/>
      <c r="AR301" s="23"/>
      <c r="AS301" s="41">
        <f t="shared" si="151"/>
        <v>0</v>
      </c>
      <c r="AT301" s="8"/>
      <c r="AU301" s="8"/>
      <c r="AV301" s="8"/>
      <c r="AW301" s="8"/>
      <c r="AX301" s="8"/>
      <c r="AY301" s="8"/>
      <c r="AZ301" s="8"/>
      <c r="BA301" s="8"/>
      <c r="BB301" s="8"/>
      <c r="BC301" s="8"/>
      <c r="BD301" s="8"/>
      <c r="BE301" s="8"/>
      <c r="BF301" s="8"/>
      <c r="BG301" s="8"/>
      <c r="BH301" s="8"/>
      <c r="BI301" s="8"/>
      <c r="BJ301" s="11" t="str">
        <f t="shared" si="164"/>
        <v/>
      </c>
      <c r="BK301" s="11" t="str">
        <f t="shared" si="165"/>
        <v/>
      </c>
      <c r="BL301" s="16"/>
      <c r="BM301" s="16"/>
      <c r="BN301" s="14" t="str">
        <f t="shared" si="152"/>
        <v/>
      </c>
      <c r="BO301" s="14" t="str">
        <f t="shared" si="153"/>
        <v/>
      </c>
      <c r="BP301" s="33"/>
      <c r="BR301" s="29"/>
      <c r="BS301" s="30"/>
      <c r="BT301" s="30"/>
      <c r="BU301" s="30"/>
      <c r="BV301" s="30"/>
      <c r="BW301" s="30"/>
      <c r="BX301" s="25"/>
      <c r="BY301" s="48">
        <f t="shared" si="154"/>
        <v>0</v>
      </c>
      <c r="BZ301" s="26"/>
      <c r="CA301" s="26"/>
      <c r="CB301" s="26"/>
      <c r="CC301" s="26"/>
      <c r="CD301" s="26"/>
      <c r="CE301" s="26"/>
      <c r="CF301" s="26"/>
      <c r="CG301" s="26"/>
      <c r="CH301" s="26"/>
      <c r="CI301" s="26"/>
      <c r="CJ301" s="26"/>
      <c r="CK301" s="26"/>
      <c r="CL301" s="27" t="str">
        <f t="shared" si="136"/>
        <v/>
      </c>
      <c r="CM301" s="27" t="str">
        <f t="shared" si="155"/>
        <v/>
      </c>
      <c r="CN301" s="26"/>
      <c r="CO301" s="26"/>
      <c r="CP301" s="14" t="str">
        <f t="shared" si="137"/>
        <v/>
      </c>
      <c r="CQ301" s="14" t="str">
        <f t="shared" si="138"/>
        <v/>
      </c>
      <c r="CR301" s="33"/>
      <c r="CS301" s="33"/>
      <c r="CT301" s="32"/>
      <c r="CU301" s="32"/>
      <c r="CV301" s="32"/>
      <c r="CW301" s="23"/>
      <c r="CX301" s="23"/>
      <c r="CY301" s="23"/>
      <c r="CZ301" s="23"/>
      <c r="DA301" s="26">
        <f t="shared" si="156"/>
        <v>0</v>
      </c>
      <c r="DB301" s="26"/>
      <c r="DC301" s="26"/>
      <c r="DD301" s="26"/>
      <c r="DE301" s="26"/>
      <c r="DF301" s="26"/>
      <c r="DG301" s="26"/>
      <c r="DH301" s="26"/>
      <c r="DI301" s="26"/>
      <c r="DJ301" s="26"/>
      <c r="DK301" s="26"/>
      <c r="DL301" s="26"/>
      <c r="DM301" s="26"/>
      <c r="DN301" s="26"/>
      <c r="DO301" s="26"/>
      <c r="DP301" s="26"/>
      <c r="DQ301" s="26"/>
      <c r="DR301" s="26"/>
      <c r="DS301" s="26"/>
      <c r="DT301" s="26"/>
      <c r="DU301" s="26"/>
      <c r="DV301" s="26"/>
      <c r="DW301" s="26"/>
      <c r="DX301" s="26"/>
      <c r="DY301" s="26"/>
      <c r="DZ301" s="27" t="str">
        <f t="shared" si="157"/>
        <v/>
      </c>
      <c r="EA301" s="27" t="str">
        <f t="shared" si="158"/>
        <v/>
      </c>
      <c r="EB301" s="27" t="str">
        <f t="shared" si="159"/>
        <v/>
      </c>
      <c r="EC301" s="27" t="str">
        <f t="shared" si="160"/>
        <v/>
      </c>
      <c r="ED301" s="26"/>
      <c r="EE301" s="26"/>
      <c r="EF301" s="26"/>
      <c r="EG301" s="26"/>
      <c r="EH301" s="27" t="str">
        <f t="shared" si="139"/>
        <v/>
      </c>
      <c r="EI301" s="27" t="str">
        <f t="shared" si="140"/>
        <v/>
      </c>
      <c r="EJ301" s="27" t="str">
        <f t="shared" si="141"/>
        <v/>
      </c>
      <c r="EK301" s="27" t="str">
        <f t="shared" si="142"/>
        <v/>
      </c>
      <c r="EL301" s="527"/>
      <c r="EN301" s="6" t="str">
        <f t="shared" si="143"/>
        <v/>
      </c>
      <c r="EO301" s="6" t="str">
        <f t="shared" si="144"/>
        <v/>
      </c>
      <c r="EP301" s="6" t="str">
        <f t="shared" si="145"/>
        <v/>
      </c>
      <c r="EQ301" s="6" t="str">
        <f t="shared" si="146"/>
        <v/>
      </c>
      <c r="ER301" s="24" t="str">
        <f t="shared" si="161"/>
        <v/>
      </c>
      <c r="ET301" s="6" t="e">
        <f t="shared" si="147"/>
        <v>#VALUE!</v>
      </c>
      <c r="EV301" s="79"/>
      <c r="EW301" s="79"/>
      <c r="EX301" s="79"/>
      <c r="EZ301" s="189" t="e">
        <f t="shared" si="148"/>
        <v>#VALUE!</v>
      </c>
      <c r="FA301" s="201" t="e">
        <f t="shared" si="162"/>
        <v>#VALUE!</v>
      </c>
      <c r="FB301" s="23"/>
      <c r="FC301" s="189" t="e">
        <f t="shared" si="163"/>
        <v>#VALUE!</v>
      </c>
      <c r="FE301" s="213">
        <f t="shared" si="149"/>
        <v>0</v>
      </c>
      <c r="FF301" s="213">
        <f t="shared" si="150"/>
        <v>0</v>
      </c>
    </row>
    <row r="302" spans="1:162" ht="15.75" x14ac:dyDescent="0.25">
      <c r="A302" s="23"/>
      <c r="B302" s="23"/>
      <c r="C302" s="23"/>
      <c r="D302" s="23"/>
      <c r="E302" s="16"/>
      <c r="F302" s="16"/>
      <c r="G302" s="40"/>
      <c r="H302" s="40"/>
      <c r="I302" s="40"/>
      <c r="J302" s="40"/>
      <c r="K302" s="40"/>
      <c r="L302" s="40"/>
      <c r="M302" s="40"/>
      <c r="N302" s="40"/>
      <c r="O302" s="40"/>
      <c r="P302" s="40"/>
      <c r="Q302" s="40"/>
      <c r="R302" s="40"/>
      <c r="S302" s="40"/>
      <c r="T302" s="40"/>
      <c r="U302" s="40"/>
      <c r="V302" s="40"/>
      <c r="W302" s="40"/>
      <c r="X302" s="40"/>
      <c r="Y302" s="40"/>
      <c r="Z302" s="40"/>
      <c r="AA302" s="40"/>
      <c r="AB302" s="40"/>
      <c r="AC302" s="40"/>
      <c r="AD302" s="40"/>
      <c r="AE302" s="40"/>
      <c r="AF302" s="40"/>
      <c r="AG302" s="40"/>
      <c r="AH302" s="40"/>
      <c r="AI302" s="40"/>
      <c r="AJ302" s="23"/>
      <c r="AK302" s="23"/>
      <c r="AL302" s="23"/>
      <c r="AM302" s="23"/>
      <c r="AN302" s="23"/>
      <c r="AO302" s="23"/>
      <c r="AP302" s="23"/>
      <c r="AQ302" s="23"/>
      <c r="AR302" s="23"/>
      <c r="AS302" s="41">
        <f t="shared" si="151"/>
        <v>0</v>
      </c>
      <c r="AT302" s="8"/>
      <c r="AU302" s="8"/>
      <c r="AV302" s="8"/>
      <c r="AW302" s="8"/>
      <c r="AX302" s="8"/>
      <c r="AY302" s="8"/>
      <c r="AZ302" s="8"/>
      <c r="BA302" s="8"/>
      <c r="BB302" s="8"/>
      <c r="BC302" s="8"/>
      <c r="BD302" s="8"/>
      <c r="BE302" s="8"/>
      <c r="BF302" s="8"/>
      <c r="BG302" s="8"/>
      <c r="BH302" s="8"/>
      <c r="BI302" s="8"/>
      <c r="BJ302" s="11" t="str">
        <f t="shared" si="164"/>
        <v/>
      </c>
      <c r="BK302" s="11" t="str">
        <f t="shared" si="165"/>
        <v/>
      </c>
      <c r="BL302" s="16"/>
      <c r="BM302" s="16"/>
      <c r="BN302" s="14" t="str">
        <f t="shared" si="152"/>
        <v/>
      </c>
      <c r="BO302" s="14" t="str">
        <f t="shared" si="153"/>
        <v/>
      </c>
      <c r="BP302" s="33"/>
      <c r="BR302" s="29"/>
      <c r="BS302" s="30"/>
      <c r="BT302" s="30"/>
      <c r="BU302" s="30"/>
      <c r="BV302" s="30"/>
      <c r="BW302" s="30"/>
      <c r="BX302" s="25"/>
      <c r="BY302" s="48">
        <f t="shared" si="154"/>
        <v>0</v>
      </c>
      <c r="BZ302" s="26"/>
      <c r="CA302" s="26"/>
      <c r="CB302" s="26"/>
      <c r="CC302" s="26"/>
      <c r="CD302" s="26"/>
      <c r="CE302" s="26"/>
      <c r="CF302" s="26"/>
      <c r="CG302" s="26"/>
      <c r="CH302" s="26"/>
      <c r="CI302" s="26"/>
      <c r="CJ302" s="26"/>
      <c r="CK302" s="26"/>
      <c r="CL302" s="27" t="str">
        <f t="shared" si="136"/>
        <v/>
      </c>
      <c r="CM302" s="27" t="str">
        <f t="shared" si="155"/>
        <v/>
      </c>
      <c r="CN302" s="26"/>
      <c r="CO302" s="26"/>
      <c r="CP302" s="14" t="str">
        <f t="shared" si="137"/>
        <v/>
      </c>
      <c r="CQ302" s="14" t="str">
        <f t="shared" si="138"/>
        <v/>
      </c>
      <c r="CR302" s="33"/>
      <c r="CS302" s="33"/>
      <c r="CT302" s="32"/>
      <c r="CU302" s="32"/>
      <c r="CV302" s="32"/>
      <c r="CW302" s="23"/>
      <c r="CX302" s="23"/>
      <c r="CY302" s="23"/>
      <c r="CZ302" s="23"/>
      <c r="DA302" s="26">
        <f t="shared" si="156"/>
        <v>0</v>
      </c>
      <c r="DB302" s="26"/>
      <c r="DC302" s="26"/>
      <c r="DD302" s="26"/>
      <c r="DE302" s="26"/>
      <c r="DF302" s="26"/>
      <c r="DG302" s="26"/>
      <c r="DH302" s="26"/>
      <c r="DI302" s="26"/>
      <c r="DJ302" s="26"/>
      <c r="DK302" s="26"/>
      <c r="DL302" s="26"/>
      <c r="DM302" s="26"/>
      <c r="DN302" s="26"/>
      <c r="DO302" s="26"/>
      <c r="DP302" s="26"/>
      <c r="DQ302" s="26"/>
      <c r="DR302" s="26"/>
      <c r="DS302" s="26"/>
      <c r="DT302" s="26"/>
      <c r="DU302" s="26"/>
      <c r="DV302" s="26"/>
      <c r="DW302" s="26"/>
      <c r="DX302" s="26"/>
      <c r="DY302" s="26"/>
      <c r="DZ302" s="27" t="str">
        <f t="shared" si="157"/>
        <v/>
      </c>
      <c r="EA302" s="27" t="str">
        <f t="shared" si="158"/>
        <v/>
      </c>
      <c r="EB302" s="27" t="str">
        <f t="shared" si="159"/>
        <v/>
      </c>
      <c r="EC302" s="27" t="str">
        <f t="shared" si="160"/>
        <v/>
      </c>
      <c r="ED302" s="26"/>
      <c r="EE302" s="26"/>
      <c r="EF302" s="26"/>
      <c r="EG302" s="26"/>
      <c r="EH302" s="27" t="str">
        <f t="shared" si="139"/>
        <v/>
      </c>
      <c r="EI302" s="27" t="str">
        <f t="shared" si="140"/>
        <v/>
      </c>
      <c r="EJ302" s="27" t="str">
        <f t="shared" si="141"/>
        <v/>
      </c>
      <c r="EK302" s="27" t="str">
        <f t="shared" si="142"/>
        <v/>
      </c>
      <c r="EL302" s="527"/>
      <c r="EN302" s="6" t="str">
        <f t="shared" si="143"/>
        <v/>
      </c>
      <c r="EO302" s="6" t="str">
        <f t="shared" si="144"/>
        <v/>
      </c>
      <c r="EP302" s="6" t="str">
        <f t="shared" si="145"/>
        <v/>
      </c>
      <c r="EQ302" s="6" t="str">
        <f t="shared" si="146"/>
        <v/>
      </c>
      <c r="ER302" s="24" t="str">
        <f t="shared" si="161"/>
        <v/>
      </c>
      <c r="ET302" s="6" t="e">
        <f t="shared" si="147"/>
        <v>#VALUE!</v>
      </c>
      <c r="EV302" s="79"/>
      <c r="EW302" s="79"/>
      <c r="EX302" s="79"/>
      <c r="EZ302" s="189" t="e">
        <f t="shared" si="148"/>
        <v>#VALUE!</v>
      </c>
      <c r="FA302" s="201" t="e">
        <f t="shared" si="162"/>
        <v>#VALUE!</v>
      </c>
      <c r="FB302" s="23"/>
      <c r="FC302" s="189" t="e">
        <f t="shared" si="163"/>
        <v>#VALUE!</v>
      </c>
      <c r="FE302" s="213">
        <f t="shared" si="149"/>
        <v>0</v>
      </c>
      <c r="FF302" s="213">
        <f t="shared" si="150"/>
        <v>0</v>
      </c>
    </row>
    <row r="303" spans="1:162" ht="15.75" x14ac:dyDescent="0.25">
      <c r="A303" s="23"/>
      <c r="B303" s="23"/>
      <c r="C303" s="23"/>
      <c r="D303" s="23"/>
      <c r="E303" s="16"/>
      <c r="F303" s="16"/>
      <c r="G303" s="40"/>
      <c r="H303" s="40"/>
      <c r="I303" s="40"/>
      <c r="J303" s="40"/>
      <c r="K303" s="40"/>
      <c r="L303" s="40"/>
      <c r="M303" s="40"/>
      <c r="N303" s="40"/>
      <c r="O303" s="40"/>
      <c r="P303" s="40"/>
      <c r="Q303" s="40"/>
      <c r="R303" s="40"/>
      <c r="S303" s="40"/>
      <c r="T303" s="40"/>
      <c r="U303" s="40"/>
      <c r="V303" s="40"/>
      <c r="W303" s="40"/>
      <c r="X303" s="40"/>
      <c r="Y303" s="40"/>
      <c r="Z303" s="40"/>
      <c r="AA303" s="40"/>
      <c r="AB303" s="40"/>
      <c r="AC303" s="40"/>
      <c r="AD303" s="40"/>
      <c r="AE303" s="40"/>
      <c r="AF303" s="40"/>
      <c r="AG303" s="40"/>
      <c r="AH303" s="40"/>
      <c r="AI303" s="40"/>
      <c r="AJ303" s="23"/>
      <c r="AK303" s="23"/>
      <c r="AL303" s="23"/>
      <c r="AM303" s="23"/>
      <c r="AN303" s="23"/>
      <c r="AO303" s="23"/>
      <c r="AP303" s="23"/>
      <c r="AQ303" s="23"/>
      <c r="AR303" s="23"/>
      <c r="AS303" s="41">
        <f t="shared" si="151"/>
        <v>0</v>
      </c>
      <c r="AT303" s="8"/>
      <c r="AU303" s="8"/>
      <c r="AV303" s="8"/>
      <c r="AW303" s="8"/>
      <c r="AX303" s="8"/>
      <c r="AY303" s="8"/>
      <c r="AZ303" s="8"/>
      <c r="BA303" s="8"/>
      <c r="BB303" s="8"/>
      <c r="BC303" s="8"/>
      <c r="BD303" s="8"/>
      <c r="BE303" s="8"/>
      <c r="BF303" s="8"/>
      <c r="BG303" s="8"/>
      <c r="BH303" s="8"/>
      <c r="BI303" s="8"/>
      <c r="BJ303" s="11" t="str">
        <f t="shared" si="164"/>
        <v/>
      </c>
      <c r="BK303" s="11" t="str">
        <f t="shared" si="165"/>
        <v/>
      </c>
      <c r="BL303" s="16"/>
      <c r="BM303" s="16"/>
      <c r="BN303" s="14" t="str">
        <f t="shared" si="152"/>
        <v/>
      </c>
      <c r="BO303" s="14" t="str">
        <f t="shared" si="153"/>
        <v/>
      </c>
      <c r="BP303" s="33"/>
      <c r="BR303" s="29"/>
      <c r="BS303" s="30"/>
      <c r="BT303" s="30"/>
      <c r="BU303" s="30"/>
      <c r="BV303" s="30"/>
      <c r="BW303" s="30"/>
      <c r="BX303" s="25"/>
      <c r="BY303" s="48">
        <f t="shared" si="154"/>
        <v>0</v>
      </c>
      <c r="BZ303" s="26"/>
      <c r="CA303" s="26"/>
      <c r="CB303" s="26"/>
      <c r="CC303" s="26"/>
      <c r="CD303" s="26"/>
      <c r="CE303" s="26"/>
      <c r="CF303" s="26"/>
      <c r="CG303" s="26"/>
      <c r="CH303" s="26"/>
      <c r="CI303" s="26"/>
      <c r="CJ303" s="26"/>
      <c r="CK303" s="26"/>
      <c r="CL303" s="27" t="str">
        <f t="shared" si="136"/>
        <v/>
      </c>
      <c r="CM303" s="27" t="str">
        <f t="shared" si="155"/>
        <v/>
      </c>
      <c r="CN303" s="26"/>
      <c r="CO303" s="26"/>
      <c r="CP303" s="14" t="str">
        <f t="shared" si="137"/>
        <v/>
      </c>
      <c r="CQ303" s="14" t="str">
        <f t="shared" si="138"/>
        <v/>
      </c>
      <c r="CR303" s="33"/>
      <c r="CS303" s="33"/>
      <c r="CT303" s="32"/>
      <c r="CU303" s="32"/>
      <c r="CV303" s="32"/>
      <c r="CW303" s="23"/>
      <c r="CX303" s="23"/>
      <c r="CY303" s="23"/>
      <c r="CZ303" s="23"/>
      <c r="DA303" s="26">
        <f t="shared" si="156"/>
        <v>0</v>
      </c>
      <c r="DB303" s="26"/>
      <c r="DC303" s="26"/>
      <c r="DD303" s="26"/>
      <c r="DE303" s="26"/>
      <c r="DF303" s="26"/>
      <c r="DG303" s="26"/>
      <c r="DH303" s="26"/>
      <c r="DI303" s="26"/>
      <c r="DJ303" s="26"/>
      <c r="DK303" s="26"/>
      <c r="DL303" s="26"/>
      <c r="DM303" s="26"/>
      <c r="DN303" s="26"/>
      <c r="DO303" s="26"/>
      <c r="DP303" s="26"/>
      <c r="DQ303" s="26"/>
      <c r="DR303" s="26"/>
      <c r="DS303" s="26"/>
      <c r="DT303" s="26"/>
      <c r="DU303" s="26"/>
      <c r="DV303" s="26"/>
      <c r="DW303" s="26"/>
      <c r="DX303" s="26"/>
      <c r="DY303" s="26"/>
      <c r="DZ303" s="27" t="str">
        <f t="shared" si="157"/>
        <v/>
      </c>
      <c r="EA303" s="27" t="str">
        <f t="shared" si="158"/>
        <v/>
      </c>
      <c r="EB303" s="27" t="str">
        <f t="shared" si="159"/>
        <v/>
      </c>
      <c r="EC303" s="27" t="str">
        <f t="shared" si="160"/>
        <v/>
      </c>
      <c r="ED303" s="26"/>
      <c r="EE303" s="26"/>
      <c r="EF303" s="26"/>
      <c r="EG303" s="26"/>
      <c r="EH303" s="27" t="str">
        <f t="shared" si="139"/>
        <v/>
      </c>
      <c r="EI303" s="27" t="str">
        <f t="shared" si="140"/>
        <v/>
      </c>
      <c r="EJ303" s="27" t="str">
        <f t="shared" si="141"/>
        <v/>
      </c>
      <c r="EK303" s="27" t="str">
        <f t="shared" si="142"/>
        <v/>
      </c>
      <c r="EL303" s="527"/>
      <c r="EN303" s="6" t="str">
        <f t="shared" si="143"/>
        <v/>
      </c>
      <c r="EO303" s="6" t="str">
        <f t="shared" si="144"/>
        <v/>
      </c>
      <c r="EP303" s="6" t="str">
        <f t="shared" si="145"/>
        <v/>
      </c>
      <c r="EQ303" s="6" t="str">
        <f t="shared" si="146"/>
        <v/>
      </c>
      <c r="ER303" s="24" t="str">
        <f t="shared" si="161"/>
        <v/>
      </c>
      <c r="ET303" s="6" t="e">
        <f t="shared" si="147"/>
        <v>#VALUE!</v>
      </c>
      <c r="EV303" s="79"/>
      <c r="EW303" s="79"/>
      <c r="EX303" s="79"/>
      <c r="EZ303" s="189" t="e">
        <f t="shared" si="148"/>
        <v>#VALUE!</v>
      </c>
      <c r="FA303" s="201" t="e">
        <f t="shared" si="162"/>
        <v>#VALUE!</v>
      </c>
      <c r="FB303" s="23"/>
      <c r="FC303" s="189" t="e">
        <f t="shared" si="163"/>
        <v>#VALUE!</v>
      </c>
      <c r="FE303" s="213">
        <f t="shared" si="149"/>
        <v>0</v>
      </c>
      <c r="FF303" s="213">
        <f t="shared" si="150"/>
        <v>0</v>
      </c>
    </row>
    <row r="304" spans="1:162" ht="15.75" x14ac:dyDescent="0.25">
      <c r="A304" s="23"/>
      <c r="B304" s="23"/>
      <c r="C304" s="23"/>
      <c r="D304" s="23"/>
      <c r="E304" s="16"/>
      <c r="F304" s="16"/>
      <c r="G304" s="40"/>
      <c r="H304" s="40"/>
      <c r="I304" s="40"/>
      <c r="J304" s="40"/>
      <c r="K304" s="40"/>
      <c r="L304" s="40"/>
      <c r="M304" s="40"/>
      <c r="N304" s="40"/>
      <c r="O304" s="40"/>
      <c r="P304" s="40"/>
      <c r="Q304" s="40"/>
      <c r="R304" s="40"/>
      <c r="S304" s="40"/>
      <c r="T304" s="40"/>
      <c r="U304" s="40"/>
      <c r="V304" s="40"/>
      <c r="W304" s="40"/>
      <c r="X304" s="40"/>
      <c r="Y304" s="40"/>
      <c r="Z304" s="40"/>
      <c r="AA304" s="40"/>
      <c r="AB304" s="40"/>
      <c r="AC304" s="40"/>
      <c r="AD304" s="40"/>
      <c r="AE304" s="40"/>
      <c r="AF304" s="40"/>
      <c r="AG304" s="40"/>
      <c r="AH304" s="40"/>
      <c r="AI304" s="40"/>
      <c r="AJ304" s="23"/>
      <c r="AK304" s="23"/>
      <c r="AL304" s="23"/>
      <c r="AM304" s="23"/>
      <c r="AN304" s="23"/>
      <c r="AO304" s="23"/>
      <c r="AP304" s="23"/>
      <c r="AQ304" s="23"/>
      <c r="AR304" s="23"/>
      <c r="AS304" s="41">
        <f t="shared" si="151"/>
        <v>0</v>
      </c>
      <c r="AT304" s="8"/>
      <c r="AU304" s="8"/>
      <c r="AV304" s="8"/>
      <c r="AW304" s="8"/>
      <c r="AX304" s="8"/>
      <c r="AY304" s="8"/>
      <c r="AZ304" s="8"/>
      <c r="BA304" s="8"/>
      <c r="BB304" s="8"/>
      <c r="BC304" s="8"/>
      <c r="BD304" s="8"/>
      <c r="BE304" s="8"/>
      <c r="BF304" s="8"/>
      <c r="BG304" s="8"/>
      <c r="BH304" s="8"/>
      <c r="BI304" s="8"/>
      <c r="BJ304" s="11" t="str">
        <f t="shared" si="164"/>
        <v/>
      </c>
      <c r="BK304" s="11" t="str">
        <f t="shared" si="165"/>
        <v/>
      </c>
      <c r="BL304" s="16"/>
      <c r="BM304" s="16"/>
      <c r="BN304" s="14" t="str">
        <f t="shared" si="152"/>
        <v/>
      </c>
      <c r="BO304" s="14" t="str">
        <f t="shared" si="153"/>
        <v/>
      </c>
      <c r="BP304" s="33"/>
      <c r="BR304" s="29"/>
      <c r="BS304" s="30"/>
      <c r="BT304" s="30"/>
      <c r="BU304" s="30"/>
      <c r="BV304" s="30"/>
      <c r="BW304" s="30"/>
      <c r="BX304" s="25"/>
      <c r="BY304" s="48">
        <f t="shared" si="154"/>
        <v>0</v>
      </c>
      <c r="BZ304" s="26"/>
      <c r="CA304" s="26"/>
      <c r="CB304" s="26"/>
      <c r="CC304" s="26"/>
      <c r="CD304" s="26"/>
      <c r="CE304" s="26"/>
      <c r="CF304" s="26"/>
      <c r="CG304" s="26"/>
      <c r="CH304" s="26"/>
      <c r="CI304" s="26"/>
      <c r="CJ304" s="26"/>
      <c r="CK304" s="26"/>
      <c r="CL304" s="27" t="str">
        <f t="shared" si="136"/>
        <v/>
      </c>
      <c r="CM304" s="27" t="str">
        <f t="shared" si="155"/>
        <v/>
      </c>
      <c r="CN304" s="26"/>
      <c r="CO304" s="26"/>
      <c r="CP304" s="14" t="str">
        <f t="shared" si="137"/>
        <v/>
      </c>
      <c r="CQ304" s="14" t="str">
        <f t="shared" si="138"/>
        <v/>
      </c>
      <c r="CR304" s="33"/>
      <c r="CS304" s="33"/>
      <c r="CT304" s="32"/>
      <c r="CU304" s="32"/>
      <c r="CV304" s="32"/>
      <c r="CW304" s="23"/>
      <c r="CX304" s="23"/>
      <c r="CY304" s="23"/>
      <c r="CZ304" s="23"/>
      <c r="DA304" s="26">
        <f t="shared" si="156"/>
        <v>0</v>
      </c>
      <c r="DB304" s="26"/>
      <c r="DC304" s="26"/>
      <c r="DD304" s="26"/>
      <c r="DE304" s="26"/>
      <c r="DF304" s="26"/>
      <c r="DG304" s="26"/>
      <c r="DH304" s="26"/>
      <c r="DI304" s="26"/>
      <c r="DJ304" s="26"/>
      <c r="DK304" s="26"/>
      <c r="DL304" s="26"/>
      <c r="DM304" s="26"/>
      <c r="DN304" s="26"/>
      <c r="DO304" s="26"/>
      <c r="DP304" s="26"/>
      <c r="DQ304" s="26"/>
      <c r="DR304" s="26"/>
      <c r="DS304" s="26"/>
      <c r="DT304" s="26"/>
      <c r="DU304" s="26"/>
      <c r="DV304" s="26"/>
      <c r="DW304" s="26"/>
      <c r="DX304" s="26"/>
      <c r="DY304" s="26"/>
      <c r="DZ304" s="27" t="str">
        <f t="shared" si="157"/>
        <v/>
      </c>
      <c r="EA304" s="27" t="str">
        <f t="shared" si="158"/>
        <v/>
      </c>
      <c r="EB304" s="27" t="str">
        <f t="shared" si="159"/>
        <v/>
      </c>
      <c r="EC304" s="27" t="str">
        <f t="shared" si="160"/>
        <v/>
      </c>
      <c r="ED304" s="26"/>
      <c r="EE304" s="26"/>
      <c r="EF304" s="26"/>
      <c r="EG304" s="26"/>
      <c r="EH304" s="27" t="str">
        <f t="shared" si="139"/>
        <v/>
      </c>
      <c r="EI304" s="27" t="str">
        <f t="shared" si="140"/>
        <v/>
      </c>
      <c r="EJ304" s="27" t="str">
        <f t="shared" si="141"/>
        <v/>
      </c>
      <c r="EK304" s="27" t="str">
        <f t="shared" si="142"/>
        <v/>
      </c>
      <c r="EL304" s="527"/>
      <c r="EN304" s="6" t="str">
        <f t="shared" si="143"/>
        <v/>
      </c>
      <c r="EO304" s="6" t="str">
        <f t="shared" si="144"/>
        <v/>
      </c>
      <c r="EP304" s="6" t="str">
        <f t="shared" si="145"/>
        <v/>
      </c>
      <c r="EQ304" s="6" t="str">
        <f t="shared" si="146"/>
        <v/>
      </c>
      <c r="ER304" s="24" t="str">
        <f t="shared" si="161"/>
        <v/>
      </c>
      <c r="ET304" s="6" t="e">
        <f t="shared" si="147"/>
        <v>#VALUE!</v>
      </c>
      <c r="EV304" s="79"/>
      <c r="EW304" s="79"/>
      <c r="EX304" s="79"/>
      <c r="EZ304" s="189" t="e">
        <f t="shared" si="148"/>
        <v>#VALUE!</v>
      </c>
      <c r="FA304" s="201" t="e">
        <f t="shared" si="162"/>
        <v>#VALUE!</v>
      </c>
      <c r="FB304" s="23"/>
      <c r="FC304" s="189" t="e">
        <f t="shared" si="163"/>
        <v>#VALUE!</v>
      </c>
      <c r="FE304" s="213">
        <f t="shared" si="149"/>
        <v>0</v>
      </c>
      <c r="FF304" s="213">
        <f t="shared" si="150"/>
        <v>0</v>
      </c>
    </row>
    <row r="305" spans="1:162" ht="15.75" x14ac:dyDescent="0.25">
      <c r="A305" s="23"/>
      <c r="B305" s="23"/>
      <c r="C305" s="23"/>
      <c r="D305" s="23"/>
      <c r="E305" s="16"/>
      <c r="F305" s="16"/>
      <c r="G305" s="40"/>
      <c r="H305" s="40"/>
      <c r="I305" s="40"/>
      <c r="J305" s="40"/>
      <c r="K305" s="40"/>
      <c r="L305" s="40"/>
      <c r="M305" s="40"/>
      <c r="N305" s="40"/>
      <c r="O305" s="40"/>
      <c r="P305" s="40"/>
      <c r="Q305" s="40"/>
      <c r="R305" s="40"/>
      <c r="S305" s="40"/>
      <c r="T305" s="40"/>
      <c r="U305" s="40"/>
      <c r="V305" s="40"/>
      <c r="W305" s="40"/>
      <c r="X305" s="40"/>
      <c r="Y305" s="40"/>
      <c r="Z305" s="40"/>
      <c r="AA305" s="40"/>
      <c r="AB305" s="40"/>
      <c r="AC305" s="40"/>
      <c r="AD305" s="40"/>
      <c r="AE305" s="40"/>
      <c r="AF305" s="40"/>
      <c r="AG305" s="40"/>
      <c r="AH305" s="40"/>
      <c r="AI305" s="40"/>
      <c r="AJ305" s="23"/>
      <c r="AK305" s="23"/>
      <c r="AL305" s="23"/>
      <c r="AM305" s="23"/>
      <c r="AN305" s="23"/>
      <c r="AO305" s="23"/>
      <c r="AP305" s="23"/>
      <c r="AQ305" s="23"/>
      <c r="AR305" s="23"/>
      <c r="AS305" s="41">
        <f t="shared" si="151"/>
        <v>0</v>
      </c>
      <c r="AT305" s="8"/>
      <c r="AU305" s="8"/>
      <c r="AV305" s="8"/>
      <c r="AW305" s="8"/>
      <c r="AX305" s="8"/>
      <c r="AY305" s="8"/>
      <c r="AZ305" s="8"/>
      <c r="BA305" s="8"/>
      <c r="BB305" s="8"/>
      <c r="BC305" s="8"/>
      <c r="BD305" s="8"/>
      <c r="BE305" s="8"/>
      <c r="BF305" s="8"/>
      <c r="BG305" s="8"/>
      <c r="BH305" s="8"/>
      <c r="BI305" s="8"/>
      <c r="BJ305" s="11" t="str">
        <f t="shared" si="164"/>
        <v/>
      </c>
      <c r="BK305" s="11" t="str">
        <f t="shared" si="165"/>
        <v/>
      </c>
      <c r="BL305" s="16"/>
      <c r="BM305" s="16"/>
      <c r="BN305" s="14" t="str">
        <f t="shared" si="152"/>
        <v/>
      </c>
      <c r="BO305" s="14" t="str">
        <f t="shared" si="153"/>
        <v/>
      </c>
      <c r="BP305" s="33"/>
      <c r="BR305" s="29"/>
      <c r="BS305" s="30"/>
      <c r="BT305" s="30"/>
      <c r="BU305" s="30"/>
      <c r="BV305" s="30"/>
      <c r="BW305" s="30"/>
      <c r="BX305" s="25"/>
      <c r="BY305" s="48">
        <f t="shared" si="154"/>
        <v>0</v>
      </c>
      <c r="BZ305" s="26"/>
      <c r="CA305" s="26"/>
      <c r="CB305" s="26"/>
      <c r="CC305" s="26"/>
      <c r="CD305" s="26"/>
      <c r="CE305" s="26"/>
      <c r="CF305" s="26"/>
      <c r="CG305" s="26"/>
      <c r="CH305" s="26"/>
      <c r="CI305" s="26"/>
      <c r="CJ305" s="26"/>
      <c r="CK305" s="26"/>
      <c r="CL305" s="27" t="str">
        <f t="shared" si="136"/>
        <v/>
      </c>
      <c r="CM305" s="27" t="str">
        <f t="shared" si="155"/>
        <v/>
      </c>
      <c r="CN305" s="26"/>
      <c r="CO305" s="26"/>
      <c r="CP305" s="14" t="str">
        <f t="shared" si="137"/>
        <v/>
      </c>
      <c r="CQ305" s="14" t="str">
        <f t="shared" si="138"/>
        <v/>
      </c>
      <c r="CR305" s="33"/>
      <c r="CS305" s="33"/>
      <c r="CT305" s="32"/>
      <c r="CU305" s="32"/>
      <c r="CV305" s="32"/>
      <c r="CW305" s="23"/>
      <c r="CX305" s="23"/>
      <c r="CY305" s="23"/>
      <c r="CZ305" s="23"/>
      <c r="DA305" s="26">
        <f t="shared" si="156"/>
        <v>0</v>
      </c>
      <c r="DB305" s="26"/>
      <c r="DC305" s="26"/>
      <c r="DD305" s="26"/>
      <c r="DE305" s="26"/>
      <c r="DF305" s="26"/>
      <c r="DG305" s="26"/>
      <c r="DH305" s="26"/>
      <c r="DI305" s="26"/>
      <c r="DJ305" s="26"/>
      <c r="DK305" s="26"/>
      <c r="DL305" s="26"/>
      <c r="DM305" s="26"/>
      <c r="DN305" s="26"/>
      <c r="DO305" s="26"/>
      <c r="DP305" s="26"/>
      <c r="DQ305" s="26"/>
      <c r="DR305" s="26"/>
      <c r="DS305" s="26"/>
      <c r="DT305" s="26"/>
      <c r="DU305" s="26"/>
      <c r="DV305" s="26"/>
      <c r="DW305" s="26"/>
      <c r="DX305" s="26"/>
      <c r="DY305" s="26"/>
      <c r="DZ305" s="27" t="str">
        <f t="shared" si="157"/>
        <v/>
      </c>
      <c r="EA305" s="27" t="str">
        <f t="shared" si="158"/>
        <v/>
      </c>
      <c r="EB305" s="27" t="str">
        <f t="shared" si="159"/>
        <v/>
      </c>
      <c r="EC305" s="27" t="str">
        <f t="shared" si="160"/>
        <v/>
      </c>
      <c r="ED305" s="26"/>
      <c r="EE305" s="26"/>
      <c r="EF305" s="26"/>
      <c r="EG305" s="26"/>
      <c r="EH305" s="27" t="str">
        <f t="shared" si="139"/>
        <v/>
      </c>
      <c r="EI305" s="27" t="str">
        <f t="shared" si="140"/>
        <v/>
      </c>
      <c r="EJ305" s="27" t="str">
        <f t="shared" si="141"/>
        <v/>
      </c>
      <c r="EK305" s="27" t="str">
        <f t="shared" si="142"/>
        <v/>
      </c>
      <c r="EL305" s="527"/>
      <c r="EN305" s="6" t="str">
        <f t="shared" si="143"/>
        <v/>
      </c>
      <c r="EO305" s="6" t="str">
        <f t="shared" si="144"/>
        <v/>
      </c>
      <c r="EP305" s="6" t="str">
        <f t="shared" si="145"/>
        <v/>
      </c>
      <c r="EQ305" s="6" t="str">
        <f t="shared" si="146"/>
        <v/>
      </c>
      <c r="ER305" s="24" t="str">
        <f t="shared" si="161"/>
        <v/>
      </c>
      <c r="ET305" s="6" t="e">
        <f t="shared" si="147"/>
        <v>#VALUE!</v>
      </c>
      <c r="EV305" s="79"/>
      <c r="EW305" s="79"/>
      <c r="EX305" s="79"/>
      <c r="EZ305" s="189" t="e">
        <f t="shared" si="148"/>
        <v>#VALUE!</v>
      </c>
      <c r="FA305" s="201" t="e">
        <f t="shared" si="162"/>
        <v>#VALUE!</v>
      </c>
      <c r="FB305" s="23"/>
      <c r="FC305" s="189" t="e">
        <f t="shared" si="163"/>
        <v>#VALUE!</v>
      </c>
      <c r="FE305" s="213">
        <f t="shared" si="149"/>
        <v>0</v>
      </c>
      <c r="FF305" s="213">
        <f t="shared" si="150"/>
        <v>0</v>
      </c>
    </row>
    <row r="306" spans="1:162" ht="15.75" x14ac:dyDescent="0.25">
      <c r="A306" s="23"/>
      <c r="B306" s="23"/>
      <c r="C306" s="23"/>
      <c r="D306" s="23"/>
      <c r="E306" s="16"/>
      <c r="F306" s="16"/>
      <c r="G306" s="40"/>
      <c r="H306" s="40"/>
      <c r="I306" s="40"/>
      <c r="J306" s="40"/>
      <c r="K306" s="40"/>
      <c r="L306" s="40"/>
      <c r="M306" s="40"/>
      <c r="N306" s="40"/>
      <c r="O306" s="40"/>
      <c r="P306" s="40"/>
      <c r="Q306" s="40"/>
      <c r="R306" s="40"/>
      <c r="S306" s="40"/>
      <c r="T306" s="40"/>
      <c r="U306" s="40"/>
      <c r="V306" s="40"/>
      <c r="W306" s="40"/>
      <c r="X306" s="40"/>
      <c r="Y306" s="40"/>
      <c r="Z306" s="40"/>
      <c r="AA306" s="40"/>
      <c r="AB306" s="40"/>
      <c r="AC306" s="40"/>
      <c r="AD306" s="40"/>
      <c r="AE306" s="40"/>
      <c r="AF306" s="40"/>
      <c r="AG306" s="40"/>
      <c r="AH306" s="40"/>
      <c r="AI306" s="40"/>
      <c r="AJ306" s="23"/>
      <c r="AK306" s="23"/>
      <c r="AL306" s="23"/>
      <c r="AM306" s="23"/>
      <c r="AN306" s="23"/>
      <c r="AO306" s="23"/>
      <c r="AP306" s="23"/>
      <c r="AQ306" s="23"/>
      <c r="AR306" s="23"/>
      <c r="AS306" s="41">
        <f t="shared" si="151"/>
        <v>0</v>
      </c>
      <c r="AT306" s="8"/>
      <c r="AU306" s="8"/>
      <c r="AV306" s="8"/>
      <c r="AW306" s="8"/>
      <c r="AX306" s="8"/>
      <c r="AY306" s="8"/>
      <c r="AZ306" s="8"/>
      <c r="BA306" s="8"/>
      <c r="BB306" s="8"/>
      <c r="BC306" s="8"/>
      <c r="BD306" s="8"/>
      <c r="BE306" s="8"/>
      <c r="BF306" s="8"/>
      <c r="BG306" s="8"/>
      <c r="BH306" s="8"/>
      <c r="BI306" s="8"/>
      <c r="BJ306" s="11" t="str">
        <f t="shared" si="164"/>
        <v/>
      </c>
      <c r="BK306" s="11" t="str">
        <f t="shared" si="165"/>
        <v/>
      </c>
      <c r="BL306" s="16"/>
      <c r="BM306" s="16"/>
      <c r="BN306" s="14" t="str">
        <f t="shared" si="152"/>
        <v/>
      </c>
      <c r="BO306" s="14" t="str">
        <f t="shared" si="153"/>
        <v/>
      </c>
      <c r="BP306" s="33"/>
      <c r="BR306" s="29"/>
      <c r="BS306" s="30"/>
      <c r="BT306" s="30"/>
      <c r="BU306" s="30"/>
      <c r="BV306" s="30"/>
      <c r="BW306" s="30"/>
      <c r="BX306" s="25"/>
      <c r="BY306" s="48">
        <f t="shared" si="154"/>
        <v>0</v>
      </c>
      <c r="BZ306" s="26"/>
      <c r="CA306" s="26"/>
      <c r="CB306" s="26"/>
      <c r="CC306" s="26"/>
      <c r="CD306" s="26"/>
      <c r="CE306" s="26"/>
      <c r="CF306" s="26"/>
      <c r="CG306" s="26"/>
      <c r="CH306" s="26"/>
      <c r="CI306" s="26"/>
      <c r="CJ306" s="26"/>
      <c r="CK306" s="26"/>
      <c r="CL306" s="27" t="str">
        <f t="shared" si="136"/>
        <v/>
      </c>
      <c r="CM306" s="27" t="str">
        <f t="shared" si="155"/>
        <v/>
      </c>
      <c r="CN306" s="26"/>
      <c r="CO306" s="26"/>
      <c r="CP306" s="14" t="str">
        <f t="shared" si="137"/>
        <v/>
      </c>
      <c r="CQ306" s="14" t="str">
        <f t="shared" si="138"/>
        <v/>
      </c>
      <c r="CR306" s="33"/>
      <c r="CS306" s="33"/>
      <c r="CT306" s="32"/>
      <c r="CU306" s="32"/>
      <c r="CV306" s="32"/>
      <c r="CW306" s="23"/>
      <c r="CX306" s="23"/>
      <c r="CY306" s="23"/>
      <c r="CZ306" s="23"/>
      <c r="DA306" s="26">
        <f t="shared" si="156"/>
        <v>0</v>
      </c>
      <c r="DB306" s="26"/>
      <c r="DC306" s="26"/>
      <c r="DD306" s="26"/>
      <c r="DE306" s="26"/>
      <c r="DF306" s="26"/>
      <c r="DG306" s="26"/>
      <c r="DH306" s="26"/>
      <c r="DI306" s="26"/>
      <c r="DJ306" s="26"/>
      <c r="DK306" s="26"/>
      <c r="DL306" s="26"/>
      <c r="DM306" s="26"/>
      <c r="DN306" s="26"/>
      <c r="DO306" s="26"/>
      <c r="DP306" s="26"/>
      <c r="DQ306" s="26"/>
      <c r="DR306" s="26"/>
      <c r="DS306" s="26"/>
      <c r="DT306" s="26"/>
      <c r="DU306" s="26"/>
      <c r="DV306" s="26"/>
      <c r="DW306" s="26"/>
      <c r="DX306" s="26"/>
      <c r="DY306" s="26"/>
      <c r="DZ306" s="27" t="str">
        <f t="shared" si="157"/>
        <v/>
      </c>
      <c r="EA306" s="27" t="str">
        <f t="shared" si="158"/>
        <v/>
      </c>
      <c r="EB306" s="27" t="str">
        <f t="shared" si="159"/>
        <v/>
      </c>
      <c r="EC306" s="27" t="str">
        <f t="shared" si="160"/>
        <v/>
      </c>
      <c r="ED306" s="26"/>
      <c r="EE306" s="26"/>
      <c r="EF306" s="26"/>
      <c r="EG306" s="26"/>
      <c r="EH306" s="27" t="str">
        <f t="shared" si="139"/>
        <v/>
      </c>
      <c r="EI306" s="27" t="str">
        <f t="shared" si="140"/>
        <v/>
      </c>
      <c r="EJ306" s="27" t="str">
        <f t="shared" si="141"/>
        <v/>
      </c>
      <c r="EK306" s="27" t="str">
        <f t="shared" si="142"/>
        <v/>
      </c>
      <c r="EL306" s="527"/>
      <c r="EN306" s="6" t="str">
        <f t="shared" si="143"/>
        <v/>
      </c>
      <c r="EO306" s="6" t="str">
        <f t="shared" si="144"/>
        <v/>
      </c>
      <c r="EP306" s="6" t="str">
        <f t="shared" si="145"/>
        <v/>
      </c>
      <c r="EQ306" s="6" t="str">
        <f t="shared" si="146"/>
        <v/>
      </c>
      <c r="ER306" s="24" t="str">
        <f t="shared" si="161"/>
        <v/>
      </c>
      <c r="ET306" s="6" t="e">
        <f t="shared" si="147"/>
        <v>#VALUE!</v>
      </c>
      <c r="EV306" s="79"/>
      <c r="EW306" s="79"/>
      <c r="EX306" s="79"/>
      <c r="EZ306" s="189" t="e">
        <f t="shared" si="148"/>
        <v>#VALUE!</v>
      </c>
      <c r="FA306" s="201" t="e">
        <f t="shared" si="162"/>
        <v>#VALUE!</v>
      </c>
      <c r="FB306" s="23"/>
      <c r="FC306" s="189" t="e">
        <f t="shared" si="163"/>
        <v>#VALUE!</v>
      </c>
      <c r="FE306" s="213">
        <f t="shared" si="149"/>
        <v>0</v>
      </c>
      <c r="FF306" s="213">
        <f t="shared" si="150"/>
        <v>0</v>
      </c>
    </row>
    <row r="307" spans="1:162" ht="15.75" x14ac:dyDescent="0.25">
      <c r="A307" s="23"/>
      <c r="B307" s="23"/>
      <c r="C307" s="23"/>
      <c r="D307" s="23"/>
      <c r="E307" s="16"/>
      <c r="F307" s="16"/>
      <c r="G307" s="40"/>
      <c r="H307" s="40"/>
      <c r="I307" s="40"/>
      <c r="J307" s="40"/>
      <c r="K307" s="40"/>
      <c r="L307" s="40"/>
      <c r="M307" s="40"/>
      <c r="N307" s="40"/>
      <c r="O307" s="40"/>
      <c r="P307" s="40"/>
      <c r="Q307" s="40"/>
      <c r="R307" s="40"/>
      <c r="S307" s="40"/>
      <c r="T307" s="40"/>
      <c r="U307" s="40"/>
      <c r="V307" s="40"/>
      <c r="W307" s="40"/>
      <c r="X307" s="40"/>
      <c r="Y307" s="40"/>
      <c r="Z307" s="40"/>
      <c r="AA307" s="40"/>
      <c r="AB307" s="40"/>
      <c r="AC307" s="40"/>
      <c r="AD307" s="40"/>
      <c r="AE307" s="40"/>
      <c r="AF307" s="40"/>
      <c r="AG307" s="40"/>
      <c r="AH307" s="40"/>
      <c r="AI307" s="40"/>
      <c r="AJ307" s="23"/>
      <c r="AK307" s="23"/>
      <c r="AL307" s="23"/>
      <c r="AM307" s="23"/>
      <c r="AN307" s="23"/>
      <c r="AO307" s="23"/>
      <c r="AP307" s="23"/>
      <c r="AQ307" s="23"/>
      <c r="AR307" s="23"/>
      <c r="AS307" s="41">
        <f t="shared" si="151"/>
        <v>0</v>
      </c>
      <c r="AT307" s="8"/>
      <c r="AU307" s="8"/>
      <c r="AV307" s="8"/>
      <c r="AW307" s="8"/>
      <c r="AX307" s="8"/>
      <c r="AY307" s="8"/>
      <c r="AZ307" s="8"/>
      <c r="BA307" s="8"/>
      <c r="BB307" s="8"/>
      <c r="BC307" s="8"/>
      <c r="BD307" s="8"/>
      <c r="BE307" s="8"/>
      <c r="BF307" s="8"/>
      <c r="BG307" s="8"/>
      <c r="BH307" s="8"/>
      <c r="BI307" s="8"/>
      <c r="BJ307" s="11" t="str">
        <f t="shared" si="164"/>
        <v/>
      </c>
      <c r="BK307" s="11" t="str">
        <f t="shared" si="165"/>
        <v/>
      </c>
      <c r="BL307" s="16"/>
      <c r="BM307" s="16"/>
      <c r="BN307" s="14" t="str">
        <f t="shared" si="152"/>
        <v/>
      </c>
      <c r="BO307" s="14" t="str">
        <f t="shared" si="153"/>
        <v/>
      </c>
      <c r="BP307" s="33"/>
      <c r="BR307" s="29"/>
      <c r="BS307" s="30"/>
      <c r="BT307" s="30"/>
      <c r="BU307" s="30"/>
      <c r="BV307" s="30"/>
      <c r="BW307" s="30"/>
      <c r="BX307" s="25"/>
      <c r="BY307" s="48">
        <f t="shared" si="154"/>
        <v>0</v>
      </c>
      <c r="BZ307" s="26"/>
      <c r="CA307" s="26"/>
      <c r="CB307" s="26"/>
      <c r="CC307" s="26"/>
      <c r="CD307" s="26"/>
      <c r="CE307" s="26"/>
      <c r="CF307" s="26"/>
      <c r="CG307" s="26"/>
      <c r="CH307" s="26"/>
      <c r="CI307" s="26"/>
      <c r="CJ307" s="26"/>
      <c r="CK307" s="26"/>
      <c r="CL307" s="27" t="str">
        <f t="shared" si="136"/>
        <v/>
      </c>
      <c r="CM307" s="27" t="str">
        <f t="shared" si="155"/>
        <v/>
      </c>
      <c r="CN307" s="26"/>
      <c r="CO307" s="26"/>
      <c r="CP307" s="14" t="str">
        <f t="shared" si="137"/>
        <v/>
      </c>
      <c r="CQ307" s="14" t="str">
        <f t="shared" si="138"/>
        <v/>
      </c>
      <c r="CR307" s="33"/>
      <c r="CS307" s="33"/>
      <c r="CT307" s="32"/>
      <c r="CU307" s="32"/>
      <c r="CV307" s="32"/>
      <c r="CW307" s="23"/>
      <c r="CX307" s="23"/>
      <c r="CY307" s="23"/>
      <c r="CZ307" s="23"/>
      <c r="DA307" s="26">
        <f t="shared" si="156"/>
        <v>0</v>
      </c>
      <c r="DB307" s="26"/>
      <c r="DC307" s="26"/>
      <c r="DD307" s="26"/>
      <c r="DE307" s="26"/>
      <c r="DF307" s="26"/>
      <c r="DG307" s="26"/>
      <c r="DH307" s="26"/>
      <c r="DI307" s="26"/>
      <c r="DJ307" s="26"/>
      <c r="DK307" s="26"/>
      <c r="DL307" s="26"/>
      <c r="DM307" s="26"/>
      <c r="DN307" s="26"/>
      <c r="DO307" s="26"/>
      <c r="DP307" s="26"/>
      <c r="DQ307" s="26"/>
      <c r="DR307" s="26"/>
      <c r="DS307" s="26"/>
      <c r="DT307" s="26"/>
      <c r="DU307" s="26"/>
      <c r="DV307" s="26"/>
      <c r="DW307" s="26"/>
      <c r="DX307" s="26"/>
      <c r="DY307" s="26"/>
      <c r="DZ307" s="27" t="str">
        <f t="shared" si="157"/>
        <v/>
      </c>
      <c r="EA307" s="27" t="str">
        <f t="shared" si="158"/>
        <v/>
      </c>
      <c r="EB307" s="27" t="str">
        <f t="shared" si="159"/>
        <v/>
      </c>
      <c r="EC307" s="27" t="str">
        <f t="shared" si="160"/>
        <v/>
      </c>
      <c r="ED307" s="26"/>
      <c r="EE307" s="26"/>
      <c r="EF307" s="26"/>
      <c r="EG307" s="26"/>
      <c r="EH307" s="27" t="str">
        <f t="shared" si="139"/>
        <v/>
      </c>
      <c r="EI307" s="27" t="str">
        <f t="shared" si="140"/>
        <v/>
      </c>
      <c r="EJ307" s="27" t="str">
        <f t="shared" si="141"/>
        <v/>
      </c>
      <c r="EK307" s="27" t="str">
        <f t="shared" si="142"/>
        <v/>
      </c>
      <c r="EL307" s="527"/>
      <c r="EN307" s="6" t="str">
        <f t="shared" si="143"/>
        <v/>
      </c>
      <c r="EO307" s="6" t="str">
        <f t="shared" si="144"/>
        <v/>
      </c>
      <c r="EP307" s="6" t="str">
        <f t="shared" si="145"/>
        <v/>
      </c>
      <c r="EQ307" s="6" t="str">
        <f t="shared" si="146"/>
        <v/>
      </c>
      <c r="ER307" s="24" t="str">
        <f t="shared" si="161"/>
        <v/>
      </c>
      <c r="ET307" s="6" t="e">
        <f t="shared" si="147"/>
        <v>#VALUE!</v>
      </c>
      <c r="EV307" s="79"/>
      <c r="EW307" s="79"/>
      <c r="EX307" s="79"/>
      <c r="EZ307" s="189" t="e">
        <f t="shared" si="148"/>
        <v>#VALUE!</v>
      </c>
      <c r="FA307" s="201" t="e">
        <f t="shared" si="162"/>
        <v>#VALUE!</v>
      </c>
      <c r="FB307" s="23"/>
      <c r="FC307" s="189" t="e">
        <f t="shared" si="163"/>
        <v>#VALUE!</v>
      </c>
      <c r="FE307" s="213">
        <f t="shared" si="149"/>
        <v>0</v>
      </c>
      <c r="FF307" s="213">
        <f t="shared" si="150"/>
        <v>0</v>
      </c>
    </row>
    <row r="308" spans="1:162" ht="15.75" x14ac:dyDescent="0.25">
      <c r="A308" s="23"/>
      <c r="B308" s="23"/>
      <c r="C308" s="23"/>
      <c r="D308" s="23"/>
      <c r="E308" s="16"/>
      <c r="F308" s="16"/>
      <c r="G308" s="40"/>
      <c r="H308" s="40"/>
      <c r="I308" s="40"/>
      <c r="J308" s="40"/>
      <c r="K308" s="40"/>
      <c r="L308" s="40"/>
      <c r="M308" s="40"/>
      <c r="N308" s="40"/>
      <c r="O308" s="40"/>
      <c r="P308" s="40"/>
      <c r="Q308" s="40"/>
      <c r="R308" s="40"/>
      <c r="S308" s="40"/>
      <c r="T308" s="40"/>
      <c r="U308" s="40"/>
      <c r="V308" s="40"/>
      <c r="W308" s="40"/>
      <c r="X308" s="40"/>
      <c r="Y308" s="40"/>
      <c r="Z308" s="40"/>
      <c r="AA308" s="40"/>
      <c r="AB308" s="40"/>
      <c r="AC308" s="40"/>
      <c r="AD308" s="40"/>
      <c r="AE308" s="40"/>
      <c r="AF308" s="40"/>
      <c r="AG308" s="40"/>
      <c r="AH308" s="40"/>
      <c r="AI308" s="40"/>
      <c r="AJ308" s="23"/>
      <c r="AK308" s="23"/>
      <c r="AL308" s="23"/>
      <c r="AM308" s="23"/>
      <c r="AN308" s="23"/>
      <c r="AO308" s="23"/>
      <c r="AP308" s="23"/>
      <c r="AQ308" s="23"/>
      <c r="AR308" s="23"/>
      <c r="AS308" s="41">
        <f t="shared" si="151"/>
        <v>0</v>
      </c>
      <c r="AT308" s="8"/>
      <c r="AU308" s="8"/>
      <c r="AV308" s="8"/>
      <c r="AW308" s="8"/>
      <c r="AX308" s="8"/>
      <c r="AY308" s="8"/>
      <c r="AZ308" s="8"/>
      <c r="BA308" s="8"/>
      <c r="BB308" s="8"/>
      <c r="BC308" s="8"/>
      <c r="BD308" s="8"/>
      <c r="BE308" s="8"/>
      <c r="BF308" s="8"/>
      <c r="BG308" s="8"/>
      <c r="BH308" s="8"/>
      <c r="BI308" s="8"/>
      <c r="BJ308" s="11" t="str">
        <f t="shared" si="164"/>
        <v/>
      </c>
      <c r="BK308" s="11" t="str">
        <f t="shared" si="165"/>
        <v/>
      </c>
      <c r="BL308" s="16"/>
      <c r="BM308" s="16"/>
      <c r="BN308" s="14" t="str">
        <f t="shared" si="152"/>
        <v/>
      </c>
      <c r="BO308" s="14" t="str">
        <f t="shared" si="153"/>
        <v/>
      </c>
      <c r="BP308" s="33"/>
      <c r="BR308" s="29"/>
      <c r="BS308" s="30"/>
      <c r="BT308" s="30"/>
      <c r="BU308" s="30"/>
      <c r="BV308" s="30"/>
      <c r="BW308" s="30"/>
      <c r="BX308" s="25"/>
      <c r="BY308" s="48">
        <f t="shared" si="154"/>
        <v>0</v>
      </c>
      <c r="BZ308" s="26"/>
      <c r="CA308" s="26"/>
      <c r="CB308" s="26"/>
      <c r="CC308" s="26"/>
      <c r="CD308" s="26"/>
      <c r="CE308" s="26"/>
      <c r="CF308" s="26"/>
      <c r="CG308" s="26"/>
      <c r="CH308" s="26"/>
      <c r="CI308" s="26"/>
      <c r="CJ308" s="26"/>
      <c r="CK308" s="26"/>
      <c r="CL308" s="27" t="str">
        <f t="shared" si="136"/>
        <v/>
      </c>
      <c r="CM308" s="27" t="str">
        <f t="shared" si="155"/>
        <v/>
      </c>
      <c r="CN308" s="26"/>
      <c r="CO308" s="26"/>
      <c r="CP308" s="14" t="str">
        <f t="shared" si="137"/>
        <v/>
      </c>
      <c r="CQ308" s="14" t="str">
        <f t="shared" si="138"/>
        <v/>
      </c>
      <c r="CR308" s="33"/>
      <c r="CS308" s="33"/>
      <c r="CT308" s="32"/>
      <c r="CU308" s="32"/>
      <c r="CV308" s="32"/>
      <c r="CW308" s="23"/>
      <c r="CX308" s="23"/>
      <c r="CY308" s="23"/>
      <c r="CZ308" s="23"/>
      <c r="DA308" s="26">
        <f t="shared" si="156"/>
        <v>0</v>
      </c>
      <c r="DB308" s="26"/>
      <c r="DC308" s="26"/>
      <c r="DD308" s="26"/>
      <c r="DE308" s="26"/>
      <c r="DF308" s="26"/>
      <c r="DG308" s="26"/>
      <c r="DH308" s="26"/>
      <c r="DI308" s="26"/>
      <c r="DJ308" s="26"/>
      <c r="DK308" s="26"/>
      <c r="DL308" s="26"/>
      <c r="DM308" s="26"/>
      <c r="DN308" s="26"/>
      <c r="DO308" s="26"/>
      <c r="DP308" s="26"/>
      <c r="DQ308" s="26"/>
      <c r="DR308" s="26"/>
      <c r="DS308" s="26"/>
      <c r="DT308" s="26"/>
      <c r="DU308" s="26"/>
      <c r="DV308" s="26"/>
      <c r="DW308" s="26"/>
      <c r="DX308" s="26"/>
      <c r="DY308" s="26"/>
      <c r="DZ308" s="27" t="str">
        <f t="shared" si="157"/>
        <v/>
      </c>
      <c r="EA308" s="27" t="str">
        <f t="shared" si="158"/>
        <v/>
      </c>
      <c r="EB308" s="27" t="str">
        <f t="shared" si="159"/>
        <v/>
      </c>
      <c r="EC308" s="27" t="str">
        <f t="shared" si="160"/>
        <v/>
      </c>
      <c r="ED308" s="26"/>
      <c r="EE308" s="26"/>
      <c r="EF308" s="26"/>
      <c r="EG308" s="26"/>
      <c r="EH308" s="27" t="str">
        <f t="shared" si="139"/>
        <v/>
      </c>
      <c r="EI308" s="27" t="str">
        <f t="shared" si="140"/>
        <v/>
      </c>
      <c r="EJ308" s="27" t="str">
        <f t="shared" si="141"/>
        <v/>
      </c>
      <c r="EK308" s="27" t="str">
        <f t="shared" si="142"/>
        <v/>
      </c>
      <c r="EL308" s="527"/>
      <c r="EN308" s="6" t="str">
        <f t="shared" si="143"/>
        <v/>
      </c>
      <c r="EO308" s="6" t="str">
        <f t="shared" si="144"/>
        <v/>
      </c>
      <c r="EP308" s="6" t="str">
        <f t="shared" si="145"/>
        <v/>
      </c>
      <c r="EQ308" s="6" t="str">
        <f t="shared" si="146"/>
        <v/>
      </c>
      <c r="ER308" s="24" t="str">
        <f t="shared" si="161"/>
        <v/>
      </c>
      <c r="ET308" s="6" t="e">
        <f t="shared" si="147"/>
        <v>#VALUE!</v>
      </c>
      <c r="EV308" s="79"/>
      <c r="EW308" s="79"/>
      <c r="EX308" s="79"/>
      <c r="EZ308" s="189" t="e">
        <f t="shared" si="148"/>
        <v>#VALUE!</v>
      </c>
      <c r="FA308" s="201" t="e">
        <f t="shared" si="162"/>
        <v>#VALUE!</v>
      </c>
      <c r="FB308" s="23"/>
      <c r="FC308" s="189" t="e">
        <f t="shared" si="163"/>
        <v>#VALUE!</v>
      </c>
      <c r="FE308" s="213">
        <f t="shared" si="149"/>
        <v>0</v>
      </c>
      <c r="FF308" s="213">
        <f t="shared" si="150"/>
        <v>0</v>
      </c>
    </row>
    <row r="309" spans="1:162" ht="15.75" x14ac:dyDescent="0.25">
      <c r="A309" s="23"/>
      <c r="B309" s="23"/>
      <c r="C309" s="23"/>
      <c r="D309" s="23"/>
      <c r="E309" s="16"/>
      <c r="F309" s="16"/>
      <c r="G309" s="40"/>
      <c r="H309" s="40"/>
      <c r="I309" s="40"/>
      <c r="J309" s="40"/>
      <c r="K309" s="40"/>
      <c r="L309" s="40"/>
      <c r="M309" s="40"/>
      <c r="N309" s="40"/>
      <c r="O309" s="40"/>
      <c r="P309" s="40"/>
      <c r="Q309" s="40"/>
      <c r="R309" s="40"/>
      <c r="S309" s="40"/>
      <c r="T309" s="40"/>
      <c r="U309" s="40"/>
      <c r="V309" s="40"/>
      <c r="W309" s="40"/>
      <c r="X309" s="40"/>
      <c r="Y309" s="40"/>
      <c r="Z309" s="40"/>
      <c r="AA309" s="40"/>
      <c r="AB309" s="40"/>
      <c r="AC309" s="40"/>
      <c r="AD309" s="40"/>
      <c r="AE309" s="40"/>
      <c r="AF309" s="40"/>
      <c r="AG309" s="40"/>
      <c r="AH309" s="40"/>
      <c r="AI309" s="40"/>
      <c r="AJ309" s="23"/>
      <c r="AK309" s="23"/>
      <c r="AL309" s="23"/>
      <c r="AM309" s="23"/>
      <c r="AN309" s="23"/>
      <c r="AO309" s="23"/>
      <c r="AP309" s="23"/>
      <c r="AQ309" s="23"/>
      <c r="AR309" s="23"/>
      <c r="AS309" s="41">
        <f t="shared" si="151"/>
        <v>0</v>
      </c>
      <c r="AT309" s="8"/>
      <c r="AU309" s="8"/>
      <c r="AV309" s="8"/>
      <c r="AW309" s="8"/>
      <c r="AX309" s="8"/>
      <c r="AY309" s="8"/>
      <c r="AZ309" s="8"/>
      <c r="BA309" s="8"/>
      <c r="BB309" s="8"/>
      <c r="BC309" s="8"/>
      <c r="BD309" s="8"/>
      <c r="BE309" s="8"/>
      <c r="BF309" s="8"/>
      <c r="BG309" s="8"/>
      <c r="BH309" s="8"/>
      <c r="BI309" s="8"/>
      <c r="BJ309" s="11" t="str">
        <f t="shared" si="164"/>
        <v/>
      </c>
      <c r="BK309" s="11" t="str">
        <f t="shared" si="165"/>
        <v/>
      </c>
      <c r="BL309" s="16"/>
      <c r="BM309" s="16"/>
      <c r="BN309" s="14" t="str">
        <f t="shared" si="152"/>
        <v/>
      </c>
      <c r="BO309" s="14" t="str">
        <f t="shared" si="153"/>
        <v/>
      </c>
      <c r="BP309" s="33"/>
      <c r="BR309" s="29"/>
      <c r="BS309" s="30"/>
      <c r="BT309" s="30"/>
      <c r="BU309" s="30"/>
      <c r="BV309" s="30"/>
      <c r="BW309" s="30"/>
      <c r="BX309" s="25"/>
      <c r="BY309" s="48">
        <f t="shared" si="154"/>
        <v>0</v>
      </c>
      <c r="BZ309" s="26"/>
      <c r="CA309" s="26"/>
      <c r="CB309" s="26"/>
      <c r="CC309" s="26"/>
      <c r="CD309" s="26"/>
      <c r="CE309" s="26"/>
      <c r="CF309" s="26"/>
      <c r="CG309" s="26"/>
      <c r="CH309" s="26"/>
      <c r="CI309" s="26"/>
      <c r="CJ309" s="26"/>
      <c r="CK309" s="26"/>
      <c r="CL309" s="27" t="str">
        <f t="shared" si="136"/>
        <v/>
      </c>
      <c r="CM309" s="27" t="str">
        <f t="shared" si="155"/>
        <v/>
      </c>
      <c r="CN309" s="26"/>
      <c r="CO309" s="26"/>
      <c r="CP309" s="14" t="str">
        <f t="shared" si="137"/>
        <v/>
      </c>
      <c r="CQ309" s="14" t="str">
        <f t="shared" si="138"/>
        <v/>
      </c>
      <c r="CR309" s="33"/>
      <c r="CS309" s="33"/>
      <c r="CT309" s="32"/>
      <c r="CU309" s="32"/>
      <c r="CV309" s="32"/>
      <c r="CW309" s="23"/>
      <c r="CX309" s="23"/>
      <c r="CY309" s="23"/>
      <c r="CZ309" s="23"/>
      <c r="DA309" s="26">
        <f t="shared" si="156"/>
        <v>0</v>
      </c>
      <c r="DB309" s="26"/>
      <c r="DC309" s="26"/>
      <c r="DD309" s="26"/>
      <c r="DE309" s="26"/>
      <c r="DF309" s="26"/>
      <c r="DG309" s="26"/>
      <c r="DH309" s="26"/>
      <c r="DI309" s="26"/>
      <c r="DJ309" s="26"/>
      <c r="DK309" s="26"/>
      <c r="DL309" s="26"/>
      <c r="DM309" s="26"/>
      <c r="DN309" s="26"/>
      <c r="DO309" s="26"/>
      <c r="DP309" s="26"/>
      <c r="DQ309" s="26"/>
      <c r="DR309" s="26"/>
      <c r="DS309" s="26"/>
      <c r="DT309" s="26"/>
      <c r="DU309" s="26"/>
      <c r="DV309" s="26"/>
      <c r="DW309" s="26"/>
      <c r="DX309" s="26"/>
      <c r="DY309" s="26"/>
      <c r="DZ309" s="27" t="str">
        <f t="shared" si="157"/>
        <v/>
      </c>
      <c r="EA309" s="27" t="str">
        <f t="shared" si="158"/>
        <v/>
      </c>
      <c r="EB309" s="27" t="str">
        <f t="shared" si="159"/>
        <v/>
      </c>
      <c r="EC309" s="27" t="str">
        <f t="shared" si="160"/>
        <v/>
      </c>
      <c r="ED309" s="26"/>
      <c r="EE309" s="26"/>
      <c r="EF309" s="26"/>
      <c r="EG309" s="26"/>
      <c r="EH309" s="27" t="str">
        <f t="shared" si="139"/>
        <v/>
      </c>
      <c r="EI309" s="27" t="str">
        <f t="shared" si="140"/>
        <v/>
      </c>
      <c r="EJ309" s="27" t="str">
        <f t="shared" si="141"/>
        <v/>
      </c>
      <c r="EK309" s="27" t="str">
        <f t="shared" si="142"/>
        <v/>
      </c>
      <c r="EL309" s="527"/>
      <c r="EN309" s="6" t="str">
        <f t="shared" si="143"/>
        <v/>
      </c>
      <c r="EO309" s="6" t="str">
        <f t="shared" si="144"/>
        <v/>
      </c>
      <c r="EP309" s="6" t="str">
        <f t="shared" si="145"/>
        <v/>
      </c>
      <c r="EQ309" s="6" t="str">
        <f t="shared" si="146"/>
        <v/>
      </c>
      <c r="ER309" s="24" t="str">
        <f t="shared" si="161"/>
        <v/>
      </c>
      <c r="ET309" s="6" t="e">
        <f t="shared" si="147"/>
        <v>#VALUE!</v>
      </c>
      <c r="EV309" s="79"/>
      <c r="EW309" s="79"/>
      <c r="EX309" s="79"/>
      <c r="EZ309" s="189" t="e">
        <f t="shared" si="148"/>
        <v>#VALUE!</v>
      </c>
      <c r="FA309" s="201" t="e">
        <f t="shared" si="162"/>
        <v>#VALUE!</v>
      </c>
      <c r="FB309" s="23"/>
      <c r="FC309" s="189" t="e">
        <f t="shared" si="163"/>
        <v>#VALUE!</v>
      </c>
      <c r="FE309" s="213">
        <f t="shared" si="149"/>
        <v>0</v>
      </c>
      <c r="FF309" s="213">
        <f t="shared" si="150"/>
        <v>0</v>
      </c>
    </row>
    <row r="310" spans="1:162" ht="15.75" x14ac:dyDescent="0.25">
      <c r="A310" s="23"/>
      <c r="B310" s="23"/>
      <c r="C310" s="23"/>
      <c r="D310" s="23"/>
      <c r="E310" s="16"/>
      <c r="F310" s="16"/>
      <c r="G310" s="40"/>
      <c r="H310" s="40"/>
      <c r="I310" s="40"/>
      <c r="J310" s="40"/>
      <c r="K310" s="40"/>
      <c r="L310" s="40"/>
      <c r="M310" s="40"/>
      <c r="N310" s="40"/>
      <c r="O310" s="40"/>
      <c r="P310" s="40"/>
      <c r="Q310" s="40"/>
      <c r="R310" s="40"/>
      <c r="S310" s="40"/>
      <c r="T310" s="40"/>
      <c r="U310" s="40"/>
      <c r="V310" s="40"/>
      <c r="W310" s="40"/>
      <c r="X310" s="40"/>
      <c r="Y310" s="40"/>
      <c r="Z310" s="40"/>
      <c r="AA310" s="40"/>
      <c r="AB310" s="40"/>
      <c r="AC310" s="40"/>
      <c r="AD310" s="40"/>
      <c r="AE310" s="40"/>
      <c r="AF310" s="40"/>
      <c r="AG310" s="40"/>
      <c r="AH310" s="40"/>
      <c r="AI310" s="40"/>
      <c r="AJ310" s="23"/>
      <c r="AK310" s="23"/>
      <c r="AL310" s="23"/>
      <c r="AM310" s="23"/>
      <c r="AN310" s="23"/>
      <c r="AO310" s="23"/>
      <c r="AP310" s="23"/>
      <c r="AQ310" s="23"/>
      <c r="AR310" s="23"/>
      <c r="AS310" s="41">
        <f t="shared" si="151"/>
        <v>0</v>
      </c>
      <c r="AT310" s="8"/>
      <c r="AU310" s="8"/>
      <c r="AV310" s="8"/>
      <c r="AW310" s="8"/>
      <c r="AX310" s="8"/>
      <c r="AY310" s="8"/>
      <c r="AZ310" s="8"/>
      <c r="BA310" s="8"/>
      <c r="BB310" s="8"/>
      <c r="BC310" s="8"/>
      <c r="BD310" s="8"/>
      <c r="BE310" s="8"/>
      <c r="BF310" s="8"/>
      <c r="BG310" s="8"/>
      <c r="BH310" s="8"/>
      <c r="BI310" s="8"/>
      <c r="BJ310" s="11" t="str">
        <f t="shared" si="164"/>
        <v/>
      </c>
      <c r="BK310" s="11" t="str">
        <f t="shared" si="165"/>
        <v/>
      </c>
      <c r="BL310" s="16"/>
      <c r="BM310" s="16"/>
      <c r="BN310" s="14" t="str">
        <f t="shared" si="152"/>
        <v/>
      </c>
      <c r="BO310" s="14" t="str">
        <f t="shared" si="153"/>
        <v/>
      </c>
      <c r="BP310" s="33"/>
      <c r="BR310" s="29"/>
      <c r="BS310" s="30"/>
      <c r="BT310" s="30"/>
      <c r="BU310" s="30"/>
      <c r="BV310" s="30"/>
      <c r="BW310" s="30"/>
      <c r="BX310" s="25"/>
      <c r="BY310" s="48">
        <f t="shared" si="154"/>
        <v>0</v>
      </c>
      <c r="BZ310" s="26"/>
      <c r="CA310" s="26"/>
      <c r="CB310" s="26"/>
      <c r="CC310" s="26"/>
      <c r="CD310" s="26"/>
      <c r="CE310" s="26"/>
      <c r="CF310" s="26"/>
      <c r="CG310" s="26"/>
      <c r="CH310" s="26"/>
      <c r="CI310" s="26"/>
      <c r="CJ310" s="26"/>
      <c r="CK310" s="26"/>
      <c r="CL310" s="27" t="str">
        <f t="shared" si="136"/>
        <v/>
      </c>
      <c r="CM310" s="27" t="str">
        <f t="shared" si="155"/>
        <v/>
      </c>
      <c r="CN310" s="26"/>
      <c r="CO310" s="26"/>
      <c r="CP310" s="14" t="str">
        <f t="shared" si="137"/>
        <v/>
      </c>
      <c r="CQ310" s="14" t="str">
        <f t="shared" si="138"/>
        <v/>
      </c>
      <c r="CR310" s="33"/>
      <c r="CS310" s="33"/>
      <c r="CT310" s="32"/>
      <c r="CU310" s="32"/>
      <c r="CV310" s="32"/>
      <c r="CW310" s="23"/>
      <c r="CX310" s="23"/>
      <c r="CY310" s="23"/>
      <c r="CZ310" s="23"/>
      <c r="DA310" s="26">
        <f t="shared" si="156"/>
        <v>0</v>
      </c>
      <c r="DB310" s="26"/>
      <c r="DC310" s="26"/>
      <c r="DD310" s="26"/>
      <c r="DE310" s="26"/>
      <c r="DF310" s="26"/>
      <c r="DG310" s="26"/>
      <c r="DH310" s="26"/>
      <c r="DI310" s="26"/>
      <c r="DJ310" s="26"/>
      <c r="DK310" s="26"/>
      <c r="DL310" s="26"/>
      <c r="DM310" s="26"/>
      <c r="DN310" s="26"/>
      <c r="DO310" s="26"/>
      <c r="DP310" s="26"/>
      <c r="DQ310" s="26"/>
      <c r="DR310" s="26"/>
      <c r="DS310" s="26"/>
      <c r="DT310" s="26"/>
      <c r="DU310" s="26"/>
      <c r="DV310" s="26"/>
      <c r="DW310" s="26"/>
      <c r="DX310" s="26"/>
      <c r="DY310" s="26"/>
      <c r="DZ310" s="27" t="str">
        <f t="shared" si="157"/>
        <v/>
      </c>
      <c r="EA310" s="27" t="str">
        <f t="shared" si="158"/>
        <v/>
      </c>
      <c r="EB310" s="27" t="str">
        <f t="shared" si="159"/>
        <v/>
      </c>
      <c r="EC310" s="27" t="str">
        <f t="shared" si="160"/>
        <v/>
      </c>
      <c r="ED310" s="26"/>
      <c r="EE310" s="26"/>
      <c r="EF310" s="26"/>
      <c r="EG310" s="26"/>
      <c r="EH310" s="27" t="str">
        <f t="shared" si="139"/>
        <v/>
      </c>
      <c r="EI310" s="27" t="str">
        <f t="shared" si="140"/>
        <v/>
      </c>
      <c r="EJ310" s="27" t="str">
        <f t="shared" si="141"/>
        <v/>
      </c>
      <c r="EK310" s="27" t="str">
        <f t="shared" si="142"/>
        <v/>
      </c>
      <c r="EL310" s="527"/>
      <c r="EN310" s="6" t="str">
        <f t="shared" si="143"/>
        <v/>
      </c>
      <c r="EO310" s="6" t="str">
        <f t="shared" si="144"/>
        <v/>
      </c>
      <c r="EP310" s="6" t="str">
        <f t="shared" si="145"/>
        <v/>
      </c>
      <c r="EQ310" s="6" t="str">
        <f t="shared" si="146"/>
        <v/>
      </c>
      <c r="ER310" s="24" t="str">
        <f t="shared" si="161"/>
        <v/>
      </c>
      <c r="ET310" s="6" t="e">
        <f t="shared" si="147"/>
        <v>#VALUE!</v>
      </c>
      <c r="EV310" s="79"/>
      <c r="EW310" s="79"/>
      <c r="EX310" s="79"/>
      <c r="EZ310" s="189" t="e">
        <f t="shared" si="148"/>
        <v>#VALUE!</v>
      </c>
      <c r="FA310" s="201" t="e">
        <f t="shared" si="162"/>
        <v>#VALUE!</v>
      </c>
      <c r="FB310" s="23"/>
      <c r="FC310" s="189" t="e">
        <f t="shared" si="163"/>
        <v>#VALUE!</v>
      </c>
      <c r="FE310" s="213">
        <f t="shared" si="149"/>
        <v>0</v>
      </c>
      <c r="FF310" s="213">
        <f t="shared" si="150"/>
        <v>0</v>
      </c>
    </row>
    <row r="311" spans="1:162" ht="15.75" x14ac:dyDescent="0.25">
      <c r="A311" s="23"/>
      <c r="B311" s="23"/>
      <c r="C311" s="23"/>
      <c r="D311" s="23"/>
      <c r="E311" s="16"/>
      <c r="F311" s="16"/>
      <c r="G311" s="40"/>
      <c r="H311" s="40"/>
      <c r="I311" s="40"/>
      <c r="J311" s="40"/>
      <c r="K311" s="40"/>
      <c r="L311" s="40"/>
      <c r="M311" s="40"/>
      <c r="N311" s="40"/>
      <c r="O311" s="40"/>
      <c r="P311" s="40"/>
      <c r="Q311" s="40"/>
      <c r="R311" s="40"/>
      <c r="S311" s="40"/>
      <c r="T311" s="40"/>
      <c r="U311" s="40"/>
      <c r="V311" s="40"/>
      <c r="W311" s="40"/>
      <c r="X311" s="40"/>
      <c r="Y311" s="40"/>
      <c r="Z311" s="40"/>
      <c r="AA311" s="40"/>
      <c r="AB311" s="40"/>
      <c r="AC311" s="40"/>
      <c r="AD311" s="40"/>
      <c r="AE311" s="40"/>
      <c r="AF311" s="40"/>
      <c r="AG311" s="40"/>
      <c r="AH311" s="40"/>
      <c r="AI311" s="40"/>
      <c r="AJ311" s="23"/>
      <c r="AK311" s="23"/>
      <c r="AL311" s="23"/>
      <c r="AM311" s="23"/>
      <c r="AN311" s="23"/>
      <c r="AO311" s="23"/>
      <c r="AP311" s="23"/>
      <c r="AQ311" s="23"/>
      <c r="AR311" s="23"/>
      <c r="AS311" s="41">
        <f t="shared" si="151"/>
        <v>0</v>
      </c>
      <c r="AT311" s="8"/>
      <c r="AU311" s="8"/>
      <c r="AV311" s="8"/>
      <c r="AW311" s="8"/>
      <c r="AX311" s="8"/>
      <c r="AY311" s="8"/>
      <c r="AZ311" s="8"/>
      <c r="BA311" s="8"/>
      <c r="BB311" s="8"/>
      <c r="BC311" s="8"/>
      <c r="BD311" s="8"/>
      <c r="BE311" s="8"/>
      <c r="BF311" s="8"/>
      <c r="BG311" s="8"/>
      <c r="BH311" s="8"/>
      <c r="BI311" s="8"/>
      <c r="BJ311" s="11" t="str">
        <f t="shared" si="164"/>
        <v/>
      </c>
      <c r="BK311" s="11" t="str">
        <f t="shared" si="165"/>
        <v/>
      </c>
      <c r="BL311" s="16"/>
      <c r="BM311" s="16"/>
      <c r="BN311" s="14" t="str">
        <f t="shared" si="152"/>
        <v/>
      </c>
      <c r="BO311" s="14" t="str">
        <f t="shared" si="153"/>
        <v/>
      </c>
      <c r="BP311" s="33"/>
      <c r="BR311" s="29"/>
      <c r="BS311" s="30"/>
      <c r="BT311" s="30"/>
      <c r="BU311" s="30"/>
      <c r="BV311" s="30"/>
      <c r="BW311" s="30"/>
      <c r="BX311" s="25"/>
      <c r="BY311" s="48">
        <f t="shared" si="154"/>
        <v>0</v>
      </c>
      <c r="BZ311" s="26"/>
      <c r="CA311" s="26"/>
      <c r="CB311" s="26"/>
      <c r="CC311" s="26"/>
      <c r="CD311" s="26"/>
      <c r="CE311" s="26"/>
      <c r="CF311" s="26"/>
      <c r="CG311" s="26"/>
      <c r="CH311" s="26"/>
      <c r="CI311" s="26"/>
      <c r="CJ311" s="26"/>
      <c r="CK311" s="26"/>
      <c r="CL311" s="27" t="str">
        <f t="shared" si="136"/>
        <v/>
      </c>
      <c r="CM311" s="27" t="str">
        <f t="shared" si="155"/>
        <v/>
      </c>
      <c r="CN311" s="26"/>
      <c r="CO311" s="26"/>
      <c r="CP311" s="14" t="str">
        <f t="shared" si="137"/>
        <v/>
      </c>
      <c r="CQ311" s="14" t="str">
        <f t="shared" si="138"/>
        <v/>
      </c>
      <c r="CR311" s="33"/>
      <c r="CS311" s="33"/>
      <c r="CT311" s="32"/>
      <c r="CU311" s="32"/>
      <c r="CV311" s="32"/>
      <c r="CW311" s="23"/>
      <c r="CX311" s="23"/>
      <c r="CY311" s="23"/>
      <c r="CZ311" s="23"/>
      <c r="DA311" s="26">
        <f t="shared" si="156"/>
        <v>0</v>
      </c>
      <c r="DB311" s="26"/>
      <c r="DC311" s="26"/>
      <c r="DD311" s="26"/>
      <c r="DE311" s="26"/>
      <c r="DF311" s="26"/>
      <c r="DG311" s="26"/>
      <c r="DH311" s="26"/>
      <c r="DI311" s="26"/>
      <c r="DJ311" s="26"/>
      <c r="DK311" s="26"/>
      <c r="DL311" s="26"/>
      <c r="DM311" s="26"/>
      <c r="DN311" s="26"/>
      <c r="DO311" s="26"/>
      <c r="DP311" s="26"/>
      <c r="DQ311" s="26"/>
      <c r="DR311" s="26"/>
      <c r="DS311" s="26"/>
      <c r="DT311" s="26"/>
      <c r="DU311" s="26"/>
      <c r="DV311" s="26"/>
      <c r="DW311" s="26"/>
      <c r="DX311" s="26"/>
      <c r="DY311" s="26"/>
      <c r="DZ311" s="27" t="str">
        <f t="shared" si="157"/>
        <v/>
      </c>
      <c r="EA311" s="27" t="str">
        <f t="shared" si="158"/>
        <v/>
      </c>
      <c r="EB311" s="27" t="str">
        <f t="shared" si="159"/>
        <v/>
      </c>
      <c r="EC311" s="27" t="str">
        <f t="shared" si="160"/>
        <v/>
      </c>
      <c r="ED311" s="26"/>
      <c r="EE311" s="26"/>
      <c r="EF311" s="26"/>
      <c r="EG311" s="26"/>
      <c r="EH311" s="27" t="str">
        <f t="shared" si="139"/>
        <v/>
      </c>
      <c r="EI311" s="27" t="str">
        <f t="shared" si="140"/>
        <v/>
      </c>
      <c r="EJ311" s="27" t="str">
        <f t="shared" si="141"/>
        <v/>
      </c>
      <c r="EK311" s="27" t="str">
        <f t="shared" si="142"/>
        <v/>
      </c>
      <c r="EL311" s="527"/>
      <c r="EN311" s="6" t="str">
        <f t="shared" si="143"/>
        <v/>
      </c>
      <c r="EO311" s="6" t="str">
        <f t="shared" si="144"/>
        <v/>
      </c>
      <c r="EP311" s="6" t="str">
        <f t="shared" si="145"/>
        <v/>
      </c>
      <c r="EQ311" s="6" t="str">
        <f t="shared" si="146"/>
        <v/>
      </c>
      <c r="ER311" s="24" t="str">
        <f t="shared" si="161"/>
        <v/>
      </c>
      <c r="ET311" s="6" t="e">
        <f t="shared" si="147"/>
        <v>#VALUE!</v>
      </c>
      <c r="EV311" s="79"/>
      <c r="EW311" s="79"/>
      <c r="EX311" s="79"/>
      <c r="EZ311" s="189" t="e">
        <f t="shared" si="148"/>
        <v>#VALUE!</v>
      </c>
      <c r="FA311" s="201" t="e">
        <f t="shared" si="162"/>
        <v>#VALUE!</v>
      </c>
      <c r="FB311" s="23"/>
      <c r="FC311" s="189" t="e">
        <f t="shared" si="163"/>
        <v>#VALUE!</v>
      </c>
      <c r="FE311" s="213">
        <f t="shared" si="149"/>
        <v>0</v>
      </c>
      <c r="FF311" s="213">
        <f t="shared" si="150"/>
        <v>0</v>
      </c>
    </row>
    <row r="312" spans="1:162" ht="15.75" x14ac:dyDescent="0.25">
      <c r="A312" s="23"/>
      <c r="B312" s="23"/>
      <c r="C312" s="23"/>
      <c r="D312" s="23"/>
      <c r="E312" s="16"/>
      <c r="F312" s="16"/>
      <c r="G312" s="40"/>
      <c r="H312" s="40"/>
      <c r="I312" s="40"/>
      <c r="J312" s="40"/>
      <c r="K312" s="40"/>
      <c r="L312" s="40"/>
      <c r="M312" s="40"/>
      <c r="N312" s="40"/>
      <c r="O312" s="40"/>
      <c r="P312" s="40"/>
      <c r="Q312" s="40"/>
      <c r="R312" s="40"/>
      <c r="S312" s="40"/>
      <c r="T312" s="40"/>
      <c r="U312" s="40"/>
      <c r="V312" s="40"/>
      <c r="W312" s="40"/>
      <c r="X312" s="40"/>
      <c r="Y312" s="40"/>
      <c r="Z312" s="40"/>
      <c r="AA312" s="40"/>
      <c r="AB312" s="40"/>
      <c r="AC312" s="40"/>
      <c r="AD312" s="40"/>
      <c r="AE312" s="40"/>
      <c r="AF312" s="40"/>
      <c r="AG312" s="40"/>
      <c r="AH312" s="40"/>
      <c r="AI312" s="40"/>
      <c r="AJ312" s="23"/>
      <c r="AK312" s="23"/>
      <c r="AL312" s="23"/>
      <c r="AM312" s="23"/>
      <c r="AN312" s="23"/>
      <c r="AO312" s="23"/>
      <c r="AP312" s="23"/>
      <c r="AQ312" s="23"/>
      <c r="AR312" s="23"/>
      <c r="AS312" s="41">
        <f t="shared" si="151"/>
        <v>0</v>
      </c>
      <c r="AT312" s="8"/>
      <c r="AU312" s="8"/>
      <c r="AV312" s="8"/>
      <c r="AW312" s="8"/>
      <c r="AX312" s="8"/>
      <c r="AY312" s="8"/>
      <c r="AZ312" s="8"/>
      <c r="BA312" s="8"/>
      <c r="BB312" s="8"/>
      <c r="BC312" s="8"/>
      <c r="BD312" s="8"/>
      <c r="BE312" s="8"/>
      <c r="BF312" s="8"/>
      <c r="BG312" s="8"/>
      <c r="BH312" s="8"/>
      <c r="BI312" s="8"/>
      <c r="BJ312" s="11" t="str">
        <f t="shared" si="164"/>
        <v/>
      </c>
      <c r="BK312" s="11" t="str">
        <f t="shared" si="165"/>
        <v/>
      </c>
      <c r="BL312" s="16"/>
      <c r="BM312" s="16"/>
      <c r="BN312" s="14" t="str">
        <f t="shared" si="152"/>
        <v/>
      </c>
      <c r="BO312" s="14" t="str">
        <f t="shared" si="153"/>
        <v/>
      </c>
      <c r="BP312" s="33"/>
      <c r="BR312" s="29"/>
      <c r="BS312" s="30"/>
      <c r="BT312" s="30"/>
      <c r="BU312" s="30"/>
      <c r="BV312" s="30"/>
      <c r="BW312" s="30"/>
      <c r="BX312" s="25"/>
      <c r="BY312" s="48">
        <f t="shared" si="154"/>
        <v>0</v>
      </c>
      <c r="BZ312" s="26"/>
      <c r="CA312" s="26"/>
      <c r="CB312" s="26"/>
      <c r="CC312" s="26"/>
      <c r="CD312" s="26"/>
      <c r="CE312" s="26"/>
      <c r="CF312" s="26"/>
      <c r="CG312" s="26"/>
      <c r="CH312" s="26"/>
      <c r="CI312" s="26"/>
      <c r="CJ312" s="26"/>
      <c r="CK312" s="26"/>
      <c r="CL312" s="27" t="str">
        <f t="shared" si="136"/>
        <v/>
      </c>
      <c r="CM312" s="27" t="str">
        <f t="shared" si="155"/>
        <v/>
      </c>
      <c r="CN312" s="26"/>
      <c r="CO312" s="26"/>
      <c r="CP312" s="14" t="str">
        <f t="shared" si="137"/>
        <v/>
      </c>
      <c r="CQ312" s="14" t="str">
        <f t="shared" si="138"/>
        <v/>
      </c>
      <c r="CR312" s="33"/>
      <c r="CS312" s="33"/>
      <c r="CT312" s="32"/>
      <c r="CU312" s="32"/>
      <c r="CV312" s="32"/>
      <c r="CW312" s="23"/>
      <c r="CX312" s="23"/>
      <c r="CY312" s="23"/>
      <c r="CZ312" s="23"/>
      <c r="DA312" s="26">
        <f t="shared" si="156"/>
        <v>0</v>
      </c>
      <c r="DB312" s="26"/>
      <c r="DC312" s="26"/>
      <c r="DD312" s="26"/>
      <c r="DE312" s="26"/>
      <c r="DF312" s="26"/>
      <c r="DG312" s="26"/>
      <c r="DH312" s="26"/>
      <c r="DI312" s="26"/>
      <c r="DJ312" s="26"/>
      <c r="DK312" s="26"/>
      <c r="DL312" s="26"/>
      <c r="DM312" s="26"/>
      <c r="DN312" s="26"/>
      <c r="DO312" s="26"/>
      <c r="DP312" s="26"/>
      <c r="DQ312" s="26"/>
      <c r="DR312" s="26"/>
      <c r="DS312" s="26"/>
      <c r="DT312" s="26"/>
      <c r="DU312" s="26"/>
      <c r="DV312" s="26"/>
      <c r="DW312" s="26"/>
      <c r="DX312" s="26"/>
      <c r="DY312" s="26"/>
      <c r="DZ312" s="27" t="str">
        <f t="shared" si="157"/>
        <v/>
      </c>
      <c r="EA312" s="27" t="str">
        <f t="shared" si="158"/>
        <v/>
      </c>
      <c r="EB312" s="27" t="str">
        <f t="shared" si="159"/>
        <v/>
      </c>
      <c r="EC312" s="27" t="str">
        <f t="shared" si="160"/>
        <v/>
      </c>
      <c r="ED312" s="26"/>
      <c r="EE312" s="26"/>
      <c r="EF312" s="26"/>
      <c r="EG312" s="26"/>
      <c r="EH312" s="27" t="str">
        <f t="shared" si="139"/>
        <v/>
      </c>
      <c r="EI312" s="27" t="str">
        <f t="shared" si="140"/>
        <v/>
      </c>
      <c r="EJ312" s="27" t="str">
        <f t="shared" si="141"/>
        <v/>
      </c>
      <c r="EK312" s="27" t="str">
        <f t="shared" si="142"/>
        <v/>
      </c>
      <c r="EL312" s="527"/>
      <c r="EN312" s="6" t="str">
        <f t="shared" si="143"/>
        <v/>
      </c>
      <c r="EO312" s="6" t="str">
        <f t="shared" si="144"/>
        <v/>
      </c>
      <c r="EP312" s="6" t="str">
        <f t="shared" si="145"/>
        <v/>
      </c>
      <c r="EQ312" s="6" t="str">
        <f t="shared" si="146"/>
        <v/>
      </c>
      <c r="ER312" s="24" t="str">
        <f t="shared" si="161"/>
        <v/>
      </c>
      <c r="ET312" s="6" t="e">
        <f t="shared" si="147"/>
        <v>#VALUE!</v>
      </c>
      <c r="EV312" s="79"/>
      <c r="EW312" s="79"/>
      <c r="EX312" s="79"/>
      <c r="EZ312" s="189" t="e">
        <f t="shared" si="148"/>
        <v>#VALUE!</v>
      </c>
      <c r="FA312" s="201" t="e">
        <f t="shared" si="162"/>
        <v>#VALUE!</v>
      </c>
      <c r="FB312" s="23"/>
      <c r="FC312" s="189" t="e">
        <f t="shared" si="163"/>
        <v>#VALUE!</v>
      </c>
      <c r="FE312" s="213">
        <f t="shared" si="149"/>
        <v>0</v>
      </c>
      <c r="FF312" s="213">
        <f t="shared" si="150"/>
        <v>0</v>
      </c>
    </row>
    <row r="313" spans="1:162" ht="15.75" x14ac:dyDescent="0.25">
      <c r="A313" s="23"/>
      <c r="B313" s="23"/>
      <c r="C313" s="23"/>
      <c r="D313" s="23"/>
      <c r="E313" s="16"/>
      <c r="F313" s="16"/>
      <c r="G313" s="40"/>
      <c r="H313" s="40"/>
      <c r="I313" s="40"/>
      <c r="J313" s="40"/>
      <c r="K313" s="40"/>
      <c r="L313" s="40"/>
      <c r="M313" s="40"/>
      <c r="N313" s="40"/>
      <c r="O313" s="40"/>
      <c r="P313" s="40"/>
      <c r="Q313" s="40"/>
      <c r="R313" s="40"/>
      <c r="S313" s="40"/>
      <c r="T313" s="40"/>
      <c r="U313" s="40"/>
      <c r="V313" s="40"/>
      <c r="W313" s="40"/>
      <c r="X313" s="40"/>
      <c r="Y313" s="40"/>
      <c r="Z313" s="40"/>
      <c r="AA313" s="40"/>
      <c r="AB313" s="40"/>
      <c r="AC313" s="40"/>
      <c r="AD313" s="40"/>
      <c r="AE313" s="40"/>
      <c r="AF313" s="40"/>
      <c r="AG313" s="40"/>
      <c r="AH313" s="40"/>
      <c r="AI313" s="40"/>
      <c r="AJ313" s="23"/>
      <c r="AK313" s="23"/>
      <c r="AL313" s="23"/>
      <c r="AM313" s="23"/>
      <c r="AN313" s="23"/>
      <c r="AO313" s="23"/>
      <c r="AP313" s="23"/>
      <c r="AQ313" s="23"/>
      <c r="AR313" s="23"/>
      <c r="AS313" s="41">
        <f t="shared" si="151"/>
        <v>0</v>
      </c>
      <c r="AT313" s="8"/>
      <c r="AU313" s="8"/>
      <c r="AV313" s="8"/>
      <c r="AW313" s="8"/>
      <c r="AX313" s="8"/>
      <c r="AY313" s="8"/>
      <c r="AZ313" s="8"/>
      <c r="BA313" s="8"/>
      <c r="BB313" s="8"/>
      <c r="BC313" s="8"/>
      <c r="BD313" s="8"/>
      <c r="BE313" s="8"/>
      <c r="BF313" s="8"/>
      <c r="BG313" s="8"/>
      <c r="BH313" s="8"/>
      <c r="BI313" s="8"/>
      <c r="BJ313" s="11" t="str">
        <f t="shared" si="164"/>
        <v/>
      </c>
      <c r="BK313" s="11" t="str">
        <f t="shared" si="165"/>
        <v/>
      </c>
      <c r="BL313" s="16"/>
      <c r="BM313" s="16"/>
      <c r="BN313" s="14" t="str">
        <f t="shared" si="152"/>
        <v/>
      </c>
      <c r="BO313" s="14" t="str">
        <f t="shared" si="153"/>
        <v/>
      </c>
      <c r="BP313" s="33"/>
      <c r="BR313" s="29"/>
      <c r="BS313" s="30"/>
      <c r="BT313" s="30"/>
      <c r="BU313" s="30"/>
      <c r="BV313" s="30"/>
      <c r="BW313" s="30"/>
      <c r="BX313" s="25"/>
      <c r="BY313" s="48">
        <f t="shared" si="154"/>
        <v>0</v>
      </c>
      <c r="BZ313" s="26"/>
      <c r="CA313" s="26"/>
      <c r="CB313" s="26"/>
      <c r="CC313" s="26"/>
      <c r="CD313" s="26"/>
      <c r="CE313" s="26"/>
      <c r="CF313" s="26"/>
      <c r="CG313" s="26"/>
      <c r="CH313" s="26"/>
      <c r="CI313" s="26"/>
      <c r="CJ313" s="26"/>
      <c r="CK313" s="26"/>
      <c r="CL313" s="27" t="str">
        <f t="shared" si="136"/>
        <v/>
      </c>
      <c r="CM313" s="27" t="str">
        <f t="shared" si="155"/>
        <v/>
      </c>
      <c r="CN313" s="26"/>
      <c r="CO313" s="26"/>
      <c r="CP313" s="14" t="str">
        <f t="shared" si="137"/>
        <v/>
      </c>
      <c r="CQ313" s="14" t="str">
        <f t="shared" si="138"/>
        <v/>
      </c>
      <c r="CR313" s="33"/>
      <c r="CS313" s="33"/>
      <c r="CT313" s="32"/>
      <c r="CU313" s="32"/>
      <c r="CV313" s="32"/>
      <c r="CW313" s="23"/>
      <c r="CX313" s="23"/>
      <c r="CY313" s="23"/>
      <c r="CZ313" s="23"/>
      <c r="DA313" s="26">
        <f t="shared" si="156"/>
        <v>0</v>
      </c>
      <c r="DB313" s="26"/>
      <c r="DC313" s="26"/>
      <c r="DD313" s="26"/>
      <c r="DE313" s="26"/>
      <c r="DF313" s="26"/>
      <c r="DG313" s="26"/>
      <c r="DH313" s="26"/>
      <c r="DI313" s="26"/>
      <c r="DJ313" s="26"/>
      <c r="DK313" s="26"/>
      <c r="DL313" s="26"/>
      <c r="DM313" s="26"/>
      <c r="DN313" s="26"/>
      <c r="DO313" s="26"/>
      <c r="DP313" s="26"/>
      <c r="DQ313" s="26"/>
      <c r="DR313" s="26"/>
      <c r="DS313" s="26"/>
      <c r="DT313" s="26"/>
      <c r="DU313" s="26"/>
      <c r="DV313" s="26"/>
      <c r="DW313" s="26"/>
      <c r="DX313" s="26"/>
      <c r="DY313" s="26"/>
      <c r="DZ313" s="27" t="str">
        <f t="shared" si="157"/>
        <v/>
      </c>
      <c r="EA313" s="27" t="str">
        <f t="shared" si="158"/>
        <v/>
      </c>
      <c r="EB313" s="27" t="str">
        <f t="shared" si="159"/>
        <v/>
      </c>
      <c r="EC313" s="27" t="str">
        <f t="shared" si="160"/>
        <v/>
      </c>
      <c r="ED313" s="26"/>
      <c r="EE313" s="26"/>
      <c r="EF313" s="26"/>
      <c r="EG313" s="26"/>
      <c r="EH313" s="27" t="str">
        <f t="shared" si="139"/>
        <v/>
      </c>
      <c r="EI313" s="27" t="str">
        <f t="shared" si="140"/>
        <v/>
      </c>
      <c r="EJ313" s="27" t="str">
        <f t="shared" si="141"/>
        <v/>
      </c>
      <c r="EK313" s="27" t="str">
        <f t="shared" si="142"/>
        <v/>
      </c>
      <c r="EL313" s="527"/>
      <c r="EN313" s="6" t="str">
        <f t="shared" si="143"/>
        <v/>
      </c>
      <c r="EO313" s="6" t="str">
        <f t="shared" si="144"/>
        <v/>
      </c>
      <c r="EP313" s="6" t="str">
        <f t="shared" si="145"/>
        <v/>
      </c>
      <c r="EQ313" s="6" t="str">
        <f t="shared" si="146"/>
        <v/>
      </c>
      <c r="ER313" s="24" t="str">
        <f t="shared" si="161"/>
        <v/>
      </c>
      <c r="ET313" s="6" t="e">
        <f t="shared" si="147"/>
        <v>#VALUE!</v>
      </c>
      <c r="EV313" s="79"/>
      <c r="EW313" s="79"/>
      <c r="EX313" s="79"/>
      <c r="EZ313" s="189" t="e">
        <f t="shared" si="148"/>
        <v>#VALUE!</v>
      </c>
      <c r="FA313" s="201" t="e">
        <f t="shared" si="162"/>
        <v>#VALUE!</v>
      </c>
      <c r="FB313" s="23"/>
      <c r="FC313" s="189" t="e">
        <f t="shared" si="163"/>
        <v>#VALUE!</v>
      </c>
      <c r="FE313" s="213">
        <f t="shared" si="149"/>
        <v>0</v>
      </c>
      <c r="FF313" s="213">
        <f t="shared" si="150"/>
        <v>0</v>
      </c>
    </row>
    <row r="314" spans="1:162" ht="15.75" x14ac:dyDescent="0.25">
      <c r="A314" s="23"/>
      <c r="B314" s="23"/>
      <c r="C314" s="23"/>
      <c r="D314" s="23"/>
      <c r="E314" s="16"/>
      <c r="F314" s="16"/>
      <c r="G314" s="40"/>
      <c r="H314" s="40"/>
      <c r="I314" s="40"/>
      <c r="J314" s="40"/>
      <c r="K314" s="40"/>
      <c r="L314" s="40"/>
      <c r="M314" s="40"/>
      <c r="N314" s="40"/>
      <c r="O314" s="40"/>
      <c r="P314" s="40"/>
      <c r="Q314" s="40"/>
      <c r="R314" s="40"/>
      <c r="S314" s="40"/>
      <c r="T314" s="40"/>
      <c r="U314" s="40"/>
      <c r="V314" s="40"/>
      <c r="W314" s="40"/>
      <c r="X314" s="40"/>
      <c r="Y314" s="40"/>
      <c r="Z314" s="40"/>
      <c r="AA314" s="40"/>
      <c r="AB314" s="40"/>
      <c r="AC314" s="40"/>
      <c r="AD314" s="40"/>
      <c r="AE314" s="40"/>
      <c r="AF314" s="40"/>
      <c r="AG314" s="40"/>
      <c r="AH314" s="40"/>
      <c r="AI314" s="40"/>
      <c r="AJ314" s="23"/>
      <c r="AK314" s="23"/>
      <c r="AL314" s="23"/>
      <c r="AM314" s="23"/>
      <c r="AN314" s="23"/>
      <c r="AO314" s="23"/>
      <c r="AP314" s="23"/>
      <c r="AQ314" s="23"/>
      <c r="AR314" s="23"/>
      <c r="AS314" s="41">
        <f t="shared" si="151"/>
        <v>0</v>
      </c>
      <c r="AT314" s="8"/>
      <c r="AU314" s="8"/>
      <c r="AV314" s="8"/>
      <c r="AW314" s="8"/>
      <c r="AX314" s="8"/>
      <c r="AY314" s="8"/>
      <c r="AZ314" s="8"/>
      <c r="BA314" s="8"/>
      <c r="BB314" s="8"/>
      <c r="BC314" s="8"/>
      <c r="BD314" s="8"/>
      <c r="BE314" s="8"/>
      <c r="BF314" s="8"/>
      <c r="BG314" s="8"/>
      <c r="BH314" s="8"/>
      <c r="BI314" s="8"/>
      <c r="BJ314" s="11" t="str">
        <f t="shared" si="164"/>
        <v/>
      </c>
      <c r="BK314" s="11" t="str">
        <f t="shared" si="165"/>
        <v/>
      </c>
      <c r="BL314" s="16"/>
      <c r="BM314" s="16"/>
      <c r="BN314" s="14" t="str">
        <f t="shared" si="152"/>
        <v/>
      </c>
      <c r="BO314" s="14" t="str">
        <f t="shared" si="153"/>
        <v/>
      </c>
      <c r="BP314" s="33"/>
      <c r="BR314" s="29"/>
      <c r="BS314" s="30"/>
      <c r="BT314" s="30"/>
      <c r="BU314" s="30"/>
      <c r="BV314" s="30"/>
      <c r="BW314" s="30"/>
      <c r="BX314" s="25"/>
      <c r="BY314" s="48">
        <f t="shared" si="154"/>
        <v>0</v>
      </c>
      <c r="BZ314" s="26"/>
      <c r="CA314" s="26"/>
      <c r="CB314" s="26"/>
      <c r="CC314" s="26"/>
      <c r="CD314" s="26"/>
      <c r="CE314" s="26"/>
      <c r="CF314" s="26"/>
      <c r="CG314" s="26"/>
      <c r="CH314" s="26"/>
      <c r="CI314" s="26"/>
      <c r="CJ314" s="26"/>
      <c r="CK314" s="26"/>
      <c r="CL314" s="27" t="str">
        <f t="shared" si="136"/>
        <v/>
      </c>
      <c r="CM314" s="27" t="str">
        <f t="shared" si="155"/>
        <v/>
      </c>
      <c r="CN314" s="26"/>
      <c r="CO314" s="26"/>
      <c r="CP314" s="14" t="str">
        <f t="shared" si="137"/>
        <v/>
      </c>
      <c r="CQ314" s="14" t="str">
        <f t="shared" si="138"/>
        <v/>
      </c>
      <c r="CR314" s="33"/>
      <c r="CS314" s="33"/>
      <c r="CT314" s="32"/>
      <c r="CU314" s="32"/>
      <c r="CV314" s="32"/>
      <c r="CW314" s="23"/>
      <c r="CX314" s="23"/>
      <c r="CY314" s="23"/>
      <c r="CZ314" s="23"/>
      <c r="DA314" s="26">
        <f t="shared" si="156"/>
        <v>0</v>
      </c>
      <c r="DB314" s="26"/>
      <c r="DC314" s="26"/>
      <c r="DD314" s="26"/>
      <c r="DE314" s="26"/>
      <c r="DF314" s="26"/>
      <c r="DG314" s="26"/>
      <c r="DH314" s="26"/>
      <c r="DI314" s="26"/>
      <c r="DJ314" s="26"/>
      <c r="DK314" s="26"/>
      <c r="DL314" s="26"/>
      <c r="DM314" s="26"/>
      <c r="DN314" s="26"/>
      <c r="DO314" s="26"/>
      <c r="DP314" s="26"/>
      <c r="DQ314" s="26"/>
      <c r="DR314" s="26"/>
      <c r="DS314" s="26"/>
      <c r="DT314" s="26"/>
      <c r="DU314" s="26"/>
      <c r="DV314" s="26"/>
      <c r="DW314" s="26"/>
      <c r="DX314" s="26"/>
      <c r="DY314" s="26"/>
      <c r="DZ314" s="27" t="str">
        <f t="shared" si="157"/>
        <v/>
      </c>
      <c r="EA314" s="27" t="str">
        <f t="shared" si="158"/>
        <v/>
      </c>
      <c r="EB314" s="27" t="str">
        <f t="shared" si="159"/>
        <v/>
      </c>
      <c r="EC314" s="27" t="str">
        <f t="shared" si="160"/>
        <v/>
      </c>
      <c r="ED314" s="26"/>
      <c r="EE314" s="26"/>
      <c r="EF314" s="26"/>
      <c r="EG314" s="26"/>
      <c r="EH314" s="27" t="str">
        <f t="shared" si="139"/>
        <v/>
      </c>
      <c r="EI314" s="27" t="str">
        <f t="shared" si="140"/>
        <v/>
      </c>
      <c r="EJ314" s="27" t="str">
        <f t="shared" si="141"/>
        <v/>
      </c>
      <c r="EK314" s="27" t="str">
        <f t="shared" si="142"/>
        <v/>
      </c>
      <c r="EL314" s="527"/>
      <c r="EN314" s="6" t="str">
        <f t="shared" si="143"/>
        <v/>
      </c>
      <c r="EO314" s="6" t="str">
        <f t="shared" si="144"/>
        <v/>
      </c>
      <c r="EP314" s="6" t="str">
        <f t="shared" si="145"/>
        <v/>
      </c>
      <c r="EQ314" s="6" t="str">
        <f t="shared" si="146"/>
        <v/>
      </c>
      <c r="ER314" s="24" t="str">
        <f t="shared" si="161"/>
        <v/>
      </c>
      <c r="ET314" s="6" t="e">
        <f t="shared" si="147"/>
        <v>#VALUE!</v>
      </c>
      <c r="EV314" s="79"/>
      <c r="EW314" s="79"/>
      <c r="EX314" s="79"/>
      <c r="EZ314" s="189" t="e">
        <f t="shared" si="148"/>
        <v>#VALUE!</v>
      </c>
      <c r="FA314" s="201" t="e">
        <f t="shared" si="162"/>
        <v>#VALUE!</v>
      </c>
      <c r="FB314" s="23"/>
      <c r="FC314" s="189" t="e">
        <f t="shared" si="163"/>
        <v>#VALUE!</v>
      </c>
      <c r="FE314" s="213">
        <f t="shared" si="149"/>
        <v>0</v>
      </c>
      <c r="FF314" s="213">
        <f t="shared" si="150"/>
        <v>0</v>
      </c>
    </row>
    <row r="315" spans="1:162" ht="15.75" x14ac:dyDescent="0.25">
      <c r="A315" s="23"/>
      <c r="B315" s="23"/>
      <c r="C315" s="23"/>
      <c r="D315" s="23"/>
      <c r="E315" s="16"/>
      <c r="F315" s="16"/>
      <c r="G315" s="40"/>
      <c r="H315" s="40"/>
      <c r="I315" s="40"/>
      <c r="J315" s="40"/>
      <c r="K315" s="40"/>
      <c r="L315" s="40"/>
      <c r="M315" s="40"/>
      <c r="N315" s="40"/>
      <c r="O315" s="40"/>
      <c r="P315" s="40"/>
      <c r="Q315" s="40"/>
      <c r="R315" s="40"/>
      <c r="S315" s="40"/>
      <c r="T315" s="40"/>
      <c r="U315" s="40"/>
      <c r="V315" s="40"/>
      <c r="W315" s="40"/>
      <c r="X315" s="40"/>
      <c r="Y315" s="40"/>
      <c r="Z315" s="40"/>
      <c r="AA315" s="40"/>
      <c r="AB315" s="40"/>
      <c r="AC315" s="40"/>
      <c r="AD315" s="40"/>
      <c r="AE315" s="40"/>
      <c r="AF315" s="40"/>
      <c r="AG315" s="40"/>
      <c r="AH315" s="40"/>
      <c r="AI315" s="40"/>
      <c r="AJ315" s="23"/>
      <c r="AK315" s="23"/>
      <c r="AL315" s="23"/>
      <c r="AM315" s="23"/>
      <c r="AN315" s="23"/>
      <c r="AO315" s="23"/>
      <c r="AP315" s="23"/>
      <c r="AQ315" s="23"/>
      <c r="AR315" s="23"/>
      <c r="AS315" s="41">
        <f t="shared" si="151"/>
        <v>0</v>
      </c>
      <c r="AT315" s="8"/>
      <c r="AU315" s="8"/>
      <c r="AV315" s="8"/>
      <c r="AW315" s="8"/>
      <c r="AX315" s="8"/>
      <c r="AY315" s="8"/>
      <c r="AZ315" s="8"/>
      <c r="BA315" s="8"/>
      <c r="BB315" s="8"/>
      <c r="BC315" s="8"/>
      <c r="BD315" s="8"/>
      <c r="BE315" s="8"/>
      <c r="BF315" s="8"/>
      <c r="BG315" s="8"/>
      <c r="BH315" s="8"/>
      <c r="BI315" s="8"/>
      <c r="BJ315" s="11" t="str">
        <f t="shared" si="164"/>
        <v/>
      </c>
      <c r="BK315" s="11" t="str">
        <f t="shared" si="165"/>
        <v/>
      </c>
      <c r="BL315" s="16"/>
      <c r="BM315" s="16"/>
      <c r="BN315" s="14" t="str">
        <f t="shared" si="152"/>
        <v/>
      </c>
      <c r="BO315" s="14" t="str">
        <f t="shared" si="153"/>
        <v/>
      </c>
      <c r="BP315" s="33"/>
      <c r="BR315" s="29"/>
      <c r="BS315" s="30"/>
      <c r="BT315" s="30"/>
      <c r="BU315" s="30"/>
      <c r="BV315" s="30"/>
      <c r="BW315" s="30"/>
      <c r="BX315" s="25"/>
      <c r="BY315" s="48">
        <f t="shared" si="154"/>
        <v>0</v>
      </c>
      <c r="BZ315" s="26"/>
      <c r="CA315" s="26"/>
      <c r="CB315" s="26"/>
      <c r="CC315" s="26"/>
      <c r="CD315" s="26"/>
      <c r="CE315" s="26"/>
      <c r="CF315" s="26"/>
      <c r="CG315" s="26"/>
      <c r="CH315" s="26"/>
      <c r="CI315" s="26"/>
      <c r="CJ315" s="26"/>
      <c r="CK315" s="26"/>
      <c r="CL315" s="27" t="str">
        <f t="shared" si="136"/>
        <v/>
      </c>
      <c r="CM315" s="27" t="str">
        <f t="shared" si="155"/>
        <v/>
      </c>
      <c r="CN315" s="26"/>
      <c r="CO315" s="26"/>
      <c r="CP315" s="14" t="str">
        <f t="shared" si="137"/>
        <v/>
      </c>
      <c r="CQ315" s="14" t="str">
        <f t="shared" si="138"/>
        <v/>
      </c>
      <c r="CR315" s="33"/>
      <c r="CS315" s="33"/>
      <c r="CT315" s="32"/>
      <c r="CU315" s="32"/>
      <c r="CV315" s="32"/>
      <c r="CW315" s="23"/>
      <c r="CX315" s="23"/>
      <c r="CY315" s="23"/>
      <c r="CZ315" s="23"/>
      <c r="DA315" s="26">
        <f t="shared" si="156"/>
        <v>0</v>
      </c>
      <c r="DB315" s="26"/>
      <c r="DC315" s="26"/>
      <c r="DD315" s="26"/>
      <c r="DE315" s="26"/>
      <c r="DF315" s="26"/>
      <c r="DG315" s="26"/>
      <c r="DH315" s="26"/>
      <c r="DI315" s="26"/>
      <c r="DJ315" s="26"/>
      <c r="DK315" s="26"/>
      <c r="DL315" s="26"/>
      <c r="DM315" s="26"/>
      <c r="DN315" s="26"/>
      <c r="DO315" s="26"/>
      <c r="DP315" s="26"/>
      <c r="DQ315" s="26"/>
      <c r="DR315" s="26"/>
      <c r="DS315" s="26"/>
      <c r="DT315" s="26"/>
      <c r="DU315" s="26"/>
      <c r="DV315" s="26"/>
      <c r="DW315" s="26"/>
      <c r="DX315" s="26"/>
      <c r="DY315" s="26"/>
      <c r="DZ315" s="27" t="str">
        <f t="shared" si="157"/>
        <v/>
      </c>
      <c r="EA315" s="27" t="str">
        <f t="shared" si="158"/>
        <v/>
      </c>
      <c r="EB315" s="27" t="str">
        <f t="shared" si="159"/>
        <v/>
      </c>
      <c r="EC315" s="27" t="str">
        <f t="shared" si="160"/>
        <v/>
      </c>
      <c r="ED315" s="26"/>
      <c r="EE315" s="26"/>
      <c r="EF315" s="26"/>
      <c r="EG315" s="26"/>
      <c r="EH315" s="27" t="str">
        <f t="shared" si="139"/>
        <v/>
      </c>
      <c r="EI315" s="27" t="str">
        <f t="shared" si="140"/>
        <v/>
      </c>
      <c r="EJ315" s="27" t="str">
        <f t="shared" si="141"/>
        <v/>
      </c>
      <c r="EK315" s="27" t="str">
        <f t="shared" si="142"/>
        <v/>
      </c>
      <c r="EL315" s="527"/>
      <c r="EN315" s="6" t="str">
        <f t="shared" si="143"/>
        <v/>
      </c>
      <c r="EO315" s="6" t="str">
        <f t="shared" si="144"/>
        <v/>
      </c>
      <c r="EP315" s="6" t="str">
        <f t="shared" si="145"/>
        <v/>
      </c>
      <c r="EQ315" s="6" t="str">
        <f t="shared" si="146"/>
        <v/>
      </c>
      <c r="ER315" s="24" t="str">
        <f t="shared" si="161"/>
        <v/>
      </c>
      <c r="ET315" s="6" t="e">
        <f t="shared" si="147"/>
        <v>#VALUE!</v>
      </c>
      <c r="EV315" s="79"/>
      <c r="EW315" s="79"/>
      <c r="EX315" s="79"/>
      <c r="EZ315" s="189" t="e">
        <f t="shared" si="148"/>
        <v>#VALUE!</v>
      </c>
      <c r="FA315" s="201" t="e">
        <f t="shared" si="162"/>
        <v>#VALUE!</v>
      </c>
      <c r="FB315" s="23"/>
      <c r="FC315" s="189" t="e">
        <f t="shared" si="163"/>
        <v>#VALUE!</v>
      </c>
      <c r="FE315" s="213">
        <f t="shared" si="149"/>
        <v>0</v>
      </c>
      <c r="FF315" s="213">
        <f t="shared" si="150"/>
        <v>0</v>
      </c>
    </row>
    <row r="316" spans="1:162" ht="15.75" x14ac:dyDescent="0.25">
      <c r="A316" s="23"/>
      <c r="B316" s="23"/>
      <c r="C316" s="23"/>
      <c r="D316" s="23"/>
      <c r="E316" s="16"/>
      <c r="F316" s="16"/>
      <c r="G316" s="40"/>
      <c r="H316" s="40"/>
      <c r="I316" s="40"/>
      <c r="J316" s="40"/>
      <c r="K316" s="40"/>
      <c r="L316" s="40"/>
      <c r="M316" s="40"/>
      <c r="N316" s="40"/>
      <c r="O316" s="40"/>
      <c r="P316" s="40"/>
      <c r="Q316" s="40"/>
      <c r="R316" s="40"/>
      <c r="S316" s="40"/>
      <c r="T316" s="40"/>
      <c r="U316" s="40"/>
      <c r="V316" s="40"/>
      <c r="W316" s="40"/>
      <c r="X316" s="40"/>
      <c r="Y316" s="40"/>
      <c r="Z316" s="40"/>
      <c r="AA316" s="40"/>
      <c r="AB316" s="40"/>
      <c r="AC316" s="40"/>
      <c r="AD316" s="40"/>
      <c r="AE316" s="40"/>
      <c r="AF316" s="40"/>
      <c r="AG316" s="40"/>
      <c r="AH316" s="40"/>
      <c r="AI316" s="40"/>
      <c r="AJ316" s="23"/>
      <c r="AK316" s="23"/>
      <c r="AL316" s="23"/>
      <c r="AM316" s="23"/>
      <c r="AN316" s="23"/>
      <c r="AO316" s="23"/>
      <c r="AP316" s="23"/>
      <c r="AQ316" s="23"/>
      <c r="AR316" s="23"/>
      <c r="AS316" s="41">
        <f t="shared" si="151"/>
        <v>0</v>
      </c>
      <c r="AT316" s="8"/>
      <c r="AU316" s="8"/>
      <c r="AV316" s="8"/>
      <c r="AW316" s="8"/>
      <c r="AX316" s="8"/>
      <c r="AY316" s="8"/>
      <c r="AZ316" s="8"/>
      <c r="BA316" s="8"/>
      <c r="BB316" s="8"/>
      <c r="BC316" s="8"/>
      <c r="BD316" s="8"/>
      <c r="BE316" s="8"/>
      <c r="BF316" s="8"/>
      <c r="BG316" s="8"/>
      <c r="BH316" s="8"/>
      <c r="BI316" s="8"/>
      <c r="BJ316" s="11" t="str">
        <f t="shared" si="164"/>
        <v/>
      </c>
      <c r="BK316" s="11" t="str">
        <f t="shared" si="165"/>
        <v/>
      </c>
      <c r="BL316" s="16"/>
      <c r="BM316" s="16"/>
      <c r="BN316" s="14" t="str">
        <f t="shared" si="152"/>
        <v/>
      </c>
      <c r="BO316" s="14" t="str">
        <f t="shared" si="153"/>
        <v/>
      </c>
      <c r="BP316" s="33"/>
      <c r="BR316" s="29"/>
      <c r="BS316" s="30"/>
      <c r="BT316" s="30"/>
      <c r="BU316" s="30"/>
      <c r="BV316" s="30"/>
      <c r="BW316" s="30"/>
      <c r="BX316" s="25"/>
      <c r="BY316" s="48">
        <f t="shared" si="154"/>
        <v>0</v>
      </c>
      <c r="BZ316" s="26"/>
      <c r="CA316" s="26"/>
      <c r="CB316" s="26"/>
      <c r="CC316" s="26"/>
      <c r="CD316" s="26"/>
      <c r="CE316" s="26"/>
      <c r="CF316" s="26"/>
      <c r="CG316" s="26"/>
      <c r="CH316" s="26"/>
      <c r="CI316" s="26"/>
      <c r="CJ316" s="26"/>
      <c r="CK316" s="26"/>
      <c r="CL316" s="27" t="str">
        <f t="shared" si="136"/>
        <v/>
      </c>
      <c r="CM316" s="27" t="str">
        <f t="shared" si="155"/>
        <v/>
      </c>
      <c r="CN316" s="26"/>
      <c r="CO316" s="26"/>
      <c r="CP316" s="14" t="str">
        <f t="shared" si="137"/>
        <v/>
      </c>
      <c r="CQ316" s="14" t="str">
        <f t="shared" si="138"/>
        <v/>
      </c>
      <c r="CR316" s="33"/>
      <c r="CS316" s="33"/>
      <c r="CT316" s="32"/>
      <c r="CU316" s="32"/>
      <c r="CV316" s="32"/>
      <c r="CW316" s="23"/>
      <c r="CX316" s="23"/>
      <c r="CY316" s="23"/>
      <c r="CZ316" s="23"/>
      <c r="DA316" s="26">
        <f t="shared" si="156"/>
        <v>0</v>
      </c>
      <c r="DB316" s="26"/>
      <c r="DC316" s="26"/>
      <c r="DD316" s="26"/>
      <c r="DE316" s="26"/>
      <c r="DF316" s="26"/>
      <c r="DG316" s="26"/>
      <c r="DH316" s="26"/>
      <c r="DI316" s="26"/>
      <c r="DJ316" s="26"/>
      <c r="DK316" s="26"/>
      <c r="DL316" s="26"/>
      <c r="DM316" s="26"/>
      <c r="DN316" s="26"/>
      <c r="DO316" s="26"/>
      <c r="DP316" s="26"/>
      <c r="DQ316" s="26"/>
      <c r="DR316" s="26"/>
      <c r="DS316" s="26"/>
      <c r="DT316" s="26"/>
      <c r="DU316" s="26"/>
      <c r="DV316" s="26"/>
      <c r="DW316" s="26"/>
      <c r="DX316" s="26"/>
      <c r="DY316" s="26"/>
      <c r="DZ316" s="27" t="str">
        <f t="shared" si="157"/>
        <v/>
      </c>
      <c r="EA316" s="27" t="str">
        <f t="shared" si="158"/>
        <v/>
      </c>
      <c r="EB316" s="27" t="str">
        <f t="shared" si="159"/>
        <v/>
      </c>
      <c r="EC316" s="27" t="str">
        <f t="shared" si="160"/>
        <v/>
      </c>
      <c r="ED316" s="26"/>
      <c r="EE316" s="26"/>
      <c r="EF316" s="26"/>
      <c r="EG316" s="26"/>
      <c r="EH316" s="27" t="str">
        <f t="shared" si="139"/>
        <v/>
      </c>
      <c r="EI316" s="27" t="str">
        <f t="shared" si="140"/>
        <v/>
      </c>
      <c r="EJ316" s="27" t="str">
        <f t="shared" si="141"/>
        <v/>
      </c>
      <c r="EK316" s="27" t="str">
        <f t="shared" si="142"/>
        <v/>
      </c>
      <c r="EL316" s="527"/>
      <c r="EN316" s="6" t="str">
        <f t="shared" si="143"/>
        <v/>
      </c>
      <c r="EO316" s="6" t="str">
        <f t="shared" si="144"/>
        <v/>
      </c>
      <c r="EP316" s="6" t="str">
        <f t="shared" si="145"/>
        <v/>
      </c>
      <c r="EQ316" s="6" t="str">
        <f t="shared" si="146"/>
        <v/>
      </c>
      <c r="ER316" s="24" t="str">
        <f t="shared" si="161"/>
        <v/>
      </c>
      <c r="ET316" s="6" t="e">
        <f t="shared" si="147"/>
        <v>#VALUE!</v>
      </c>
      <c r="EV316" s="79"/>
      <c r="EW316" s="79"/>
      <c r="EX316" s="79"/>
      <c r="EZ316" s="189" t="e">
        <f t="shared" si="148"/>
        <v>#VALUE!</v>
      </c>
      <c r="FA316" s="201" t="e">
        <f t="shared" si="162"/>
        <v>#VALUE!</v>
      </c>
      <c r="FB316" s="23"/>
      <c r="FC316" s="189" t="e">
        <f t="shared" si="163"/>
        <v>#VALUE!</v>
      </c>
      <c r="FE316" s="213">
        <f t="shared" si="149"/>
        <v>0</v>
      </c>
      <c r="FF316" s="213">
        <f t="shared" si="150"/>
        <v>0</v>
      </c>
    </row>
    <row r="317" spans="1:162" ht="15.75" x14ac:dyDescent="0.25">
      <c r="A317" s="23"/>
      <c r="B317" s="23"/>
      <c r="C317" s="23"/>
      <c r="D317" s="23"/>
      <c r="E317" s="16"/>
      <c r="F317" s="16"/>
      <c r="G317" s="40"/>
      <c r="H317" s="40"/>
      <c r="I317" s="40"/>
      <c r="J317" s="40"/>
      <c r="K317" s="40"/>
      <c r="L317" s="40"/>
      <c r="M317" s="40"/>
      <c r="N317" s="40"/>
      <c r="O317" s="40"/>
      <c r="P317" s="40"/>
      <c r="Q317" s="40"/>
      <c r="R317" s="40"/>
      <c r="S317" s="40"/>
      <c r="T317" s="40"/>
      <c r="U317" s="40"/>
      <c r="V317" s="40"/>
      <c r="W317" s="40"/>
      <c r="X317" s="40"/>
      <c r="Y317" s="40"/>
      <c r="Z317" s="40"/>
      <c r="AA317" s="40"/>
      <c r="AB317" s="40"/>
      <c r="AC317" s="40"/>
      <c r="AD317" s="40"/>
      <c r="AE317" s="40"/>
      <c r="AF317" s="40"/>
      <c r="AG317" s="40"/>
      <c r="AH317" s="40"/>
      <c r="AI317" s="40"/>
      <c r="AJ317" s="23"/>
      <c r="AK317" s="23"/>
      <c r="AL317" s="23"/>
      <c r="AM317" s="23"/>
      <c r="AN317" s="23"/>
      <c r="AO317" s="23"/>
      <c r="AP317" s="23"/>
      <c r="AQ317" s="23"/>
      <c r="AR317" s="23"/>
      <c r="AS317" s="41">
        <f t="shared" si="151"/>
        <v>0</v>
      </c>
      <c r="AT317" s="8"/>
      <c r="AU317" s="8"/>
      <c r="AV317" s="8"/>
      <c r="AW317" s="8"/>
      <c r="AX317" s="8"/>
      <c r="AY317" s="8"/>
      <c r="AZ317" s="8"/>
      <c r="BA317" s="8"/>
      <c r="BB317" s="8"/>
      <c r="BC317" s="8"/>
      <c r="BD317" s="8"/>
      <c r="BE317" s="8"/>
      <c r="BF317" s="8"/>
      <c r="BG317" s="8"/>
      <c r="BH317" s="8"/>
      <c r="BI317" s="8"/>
      <c r="BJ317" s="11" t="str">
        <f t="shared" si="164"/>
        <v/>
      </c>
      <c r="BK317" s="11" t="str">
        <f t="shared" si="165"/>
        <v/>
      </c>
      <c r="BL317" s="16"/>
      <c r="BM317" s="16"/>
      <c r="BN317" s="14" t="str">
        <f t="shared" si="152"/>
        <v/>
      </c>
      <c r="BO317" s="14" t="str">
        <f t="shared" si="153"/>
        <v/>
      </c>
      <c r="BP317" s="33"/>
      <c r="BR317" s="29"/>
      <c r="BS317" s="30"/>
      <c r="BT317" s="30"/>
      <c r="BU317" s="30"/>
      <c r="BV317" s="30"/>
      <c r="BW317" s="30"/>
      <c r="BX317" s="25"/>
      <c r="BY317" s="48">
        <f t="shared" si="154"/>
        <v>0</v>
      </c>
      <c r="BZ317" s="26"/>
      <c r="CA317" s="26"/>
      <c r="CB317" s="26"/>
      <c r="CC317" s="26"/>
      <c r="CD317" s="26"/>
      <c r="CE317" s="26"/>
      <c r="CF317" s="26"/>
      <c r="CG317" s="26"/>
      <c r="CH317" s="26"/>
      <c r="CI317" s="26"/>
      <c r="CJ317" s="26"/>
      <c r="CK317" s="26"/>
      <c r="CL317" s="27" t="str">
        <f t="shared" si="136"/>
        <v/>
      </c>
      <c r="CM317" s="27" t="str">
        <f t="shared" si="155"/>
        <v/>
      </c>
      <c r="CN317" s="26"/>
      <c r="CO317" s="26"/>
      <c r="CP317" s="14" t="str">
        <f t="shared" si="137"/>
        <v/>
      </c>
      <c r="CQ317" s="14" t="str">
        <f t="shared" si="138"/>
        <v/>
      </c>
      <c r="CR317" s="33"/>
      <c r="CS317" s="33"/>
      <c r="CT317" s="32"/>
      <c r="CU317" s="32"/>
      <c r="CV317" s="32"/>
      <c r="CW317" s="23"/>
      <c r="CX317" s="23"/>
      <c r="CY317" s="23"/>
      <c r="CZ317" s="23"/>
      <c r="DA317" s="26">
        <f t="shared" si="156"/>
        <v>0</v>
      </c>
      <c r="DB317" s="26"/>
      <c r="DC317" s="26"/>
      <c r="DD317" s="26"/>
      <c r="DE317" s="26"/>
      <c r="DF317" s="26"/>
      <c r="DG317" s="26"/>
      <c r="DH317" s="26"/>
      <c r="DI317" s="26"/>
      <c r="DJ317" s="26"/>
      <c r="DK317" s="26"/>
      <c r="DL317" s="26"/>
      <c r="DM317" s="26"/>
      <c r="DN317" s="26"/>
      <c r="DO317" s="26"/>
      <c r="DP317" s="26"/>
      <c r="DQ317" s="26"/>
      <c r="DR317" s="26"/>
      <c r="DS317" s="26"/>
      <c r="DT317" s="26"/>
      <c r="DU317" s="26"/>
      <c r="DV317" s="26"/>
      <c r="DW317" s="26"/>
      <c r="DX317" s="26"/>
      <c r="DY317" s="26"/>
      <c r="DZ317" s="27" t="str">
        <f t="shared" si="157"/>
        <v/>
      </c>
      <c r="EA317" s="27" t="str">
        <f t="shared" si="158"/>
        <v/>
      </c>
      <c r="EB317" s="27" t="str">
        <f t="shared" si="159"/>
        <v/>
      </c>
      <c r="EC317" s="27" t="str">
        <f t="shared" si="160"/>
        <v/>
      </c>
      <c r="ED317" s="26"/>
      <c r="EE317" s="26"/>
      <c r="EF317" s="26"/>
      <c r="EG317" s="26"/>
      <c r="EH317" s="27" t="str">
        <f t="shared" si="139"/>
        <v/>
      </c>
      <c r="EI317" s="27" t="str">
        <f t="shared" si="140"/>
        <v/>
      </c>
      <c r="EJ317" s="27" t="str">
        <f t="shared" si="141"/>
        <v/>
      </c>
      <c r="EK317" s="27" t="str">
        <f t="shared" si="142"/>
        <v/>
      </c>
      <c r="EL317" s="527"/>
      <c r="EN317" s="6" t="str">
        <f t="shared" si="143"/>
        <v/>
      </c>
      <c r="EO317" s="6" t="str">
        <f t="shared" si="144"/>
        <v/>
      </c>
      <c r="EP317" s="6" t="str">
        <f t="shared" si="145"/>
        <v/>
      </c>
      <c r="EQ317" s="6" t="str">
        <f t="shared" si="146"/>
        <v/>
      </c>
      <c r="ER317" s="24" t="str">
        <f t="shared" si="161"/>
        <v/>
      </c>
      <c r="ET317" s="6" t="e">
        <f t="shared" si="147"/>
        <v>#VALUE!</v>
      </c>
      <c r="EV317" s="79"/>
      <c r="EW317" s="79"/>
      <c r="EX317" s="79"/>
      <c r="EZ317" s="189" t="e">
        <f t="shared" si="148"/>
        <v>#VALUE!</v>
      </c>
      <c r="FA317" s="201" t="e">
        <f t="shared" si="162"/>
        <v>#VALUE!</v>
      </c>
      <c r="FB317" s="23"/>
      <c r="FC317" s="189" t="e">
        <f t="shared" si="163"/>
        <v>#VALUE!</v>
      </c>
      <c r="FE317" s="213">
        <f t="shared" si="149"/>
        <v>0</v>
      </c>
      <c r="FF317" s="213">
        <f t="shared" si="150"/>
        <v>0</v>
      </c>
    </row>
    <row r="318" spans="1:162" ht="15.75" x14ac:dyDescent="0.25">
      <c r="A318" s="23"/>
      <c r="B318" s="23"/>
      <c r="C318" s="23"/>
      <c r="D318" s="23"/>
      <c r="E318" s="16"/>
      <c r="F318" s="16"/>
      <c r="G318" s="40"/>
      <c r="H318" s="40"/>
      <c r="I318" s="40"/>
      <c r="J318" s="40"/>
      <c r="K318" s="40"/>
      <c r="L318" s="40"/>
      <c r="M318" s="40"/>
      <c r="N318" s="40"/>
      <c r="O318" s="40"/>
      <c r="P318" s="40"/>
      <c r="Q318" s="40"/>
      <c r="R318" s="40"/>
      <c r="S318" s="40"/>
      <c r="T318" s="40"/>
      <c r="U318" s="40"/>
      <c r="V318" s="40"/>
      <c r="W318" s="40"/>
      <c r="X318" s="40"/>
      <c r="Y318" s="40"/>
      <c r="Z318" s="40"/>
      <c r="AA318" s="40"/>
      <c r="AB318" s="40"/>
      <c r="AC318" s="40"/>
      <c r="AD318" s="40"/>
      <c r="AE318" s="40"/>
      <c r="AF318" s="40"/>
      <c r="AG318" s="40"/>
      <c r="AH318" s="40"/>
      <c r="AI318" s="40"/>
      <c r="AJ318" s="23"/>
      <c r="AK318" s="23"/>
      <c r="AL318" s="23"/>
      <c r="AM318" s="23"/>
      <c r="AN318" s="23"/>
      <c r="AO318" s="23"/>
      <c r="AP318" s="23"/>
      <c r="AQ318" s="23"/>
      <c r="AR318" s="23"/>
      <c r="AS318" s="41">
        <f t="shared" si="151"/>
        <v>0</v>
      </c>
      <c r="AT318" s="8"/>
      <c r="AU318" s="8"/>
      <c r="AV318" s="8"/>
      <c r="AW318" s="8"/>
      <c r="AX318" s="8"/>
      <c r="AY318" s="8"/>
      <c r="AZ318" s="8"/>
      <c r="BA318" s="8"/>
      <c r="BB318" s="8"/>
      <c r="BC318" s="8"/>
      <c r="BD318" s="8"/>
      <c r="BE318" s="8"/>
      <c r="BF318" s="8"/>
      <c r="BG318" s="8"/>
      <c r="BH318" s="8"/>
      <c r="BI318" s="8"/>
      <c r="BJ318" s="11" t="str">
        <f t="shared" si="164"/>
        <v/>
      </c>
      <c r="BK318" s="11" t="str">
        <f t="shared" si="165"/>
        <v/>
      </c>
      <c r="BL318" s="16"/>
      <c r="BM318" s="16"/>
      <c r="BN318" s="14" t="str">
        <f t="shared" si="152"/>
        <v/>
      </c>
      <c r="BO318" s="14" t="str">
        <f t="shared" si="153"/>
        <v/>
      </c>
      <c r="BP318" s="33"/>
      <c r="BR318" s="29"/>
      <c r="BS318" s="30"/>
      <c r="BT318" s="30"/>
      <c r="BU318" s="30"/>
      <c r="BV318" s="30"/>
      <c r="BW318" s="30"/>
      <c r="BX318" s="25"/>
      <c r="BY318" s="48">
        <f t="shared" si="154"/>
        <v>0</v>
      </c>
      <c r="BZ318" s="26"/>
      <c r="CA318" s="26"/>
      <c r="CB318" s="26"/>
      <c r="CC318" s="26"/>
      <c r="CD318" s="26"/>
      <c r="CE318" s="26"/>
      <c r="CF318" s="26"/>
      <c r="CG318" s="26"/>
      <c r="CH318" s="26"/>
      <c r="CI318" s="26"/>
      <c r="CJ318" s="26"/>
      <c r="CK318" s="26"/>
      <c r="CL318" s="27" t="str">
        <f t="shared" si="136"/>
        <v/>
      </c>
      <c r="CM318" s="27" t="str">
        <f t="shared" si="155"/>
        <v/>
      </c>
      <c r="CN318" s="26"/>
      <c r="CO318" s="26"/>
      <c r="CP318" s="14" t="str">
        <f t="shared" si="137"/>
        <v/>
      </c>
      <c r="CQ318" s="14" t="str">
        <f t="shared" si="138"/>
        <v/>
      </c>
      <c r="CR318" s="33"/>
      <c r="CS318" s="33"/>
      <c r="CT318" s="32"/>
      <c r="CU318" s="32"/>
      <c r="CV318" s="32"/>
      <c r="CW318" s="23"/>
      <c r="CX318" s="23"/>
      <c r="CY318" s="23"/>
      <c r="CZ318" s="23"/>
      <c r="DA318" s="26">
        <f t="shared" si="156"/>
        <v>0</v>
      </c>
      <c r="DB318" s="26"/>
      <c r="DC318" s="26"/>
      <c r="DD318" s="26"/>
      <c r="DE318" s="26"/>
      <c r="DF318" s="26"/>
      <c r="DG318" s="26"/>
      <c r="DH318" s="26"/>
      <c r="DI318" s="26"/>
      <c r="DJ318" s="26"/>
      <c r="DK318" s="26"/>
      <c r="DL318" s="26"/>
      <c r="DM318" s="26"/>
      <c r="DN318" s="26"/>
      <c r="DO318" s="26"/>
      <c r="DP318" s="26"/>
      <c r="DQ318" s="26"/>
      <c r="DR318" s="26"/>
      <c r="DS318" s="26"/>
      <c r="DT318" s="26"/>
      <c r="DU318" s="26"/>
      <c r="DV318" s="26"/>
      <c r="DW318" s="26"/>
      <c r="DX318" s="26"/>
      <c r="DY318" s="26"/>
      <c r="DZ318" s="27" t="str">
        <f t="shared" si="157"/>
        <v/>
      </c>
      <c r="EA318" s="27" t="str">
        <f t="shared" si="158"/>
        <v/>
      </c>
      <c r="EB318" s="27" t="str">
        <f t="shared" si="159"/>
        <v/>
      </c>
      <c r="EC318" s="27" t="str">
        <f t="shared" si="160"/>
        <v/>
      </c>
      <c r="ED318" s="26"/>
      <c r="EE318" s="26"/>
      <c r="EF318" s="26"/>
      <c r="EG318" s="26"/>
      <c r="EH318" s="27" t="str">
        <f t="shared" si="139"/>
        <v/>
      </c>
      <c r="EI318" s="27" t="str">
        <f t="shared" si="140"/>
        <v/>
      </c>
      <c r="EJ318" s="27" t="str">
        <f t="shared" si="141"/>
        <v/>
      </c>
      <c r="EK318" s="27" t="str">
        <f t="shared" si="142"/>
        <v/>
      </c>
      <c r="EL318" s="527"/>
      <c r="EN318" s="6" t="str">
        <f t="shared" si="143"/>
        <v/>
      </c>
      <c r="EO318" s="6" t="str">
        <f t="shared" si="144"/>
        <v/>
      </c>
      <c r="EP318" s="6" t="str">
        <f t="shared" si="145"/>
        <v/>
      </c>
      <c r="EQ318" s="6" t="str">
        <f t="shared" si="146"/>
        <v/>
      </c>
      <c r="ER318" s="24" t="str">
        <f t="shared" si="161"/>
        <v/>
      </c>
      <c r="ET318" s="6" t="e">
        <f t="shared" si="147"/>
        <v>#VALUE!</v>
      </c>
      <c r="EV318" s="79"/>
      <c r="EW318" s="79"/>
      <c r="EX318" s="79"/>
      <c r="EZ318" s="189" t="e">
        <f t="shared" si="148"/>
        <v>#VALUE!</v>
      </c>
      <c r="FA318" s="201" t="e">
        <f t="shared" si="162"/>
        <v>#VALUE!</v>
      </c>
      <c r="FB318" s="23"/>
      <c r="FC318" s="189" t="e">
        <f t="shared" si="163"/>
        <v>#VALUE!</v>
      </c>
      <c r="FE318" s="213">
        <f t="shared" si="149"/>
        <v>0</v>
      </c>
      <c r="FF318" s="213">
        <f t="shared" si="150"/>
        <v>0</v>
      </c>
    </row>
    <row r="319" spans="1:162" ht="15.75" x14ac:dyDescent="0.25">
      <c r="A319" s="23"/>
      <c r="B319" s="23"/>
      <c r="C319" s="23"/>
      <c r="D319" s="23"/>
      <c r="E319" s="16"/>
      <c r="F319" s="16"/>
      <c r="G319" s="40"/>
      <c r="H319" s="40"/>
      <c r="I319" s="40"/>
      <c r="J319" s="40"/>
      <c r="K319" s="40"/>
      <c r="L319" s="40"/>
      <c r="M319" s="40"/>
      <c r="N319" s="40"/>
      <c r="O319" s="40"/>
      <c r="P319" s="40"/>
      <c r="Q319" s="40"/>
      <c r="R319" s="40"/>
      <c r="S319" s="40"/>
      <c r="T319" s="40"/>
      <c r="U319" s="40"/>
      <c r="V319" s="40"/>
      <c r="W319" s="40"/>
      <c r="X319" s="40"/>
      <c r="Y319" s="40"/>
      <c r="Z319" s="40"/>
      <c r="AA319" s="40"/>
      <c r="AB319" s="40"/>
      <c r="AC319" s="40"/>
      <c r="AD319" s="40"/>
      <c r="AE319" s="40"/>
      <c r="AF319" s="40"/>
      <c r="AG319" s="40"/>
      <c r="AH319" s="40"/>
      <c r="AI319" s="40"/>
      <c r="AJ319" s="23"/>
      <c r="AK319" s="23"/>
      <c r="AL319" s="23"/>
      <c r="AM319" s="23"/>
      <c r="AN319" s="23"/>
      <c r="AO319" s="23"/>
      <c r="AP319" s="23"/>
      <c r="AQ319" s="23"/>
      <c r="AR319" s="23"/>
      <c r="AS319" s="41">
        <f t="shared" si="151"/>
        <v>0</v>
      </c>
      <c r="AT319" s="8"/>
      <c r="AU319" s="8"/>
      <c r="AV319" s="8"/>
      <c r="AW319" s="8"/>
      <c r="AX319" s="8"/>
      <c r="AY319" s="8"/>
      <c r="AZ319" s="8"/>
      <c r="BA319" s="8"/>
      <c r="BB319" s="8"/>
      <c r="BC319" s="8"/>
      <c r="BD319" s="8"/>
      <c r="BE319" s="8"/>
      <c r="BF319" s="8"/>
      <c r="BG319" s="8"/>
      <c r="BH319" s="8"/>
      <c r="BI319" s="8"/>
      <c r="BJ319" s="11" t="str">
        <f t="shared" si="164"/>
        <v/>
      </c>
      <c r="BK319" s="11" t="str">
        <f t="shared" si="165"/>
        <v/>
      </c>
      <c r="BL319" s="16"/>
      <c r="BM319" s="16"/>
      <c r="BN319" s="14" t="str">
        <f t="shared" si="152"/>
        <v/>
      </c>
      <c r="BO319" s="14" t="str">
        <f t="shared" si="153"/>
        <v/>
      </c>
      <c r="BP319" s="33"/>
      <c r="BR319" s="29"/>
      <c r="BS319" s="30"/>
      <c r="BT319" s="30"/>
      <c r="BU319" s="30"/>
      <c r="BV319" s="30"/>
      <c r="BW319" s="30"/>
      <c r="BX319" s="25"/>
      <c r="BY319" s="48">
        <f t="shared" si="154"/>
        <v>0</v>
      </c>
      <c r="BZ319" s="26"/>
      <c r="CA319" s="26"/>
      <c r="CB319" s="26"/>
      <c r="CC319" s="26"/>
      <c r="CD319" s="26"/>
      <c r="CE319" s="26"/>
      <c r="CF319" s="26"/>
      <c r="CG319" s="26"/>
      <c r="CH319" s="26"/>
      <c r="CI319" s="26"/>
      <c r="CJ319" s="26"/>
      <c r="CK319" s="26"/>
      <c r="CL319" s="27" t="str">
        <f t="shared" si="136"/>
        <v/>
      </c>
      <c r="CM319" s="27" t="str">
        <f t="shared" si="155"/>
        <v/>
      </c>
      <c r="CN319" s="26"/>
      <c r="CO319" s="26"/>
      <c r="CP319" s="14" t="str">
        <f t="shared" si="137"/>
        <v/>
      </c>
      <c r="CQ319" s="14" t="str">
        <f t="shared" si="138"/>
        <v/>
      </c>
      <c r="CR319" s="33"/>
      <c r="CS319" s="33"/>
      <c r="CT319" s="32"/>
      <c r="CU319" s="32"/>
      <c r="CV319" s="32"/>
      <c r="CW319" s="23"/>
      <c r="CX319" s="23"/>
      <c r="CY319" s="23"/>
      <c r="CZ319" s="23"/>
      <c r="DA319" s="26">
        <f t="shared" si="156"/>
        <v>0</v>
      </c>
      <c r="DB319" s="26"/>
      <c r="DC319" s="26"/>
      <c r="DD319" s="26"/>
      <c r="DE319" s="26"/>
      <c r="DF319" s="26"/>
      <c r="DG319" s="26"/>
      <c r="DH319" s="26"/>
      <c r="DI319" s="26"/>
      <c r="DJ319" s="26"/>
      <c r="DK319" s="26"/>
      <c r="DL319" s="26"/>
      <c r="DM319" s="26"/>
      <c r="DN319" s="26"/>
      <c r="DO319" s="26"/>
      <c r="DP319" s="26"/>
      <c r="DQ319" s="26"/>
      <c r="DR319" s="26"/>
      <c r="DS319" s="26"/>
      <c r="DT319" s="26"/>
      <c r="DU319" s="26"/>
      <c r="DV319" s="26"/>
      <c r="DW319" s="26"/>
      <c r="DX319" s="26"/>
      <c r="DY319" s="26"/>
      <c r="DZ319" s="27" t="str">
        <f t="shared" si="157"/>
        <v/>
      </c>
      <c r="EA319" s="27" t="str">
        <f t="shared" si="158"/>
        <v/>
      </c>
      <c r="EB319" s="27" t="str">
        <f t="shared" si="159"/>
        <v/>
      </c>
      <c r="EC319" s="27" t="str">
        <f t="shared" si="160"/>
        <v/>
      </c>
      <c r="ED319" s="26"/>
      <c r="EE319" s="26"/>
      <c r="EF319" s="26"/>
      <c r="EG319" s="26"/>
      <c r="EH319" s="27" t="str">
        <f t="shared" si="139"/>
        <v/>
      </c>
      <c r="EI319" s="27" t="str">
        <f t="shared" si="140"/>
        <v/>
      </c>
      <c r="EJ319" s="27" t="str">
        <f t="shared" si="141"/>
        <v/>
      </c>
      <c r="EK319" s="27" t="str">
        <f t="shared" si="142"/>
        <v/>
      </c>
      <c r="EL319" s="527"/>
      <c r="EN319" s="6" t="str">
        <f t="shared" si="143"/>
        <v/>
      </c>
      <c r="EO319" s="6" t="str">
        <f t="shared" si="144"/>
        <v/>
      </c>
      <c r="EP319" s="6" t="str">
        <f t="shared" si="145"/>
        <v/>
      </c>
      <c r="EQ319" s="6" t="str">
        <f t="shared" si="146"/>
        <v/>
      </c>
      <c r="ER319" s="24" t="str">
        <f t="shared" si="161"/>
        <v/>
      </c>
      <c r="ET319" s="6" t="e">
        <f t="shared" si="147"/>
        <v>#VALUE!</v>
      </c>
      <c r="EV319" s="79"/>
      <c r="EW319" s="79"/>
      <c r="EX319" s="79"/>
      <c r="EZ319" s="189" t="e">
        <f t="shared" si="148"/>
        <v>#VALUE!</v>
      </c>
      <c r="FA319" s="201" t="e">
        <f t="shared" si="162"/>
        <v>#VALUE!</v>
      </c>
      <c r="FB319" s="23"/>
      <c r="FC319" s="189" t="e">
        <f t="shared" si="163"/>
        <v>#VALUE!</v>
      </c>
      <c r="FE319" s="213">
        <f t="shared" si="149"/>
        <v>0</v>
      </c>
      <c r="FF319" s="213">
        <f t="shared" si="150"/>
        <v>0</v>
      </c>
    </row>
    <row r="320" spans="1:162" ht="15.75" x14ac:dyDescent="0.25">
      <c r="A320" s="23"/>
      <c r="B320" s="23"/>
      <c r="C320" s="23"/>
      <c r="D320" s="23"/>
      <c r="E320" s="16"/>
      <c r="F320" s="16"/>
      <c r="G320" s="40"/>
      <c r="H320" s="40"/>
      <c r="I320" s="40"/>
      <c r="J320" s="40"/>
      <c r="K320" s="40"/>
      <c r="L320" s="40"/>
      <c r="M320" s="40"/>
      <c r="N320" s="40"/>
      <c r="O320" s="40"/>
      <c r="P320" s="40"/>
      <c r="Q320" s="40"/>
      <c r="R320" s="40"/>
      <c r="S320" s="40"/>
      <c r="T320" s="40"/>
      <c r="U320" s="40"/>
      <c r="V320" s="40"/>
      <c r="W320" s="40"/>
      <c r="X320" s="40"/>
      <c r="Y320" s="40"/>
      <c r="Z320" s="40"/>
      <c r="AA320" s="40"/>
      <c r="AB320" s="40"/>
      <c r="AC320" s="40"/>
      <c r="AD320" s="40"/>
      <c r="AE320" s="40"/>
      <c r="AF320" s="40"/>
      <c r="AG320" s="40"/>
      <c r="AH320" s="40"/>
      <c r="AI320" s="40"/>
      <c r="AJ320" s="23"/>
      <c r="AK320" s="23"/>
      <c r="AL320" s="23"/>
      <c r="AM320" s="23"/>
      <c r="AN320" s="23"/>
      <c r="AO320" s="23"/>
      <c r="AP320" s="23"/>
      <c r="AQ320" s="23"/>
      <c r="AR320" s="23"/>
      <c r="AS320" s="41">
        <f t="shared" si="151"/>
        <v>0</v>
      </c>
      <c r="AT320" s="8"/>
      <c r="AU320" s="8"/>
      <c r="AV320" s="8"/>
      <c r="AW320" s="8"/>
      <c r="AX320" s="8"/>
      <c r="AY320" s="8"/>
      <c r="AZ320" s="8"/>
      <c r="BA320" s="8"/>
      <c r="BB320" s="8"/>
      <c r="BC320" s="8"/>
      <c r="BD320" s="8"/>
      <c r="BE320" s="8"/>
      <c r="BF320" s="8"/>
      <c r="BG320" s="8"/>
      <c r="BH320" s="8"/>
      <c r="BI320" s="8"/>
      <c r="BJ320" s="11" t="str">
        <f t="shared" si="164"/>
        <v/>
      </c>
      <c r="BK320" s="11" t="str">
        <f t="shared" si="165"/>
        <v/>
      </c>
      <c r="BL320" s="16"/>
      <c r="BM320" s="16"/>
      <c r="BN320" s="14" t="str">
        <f t="shared" si="152"/>
        <v/>
      </c>
      <c r="BO320" s="14" t="str">
        <f t="shared" si="153"/>
        <v/>
      </c>
      <c r="BP320" s="33"/>
      <c r="BR320" s="29"/>
      <c r="BS320" s="30"/>
      <c r="BT320" s="30"/>
      <c r="BU320" s="30"/>
      <c r="BV320" s="30"/>
      <c r="BW320" s="30"/>
      <c r="BX320" s="25"/>
      <c r="BY320" s="48">
        <f t="shared" si="154"/>
        <v>0</v>
      </c>
      <c r="BZ320" s="26"/>
      <c r="CA320" s="26"/>
      <c r="CB320" s="26"/>
      <c r="CC320" s="26"/>
      <c r="CD320" s="26"/>
      <c r="CE320" s="26"/>
      <c r="CF320" s="26"/>
      <c r="CG320" s="26"/>
      <c r="CH320" s="26"/>
      <c r="CI320" s="26"/>
      <c r="CJ320" s="26"/>
      <c r="CK320" s="26"/>
      <c r="CL320" s="27" t="str">
        <f t="shared" si="136"/>
        <v/>
      </c>
      <c r="CM320" s="27" t="str">
        <f t="shared" si="155"/>
        <v/>
      </c>
      <c r="CN320" s="26"/>
      <c r="CO320" s="26"/>
      <c r="CP320" s="14" t="str">
        <f t="shared" si="137"/>
        <v/>
      </c>
      <c r="CQ320" s="14" t="str">
        <f t="shared" si="138"/>
        <v/>
      </c>
      <c r="CR320" s="33"/>
      <c r="CS320" s="33"/>
      <c r="CT320" s="32"/>
      <c r="CU320" s="32"/>
      <c r="CV320" s="32"/>
      <c r="CW320" s="23"/>
      <c r="CX320" s="23"/>
      <c r="CY320" s="23"/>
      <c r="CZ320" s="23"/>
      <c r="DA320" s="26">
        <f t="shared" si="156"/>
        <v>0</v>
      </c>
      <c r="DB320" s="26"/>
      <c r="DC320" s="26"/>
      <c r="DD320" s="26"/>
      <c r="DE320" s="26"/>
      <c r="DF320" s="26"/>
      <c r="DG320" s="26"/>
      <c r="DH320" s="26"/>
      <c r="DI320" s="26"/>
      <c r="DJ320" s="26"/>
      <c r="DK320" s="26"/>
      <c r="DL320" s="26"/>
      <c r="DM320" s="26"/>
      <c r="DN320" s="26"/>
      <c r="DO320" s="26"/>
      <c r="DP320" s="26"/>
      <c r="DQ320" s="26"/>
      <c r="DR320" s="26"/>
      <c r="DS320" s="26"/>
      <c r="DT320" s="26"/>
      <c r="DU320" s="26"/>
      <c r="DV320" s="26"/>
      <c r="DW320" s="26"/>
      <c r="DX320" s="26"/>
      <c r="DY320" s="26"/>
      <c r="DZ320" s="27" t="str">
        <f t="shared" si="157"/>
        <v/>
      </c>
      <c r="EA320" s="27" t="str">
        <f t="shared" si="158"/>
        <v/>
      </c>
      <c r="EB320" s="27" t="str">
        <f t="shared" si="159"/>
        <v/>
      </c>
      <c r="EC320" s="27" t="str">
        <f t="shared" si="160"/>
        <v/>
      </c>
      <c r="ED320" s="26"/>
      <c r="EE320" s="26"/>
      <c r="EF320" s="26"/>
      <c r="EG320" s="26"/>
      <c r="EH320" s="27" t="str">
        <f t="shared" si="139"/>
        <v/>
      </c>
      <c r="EI320" s="27" t="str">
        <f t="shared" si="140"/>
        <v/>
      </c>
      <c r="EJ320" s="27" t="str">
        <f t="shared" si="141"/>
        <v/>
      </c>
      <c r="EK320" s="27" t="str">
        <f t="shared" si="142"/>
        <v/>
      </c>
      <c r="EL320" s="527"/>
      <c r="EN320" s="6" t="str">
        <f t="shared" si="143"/>
        <v/>
      </c>
      <c r="EO320" s="6" t="str">
        <f t="shared" si="144"/>
        <v/>
      </c>
      <c r="EP320" s="6" t="str">
        <f t="shared" si="145"/>
        <v/>
      </c>
      <c r="EQ320" s="6" t="str">
        <f t="shared" si="146"/>
        <v/>
      </c>
      <c r="ER320" s="24" t="str">
        <f t="shared" si="161"/>
        <v/>
      </c>
      <c r="ET320" s="6" t="e">
        <f t="shared" si="147"/>
        <v>#VALUE!</v>
      </c>
      <c r="EV320" s="79"/>
      <c r="EW320" s="79"/>
      <c r="EX320" s="79"/>
      <c r="EZ320" s="189" t="e">
        <f t="shared" si="148"/>
        <v>#VALUE!</v>
      </c>
      <c r="FA320" s="201" t="e">
        <f t="shared" si="162"/>
        <v>#VALUE!</v>
      </c>
      <c r="FB320" s="23"/>
      <c r="FC320" s="189" t="e">
        <f t="shared" si="163"/>
        <v>#VALUE!</v>
      </c>
      <c r="FE320" s="213">
        <f t="shared" si="149"/>
        <v>0</v>
      </c>
      <c r="FF320" s="213">
        <f t="shared" si="150"/>
        <v>0</v>
      </c>
    </row>
    <row r="321" spans="1:162" ht="15.75" x14ac:dyDescent="0.25">
      <c r="A321" s="23"/>
      <c r="B321" s="23"/>
      <c r="C321" s="23"/>
      <c r="D321" s="23"/>
      <c r="E321" s="16"/>
      <c r="F321" s="16"/>
      <c r="G321" s="40"/>
      <c r="H321" s="40"/>
      <c r="I321" s="40"/>
      <c r="J321" s="40"/>
      <c r="K321" s="40"/>
      <c r="L321" s="40"/>
      <c r="M321" s="40"/>
      <c r="N321" s="40"/>
      <c r="O321" s="40"/>
      <c r="P321" s="40"/>
      <c r="Q321" s="40"/>
      <c r="R321" s="40"/>
      <c r="S321" s="40"/>
      <c r="T321" s="40"/>
      <c r="U321" s="40"/>
      <c r="V321" s="40"/>
      <c r="W321" s="40"/>
      <c r="X321" s="40"/>
      <c r="Y321" s="40"/>
      <c r="Z321" s="40"/>
      <c r="AA321" s="40"/>
      <c r="AB321" s="40"/>
      <c r="AC321" s="40"/>
      <c r="AD321" s="40"/>
      <c r="AE321" s="40"/>
      <c r="AF321" s="40"/>
      <c r="AG321" s="40"/>
      <c r="AH321" s="40"/>
      <c r="AI321" s="40"/>
      <c r="AJ321" s="23"/>
      <c r="AK321" s="23"/>
      <c r="AL321" s="23"/>
      <c r="AM321" s="23"/>
      <c r="AN321" s="23"/>
      <c r="AO321" s="23"/>
      <c r="AP321" s="23"/>
      <c r="AQ321" s="23"/>
      <c r="AR321" s="23"/>
      <c r="AS321" s="41">
        <f t="shared" si="151"/>
        <v>0</v>
      </c>
      <c r="AT321" s="8"/>
      <c r="AU321" s="8"/>
      <c r="AV321" s="8"/>
      <c r="AW321" s="8"/>
      <c r="AX321" s="8"/>
      <c r="AY321" s="8"/>
      <c r="AZ321" s="8"/>
      <c r="BA321" s="8"/>
      <c r="BB321" s="8"/>
      <c r="BC321" s="8"/>
      <c r="BD321" s="8"/>
      <c r="BE321" s="8"/>
      <c r="BF321" s="8"/>
      <c r="BG321" s="8"/>
      <c r="BH321" s="8"/>
      <c r="BI321" s="8"/>
      <c r="BJ321" s="11" t="str">
        <f t="shared" si="164"/>
        <v/>
      </c>
      <c r="BK321" s="11" t="str">
        <f t="shared" si="165"/>
        <v/>
      </c>
      <c r="BL321" s="16"/>
      <c r="BM321" s="16"/>
      <c r="BN321" s="14" t="str">
        <f t="shared" si="152"/>
        <v/>
      </c>
      <c r="BO321" s="14" t="str">
        <f t="shared" si="153"/>
        <v/>
      </c>
      <c r="BP321" s="33"/>
      <c r="BR321" s="29"/>
      <c r="BS321" s="30"/>
      <c r="BT321" s="30"/>
      <c r="BU321" s="30"/>
      <c r="BV321" s="30"/>
      <c r="BW321" s="30"/>
      <c r="BX321" s="25"/>
      <c r="BY321" s="48">
        <f t="shared" si="154"/>
        <v>0</v>
      </c>
      <c r="BZ321" s="26"/>
      <c r="CA321" s="26"/>
      <c r="CB321" s="26"/>
      <c r="CC321" s="26"/>
      <c r="CD321" s="26"/>
      <c r="CE321" s="26"/>
      <c r="CF321" s="26"/>
      <c r="CG321" s="26"/>
      <c r="CH321" s="26"/>
      <c r="CI321" s="26"/>
      <c r="CJ321" s="26"/>
      <c r="CK321" s="26"/>
      <c r="CL321" s="27" t="str">
        <f t="shared" si="136"/>
        <v/>
      </c>
      <c r="CM321" s="27" t="str">
        <f t="shared" si="155"/>
        <v/>
      </c>
      <c r="CN321" s="26"/>
      <c r="CO321" s="26"/>
      <c r="CP321" s="14" t="str">
        <f t="shared" si="137"/>
        <v/>
      </c>
      <c r="CQ321" s="14" t="str">
        <f t="shared" si="138"/>
        <v/>
      </c>
      <c r="CR321" s="33"/>
      <c r="CS321" s="33"/>
      <c r="CT321" s="32"/>
      <c r="CU321" s="32"/>
      <c r="CV321" s="32"/>
      <c r="CW321" s="23"/>
      <c r="CX321" s="23"/>
      <c r="CY321" s="23"/>
      <c r="CZ321" s="23"/>
      <c r="DA321" s="26">
        <f t="shared" si="156"/>
        <v>0</v>
      </c>
      <c r="DB321" s="26"/>
      <c r="DC321" s="26"/>
      <c r="DD321" s="26"/>
      <c r="DE321" s="26"/>
      <c r="DF321" s="26"/>
      <c r="DG321" s="26"/>
      <c r="DH321" s="26"/>
      <c r="DI321" s="26"/>
      <c r="DJ321" s="26"/>
      <c r="DK321" s="26"/>
      <c r="DL321" s="26"/>
      <c r="DM321" s="26"/>
      <c r="DN321" s="26"/>
      <c r="DO321" s="26"/>
      <c r="DP321" s="26"/>
      <c r="DQ321" s="26"/>
      <c r="DR321" s="26"/>
      <c r="DS321" s="26"/>
      <c r="DT321" s="26"/>
      <c r="DU321" s="26"/>
      <c r="DV321" s="26"/>
      <c r="DW321" s="26"/>
      <c r="DX321" s="26"/>
      <c r="DY321" s="26"/>
      <c r="DZ321" s="27" t="str">
        <f t="shared" si="157"/>
        <v/>
      </c>
      <c r="EA321" s="27" t="str">
        <f t="shared" si="158"/>
        <v/>
      </c>
      <c r="EB321" s="27" t="str">
        <f t="shared" si="159"/>
        <v/>
      </c>
      <c r="EC321" s="27" t="str">
        <f t="shared" si="160"/>
        <v/>
      </c>
      <c r="ED321" s="26"/>
      <c r="EE321" s="26"/>
      <c r="EF321" s="26"/>
      <c r="EG321" s="26"/>
      <c r="EH321" s="27" t="str">
        <f t="shared" si="139"/>
        <v/>
      </c>
      <c r="EI321" s="27" t="str">
        <f t="shared" si="140"/>
        <v/>
      </c>
      <c r="EJ321" s="27" t="str">
        <f t="shared" si="141"/>
        <v/>
      </c>
      <c r="EK321" s="27" t="str">
        <f t="shared" si="142"/>
        <v/>
      </c>
      <c r="EL321" s="527"/>
      <c r="EN321" s="6" t="str">
        <f t="shared" si="143"/>
        <v/>
      </c>
      <c r="EO321" s="6" t="str">
        <f t="shared" si="144"/>
        <v/>
      </c>
      <c r="EP321" s="6" t="str">
        <f t="shared" si="145"/>
        <v/>
      </c>
      <c r="EQ321" s="6" t="str">
        <f t="shared" si="146"/>
        <v/>
      </c>
      <c r="ER321" s="24" t="str">
        <f t="shared" si="161"/>
        <v/>
      </c>
      <c r="ET321" s="6" t="e">
        <f t="shared" si="147"/>
        <v>#VALUE!</v>
      </c>
      <c r="EV321" s="79"/>
      <c r="EW321" s="79"/>
      <c r="EX321" s="79"/>
      <c r="EZ321" s="189" t="e">
        <f t="shared" si="148"/>
        <v>#VALUE!</v>
      </c>
      <c r="FA321" s="201" t="e">
        <f t="shared" si="162"/>
        <v>#VALUE!</v>
      </c>
      <c r="FB321" s="23"/>
      <c r="FC321" s="189" t="e">
        <f t="shared" si="163"/>
        <v>#VALUE!</v>
      </c>
      <c r="FE321" s="213">
        <f t="shared" si="149"/>
        <v>0</v>
      </c>
      <c r="FF321" s="213">
        <f t="shared" si="150"/>
        <v>0</v>
      </c>
    </row>
    <row r="322" spans="1:162" ht="15.75" x14ac:dyDescent="0.25">
      <c r="A322" s="23"/>
      <c r="B322" s="23"/>
      <c r="C322" s="23"/>
      <c r="D322" s="23"/>
      <c r="E322" s="16"/>
      <c r="F322" s="16"/>
      <c r="G322" s="40"/>
      <c r="H322" s="40"/>
      <c r="I322" s="40"/>
      <c r="J322" s="40"/>
      <c r="K322" s="40"/>
      <c r="L322" s="40"/>
      <c r="M322" s="40"/>
      <c r="N322" s="40"/>
      <c r="O322" s="40"/>
      <c r="P322" s="40"/>
      <c r="Q322" s="40"/>
      <c r="R322" s="40"/>
      <c r="S322" s="40"/>
      <c r="T322" s="40"/>
      <c r="U322" s="40"/>
      <c r="V322" s="40"/>
      <c r="W322" s="40"/>
      <c r="X322" s="40"/>
      <c r="Y322" s="40"/>
      <c r="Z322" s="40"/>
      <c r="AA322" s="40"/>
      <c r="AB322" s="40"/>
      <c r="AC322" s="40"/>
      <c r="AD322" s="40"/>
      <c r="AE322" s="40"/>
      <c r="AF322" s="40"/>
      <c r="AG322" s="40"/>
      <c r="AH322" s="40"/>
      <c r="AI322" s="40"/>
      <c r="AJ322" s="23"/>
      <c r="AK322" s="23"/>
      <c r="AL322" s="23"/>
      <c r="AM322" s="23"/>
      <c r="AN322" s="23"/>
      <c r="AO322" s="23"/>
      <c r="AP322" s="23"/>
      <c r="AQ322" s="23"/>
      <c r="AR322" s="23"/>
      <c r="AS322" s="41">
        <f t="shared" si="151"/>
        <v>0</v>
      </c>
      <c r="AT322" s="8"/>
      <c r="AU322" s="8"/>
      <c r="AV322" s="8"/>
      <c r="AW322" s="8"/>
      <c r="AX322" s="8"/>
      <c r="AY322" s="8"/>
      <c r="AZ322" s="8"/>
      <c r="BA322" s="8"/>
      <c r="BB322" s="8"/>
      <c r="BC322" s="8"/>
      <c r="BD322" s="8"/>
      <c r="BE322" s="8"/>
      <c r="BF322" s="8"/>
      <c r="BG322" s="8"/>
      <c r="BH322" s="8"/>
      <c r="BI322" s="8"/>
      <c r="BJ322" s="11" t="str">
        <f t="shared" si="164"/>
        <v/>
      </c>
      <c r="BK322" s="11" t="str">
        <f t="shared" si="165"/>
        <v/>
      </c>
      <c r="BL322" s="16"/>
      <c r="BM322" s="16"/>
      <c r="BN322" s="14" t="str">
        <f t="shared" si="152"/>
        <v/>
      </c>
      <c r="BO322" s="14" t="str">
        <f t="shared" si="153"/>
        <v/>
      </c>
      <c r="BP322" s="33"/>
      <c r="BR322" s="29"/>
      <c r="BS322" s="30"/>
      <c r="BT322" s="30"/>
      <c r="BU322" s="30"/>
      <c r="BV322" s="30"/>
      <c r="BW322" s="30"/>
      <c r="BX322" s="25"/>
      <c r="BY322" s="48">
        <f t="shared" si="154"/>
        <v>0</v>
      </c>
      <c r="BZ322" s="26"/>
      <c r="CA322" s="26"/>
      <c r="CB322" s="26"/>
      <c r="CC322" s="26"/>
      <c r="CD322" s="26"/>
      <c r="CE322" s="26"/>
      <c r="CF322" s="26"/>
      <c r="CG322" s="26"/>
      <c r="CH322" s="26"/>
      <c r="CI322" s="26"/>
      <c r="CJ322" s="26"/>
      <c r="CK322" s="26"/>
      <c r="CL322" s="27" t="str">
        <f t="shared" si="136"/>
        <v/>
      </c>
      <c r="CM322" s="27" t="str">
        <f t="shared" si="155"/>
        <v/>
      </c>
      <c r="CN322" s="26"/>
      <c r="CO322" s="26"/>
      <c r="CP322" s="14" t="str">
        <f t="shared" si="137"/>
        <v/>
      </c>
      <c r="CQ322" s="14" t="str">
        <f t="shared" si="138"/>
        <v/>
      </c>
      <c r="CR322" s="33"/>
      <c r="CS322" s="33"/>
      <c r="CT322" s="32"/>
      <c r="CU322" s="32"/>
      <c r="CV322" s="32"/>
      <c r="CW322" s="23"/>
      <c r="CX322" s="23"/>
      <c r="CY322" s="23"/>
      <c r="CZ322" s="23"/>
      <c r="DA322" s="26">
        <f t="shared" si="156"/>
        <v>0</v>
      </c>
      <c r="DB322" s="26"/>
      <c r="DC322" s="26"/>
      <c r="DD322" s="26"/>
      <c r="DE322" s="26"/>
      <c r="DF322" s="26"/>
      <c r="DG322" s="26"/>
      <c r="DH322" s="26"/>
      <c r="DI322" s="26"/>
      <c r="DJ322" s="26"/>
      <c r="DK322" s="26"/>
      <c r="DL322" s="26"/>
      <c r="DM322" s="26"/>
      <c r="DN322" s="26"/>
      <c r="DO322" s="26"/>
      <c r="DP322" s="26"/>
      <c r="DQ322" s="26"/>
      <c r="DR322" s="26"/>
      <c r="DS322" s="26"/>
      <c r="DT322" s="26"/>
      <c r="DU322" s="26"/>
      <c r="DV322" s="26"/>
      <c r="DW322" s="26"/>
      <c r="DX322" s="26"/>
      <c r="DY322" s="26"/>
      <c r="DZ322" s="27" t="str">
        <f t="shared" si="157"/>
        <v/>
      </c>
      <c r="EA322" s="27" t="str">
        <f t="shared" si="158"/>
        <v/>
      </c>
      <c r="EB322" s="27" t="str">
        <f t="shared" si="159"/>
        <v/>
      </c>
      <c r="EC322" s="27" t="str">
        <f t="shared" si="160"/>
        <v/>
      </c>
      <c r="ED322" s="26"/>
      <c r="EE322" s="26"/>
      <c r="EF322" s="26"/>
      <c r="EG322" s="26"/>
      <c r="EH322" s="27" t="str">
        <f t="shared" si="139"/>
        <v/>
      </c>
      <c r="EI322" s="27" t="str">
        <f t="shared" si="140"/>
        <v/>
      </c>
      <c r="EJ322" s="27" t="str">
        <f t="shared" si="141"/>
        <v/>
      </c>
      <c r="EK322" s="27" t="str">
        <f t="shared" si="142"/>
        <v/>
      </c>
      <c r="EL322" s="527"/>
      <c r="EN322" s="6" t="str">
        <f t="shared" si="143"/>
        <v/>
      </c>
      <c r="EO322" s="6" t="str">
        <f t="shared" si="144"/>
        <v/>
      </c>
      <c r="EP322" s="6" t="str">
        <f t="shared" si="145"/>
        <v/>
      </c>
      <c r="EQ322" s="6" t="str">
        <f t="shared" si="146"/>
        <v/>
      </c>
      <c r="ER322" s="24" t="str">
        <f t="shared" si="161"/>
        <v/>
      </c>
      <c r="ET322" s="6" t="e">
        <f t="shared" si="147"/>
        <v>#VALUE!</v>
      </c>
      <c r="EV322" s="79"/>
      <c r="EW322" s="79"/>
      <c r="EX322" s="79"/>
      <c r="EZ322" s="189" t="e">
        <f t="shared" si="148"/>
        <v>#VALUE!</v>
      </c>
      <c r="FA322" s="201" t="e">
        <f t="shared" si="162"/>
        <v>#VALUE!</v>
      </c>
      <c r="FB322" s="23"/>
      <c r="FC322" s="189" t="e">
        <f t="shared" si="163"/>
        <v>#VALUE!</v>
      </c>
      <c r="FE322" s="213">
        <f t="shared" si="149"/>
        <v>0</v>
      </c>
      <c r="FF322" s="213">
        <f t="shared" si="150"/>
        <v>0</v>
      </c>
    </row>
    <row r="323" spans="1:162" ht="15.75" x14ac:dyDescent="0.25">
      <c r="A323" s="23"/>
      <c r="B323" s="23"/>
      <c r="C323" s="23"/>
      <c r="D323" s="23"/>
      <c r="E323" s="16"/>
      <c r="F323" s="16"/>
      <c r="G323" s="40"/>
      <c r="H323" s="40"/>
      <c r="I323" s="40"/>
      <c r="J323" s="40"/>
      <c r="K323" s="40"/>
      <c r="L323" s="40"/>
      <c r="M323" s="40"/>
      <c r="N323" s="40"/>
      <c r="O323" s="40"/>
      <c r="P323" s="40"/>
      <c r="Q323" s="40"/>
      <c r="R323" s="40"/>
      <c r="S323" s="40"/>
      <c r="T323" s="40"/>
      <c r="U323" s="40"/>
      <c r="V323" s="40"/>
      <c r="W323" s="40"/>
      <c r="X323" s="40"/>
      <c r="Y323" s="40"/>
      <c r="Z323" s="40"/>
      <c r="AA323" s="40"/>
      <c r="AB323" s="40"/>
      <c r="AC323" s="40"/>
      <c r="AD323" s="40"/>
      <c r="AE323" s="40"/>
      <c r="AF323" s="40"/>
      <c r="AG323" s="40"/>
      <c r="AH323" s="40"/>
      <c r="AI323" s="40"/>
      <c r="AJ323" s="23"/>
      <c r="AK323" s="23"/>
      <c r="AL323" s="23"/>
      <c r="AM323" s="23"/>
      <c r="AN323" s="23"/>
      <c r="AO323" s="23"/>
      <c r="AP323" s="23"/>
      <c r="AQ323" s="23"/>
      <c r="AR323" s="23"/>
      <c r="AS323" s="41">
        <f t="shared" si="151"/>
        <v>0</v>
      </c>
      <c r="AT323" s="8"/>
      <c r="AU323" s="8"/>
      <c r="AV323" s="8"/>
      <c r="AW323" s="8"/>
      <c r="AX323" s="8"/>
      <c r="AY323" s="8"/>
      <c r="AZ323" s="8"/>
      <c r="BA323" s="8"/>
      <c r="BB323" s="8"/>
      <c r="BC323" s="8"/>
      <c r="BD323" s="8"/>
      <c r="BE323" s="8"/>
      <c r="BF323" s="8"/>
      <c r="BG323" s="8"/>
      <c r="BH323" s="8"/>
      <c r="BI323" s="8"/>
      <c r="BJ323" s="11" t="str">
        <f t="shared" si="164"/>
        <v/>
      </c>
      <c r="BK323" s="11" t="str">
        <f t="shared" si="165"/>
        <v/>
      </c>
      <c r="BL323" s="16"/>
      <c r="BM323" s="16"/>
      <c r="BN323" s="14" t="str">
        <f t="shared" si="152"/>
        <v/>
      </c>
      <c r="BO323" s="14" t="str">
        <f t="shared" si="153"/>
        <v/>
      </c>
      <c r="BP323" s="33"/>
      <c r="BR323" s="29"/>
      <c r="BS323" s="30"/>
      <c r="BT323" s="30"/>
      <c r="BU323" s="30"/>
      <c r="BV323" s="30"/>
      <c r="BW323" s="30"/>
      <c r="BX323" s="25"/>
      <c r="BY323" s="48">
        <f t="shared" si="154"/>
        <v>0</v>
      </c>
      <c r="BZ323" s="26"/>
      <c r="CA323" s="26"/>
      <c r="CB323" s="26"/>
      <c r="CC323" s="26"/>
      <c r="CD323" s="26"/>
      <c r="CE323" s="26"/>
      <c r="CF323" s="26"/>
      <c r="CG323" s="26"/>
      <c r="CH323" s="26"/>
      <c r="CI323" s="26"/>
      <c r="CJ323" s="26"/>
      <c r="CK323" s="26"/>
      <c r="CL323" s="27" t="str">
        <f t="shared" si="136"/>
        <v/>
      </c>
      <c r="CM323" s="27" t="str">
        <f t="shared" si="155"/>
        <v/>
      </c>
      <c r="CN323" s="26"/>
      <c r="CO323" s="26"/>
      <c r="CP323" s="14" t="str">
        <f t="shared" si="137"/>
        <v/>
      </c>
      <c r="CQ323" s="14" t="str">
        <f t="shared" si="138"/>
        <v/>
      </c>
      <c r="CR323" s="33"/>
      <c r="CS323" s="33"/>
      <c r="CT323" s="32"/>
      <c r="CU323" s="32"/>
      <c r="CV323" s="32"/>
      <c r="CW323" s="23"/>
      <c r="CX323" s="23"/>
      <c r="CY323" s="23"/>
      <c r="CZ323" s="23"/>
      <c r="DA323" s="26">
        <f t="shared" si="156"/>
        <v>0</v>
      </c>
      <c r="DB323" s="26"/>
      <c r="DC323" s="26"/>
      <c r="DD323" s="26"/>
      <c r="DE323" s="26"/>
      <c r="DF323" s="26"/>
      <c r="DG323" s="26"/>
      <c r="DH323" s="26"/>
      <c r="DI323" s="26"/>
      <c r="DJ323" s="26"/>
      <c r="DK323" s="26"/>
      <c r="DL323" s="26"/>
      <c r="DM323" s="26"/>
      <c r="DN323" s="26"/>
      <c r="DO323" s="26"/>
      <c r="DP323" s="26"/>
      <c r="DQ323" s="26"/>
      <c r="DR323" s="26"/>
      <c r="DS323" s="26"/>
      <c r="DT323" s="26"/>
      <c r="DU323" s="26"/>
      <c r="DV323" s="26"/>
      <c r="DW323" s="26"/>
      <c r="DX323" s="26"/>
      <c r="DY323" s="26"/>
      <c r="DZ323" s="27" t="str">
        <f t="shared" si="157"/>
        <v/>
      </c>
      <c r="EA323" s="27" t="str">
        <f t="shared" si="158"/>
        <v/>
      </c>
      <c r="EB323" s="27" t="str">
        <f t="shared" si="159"/>
        <v/>
      </c>
      <c r="EC323" s="27" t="str">
        <f t="shared" si="160"/>
        <v/>
      </c>
      <c r="ED323" s="26"/>
      <c r="EE323" s="26"/>
      <c r="EF323" s="26"/>
      <c r="EG323" s="26"/>
      <c r="EH323" s="27" t="str">
        <f t="shared" si="139"/>
        <v/>
      </c>
      <c r="EI323" s="27" t="str">
        <f t="shared" si="140"/>
        <v/>
      </c>
      <c r="EJ323" s="27" t="str">
        <f t="shared" si="141"/>
        <v/>
      </c>
      <c r="EK323" s="27" t="str">
        <f t="shared" si="142"/>
        <v/>
      </c>
      <c r="EL323" s="527"/>
      <c r="EN323" s="6" t="str">
        <f t="shared" si="143"/>
        <v/>
      </c>
      <c r="EO323" s="6" t="str">
        <f t="shared" si="144"/>
        <v/>
      </c>
      <c r="EP323" s="6" t="str">
        <f t="shared" si="145"/>
        <v/>
      </c>
      <c r="EQ323" s="6" t="str">
        <f t="shared" si="146"/>
        <v/>
      </c>
      <c r="ER323" s="24" t="str">
        <f t="shared" si="161"/>
        <v/>
      </c>
      <c r="ET323" s="6" t="e">
        <f t="shared" si="147"/>
        <v>#VALUE!</v>
      </c>
      <c r="EV323" s="79"/>
      <c r="EW323" s="79"/>
      <c r="EX323" s="79"/>
      <c r="EZ323" s="189" t="e">
        <f t="shared" si="148"/>
        <v>#VALUE!</v>
      </c>
      <c r="FA323" s="201" t="e">
        <f t="shared" si="162"/>
        <v>#VALUE!</v>
      </c>
      <c r="FB323" s="23"/>
      <c r="FC323" s="189" t="e">
        <f t="shared" si="163"/>
        <v>#VALUE!</v>
      </c>
      <c r="FE323" s="213">
        <f t="shared" si="149"/>
        <v>0</v>
      </c>
      <c r="FF323" s="213">
        <f t="shared" si="150"/>
        <v>0</v>
      </c>
    </row>
    <row r="324" spans="1:162" ht="15.75" x14ac:dyDescent="0.25">
      <c r="A324" s="23"/>
      <c r="B324" s="23"/>
      <c r="C324" s="23"/>
      <c r="D324" s="23"/>
      <c r="E324" s="16"/>
      <c r="F324" s="16"/>
      <c r="G324" s="40"/>
      <c r="H324" s="40"/>
      <c r="I324" s="40"/>
      <c r="J324" s="40"/>
      <c r="K324" s="40"/>
      <c r="L324" s="40"/>
      <c r="M324" s="40"/>
      <c r="N324" s="40"/>
      <c r="O324" s="40"/>
      <c r="P324" s="40"/>
      <c r="Q324" s="40"/>
      <c r="R324" s="40"/>
      <c r="S324" s="40"/>
      <c r="T324" s="40"/>
      <c r="U324" s="40"/>
      <c r="V324" s="40"/>
      <c r="W324" s="40"/>
      <c r="X324" s="40"/>
      <c r="Y324" s="40"/>
      <c r="Z324" s="40"/>
      <c r="AA324" s="40"/>
      <c r="AB324" s="40"/>
      <c r="AC324" s="40"/>
      <c r="AD324" s="40"/>
      <c r="AE324" s="40"/>
      <c r="AF324" s="40"/>
      <c r="AG324" s="40"/>
      <c r="AH324" s="40"/>
      <c r="AI324" s="40"/>
      <c r="AJ324" s="23"/>
      <c r="AK324" s="23"/>
      <c r="AL324" s="23"/>
      <c r="AM324" s="23"/>
      <c r="AN324" s="23"/>
      <c r="AO324" s="23"/>
      <c r="AP324" s="23"/>
      <c r="AQ324" s="23"/>
      <c r="AR324" s="23"/>
      <c r="AS324" s="41">
        <f t="shared" si="151"/>
        <v>0</v>
      </c>
      <c r="AT324" s="8"/>
      <c r="AU324" s="8"/>
      <c r="AV324" s="8"/>
      <c r="AW324" s="8"/>
      <c r="AX324" s="8"/>
      <c r="AY324" s="8"/>
      <c r="AZ324" s="8"/>
      <c r="BA324" s="8"/>
      <c r="BB324" s="8"/>
      <c r="BC324" s="8"/>
      <c r="BD324" s="8"/>
      <c r="BE324" s="8"/>
      <c r="BF324" s="8"/>
      <c r="BG324" s="8"/>
      <c r="BH324" s="8"/>
      <c r="BI324" s="8"/>
      <c r="BJ324" s="11" t="str">
        <f t="shared" si="164"/>
        <v/>
      </c>
      <c r="BK324" s="11" t="str">
        <f t="shared" si="165"/>
        <v/>
      </c>
      <c r="BL324" s="16"/>
      <c r="BM324" s="16"/>
      <c r="BN324" s="14" t="str">
        <f t="shared" si="152"/>
        <v/>
      </c>
      <c r="BO324" s="14" t="str">
        <f t="shared" si="153"/>
        <v/>
      </c>
      <c r="BP324" s="33"/>
      <c r="BR324" s="29"/>
      <c r="BS324" s="30"/>
      <c r="BT324" s="30"/>
      <c r="BU324" s="30"/>
      <c r="BV324" s="30"/>
      <c r="BW324" s="30"/>
      <c r="BX324" s="25"/>
      <c r="BY324" s="48">
        <f t="shared" si="154"/>
        <v>0</v>
      </c>
      <c r="BZ324" s="26"/>
      <c r="CA324" s="26"/>
      <c r="CB324" s="26"/>
      <c r="CC324" s="26"/>
      <c r="CD324" s="26"/>
      <c r="CE324" s="26"/>
      <c r="CF324" s="26"/>
      <c r="CG324" s="26"/>
      <c r="CH324" s="26"/>
      <c r="CI324" s="26"/>
      <c r="CJ324" s="26"/>
      <c r="CK324" s="26"/>
      <c r="CL324" s="27" t="str">
        <f t="shared" si="136"/>
        <v/>
      </c>
      <c r="CM324" s="27" t="str">
        <f t="shared" si="155"/>
        <v/>
      </c>
      <c r="CN324" s="26"/>
      <c r="CO324" s="26"/>
      <c r="CP324" s="14" t="str">
        <f t="shared" si="137"/>
        <v/>
      </c>
      <c r="CQ324" s="14" t="str">
        <f t="shared" si="138"/>
        <v/>
      </c>
      <c r="CR324" s="33"/>
      <c r="CS324" s="33"/>
      <c r="CT324" s="32"/>
      <c r="CU324" s="32"/>
      <c r="CV324" s="32"/>
      <c r="CW324" s="23"/>
      <c r="CX324" s="23"/>
      <c r="CY324" s="23"/>
      <c r="CZ324" s="23"/>
      <c r="DA324" s="26">
        <f t="shared" si="156"/>
        <v>0</v>
      </c>
      <c r="DB324" s="26"/>
      <c r="DC324" s="26"/>
      <c r="DD324" s="26"/>
      <c r="DE324" s="26"/>
      <c r="DF324" s="26"/>
      <c r="DG324" s="26"/>
      <c r="DH324" s="26"/>
      <c r="DI324" s="26"/>
      <c r="DJ324" s="26"/>
      <c r="DK324" s="26"/>
      <c r="DL324" s="26"/>
      <c r="DM324" s="26"/>
      <c r="DN324" s="26"/>
      <c r="DO324" s="26"/>
      <c r="DP324" s="26"/>
      <c r="DQ324" s="26"/>
      <c r="DR324" s="26"/>
      <c r="DS324" s="26"/>
      <c r="DT324" s="26"/>
      <c r="DU324" s="26"/>
      <c r="DV324" s="26"/>
      <c r="DW324" s="26"/>
      <c r="DX324" s="26"/>
      <c r="DY324" s="26"/>
      <c r="DZ324" s="27" t="str">
        <f t="shared" si="157"/>
        <v/>
      </c>
      <c r="EA324" s="27" t="str">
        <f t="shared" si="158"/>
        <v/>
      </c>
      <c r="EB324" s="27" t="str">
        <f t="shared" si="159"/>
        <v/>
      </c>
      <c r="EC324" s="27" t="str">
        <f t="shared" si="160"/>
        <v/>
      </c>
      <c r="ED324" s="26"/>
      <c r="EE324" s="26"/>
      <c r="EF324" s="26"/>
      <c r="EG324" s="26"/>
      <c r="EH324" s="27" t="str">
        <f t="shared" si="139"/>
        <v/>
      </c>
      <c r="EI324" s="27" t="str">
        <f t="shared" si="140"/>
        <v/>
      </c>
      <c r="EJ324" s="27" t="str">
        <f t="shared" si="141"/>
        <v/>
      </c>
      <c r="EK324" s="27" t="str">
        <f t="shared" si="142"/>
        <v/>
      </c>
      <c r="EL324" s="527"/>
      <c r="EN324" s="6" t="str">
        <f t="shared" si="143"/>
        <v/>
      </c>
      <c r="EO324" s="6" t="str">
        <f t="shared" si="144"/>
        <v/>
      </c>
      <c r="EP324" s="6" t="str">
        <f t="shared" si="145"/>
        <v/>
      </c>
      <c r="EQ324" s="6" t="str">
        <f t="shared" si="146"/>
        <v/>
      </c>
      <c r="ER324" s="24" t="str">
        <f t="shared" si="161"/>
        <v/>
      </c>
      <c r="ET324" s="6" t="e">
        <f t="shared" si="147"/>
        <v>#VALUE!</v>
      </c>
      <c r="EV324" s="79"/>
      <c r="EW324" s="79"/>
      <c r="EX324" s="79"/>
      <c r="EZ324" s="189" t="e">
        <f t="shared" si="148"/>
        <v>#VALUE!</v>
      </c>
      <c r="FA324" s="201" t="e">
        <f t="shared" si="162"/>
        <v>#VALUE!</v>
      </c>
      <c r="FB324" s="23"/>
      <c r="FC324" s="189" t="e">
        <f t="shared" si="163"/>
        <v>#VALUE!</v>
      </c>
      <c r="FE324" s="213">
        <f t="shared" si="149"/>
        <v>0</v>
      </c>
      <c r="FF324" s="213">
        <f t="shared" si="150"/>
        <v>0</v>
      </c>
    </row>
    <row r="325" spans="1:162" ht="15.75" x14ac:dyDescent="0.25">
      <c r="A325" s="23"/>
      <c r="B325" s="23"/>
      <c r="C325" s="23"/>
      <c r="D325" s="23"/>
      <c r="E325" s="16"/>
      <c r="F325" s="16"/>
      <c r="G325" s="40"/>
      <c r="H325" s="40"/>
      <c r="I325" s="40"/>
      <c r="J325" s="40"/>
      <c r="K325" s="40"/>
      <c r="L325" s="40"/>
      <c r="M325" s="40"/>
      <c r="N325" s="40"/>
      <c r="O325" s="40"/>
      <c r="P325" s="40"/>
      <c r="Q325" s="40"/>
      <c r="R325" s="40"/>
      <c r="S325" s="40"/>
      <c r="T325" s="40"/>
      <c r="U325" s="40"/>
      <c r="V325" s="40"/>
      <c r="W325" s="40"/>
      <c r="X325" s="40"/>
      <c r="Y325" s="40"/>
      <c r="Z325" s="40"/>
      <c r="AA325" s="40"/>
      <c r="AB325" s="40"/>
      <c r="AC325" s="40"/>
      <c r="AD325" s="40"/>
      <c r="AE325" s="40"/>
      <c r="AF325" s="40"/>
      <c r="AG325" s="40"/>
      <c r="AH325" s="40"/>
      <c r="AI325" s="40"/>
      <c r="AJ325" s="23"/>
      <c r="AK325" s="23"/>
      <c r="AL325" s="23"/>
      <c r="AM325" s="23"/>
      <c r="AN325" s="23"/>
      <c r="AO325" s="23"/>
      <c r="AP325" s="23"/>
      <c r="AQ325" s="23"/>
      <c r="AR325" s="23"/>
      <c r="AS325" s="41">
        <f t="shared" si="151"/>
        <v>0</v>
      </c>
      <c r="AT325" s="8"/>
      <c r="AU325" s="8"/>
      <c r="AV325" s="8"/>
      <c r="AW325" s="8"/>
      <c r="AX325" s="8"/>
      <c r="AY325" s="8"/>
      <c r="AZ325" s="8"/>
      <c r="BA325" s="8"/>
      <c r="BB325" s="8"/>
      <c r="BC325" s="8"/>
      <c r="BD325" s="8"/>
      <c r="BE325" s="8"/>
      <c r="BF325" s="8"/>
      <c r="BG325" s="8"/>
      <c r="BH325" s="8"/>
      <c r="BI325" s="8"/>
      <c r="BJ325" s="11" t="str">
        <f t="shared" si="164"/>
        <v/>
      </c>
      <c r="BK325" s="11" t="str">
        <f t="shared" si="165"/>
        <v/>
      </c>
      <c r="BL325" s="16"/>
      <c r="BM325" s="16"/>
      <c r="BN325" s="14" t="str">
        <f t="shared" si="152"/>
        <v/>
      </c>
      <c r="BO325" s="14" t="str">
        <f t="shared" si="153"/>
        <v/>
      </c>
      <c r="BP325" s="33"/>
      <c r="BR325" s="29"/>
      <c r="BS325" s="30"/>
      <c r="BT325" s="30"/>
      <c r="BU325" s="30"/>
      <c r="BV325" s="30"/>
      <c r="BW325" s="30"/>
      <c r="BX325" s="25"/>
      <c r="BY325" s="48">
        <f t="shared" si="154"/>
        <v>0</v>
      </c>
      <c r="BZ325" s="26"/>
      <c r="CA325" s="26"/>
      <c r="CB325" s="26"/>
      <c r="CC325" s="26"/>
      <c r="CD325" s="26"/>
      <c r="CE325" s="26"/>
      <c r="CF325" s="26"/>
      <c r="CG325" s="26"/>
      <c r="CH325" s="26"/>
      <c r="CI325" s="26"/>
      <c r="CJ325" s="26"/>
      <c r="CK325" s="26"/>
      <c r="CL325" s="27" t="str">
        <f t="shared" si="136"/>
        <v/>
      </c>
      <c r="CM325" s="27" t="str">
        <f t="shared" si="155"/>
        <v/>
      </c>
      <c r="CN325" s="26"/>
      <c r="CO325" s="26"/>
      <c r="CP325" s="14" t="str">
        <f t="shared" si="137"/>
        <v/>
      </c>
      <c r="CQ325" s="14" t="str">
        <f t="shared" si="138"/>
        <v/>
      </c>
      <c r="CR325" s="33"/>
      <c r="CS325" s="33"/>
      <c r="CT325" s="32"/>
      <c r="CU325" s="32"/>
      <c r="CV325" s="32"/>
      <c r="CW325" s="23"/>
      <c r="CX325" s="23"/>
      <c r="CY325" s="23"/>
      <c r="CZ325" s="23"/>
      <c r="DA325" s="26">
        <f t="shared" si="156"/>
        <v>0</v>
      </c>
      <c r="DB325" s="26"/>
      <c r="DC325" s="26"/>
      <c r="DD325" s="26"/>
      <c r="DE325" s="26"/>
      <c r="DF325" s="26"/>
      <c r="DG325" s="26"/>
      <c r="DH325" s="26"/>
      <c r="DI325" s="26"/>
      <c r="DJ325" s="26"/>
      <c r="DK325" s="26"/>
      <c r="DL325" s="26"/>
      <c r="DM325" s="26"/>
      <c r="DN325" s="26"/>
      <c r="DO325" s="26"/>
      <c r="DP325" s="26"/>
      <c r="DQ325" s="26"/>
      <c r="DR325" s="26"/>
      <c r="DS325" s="26"/>
      <c r="DT325" s="26"/>
      <c r="DU325" s="26"/>
      <c r="DV325" s="26"/>
      <c r="DW325" s="26"/>
      <c r="DX325" s="26"/>
      <c r="DY325" s="26"/>
      <c r="DZ325" s="27" t="str">
        <f t="shared" si="157"/>
        <v/>
      </c>
      <c r="EA325" s="27" t="str">
        <f t="shared" si="158"/>
        <v/>
      </c>
      <c r="EB325" s="27" t="str">
        <f t="shared" si="159"/>
        <v/>
      </c>
      <c r="EC325" s="27" t="str">
        <f t="shared" si="160"/>
        <v/>
      </c>
      <c r="ED325" s="26"/>
      <c r="EE325" s="26"/>
      <c r="EF325" s="26"/>
      <c r="EG325" s="26"/>
      <c r="EH325" s="27" t="str">
        <f t="shared" si="139"/>
        <v/>
      </c>
      <c r="EI325" s="27" t="str">
        <f t="shared" si="140"/>
        <v/>
      </c>
      <c r="EJ325" s="27" t="str">
        <f t="shared" si="141"/>
        <v/>
      </c>
      <c r="EK325" s="27" t="str">
        <f t="shared" si="142"/>
        <v/>
      </c>
      <c r="EL325" s="527"/>
      <c r="EN325" s="6" t="str">
        <f t="shared" si="143"/>
        <v/>
      </c>
      <c r="EO325" s="6" t="str">
        <f t="shared" si="144"/>
        <v/>
      </c>
      <c r="EP325" s="6" t="str">
        <f t="shared" si="145"/>
        <v/>
      </c>
      <c r="EQ325" s="6" t="str">
        <f t="shared" si="146"/>
        <v/>
      </c>
      <c r="ER325" s="24" t="str">
        <f t="shared" si="161"/>
        <v/>
      </c>
      <c r="ET325" s="6" t="e">
        <f t="shared" si="147"/>
        <v>#VALUE!</v>
      </c>
      <c r="EV325" s="79"/>
      <c r="EW325" s="79"/>
      <c r="EX325" s="79"/>
      <c r="EZ325" s="189" t="e">
        <f t="shared" si="148"/>
        <v>#VALUE!</v>
      </c>
      <c r="FA325" s="201" t="e">
        <f t="shared" si="162"/>
        <v>#VALUE!</v>
      </c>
      <c r="FB325" s="23"/>
      <c r="FC325" s="189" t="e">
        <f t="shared" si="163"/>
        <v>#VALUE!</v>
      </c>
      <c r="FE325" s="213">
        <f t="shared" si="149"/>
        <v>0</v>
      </c>
      <c r="FF325" s="213">
        <f t="shared" si="150"/>
        <v>0</v>
      </c>
    </row>
    <row r="326" spans="1:162" ht="15.75" x14ac:dyDescent="0.25">
      <c r="A326" s="23"/>
      <c r="B326" s="23"/>
      <c r="C326" s="23"/>
      <c r="D326" s="23"/>
      <c r="E326" s="16"/>
      <c r="F326" s="16"/>
      <c r="G326" s="40"/>
      <c r="H326" s="40"/>
      <c r="I326" s="40"/>
      <c r="J326" s="40"/>
      <c r="K326" s="40"/>
      <c r="L326" s="40"/>
      <c r="M326" s="40"/>
      <c r="N326" s="40"/>
      <c r="O326" s="40"/>
      <c r="P326" s="40"/>
      <c r="Q326" s="40"/>
      <c r="R326" s="40"/>
      <c r="S326" s="40"/>
      <c r="T326" s="40"/>
      <c r="U326" s="40"/>
      <c r="V326" s="40"/>
      <c r="W326" s="40"/>
      <c r="X326" s="40"/>
      <c r="Y326" s="40"/>
      <c r="Z326" s="40"/>
      <c r="AA326" s="40"/>
      <c r="AB326" s="40"/>
      <c r="AC326" s="40"/>
      <c r="AD326" s="40"/>
      <c r="AE326" s="40"/>
      <c r="AF326" s="40"/>
      <c r="AG326" s="40"/>
      <c r="AH326" s="40"/>
      <c r="AI326" s="40"/>
      <c r="AJ326" s="23"/>
      <c r="AK326" s="23"/>
      <c r="AL326" s="23"/>
      <c r="AM326" s="23"/>
      <c r="AN326" s="23"/>
      <c r="AO326" s="23"/>
      <c r="AP326" s="23"/>
      <c r="AQ326" s="23"/>
      <c r="AR326" s="23"/>
      <c r="AS326" s="41">
        <f t="shared" si="151"/>
        <v>0</v>
      </c>
      <c r="AT326" s="8"/>
      <c r="AU326" s="8"/>
      <c r="AV326" s="8"/>
      <c r="AW326" s="8"/>
      <c r="AX326" s="8"/>
      <c r="AY326" s="8"/>
      <c r="AZ326" s="8"/>
      <c r="BA326" s="8"/>
      <c r="BB326" s="8"/>
      <c r="BC326" s="8"/>
      <c r="BD326" s="8"/>
      <c r="BE326" s="8"/>
      <c r="BF326" s="8"/>
      <c r="BG326" s="8"/>
      <c r="BH326" s="8"/>
      <c r="BI326" s="8"/>
      <c r="BJ326" s="11" t="str">
        <f t="shared" si="164"/>
        <v/>
      </c>
      <c r="BK326" s="11" t="str">
        <f t="shared" si="165"/>
        <v/>
      </c>
      <c r="BL326" s="16"/>
      <c r="BM326" s="16"/>
      <c r="BN326" s="14" t="str">
        <f t="shared" si="152"/>
        <v/>
      </c>
      <c r="BO326" s="14" t="str">
        <f t="shared" si="153"/>
        <v/>
      </c>
      <c r="BP326" s="33"/>
      <c r="BR326" s="29"/>
      <c r="BS326" s="30"/>
      <c r="BT326" s="30"/>
      <c r="BU326" s="30"/>
      <c r="BV326" s="30"/>
      <c r="BW326" s="30"/>
      <c r="BX326" s="25"/>
      <c r="BY326" s="48">
        <f t="shared" si="154"/>
        <v>0</v>
      </c>
      <c r="BZ326" s="26"/>
      <c r="CA326" s="26"/>
      <c r="CB326" s="26"/>
      <c r="CC326" s="26"/>
      <c r="CD326" s="26"/>
      <c r="CE326" s="26"/>
      <c r="CF326" s="26"/>
      <c r="CG326" s="26"/>
      <c r="CH326" s="26"/>
      <c r="CI326" s="26"/>
      <c r="CJ326" s="26"/>
      <c r="CK326" s="26"/>
      <c r="CL326" s="27" t="str">
        <f t="shared" ref="CL326:CL337" si="166">IF(BZ326="NINCS","0",IF(BZ326="","",(BZ326+CB326+CD326+CF326+CH326+CJ326)))</f>
        <v/>
      </c>
      <c r="CM326" s="27" t="str">
        <f t="shared" si="155"/>
        <v/>
      </c>
      <c r="CN326" s="26"/>
      <c r="CO326" s="26"/>
      <c r="CP326" s="14" t="str">
        <f t="shared" ref="CP326:CP337" si="167">IF(B326="","",IF(CL326="0","NINCS",IF(BZ326="NINCS","NINCS ÍRÁSBELI",IF(BZ326="","ADATHIÁNY",IF(CL326=CN326,"JÓ","ROSSZ")))))</f>
        <v/>
      </c>
      <c r="CQ326" s="14" t="str">
        <f t="shared" ref="CQ326:CQ337" si="168">IF(B326="","",IF(CM326="0","NINCS",IF(CA326="NINCS","NINCS ÍRÁSBELI",IF(CA326="","ADATHIÁNY",IF(CM326=CO326,"JÓ","ROSSZ")))))</f>
        <v/>
      </c>
      <c r="CR326" s="33"/>
      <c r="CS326" s="33"/>
      <c r="CT326" s="32"/>
      <c r="CU326" s="32"/>
      <c r="CV326" s="32"/>
      <c r="CW326" s="23"/>
      <c r="CX326" s="23"/>
      <c r="CY326" s="23"/>
      <c r="CZ326" s="23"/>
      <c r="DA326" s="26">
        <f t="shared" si="156"/>
        <v>0</v>
      </c>
      <c r="DB326" s="26"/>
      <c r="DC326" s="26"/>
      <c r="DD326" s="26"/>
      <c r="DE326" s="26"/>
      <c r="DF326" s="26"/>
      <c r="DG326" s="26"/>
      <c r="DH326" s="26"/>
      <c r="DI326" s="26"/>
      <c r="DJ326" s="26"/>
      <c r="DK326" s="26"/>
      <c r="DL326" s="26"/>
      <c r="DM326" s="26"/>
      <c r="DN326" s="26"/>
      <c r="DO326" s="26"/>
      <c r="DP326" s="26"/>
      <c r="DQ326" s="26"/>
      <c r="DR326" s="26"/>
      <c r="DS326" s="26"/>
      <c r="DT326" s="26"/>
      <c r="DU326" s="26"/>
      <c r="DV326" s="26"/>
      <c r="DW326" s="26"/>
      <c r="DX326" s="26"/>
      <c r="DY326" s="26"/>
      <c r="DZ326" s="27" t="str">
        <f t="shared" si="157"/>
        <v/>
      </c>
      <c r="EA326" s="27" t="str">
        <f t="shared" si="158"/>
        <v/>
      </c>
      <c r="EB326" s="27" t="str">
        <f t="shared" si="159"/>
        <v/>
      </c>
      <c r="EC326" s="27" t="str">
        <f t="shared" si="160"/>
        <v/>
      </c>
      <c r="ED326" s="26"/>
      <c r="EE326" s="26"/>
      <c r="EF326" s="26"/>
      <c r="EG326" s="26"/>
      <c r="EH326" s="27" t="str">
        <f t="shared" ref="EH326:EH337" si="169">IF(B326="","",IF(DZ326="0","NINCS",IF(DB326="NINCS","NINCS SZÓBELI",IF(DB326="","ADATHIÁNY",IF(DZ326=ED326,"JÓ","ROSSZ")))))</f>
        <v/>
      </c>
      <c r="EI326" s="27" t="str">
        <f t="shared" ref="EI326:EI337" si="170">IF(B326="","",IF(EA326="0","NINCS",IF(DC326="NINCS","NINCS SZÓBELI",IF(DC326="","ADATHIÁNY",IF(EA326=EE326,"JÓ","ROSSZ")))))</f>
        <v/>
      </c>
      <c r="EJ326" s="27" t="str">
        <f t="shared" ref="EJ326:EJ337" si="171">IF(B326="","",IF(EB326="0","NINCS",IF(DD326="NINCS","NINCS SZÓBELI",IF(DD326="","ADATHIÁNY",IF(EB326=EF326,"JÓ","ROSSZ")))))</f>
        <v/>
      </c>
      <c r="EK326" s="27" t="str">
        <f t="shared" ref="EK326:EK337" si="172">IF(B326="","",IF(EC326="0","NINCS",IF(DE326="NINCS","NINCS SZÓBELI",IF(DE326="","ADATHIÁNY",IF(EC326=EG326,"JÓ","ROSSZ")))))</f>
        <v/>
      </c>
      <c r="EL326" s="527"/>
      <c r="EN326" s="6" t="str">
        <f t="shared" ref="EN326:EN337" si="173">IF(CM326="","",IF(CM326="NINCS ÍRÁSBELI",0,IF(EC326="NINCS",CM326,CM326+EC326)))</f>
        <v/>
      </c>
      <c r="EO326" s="6" t="str">
        <f t="shared" ref="EO326:EO337" si="174">IF(BK326="","",BK326)</f>
        <v/>
      </c>
      <c r="EP326" s="6" t="str">
        <f t="shared" ref="EP326:EP337" si="175">IF(E326="","",E326)</f>
        <v/>
      </c>
      <c r="EQ326" s="6" t="str">
        <f t="shared" ref="EQ326:EQ337" si="176">IF(F326="","",F326)</f>
        <v/>
      </c>
      <c r="ER326" s="24" t="str">
        <f t="shared" si="161"/>
        <v/>
      </c>
      <c r="ET326" s="6" t="e">
        <f t="shared" ref="ET326:ET338" si="177">BK326+CM326+EC326</f>
        <v>#VALUE!</v>
      </c>
      <c r="EV326" s="79"/>
      <c r="EW326" s="79"/>
      <c r="EX326" s="79"/>
      <c r="EZ326" s="189" t="e">
        <f t="shared" ref="EZ326:EZ337" si="178">BJ326+CL326+DZ326</f>
        <v>#VALUE!</v>
      </c>
      <c r="FA326" s="201" t="e">
        <f t="shared" si="162"/>
        <v>#VALUE!</v>
      </c>
      <c r="FB326" s="23"/>
      <c r="FC326" s="189" t="e">
        <f t="shared" si="163"/>
        <v>#VALUE!</v>
      </c>
      <c r="FE326" s="213">
        <f t="shared" si="149"/>
        <v>0</v>
      </c>
      <c r="FF326" s="213">
        <f t="shared" si="150"/>
        <v>0</v>
      </c>
    </row>
    <row r="327" spans="1:162" ht="15.75" x14ac:dyDescent="0.25">
      <c r="A327" s="23"/>
      <c r="B327" s="23"/>
      <c r="C327" s="23"/>
      <c r="D327" s="23"/>
      <c r="E327" s="16"/>
      <c r="F327" s="16"/>
      <c r="G327" s="40"/>
      <c r="H327" s="40"/>
      <c r="I327" s="40"/>
      <c r="J327" s="40"/>
      <c r="K327" s="40"/>
      <c r="L327" s="40"/>
      <c r="M327" s="40"/>
      <c r="N327" s="40"/>
      <c r="O327" s="40"/>
      <c r="P327" s="40"/>
      <c r="Q327" s="40"/>
      <c r="R327" s="40"/>
      <c r="S327" s="40"/>
      <c r="T327" s="40"/>
      <c r="U327" s="40"/>
      <c r="V327" s="40"/>
      <c r="W327" s="40"/>
      <c r="X327" s="40"/>
      <c r="Y327" s="40"/>
      <c r="Z327" s="40"/>
      <c r="AA327" s="40"/>
      <c r="AB327" s="40"/>
      <c r="AC327" s="40"/>
      <c r="AD327" s="40"/>
      <c r="AE327" s="40"/>
      <c r="AF327" s="40"/>
      <c r="AG327" s="40"/>
      <c r="AH327" s="40"/>
      <c r="AI327" s="40"/>
      <c r="AJ327" s="23"/>
      <c r="AK327" s="23"/>
      <c r="AL327" s="23"/>
      <c r="AM327" s="23"/>
      <c r="AN327" s="23"/>
      <c r="AO327" s="23"/>
      <c r="AP327" s="23"/>
      <c r="AQ327" s="23"/>
      <c r="AR327" s="23"/>
      <c r="AS327" s="41">
        <f t="shared" ref="AS327:AS337" si="179">COUNTA(AK327:AR327)</f>
        <v>0</v>
      </c>
      <c r="AT327" s="8"/>
      <c r="AU327" s="8"/>
      <c r="AV327" s="8"/>
      <c r="AW327" s="8"/>
      <c r="AX327" s="8"/>
      <c r="AY327" s="8"/>
      <c r="AZ327" s="8"/>
      <c r="BA327" s="8"/>
      <c r="BB327" s="8"/>
      <c r="BC327" s="8"/>
      <c r="BD327" s="8"/>
      <c r="BE327" s="8"/>
      <c r="BF327" s="8"/>
      <c r="BG327" s="8"/>
      <c r="BH327" s="8"/>
      <c r="BI327" s="8"/>
      <c r="BJ327" s="11" t="str">
        <f t="shared" si="164"/>
        <v/>
      </c>
      <c r="BK327" s="11" t="str">
        <f t="shared" si="165"/>
        <v/>
      </c>
      <c r="BL327" s="16"/>
      <c r="BM327" s="16"/>
      <c r="BN327" s="14" t="str">
        <f t="shared" ref="BN327:BN337" si="180">IF(B327="","",IF(BJ327="","ADATHIÁNY",IF(BJ327=BL327,"JÓ","ROSSZ")))</f>
        <v/>
      </c>
      <c r="BO327" s="14" t="str">
        <f t="shared" ref="BO327:BO337" si="181">IF(B327="","",IF(BK327="","ADATHIÁNY",IF(BK327=BM327,"JÓ","ROSSZ")))</f>
        <v/>
      </c>
      <c r="BP327" s="33"/>
      <c r="BR327" s="29"/>
      <c r="BS327" s="30"/>
      <c r="BT327" s="30"/>
      <c r="BU327" s="30"/>
      <c r="BV327" s="30"/>
      <c r="BW327" s="30"/>
      <c r="BX327" s="25"/>
      <c r="BY327" s="48">
        <f t="shared" ref="BY327:BY337" si="182">COUNTA(BS327:BX327)</f>
        <v>0</v>
      </c>
      <c r="BZ327" s="26"/>
      <c r="CA327" s="26"/>
      <c r="CB327" s="26"/>
      <c r="CC327" s="26"/>
      <c r="CD327" s="26"/>
      <c r="CE327" s="26"/>
      <c r="CF327" s="26"/>
      <c r="CG327" s="26"/>
      <c r="CH327" s="26"/>
      <c r="CI327" s="26"/>
      <c r="CJ327" s="26"/>
      <c r="CK327" s="26"/>
      <c r="CL327" s="27" t="str">
        <f t="shared" si="166"/>
        <v/>
      </c>
      <c r="CM327" s="27" t="str">
        <f t="shared" ref="CM327:CM337" si="183">IF(CA327="NINCS","0",IF(CA327="","",(CA327+CC327+CE327+CG327+CI327+CK327)))</f>
        <v/>
      </c>
      <c r="CN327" s="26"/>
      <c r="CO327" s="26"/>
      <c r="CP327" s="14" t="str">
        <f t="shared" si="167"/>
        <v/>
      </c>
      <c r="CQ327" s="14" t="str">
        <f t="shared" si="168"/>
        <v/>
      </c>
      <c r="CR327" s="33"/>
      <c r="CS327" s="33"/>
      <c r="CT327" s="32"/>
      <c r="CU327" s="32"/>
      <c r="CV327" s="32"/>
      <c r="CW327" s="23"/>
      <c r="CX327" s="23"/>
      <c r="CY327" s="23"/>
      <c r="CZ327" s="23"/>
      <c r="DA327" s="26">
        <f t="shared" ref="DA327:DA337" si="184">COUNTA(CU327:CZ327)</f>
        <v>0</v>
      </c>
      <c r="DB327" s="26"/>
      <c r="DC327" s="26"/>
      <c r="DD327" s="26"/>
      <c r="DE327" s="26"/>
      <c r="DF327" s="26"/>
      <c r="DG327" s="26"/>
      <c r="DH327" s="26"/>
      <c r="DI327" s="26"/>
      <c r="DJ327" s="26"/>
      <c r="DK327" s="26"/>
      <c r="DL327" s="26"/>
      <c r="DM327" s="26"/>
      <c r="DN327" s="26"/>
      <c r="DO327" s="26"/>
      <c r="DP327" s="26"/>
      <c r="DQ327" s="26"/>
      <c r="DR327" s="26"/>
      <c r="DS327" s="26"/>
      <c r="DT327" s="26"/>
      <c r="DU327" s="26"/>
      <c r="DV327" s="26"/>
      <c r="DW327" s="26"/>
      <c r="DX327" s="26"/>
      <c r="DY327" s="26"/>
      <c r="DZ327" s="27" t="str">
        <f t="shared" ref="DZ327:DZ337" si="185">IF(DB327="NINCS","0",IF(DB327="","",(DB327+DF327+DJ327+DN327+DR327+DV327)))</f>
        <v/>
      </c>
      <c r="EA327" s="27" t="str">
        <f t="shared" ref="EA327:EA337" si="186">IF(DC327="NINCS","0",IF(DC327="","",(DC327+DG327+DK327+DO327+DS327+DW327)))</f>
        <v/>
      </c>
      <c r="EB327" s="27" t="str">
        <f t="shared" ref="EB327:EB337" si="187">IF(DD327="NINCS","0",IF(DD327="","",(DD327+DH327+DL327+DP327+DT327+DX327)))</f>
        <v/>
      </c>
      <c r="EC327" s="27" t="str">
        <f t="shared" ref="EC327:EC337" si="188">IF(DE327="NINCS","0",IF(DE327="","",(DE327+DI327+DM327+DQ327+DU327+DY327)))</f>
        <v/>
      </c>
      <c r="ED327" s="26"/>
      <c r="EE327" s="26"/>
      <c r="EF327" s="26"/>
      <c r="EG327" s="26"/>
      <c r="EH327" s="27" t="str">
        <f t="shared" si="169"/>
        <v/>
      </c>
      <c r="EI327" s="27" t="str">
        <f t="shared" si="170"/>
        <v/>
      </c>
      <c r="EJ327" s="27" t="str">
        <f t="shared" si="171"/>
        <v/>
      </c>
      <c r="EK327" s="27" t="str">
        <f t="shared" si="172"/>
        <v/>
      </c>
      <c r="EL327" s="527"/>
      <c r="EN327" s="6" t="str">
        <f t="shared" si="173"/>
        <v/>
      </c>
      <c r="EO327" s="6" t="str">
        <f t="shared" si="174"/>
        <v/>
      </c>
      <c r="EP327" s="6" t="str">
        <f t="shared" si="175"/>
        <v/>
      </c>
      <c r="EQ327" s="6" t="str">
        <f t="shared" si="176"/>
        <v/>
      </c>
      <c r="ER327" s="24" t="str">
        <f t="shared" ref="ER327:ER337" si="189">IF(EN327="","",IF(EN327&gt;EO327,"Elmélet több",IF(EN327&lt;EP327,"Gyakorlat több","JÓ")))</f>
        <v/>
      </c>
      <c r="ET327" s="6" t="e">
        <f t="shared" si="177"/>
        <v>#VALUE!</v>
      </c>
      <c r="EV327" s="79"/>
      <c r="EW327" s="79"/>
      <c r="EX327" s="79"/>
      <c r="EZ327" s="189" t="e">
        <f t="shared" si="178"/>
        <v>#VALUE!</v>
      </c>
      <c r="FA327" s="201" t="e">
        <f t="shared" ref="FA327:FA337" si="190">EZ327/60</f>
        <v>#VALUE!</v>
      </c>
      <c r="FB327" s="23"/>
      <c r="FC327" s="189" t="e">
        <f t="shared" ref="FC327:FC337" si="191">IF(FA327&gt;=8,1,IF(FA327&gt;=5,2,IF(FA327&gt;=2.5,3,4)))</f>
        <v>#VALUE!</v>
      </c>
      <c r="FE327" s="213">
        <f t="shared" ref="FE327:FE337" si="192">IF(BZ327="NINCS",0,IF(BZ327=0,0,BZ327))</f>
        <v>0</v>
      </c>
      <c r="FF327" s="213">
        <f t="shared" ref="FF327:FF337" si="193">IF(CB327="NINCS",0,IF(CB327=0,0,CB327))</f>
        <v>0</v>
      </c>
    </row>
    <row r="328" spans="1:162" ht="15.75" x14ac:dyDescent="0.25">
      <c r="A328" s="23"/>
      <c r="B328" s="23"/>
      <c r="C328" s="23"/>
      <c r="D328" s="23"/>
      <c r="E328" s="16"/>
      <c r="F328" s="16"/>
      <c r="G328" s="40"/>
      <c r="H328" s="40"/>
      <c r="I328" s="40"/>
      <c r="J328" s="40"/>
      <c r="K328" s="40"/>
      <c r="L328" s="40"/>
      <c r="M328" s="40"/>
      <c r="N328" s="40"/>
      <c r="O328" s="40"/>
      <c r="P328" s="40"/>
      <c r="Q328" s="40"/>
      <c r="R328" s="40"/>
      <c r="S328" s="40"/>
      <c r="T328" s="40"/>
      <c r="U328" s="40"/>
      <c r="V328" s="40"/>
      <c r="W328" s="40"/>
      <c r="X328" s="40"/>
      <c r="Y328" s="40"/>
      <c r="Z328" s="40"/>
      <c r="AA328" s="40"/>
      <c r="AB328" s="40"/>
      <c r="AC328" s="40"/>
      <c r="AD328" s="40"/>
      <c r="AE328" s="40"/>
      <c r="AF328" s="40"/>
      <c r="AG328" s="40"/>
      <c r="AH328" s="40"/>
      <c r="AI328" s="40"/>
      <c r="AJ328" s="23"/>
      <c r="AK328" s="23"/>
      <c r="AL328" s="23"/>
      <c r="AM328" s="23"/>
      <c r="AN328" s="23"/>
      <c r="AO328" s="23"/>
      <c r="AP328" s="23"/>
      <c r="AQ328" s="23"/>
      <c r="AR328" s="23"/>
      <c r="AS328" s="41">
        <f t="shared" si="179"/>
        <v>0</v>
      </c>
      <c r="AT328" s="8"/>
      <c r="AU328" s="8"/>
      <c r="AV328" s="8"/>
      <c r="AW328" s="8"/>
      <c r="AX328" s="8"/>
      <c r="AY328" s="8"/>
      <c r="AZ328" s="8"/>
      <c r="BA328" s="8"/>
      <c r="BB328" s="8"/>
      <c r="BC328" s="8"/>
      <c r="BD328" s="8"/>
      <c r="BE328" s="8"/>
      <c r="BF328" s="8"/>
      <c r="BG328" s="8"/>
      <c r="BH328" s="8"/>
      <c r="BI328" s="8"/>
      <c r="BJ328" s="11" t="str">
        <f t="shared" si="164"/>
        <v/>
      </c>
      <c r="BK328" s="11" t="str">
        <f t="shared" si="165"/>
        <v/>
      </c>
      <c r="BL328" s="16"/>
      <c r="BM328" s="16"/>
      <c r="BN328" s="14" t="str">
        <f t="shared" si="180"/>
        <v/>
      </c>
      <c r="BO328" s="14" t="str">
        <f t="shared" si="181"/>
        <v/>
      </c>
      <c r="BP328" s="33"/>
      <c r="BR328" s="29"/>
      <c r="BS328" s="30"/>
      <c r="BT328" s="30"/>
      <c r="BU328" s="30"/>
      <c r="BV328" s="30"/>
      <c r="BW328" s="30"/>
      <c r="BX328" s="25"/>
      <c r="BY328" s="48">
        <f t="shared" si="182"/>
        <v>0</v>
      </c>
      <c r="BZ328" s="26"/>
      <c r="CA328" s="26"/>
      <c r="CB328" s="26"/>
      <c r="CC328" s="26"/>
      <c r="CD328" s="26"/>
      <c r="CE328" s="26"/>
      <c r="CF328" s="26"/>
      <c r="CG328" s="26"/>
      <c r="CH328" s="26"/>
      <c r="CI328" s="26"/>
      <c r="CJ328" s="26"/>
      <c r="CK328" s="26"/>
      <c r="CL328" s="27" t="str">
        <f t="shared" si="166"/>
        <v/>
      </c>
      <c r="CM328" s="27" t="str">
        <f t="shared" si="183"/>
        <v/>
      </c>
      <c r="CN328" s="26"/>
      <c r="CO328" s="26"/>
      <c r="CP328" s="14" t="str">
        <f t="shared" si="167"/>
        <v/>
      </c>
      <c r="CQ328" s="14" t="str">
        <f t="shared" si="168"/>
        <v/>
      </c>
      <c r="CR328" s="33"/>
      <c r="CS328" s="33"/>
      <c r="CT328" s="32"/>
      <c r="CU328" s="32"/>
      <c r="CV328" s="32"/>
      <c r="CW328" s="23"/>
      <c r="CX328" s="23"/>
      <c r="CY328" s="23"/>
      <c r="CZ328" s="23"/>
      <c r="DA328" s="26">
        <f t="shared" si="184"/>
        <v>0</v>
      </c>
      <c r="DB328" s="26"/>
      <c r="DC328" s="26"/>
      <c r="DD328" s="26"/>
      <c r="DE328" s="26"/>
      <c r="DF328" s="26"/>
      <c r="DG328" s="26"/>
      <c r="DH328" s="26"/>
      <c r="DI328" s="26"/>
      <c r="DJ328" s="26"/>
      <c r="DK328" s="26"/>
      <c r="DL328" s="26"/>
      <c r="DM328" s="26"/>
      <c r="DN328" s="26"/>
      <c r="DO328" s="26"/>
      <c r="DP328" s="26"/>
      <c r="DQ328" s="26"/>
      <c r="DR328" s="26"/>
      <c r="DS328" s="26"/>
      <c r="DT328" s="26"/>
      <c r="DU328" s="26"/>
      <c r="DV328" s="26"/>
      <c r="DW328" s="26"/>
      <c r="DX328" s="26"/>
      <c r="DY328" s="26"/>
      <c r="DZ328" s="27" t="str">
        <f t="shared" si="185"/>
        <v/>
      </c>
      <c r="EA328" s="27" t="str">
        <f t="shared" si="186"/>
        <v/>
      </c>
      <c r="EB328" s="27" t="str">
        <f t="shared" si="187"/>
        <v/>
      </c>
      <c r="EC328" s="27" t="str">
        <f t="shared" si="188"/>
        <v/>
      </c>
      <c r="ED328" s="26"/>
      <c r="EE328" s="26"/>
      <c r="EF328" s="26"/>
      <c r="EG328" s="26"/>
      <c r="EH328" s="27" t="str">
        <f t="shared" si="169"/>
        <v/>
      </c>
      <c r="EI328" s="27" t="str">
        <f t="shared" si="170"/>
        <v/>
      </c>
      <c r="EJ328" s="27" t="str">
        <f t="shared" si="171"/>
        <v/>
      </c>
      <c r="EK328" s="27" t="str">
        <f t="shared" si="172"/>
        <v/>
      </c>
      <c r="EL328" s="527"/>
      <c r="EN328" s="6" t="str">
        <f t="shared" si="173"/>
        <v/>
      </c>
      <c r="EO328" s="6" t="str">
        <f t="shared" si="174"/>
        <v/>
      </c>
      <c r="EP328" s="6" t="str">
        <f t="shared" si="175"/>
        <v/>
      </c>
      <c r="EQ328" s="6" t="str">
        <f t="shared" si="176"/>
        <v/>
      </c>
      <c r="ER328" s="24" t="str">
        <f t="shared" si="189"/>
        <v/>
      </c>
      <c r="ET328" s="6" t="e">
        <f t="shared" si="177"/>
        <v>#VALUE!</v>
      </c>
      <c r="EV328" s="79"/>
      <c r="EW328" s="79"/>
      <c r="EX328" s="79"/>
      <c r="EZ328" s="189" t="e">
        <f t="shared" si="178"/>
        <v>#VALUE!</v>
      </c>
      <c r="FA328" s="201" t="e">
        <f t="shared" si="190"/>
        <v>#VALUE!</v>
      </c>
      <c r="FB328" s="23"/>
      <c r="FC328" s="189" t="e">
        <f t="shared" si="191"/>
        <v>#VALUE!</v>
      </c>
      <c r="FE328" s="213">
        <f t="shared" si="192"/>
        <v>0</v>
      </c>
      <c r="FF328" s="213">
        <f t="shared" si="193"/>
        <v>0</v>
      </c>
    </row>
    <row r="329" spans="1:162" ht="15.75" x14ac:dyDescent="0.25">
      <c r="A329" s="23"/>
      <c r="B329" s="23"/>
      <c r="C329" s="23"/>
      <c r="D329" s="23"/>
      <c r="E329" s="16"/>
      <c r="F329" s="16"/>
      <c r="G329" s="40"/>
      <c r="H329" s="40"/>
      <c r="I329" s="40"/>
      <c r="J329" s="40"/>
      <c r="K329" s="40"/>
      <c r="L329" s="40"/>
      <c r="M329" s="40"/>
      <c r="N329" s="40"/>
      <c r="O329" s="40"/>
      <c r="P329" s="40"/>
      <c r="Q329" s="40"/>
      <c r="R329" s="40"/>
      <c r="S329" s="40"/>
      <c r="T329" s="40"/>
      <c r="U329" s="40"/>
      <c r="V329" s="40"/>
      <c r="W329" s="40"/>
      <c r="X329" s="40"/>
      <c r="Y329" s="40"/>
      <c r="Z329" s="40"/>
      <c r="AA329" s="40"/>
      <c r="AB329" s="40"/>
      <c r="AC329" s="40"/>
      <c r="AD329" s="40"/>
      <c r="AE329" s="40"/>
      <c r="AF329" s="40"/>
      <c r="AG329" s="40"/>
      <c r="AH329" s="40"/>
      <c r="AI329" s="40"/>
      <c r="AJ329" s="23"/>
      <c r="AK329" s="23"/>
      <c r="AL329" s="23"/>
      <c r="AM329" s="23"/>
      <c r="AN329" s="23"/>
      <c r="AO329" s="23"/>
      <c r="AP329" s="23"/>
      <c r="AQ329" s="23"/>
      <c r="AR329" s="23"/>
      <c r="AS329" s="41">
        <f t="shared" si="179"/>
        <v>0</v>
      </c>
      <c r="AT329" s="8"/>
      <c r="AU329" s="8"/>
      <c r="AV329" s="8"/>
      <c r="AW329" s="8"/>
      <c r="AX329" s="8"/>
      <c r="AY329" s="8"/>
      <c r="AZ329" s="8"/>
      <c r="BA329" s="8"/>
      <c r="BB329" s="8"/>
      <c r="BC329" s="8"/>
      <c r="BD329" s="8"/>
      <c r="BE329" s="8"/>
      <c r="BF329" s="8"/>
      <c r="BG329" s="8"/>
      <c r="BH329" s="8"/>
      <c r="BI329" s="8"/>
      <c r="BJ329" s="11" t="str">
        <f t="shared" si="164"/>
        <v/>
      </c>
      <c r="BK329" s="11" t="str">
        <f t="shared" si="165"/>
        <v/>
      </c>
      <c r="BL329" s="16"/>
      <c r="BM329" s="16"/>
      <c r="BN329" s="14" t="str">
        <f t="shared" si="180"/>
        <v/>
      </c>
      <c r="BO329" s="14" t="str">
        <f t="shared" si="181"/>
        <v/>
      </c>
      <c r="BP329" s="33"/>
      <c r="BR329" s="29"/>
      <c r="BS329" s="30"/>
      <c r="BT329" s="30"/>
      <c r="BU329" s="30"/>
      <c r="BV329" s="30"/>
      <c r="BW329" s="30"/>
      <c r="BX329" s="25"/>
      <c r="BY329" s="48">
        <f t="shared" si="182"/>
        <v>0</v>
      </c>
      <c r="BZ329" s="26"/>
      <c r="CA329" s="26"/>
      <c r="CB329" s="26"/>
      <c r="CC329" s="26"/>
      <c r="CD329" s="26"/>
      <c r="CE329" s="26"/>
      <c r="CF329" s="26"/>
      <c r="CG329" s="26"/>
      <c r="CH329" s="26"/>
      <c r="CI329" s="26"/>
      <c r="CJ329" s="26"/>
      <c r="CK329" s="26"/>
      <c r="CL329" s="27" t="str">
        <f t="shared" si="166"/>
        <v/>
      </c>
      <c r="CM329" s="27" t="str">
        <f t="shared" si="183"/>
        <v/>
      </c>
      <c r="CN329" s="26"/>
      <c r="CO329" s="26"/>
      <c r="CP329" s="14" t="str">
        <f t="shared" si="167"/>
        <v/>
      </c>
      <c r="CQ329" s="14" t="str">
        <f t="shared" si="168"/>
        <v/>
      </c>
      <c r="CR329" s="33"/>
      <c r="CS329" s="33"/>
      <c r="CT329" s="32"/>
      <c r="CU329" s="32"/>
      <c r="CV329" s="32"/>
      <c r="CW329" s="23"/>
      <c r="CX329" s="23"/>
      <c r="CY329" s="23"/>
      <c r="CZ329" s="23"/>
      <c r="DA329" s="26">
        <f t="shared" si="184"/>
        <v>0</v>
      </c>
      <c r="DB329" s="26"/>
      <c r="DC329" s="26"/>
      <c r="DD329" s="26"/>
      <c r="DE329" s="26"/>
      <c r="DF329" s="26"/>
      <c r="DG329" s="26"/>
      <c r="DH329" s="26"/>
      <c r="DI329" s="26"/>
      <c r="DJ329" s="26"/>
      <c r="DK329" s="26"/>
      <c r="DL329" s="26"/>
      <c r="DM329" s="26"/>
      <c r="DN329" s="26"/>
      <c r="DO329" s="26"/>
      <c r="DP329" s="26"/>
      <c r="DQ329" s="26"/>
      <c r="DR329" s="26"/>
      <c r="DS329" s="26"/>
      <c r="DT329" s="26"/>
      <c r="DU329" s="26"/>
      <c r="DV329" s="26"/>
      <c r="DW329" s="26"/>
      <c r="DX329" s="26"/>
      <c r="DY329" s="26"/>
      <c r="DZ329" s="27" t="str">
        <f t="shared" si="185"/>
        <v/>
      </c>
      <c r="EA329" s="27" t="str">
        <f t="shared" si="186"/>
        <v/>
      </c>
      <c r="EB329" s="27" t="str">
        <f t="shared" si="187"/>
        <v/>
      </c>
      <c r="EC329" s="27" t="str">
        <f t="shared" si="188"/>
        <v/>
      </c>
      <c r="ED329" s="26"/>
      <c r="EE329" s="26"/>
      <c r="EF329" s="26"/>
      <c r="EG329" s="26"/>
      <c r="EH329" s="27" t="str">
        <f t="shared" si="169"/>
        <v/>
      </c>
      <c r="EI329" s="27" t="str">
        <f t="shared" si="170"/>
        <v/>
      </c>
      <c r="EJ329" s="27" t="str">
        <f t="shared" si="171"/>
        <v/>
      </c>
      <c r="EK329" s="27" t="str">
        <f t="shared" si="172"/>
        <v/>
      </c>
      <c r="EL329" s="527"/>
      <c r="EN329" s="6" t="str">
        <f t="shared" si="173"/>
        <v/>
      </c>
      <c r="EO329" s="6" t="str">
        <f t="shared" si="174"/>
        <v/>
      </c>
      <c r="EP329" s="6" t="str">
        <f t="shared" si="175"/>
        <v/>
      </c>
      <c r="EQ329" s="6" t="str">
        <f t="shared" si="176"/>
        <v/>
      </c>
      <c r="ER329" s="24" t="str">
        <f t="shared" si="189"/>
        <v/>
      </c>
      <c r="ET329" s="6" t="e">
        <f t="shared" si="177"/>
        <v>#VALUE!</v>
      </c>
      <c r="EV329" s="79"/>
      <c r="EW329" s="79"/>
      <c r="EX329" s="79"/>
      <c r="EZ329" s="189" t="e">
        <f t="shared" si="178"/>
        <v>#VALUE!</v>
      </c>
      <c r="FA329" s="201" t="e">
        <f t="shared" si="190"/>
        <v>#VALUE!</v>
      </c>
      <c r="FB329" s="23"/>
      <c r="FC329" s="189" t="e">
        <f t="shared" si="191"/>
        <v>#VALUE!</v>
      </c>
      <c r="FE329" s="213">
        <f t="shared" si="192"/>
        <v>0</v>
      </c>
      <c r="FF329" s="213">
        <f t="shared" si="193"/>
        <v>0</v>
      </c>
    </row>
    <row r="330" spans="1:162" ht="15.75" x14ac:dyDescent="0.25">
      <c r="A330" s="23"/>
      <c r="B330" s="23"/>
      <c r="C330" s="23"/>
      <c r="D330" s="23"/>
      <c r="E330" s="16"/>
      <c r="F330" s="16"/>
      <c r="G330" s="40"/>
      <c r="H330" s="40"/>
      <c r="I330" s="40"/>
      <c r="J330" s="40"/>
      <c r="K330" s="40"/>
      <c r="L330" s="40"/>
      <c r="M330" s="40"/>
      <c r="N330" s="40"/>
      <c r="O330" s="40"/>
      <c r="P330" s="40"/>
      <c r="Q330" s="40"/>
      <c r="R330" s="40"/>
      <c r="S330" s="40"/>
      <c r="T330" s="40"/>
      <c r="U330" s="40"/>
      <c r="V330" s="40"/>
      <c r="W330" s="40"/>
      <c r="X330" s="40"/>
      <c r="Y330" s="40"/>
      <c r="Z330" s="40"/>
      <c r="AA330" s="40"/>
      <c r="AB330" s="40"/>
      <c r="AC330" s="40"/>
      <c r="AD330" s="40"/>
      <c r="AE330" s="40"/>
      <c r="AF330" s="40"/>
      <c r="AG330" s="40"/>
      <c r="AH330" s="40"/>
      <c r="AI330" s="40"/>
      <c r="AJ330" s="23"/>
      <c r="AK330" s="23"/>
      <c r="AL330" s="23"/>
      <c r="AM330" s="23"/>
      <c r="AN330" s="23"/>
      <c r="AO330" s="23"/>
      <c r="AP330" s="23"/>
      <c r="AQ330" s="23"/>
      <c r="AR330" s="23"/>
      <c r="AS330" s="41">
        <f t="shared" si="179"/>
        <v>0</v>
      </c>
      <c r="AT330" s="8"/>
      <c r="AU330" s="8"/>
      <c r="AV330" s="8"/>
      <c r="AW330" s="8"/>
      <c r="AX330" s="8"/>
      <c r="AY330" s="8"/>
      <c r="AZ330" s="8"/>
      <c r="BA330" s="8"/>
      <c r="BB330" s="8"/>
      <c r="BC330" s="8"/>
      <c r="BD330" s="8"/>
      <c r="BE330" s="8"/>
      <c r="BF330" s="8"/>
      <c r="BG330" s="8"/>
      <c r="BH330" s="8"/>
      <c r="BI330" s="8"/>
      <c r="BJ330" s="11" t="str">
        <f t="shared" si="164"/>
        <v/>
      </c>
      <c r="BK330" s="11" t="str">
        <f t="shared" si="165"/>
        <v/>
      </c>
      <c r="BL330" s="16"/>
      <c r="BM330" s="16"/>
      <c r="BN330" s="14" t="str">
        <f t="shared" si="180"/>
        <v/>
      </c>
      <c r="BO330" s="14" t="str">
        <f t="shared" si="181"/>
        <v/>
      </c>
      <c r="BP330" s="33"/>
      <c r="BR330" s="29"/>
      <c r="BS330" s="30"/>
      <c r="BT330" s="30"/>
      <c r="BU330" s="30"/>
      <c r="BV330" s="30"/>
      <c r="BW330" s="30"/>
      <c r="BX330" s="25"/>
      <c r="BY330" s="48">
        <f t="shared" si="182"/>
        <v>0</v>
      </c>
      <c r="BZ330" s="26"/>
      <c r="CA330" s="26"/>
      <c r="CB330" s="26"/>
      <c r="CC330" s="26"/>
      <c r="CD330" s="26"/>
      <c r="CE330" s="26"/>
      <c r="CF330" s="26"/>
      <c r="CG330" s="26"/>
      <c r="CH330" s="26"/>
      <c r="CI330" s="26"/>
      <c r="CJ330" s="26"/>
      <c r="CK330" s="26"/>
      <c r="CL330" s="27" t="str">
        <f t="shared" si="166"/>
        <v/>
      </c>
      <c r="CM330" s="27" t="str">
        <f t="shared" si="183"/>
        <v/>
      </c>
      <c r="CN330" s="26"/>
      <c r="CO330" s="26"/>
      <c r="CP330" s="14" t="str">
        <f t="shared" si="167"/>
        <v/>
      </c>
      <c r="CQ330" s="14" t="str">
        <f t="shared" si="168"/>
        <v/>
      </c>
      <c r="CR330" s="33"/>
      <c r="CS330" s="33"/>
      <c r="CT330" s="32"/>
      <c r="CU330" s="32"/>
      <c r="CV330" s="32"/>
      <c r="CW330" s="23"/>
      <c r="CX330" s="23"/>
      <c r="CY330" s="23"/>
      <c r="CZ330" s="23"/>
      <c r="DA330" s="26">
        <f t="shared" si="184"/>
        <v>0</v>
      </c>
      <c r="DB330" s="26"/>
      <c r="DC330" s="26"/>
      <c r="DD330" s="26"/>
      <c r="DE330" s="26"/>
      <c r="DF330" s="26"/>
      <c r="DG330" s="26"/>
      <c r="DH330" s="26"/>
      <c r="DI330" s="26"/>
      <c r="DJ330" s="26"/>
      <c r="DK330" s="26"/>
      <c r="DL330" s="26"/>
      <c r="DM330" s="26"/>
      <c r="DN330" s="26"/>
      <c r="DO330" s="26"/>
      <c r="DP330" s="26"/>
      <c r="DQ330" s="26"/>
      <c r="DR330" s="26"/>
      <c r="DS330" s="26"/>
      <c r="DT330" s="26"/>
      <c r="DU330" s="26"/>
      <c r="DV330" s="26"/>
      <c r="DW330" s="26"/>
      <c r="DX330" s="26"/>
      <c r="DY330" s="26"/>
      <c r="DZ330" s="27" t="str">
        <f t="shared" si="185"/>
        <v/>
      </c>
      <c r="EA330" s="27" t="str">
        <f t="shared" si="186"/>
        <v/>
      </c>
      <c r="EB330" s="27" t="str">
        <f t="shared" si="187"/>
        <v/>
      </c>
      <c r="EC330" s="27" t="str">
        <f t="shared" si="188"/>
        <v/>
      </c>
      <c r="ED330" s="26"/>
      <c r="EE330" s="26"/>
      <c r="EF330" s="26"/>
      <c r="EG330" s="26"/>
      <c r="EH330" s="27" t="str">
        <f t="shared" si="169"/>
        <v/>
      </c>
      <c r="EI330" s="27" t="str">
        <f t="shared" si="170"/>
        <v/>
      </c>
      <c r="EJ330" s="27" t="str">
        <f t="shared" si="171"/>
        <v/>
      </c>
      <c r="EK330" s="27" t="str">
        <f t="shared" si="172"/>
        <v/>
      </c>
      <c r="EL330" s="527"/>
      <c r="EN330" s="6" t="str">
        <f t="shared" si="173"/>
        <v/>
      </c>
      <c r="EO330" s="6" t="str">
        <f t="shared" si="174"/>
        <v/>
      </c>
      <c r="EP330" s="6" t="str">
        <f t="shared" si="175"/>
        <v/>
      </c>
      <c r="EQ330" s="6" t="str">
        <f t="shared" si="176"/>
        <v/>
      </c>
      <c r="ER330" s="24" t="str">
        <f t="shared" si="189"/>
        <v/>
      </c>
      <c r="ET330" s="6" t="e">
        <f t="shared" si="177"/>
        <v>#VALUE!</v>
      </c>
      <c r="EV330" s="79"/>
      <c r="EW330" s="79"/>
      <c r="EX330" s="79"/>
      <c r="EZ330" s="189" t="e">
        <f t="shared" si="178"/>
        <v>#VALUE!</v>
      </c>
      <c r="FA330" s="201" t="e">
        <f t="shared" si="190"/>
        <v>#VALUE!</v>
      </c>
      <c r="FB330" s="23"/>
      <c r="FC330" s="189" t="e">
        <f t="shared" si="191"/>
        <v>#VALUE!</v>
      </c>
      <c r="FE330" s="213">
        <f t="shared" si="192"/>
        <v>0</v>
      </c>
      <c r="FF330" s="213">
        <f t="shared" si="193"/>
        <v>0</v>
      </c>
    </row>
    <row r="331" spans="1:162" ht="15.75" x14ac:dyDescent="0.25">
      <c r="A331" s="23"/>
      <c r="B331" s="23"/>
      <c r="C331" s="23"/>
      <c r="D331" s="23"/>
      <c r="E331" s="16"/>
      <c r="F331" s="16"/>
      <c r="G331" s="40"/>
      <c r="H331" s="40"/>
      <c r="I331" s="40"/>
      <c r="J331" s="40"/>
      <c r="K331" s="40"/>
      <c r="L331" s="40"/>
      <c r="M331" s="40"/>
      <c r="N331" s="40"/>
      <c r="O331" s="40"/>
      <c r="P331" s="40"/>
      <c r="Q331" s="40"/>
      <c r="R331" s="40"/>
      <c r="S331" s="40"/>
      <c r="T331" s="40"/>
      <c r="U331" s="40"/>
      <c r="V331" s="40"/>
      <c r="W331" s="40"/>
      <c r="X331" s="40"/>
      <c r="Y331" s="40"/>
      <c r="Z331" s="40"/>
      <c r="AA331" s="40"/>
      <c r="AB331" s="40"/>
      <c r="AC331" s="40"/>
      <c r="AD331" s="40"/>
      <c r="AE331" s="40"/>
      <c r="AF331" s="40"/>
      <c r="AG331" s="40"/>
      <c r="AH331" s="40"/>
      <c r="AI331" s="40"/>
      <c r="AJ331" s="23"/>
      <c r="AK331" s="23"/>
      <c r="AL331" s="23"/>
      <c r="AM331" s="23"/>
      <c r="AN331" s="23"/>
      <c r="AO331" s="23"/>
      <c r="AP331" s="23"/>
      <c r="AQ331" s="23"/>
      <c r="AR331" s="23"/>
      <c r="AS331" s="41">
        <f t="shared" si="179"/>
        <v>0</v>
      </c>
      <c r="AT331" s="8"/>
      <c r="AU331" s="8"/>
      <c r="AV331" s="8"/>
      <c r="AW331" s="8"/>
      <c r="AX331" s="8"/>
      <c r="AY331" s="8"/>
      <c r="AZ331" s="8"/>
      <c r="BA331" s="8"/>
      <c r="BB331" s="8"/>
      <c r="BC331" s="8"/>
      <c r="BD331" s="8"/>
      <c r="BE331" s="8"/>
      <c r="BF331" s="8"/>
      <c r="BG331" s="8"/>
      <c r="BH331" s="8"/>
      <c r="BI331" s="8"/>
      <c r="BJ331" s="11" t="str">
        <f t="shared" si="164"/>
        <v/>
      </c>
      <c r="BK331" s="11" t="str">
        <f t="shared" si="165"/>
        <v/>
      </c>
      <c r="BL331" s="16"/>
      <c r="BM331" s="16"/>
      <c r="BN331" s="14" t="str">
        <f t="shared" si="180"/>
        <v/>
      </c>
      <c r="BO331" s="14" t="str">
        <f t="shared" si="181"/>
        <v/>
      </c>
      <c r="BP331" s="33"/>
      <c r="BR331" s="29"/>
      <c r="BS331" s="30"/>
      <c r="BT331" s="30"/>
      <c r="BU331" s="30"/>
      <c r="BV331" s="30"/>
      <c r="BW331" s="30"/>
      <c r="BX331" s="25"/>
      <c r="BY331" s="48">
        <f t="shared" si="182"/>
        <v>0</v>
      </c>
      <c r="BZ331" s="26"/>
      <c r="CA331" s="26"/>
      <c r="CB331" s="26"/>
      <c r="CC331" s="26"/>
      <c r="CD331" s="26"/>
      <c r="CE331" s="26"/>
      <c r="CF331" s="26"/>
      <c r="CG331" s="26"/>
      <c r="CH331" s="26"/>
      <c r="CI331" s="26"/>
      <c r="CJ331" s="26"/>
      <c r="CK331" s="26"/>
      <c r="CL331" s="27" t="str">
        <f t="shared" si="166"/>
        <v/>
      </c>
      <c r="CM331" s="27" t="str">
        <f t="shared" si="183"/>
        <v/>
      </c>
      <c r="CN331" s="26"/>
      <c r="CO331" s="26"/>
      <c r="CP331" s="14" t="str">
        <f t="shared" si="167"/>
        <v/>
      </c>
      <c r="CQ331" s="14" t="str">
        <f t="shared" si="168"/>
        <v/>
      </c>
      <c r="CR331" s="33"/>
      <c r="CS331" s="33"/>
      <c r="CT331" s="32"/>
      <c r="CU331" s="32"/>
      <c r="CV331" s="32"/>
      <c r="CW331" s="23"/>
      <c r="CX331" s="23"/>
      <c r="CY331" s="23"/>
      <c r="CZ331" s="23"/>
      <c r="DA331" s="26">
        <f t="shared" si="184"/>
        <v>0</v>
      </c>
      <c r="DB331" s="26"/>
      <c r="DC331" s="26"/>
      <c r="DD331" s="26"/>
      <c r="DE331" s="26"/>
      <c r="DF331" s="26"/>
      <c r="DG331" s="26"/>
      <c r="DH331" s="26"/>
      <c r="DI331" s="26"/>
      <c r="DJ331" s="26"/>
      <c r="DK331" s="26"/>
      <c r="DL331" s="26"/>
      <c r="DM331" s="26"/>
      <c r="DN331" s="26"/>
      <c r="DO331" s="26"/>
      <c r="DP331" s="26"/>
      <c r="DQ331" s="26"/>
      <c r="DR331" s="26"/>
      <c r="DS331" s="26"/>
      <c r="DT331" s="26"/>
      <c r="DU331" s="26"/>
      <c r="DV331" s="26"/>
      <c r="DW331" s="26"/>
      <c r="DX331" s="26"/>
      <c r="DY331" s="26"/>
      <c r="DZ331" s="27" t="str">
        <f t="shared" si="185"/>
        <v/>
      </c>
      <c r="EA331" s="27" t="str">
        <f t="shared" si="186"/>
        <v/>
      </c>
      <c r="EB331" s="27" t="str">
        <f t="shared" si="187"/>
        <v/>
      </c>
      <c r="EC331" s="27" t="str">
        <f t="shared" si="188"/>
        <v/>
      </c>
      <c r="ED331" s="26"/>
      <c r="EE331" s="26"/>
      <c r="EF331" s="26"/>
      <c r="EG331" s="26"/>
      <c r="EH331" s="27" t="str">
        <f t="shared" si="169"/>
        <v/>
      </c>
      <c r="EI331" s="27" t="str">
        <f t="shared" si="170"/>
        <v/>
      </c>
      <c r="EJ331" s="27" t="str">
        <f t="shared" si="171"/>
        <v/>
      </c>
      <c r="EK331" s="27" t="str">
        <f t="shared" si="172"/>
        <v/>
      </c>
      <c r="EL331" s="527"/>
      <c r="EN331" s="6" t="str">
        <f t="shared" si="173"/>
        <v/>
      </c>
      <c r="EO331" s="6" t="str">
        <f t="shared" si="174"/>
        <v/>
      </c>
      <c r="EP331" s="6" t="str">
        <f t="shared" si="175"/>
        <v/>
      </c>
      <c r="EQ331" s="6" t="str">
        <f t="shared" si="176"/>
        <v/>
      </c>
      <c r="ER331" s="24" t="str">
        <f t="shared" si="189"/>
        <v/>
      </c>
      <c r="ET331" s="6" t="e">
        <f t="shared" si="177"/>
        <v>#VALUE!</v>
      </c>
      <c r="EV331" s="79"/>
      <c r="EW331" s="79"/>
      <c r="EX331" s="79"/>
      <c r="EZ331" s="189" t="e">
        <f t="shared" si="178"/>
        <v>#VALUE!</v>
      </c>
      <c r="FA331" s="201" t="e">
        <f t="shared" si="190"/>
        <v>#VALUE!</v>
      </c>
      <c r="FB331" s="23"/>
      <c r="FC331" s="189" t="e">
        <f t="shared" si="191"/>
        <v>#VALUE!</v>
      </c>
      <c r="FE331" s="213">
        <f t="shared" si="192"/>
        <v>0</v>
      </c>
      <c r="FF331" s="213">
        <f t="shared" si="193"/>
        <v>0</v>
      </c>
    </row>
    <row r="332" spans="1:162" ht="15.75" x14ac:dyDescent="0.25">
      <c r="A332" s="23"/>
      <c r="B332" s="23"/>
      <c r="C332" s="23"/>
      <c r="D332" s="23"/>
      <c r="E332" s="16"/>
      <c r="F332" s="16"/>
      <c r="G332" s="40"/>
      <c r="H332" s="40"/>
      <c r="I332" s="40"/>
      <c r="J332" s="40"/>
      <c r="K332" s="40"/>
      <c r="L332" s="40"/>
      <c r="M332" s="40"/>
      <c r="N332" s="40"/>
      <c r="O332" s="40"/>
      <c r="P332" s="40"/>
      <c r="Q332" s="40"/>
      <c r="R332" s="40"/>
      <c r="S332" s="40"/>
      <c r="T332" s="40"/>
      <c r="U332" s="40"/>
      <c r="V332" s="40"/>
      <c r="W332" s="40"/>
      <c r="X332" s="40"/>
      <c r="Y332" s="40"/>
      <c r="Z332" s="40"/>
      <c r="AA332" s="40"/>
      <c r="AB332" s="40"/>
      <c r="AC332" s="40"/>
      <c r="AD332" s="40"/>
      <c r="AE332" s="40"/>
      <c r="AF332" s="40"/>
      <c r="AG332" s="40"/>
      <c r="AH332" s="40"/>
      <c r="AI332" s="40"/>
      <c r="AJ332" s="23"/>
      <c r="AK332" s="23"/>
      <c r="AL332" s="23"/>
      <c r="AM332" s="23"/>
      <c r="AN332" s="23"/>
      <c r="AO332" s="23"/>
      <c r="AP332" s="23"/>
      <c r="AQ332" s="23"/>
      <c r="AR332" s="23"/>
      <c r="AS332" s="41">
        <f t="shared" si="179"/>
        <v>0</v>
      </c>
      <c r="AT332" s="8"/>
      <c r="AU332" s="8"/>
      <c r="AV332" s="8"/>
      <c r="AW332" s="8"/>
      <c r="AX332" s="8"/>
      <c r="AY332" s="8"/>
      <c r="AZ332" s="8"/>
      <c r="BA332" s="8"/>
      <c r="BB332" s="8"/>
      <c r="BC332" s="8"/>
      <c r="BD332" s="8"/>
      <c r="BE332" s="8"/>
      <c r="BF332" s="8"/>
      <c r="BG332" s="8"/>
      <c r="BH332" s="8"/>
      <c r="BI332" s="8"/>
      <c r="BJ332" s="11" t="str">
        <f t="shared" si="164"/>
        <v/>
      </c>
      <c r="BK332" s="11" t="str">
        <f t="shared" si="165"/>
        <v/>
      </c>
      <c r="BL332" s="16"/>
      <c r="BM332" s="16"/>
      <c r="BN332" s="14" t="str">
        <f t="shared" si="180"/>
        <v/>
      </c>
      <c r="BO332" s="14" t="str">
        <f t="shared" si="181"/>
        <v/>
      </c>
      <c r="BP332" s="33"/>
      <c r="BR332" s="29"/>
      <c r="BS332" s="30"/>
      <c r="BT332" s="30"/>
      <c r="BU332" s="30"/>
      <c r="BV332" s="30"/>
      <c r="BW332" s="30"/>
      <c r="BX332" s="25"/>
      <c r="BY332" s="48">
        <f t="shared" si="182"/>
        <v>0</v>
      </c>
      <c r="BZ332" s="26"/>
      <c r="CA332" s="26"/>
      <c r="CB332" s="26"/>
      <c r="CC332" s="26"/>
      <c r="CD332" s="26"/>
      <c r="CE332" s="26"/>
      <c r="CF332" s="26"/>
      <c r="CG332" s="26"/>
      <c r="CH332" s="26"/>
      <c r="CI332" s="26"/>
      <c r="CJ332" s="26"/>
      <c r="CK332" s="26"/>
      <c r="CL332" s="27" t="str">
        <f t="shared" si="166"/>
        <v/>
      </c>
      <c r="CM332" s="27" t="str">
        <f t="shared" si="183"/>
        <v/>
      </c>
      <c r="CN332" s="26"/>
      <c r="CO332" s="26"/>
      <c r="CP332" s="14" t="str">
        <f t="shared" si="167"/>
        <v/>
      </c>
      <c r="CQ332" s="14" t="str">
        <f t="shared" si="168"/>
        <v/>
      </c>
      <c r="CR332" s="33"/>
      <c r="CS332" s="33"/>
      <c r="CT332" s="32"/>
      <c r="CU332" s="32"/>
      <c r="CV332" s="32"/>
      <c r="CW332" s="23"/>
      <c r="CX332" s="23"/>
      <c r="CY332" s="23"/>
      <c r="CZ332" s="23"/>
      <c r="DA332" s="26">
        <f t="shared" si="184"/>
        <v>0</v>
      </c>
      <c r="DB332" s="26"/>
      <c r="DC332" s="26"/>
      <c r="DD332" s="26"/>
      <c r="DE332" s="26"/>
      <c r="DF332" s="26"/>
      <c r="DG332" s="26"/>
      <c r="DH332" s="26"/>
      <c r="DI332" s="26"/>
      <c r="DJ332" s="26"/>
      <c r="DK332" s="26"/>
      <c r="DL332" s="26"/>
      <c r="DM332" s="26"/>
      <c r="DN332" s="26"/>
      <c r="DO332" s="26"/>
      <c r="DP332" s="26"/>
      <c r="DQ332" s="26"/>
      <c r="DR332" s="26"/>
      <c r="DS332" s="26"/>
      <c r="DT332" s="26"/>
      <c r="DU332" s="26"/>
      <c r="DV332" s="26"/>
      <c r="DW332" s="26"/>
      <c r="DX332" s="26"/>
      <c r="DY332" s="26"/>
      <c r="DZ332" s="27" t="str">
        <f t="shared" si="185"/>
        <v/>
      </c>
      <c r="EA332" s="27" t="str">
        <f t="shared" si="186"/>
        <v/>
      </c>
      <c r="EB332" s="27" t="str">
        <f t="shared" si="187"/>
        <v/>
      </c>
      <c r="EC332" s="27" t="str">
        <f t="shared" si="188"/>
        <v/>
      </c>
      <c r="ED332" s="26"/>
      <c r="EE332" s="26"/>
      <c r="EF332" s="26"/>
      <c r="EG332" s="26"/>
      <c r="EH332" s="27" t="str">
        <f t="shared" si="169"/>
        <v/>
      </c>
      <c r="EI332" s="27" t="str">
        <f t="shared" si="170"/>
        <v/>
      </c>
      <c r="EJ332" s="27" t="str">
        <f t="shared" si="171"/>
        <v/>
      </c>
      <c r="EK332" s="27" t="str">
        <f t="shared" si="172"/>
        <v/>
      </c>
      <c r="EL332" s="527"/>
      <c r="EN332" s="6" t="str">
        <f t="shared" si="173"/>
        <v/>
      </c>
      <c r="EO332" s="6" t="str">
        <f t="shared" si="174"/>
        <v/>
      </c>
      <c r="EP332" s="6" t="str">
        <f t="shared" si="175"/>
        <v/>
      </c>
      <c r="EQ332" s="6" t="str">
        <f t="shared" si="176"/>
        <v/>
      </c>
      <c r="ER332" s="24" t="str">
        <f t="shared" si="189"/>
        <v/>
      </c>
      <c r="ET332" s="6" t="e">
        <f t="shared" si="177"/>
        <v>#VALUE!</v>
      </c>
      <c r="EV332" s="79"/>
      <c r="EW332" s="79"/>
      <c r="EX332" s="79"/>
      <c r="EZ332" s="189" t="e">
        <f t="shared" si="178"/>
        <v>#VALUE!</v>
      </c>
      <c r="FA332" s="201" t="e">
        <f t="shared" si="190"/>
        <v>#VALUE!</v>
      </c>
      <c r="FB332" s="23"/>
      <c r="FC332" s="189" t="e">
        <f t="shared" si="191"/>
        <v>#VALUE!</v>
      </c>
      <c r="FE332" s="213">
        <f t="shared" si="192"/>
        <v>0</v>
      </c>
      <c r="FF332" s="213">
        <f t="shared" si="193"/>
        <v>0</v>
      </c>
    </row>
    <row r="333" spans="1:162" ht="15.75" x14ac:dyDescent="0.25">
      <c r="A333" s="23"/>
      <c r="B333" s="23"/>
      <c r="C333" s="23"/>
      <c r="D333" s="23"/>
      <c r="E333" s="16"/>
      <c r="F333" s="16"/>
      <c r="G333" s="40"/>
      <c r="H333" s="40"/>
      <c r="I333" s="40"/>
      <c r="J333" s="40"/>
      <c r="K333" s="40"/>
      <c r="L333" s="40"/>
      <c r="M333" s="40"/>
      <c r="N333" s="40"/>
      <c r="O333" s="40"/>
      <c r="P333" s="40"/>
      <c r="Q333" s="40"/>
      <c r="R333" s="40"/>
      <c r="S333" s="40"/>
      <c r="T333" s="40"/>
      <c r="U333" s="40"/>
      <c r="V333" s="40"/>
      <c r="W333" s="40"/>
      <c r="X333" s="40"/>
      <c r="Y333" s="40"/>
      <c r="Z333" s="40"/>
      <c r="AA333" s="40"/>
      <c r="AB333" s="40"/>
      <c r="AC333" s="40"/>
      <c r="AD333" s="40"/>
      <c r="AE333" s="40"/>
      <c r="AF333" s="40"/>
      <c r="AG333" s="40"/>
      <c r="AH333" s="40"/>
      <c r="AI333" s="40"/>
      <c r="AJ333" s="23"/>
      <c r="AK333" s="23"/>
      <c r="AL333" s="23"/>
      <c r="AM333" s="23"/>
      <c r="AN333" s="23"/>
      <c r="AO333" s="23"/>
      <c r="AP333" s="23"/>
      <c r="AQ333" s="23"/>
      <c r="AR333" s="23"/>
      <c r="AS333" s="41">
        <f t="shared" si="179"/>
        <v>0</v>
      </c>
      <c r="AT333" s="8"/>
      <c r="AU333" s="8"/>
      <c r="AV333" s="8"/>
      <c r="AW333" s="8"/>
      <c r="AX333" s="8"/>
      <c r="AY333" s="8"/>
      <c r="AZ333" s="8"/>
      <c r="BA333" s="8"/>
      <c r="BB333" s="8"/>
      <c r="BC333" s="8"/>
      <c r="BD333" s="8"/>
      <c r="BE333" s="8"/>
      <c r="BF333" s="8"/>
      <c r="BG333" s="8"/>
      <c r="BH333" s="8"/>
      <c r="BI333" s="8"/>
      <c r="BJ333" s="11" t="str">
        <f t="shared" si="164"/>
        <v/>
      </c>
      <c r="BK333" s="11" t="str">
        <f t="shared" si="165"/>
        <v/>
      </c>
      <c r="BL333" s="16"/>
      <c r="BM333" s="16"/>
      <c r="BN333" s="14" t="str">
        <f t="shared" si="180"/>
        <v/>
      </c>
      <c r="BO333" s="14" t="str">
        <f t="shared" si="181"/>
        <v/>
      </c>
      <c r="BP333" s="33"/>
      <c r="BR333" s="29"/>
      <c r="BS333" s="30"/>
      <c r="BT333" s="30"/>
      <c r="BU333" s="30"/>
      <c r="BV333" s="30"/>
      <c r="BW333" s="30"/>
      <c r="BX333" s="25"/>
      <c r="BY333" s="48">
        <f t="shared" si="182"/>
        <v>0</v>
      </c>
      <c r="BZ333" s="26"/>
      <c r="CA333" s="26"/>
      <c r="CB333" s="26"/>
      <c r="CC333" s="26"/>
      <c r="CD333" s="26"/>
      <c r="CE333" s="26"/>
      <c r="CF333" s="26"/>
      <c r="CG333" s="26"/>
      <c r="CH333" s="26"/>
      <c r="CI333" s="26"/>
      <c r="CJ333" s="26"/>
      <c r="CK333" s="26"/>
      <c r="CL333" s="27" t="str">
        <f t="shared" si="166"/>
        <v/>
      </c>
      <c r="CM333" s="27" t="str">
        <f t="shared" si="183"/>
        <v/>
      </c>
      <c r="CN333" s="26"/>
      <c r="CO333" s="26"/>
      <c r="CP333" s="14" t="str">
        <f t="shared" si="167"/>
        <v/>
      </c>
      <c r="CQ333" s="14" t="str">
        <f t="shared" si="168"/>
        <v/>
      </c>
      <c r="CR333" s="33"/>
      <c r="CS333" s="33"/>
      <c r="CT333" s="32"/>
      <c r="CU333" s="32"/>
      <c r="CV333" s="32"/>
      <c r="CW333" s="23"/>
      <c r="CX333" s="23"/>
      <c r="CY333" s="23"/>
      <c r="CZ333" s="23"/>
      <c r="DA333" s="26">
        <f t="shared" si="184"/>
        <v>0</v>
      </c>
      <c r="DB333" s="26"/>
      <c r="DC333" s="26"/>
      <c r="DD333" s="26"/>
      <c r="DE333" s="26"/>
      <c r="DF333" s="26"/>
      <c r="DG333" s="26"/>
      <c r="DH333" s="26"/>
      <c r="DI333" s="26"/>
      <c r="DJ333" s="26"/>
      <c r="DK333" s="26"/>
      <c r="DL333" s="26"/>
      <c r="DM333" s="26"/>
      <c r="DN333" s="26"/>
      <c r="DO333" s="26"/>
      <c r="DP333" s="26"/>
      <c r="DQ333" s="26"/>
      <c r="DR333" s="26"/>
      <c r="DS333" s="26"/>
      <c r="DT333" s="26"/>
      <c r="DU333" s="26"/>
      <c r="DV333" s="26"/>
      <c r="DW333" s="26"/>
      <c r="DX333" s="26"/>
      <c r="DY333" s="26"/>
      <c r="DZ333" s="27" t="str">
        <f t="shared" si="185"/>
        <v/>
      </c>
      <c r="EA333" s="27" t="str">
        <f t="shared" si="186"/>
        <v/>
      </c>
      <c r="EB333" s="27" t="str">
        <f t="shared" si="187"/>
        <v/>
      </c>
      <c r="EC333" s="27" t="str">
        <f t="shared" si="188"/>
        <v/>
      </c>
      <c r="ED333" s="26"/>
      <c r="EE333" s="26"/>
      <c r="EF333" s="26"/>
      <c r="EG333" s="26"/>
      <c r="EH333" s="27" t="str">
        <f t="shared" si="169"/>
        <v/>
      </c>
      <c r="EI333" s="27" t="str">
        <f t="shared" si="170"/>
        <v/>
      </c>
      <c r="EJ333" s="27" t="str">
        <f t="shared" si="171"/>
        <v/>
      </c>
      <c r="EK333" s="27" t="str">
        <f t="shared" si="172"/>
        <v/>
      </c>
      <c r="EL333" s="527"/>
      <c r="EN333" s="6" t="str">
        <f t="shared" si="173"/>
        <v/>
      </c>
      <c r="EO333" s="6" t="str">
        <f t="shared" si="174"/>
        <v/>
      </c>
      <c r="EP333" s="6" t="str">
        <f t="shared" si="175"/>
        <v/>
      </c>
      <c r="EQ333" s="6" t="str">
        <f t="shared" si="176"/>
        <v/>
      </c>
      <c r="ER333" s="24" t="str">
        <f t="shared" si="189"/>
        <v/>
      </c>
      <c r="ET333" s="6" t="e">
        <f t="shared" si="177"/>
        <v>#VALUE!</v>
      </c>
      <c r="EV333" s="79"/>
      <c r="EW333" s="79"/>
      <c r="EX333" s="79"/>
      <c r="EZ333" s="189" t="e">
        <f t="shared" si="178"/>
        <v>#VALUE!</v>
      </c>
      <c r="FA333" s="201" t="e">
        <f t="shared" si="190"/>
        <v>#VALUE!</v>
      </c>
      <c r="FB333" s="23"/>
      <c r="FC333" s="189" t="e">
        <f t="shared" si="191"/>
        <v>#VALUE!</v>
      </c>
      <c r="FE333" s="213">
        <f t="shared" si="192"/>
        <v>0</v>
      </c>
      <c r="FF333" s="213">
        <f t="shared" si="193"/>
        <v>0</v>
      </c>
    </row>
    <row r="334" spans="1:162" ht="15.75" x14ac:dyDescent="0.25">
      <c r="A334" s="23"/>
      <c r="B334" s="23"/>
      <c r="C334" s="23"/>
      <c r="D334" s="23"/>
      <c r="E334" s="16"/>
      <c r="F334" s="16"/>
      <c r="G334" s="40"/>
      <c r="H334" s="40"/>
      <c r="I334" s="40"/>
      <c r="J334" s="40"/>
      <c r="K334" s="40"/>
      <c r="L334" s="40"/>
      <c r="M334" s="40"/>
      <c r="N334" s="40"/>
      <c r="O334" s="40"/>
      <c r="P334" s="40"/>
      <c r="Q334" s="40"/>
      <c r="R334" s="40"/>
      <c r="S334" s="40"/>
      <c r="T334" s="40"/>
      <c r="U334" s="40"/>
      <c r="V334" s="40"/>
      <c r="W334" s="40"/>
      <c r="X334" s="40"/>
      <c r="Y334" s="40"/>
      <c r="Z334" s="40"/>
      <c r="AA334" s="40"/>
      <c r="AB334" s="40"/>
      <c r="AC334" s="40"/>
      <c r="AD334" s="40"/>
      <c r="AE334" s="40"/>
      <c r="AF334" s="40"/>
      <c r="AG334" s="40"/>
      <c r="AH334" s="40"/>
      <c r="AI334" s="40"/>
      <c r="AJ334" s="23"/>
      <c r="AK334" s="23"/>
      <c r="AL334" s="23"/>
      <c r="AM334" s="23"/>
      <c r="AN334" s="23"/>
      <c r="AO334" s="23"/>
      <c r="AP334" s="23"/>
      <c r="AQ334" s="23"/>
      <c r="AR334" s="23"/>
      <c r="AS334" s="41">
        <f t="shared" si="179"/>
        <v>0</v>
      </c>
      <c r="AT334" s="8"/>
      <c r="AU334" s="8"/>
      <c r="AV334" s="8"/>
      <c r="AW334" s="8"/>
      <c r="AX334" s="8"/>
      <c r="AY334" s="8"/>
      <c r="AZ334" s="8"/>
      <c r="BA334" s="8"/>
      <c r="BB334" s="8"/>
      <c r="BC334" s="8"/>
      <c r="BD334" s="8"/>
      <c r="BE334" s="8"/>
      <c r="BF334" s="8"/>
      <c r="BG334" s="8"/>
      <c r="BH334" s="8"/>
      <c r="BI334" s="8"/>
      <c r="BJ334" s="11" t="str">
        <f t="shared" si="164"/>
        <v/>
      </c>
      <c r="BK334" s="11" t="str">
        <f t="shared" si="165"/>
        <v/>
      </c>
      <c r="BL334" s="16"/>
      <c r="BM334" s="16"/>
      <c r="BN334" s="14" t="str">
        <f t="shared" si="180"/>
        <v/>
      </c>
      <c r="BO334" s="14" t="str">
        <f t="shared" si="181"/>
        <v/>
      </c>
      <c r="BP334" s="33"/>
      <c r="BR334" s="29"/>
      <c r="BS334" s="30"/>
      <c r="BT334" s="30"/>
      <c r="BU334" s="30"/>
      <c r="BV334" s="30"/>
      <c r="BW334" s="30"/>
      <c r="BX334" s="25"/>
      <c r="BY334" s="48">
        <f t="shared" si="182"/>
        <v>0</v>
      </c>
      <c r="BZ334" s="26"/>
      <c r="CA334" s="26"/>
      <c r="CB334" s="26"/>
      <c r="CC334" s="26"/>
      <c r="CD334" s="26"/>
      <c r="CE334" s="26"/>
      <c r="CF334" s="26"/>
      <c r="CG334" s="26"/>
      <c r="CH334" s="26"/>
      <c r="CI334" s="26"/>
      <c r="CJ334" s="26"/>
      <c r="CK334" s="26"/>
      <c r="CL334" s="27" t="str">
        <f t="shared" si="166"/>
        <v/>
      </c>
      <c r="CM334" s="27" t="str">
        <f t="shared" si="183"/>
        <v/>
      </c>
      <c r="CN334" s="26"/>
      <c r="CO334" s="26"/>
      <c r="CP334" s="14" t="str">
        <f t="shared" si="167"/>
        <v/>
      </c>
      <c r="CQ334" s="14" t="str">
        <f t="shared" si="168"/>
        <v/>
      </c>
      <c r="CR334" s="33"/>
      <c r="CS334" s="33"/>
      <c r="CT334" s="32"/>
      <c r="CU334" s="32"/>
      <c r="CV334" s="32"/>
      <c r="CW334" s="23"/>
      <c r="CX334" s="23"/>
      <c r="CY334" s="23"/>
      <c r="CZ334" s="23"/>
      <c r="DA334" s="26">
        <f t="shared" si="184"/>
        <v>0</v>
      </c>
      <c r="DB334" s="26"/>
      <c r="DC334" s="26"/>
      <c r="DD334" s="26"/>
      <c r="DE334" s="26"/>
      <c r="DF334" s="26"/>
      <c r="DG334" s="26"/>
      <c r="DH334" s="26"/>
      <c r="DI334" s="26"/>
      <c r="DJ334" s="26"/>
      <c r="DK334" s="26"/>
      <c r="DL334" s="26"/>
      <c r="DM334" s="26"/>
      <c r="DN334" s="26"/>
      <c r="DO334" s="26"/>
      <c r="DP334" s="26"/>
      <c r="DQ334" s="26"/>
      <c r="DR334" s="26"/>
      <c r="DS334" s="26"/>
      <c r="DT334" s="26"/>
      <c r="DU334" s="26"/>
      <c r="DV334" s="26"/>
      <c r="DW334" s="26"/>
      <c r="DX334" s="26"/>
      <c r="DY334" s="26"/>
      <c r="DZ334" s="27" t="str">
        <f t="shared" si="185"/>
        <v/>
      </c>
      <c r="EA334" s="27" t="str">
        <f t="shared" si="186"/>
        <v/>
      </c>
      <c r="EB334" s="27" t="str">
        <f t="shared" si="187"/>
        <v/>
      </c>
      <c r="EC334" s="27" t="str">
        <f t="shared" si="188"/>
        <v/>
      </c>
      <c r="ED334" s="26"/>
      <c r="EE334" s="26"/>
      <c r="EF334" s="26"/>
      <c r="EG334" s="26"/>
      <c r="EH334" s="27" t="str">
        <f t="shared" si="169"/>
        <v/>
      </c>
      <c r="EI334" s="27" t="str">
        <f t="shared" si="170"/>
        <v/>
      </c>
      <c r="EJ334" s="27" t="str">
        <f t="shared" si="171"/>
        <v/>
      </c>
      <c r="EK334" s="27" t="str">
        <f t="shared" si="172"/>
        <v/>
      </c>
      <c r="EL334" s="527"/>
      <c r="EN334" s="6" t="str">
        <f t="shared" si="173"/>
        <v/>
      </c>
      <c r="EO334" s="6" t="str">
        <f t="shared" si="174"/>
        <v/>
      </c>
      <c r="EP334" s="6" t="str">
        <f t="shared" si="175"/>
        <v/>
      </c>
      <c r="EQ334" s="6" t="str">
        <f t="shared" si="176"/>
        <v/>
      </c>
      <c r="ER334" s="24" t="str">
        <f t="shared" si="189"/>
        <v/>
      </c>
      <c r="ET334" s="6" t="e">
        <f t="shared" si="177"/>
        <v>#VALUE!</v>
      </c>
      <c r="EV334" s="79"/>
      <c r="EW334" s="79"/>
      <c r="EX334" s="79"/>
      <c r="EZ334" s="189" t="e">
        <f t="shared" si="178"/>
        <v>#VALUE!</v>
      </c>
      <c r="FA334" s="201" t="e">
        <f t="shared" si="190"/>
        <v>#VALUE!</v>
      </c>
      <c r="FB334" s="23"/>
      <c r="FC334" s="189" t="e">
        <f t="shared" si="191"/>
        <v>#VALUE!</v>
      </c>
      <c r="FE334" s="213">
        <f t="shared" si="192"/>
        <v>0</v>
      </c>
      <c r="FF334" s="213">
        <f t="shared" si="193"/>
        <v>0</v>
      </c>
    </row>
    <row r="335" spans="1:162" ht="15.75" x14ac:dyDescent="0.25">
      <c r="A335" s="23"/>
      <c r="B335" s="23"/>
      <c r="C335" s="23"/>
      <c r="D335" s="23"/>
      <c r="E335" s="16"/>
      <c r="F335" s="16"/>
      <c r="G335" s="40"/>
      <c r="H335" s="40"/>
      <c r="I335" s="40"/>
      <c r="J335" s="40"/>
      <c r="K335" s="40"/>
      <c r="L335" s="40"/>
      <c r="M335" s="40"/>
      <c r="N335" s="40"/>
      <c r="O335" s="40"/>
      <c r="P335" s="40"/>
      <c r="Q335" s="40"/>
      <c r="R335" s="40"/>
      <c r="S335" s="40"/>
      <c r="T335" s="40"/>
      <c r="U335" s="40"/>
      <c r="V335" s="40"/>
      <c r="W335" s="40"/>
      <c r="X335" s="40"/>
      <c r="Y335" s="40"/>
      <c r="Z335" s="40"/>
      <c r="AA335" s="40"/>
      <c r="AB335" s="40"/>
      <c r="AC335" s="40"/>
      <c r="AD335" s="40"/>
      <c r="AE335" s="40"/>
      <c r="AF335" s="40"/>
      <c r="AG335" s="40"/>
      <c r="AH335" s="40"/>
      <c r="AI335" s="40"/>
      <c r="AJ335" s="23"/>
      <c r="AK335" s="23"/>
      <c r="AL335" s="23"/>
      <c r="AM335" s="23"/>
      <c r="AN335" s="23"/>
      <c r="AO335" s="23"/>
      <c r="AP335" s="23"/>
      <c r="AQ335" s="23"/>
      <c r="AR335" s="23"/>
      <c r="AS335" s="41">
        <f t="shared" si="179"/>
        <v>0</v>
      </c>
      <c r="AT335" s="8"/>
      <c r="AU335" s="8"/>
      <c r="AV335" s="8"/>
      <c r="AW335" s="8"/>
      <c r="AX335" s="8"/>
      <c r="AY335" s="8"/>
      <c r="AZ335" s="8"/>
      <c r="BA335" s="8"/>
      <c r="BB335" s="8"/>
      <c r="BC335" s="8"/>
      <c r="BD335" s="8"/>
      <c r="BE335" s="8"/>
      <c r="BF335" s="8"/>
      <c r="BG335" s="8"/>
      <c r="BH335" s="8"/>
      <c r="BI335" s="8"/>
      <c r="BJ335" s="11" t="str">
        <f t="shared" si="164"/>
        <v/>
      </c>
      <c r="BK335" s="11" t="str">
        <f t="shared" si="165"/>
        <v/>
      </c>
      <c r="BL335" s="16"/>
      <c r="BM335" s="16"/>
      <c r="BN335" s="14" t="str">
        <f t="shared" si="180"/>
        <v/>
      </c>
      <c r="BO335" s="14" t="str">
        <f t="shared" si="181"/>
        <v/>
      </c>
      <c r="BP335" s="33"/>
      <c r="BR335" s="29"/>
      <c r="BS335" s="30"/>
      <c r="BT335" s="30"/>
      <c r="BU335" s="30"/>
      <c r="BV335" s="30"/>
      <c r="BW335" s="30"/>
      <c r="BX335" s="25"/>
      <c r="BY335" s="48">
        <f t="shared" si="182"/>
        <v>0</v>
      </c>
      <c r="BZ335" s="26"/>
      <c r="CA335" s="26"/>
      <c r="CB335" s="26"/>
      <c r="CC335" s="26"/>
      <c r="CD335" s="26"/>
      <c r="CE335" s="26"/>
      <c r="CF335" s="26"/>
      <c r="CG335" s="26"/>
      <c r="CH335" s="26"/>
      <c r="CI335" s="26"/>
      <c r="CJ335" s="26"/>
      <c r="CK335" s="26"/>
      <c r="CL335" s="27" t="str">
        <f t="shared" si="166"/>
        <v/>
      </c>
      <c r="CM335" s="27" t="str">
        <f t="shared" si="183"/>
        <v/>
      </c>
      <c r="CN335" s="26"/>
      <c r="CO335" s="26"/>
      <c r="CP335" s="14" t="str">
        <f t="shared" si="167"/>
        <v/>
      </c>
      <c r="CQ335" s="14" t="str">
        <f t="shared" si="168"/>
        <v/>
      </c>
      <c r="CR335" s="33"/>
      <c r="CS335" s="33"/>
      <c r="CT335" s="32"/>
      <c r="CU335" s="32"/>
      <c r="CV335" s="32"/>
      <c r="CW335" s="23"/>
      <c r="CX335" s="23"/>
      <c r="CY335" s="23"/>
      <c r="CZ335" s="23"/>
      <c r="DA335" s="26">
        <f t="shared" si="184"/>
        <v>0</v>
      </c>
      <c r="DB335" s="26"/>
      <c r="DC335" s="26"/>
      <c r="DD335" s="26"/>
      <c r="DE335" s="26"/>
      <c r="DF335" s="26"/>
      <c r="DG335" s="26"/>
      <c r="DH335" s="26"/>
      <c r="DI335" s="26"/>
      <c r="DJ335" s="26"/>
      <c r="DK335" s="26"/>
      <c r="DL335" s="26"/>
      <c r="DM335" s="26"/>
      <c r="DN335" s="26"/>
      <c r="DO335" s="26"/>
      <c r="DP335" s="26"/>
      <c r="DQ335" s="26"/>
      <c r="DR335" s="26"/>
      <c r="DS335" s="26"/>
      <c r="DT335" s="26"/>
      <c r="DU335" s="26"/>
      <c r="DV335" s="26"/>
      <c r="DW335" s="26"/>
      <c r="DX335" s="26"/>
      <c r="DY335" s="26"/>
      <c r="DZ335" s="27" t="str">
        <f t="shared" si="185"/>
        <v/>
      </c>
      <c r="EA335" s="27" t="str">
        <f t="shared" si="186"/>
        <v/>
      </c>
      <c r="EB335" s="27" t="str">
        <f t="shared" si="187"/>
        <v/>
      </c>
      <c r="EC335" s="27" t="str">
        <f t="shared" si="188"/>
        <v/>
      </c>
      <c r="ED335" s="26"/>
      <c r="EE335" s="26"/>
      <c r="EF335" s="26"/>
      <c r="EG335" s="26"/>
      <c r="EH335" s="27" t="str">
        <f t="shared" si="169"/>
        <v/>
      </c>
      <c r="EI335" s="27" t="str">
        <f t="shared" si="170"/>
        <v/>
      </c>
      <c r="EJ335" s="27" t="str">
        <f t="shared" si="171"/>
        <v/>
      </c>
      <c r="EK335" s="27" t="str">
        <f t="shared" si="172"/>
        <v/>
      </c>
      <c r="EL335" s="527"/>
      <c r="EN335" s="6" t="str">
        <f t="shared" si="173"/>
        <v/>
      </c>
      <c r="EO335" s="6" t="str">
        <f t="shared" si="174"/>
        <v/>
      </c>
      <c r="EP335" s="6" t="str">
        <f t="shared" si="175"/>
        <v/>
      </c>
      <c r="EQ335" s="6" t="str">
        <f t="shared" si="176"/>
        <v/>
      </c>
      <c r="ER335" s="24" t="str">
        <f t="shared" si="189"/>
        <v/>
      </c>
      <c r="ET335" s="6" t="e">
        <f t="shared" si="177"/>
        <v>#VALUE!</v>
      </c>
      <c r="EV335" s="79"/>
      <c r="EW335" s="79"/>
      <c r="EX335" s="79"/>
      <c r="EZ335" s="189" t="e">
        <f t="shared" si="178"/>
        <v>#VALUE!</v>
      </c>
      <c r="FA335" s="201" t="e">
        <f t="shared" si="190"/>
        <v>#VALUE!</v>
      </c>
      <c r="FB335" s="23"/>
      <c r="FC335" s="189" t="e">
        <f t="shared" si="191"/>
        <v>#VALUE!</v>
      </c>
      <c r="FE335" s="213">
        <f t="shared" si="192"/>
        <v>0</v>
      </c>
      <c r="FF335" s="213">
        <f t="shared" si="193"/>
        <v>0</v>
      </c>
    </row>
    <row r="336" spans="1:162" ht="15.75" x14ac:dyDescent="0.25">
      <c r="A336" s="23"/>
      <c r="B336" s="23"/>
      <c r="C336" s="23"/>
      <c r="D336" s="23"/>
      <c r="E336" s="16"/>
      <c r="F336" s="16"/>
      <c r="G336" s="40"/>
      <c r="H336" s="40"/>
      <c r="I336" s="40"/>
      <c r="J336" s="40"/>
      <c r="K336" s="40"/>
      <c r="L336" s="40"/>
      <c r="M336" s="40"/>
      <c r="N336" s="40"/>
      <c r="O336" s="40"/>
      <c r="P336" s="40"/>
      <c r="Q336" s="40"/>
      <c r="R336" s="40"/>
      <c r="S336" s="40"/>
      <c r="T336" s="40"/>
      <c r="U336" s="40"/>
      <c r="V336" s="40"/>
      <c r="W336" s="40"/>
      <c r="X336" s="40"/>
      <c r="Y336" s="40"/>
      <c r="Z336" s="40"/>
      <c r="AA336" s="40"/>
      <c r="AB336" s="40"/>
      <c r="AC336" s="40"/>
      <c r="AD336" s="40"/>
      <c r="AE336" s="40"/>
      <c r="AF336" s="40"/>
      <c r="AG336" s="40"/>
      <c r="AH336" s="40"/>
      <c r="AI336" s="40"/>
      <c r="AJ336" s="23"/>
      <c r="AK336" s="23"/>
      <c r="AL336" s="23"/>
      <c r="AM336" s="23"/>
      <c r="AN336" s="23"/>
      <c r="AO336" s="23"/>
      <c r="AP336" s="23"/>
      <c r="AQ336" s="23"/>
      <c r="AR336" s="23"/>
      <c r="AS336" s="41">
        <f t="shared" si="179"/>
        <v>0</v>
      </c>
      <c r="AT336" s="8"/>
      <c r="AU336" s="8"/>
      <c r="AV336" s="8"/>
      <c r="AW336" s="8"/>
      <c r="AX336" s="8"/>
      <c r="AY336" s="8"/>
      <c r="AZ336" s="8"/>
      <c r="BA336" s="8"/>
      <c r="BB336" s="8"/>
      <c r="BC336" s="8"/>
      <c r="BD336" s="8"/>
      <c r="BE336" s="8"/>
      <c r="BF336" s="8"/>
      <c r="BG336" s="8"/>
      <c r="BH336" s="8"/>
      <c r="BI336" s="8"/>
      <c r="BJ336" s="11" t="str">
        <f t="shared" si="164"/>
        <v/>
      </c>
      <c r="BK336" s="11" t="str">
        <f t="shared" si="165"/>
        <v/>
      </c>
      <c r="BL336" s="16"/>
      <c r="BM336" s="16"/>
      <c r="BN336" s="14" t="str">
        <f t="shared" si="180"/>
        <v/>
      </c>
      <c r="BO336" s="14" t="str">
        <f t="shared" si="181"/>
        <v/>
      </c>
      <c r="BP336" s="33"/>
      <c r="BR336" s="29"/>
      <c r="BS336" s="30"/>
      <c r="BT336" s="30"/>
      <c r="BU336" s="30"/>
      <c r="BV336" s="30"/>
      <c r="BW336" s="30"/>
      <c r="BX336" s="25"/>
      <c r="BY336" s="48">
        <f t="shared" si="182"/>
        <v>0</v>
      </c>
      <c r="BZ336" s="26"/>
      <c r="CA336" s="26"/>
      <c r="CB336" s="26"/>
      <c r="CC336" s="26"/>
      <c r="CD336" s="26"/>
      <c r="CE336" s="26"/>
      <c r="CF336" s="26"/>
      <c r="CG336" s="26"/>
      <c r="CH336" s="26"/>
      <c r="CI336" s="26"/>
      <c r="CJ336" s="26"/>
      <c r="CK336" s="26"/>
      <c r="CL336" s="27" t="str">
        <f t="shared" si="166"/>
        <v/>
      </c>
      <c r="CM336" s="27" t="str">
        <f t="shared" si="183"/>
        <v/>
      </c>
      <c r="CN336" s="26"/>
      <c r="CO336" s="26"/>
      <c r="CP336" s="14" t="str">
        <f t="shared" si="167"/>
        <v/>
      </c>
      <c r="CQ336" s="14" t="str">
        <f t="shared" si="168"/>
        <v/>
      </c>
      <c r="CR336" s="33"/>
      <c r="CS336" s="33"/>
      <c r="CT336" s="32"/>
      <c r="CU336" s="32"/>
      <c r="CV336" s="32"/>
      <c r="CW336" s="23"/>
      <c r="CX336" s="23"/>
      <c r="CY336" s="23"/>
      <c r="CZ336" s="23"/>
      <c r="DA336" s="26">
        <f t="shared" si="184"/>
        <v>0</v>
      </c>
      <c r="DB336" s="26"/>
      <c r="DC336" s="26"/>
      <c r="DD336" s="26"/>
      <c r="DE336" s="26"/>
      <c r="DF336" s="26"/>
      <c r="DG336" s="26"/>
      <c r="DH336" s="26"/>
      <c r="DI336" s="26"/>
      <c r="DJ336" s="26"/>
      <c r="DK336" s="26"/>
      <c r="DL336" s="26"/>
      <c r="DM336" s="26"/>
      <c r="DN336" s="26"/>
      <c r="DO336" s="26"/>
      <c r="DP336" s="26"/>
      <c r="DQ336" s="26"/>
      <c r="DR336" s="26"/>
      <c r="DS336" s="26"/>
      <c r="DT336" s="26"/>
      <c r="DU336" s="26"/>
      <c r="DV336" s="26"/>
      <c r="DW336" s="26"/>
      <c r="DX336" s="26"/>
      <c r="DY336" s="26"/>
      <c r="DZ336" s="27" t="str">
        <f t="shared" si="185"/>
        <v/>
      </c>
      <c r="EA336" s="27" t="str">
        <f t="shared" si="186"/>
        <v/>
      </c>
      <c r="EB336" s="27" t="str">
        <f t="shared" si="187"/>
        <v/>
      </c>
      <c r="EC336" s="27" t="str">
        <f t="shared" si="188"/>
        <v/>
      </c>
      <c r="ED336" s="26"/>
      <c r="EE336" s="26"/>
      <c r="EF336" s="26"/>
      <c r="EG336" s="26"/>
      <c r="EH336" s="27" t="str">
        <f t="shared" si="169"/>
        <v/>
      </c>
      <c r="EI336" s="27" t="str">
        <f t="shared" si="170"/>
        <v/>
      </c>
      <c r="EJ336" s="27" t="str">
        <f t="shared" si="171"/>
        <v/>
      </c>
      <c r="EK336" s="27" t="str">
        <f t="shared" si="172"/>
        <v/>
      </c>
      <c r="EL336" s="527"/>
      <c r="EN336" s="6" t="str">
        <f t="shared" si="173"/>
        <v/>
      </c>
      <c r="EO336" s="6" t="str">
        <f t="shared" si="174"/>
        <v/>
      </c>
      <c r="EP336" s="6" t="str">
        <f t="shared" si="175"/>
        <v/>
      </c>
      <c r="EQ336" s="6" t="str">
        <f t="shared" si="176"/>
        <v/>
      </c>
      <c r="ER336" s="24" t="str">
        <f t="shared" si="189"/>
        <v/>
      </c>
      <c r="ET336" s="6" t="e">
        <f t="shared" si="177"/>
        <v>#VALUE!</v>
      </c>
      <c r="EV336" s="79"/>
      <c r="EW336" s="79"/>
      <c r="EX336" s="79"/>
      <c r="EZ336" s="189" t="e">
        <f t="shared" si="178"/>
        <v>#VALUE!</v>
      </c>
      <c r="FA336" s="201" t="e">
        <f t="shared" si="190"/>
        <v>#VALUE!</v>
      </c>
      <c r="FB336" s="23"/>
      <c r="FC336" s="189" t="e">
        <f t="shared" si="191"/>
        <v>#VALUE!</v>
      </c>
      <c r="FE336" s="213">
        <f t="shared" si="192"/>
        <v>0</v>
      </c>
      <c r="FF336" s="213">
        <f t="shared" si="193"/>
        <v>0</v>
      </c>
    </row>
    <row r="337" spans="1:162" ht="15.75" x14ac:dyDescent="0.25">
      <c r="A337" s="23"/>
      <c r="B337" s="23"/>
      <c r="C337" s="23"/>
      <c r="D337" s="23"/>
      <c r="E337" s="16"/>
      <c r="F337" s="16"/>
      <c r="G337" s="40"/>
      <c r="H337" s="40"/>
      <c r="I337" s="40"/>
      <c r="J337" s="40"/>
      <c r="K337" s="40"/>
      <c r="L337" s="40"/>
      <c r="M337" s="40"/>
      <c r="N337" s="40"/>
      <c r="O337" s="40"/>
      <c r="P337" s="40"/>
      <c r="Q337" s="40"/>
      <c r="R337" s="40"/>
      <c r="S337" s="40"/>
      <c r="T337" s="40"/>
      <c r="U337" s="40"/>
      <c r="V337" s="40"/>
      <c r="W337" s="40"/>
      <c r="X337" s="40"/>
      <c r="Y337" s="40"/>
      <c r="Z337" s="40"/>
      <c r="AA337" s="40"/>
      <c r="AB337" s="40"/>
      <c r="AC337" s="40"/>
      <c r="AD337" s="40"/>
      <c r="AE337" s="40"/>
      <c r="AF337" s="40"/>
      <c r="AG337" s="40"/>
      <c r="AH337" s="40"/>
      <c r="AI337" s="40"/>
      <c r="AJ337" s="23"/>
      <c r="AK337" s="23"/>
      <c r="AL337" s="23"/>
      <c r="AM337" s="23"/>
      <c r="AN337" s="23"/>
      <c r="AO337" s="23"/>
      <c r="AP337" s="23"/>
      <c r="AQ337" s="23"/>
      <c r="AR337" s="23"/>
      <c r="AS337" s="41">
        <f t="shared" si="179"/>
        <v>0</v>
      </c>
      <c r="AT337" s="8"/>
      <c r="AU337" s="8"/>
      <c r="AV337" s="8"/>
      <c r="AW337" s="8"/>
      <c r="AX337" s="8"/>
      <c r="AY337" s="8"/>
      <c r="AZ337" s="8"/>
      <c r="BA337" s="8"/>
      <c r="BB337" s="8"/>
      <c r="BC337" s="8"/>
      <c r="BD337" s="8"/>
      <c r="BE337" s="8"/>
      <c r="BF337" s="8"/>
      <c r="BG337" s="8"/>
      <c r="BH337" s="8"/>
      <c r="BI337" s="8"/>
      <c r="BJ337" s="11" t="str">
        <f t="shared" si="164"/>
        <v/>
      </c>
      <c r="BK337" s="11" t="str">
        <f t="shared" si="165"/>
        <v/>
      </c>
      <c r="BL337" s="16"/>
      <c r="BM337" s="16"/>
      <c r="BN337" s="14" t="str">
        <f t="shared" si="180"/>
        <v/>
      </c>
      <c r="BO337" s="14" t="str">
        <f t="shared" si="181"/>
        <v/>
      </c>
      <c r="BP337" s="33"/>
      <c r="BR337" s="29"/>
      <c r="BS337" s="30"/>
      <c r="BT337" s="30"/>
      <c r="BU337" s="30"/>
      <c r="BV337" s="30"/>
      <c r="BW337" s="30"/>
      <c r="BX337" s="25"/>
      <c r="BY337" s="48">
        <f t="shared" si="182"/>
        <v>0</v>
      </c>
      <c r="BZ337" s="26"/>
      <c r="CA337" s="26"/>
      <c r="CB337" s="26"/>
      <c r="CC337" s="26"/>
      <c r="CD337" s="26"/>
      <c r="CE337" s="26"/>
      <c r="CF337" s="26"/>
      <c r="CG337" s="26"/>
      <c r="CH337" s="26"/>
      <c r="CI337" s="26"/>
      <c r="CJ337" s="26"/>
      <c r="CK337" s="26"/>
      <c r="CL337" s="27" t="str">
        <f t="shared" si="166"/>
        <v/>
      </c>
      <c r="CM337" s="27" t="str">
        <f t="shared" si="183"/>
        <v/>
      </c>
      <c r="CN337" s="26"/>
      <c r="CO337" s="26"/>
      <c r="CP337" s="14" t="str">
        <f t="shared" si="167"/>
        <v/>
      </c>
      <c r="CQ337" s="14" t="str">
        <f t="shared" si="168"/>
        <v/>
      </c>
      <c r="CR337" s="33"/>
      <c r="CS337" s="33"/>
      <c r="CT337" s="32"/>
      <c r="CU337" s="32"/>
      <c r="CV337" s="32"/>
      <c r="CW337" s="23"/>
      <c r="CX337" s="23"/>
      <c r="CY337" s="23"/>
      <c r="CZ337" s="23"/>
      <c r="DA337" s="26">
        <f t="shared" si="184"/>
        <v>0</v>
      </c>
      <c r="DB337" s="26"/>
      <c r="DC337" s="26"/>
      <c r="DD337" s="26"/>
      <c r="DE337" s="26"/>
      <c r="DF337" s="26"/>
      <c r="DG337" s="26"/>
      <c r="DH337" s="26"/>
      <c r="DI337" s="26"/>
      <c r="DJ337" s="26"/>
      <c r="DK337" s="26"/>
      <c r="DL337" s="26"/>
      <c r="DM337" s="26"/>
      <c r="DN337" s="26"/>
      <c r="DO337" s="26"/>
      <c r="DP337" s="26"/>
      <c r="DQ337" s="26"/>
      <c r="DR337" s="26"/>
      <c r="DS337" s="26"/>
      <c r="DT337" s="26"/>
      <c r="DU337" s="26"/>
      <c r="DV337" s="26"/>
      <c r="DW337" s="26"/>
      <c r="DX337" s="26"/>
      <c r="DY337" s="26"/>
      <c r="DZ337" s="27" t="str">
        <f t="shared" si="185"/>
        <v/>
      </c>
      <c r="EA337" s="27" t="str">
        <f t="shared" si="186"/>
        <v/>
      </c>
      <c r="EB337" s="27" t="str">
        <f t="shared" si="187"/>
        <v/>
      </c>
      <c r="EC337" s="27" t="str">
        <f t="shared" si="188"/>
        <v/>
      </c>
      <c r="ED337" s="26"/>
      <c r="EE337" s="26"/>
      <c r="EF337" s="26"/>
      <c r="EG337" s="26"/>
      <c r="EH337" s="27" t="str">
        <f t="shared" si="169"/>
        <v/>
      </c>
      <c r="EI337" s="27" t="str">
        <f t="shared" si="170"/>
        <v/>
      </c>
      <c r="EJ337" s="27" t="str">
        <f t="shared" si="171"/>
        <v/>
      </c>
      <c r="EK337" s="27" t="str">
        <f t="shared" si="172"/>
        <v/>
      </c>
      <c r="EL337" s="527"/>
      <c r="EN337" s="6" t="str">
        <f t="shared" si="173"/>
        <v/>
      </c>
      <c r="EO337" s="6" t="str">
        <f t="shared" si="174"/>
        <v/>
      </c>
      <c r="EP337" s="6" t="str">
        <f t="shared" si="175"/>
        <v/>
      </c>
      <c r="EQ337" s="6" t="str">
        <f t="shared" si="176"/>
        <v/>
      </c>
      <c r="ER337" s="24" t="str">
        <f t="shared" si="189"/>
        <v/>
      </c>
      <c r="ET337" s="6" t="e">
        <f t="shared" si="177"/>
        <v>#VALUE!</v>
      </c>
      <c r="EV337" s="79"/>
      <c r="EW337" s="79"/>
      <c r="EX337" s="79"/>
      <c r="EZ337" s="189" t="e">
        <f t="shared" si="178"/>
        <v>#VALUE!</v>
      </c>
      <c r="FA337" s="201" t="e">
        <f t="shared" si="190"/>
        <v>#VALUE!</v>
      </c>
      <c r="FB337" s="23"/>
      <c r="FC337" s="189" t="e">
        <f t="shared" si="191"/>
        <v>#VALUE!</v>
      </c>
      <c r="FE337" s="213">
        <f t="shared" si="192"/>
        <v>0</v>
      </c>
      <c r="FF337" s="213">
        <f t="shared" si="193"/>
        <v>0</v>
      </c>
    </row>
    <row r="338" spans="1:162" x14ac:dyDescent="0.25">
      <c r="ET338" s="6">
        <f t="shared" si="177"/>
        <v>0</v>
      </c>
    </row>
  </sheetData>
  <mergeCells count="10">
    <mergeCell ref="AK5:AR5"/>
    <mergeCell ref="B4:D4"/>
    <mergeCell ref="AJ4:BI4"/>
    <mergeCell ref="ED4:EG4"/>
    <mergeCell ref="CT4:CZ4"/>
    <mergeCell ref="BS5:BX5"/>
    <mergeCell ref="CU5:CZ5"/>
    <mergeCell ref="BL4:BM4"/>
    <mergeCell ref="CN4:CO4"/>
    <mergeCell ref="BR4:CC4"/>
  </mergeCells>
  <conditionalFormatting sqref="AL141:AS141 A120:AH140 BS141:CK141 CV141:DA141 BR142:CK337 CT142:DY337 A141:A142 AL142:BI142 CT6:DY20 CV21:DY21 A144:BI337 B22:H142 I6:I32 J6:BI6 CX65:DY66 BR66:BY66 CB66:CK66 J7:AH142 A143:AH143 AJ143:BI143 AI7:AI143 AJ7:BI36 AM37:AS40 AX37:BI40 BR6:CK65 CT22:DY64 AJ41:BI140 BR67:CK140 CT67:DY140 AT41:BI158 B34:AH146 BZ41:CC147 CN6:CO337 CT41:CZ157 DB8:DY155 ED6:EG337 AJ41:AR155 BL6:BM337 BR8:BX155 A6:H119">
    <cfRule type="cellIs" dxfId="13314" priority="13207" operator="equal">
      <formula>0</formula>
    </cfRule>
  </conditionalFormatting>
  <conditionalFormatting sqref="EH1:EL2 EH4:EL1048576">
    <cfRule type="cellIs" dxfId="13313" priority="13197" operator="equal">
      <formula>"ROSSZ"</formula>
    </cfRule>
  </conditionalFormatting>
  <conditionalFormatting sqref="ET6:ET338">
    <cfRule type="cellIs" dxfId="13312" priority="13196" operator="equal">
      <formula>100</formula>
    </cfRule>
  </conditionalFormatting>
  <conditionalFormatting sqref="EV6:EX337">
    <cfRule type="cellIs" dxfId="13311" priority="13195" operator="equal">
      <formula>0</formula>
    </cfRule>
  </conditionalFormatting>
  <conditionalFormatting sqref="B141 D141:L141">
    <cfRule type="cellIs" dxfId="13310" priority="13194" operator="equal">
      <formula>0</formula>
    </cfRule>
  </conditionalFormatting>
  <conditionalFormatting sqref="C141">
    <cfRule type="cellIs" dxfId="13309" priority="13193" operator="equal">
      <formula>0</formula>
    </cfRule>
  </conditionalFormatting>
  <conditionalFormatting sqref="AJ141:AK141">
    <cfRule type="cellIs" dxfId="13308" priority="13192" operator="equal">
      <formula>0</formula>
    </cfRule>
  </conditionalFormatting>
  <conditionalFormatting sqref="AT141:AU141">
    <cfRule type="cellIs" dxfId="13307" priority="13191" operator="equal">
      <formula>0</formula>
    </cfRule>
  </conditionalFormatting>
  <conditionalFormatting sqref="BR141">
    <cfRule type="cellIs" dxfId="13306" priority="13190" operator="equal">
      <formula>0</formula>
    </cfRule>
  </conditionalFormatting>
  <conditionalFormatting sqref="CT141:CU141">
    <cfRule type="cellIs" dxfId="13305" priority="13189" operator="equal">
      <formula>0</formula>
    </cfRule>
  </conditionalFormatting>
  <conditionalFormatting sqref="DB141:DE141">
    <cfRule type="cellIs" dxfId="13304" priority="13188" operator="equal">
      <formula>0</formula>
    </cfRule>
  </conditionalFormatting>
  <conditionalFormatting sqref="EV141:EX141">
    <cfRule type="cellIs" dxfId="13303" priority="13187" operator="equal">
      <formula>0</formula>
    </cfRule>
  </conditionalFormatting>
  <conditionalFormatting sqref="AT142:AU142">
    <cfRule type="cellIs" dxfId="13302" priority="13186" operator="equal">
      <formula>0</formula>
    </cfRule>
  </conditionalFormatting>
  <conditionalFormatting sqref="BR142">
    <cfRule type="cellIs" dxfId="13301" priority="13185" operator="equal">
      <formula>0</formula>
    </cfRule>
  </conditionalFormatting>
  <conditionalFormatting sqref="CT142:CU142">
    <cfRule type="cellIs" dxfId="13300" priority="13184" operator="equal">
      <formula>0</formula>
    </cfRule>
  </conditionalFormatting>
  <conditionalFormatting sqref="DB142:DE142">
    <cfRule type="cellIs" dxfId="13299" priority="13183" operator="equal">
      <formula>0</formula>
    </cfRule>
  </conditionalFormatting>
  <conditionalFormatting sqref="EV142:EX142">
    <cfRule type="cellIs" dxfId="13298" priority="13182" operator="equal">
      <formula>0</formula>
    </cfRule>
  </conditionalFormatting>
  <conditionalFormatting sqref="B142 D142:L142">
    <cfRule type="cellIs" dxfId="13297" priority="13181" operator="equal">
      <formula>0</formula>
    </cfRule>
  </conditionalFormatting>
  <conditionalFormatting sqref="C142">
    <cfRule type="cellIs" dxfId="13296" priority="13180" operator="equal">
      <formula>0</formula>
    </cfRule>
  </conditionalFormatting>
  <conditionalFormatting sqref="AJ142:AK142">
    <cfRule type="cellIs" dxfId="13295" priority="13179" operator="equal">
      <formula>0</formula>
    </cfRule>
  </conditionalFormatting>
  <conditionalFormatting sqref="B142 D142:L142">
    <cfRule type="cellIs" dxfId="13294" priority="13178" operator="equal">
      <formula>0</formula>
    </cfRule>
  </conditionalFormatting>
  <conditionalFormatting sqref="C142">
    <cfRule type="cellIs" dxfId="13293" priority="13177" operator="equal">
      <formula>0</formula>
    </cfRule>
  </conditionalFormatting>
  <conditionalFormatting sqref="B143 D143:L143">
    <cfRule type="cellIs" dxfId="13292" priority="13176" operator="equal">
      <formula>0</formula>
    </cfRule>
  </conditionalFormatting>
  <conditionalFormatting sqref="C143">
    <cfRule type="cellIs" dxfId="13291" priority="13175" operator="equal">
      <formula>0</formula>
    </cfRule>
  </conditionalFormatting>
  <conditionalFormatting sqref="AJ142:AK142">
    <cfRule type="cellIs" dxfId="13290" priority="13174" operator="equal">
      <formula>0</formula>
    </cfRule>
  </conditionalFormatting>
  <conditionalFormatting sqref="AJ143:AK143">
    <cfRule type="cellIs" dxfId="13289" priority="13173" operator="equal">
      <formula>0</formula>
    </cfRule>
  </conditionalFormatting>
  <conditionalFormatting sqref="AT142:AU142">
    <cfRule type="cellIs" dxfId="13288" priority="13172" operator="equal">
      <formula>0</formula>
    </cfRule>
  </conditionalFormatting>
  <conditionalFormatting sqref="AT143:AU143">
    <cfRule type="cellIs" dxfId="13287" priority="13171" operator="equal">
      <formula>0</formula>
    </cfRule>
  </conditionalFormatting>
  <conditionalFormatting sqref="BR142">
    <cfRule type="cellIs" dxfId="13286" priority="13170" operator="equal">
      <formula>0</formula>
    </cfRule>
  </conditionalFormatting>
  <conditionalFormatting sqref="BR143">
    <cfRule type="cellIs" dxfId="13285" priority="13169" operator="equal">
      <formula>0</formula>
    </cfRule>
  </conditionalFormatting>
  <conditionalFormatting sqref="CT142:CU142">
    <cfRule type="cellIs" dxfId="13284" priority="13168" operator="equal">
      <formula>0</formula>
    </cfRule>
  </conditionalFormatting>
  <conditionalFormatting sqref="CT143:CU143">
    <cfRule type="cellIs" dxfId="13283" priority="13167" operator="equal">
      <formula>0</formula>
    </cfRule>
  </conditionalFormatting>
  <conditionalFormatting sqref="DB142:DE142">
    <cfRule type="cellIs" dxfId="13282" priority="13166" operator="equal">
      <formula>0</formula>
    </cfRule>
  </conditionalFormatting>
  <conditionalFormatting sqref="DB143:DE143">
    <cfRule type="cellIs" dxfId="13281" priority="13165" operator="equal">
      <formula>0</formula>
    </cfRule>
  </conditionalFormatting>
  <conditionalFormatting sqref="EV142:EX142">
    <cfRule type="cellIs" dxfId="13280" priority="13164" operator="equal">
      <formula>0</formula>
    </cfRule>
  </conditionalFormatting>
  <conditionalFormatting sqref="EV143:EX143">
    <cfRule type="cellIs" dxfId="13279" priority="13163" operator="equal">
      <formula>0</formula>
    </cfRule>
  </conditionalFormatting>
  <conditionalFormatting sqref="B142 D142:L142">
    <cfRule type="cellIs" dxfId="13278" priority="13162" operator="equal">
      <formula>0</formula>
    </cfRule>
  </conditionalFormatting>
  <conditionalFormatting sqref="C142">
    <cfRule type="cellIs" dxfId="13277" priority="13161" operator="equal">
      <formula>0</formula>
    </cfRule>
  </conditionalFormatting>
  <conditionalFormatting sqref="B143 D143:L143">
    <cfRule type="cellIs" dxfId="13276" priority="13160" operator="equal">
      <formula>0</formula>
    </cfRule>
  </conditionalFormatting>
  <conditionalFormatting sqref="C143">
    <cfRule type="cellIs" dxfId="13275" priority="13159" operator="equal">
      <formula>0</formula>
    </cfRule>
  </conditionalFormatting>
  <conditionalFormatting sqref="B143 D143:L143">
    <cfRule type="cellIs" dxfId="13274" priority="13158" operator="equal">
      <formula>0</formula>
    </cfRule>
  </conditionalFormatting>
  <conditionalFormatting sqref="C143">
    <cfRule type="cellIs" dxfId="13273" priority="13157" operator="equal">
      <formula>0</formula>
    </cfRule>
  </conditionalFormatting>
  <conditionalFormatting sqref="B144 D144:L144">
    <cfRule type="cellIs" dxfId="13272" priority="13156" operator="equal">
      <formula>0</formula>
    </cfRule>
  </conditionalFormatting>
  <conditionalFormatting sqref="C144">
    <cfRule type="cellIs" dxfId="13271" priority="13155" operator="equal">
      <formula>0</formula>
    </cfRule>
  </conditionalFormatting>
  <conditionalFormatting sqref="AJ142:AK142">
    <cfRule type="cellIs" dxfId="13270" priority="13154" operator="equal">
      <formula>0</formula>
    </cfRule>
  </conditionalFormatting>
  <conditionalFormatting sqref="AJ143:AK143">
    <cfRule type="cellIs" dxfId="13269" priority="13153" operator="equal">
      <formula>0</formula>
    </cfRule>
  </conditionalFormatting>
  <conditionalFormatting sqref="AJ143:AK143">
    <cfRule type="cellIs" dxfId="13268" priority="13152" operator="equal">
      <formula>0</formula>
    </cfRule>
  </conditionalFormatting>
  <conditionalFormatting sqref="AJ144:AK144">
    <cfRule type="cellIs" dxfId="13267" priority="13151" operator="equal">
      <formula>0</formula>
    </cfRule>
  </conditionalFormatting>
  <conditionalFormatting sqref="AT142:AU142">
    <cfRule type="cellIs" dxfId="13266" priority="13150" operator="equal">
      <formula>0</formula>
    </cfRule>
  </conditionalFormatting>
  <conditionalFormatting sqref="AT143:AU143">
    <cfRule type="cellIs" dxfId="13265" priority="13149" operator="equal">
      <formula>0</formula>
    </cfRule>
  </conditionalFormatting>
  <conditionalFormatting sqref="AT143:AU143">
    <cfRule type="cellIs" dxfId="13264" priority="13148" operator="equal">
      <formula>0</formula>
    </cfRule>
  </conditionalFormatting>
  <conditionalFormatting sqref="AT144:AU144">
    <cfRule type="cellIs" dxfId="13263" priority="13147" operator="equal">
      <formula>0</formula>
    </cfRule>
  </conditionalFormatting>
  <conditionalFormatting sqref="BR142">
    <cfRule type="cellIs" dxfId="13262" priority="13146" operator="equal">
      <formula>0</formula>
    </cfRule>
  </conditionalFormatting>
  <conditionalFormatting sqref="BR143">
    <cfRule type="cellIs" dxfId="13261" priority="13145" operator="equal">
      <formula>0</formula>
    </cfRule>
  </conditionalFormatting>
  <conditionalFormatting sqref="BR143">
    <cfRule type="cellIs" dxfId="13260" priority="13144" operator="equal">
      <formula>0</formula>
    </cfRule>
  </conditionalFormatting>
  <conditionalFormatting sqref="BR144">
    <cfRule type="cellIs" dxfId="13259" priority="13143" operator="equal">
      <formula>0</formula>
    </cfRule>
  </conditionalFormatting>
  <conditionalFormatting sqref="CT142:CU142">
    <cfRule type="cellIs" dxfId="13258" priority="13142" operator="equal">
      <formula>0</formula>
    </cfRule>
  </conditionalFormatting>
  <conditionalFormatting sqref="CT143:CU143">
    <cfRule type="cellIs" dxfId="13257" priority="13141" operator="equal">
      <formula>0</formula>
    </cfRule>
  </conditionalFormatting>
  <conditionalFormatting sqref="CT143:CU143">
    <cfRule type="cellIs" dxfId="13256" priority="13140" operator="equal">
      <formula>0</formula>
    </cfRule>
  </conditionalFormatting>
  <conditionalFormatting sqref="CT144:CU144">
    <cfRule type="cellIs" dxfId="13255" priority="13139" operator="equal">
      <formula>0</formula>
    </cfRule>
  </conditionalFormatting>
  <conditionalFormatting sqref="DB142:DE142">
    <cfRule type="cellIs" dxfId="13254" priority="13138" operator="equal">
      <formula>0</formula>
    </cfRule>
  </conditionalFormatting>
  <conditionalFormatting sqref="DB143:DE143">
    <cfRule type="cellIs" dxfId="13253" priority="13137" operator="equal">
      <formula>0</formula>
    </cfRule>
  </conditionalFormatting>
  <conditionalFormatting sqref="DB143:DE143">
    <cfRule type="cellIs" dxfId="13252" priority="13136" operator="equal">
      <formula>0</formula>
    </cfRule>
  </conditionalFormatting>
  <conditionalFormatting sqref="DB144:DE144">
    <cfRule type="cellIs" dxfId="13251" priority="13135" operator="equal">
      <formula>0</formula>
    </cfRule>
  </conditionalFormatting>
  <conditionalFormatting sqref="EV142:EX142">
    <cfRule type="cellIs" dxfId="13250" priority="13134" operator="equal">
      <formula>0</formula>
    </cfRule>
  </conditionalFormatting>
  <conditionalFormatting sqref="EV143:EX143">
    <cfRule type="cellIs" dxfId="13249" priority="13133" operator="equal">
      <formula>0</formula>
    </cfRule>
  </conditionalFormatting>
  <conditionalFormatting sqref="EV143:EX143">
    <cfRule type="cellIs" dxfId="13248" priority="13132" operator="equal">
      <formula>0</formula>
    </cfRule>
  </conditionalFormatting>
  <conditionalFormatting sqref="EV144:EX144">
    <cfRule type="cellIs" dxfId="13247" priority="13131" operator="equal">
      <formula>0</formula>
    </cfRule>
  </conditionalFormatting>
  <conditionalFormatting sqref="I33">
    <cfRule type="cellIs" dxfId="13246" priority="13130" operator="equal">
      <formula>0</formula>
    </cfRule>
  </conditionalFormatting>
  <conditionalFormatting sqref="B135 D135:L135">
    <cfRule type="cellIs" dxfId="13245" priority="13129" operator="equal">
      <formula>0</formula>
    </cfRule>
  </conditionalFormatting>
  <conditionalFormatting sqref="C135">
    <cfRule type="cellIs" dxfId="13244" priority="13128" operator="equal">
      <formula>0</formula>
    </cfRule>
  </conditionalFormatting>
  <conditionalFormatting sqref="B136 D136:L136">
    <cfRule type="cellIs" dxfId="13243" priority="13127" operator="equal">
      <formula>0</formula>
    </cfRule>
  </conditionalFormatting>
  <conditionalFormatting sqref="C136">
    <cfRule type="cellIs" dxfId="13242" priority="13126" operator="equal">
      <formula>0</formula>
    </cfRule>
  </conditionalFormatting>
  <conditionalFormatting sqref="B136 D136:L136">
    <cfRule type="cellIs" dxfId="13241" priority="13125" operator="equal">
      <formula>0</formula>
    </cfRule>
  </conditionalFormatting>
  <conditionalFormatting sqref="C136">
    <cfRule type="cellIs" dxfId="13240" priority="13124" operator="equal">
      <formula>0</formula>
    </cfRule>
  </conditionalFormatting>
  <conditionalFormatting sqref="B137 D137:L137">
    <cfRule type="cellIs" dxfId="13239" priority="13123" operator="equal">
      <formula>0</formula>
    </cfRule>
  </conditionalFormatting>
  <conditionalFormatting sqref="C137">
    <cfRule type="cellIs" dxfId="13238" priority="13122" operator="equal">
      <formula>0</formula>
    </cfRule>
  </conditionalFormatting>
  <conditionalFormatting sqref="B136 D136:L136">
    <cfRule type="cellIs" dxfId="13237" priority="13121" operator="equal">
      <formula>0</formula>
    </cfRule>
  </conditionalFormatting>
  <conditionalFormatting sqref="C136">
    <cfRule type="cellIs" dxfId="13236" priority="13120" operator="equal">
      <formula>0</formula>
    </cfRule>
  </conditionalFormatting>
  <conditionalFormatting sqref="B137 D137:L137">
    <cfRule type="cellIs" dxfId="13235" priority="13119" operator="equal">
      <formula>0</formula>
    </cfRule>
  </conditionalFormatting>
  <conditionalFormatting sqref="C137">
    <cfRule type="cellIs" dxfId="13234" priority="13118" operator="equal">
      <formula>0</formula>
    </cfRule>
  </conditionalFormatting>
  <conditionalFormatting sqref="B137 D137:L137">
    <cfRule type="cellIs" dxfId="13233" priority="13117" operator="equal">
      <formula>0</formula>
    </cfRule>
  </conditionalFormatting>
  <conditionalFormatting sqref="C137">
    <cfRule type="cellIs" dxfId="13232" priority="13116" operator="equal">
      <formula>0</formula>
    </cfRule>
  </conditionalFormatting>
  <conditionalFormatting sqref="B138 D138:L138">
    <cfRule type="cellIs" dxfId="13231" priority="13115" operator="equal">
      <formula>0</formula>
    </cfRule>
  </conditionalFormatting>
  <conditionalFormatting sqref="C138">
    <cfRule type="cellIs" dxfId="13230" priority="13114" operator="equal">
      <formula>0</formula>
    </cfRule>
  </conditionalFormatting>
  <conditionalFormatting sqref="AJ135:AK135">
    <cfRule type="cellIs" dxfId="13229" priority="13113" operator="equal">
      <formula>0</formula>
    </cfRule>
  </conditionalFormatting>
  <conditionalFormatting sqref="AJ136:AK136">
    <cfRule type="cellIs" dxfId="13228" priority="13112" operator="equal">
      <formula>0</formula>
    </cfRule>
  </conditionalFormatting>
  <conditionalFormatting sqref="AJ136:AK136">
    <cfRule type="cellIs" dxfId="13227" priority="13111" operator="equal">
      <formula>0</formula>
    </cfRule>
  </conditionalFormatting>
  <conditionalFormatting sqref="AJ137:AK137">
    <cfRule type="cellIs" dxfId="13226" priority="13110" operator="equal">
      <formula>0</formula>
    </cfRule>
  </conditionalFormatting>
  <conditionalFormatting sqref="AJ136:AK136">
    <cfRule type="cellIs" dxfId="13225" priority="13109" operator="equal">
      <formula>0</formula>
    </cfRule>
  </conditionalFormatting>
  <conditionalFormatting sqref="AJ137:AK137">
    <cfRule type="cellIs" dxfId="13224" priority="13108" operator="equal">
      <formula>0</formula>
    </cfRule>
  </conditionalFormatting>
  <conditionalFormatting sqref="AJ137:AK137">
    <cfRule type="cellIs" dxfId="13223" priority="13107" operator="equal">
      <formula>0</formula>
    </cfRule>
  </conditionalFormatting>
  <conditionalFormatting sqref="AJ138:AK138">
    <cfRule type="cellIs" dxfId="13222" priority="13106" operator="equal">
      <formula>0</formula>
    </cfRule>
  </conditionalFormatting>
  <conditionalFormatting sqref="AT135:AU135">
    <cfRule type="cellIs" dxfId="13221" priority="13105" operator="equal">
      <formula>0</formula>
    </cfRule>
  </conditionalFormatting>
  <conditionalFormatting sqref="AT136:AU136">
    <cfRule type="cellIs" dxfId="13220" priority="13104" operator="equal">
      <formula>0</formula>
    </cfRule>
  </conditionalFormatting>
  <conditionalFormatting sqref="AT136:AU136">
    <cfRule type="cellIs" dxfId="13219" priority="13103" operator="equal">
      <formula>0</formula>
    </cfRule>
  </conditionalFormatting>
  <conditionalFormatting sqref="AT137:AU137">
    <cfRule type="cellIs" dxfId="13218" priority="13102" operator="equal">
      <formula>0</formula>
    </cfRule>
  </conditionalFormatting>
  <conditionalFormatting sqref="AT136:AU136">
    <cfRule type="cellIs" dxfId="13217" priority="13101" operator="equal">
      <formula>0</formula>
    </cfRule>
  </conditionalFormatting>
  <conditionalFormatting sqref="AT137:AU137">
    <cfRule type="cellIs" dxfId="13216" priority="13100" operator="equal">
      <formula>0</formula>
    </cfRule>
  </conditionalFormatting>
  <conditionalFormatting sqref="AT137:AU137">
    <cfRule type="cellIs" dxfId="13215" priority="13099" operator="equal">
      <formula>0</formula>
    </cfRule>
  </conditionalFormatting>
  <conditionalFormatting sqref="AT138:AU138">
    <cfRule type="cellIs" dxfId="13214" priority="13098" operator="equal">
      <formula>0</formula>
    </cfRule>
  </conditionalFormatting>
  <conditionalFormatting sqref="BR135">
    <cfRule type="cellIs" dxfId="13213" priority="13097" operator="equal">
      <formula>0</formula>
    </cfRule>
  </conditionalFormatting>
  <conditionalFormatting sqref="BR136">
    <cfRule type="cellIs" dxfId="13212" priority="13096" operator="equal">
      <formula>0</formula>
    </cfRule>
  </conditionalFormatting>
  <conditionalFormatting sqref="BR136">
    <cfRule type="cellIs" dxfId="13211" priority="13095" operator="equal">
      <formula>0</formula>
    </cfRule>
  </conditionalFormatting>
  <conditionalFormatting sqref="BR137">
    <cfRule type="cellIs" dxfId="13210" priority="13094" operator="equal">
      <formula>0</formula>
    </cfRule>
  </conditionalFormatting>
  <conditionalFormatting sqref="BR136">
    <cfRule type="cellIs" dxfId="13209" priority="13093" operator="equal">
      <formula>0</formula>
    </cfRule>
  </conditionalFormatting>
  <conditionalFormatting sqref="BR137">
    <cfRule type="cellIs" dxfId="13208" priority="13092" operator="equal">
      <formula>0</formula>
    </cfRule>
  </conditionalFormatting>
  <conditionalFormatting sqref="BR137">
    <cfRule type="cellIs" dxfId="13207" priority="13091" operator="equal">
      <formula>0</formula>
    </cfRule>
  </conditionalFormatting>
  <conditionalFormatting sqref="BR138">
    <cfRule type="cellIs" dxfId="13206" priority="13090" operator="equal">
      <formula>0</formula>
    </cfRule>
  </conditionalFormatting>
  <conditionalFormatting sqref="CT138:CU138">
    <cfRule type="cellIs" dxfId="13205" priority="13089" operator="equal">
      <formula>0</formula>
    </cfRule>
  </conditionalFormatting>
  <conditionalFormatting sqref="DB135:DE135">
    <cfRule type="cellIs" dxfId="13204" priority="13088" operator="equal">
      <formula>0</formula>
    </cfRule>
  </conditionalFormatting>
  <conditionalFormatting sqref="DB136:DE136">
    <cfRule type="cellIs" dxfId="13203" priority="13087" operator="equal">
      <formula>0</formula>
    </cfRule>
  </conditionalFormatting>
  <conditionalFormatting sqref="DB136:DE136">
    <cfRule type="cellIs" dxfId="13202" priority="13086" operator="equal">
      <formula>0</formula>
    </cfRule>
  </conditionalFormatting>
  <conditionalFormatting sqref="DB137:DE137">
    <cfRule type="cellIs" dxfId="13201" priority="13085" operator="equal">
      <formula>0</formula>
    </cfRule>
  </conditionalFormatting>
  <conditionalFormatting sqref="DB136:DE136">
    <cfRule type="cellIs" dxfId="13200" priority="13084" operator="equal">
      <formula>0</formula>
    </cfRule>
  </conditionalFormatting>
  <conditionalFormatting sqref="DB137:DE137">
    <cfRule type="cellIs" dxfId="13199" priority="13083" operator="equal">
      <formula>0</formula>
    </cfRule>
  </conditionalFormatting>
  <conditionalFormatting sqref="DB137:DE137">
    <cfRule type="cellIs" dxfId="13198" priority="13082" operator="equal">
      <formula>0</formula>
    </cfRule>
  </conditionalFormatting>
  <conditionalFormatting sqref="DB138:DE138">
    <cfRule type="cellIs" dxfId="13197" priority="13081" operator="equal">
      <formula>0</formula>
    </cfRule>
  </conditionalFormatting>
  <conditionalFormatting sqref="EV135:EX135">
    <cfRule type="cellIs" dxfId="13196" priority="13080" operator="equal">
      <formula>0</formula>
    </cfRule>
  </conditionalFormatting>
  <conditionalFormatting sqref="EV136:EX136">
    <cfRule type="cellIs" dxfId="13195" priority="13079" operator="equal">
      <formula>0</formula>
    </cfRule>
  </conditionalFormatting>
  <conditionalFormatting sqref="EV136:EX136">
    <cfRule type="cellIs" dxfId="13194" priority="13078" operator="equal">
      <formula>0</formula>
    </cfRule>
  </conditionalFormatting>
  <conditionalFormatting sqref="EV137:EX137">
    <cfRule type="cellIs" dxfId="13193" priority="13077" operator="equal">
      <formula>0</formula>
    </cfRule>
  </conditionalFormatting>
  <conditionalFormatting sqref="EV136:EX136">
    <cfRule type="cellIs" dxfId="13192" priority="13076" operator="equal">
      <formula>0</formula>
    </cfRule>
  </conditionalFormatting>
  <conditionalFormatting sqref="EV137:EX137">
    <cfRule type="cellIs" dxfId="13191" priority="13075" operator="equal">
      <formula>0</formula>
    </cfRule>
  </conditionalFormatting>
  <conditionalFormatting sqref="EV137:EX137">
    <cfRule type="cellIs" dxfId="13190" priority="13074" operator="equal">
      <formula>0</formula>
    </cfRule>
  </conditionalFormatting>
  <conditionalFormatting sqref="EV138:EX138">
    <cfRule type="cellIs" dxfId="13189" priority="13073" operator="equal">
      <formula>0</formula>
    </cfRule>
  </conditionalFormatting>
  <conditionalFormatting sqref="B137 D137:L137">
    <cfRule type="cellIs" dxfId="13188" priority="13072" operator="equal">
      <formula>0</formula>
    </cfRule>
  </conditionalFormatting>
  <conditionalFormatting sqref="C137">
    <cfRule type="cellIs" dxfId="13187" priority="13071" operator="equal">
      <formula>0</formula>
    </cfRule>
  </conditionalFormatting>
  <conditionalFormatting sqref="B138 D138:L138">
    <cfRule type="cellIs" dxfId="13186" priority="13070" operator="equal">
      <formula>0</formula>
    </cfRule>
  </conditionalFormatting>
  <conditionalFormatting sqref="C138">
    <cfRule type="cellIs" dxfId="13185" priority="13069" operator="equal">
      <formula>0</formula>
    </cfRule>
  </conditionalFormatting>
  <conditionalFormatting sqref="B138 D138:L138">
    <cfRule type="cellIs" dxfId="13184" priority="13068" operator="equal">
      <formula>0</formula>
    </cfRule>
  </conditionalFormatting>
  <conditionalFormatting sqref="C138">
    <cfRule type="cellIs" dxfId="13183" priority="13067" operator="equal">
      <formula>0</formula>
    </cfRule>
  </conditionalFormatting>
  <conditionalFormatting sqref="B139 D139:L139">
    <cfRule type="cellIs" dxfId="13182" priority="13066" operator="equal">
      <formula>0</formula>
    </cfRule>
  </conditionalFormatting>
  <conditionalFormatting sqref="C139">
    <cfRule type="cellIs" dxfId="13181" priority="13065" operator="equal">
      <formula>0</formula>
    </cfRule>
  </conditionalFormatting>
  <conditionalFormatting sqref="B138 D138:L138">
    <cfRule type="cellIs" dxfId="13180" priority="13064" operator="equal">
      <formula>0</formula>
    </cfRule>
  </conditionalFormatting>
  <conditionalFormatting sqref="C138">
    <cfRule type="cellIs" dxfId="13179" priority="13063" operator="equal">
      <formula>0</formula>
    </cfRule>
  </conditionalFormatting>
  <conditionalFormatting sqref="B139 D139:L139">
    <cfRule type="cellIs" dxfId="13178" priority="13062" operator="equal">
      <formula>0</formula>
    </cfRule>
  </conditionalFormatting>
  <conditionalFormatting sqref="C139">
    <cfRule type="cellIs" dxfId="13177" priority="13061" operator="equal">
      <formula>0</formula>
    </cfRule>
  </conditionalFormatting>
  <conditionalFormatting sqref="B139 D139:L139">
    <cfRule type="cellIs" dxfId="13176" priority="13060" operator="equal">
      <formula>0</formula>
    </cfRule>
  </conditionalFormatting>
  <conditionalFormatting sqref="C139">
    <cfRule type="cellIs" dxfId="13175" priority="13059" operator="equal">
      <formula>0</formula>
    </cfRule>
  </conditionalFormatting>
  <conditionalFormatting sqref="B140 D140:L140">
    <cfRule type="cellIs" dxfId="13174" priority="13058" operator="equal">
      <formula>0</formula>
    </cfRule>
  </conditionalFormatting>
  <conditionalFormatting sqref="C140">
    <cfRule type="cellIs" dxfId="13173" priority="13057" operator="equal">
      <formula>0</formula>
    </cfRule>
  </conditionalFormatting>
  <conditionalFormatting sqref="AJ143:AK143">
    <cfRule type="cellIs" dxfId="13172" priority="13056" operator="equal">
      <formula>0</formula>
    </cfRule>
  </conditionalFormatting>
  <conditionalFormatting sqref="AJ137:AK137">
    <cfRule type="cellIs" dxfId="13171" priority="13055" operator="equal">
      <formula>0</formula>
    </cfRule>
  </conditionalFormatting>
  <conditionalFormatting sqref="AJ138:AK138">
    <cfRule type="cellIs" dxfId="13170" priority="13054" operator="equal">
      <formula>0</formula>
    </cfRule>
  </conditionalFormatting>
  <conditionalFormatting sqref="AJ138:AK138">
    <cfRule type="cellIs" dxfId="13169" priority="13053" operator="equal">
      <formula>0</formula>
    </cfRule>
  </conditionalFormatting>
  <conditionalFormatting sqref="AJ139:AK139">
    <cfRule type="cellIs" dxfId="13168" priority="13052" operator="equal">
      <formula>0</formula>
    </cfRule>
  </conditionalFormatting>
  <conditionalFormatting sqref="AJ138:AK138">
    <cfRule type="cellIs" dxfId="13167" priority="13051" operator="equal">
      <formula>0</formula>
    </cfRule>
  </conditionalFormatting>
  <conditionalFormatting sqref="AJ139:AK139">
    <cfRule type="cellIs" dxfId="13166" priority="13050" operator="equal">
      <formula>0</formula>
    </cfRule>
  </conditionalFormatting>
  <conditionalFormatting sqref="AJ139:AK139">
    <cfRule type="cellIs" dxfId="13165" priority="13049" operator="equal">
      <formula>0</formula>
    </cfRule>
  </conditionalFormatting>
  <conditionalFormatting sqref="AJ140:AK140">
    <cfRule type="cellIs" dxfId="13164" priority="13048" operator="equal">
      <formula>0</formula>
    </cfRule>
  </conditionalFormatting>
  <conditionalFormatting sqref="AT137:AU137">
    <cfRule type="cellIs" dxfId="13163" priority="13047" operator="equal">
      <formula>0</formula>
    </cfRule>
  </conditionalFormatting>
  <conditionalFormatting sqref="AT138:AU138">
    <cfRule type="cellIs" dxfId="13162" priority="13046" operator="equal">
      <formula>0</formula>
    </cfRule>
  </conditionalFormatting>
  <conditionalFormatting sqref="AT138:AU138">
    <cfRule type="cellIs" dxfId="13161" priority="13045" operator="equal">
      <formula>0</formula>
    </cfRule>
  </conditionalFormatting>
  <conditionalFormatting sqref="AT139:AU139">
    <cfRule type="cellIs" dxfId="13160" priority="13044" operator="equal">
      <formula>0</formula>
    </cfRule>
  </conditionalFormatting>
  <conditionalFormatting sqref="AT138:AU138">
    <cfRule type="cellIs" dxfId="13159" priority="13043" operator="equal">
      <formula>0</formula>
    </cfRule>
  </conditionalFormatting>
  <conditionalFormatting sqref="AT139:AU139">
    <cfRule type="cellIs" dxfId="13158" priority="13042" operator="equal">
      <formula>0</formula>
    </cfRule>
  </conditionalFormatting>
  <conditionalFormatting sqref="AT139:AU139">
    <cfRule type="cellIs" dxfId="13157" priority="13041" operator="equal">
      <formula>0</formula>
    </cfRule>
  </conditionalFormatting>
  <conditionalFormatting sqref="AT140:AU140">
    <cfRule type="cellIs" dxfId="13156" priority="13040" operator="equal">
      <formula>0</formula>
    </cfRule>
  </conditionalFormatting>
  <conditionalFormatting sqref="BR137">
    <cfRule type="cellIs" dxfId="13155" priority="13039" operator="equal">
      <formula>0</formula>
    </cfRule>
  </conditionalFormatting>
  <conditionalFormatting sqref="BR138">
    <cfRule type="cellIs" dxfId="13154" priority="13038" operator="equal">
      <formula>0</formula>
    </cfRule>
  </conditionalFormatting>
  <conditionalFormatting sqref="BR138">
    <cfRule type="cellIs" dxfId="13153" priority="13037" operator="equal">
      <formula>0</formula>
    </cfRule>
  </conditionalFormatting>
  <conditionalFormatting sqref="BR139">
    <cfRule type="cellIs" dxfId="13152" priority="13036" operator="equal">
      <formula>0</formula>
    </cfRule>
  </conditionalFormatting>
  <conditionalFormatting sqref="BR138">
    <cfRule type="cellIs" dxfId="13151" priority="13035" operator="equal">
      <formula>0</formula>
    </cfRule>
  </conditionalFormatting>
  <conditionalFormatting sqref="BR139">
    <cfRule type="cellIs" dxfId="13150" priority="13034" operator="equal">
      <formula>0</formula>
    </cfRule>
  </conditionalFormatting>
  <conditionalFormatting sqref="BR139">
    <cfRule type="cellIs" dxfId="13149" priority="13033" operator="equal">
      <formula>0</formula>
    </cfRule>
  </conditionalFormatting>
  <conditionalFormatting sqref="BR140">
    <cfRule type="cellIs" dxfId="13148" priority="13032" operator="equal">
      <formula>0</formula>
    </cfRule>
  </conditionalFormatting>
  <conditionalFormatting sqref="CT140:CU140">
    <cfRule type="cellIs" dxfId="13147" priority="13031" operator="equal">
      <formula>0</formula>
    </cfRule>
  </conditionalFormatting>
  <conditionalFormatting sqref="DB137:DE137">
    <cfRule type="cellIs" dxfId="13146" priority="13030" operator="equal">
      <formula>0</formula>
    </cfRule>
  </conditionalFormatting>
  <conditionalFormatting sqref="DB138:DE138">
    <cfRule type="cellIs" dxfId="13145" priority="13029" operator="equal">
      <formula>0</formula>
    </cfRule>
  </conditionalFormatting>
  <conditionalFormatting sqref="DB138:DE138">
    <cfRule type="cellIs" dxfId="13144" priority="13028" operator="equal">
      <formula>0</formula>
    </cfRule>
  </conditionalFormatting>
  <conditionalFormatting sqref="DB139:DE139">
    <cfRule type="cellIs" dxfId="13143" priority="13027" operator="equal">
      <formula>0</formula>
    </cfRule>
  </conditionalFormatting>
  <conditionalFormatting sqref="DB138:DE138">
    <cfRule type="cellIs" dxfId="13142" priority="13026" operator="equal">
      <formula>0</formula>
    </cfRule>
  </conditionalFormatting>
  <conditionalFormatting sqref="DB139:DE139">
    <cfRule type="cellIs" dxfId="13141" priority="13025" operator="equal">
      <formula>0</formula>
    </cfRule>
  </conditionalFormatting>
  <conditionalFormatting sqref="DB139:DE139">
    <cfRule type="cellIs" dxfId="13140" priority="13024" operator="equal">
      <formula>0</formula>
    </cfRule>
  </conditionalFormatting>
  <conditionalFormatting sqref="DB140:DE140">
    <cfRule type="cellIs" dxfId="13139" priority="13023" operator="equal">
      <formula>0</formula>
    </cfRule>
  </conditionalFormatting>
  <conditionalFormatting sqref="EV137:EX137">
    <cfRule type="cellIs" dxfId="13138" priority="13022" operator="equal">
      <formula>0</formula>
    </cfRule>
  </conditionalFormatting>
  <conditionalFormatting sqref="EV138:EX138">
    <cfRule type="cellIs" dxfId="13137" priority="13021" operator="equal">
      <formula>0</formula>
    </cfRule>
  </conditionalFormatting>
  <conditionalFormatting sqref="EV138:EX138">
    <cfRule type="cellIs" dxfId="13136" priority="13020" operator="equal">
      <formula>0</formula>
    </cfRule>
  </conditionalFormatting>
  <conditionalFormatting sqref="EV139:EX139">
    <cfRule type="cellIs" dxfId="13135" priority="13019" operator="equal">
      <formula>0</formula>
    </cfRule>
  </conditionalFormatting>
  <conditionalFormatting sqref="EV138:EX138">
    <cfRule type="cellIs" dxfId="13134" priority="13018" operator="equal">
      <formula>0</formula>
    </cfRule>
  </conditionalFormatting>
  <conditionalFormatting sqref="EV139:EX139">
    <cfRule type="cellIs" dxfId="13133" priority="13017" operator="equal">
      <formula>0</formula>
    </cfRule>
  </conditionalFormatting>
  <conditionalFormatting sqref="EV139:EX139">
    <cfRule type="cellIs" dxfId="13132" priority="13016" operator="equal">
      <formula>0</formula>
    </cfRule>
  </conditionalFormatting>
  <conditionalFormatting sqref="EV140:EX140">
    <cfRule type="cellIs" dxfId="13131" priority="13015" operator="equal">
      <formula>0</formula>
    </cfRule>
  </conditionalFormatting>
  <conditionalFormatting sqref="B134 D134:L134">
    <cfRule type="cellIs" dxfId="13130" priority="13014" operator="equal">
      <formula>0</formula>
    </cfRule>
  </conditionalFormatting>
  <conditionalFormatting sqref="C134">
    <cfRule type="cellIs" dxfId="13129" priority="13013" operator="equal">
      <formula>0</formula>
    </cfRule>
  </conditionalFormatting>
  <conditionalFormatting sqref="B135 D135:L135">
    <cfRule type="cellIs" dxfId="13128" priority="13012" operator="equal">
      <formula>0</formula>
    </cfRule>
  </conditionalFormatting>
  <conditionalFormatting sqref="C135">
    <cfRule type="cellIs" dxfId="13127" priority="13011" operator="equal">
      <formula>0</formula>
    </cfRule>
  </conditionalFormatting>
  <conditionalFormatting sqref="B135 D135:L135">
    <cfRule type="cellIs" dxfId="13126" priority="13010" operator="equal">
      <formula>0</formula>
    </cfRule>
  </conditionalFormatting>
  <conditionalFormatting sqref="C135">
    <cfRule type="cellIs" dxfId="13125" priority="13009" operator="equal">
      <formula>0</formula>
    </cfRule>
  </conditionalFormatting>
  <conditionalFormatting sqref="B136 D136:L136">
    <cfRule type="cellIs" dxfId="13124" priority="13008" operator="equal">
      <formula>0</formula>
    </cfRule>
  </conditionalFormatting>
  <conditionalFormatting sqref="C136">
    <cfRule type="cellIs" dxfId="13123" priority="13007" operator="equal">
      <formula>0</formula>
    </cfRule>
  </conditionalFormatting>
  <conditionalFormatting sqref="B135 D135:L135">
    <cfRule type="cellIs" dxfId="13122" priority="13006" operator="equal">
      <formula>0</formula>
    </cfRule>
  </conditionalFormatting>
  <conditionalFormatting sqref="C135">
    <cfRule type="cellIs" dxfId="13121" priority="13005" operator="equal">
      <formula>0</formula>
    </cfRule>
  </conditionalFormatting>
  <conditionalFormatting sqref="B136 D136:L136">
    <cfRule type="cellIs" dxfId="13120" priority="13004" operator="equal">
      <formula>0</formula>
    </cfRule>
  </conditionalFormatting>
  <conditionalFormatting sqref="C136">
    <cfRule type="cellIs" dxfId="13119" priority="13003" operator="equal">
      <formula>0</formula>
    </cfRule>
  </conditionalFormatting>
  <conditionalFormatting sqref="B136 D136:L136">
    <cfRule type="cellIs" dxfId="13118" priority="13002" operator="equal">
      <formula>0</formula>
    </cfRule>
  </conditionalFormatting>
  <conditionalFormatting sqref="C136">
    <cfRule type="cellIs" dxfId="13117" priority="13001" operator="equal">
      <formula>0</formula>
    </cfRule>
  </conditionalFormatting>
  <conditionalFormatting sqref="B137 D137:L137">
    <cfRule type="cellIs" dxfId="13116" priority="13000" operator="equal">
      <formula>0</formula>
    </cfRule>
  </conditionalFormatting>
  <conditionalFormatting sqref="C137">
    <cfRule type="cellIs" dxfId="13115" priority="12999" operator="equal">
      <formula>0</formula>
    </cfRule>
  </conditionalFormatting>
  <conditionalFormatting sqref="B136 D136:L136">
    <cfRule type="cellIs" dxfId="13114" priority="12998" operator="equal">
      <formula>0</formula>
    </cfRule>
  </conditionalFormatting>
  <conditionalFormatting sqref="C136">
    <cfRule type="cellIs" dxfId="13113" priority="12997" operator="equal">
      <formula>0</formula>
    </cfRule>
  </conditionalFormatting>
  <conditionalFormatting sqref="B137 D137:L137">
    <cfRule type="cellIs" dxfId="13112" priority="12996" operator="equal">
      <formula>0</formula>
    </cfRule>
  </conditionalFormatting>
  <conditionalFormatting sqref="C137">
    <cfRule type="cellIs" dxfId="13111" priority="12995" operator="equal">
      <formula>0</formula>
    </cfRule>
  </conditionalFormatting>
  <conditionalFormatting sqref="B137 D137:L137">
    <cfRule type="cellIs" dxfId="13110" priority="12994" operator="equal">
      <formula>0</formula>
    </cfRule>
  </conditionalFormatting>
  <conditionalFormatting sqref="C137">
    <cfRule type="cellIs" dxfId="13109" priority="12993" operator="equal">
      <formula>0</formula>
    </cfRule>
  </conditionalFormatting>
  <conditionalFormatting sqref="B138 D138:L138">
    <cfRule type="cellIs" dxfId="13108" priority="12992" operator="equal">
      <formula>0</formula>
    </cfRule>
  </conditionalFormatting>
  <conditionalFormatting sqref="C138">
    <cfRule type="cellIs" dxfId="13107" priority="12991" operator="equal">
      <formula>0</formula>
    </cfRule>
  </conditionalFormatting>
  <conditionalFormatting sqref="B137 D137:L137">
    <cfRule type="cellIs" dxfId="13106" priority="12990" operator="equal">
      <formula>0</formula>
    </cfRule>
  </conditionalFormatting>
  <conditionalFormatting sqref="C137">
    <cfRule type="cellIs" dxfId="13105" priority="12989" operator="equal">
      <formula>0</formula>
    </cfRule>
  </conditionalFormatting>
  <conditionalFormatting sqref="B138 D138:L138">
    <cfRule type="cellIs" dxfId="13104" priority="12988" operator="equal">
      <formula>0</formula>
    </cfRule>
  </conditionalFormatting>
  <conditionalFormatting sqref="C138">
    <cfRule type="cellIs" dxfId="13103" priority="12987" operator="equal">
      <formula>0</formula>
    </cfRule>
  </conditionalFormatting>
  <conditionalFormatting sqref="B138 D138:L138">
    <cfRule type="cellIs" dxfId="13102" priority="12986" operator="equal">
      <formula>0</formula>
    </cfRule>
  </conditionalFormatting>
  <conditionalFormatting sqref="C138">
    <cfRule type="cellIs" dxfId="13101" priority="12985" operator="equal">
      <formula>0</formula>
    </cfRule>
  </conditionalFormatting>
  <conditionalFormatting sqref="B139 D139:L139">
    <cfRule type="cellIs" dxfId="13100" priority="12984" operator="equal">
      <formula>0</formula>
    </cfRule>
  </conditionalFormatting>
  <conditionalFormatting sqref="C139">
    <cfRule type="cellIs" dxfId="13099" priority="12983" operator="equal">
      <formula>0</formula>
    </cfRule>
  </conditionalFormatting>
  <conditionalFormatting sqref="AJ134:AK134">
    <cfRule type="cellIs" dxfId="13098" priority="12982" operator="equal">
      <formula>0</formula>
    </cfRule>
  </conditionalFormatting>
  <conditionalFormatting sqref="AJ135:AK135">
    <cfRule type="cellIs" dxfId="13097" priority="12981" operator="equal">
      <formula>0</formula>
    </cfRule>
  </conditionalFormatting>
  <conditionalFormatting sqref="AJ135:AK135">
    <cfRule type="cellIs" dxfId="13096" priority="12980" operator="equal">
      <formula>0</formula>
    </cfRule>
  </conditionalFormatting>
  <conditionalFormatting sqref="AJ136:AK136">
    <cfRule type="cellIs" dxfId="13095" priority="12979" operator="equal">
      <formula>0</formula>
    </cfRule>
  </conditionalFormatting>
  <conditionalFormatting sqref="AJ135:AK135">
    <cfRule type="cellIs" dxfId="13094" priority="12978" operator="equal">
      <formula>0</formula>
    </cfRule>
  </conditionalFormatting>
  <conditionalFormatting sqref="AJ136:AK136">
    <cfRule type="cellIs" dxfId="13093" priority="12977" operator="equal">
      <formula>0</formula>
    </cfRule>
  </conditionalFormatting>
  <conditionalFormatting sqref="AJ136:AK136">
    <cfRule type="cellIs" dxfId="13092" priority="12976" operator="equal">
      <formula>0</formula>
    </cfRule>
  </conditionalFormatting>
  <conditionalFormatting sqref="AJ137:AK137">
    <cfRule type="cellIs" dxfId="13091" priority="12975" operator="equal">
      <formula>0</formula>
    </cfRule>
  </conditionalFormatting>
  <conditionalFormatting sqref="AJ136:AK136">
    <cfRule type="cellIs" dxfId="13090" priority="12974" operator="equal">
      <formula>0</formula>
    </cfRule>
  </conditionalFormatting>
  <conditionalFormatting sqref="AJ137:AK137">
    <cfRule type="cellIs" dxfId="13089" priority="12973" operator="equal">
      <formula>0</formula>
    </cfRule>
  </conditionalFormatting>
  <conditionalFormatting sqref="AJ137:AK137">
    <cfRule type="cellIs" dxfId="13088" priority="12972" operator="equal">
      <formula>0</formula>
    </cfRule>
  </conditionalFormatting>
  <conditionalFormatting sqref="AJ138:AK138">
    <cfRule type="cellIs" dxfId="13087" priority="12971" operator="equal">
      <formula>0</formula>
    </cfRule>
  </conditionalFormatting>
  <conditionalFormatting sqref="AJ137:AK137">
    <cfRule type="cellIs" dxfId="13086" priority="12970" operator="equal">
      <formula>0</formula>
    </cfRule>
  </conditionalFormatting>
  <conditionalFormatting sqref="AJ138:AK138">
    <cfRule type="cellIs" dxfId="13085" priority="12969" operator="equal">
      <formula>0</formula>
    </cfRule>
  </conditionalFormatting>
  <conditionalFormatting sqref="AJ138:AK138">
    <cfRule type="cellIs" dxfId="13084" priority="12968" operator="equal">
      <formula>0</formula>
    </cfRule>
  </conditionalFormatting>
  <conditionalFormatting sqref="AJ139:AK139">
    <cfRule type="cellIs" dxfId="13083" priority="12967" operator="equal">
      <formula>0</formula>
    </cfRule>
  </conditionalFormatting>
  <conditionalFormatting sqref="AT134:AU134">
    <cfRule type="cellIs" dxfId="13082" priority="12966" operator="equal">
      <formula>0</formula>
    </cfRule>
  </conditionalFormatting>
  <conditionalFormatting sqref="AT135:AU135">
    <cfRule type="cellIs" dxfId="13081" priority="12965" operator="equal">
      <formula>0</formula>
    </cfRule>
  </conditionalFormatting>
  <conditionalFormatting sqref="AT135:AU135">
    <cfRule type="cellIs" dxfId="13080" priority="12964" operator="equal">
      <formula>0</formula>
    </cfRule>
  </conditionalFormatting>
  <conditionalFormatting sqref="AT136:AU136">
    <cfRule type="cellIs" dxfId="13079" priority="12963" operator="equal">
      <formula>0</formula>
    </cfRule>
  </conditionalFormatting>
  <conditionalFormatting sqref="AT135:AU135">
    <cfRule type="cellIs" dxfId="13078" priority="12962" operator="equal">
      <formula>0</formula>
    </cfRule>
  </conditionalFormatting>
  <conditionalFormatting sqref="AT136:AU136">
    <cfRule type="cellIs" dxfId="13077" priority="12961" operator="equal">
      <formula>0</formula>
    </cfRule>
  </conditionalFormatting>
  <conditionalFormatting sqref="AT136:AU136">
    <cfRule type="cellIs" dxfId="13076" priority="12960" operator="equal">
      <formula>0</formula>
    </cfRule>
  </conditionalFormatting>
  <conditionalFormatting sqref="AT137:AU137">
    <cfRule type="cellIs" dxfId="13075" priority="12959" operator="equal">
      <formula>0</formula>
    </cfRule>
  </conditionalFormatting>
  <conditionalFormatting sqref="AT136:AU136">
    <cfRule type="cellIs" dxfId="13074" priority="12958" operator="equal">
      <formula>0</formula>
    </cfRule>
  </conditionalFormatting>
  <conditionalFormatting sqref="AT137:AU137">
    <cfRule type="cellIs" dxfId="13073" priority="12957" operator="equal">
      <formula>0</formula>
    </cfRule>
  </conditionalFormatting>
  <conditionalFormatting sqref="AT137:AU137">
    <cfRule type="cellIs" dxfId="13072" priority="12956" operator="equal">
      <formula>0</formula>
    </cfRule>
  </conditionalFormatting>
  <conditionalFormatting sqref="AT138:AU138">
    <cfRule type="cellIs" dxfId="13071" priority="12955" operator="equal">
      <formula>0</formula>
    </cfRule>
  </conditionalFormatting>
  <conditionalFormatting sqref="AT137:AU137">
    <cfRule type="cellIs" dxfId="13070" priority="12954" operator="equal">
      <formula>0</formula>
    </cfRule>
  </conditionalFormatting>
  <conditionalFormatting sqref="AT138:AU138">
    <cfRule type="cellIs" dxfId="13069" priority="12953" operator="equal">
      <formula>0</formula>
    </cfRule>
  </conditionalFormatting>
  <conditionalFormatting sqref="AT138:AU138">
    <cfRule type="cellIs" dxfId="13068" priority="12952" operator="equal">
      <formula>0</formula>
    </cfRule>
  </conditionalFormatting>
  <conditionalFormatting sqref="AT139:AU139">
    <cfRule type="cellIs" dxfId="13067" priority="12951" operator="equal">
      <formula>0</formula>
    </cfRule>
  </conditionalFormatting>
  <conditionalFormatting sqref="BR134">
    <cfRule type="cellIs" dxfId="13066" priority="12950" operator="equal">
      <formula>0</formula>
    </cfRule>
  </conditionalFormatting>
  <conditionalFormatting sqref="BR135">
    <cfRule type="cellIs" dxfId="13065" priority="12949" operator="equal">
      <formula>0</formula>
    </cfRule>
  </conditionalFormatting>
  <conditionalFormatting sqref="BR135">
    <cfRule type="cellIs" dxfId="13064" priority="12948" operator="equal">
      <formula>0</formula>
    </cfRule>
  </conditionalFormatting>
  <conditionalFormatting sqref="BR136">
    <cfRule type="cellIs" dxfId="13063" priority="12947" operator="equal">
      <formula>0</formula>
    </cfRule>
  </conditionalFormatting>
  <conditionalFormatting sqref="BR135">
    <cfRule type="cellIs" dxfId="13062" priority="12946" operator="equal">
      <formula>0</formula>
    </cfRule>
  </conditionalFormatting>
  <conditionalFormatting sqref="BR136">
    <cfRule type="cellIs" dxfId="13061" priority="12945" operator="equal">
      <formula>0</formula>
    </cfRule>
  </conditionalFormatting>
  <conditionalFormatting sqref="BR136">
    <cfRule type="cellIs" dxfId="13060" priority="12944" operator="equal">
      <formula>0</formula>
    </cfRule>
  </conditionalFormatting>
  <conditionalFormatting sqref="BR137">
    <cfRule type="cellIs" dxfId="13059" priority="12943" operator="equal">
      <formula>0</formula>
    </cfRule>
  </conditionalFormatting>
  <conditionalFormatting sqref="BR136">
    <cfRule type="cellIs" dxfId="13058" priority="12942" operator="equal">
      <formula>0</formula>
    </cfRule>
  </conditionalFormatting>
  <conditionalFormatting sqref="BR137">
    <cfRule type="cellIs" dxfId="13057" priority="12941" operator="equal">
      <formula>0</formula>
    </cfRule>
  </conditionalFormatting>
  <conditionalFormatting sqref="BR137">
    <cfRule type="cellIs" dxfId="13056" priority="12940" operator="equal">
      <formula>0</formula>
    </cfRule>
  </conditionalFormatting>
  <conditionalFormatting sqref="BR138">
    <cfRule type="cellIs" dxfId="13055" priority="12939" operator="equal">
      <formula>0</formula>
    </cfRule>
  </conditionalFormatting>
  <conditionalFormatting sqref="BR137">
    <cfRule type="cellIs" dxfId="13054" priority="12938" operator="equal">
      <formula>0</formula>
    </cfRule>
  </conditionalFormatting>
  <conditionalFormatting sqref="BR138">
    <cfRule type="cellIs" dxfId="13053" priority="12937" operator="equal">
      <formula>0</formula>
    </cfRule>
  </conditionalFormatting>
  <conditionalFormatting sqref="BR138">
    <cfRule type="cellIs" dxfId="13052" priority="12936" operator="equal">
      <formula>0</formula>
    </cfRule>
  </conditionalFormatting>
  <conditionalFormatting sqref="BR139">
    <cfRule type="cellIs" dxfId="13051" priority="12935" operator="equal">
      <formula>0</formula>
    </cfRule>
  </conditionalFormatting>
  <conditionalFormatting sqref="CT137:CU137">
    <cfRule type="cellIs" dxfId="13050" priority="12934" operator="equal">
      <formula>0</formula>
    </cfRule>
  </conditionalFormatting>
  <conditionalFormatting sqref="CT139:CU139">
    <cfRule type="cellIs" dxfId="13049" priority="12933" operator="equal">
      <formula>0</formula>
    </cfRule>
  </conditionalFormatting>
  <conditionalFormatting sqref="DB134:DE134">
    <cfRule type="cellIs" dxfId="13048" priority="12932" operator="equal">
      <formula>0</formula>
    </cfRule>
  </conditionalFormatting>
  <conditionalFormatting sqref="DB135:DE135">
    <cfRule type="cellIs" dxfId="13047" priority="12931" operator="equal">
      <formula>0</formula>
    </cfRule>
  </conditionalFormatting>
  <conditionalFormatting sqref="DB135:DE135">
    <cfRule type="cellIs" dxfId="13046" priority="12930" operator="equal">
      <formula>0</formula>
    </cfRule>
  </conditionalFormatting>
  <conditionalFormatting sqref="DB136:DE136">
    <cfRule type="cellIs" dxfId="13045" priority="12929" operator="equal">
      <formula>0</formula>
    </cfRule>
  </conditionalFormatting>
  <conditionalFormatting sqref="DB135:DE135">
    <cfRule type="cellIs" dxfId="13044" priority="12928" operator="equal">
      <formula>0</formula>
    </cfRule>
  </conditionalFormatting>
  <conditionalFormatting sqref="DB136:DE136">
    <cfRule type="cellIs" dxfId="13043" priority="12927" operator="equal">
      <formula>0</formula>
    </cfRule>
  </conditionalFormatting>
  <conditionalFormatting sqref="DB136:DE136">
    <cfRule type="cellIs" dxfId="13042" priority="12926" operator="equal">
      <formula>0</formula>
    </cfRule>
  </conditionalFormatting>
  <conditionalFormatting sqref="DB137:DE137">
    <cfRule type="cellIs" dxfId="13041" priority="12925" operator="equal">
      <formula>0</formula>
    </cfRule>
  </conditionalFormatting>
  <conditionalFormatting sqref="DB136:DE136">
    <cfRule type="cellIs" dxfId="13040" priority="12924" operator="equal">
      <formula>0</formula>
    </cfRule>
  </conditionalFormatting>
  <conditionalFormatting sqref="DB137:DE137">
    <cfRule type="cellIs" dxfId="13039" priority="12923" operator="equal">
      <formula>0</formula>
    </cfRule>
  </conditionalFormatting>
  <conditionalFormatting sqref="DB137:DE137">
    <cfRule type="cellIs" dxfId="13038" priority="12922" operator="equal">
      <formula>0</formula>
    </cfRule>
  </conditionalFormatting>
  <conditionalFormatting sqref="DB138:DE138">
    <cfRule type="cellIs" dxfId="13037" priority="12921" operator="equal">
      <formula>0</formula>
    </cfRule>
  </conditionalFormatting>
  <conditionalFormatting sqref="DB137:DE137">
    <cfRule type="cellIs" dxfId="13036" priority="12920" operator="equal">
      <formula>0</formula>
    </cfRule>
  </conditionalFormatting>
  <conditionalFormatting sqref="DB138:DE138">
    <cfRule type="cellIs" dxfId="13035" priority="12919" operator="equal">
      <formula>0</formula>
    </cfRule>
  </conditionalFormatting>
  <conditionalFormatting sqref="DB138:DE138">
    <cfRule type="cellIs" dxfId="13034" priority="12918" operator="equal">
      <formula>0</formula>
    </cfRule>
  </conditionalFormatting>
  <conditionalFormatting sqref="DB139:DE139">
    <cfRule type="cellIs" dxfId="13033" priority="12917" operator="equal">
      <formula>0</formula>
    </cfRule>
  </conditionalFormatting>
  <conditionalFormatting sqref="EV134:EX134">
    <cfRule type="cellIs" dxfId="13032" priority="12916" operator="equal">
      <formula>0</formula>
    </cfRule>
  </conditionalFormatting>
  <conditionalFormatting sqref="EV135:EX135">
    <cfRule type="cellIs" dxfId="13031" priority="12915" operator="equal">
      <formula>0</formula>
    </cfRule>
  </conditionalFormatting>
  <conditionalFormatting sqref="EV135:EX135">
    <cfRule type="cellIs" dxfId="13030" priority="12914" operator="equal">
      <formula>0</formula>
    </cfRule>
  </conditionalFormatting>
  <conditionalFormatting sqref="EV136:EX136">
    <cfRule type="cellIs" dxfId="13029" priority="12913" operator="equal">
      <formula>0</formula>
    </cfRule>
  </conditionalFormatting>
  <conditionalFormatting sqref="EV135:EX135">
    <cfRule type="cellIs" dxfId="13028" priority="12912" operator="equal">
      <formula>0</formula>
    </cfRule>
  </conditionalFormatting>
  <conditionalFormatting sqref="EV136:EX136">
    <cfRule type="cellIs" dxfId="13027" priority="12911" operator="equal">
      <formula>0</formula>
    </cfRule>
  </conditionalFormatting>
  <conditionalFormatting sqref="EV136:EX136">
    <cfRule type="cellIs" dxfId="13026" priority="12910" operator="equal">
      <formula>0</formula>
    </cfRule>
  </conditionalFormatting>
  <conditionalFormatting sqref="EV137:EX137">
    <cfRule type="cellIs" dxfId="13025" priority="12909" operator="equal">
      <formula>0</formula>
    </cfRule>
  </conditionalFormatting>
  <conditionalFormatting sqref="EV136:EX136">
    <cfRule type="cellIs" dxfId="13024" priority="12908" operator="equal">
      <formula>0</formula>
    </cfRule>
  </conditionalFormatting>
  <conditionalFormatting sqref="EV137:EX137">
    <cfRule type="cellIs" dxfId="13023" priority="12907" operator="equal">
      <formula>0</formula>
    </cfRule>
  </conditionalFormatting>
  <conditionalFormatting sqref="EV137:EX137">
    <cfRule type="cellIs" dxfId="13022" priority="12906" operator="equal">
      <formula>0</formula>
    </cfRule>
  </conditionalFormatting>
  <conditionalFormatting sqref="EV138:EX138">
    <cfRule type="cellIs" dxfId="13021" priority="12905" operator="equal">
      <formula>0</formula>
    </cfRule>
  </conditionalFormatting>
  <conditionalFormatting sqref="EV137:EX137">
    <cfRule type="cellIs" dxfId="13020" priority="12904" operator="equal">
      <formula>0</formula>
    </cfRule>
  </conditionalFormatting>
  <conditionalFormatting sqref="EV138:EX138">
    <cfRule type="cellIs" dxfId="13019" priority="12903" operator="equal">
      <formula>0</formula>
    </cfRule>
  </conditionalFormatting>
  <conditionalFormatting sqref="EV138:EX138">
    <cfRule type="cellIs" dxfId="13018" priority="12902" operator="equal">
      <formula>0</formula>
    </cfRule>
  </conditionalFormatting>
  <conditionalFormatting sqref="EV139:EX139">
    <cfRule type="cellIs" dxfId="13017" priority="12901" operator="equal">
      <formula>0</formula>
    </cfRule>
  </conditionalFormatting>
  <conditionalFormatting sqref="B134 D134:L134">
    <cfRule type="cellIs" dxfId="13016" priority="12900" operator="equal">
      <formula>0</formula>
    </cfRule>
  </conditionalFormatting>
  <conditionalFormatting sqref="C134">
    <cfRule type="cellIs" dxfId="13015" priority="12899" operator="equal">
      <formula>0</formula>
    </cfRule>
  </conditionalFormatting>
  <conditionalFormatting sqref="B135 D135:L135">
    <cfRule type="cellIs" dxfId="13014" priority="12898" operator="equal">
      <formula>0</formula>
    </cfRule>
  </conditionalFormatting>
  <conditionalFormatting sqref="C135">
    <cfRule type="cellIs" dxfId="13013" priority="12897" operator="equal">
      <formula>0</formula>
    </cfRule>
  </conditionalFormatting>
  <conditionalFormatting sqref="B135 D135:L135">
    <cfRule type="cellIs" dxfId="13012" priority="12896" operator="equal">
      <formula>0</formula>
    </cfRule>
  </conditionalFormatting>
  <conditionalFormatting sqref="C135">
    <cfRule type="cellIs" dxfId="13011" priority="12895" operator="equal">
      <formula>0</formula>
    </cfRule>
  </conditionalFormatting>
  <conditionalFormatting sqref="B136 D136:L136">
    <cfRule type="cellIs" dxfId="13010" priority="12894" operator="equal">
      <formula>0</formula>
    </cfRule>
  </conditionalFormatting>
  <conditionalFormatting sqref="C136">
    <cfRule type="cellIs" dxfId="13009" priority="12893" operator="equal">
      <formula>0</formula>
    </cfRule>
  </conditionalFormatting>
  <conditionalFormatting sqref="B135 D135:L135">
    <cfRule type="cellIs" dxfId="13008" priority="12892" operator="equal">
      <formula>0</formula>
    </cfRule>
  </conditionalFormatting>
  <conditionalFormatting sqref="C135">
    <cfRule type="cellIs" dxfId="13007" priority="12891" operator="equal">
      <formula>0</formula>
    </cfRule>
  </conditionalFormatting>
  <conditionalFormatting sqref="B136 D136:L136">
    <cfRule type="cellIs" dxfId="13006" priority="12890" operator="equal">
      <formula>0</formula>
    </cfRule>
  </conditionalFormatting>
  <conditionalFormatting sqref="C136">
    <cfRule type="cellIs" dxfId="13005" priority="12889" operator="equal">
      <formula>0</formula>
    </cfRule>
  </conditionalFormatting>
  <conditionalFormatting sqref="B136 D136:L136">
    <cfRule type="cellIs" dxfId="13004" priority="12888" operator="equal">
      <formula>0</formula>
    </cfRule>
  </conditionalFormatting>
  <conditionalFormatting sqref="C136">
    <cfRule type="cellIs" dxfId="13003" priority="12887" operator="equal">
      <formula>0</formula>
    </cfRule>
  </conditionalFormatting>
  <conditionalFormatting sqref="B137 D137:L137">
    <cfRule type="cellIs" dxfId="13002" priority="12886" operator="equal">
      <formula>0</formula>
    </cfRule>
  </conditionalFormatting>
  <conditionalFormatting sqref="C137">
    <cfRule type="cellIs" dxfId="13001" priority="12885" operator="equal">
      <formula>0</formula>
    </cfRule>
  </conditionalFormatting>
  <conditionalFormatting sqref="B136 D136:L136">
    <cfRule type="cellIs" dxfId="13000" priority="12884" operator="equal">
      <formula>0</formula>
    </cfRule>
  </conditionalFormatting>
  <conditionalFormatting sqref="C136">
    <cfRule type="cellIs" dxfId="12999" priority="12883" operator="equal">
      <formula>0</formula>
    </cfRule>
  </conditionalFormatting>
  <conditionalFormatting sqref="B137 D137:L137">
    <cfRule type="cellIs" dxfId="12998" priority="12882" operator="equal">
      <formula>0</formula>
    </cfRule>
  </conditionalFormatting>
  <conditionalFormatting sqref="C137">
    <cfRule type="cellIs" dxfId="12997" priority="12881" operator="equal">
      <formula>0</formula>
    </cfRule>
  </conditionalFormatting>
  <conditionalFormatting sqref="B137 D137:L137">
    <cfRule type="cellIs" dxfId="12996" priority="12880" operator="equal">
      <formula>0</formula>
    </cfRule>
  </conditionalFormatting>
  <conditionalFormatting sqref="C137">
    <cfRule type="cellIs" dxfId="12995" priority="12879" operator="equal">
      <formula>0</formula>
    </cfRule>
  </conditionalFormatting>
  <conditionalFormatting sqref="B138 D138:L138">
    <cfRule type="cellIs" dxfId="12994" priority="12878" operator="equal">
      <formula>0</formula>
    </cfRule>
  </conditionalFormatting>
  <conditionalFormatting sqref="C138">
    <cfRule type="cellIs" dxfId="12993" priority="12877" operator="equal">
      <formula>0</formula>
    </cfRule>
  </conditionalFormatting>
  <conditionalFormatting sqref="B137 D137:L137">
    <cfRule type="cellIs" dxfId="12992" priority="12876" operator="equal">
      <formula>0</formula>
    </cfRule>
  </conditionalFormatting>
  <conditionalFormatting sqref="C137">
    <cfRule type="cellIs" dxfId="12991" priority="12875" operator="equal">
      <formula>0</formula>
    </cfRule>
  </conditionalFormatting>
  <conditionalFormatting sqref="B138 D138:L138">
    <cfRule type="cellIs" dxfId="12990" priority="12874" operator="equal">
      <formula>0</formula>
    </cfRule>
  </conditionalFormatting>
  <conditionalFormatting sqref="C138">
    <cfRule type="cellIs" dxfId="12989" priority="12873" operator="equal">
      <formula>0</formula>
    </cfRule>
  </conditionalFormatting>
  <conditionalFormatting sqref="B138 D138:L138">
    <cfRule type="cellIs" dxfId="12988" priority="12872" operator="equal">
      <formula>0</formula>
    </cfRule>
  </conditionalFormatting>
  <conditionalFormatting sqref="C138">
    <cfRule type="cellIs" dxfId="12987" priority="12871" operator="equal">
      <formula>0</formula>
    </cfRule>
  </conditionalFormatting>
  <conditionalFormatting sqref="B133 D133:L133">
    <cfRule type="cellIs" dxfId="12986" priority="12870" operator="equal">
      <formula>0</formula>
    </cfRule>
  </conditionalFormatting>
  <conditionalFormatting sqref="C133">
    <cfRule type="cellIs" dxfId="12985" priority="12869" operator="equal">
      <formula>0</formula>
    </cfRule>
  </conditionalFormatting>
  <conditionalFormatting sqref="B134 D134:L134">
    <cfRule type="cellIs" dxfId="12984" priority="12868" operator="equal">
      <formula>0</formula>
    </cfRule>
  </conditionalFormatting>
  <conditionalFormatting sqref="C134">
    <cfRule type="cellIs" dxfId="12983" priority="12867" operator="equal">
      <formula>0</formula>
    </cfRule>
  </conditionalFormatting>
  <conditionalFormatting sqref="B134 D134:L134">
    <cfRule type="cellIs" dxfId="12982" priority="12866" operator="equal">
      <formula>0</formula>
    </cfRule>
  </conditionalFormatting>
  <conditionalFormatting sqref="C134">
    <cfRule type="cellIs" dxfId="12981" priority="12865" operator="equal">
      <formula>0</formula>
    </cfRule>
  </conditionalFormatting>
  <conditionalFormatting sqref="B135 D135:L135">
    <cfRule type="cellIs" dxfId="12980" priority="12864" operator="equal">
      <formula>0</formula>
    </cfRule>
  </conditionalFormatting>
  <conditionalFormatting sqref="C135">
    <cfRule type="cellIs" dxfId="12979" priority="12863" operator="equal">
      <formula>0</formula>
    </cfRule>
  </conditionalFormatting>
  <conditionalFormatting sqref="B134 D134:L134">
    <cfRule type="cellIs" dxfId="12978" priority="12862" operator="equal">
      <formula>0</formula>
    </cfRule>
  </conditionalFormatting>
  <conditionalFormatting sqref="C134">
    <cfRule type="cellIs" dxfId="12977" priority="12861" operator="equal">
      <formula>0</formula>
    </cfRule>
  </conditionalFormatting>
  <conditionalFormatting sqref="B135 D135:L135">
    <cfRule type="cellIs" dxfId="12976" priority="12860" operator="equal">
      <formula>0</formula>
    </cfRule>
  </conditionalFormatting>
  <conditionalFormatting sqref="C135">
    <cfRule type="cellIs" dxfId="12975" priority="12859" operator="equal">
      <formula>0</formula>
    </cfRule>
  </conditionalFormatting>
  <conditionalFormatting sqref="B135 D135:L135">
    <cfRule type="cellIs" dxfId="12974" priority="12858" operator="equal">
      <formula>0</formula>
    </cfRule>
  </conditionalFormatting>
  <conditionalFormatting sqref="C135">
    <cfRule type="cellIs" dxfId="12973" priority="12857" operator="equal">
      <formula>0</formula>
    </cfRule>
  </conditionalFormatting>
  <conditionalFormatting sqref="B136 D136:L136">
    <cfRule type="cellIs" dxfId="12972" priority="12856" operator="equal">
      <formula>0</formula>
    </cfRule>
  </conditionalFormatting>
  <conditionalFormatting sqref="C136">
    <cfRule type="cellIs" dxfId="12971" priority="12855" operator="equal">
      <formula>0</formula>
    </cfRule>
  </conditionalFormatting>
  <conditionalFormatting sqref="B135 D135:L135">
    <cfRule type="cellIs" dxfId="12970" priority="12854" operator="equal">
      <formula>0</formula>
    </cfRule>
  </conditionalFormatting>
  <conditionalFormatting sqref="C135">
    <cfRule type="cellIs" dxfId="12969" priority="12853" operator="equal">
      <formula>0</formula>
    </cfRule>
  </conditionalFormatting>
  <conditionalFormatting sqref="B136 D136:L136">
    <cfRule type="cellIs" dxfId="12968" priority="12852" operator="equal">
      <formula>0</formula>
    </cfRule>
  </conditionalFormatting>
  <conditionalFormatting sqref="C136">
    <cfRule type="cellIs" dxfId="12967" priority="12851" operator="equal">
      <formula>0</formula>
    </cfRule>
  </conditionalFormatting>
  <conditionalFormatting sqref="B136 D136:L136">
    <cfRule type="cellIs" dxfId="12966" priority="12850" operator="equal">
      <formula>0</formula>
    </cfRule>
  </conditionalFormatting>
  <conditionalFormatting sqref="C136">
    <cfRule type="cellIs" dxfId="12965" priority="12849" operator="equal">
      <formula>0</formula>
    </cfRule>
  </conditionalFormatting>
  <conditionalFormatting sqref="B137 D137:L137">
    <cfRule type="cellIs" dxfId="12964" priority="12848" operator="equal">
      <formula>0</formula>
    </cfRule>
  </conditionalFormatting>
  <conditionalFormatting sqref="C137">
    <cfRule type="cellIs" dxfId="12963" priority="12847" operator="equal">
      <formula>0</formula>
    </cfRule>
  </conditionalFormatting>
  <conditionalFormatting sqref="B136 D136:L136">
    <cfRule type="cellIs" dxfId="12962" priority="12846" operator="equal">
      <formula>0</formula>
    </cfRule>
  </conditionalFormatting>
  <conditionalFormatting sqref="C136">
    <cfRule type="cellIs" dxfId="12961" priority="12845" operator="equal">
      <formula>0</formula>
    </cfRule>
  </conditionalFormatting>
  <conditionalFormatting sqref="B137 D137:L137">
    <cfRule type="cellIs" dxfId="12960" priority="12844" operator="equal">
      <formula>0</formula>
    </cfRule>
  </conditionalFormatting>
  <conditionalFormatting sqref="C137">
    <cfRule type="cellIs" dxfId="12959" priority="12843" operator="equal">
      <formula>0</formula>
    </cfRule>
  </conditionalFormatting>
  <conditionalFormatting sqref="B137 D137:L137">
    <cfRule type="cellIs" dxfId="12958" priority="12842" operator="equal">
      <formula>0</formula>
    </cfRule>
  </conditionalFormatting>
  <conditionalFormatting sqref="C137">
    <cfRule type="cellIs" dxfId="12957" priority="12841" operator="equal">
      <formula>0</formula>
    </cfRule>
  </conditionalFormatting>
  <conditionalFormatting sqref="B138 D138:L138">
    <cfRule type="cellIs" dxfId="12956" priority="12840" operator="equal">
      <formula>0</formula>
    </cfRule>
  </conditionalFormatting>
  <conditionalFormatting sqref="C138">
    <cfRule type="cellIs" dxfId="12955" priority="12839" operator="equal">
      <formula>0</formula>
    </cfRule>
  </conditionalFormatting>
  <conditionalFormatting sqref="AJ134:AK134">
    <cfRule type="cellIs" dxfId="12954" priority="12838" operator="equal">
      <formula>0</formula>
    </cfRule>
  </conditionalFormatting>
  <conditionalFormatting sqref="AJ135:AK135">
    <cfRule type="cellIs" dxfId="12953" priority="12837" operator="equal">
      <formula>0</formula>
    </cfRule>
  </conditionalFormatting>
  <conditionalFormatting sqref="AJ135:AK135">
    <cfRule type="cellIs" dxfId="12952" priority="12836" operator="equal">
      <formula>0</formula>
    </cfRule>
  </conditionalFormatting>
  <conditionalFormatting sqref="AJ136:AK136">
    <cfRule type="cellIs" dxfId="12951" priority="12835" operator="equal">
      <formula>0</formula>
    </cfRule>
  </conditionalFormatting>
  <conditionalFormatting sqref="AJ135:AK135">
    <cfRule type="cellIs" dxfId="12950" priority="12834" operator="equal">
      <formula>0</formula>
    </cfRule>
  </conditionalFormatting>
  <conditionalFormatting sqref="AJ136:AK136">
    <cfRule type="cellIs" dxfId="12949" priority="12833" operator="equal">
      <formula>0</formula>
    </cfRule>
  </conditionalFormatting>
  <conditionalFormatting sqref="AJ136:AK136">
    <cfRule type="cellIs" dxfId="12948" priority="12832" operator="equal">
      <formula>0</formula>
    </cfRule>
  </conditionalFormatting>
  <conditionalFormatting sqref="AJ137:AK137">
    <cfRule type="cellIs" dxfId="12947" priority="12831" operator="equal">
      <formula>0</formula>
    </cfRule>
  </conditionalFormatting>
  <conditionalFormatting sqref="AJ136:AK136">
    <cfRule type="cellIs" dxfId="12946" priority="12830" operator="equal">
      <formula>0</formula>
    </cfRule>
  </conditionalFormatting>
  <conditionalFormatting sqref="AJ137:AK137">
    <cfRule type="cellIs" dxfId="12945" priority="12829" operator="equal">
      <formula>0</formula>
    </cfRule>
  </conditionalFormatting>
  <conditionalFormatting sqref="AJ137:AK137">
    <cfRule type="cellIs" dxfId="12944" priority="12828" operator="equal">
      <formula>0</formula>
    </cfRule>
  </conditionalFormatting>
  <conditionalFormatting sqref="AJ138:AK138">
    <cfRule type="cellIs" dxfId="12943" priority="12827" operator="equal">
      <formula>0</formula>
    </cfRule>
  </conditionalFormatting>
  <conditionalFormatting sqref="AJ137:AK137">
    <cfRule type="cellIs" dxfId="12942" priority="12826" operator="equal">
      <formula>0</formula>
    </cfRule>
  </conditionalFormatting>
  <conditionalFormatting sqref="AJ138:AK138">
    <cfRule type="cellIs" dxfId="12941" priority="12825" operator="equal">
      <formula>0</formula>
    </cfRule>
  </conditionalFormatting>
  <conditionalFormatting sqref="AJ138:AK138">
    <cfRule type="cellIs" dxfId="12940" priority="12824" operator="equal">
      <formula>0</formula>
    </cfRule>
  </conditionalFormatting>
  <conditionalFormatting sqref="AJ133:AK133">
    <cfRule type="cellIs" dxfId="12939" priority="12823" operator="equal">
      <formula>0</formula>
    </cfRule>
  </conditionalFormatting>
  <conditionalFormatting sqref="AJ134:AK134">
    <cfRule type="cellIs" dxfId="12938" priority="12822" operator="equal">
      <formula>0</formula>
    </cfRule>
  </conditionalFormatting>
  <conditionalFormatting sqref="AJ134:AK134">
    <cfRule type="cellIs" dxfId="12937" priority="12821" operator="equal">
      <formula>0</formula>
    </cfRule>
  </conditionalFormatting>
  <conditionalFormatting sqref="AJ135:AK135">
    <cfRule type="cellIs" dxfId="12936" priority="12820" operator="equal">
      <formula>0</formula>
    </cfRule>
  </conditionalFormatting>
  <conditionalFormatting sqref="AJ134:AK134">
    <cfRule type="cellIs" dxfId="12935" priority="12819" operator="equal">
      <formula>0</formula>
    </cfRule>
  </conditionalFormatting>
  <conditionalFormatting sqref="AJ135:AK135">
    <cfRule type="cellIs" dxfId="12934" priority="12818" operator="equal">
      <formula>0</formula>
    </cfRule>
  </conditionalFormatting>
  <conditionalFormatting sqref="AJ135:AK135">
    <cfRule type="cellIs" dxfId="12933" priority="12817" operator="equal">
      <formula>0</formula>
    </cfRule>
  </conditionalFormatting>
  <conditionalFormatting sqref="AJ136:AK136">
    <cfRule type="cellIs" dxfId="12932" priority="12816" operator="equal">
      <formula>0</formula>
    </cfRule>
  </conditionalFormatting>
  <conditionalFormatting sqref="AJ135:AK135">
    <cfRule type="cellIs" dxfId="12931" priority="12815" operator="equal">
      <formula>0</formula>
    </cfRule>
  </conditionalFormatting>
  <conditionalFormatting sqref="AJ136:AK136">
    <cfRule type="cellIs" dxfId="12930" priority="12814" operator="equal">
      <formula>0</formula>
    </cfRule>
  </conditionalFormatting>
  <conditionalFormatting sqref="AJ136:AK136">
    <cfRule type="cellIs" dxfId="12929" priority="12813" operator="equal">
      <formula>0</formula>
    </cfRule>
  </conditionalFormatting>
  <conditionalFormatting sqref="AJ137:AK137">
    <cfRule type="cellIs" dxfId="12928" priority="12812" operator="equal">
      <formula>0</formula>
    </cfRule>
  </conditionalFormatting>
  <conditionalFormatting sqref="AJ136:AK136">
    <cfRule type="cellIs" dxfId="12927" priority="12811" operator="equal">
      <formula>0</formula>
    </cfRule>
  </conditionalFormatting>
  <conditionalFormatting sqref="AJ137:AK137">
    <cfRule type="cellIs" dxfId="12926" priority="12810" operator="equal">
      <formula>0</formula>
    </cfRule>
  </conditionalFormatting>
  <conditionalFormatting sqref="AJ137:AK137">
    <cfRule type="cellIs" dxfId="12925" priority="12809" operator="equal">
      <formula>0</formula>
    </cfRule>
  </conditionalFormatting>
  <conditionalFormatting sqref="AJ138:AK138">
    <cfRule type="cellIs" dxfId="12924" priority="12808" operator="equal">
      <formula>0</formula>
    </cfRule>
  </conditionalFormatting>
  <conditionalFormatting sqref="AT140:AU140">
    <cfRule type="cellIs" dxfId="12923" priority="12807" operator="equal">
      <formula>0</formula>
    </cfRule>
  </conditionalFormatting>
  <conditionalFormatting sqref="AT134:AU134">
    <cfRule type="cellIs" dxfId="12922" priority="12806" operator="equal">
      <formula>0</formula>
    </cfRule>
  </conditionalFormatting>
  <conditionalFormatting sqref="AT135:AU135">
    <cfRule type="cellIs" dxfId="12921" priority="12805" operator="equal">
      <formula>0</formula>
    </cfRule>
  </conditionalFormatting>
  <conditionalFormatting sqref="AT135:AU135">
    <cfRule type="cellIs" dxfId="12920" priority="12804" operator="equal">
      <formula>0</formula>
    </cfRule>
  </conditionalFormatting>
  <conditionalFormatting sqref="AT136:AU136">
    <cfRule type="cellIs" dxfId="12919" priority="12803" operator="equal">
      <formula>0</formula>
    </cfRule>
  </conditionalFormatting>
  <conditionalFormatting sqref="AT135:AU135">
    <cfRule type="cellIs" dxfId="12918" priority="12802" operator="equal">
      <formula>0</formula>
    </cfRule>
  </conditionalFormatting>
  <conditionalFormatting sqref="AT136:AU136">
    <cfRule type="cellIs" dxfId="12917" priority="12801" operator="equal">
      <formula>0</formula>
    </cfRule>
  </conditionalFormatting>
  <conditionalFormatting sqref="AT136:AU136">
    <cfRule type="cellIs" dxfId="12916" priority="12800" operator="equal">
      <formula>0</formula>
    </cfRule>
  </conditionalFormatting>
  <conditionalFormatting sqref="AT137:AU137">
    <cfRule type="cellIs" dxfId="12915" priority="12799" operator="equal">
      <formula>0</formula>
    </cfRule>
  </conditionalFormatting>
  <conditionalFormatting sqref="AT136:AU136">
    <cfRule type="cellIs" dxfId="12914" priority="12798" operator="equal">
      <formula>0</formula>
    </cfRule>
  </conditionalFormatting>
  <conditionalFormatting sqref="AT137:AU137">
    <cfRule type="cellIs" dxfId="12913" priority="12797" operator="equal">
      <formula>0</formula>
    </cfRule>
  </conditionalFormatting>
  <conditionalFormatting sqref="AT137:AU137">
    <cfRule type="cellIs" dxfId="12912" priority="12796" operator="equal">
      <formula>0</formula>
    </cfRule>
  </conditionalFormatting>
  <conditionalFormatting sqref="AT138:AU138">
    <cfRule type="cellIs" dxfId="12911" priority="12795" operator="equal">
      <formula>0</formula>
    </cfRule>
  </conditionalFormatting>
  <conditionalFormatting sqref="AT137:AU137">
    <cfRule type="cellIs" dxfId="12910" priority="12794" operator="equal">
      <formula>0</formula>
    </cfRule>
  </conditionalFormatting>
  <conditionalFormatting sqref="AT138:AU138">
    <cfRule type="cellIs" dxfId="12909" priority="12793" operator="equal">
      <formula>0</formula>
    </cfRule>
  </conditionalFormatting>
  <conditionalFormatting sqref="AT138:AU138">
    <cfRule type="cellIs" dxfId="12908" priority="12792" operator="equal">
      <formula>0</formula>
    </cfRule>
  </conditionalFormatting>
  <conditionalFormatting sqref="AT139:AU139">
    <cfRule type="cellIs" dxfId="12907" priority="12791" operator="equal">
      <formula>0</formula>
    </cfRule>
  </conditionalFormatting>
  <conditionalFormatting sqref="AT133:AU133">
    <cfRule type="cellIs" dxfId="12906" priority="12790" operator="equal">
      <formula>0</formula>
    </cfRule>
  </conditionalFormatting>
  <conditionalFormatting sqref="AT134:AU134">
    <cfRule type="cellIs" dxfId="12905" priority="12789" operator="equal">
      <formula>0</formula>
    </cfRule>
  </conditionalFormatting>
  <conditionalFormatting sqref="AT134:AU134">
    <cfRule type="cellIs" dxfId="12904" priority="12788" operator="equal">
      <formula>0</formula>
    </cfRule>
  </conditionalFormatting>
  <conditionalFormatting sqref="AT135:AU135">
    <cfRule type="cellIs" dxfId="12903" priority="12787" operator="equal">
      <formula>0</formula>
    </cfRule>
  </conditionalFormatting>
  <conditionalFormatting sqref="AT134:AU134">
    <cfRule type="cellIs" dxfId="12902" priority="12786" operator="equal">
      <formula>0</formula>
    </cfRule>
  </conditionalFormatting>
  <conditionalFormatting sqref="AT135:AU135">
    <cfRule type="cellIs" dxfId="12901" priority="12785" operator="equal">
      <formula>0</formula>
    </cfRule>
  </conditionalFormatting>
  <conditionalFormatting sqref="AT135:AU135">
    <cfRule type="cellIs" dxfId="12900" priority="12784" operator="equal">
      <formula>0</formula>
    </cfRule>
  </conditionalFormatting>
  <conditionalFormatting sqref="AT136:AU136">
    <cfRule type="cellIs" dxfId="12899" priority="12783" operator="equal">
      <formula>0</formula>
    </cfRule>
  </conditionalFormatting>
  <conditionalFormatting sqref="AT135:AU135">
    <cfRule type="cellIs" dxfId="12898" priority="12782" operator="equal">
      <formula>0</formula>
    </cfRule>
  </conditionalFormatting>
  <conditionalFormatting sqref="AT136:AU136">
    <cfRule type="cellIs" dxfId="12897" priority="12781" operator="equal">
      <formula>0</formula>
    </cfRule>
  </conditionalFormatting>
  <conditionalFormatting sqref="AT136:AU136">
    <cfRule type="cellIs" dxfId="12896" priority="12780" operator="equal">
      <formula>0</formula>
    </cfRule>
  </conditionalFormatting>
  <conditionalFormatting sqref="AT137:AU137">
    <cfRule type="cellIs" dxfId="12895" priority="12779" operator="equal">
      <formula>0</formula>
    </cfRule>
  </conditionalFormatting>
  <conditionalFormatting sqref="AT136:AU136">
    <cfRule type="cellIs" dxfId="12894" priority="12778" operator="equal">
      <formula>0</formula>
    </cfRule>
  </conditionalFormatting>
  <conditionalFormatting sqref="AT137:AU137">
    <cfRule type="cellIs" dxfId="12893" priority="12777" operator="equal">
      <formula>0</formula>
    </cfRule>
  </conditionalFormatting>
  <conditionalFormatting sqref="AT137:AU137">
    <cfRule type="cellIs" dxfId="12892" priority="12776" operator="equal">
      <formula>0</formula>
    </cfRule>
  </conditionalFormatting>
  <conditionalFormatting sqref="AT138:AU138">
    <cfRule type="cellIs" dxfId="12891" priority="12775" operator="equal">
      <formula>0</formula>
    </cfRule>
  </conditionalFormatting>
  <conditionalFormatting sqref="BR140">
    <cfRule type="cellIs" dxfId="12890" priority="12774" operator="equal">
      <formula>0</formula>
    </cfRule>
  </conditionalFormatting>
  <conditionalFormatting sqref="BR141">
    <cfRule type="cellIs" dxfId="12889" priority="12773" operator="equal">
      <formula>0</formula>
    </cfRule>
  </conditionalFormatting>
  <conditionalFormatting sqref="BR141">
    <cfRule type="cellIs" dxfId="12888" priority="12772" operator="equal">
      <formula>0</formula>
    </cfRule>
  </conditionalFormatting>
  <conditionalFormatting sqref="BR141">
    <cfRule type="cellIs" dxfId="12887" priority="12771" operator="equal">
      <formula>0</formula>
    </cfRule>
  </conditionalFormatting>
  <conditionalFormatting sqref="BR134">
    <cfRule type="cellIs" dxfId="12886" priority="12770" operator="equal">
      <formula>0</formula>
    </cfRule>
  </conditionalFormatting>
  <conditionalFormatting sqref="BR135">
    <cfRule type="cellIs" dxfId="12885" priority="12769" operator="equal">
      <formula>0</formula>
    </cfRule>
  </conditionalFormatting>
  <conditionalFormatting sqref="BR135">
    <cfRule type="cellIs" dxfId="12884" priority="12768" operator="equal">
      <formula>0</formula>
    </cfRule>
  </conditionalFormatting>
  <conditionalFormatting sqref="BR136">
    <cfRule type="cellIs" dxfId="12883" priority="12767" operator="equal">
      <formula>0</formula>
    </cfRule>
  </conditionalFormatting>
  <conditionalFormatting sqref="BR135">
    <cfRule type="cellIs" dxfId="12882" priority="12766" operator="equal">
      <formula>0</formula>
    </cfRule>
  </conditionalFormatting>
  <conditionalFormatting sqref="BR136">
    <cfRule type="cellIs" dxfId="12881" priority="12765" operator="equal">
      <formula>0</formula>
    </cfRule>
  </conditionalFormatting>
  <conditionalFormatting sqref="BR136">
    <cfRule type="cellIs" dxfId="12880" priority="12764" operator="equal">
      <formula>0</formula>
    </cfRule>
  </conditionalFormatting>
  <conditionalFormatting sqref="BR137">
    <cfRule type="cellIs" dxfId="12879" priority="12763" operator="equal">
      <formula>0</formula>
    </cfRule>
  </conditionalFormatting>
  <conditionalFormatting sqref="BR136">
    <cfRule type="cellIs" dxfId="12878" priority="12762" operator="equal">
      <formula>0</formula>
    </cfRule>
  </conditionalFormatting>
  <conditionalFormatting sqref="BR137">
    <cfRule type="cellIs" dxfId="12877" priority="12761" operator="equal">
      <formula>0</formula>
    </cfRule>
  </conditionalFormatting>
  <conditionalFormatting sqref="BR137">
    <cfRule type="cellIs" dxfId="12876" priority="12760" operator="equal">
      <formula>0</formula>
    </cfRule>
  </conditionalFormatting>
  <conditionalFormatting sqref="BR138">
    <cfRule type="cellIs" dxfId="12875" priority="12759" operator="equal">
      <formula>0</formula>
    </cfRule>
  </conditionalFormatting>
  <conditionalFormatting sqref="BR137">
    <cfRule type="cellIs" dxfId="12874" priority="12758" operator="equal">
      <formula>0</formula>
    </cfRule>
  </conditionalFormatting>
  <conditionalFormatting sqref="BR138">
    <cfRule type="cellIs" dxfId="12873" priority="12757" operator="equal">
      <formula>0</formula>
    </cfRule>
  </conditionalFormatting>
  <conditionalFormatting sqref="BR138">
    <cfRule type="cellIs" dxfId="12872" priority="12756" operator="equal">
      <formula>0</formula>
    </cfRule>
  </conditionalFormatting>
  <conditionalFormatting sqref="BR139">
    <cfRule type="cellIs" dxfId="12871" priority="12755" operator="equal">
      <formula>0</formula>
    </cfRule>
  </conditionalFormatting>
  <conditionalFormatting sqref="BR133">
    <cfRule type="cellIs" dxfId="12870" priority="12754" operator="equal">
      <formula>0</formula>
    </cfRule>
  </conditionalFormatting>
  <conditionalFormatting sqref="BR134">
    <cfRule type="cellIs" dxfId="12869" priority="12753" operator="equal">
      <formula>0</formula>
    </cfRule>
  </conditionalFormatting>
  <conditionalFormatting sqref="BR134">
    <cfRule type="cellIs" dxfId="12868" priority="12752" operator="equal">
      <formula>0</formula>
    </cfRule>
  </conditionalFormatting>
  <conditionalFormatting sqref="BR135">
    <cfRule type="cellIs" dxfId="12867" priority="12751" operator="equal">
      <formula>0</formula>
    </cfRule>
  </conditionalFormatting>
  <conditionalFormatting sqref="BR134">
    <cfRule type="cellIs" dxfId="12866" priority="12750" operator="equal">
      <formula>0</formula>
    </cfRule>
  </conditionalFormatting>
  <conditionalFormatting sqref="BR135">
    <cfRule type="cellIs" dxfId="12865" priority="12749" operator="equal">
      <formula>0</formula>
    </cfRule>
  </conditionalFormatting>
  <conditionalFormatting sqref="BR135">
    <cfRule type="cellIs" dxfId="12864" priority="12748" operator="equal">
      <formula>0</formula>
    </cfRule>
  </conditionalFormatting>
  <conditionalFormatting sqref="BR136">
    <cfRule type="cellIs" dxfId="12863" priority="12747" operator="equal">
      <formula>0</formula>
    </cfRule>
  </conditionalFormatting>
  <conditionalFormatting sqref="BR135">
    <cfRule type="cellIs" dxfId="12862" priority="12746" operator="equal">
      <formula>0</formula>
    </cfRule>
  </conditionalFormatting>
  <conditionalFormatting sqref="BR136">
    <cfRule type="cellIs" dxfId="12861" priority="12745" operator="equal">
      <formula>0</formula>
    </cfRule>
  </conditionalFormatting>
  <conditionalFormatting sqref="BR136">
    <cfRule type="cellIs" dxfId="12860" priority="12744" operator="equal">
      <formula>0</formula>
    </cfRule>
  </conditionalFormatting>
  <conditionalFormatting sqref="BR137">
    <cfRule type="cellIs" dxfId="12859" priority="12743" operator="equal">
      <formula>0</formula>
    </cfRule>
  </conditionalFormatting>
  <conditionalFormatting sqref="BR136">
    <cfRule type="cellIs" dxfId="12858" priority="12742" operator="equal">
      <formula>0</formula>
    </cfRule>
  </conditionalFormatting>
  <conditionalFormatting sqref="BR137">
    <cfRule type="cellIs" dxfId="12857" priority="12741" operator="equal">
      <formula>0</formula>
    </cfRule>
  </conditionalFormatting>
  <conditionalFormatting sqref="BR137">
    <cfRule type="cellIs" dxfId="12856" priority="12740" operator="equal">
      <formula>0</formula>
    </cfRule>
  </conditionalFormatting>
  <conditionalFormatting sqref="BR138">
    <cfRule type="cellIs" dxfId="12855" priority="12739" operator="equal">
      <formula>0</formula>
    </cfRule>
  </conditionalFormatting>
  <conditionalFormatting sqref="CT137:CU137">
    <cfRule type="cellIs" dxfId="12854" priority="12738" operator="equal">
      <formula>0</formula>
    </cfRule>
  </conditionalFormatting>
  <conditionalFormatting sqref="CT139:CU139">
    <cfRule type="cellIs" dxfId="12853" priority="12737" operator="equal">
      <formula>0</formula>
    </cfRule>
  </conditionalFormatting>
  <conditionalFormatting sqref="CT136:CU136">
    <cfRule type="cellIs" dxfId="12852" priority="12736" operator="equal">
      <formula>0</formula>
    </cfRule>
  </conditionalFormatting>
  <conditionalFormatting sqref="CT138:CU138">
    <cfRule type="cellIs" dxfId="12851" priority="12735" operator="equal">
      <formula>0</formula>
    </cfRule>
  </conditionalFormatting>
  <conditionalFormatting sqref="DB140:DE140">
    <cfRule type="cellIs" dxfId="12850" priority="12734" operator="equal">
      <formula>0</formula>
    </cfRule>
  </conditionalFormatting>
  <conditionalFormatting sqref="DB141:DE141">
    <cfRule type="cellIs" dxfId="12849" priority="12733" operator="equal">
      <formula>0</formula>
    </cfRule>
  </conditionalFormatting>
  <conditionalFormatting sqref="DB141:DE141">
    <cfRule type="cellIs" dxfId="12848" priority="12732" operator="equal">
      <formula>0</formula>
    </cfRule>
  </conditionalFormatting>
  <conditionalFormatting sqref="DB141:DE141">
    <cfRule type="cellIs" dxfId="12847" priority="12731" operator="equal">
      <formula>0</formula>
    </cfRule>
  </conditionalFormatting>
  <conditionalFormatting sqref="DB134:DE134">
    <cfRule type="cellIs" dxfId="12846" priority="12730" operator="equal">
      <formula>0</formula>
    </cfRule>
  </conditionalFormatting>
  <conditionalFormatting sqref="DB135:DE135">
    <cfRule type="cellIs" dxfId="12845" priority="12729" operator="equal">
      <formula>0</formula>
    </cfRule>
  </conditionalFormatting>
  <conditionalFormatting sqref="DB135:DE135">
    <cfRule type="cellIs" dxfId="12844" priority="12728" operator="equal">
      <formula>0</formula>
    </cfRule>
  </conditionalFormatting>
  <conditionalFormatting sqref="DB136:DE136">
    <cfRule type="cellIs" dxfId="12843" priority="12727" operator="equal">
      <formula>0</formula>
    </cfRule>
  </conditionalFormatting>
  <conditionalFormatting sqref="DB135:DE135">
    <cfRule type="cellIs" dxfId="12842" priority="12726" operator="equal">
      <formula>0</formula>
    </cfRule>
  </conditionalFormatting>
  <conditionalFormatting sqref="DB136:DE136">
    <cfRule type="cellIs" dxfId="12841" priority="12725" operator="equal">
      <formula>0</formula>
    </cfRule>
  </conditionalFormatting>
  <conditionalFormatting sqref="DB136:DE136">
    <cfRule type="cellIs" dxfId="12840" priority="12724" operator="equal">
      <formula>0</formula>
    </cfRule>
  </conditionalFormatting>
  <conditionalFormatting sqref="DB137:DE137">
    <cfRule type="cellIs" dxfId="12839" priority="12723" operator="equal">
      <formula>0</formula>
    </cfRule>
  </conditionalFormatting>
  <conditionalFormatting sqref="DB136:DE136">
    <cfRule type="cellIs" dxfId="12838" priority="12722" operator="equal">
      <formula>0</formula>
    </cfRule>
  </conditionalFormatting>
  <conditionalFormatting sqref="DB137:DE137">
    <cfRule type="cellIs" dxfId="12837" priority="12721" operator="equal">
      <formula>0</formula>
    </cfRule>
  </conditionalFormatting>
  <conditionalFormatting sqref="DB137:DE137">
    <cfRule type="cellIs" dxfId="12836" priority="12720" operator="equal">
      <formula>0</formula>
    </cfRule>
  </conditionalFormatting>
  <conditionalFormatting sqref="DB138:DE138">
    <cfRule type="cellIs" dxfId="12835" priority="12719" operator="equal">
      <formula>0</formula>
    </cfRule>
  </conditionalFormatting>
  <conditionalFormatting sqref="DB137:DE137">
    <cfRule type="cellIs" dxfId="12834" priority="12718" operator="equal">
      <formula>0</formula>
    </cfRule>
  </conditionalFormatting>
  <conditionalFormatting sqref="DB138:DE138">
    <cfRule type="cellIs" dxfId="12833" priority="12717" operator="equal">
      <formula>0</formula>
    </cfRule>
  </conditionalFormatting>
  <conditionalFormatting sqref="DB138:DE138">
    <cfRule type="cellIs" dxfId="12832" priority="12716" operator="equal">
      <formula>0</formula>
    </cfRule>
  </conditionalFormatting>
  <conditionalFormatting sqref="DB139:DE139">
    <cfRule type="cellIs" dxfId="12831" priority="12715" operator="equal">
      <formula>0</formula>
    </cfRule>
  </conditionalFormatting>
  <conditionalFormatting sqref="DB133:DE133">
    <cfRule type="cellIs" dxfId="12830" priority="12714" operator="equal">
      <formula>0</formula>
    </cfRule>
  </conditionalFormatting>
  <conditionalFormatting sqref="DB134:DE134">
    <cfRule type="cellIs" dxfId="12829" priority="12713" operator="equal">
      <formula>0</formula>
    </cfRule>
  </conditionalFormatting>
  <conditionalFormatting sqref="DB134:DE134">
    <cfRule type="cellIs" dxfId="12828" priority="12712" operator="equal">
      <formula>0</formula>
    </cfRule>
  </conditionalFormatting>
  <conditionalFormatting sqref="DB135:DE135">
    <cfRule type="cellIs" dxfId="12827" priority="12711" operator="equal">
      <formula>0</formula>
    </cfRule>
  </conditionalFormatting>
  <conditionalFormatting sqref="DB134:DE134">
    <cfRule type="cellIs" dxfId="12826" priority="12710" operator="equal">
      <formula>0</formula>
    </cfRule>
  </conditionalFormatting>
  <conditionalFormatting sqref="DB135:DE135">
    <cfRule type="cellIs" dxfId="12825" priority="12709" operator="equal">
      <formula>0</formula>
    </cfRule>
  </conditionalFormatting>
  <conditionalFormatting sqref="DB135:DE135">
    <cfRule type="cellIs" dxfId="12824" priority="12708" operator="equal">
      <formula>0</formula>
    </cfRule>
  </conditionalFormatting>
  <conditionalFormatting sqref="DB136:DE136">
    <cfRule type="cellIs" dxfId="12823" priority="12707" operator="equal">
      <formula>0</formula>
    </cfRule>
  </conditionalFormatting>
  <conditionalFormatting sqref="DB135:DE135">
    <cfRule type="cellIs" dxfId="12822" priority="12706" operator="equal">
      <formula>0</formula>
    </cfRule>
  </conditionalFormatting>
  <conditionalFormatting sqref="DB136:DE136">
    <cfRule type="cellIs" dxfId="12821" priority="12705" operator="equal">
      <formula>0</formula>
    </cfRule>
  </conditionalFormatting>
  <conditionalFormatting sqref="DB136:DE136">
    <cfRule type="cellIs" dxfId="12820" priority="12704" operator="equal">
      <formula>0</formula>
    </cfRule>
  </conditionalFormatting>
  <conditionalFormatting sqref="DB137:DE137">
    <cfRule type="cellIs" dxfId="12819" priority="12703" operator="equal">
      <formula>0</formula>
    </cfRule>
  </conditionalFormatting>
  <conditionalFormatting sqref="DB136:DE136">
    <cfRule type="cellIs" dxfId="12818" priority="12702" operator="equal">
      <formula>0</formula>
    </cfRule>
  </conditionalFormatting>
  <conditionalFormatting sqref="DB137:DE137">
    <cfRule type="cellIs" dxfId="12817" priority="12701" operator="equal">
      <formula>0</formula>
    </cfRule>
  </conditionalFormatting>
  <conditionalFormatting sqref="DB137:DE137">
    <cfRule type="cellIs" dxfId="12816" priority="12700" operator="equal">
      <formula>0</formula>
    </cfRule>
  </conditionalFormatting>
  <conditionalFormatting sqref="DB138:DE138">
    <cfRule type="cellIs" dxfId="12815" priority="12699" operator="equal">
      <formula>0</formula>
    </cfRule>
  </conditionalFormatting>
  <conditionalFormatting sqref="EV140:EX140">
    <cfRule type="cellIs" dxfId="12814" priority="12698" operator="equal">
      <formula>0</formula>
    </cfRule>
  </conditionalFormatting>
  <conditionalFormatting sqref="EV134:EX134">
    <cfRule type="cellIs" dxfId="12813" priority="12697" operator="equal">
      <formula>0</formula>
    </cfRule>
  </conditionalFormatting>
  <conditionalFormatting sqref="EV135:EX135">
    <cfRule type="cellIs" dxfId="12812" priority="12696" operator="equal">
      <formula>0</formula>
    </cfRule>
  </conditionalFormatting>
  <conditionalFormatting sqref="EV135:EX135">
    <cfRule type="cellIs" dxfId="12811" priority="12695" operator="equal">
      <formula>0</formula>
    </cfRule>
  </conditionalFormatting>
  <conditionalFormatting sqref="EV136:EX136">
    <cfRule type="cellIs" dxfId="12810" priority="12694" operator="equal">
      <formula>0</formula>
    </cfRule>
  </conditionalFormatting>
  <conditionalFormatting sqref="EV135:EX135">
    <cfRule type="cellIs" dxfId="12809" priority="12693" operator="equal">
      <formula>0</formula>
    </cfRule>
  </conditionalFormatting>
  <conditionalFormatting sqref="EV136:EX136">
    <cfRule type="cellIs" dxfId="12808" priority="12692" operator="equal">
      <formula>0</formula>
    </cfRule>
  </conditionalFormatting>
  <conditionalFormatting sqref="EV136:EX136">
    <cfRule type="cellIs" dxfId="12807" priority="12691" operator="equal">
      <formula>0</formula>
    </cfRule>
  </conditionalFormatting>
  <conditionalFormatting sqref="EV137:EX137">
    <cfRule type="cellIs" dxfId="12806" priority="12690" operator="equal">
      <formula>0</formula>
    </cfRule>
  </conditionalFormatting>
  <conditionalFormatting sqref="EV136:EX136">
    <cfRule type="cellIs" dxfId="12805" priority="12689" operator="equal">
      <formula>0</formula>
    </cfRule>
  </conditionalFormatting>
  <conditionalFormatting sqref="EV137:EX137">
    <cfRule type="cellIs" dxfId="12804" priority="12688" operator="equal">
      <formula>0</formula>
    </cfRule>
  </conditionalFormatting>
  <conditionalFormatting sqref="EV137:EX137">
    <cfRule type="cellIs" dxfId="12803" priority="12687" operator="equal">
      <formula>0</formula>
    </cfRule>
  </conditionalFormatting>
  <conditionalFormatting sqref="EV138:EX138">
    <cfRule type="cellIs" dxfId="12802" priority="12686" operator="equal">
      <formula>0</formula>
    </cfRule>
  </conditionalFormatting>
  <conditionalFormatting sqref="EV137:EX137">
    <cfRule type="cellIs" dxfId="12801" priority="12685" operator="equal">
      <formula>0</formula>
    </cfRule>
  </conditionalFormatting>
  <conditionalFormatting sqref="EV138:EX138">
    <cfRule type="cellIs" dxfId="12800" priority="12684" operator="equal">
      <formula>0</formula>
    </cfRule>
  </conditionalFormatting>
  <conditionalFormatting sqref="EV138:EX138">
    <cfRule type="cellIs" dxfId="12799" priority="12683" operator="equal">
      <formula>0</formula>
    </cfRule>
  </conditionalFormatting>
  <conditionalFormatting sqref="EV139:EX139">
    <cfRule type="cellIs" dxfId="12798" priority="12682" operator="equal">
      <formula>0</formula>
    </cfRule>
  </conditionalFormatting>
  <conditionalFormatting sqref="EV133:EX133">
    <cfRule type="cellIs" dxfId="12797" priority="12681" operator="equal">
      <formula>0</formula>
    </cfRule>
  </conditionalFormatting>
  <conditionalFormatting sqref="EV134:EX134">
    <cfRule type="cellIs" dxfId="12796" priority="12680" operator="equal">
      <formula>0</formula>
    </cfRule>
  </conditionalFormatting>
  <conditionalFormatting sqref="EV134:EX134">
    <cfRule type="cellIs" dxfId="12795" priority="12679" operator="equal">
      <formula>0</formula>
    </cfRule>
  </conditionalFormatting>
  <conditionalFormatting sqref="EV135:EX135">
    <cfRule type="cellIs" dxfId="12794" priority="12678" operator="equal">
      <formula>0</formula>
    </cfRule>
  </conditionalFormatting>
  <conditionalFormatting sqref="EV134:EX134">
    <cfRule type="cellIs" dxfId="12793" priority="12677" operator="equal">
      <formula>0</formula>
    </cfRule>
  </conditionalFormatting>
  <conditionalFormatting sqref="EV135:EX135">
    <cfRule type="cellIs" dxfId="12792" priority="12676" operator="equal">
      <formula>0</formula>
    </cfRule>
  </conditionalFormatting>
  <conditionalFormatting sqref="EV135:EX135">
    <cfRule type="cellIs" dxfId="12791" priority="12675" operator="equal">
      <formula>0</formula>
    </cfRule>
  </conditionalFormatting>
  <conditionalFormatting sqref="EV136:EX136">
    <cfRule type="cellIs" dxfId="12790" priority="12674" operator="equal">
      <formula>0</formula>
    </cfRule>
  </conditionalFormatting>
  <conditionalFormatting sqref="EV135:EX135">
    <cfRule type="cellIs" dxfId="12789" priority="12673" operator="equal">
      <formula>0</formula>
    </cfRule>
  </conditionalFormatting>
  <conditionalFormatting sqref="EV136:EX136">
    <cfRule type="cellIs" dxfId="12788" priority="12672" operator="equal">
      <formula>0</formula>
    </cfRule>
  </conditionalFormatting>
  <conditionalFormatting sqref="EV136:EX136">
    <cfRule type="cellIs" dxfId="12787" priority="12671" operator="equal">
      <formula>0</formula>
    </cfRule>
  </conditionalFormatting>
  <conditionalFormatting sqref="EV137:EX137">
    <cfRule type="cellIs" dxfId="12786" priority="12670" operator="equal">
      <formula>0</formula>
    </cfRule>
  </conditionalFormatting>
  <conditionalFormatting sqref="EV136:EX136">
    <cfRule type="cellIs" dxfId="12785" priority="12669" operator="equal">
      <formula>0</formula>
    </cfRule>
  </conditionalFormatting>
  <conditionalFormatting sqref="EV137:EX137">
    <cfRule type="cellIs" dxfId="12784" priority="12668" operator="equal">
      <formula>0</formula>
    </cfRule>
  </conditionalFormatting>
  <conditionalFormatting sqref="EV137:EX137">
    <cfRule type="cellIs" dxfId="12783" priority="12667" operator="equal">
      <formula>0</formula>
    </cfRule>
  </conditionalFormatting>
  <conditionalFormatting sqref="EV138:EX138">
    <cfRule type="cellIs" dxfId="12782" priority="12666" operator="equal">
      <formula>0</formula>
    </cfRule>
  </conditionalFormatting>
  <conditionalFormatting sqref="B136 D136:L136">
    <cfRule type="cellIs" dxfId="12781" priority="12665" operator="equal">
      <formula>0</formula>
    </cfRule>
  </conditionalFormatting>
  <conditionalFormatting sqref="C136">
    <cfRule type="cellIs" dxfId="12780" priority="12664" operator="equal">
      <formula>0</formula>
    </cfRule>
  </conditionalFormatting>
  <conditionalFormatting sqref="B137 D137:L137">
    <cfRule type="cellIs" dxfId="12779" priority="12663" operator="equal">
      <formula>0</formula>
    </cfRule>
  </conditionalFormatting>
  <conditionalFormatting sqref="C137">
    <cfRule type="cellIs" dxfId="12778" priority="12662" operator="equal">
      <formula>0</formula>
    </cfRule>
  </conditionalFormatting>
  <conditionalFormatting sqref="B137 D137:L137">
    <cfRule type="cellIs" dxfId="12777" priority="12661" operator="equal">
      <formula>0</formula>
    </cfRule>
  </conditionalFormatting>
  <conditionalFormatting sqref="C137">
    <cfRule type="cellIs" dxfId="12776" priority="12660" operator="equal">
      <formula>0</formula>
    </cfRule>
  </conditionalFormatting>
  <conditionalFormatting sqref="B138 D138:L138">
    <cfRule type="cellIs" dxfId="12775" priority="12659" operator="equal">
      <formula>0</formula>
    </cfRule>
  </conditionalFormatting>
  <conditionalFormatting sqref="C138">
    <cfRule type="cellIs" dxfId="12774" priority="12658" operator="equal">
      <formula>0</formula>
    </cfRule>
  </conditionalFormatting>
  <conditionalFormatting sqref="B137 D137:L137">
    <cfRule type="cellIs" dxfId="12773" priority="12657" operator="equal">
      <formula>0</formula>
    </cfRule>
  </conditionalFormatting>
  <conditionalFormatting sqref="C137">
    <cfRule type="cellIs" dxfId="12772" priority="12656" operator="equal">
      <formula>0</formula>
    </cfRule>
  </conditionalFormatting>
  <conditionalFormatting sqref="B138 D138:L138">
    <cfRule type="cellIs" dxfId="12771" priority="12655" operator="equal">
      <formula>0</formula>
    </cfRule>
  </conditionalFormatting>
  <conditionalFormatting sqref="C138">
    <cfRule type="cellIs" dxfId="12770" priority="12654" operator="equal">
      <formula>0</formula>
    </cfRule>
  </conditionalFormatting>
  <conditionalFormatting sqref="B138 D138:L138">
    <cfRule type="cellIs" dxfId="12769" priority="12653" operator="equal">
      <formula>0</formula>
    </cfRule>
  </conditionalFormatting>
  <conditionalFormatting sqref="C138">
    <cfRule type="cellIs" dxfId="12768" priority="12652" operator="equal">
      <formula>0</formula>
    </cfRule>
  </conditionalFormatting>
  <conditionalFormatting sqref="B139 D139:L139">
    <cfRule type="cellIs" dxfId="12767" priority="12651" operator="equal">
      <formula>0</formula>
    </cfRule>
  </conditionalFormatting>
  <conditionalFormatting sqref="C139">
    <cfRule type="cellIs" dxfId="12766" priority="12650" operator="equal">
      <formula>0</formula>
    </cfRule>
  </conditionalFormatting>
  <conditionalFormatting sqref="B138 D138:L138">
    <cfRule type="cellIs" dxfId="12765" priority="12649" operator="equal">
      <formula>0</formula>
    </cfRule>
  </conditionalFormatting>
  <conditionalFormatting sqref="C138">
    <cfRule type="cellIs" dxfId="12764" priority="12648" operator="equal">
      <formula>0</formula>
    </cfRule>
  </conditionalFormatting>
  <conditionalFormatting sqref="B139 D139:L139">
    <cfRule type="cellIs" dxfId="12763" priority="12647" operator="equal">
      <formula>0</formula>
    </cfRule>
  </conditionalFormatting>
  <conditionalFormatting sqref="C139">
    <cfRule type="cellIs" dxfId="12762" priority="12646" operator="equal">
      <formula>0</formula>
    </cfRule>
  </conditionalFormatting>
  <conditionalFormatting sqref="B139 D139:L139">
    <cfRule type="cellIs" dxfId="12761" priority="12645" operator="equal">
      <formula>0</formula>
    </cfRule>
  </conditionalFormatting>
  <conditionalFormatting sqref="C139">
    <cfRule type="cellIs" dxfId="12760" priority="12644" operator="equal">
      <formula>0</formula>
    </cfRule>
  </conditionalFormatting>
  <conditionalFormatting sqref="B139 D139:L139">
    <cfRule type="cellIs" dxfId="12759" priority="12643" operator="equal">
      <formula>0</formula>
    </cfRule>
  </conditionalFormatting>
  <conditionalFormatting sqref="C139">
    <cfRule type="cellIs" dxfId="12758" priority="12642" operator="equal">
      <formula>0</formula>
    </cfRule>
  </conditionalFormatting>
  <conditionalFormatting sqref="B135 D135:L135">
    <cfRule type="cellIs" dxfId="12757" priority="12641" operator="equal">
      <formula>0</formula>
    </cfRule>
  </conditionalFormatting>
  <conditionalFormatting sqref="C135">
    <cfRule type="cellIs" dxfId="12756" priority="12640" operator="equal">
      <formula>0</formula>
    </cfRule>
  </conditionalFormatting>
  <conditionalFormatting sqref="B136 D136:L136">
    <cfRule type="cellIs" dxfId="12755" priority="12639" operator="equal">
      <formula>0</formula>
    </cfRule>
  </conditionalFormatting>
  <conditionalFormatting sqref="C136">
    <cfRule type="cellIs" dxfId="12754" priority="12638" operator="equal">
      <formula>0</formula>
    </cfRule>
  </conditionalFormatting>
  <conditionalFormatting sqref="B136 D136:L136">
    <cfRule type="cellIs" dxfId="12753" priority="12637" operator="equal">
      <formula>0</formula>
    </cfRule>
  </conditionalFormatting>
  <conditionalFormatting sqref="C136">
    <cfRule type="cellIs" dxfId="12752" priority="12636" operator="equal">
      <formula>0</formula>
    </cfRule>
  </conditionalFormatting>
  <conditionalFormatting sqref="B137 D137:L137">
    <cfRule type="cellIs" dxfId="12751" priority="12635" operator="equal">
      <formula>0</formula>
    </cfRule>
  </conditionalFormatting>
  <conditionalFormatting sqref="C137">
    <cfRule type="cellIs" dxfId="12750" priority="12634" operator="equal">
      <formula>0</formula>
    </cfRule>
  </conditionalFormatting>
  <conditionalFormatting sqref="B136 D136:L136">
    <cfRule type="cellIs" dxfId="12749" priority="12633" operator="equal">
      <formula>0</formula>
    </cfRule>
  </conditionalFormatting>
  <conditionalFormatting sqref="C136">
    <cfRule type="cellIs" dxfId="12748" priority="12632" operator="equal">
      <formula>0</formula>
    </cfRule>
  </conditionalFormatting>
  <conditionalFormatting sqref="B137 D137:L137">
    <cfRule type="cellIs" dxfId="12747" priority="12631" operator="equal">
      <formula>0</formula>
    </cfRule>
  </conditionalFormatting>
  <conditionalFormatting sqref="C137">
    <cfRule type="cellIs" dxfId="12746" priority="12630" operator="equal">
      <formula>0</formula>
    </cfRule>
  </conditionalFormatting>
  <conditionalFormatting sqref="B137 D137:L137">
    <cfRule type="cellIs" dxfId="12745" priority="12629" operator="equal">
      <formula>0</formula>
    </cfRule>
  </conditionalFormatting>
  <conditionalFormatting sqref="C137">
    <cfRule type="cellIs" dxfId="12744" priority="12628" operator="equal">
      <formula>0</formula>
    </cfRule>
  </conditionalFormatting>
  <conditionalFormatting sqref="B138 D138:L138">
    <cfRule type="cellIs" dxfId="12743" priority="12627" operator="equal">
      <formula>0</formula>
    </cfRule>
  </conditionalFormatting>
  <conditionalFormatting sqref="C138">
    <cfRule type="cellIs" dxfId="12742" priority="12626" operator="equal">
      <formula>0</formula>
    </cfRule>
  </conditionalFormatting>
  <conditionalFormatting sqref="B137 D137:L137">
    <cfRule type="cellIs" dxfId="12741" priority="12625" operator="equal">
      <formula>0</formula>
    </cfRule>
  </conditionalFormatting>
  <conditionalFormatting sqref="C137">
    <cfRule type="cellIs" dxfId="12740" priority="12624" operator="equal">
      <formula>0</formula>
    </cfRule>
  </conditionalFormatting>
  <conditionalFormatting sqref="B138 D138:L138">
    <cfRule type="cellIs" dxfId="12739" priority="12623" operator="equal">
      <formula>0</formula>
    </cfRule>
  </conditionalFormatting>
  <conditionalFormatting sqref="C138">
    <cfRule type="cellIs" dxfId="12738" priority="12622" operator="equal">
      <formula>0</formula>
    </cfRule>
  </conditionalFormatting>
  <conditionalFormatting sqref="B138 D138:L138">
    <cfRule type="cellIs" dxfId="12737" priority="12621" operator="equal">
      <formula>0</formula>
    </cfRule>
  </conditionalFormatting>
  <conditionalFormatting sqref="C138">
    <cfRule type="cellIs" dxfId="12736" priority="12620" operator="equal">
      <formula>0</formula>
    </cfRule>
  </conditionalFormatting>
  <conditionalFormatting sqref="B139 D139:L139">
    <cfRule type="cellIs" dxfId="12735" priority="12619" operator="equal">
      <formula>0</formula>
    </cfRule>
  </conditionalFormatting>
  <conditionalFormatting sqref="C139">
    <cfRule type="cellIs" dxfId="12734" priority="12618" operator="equal">
      <formula>0</formula>
    </cfRule>
  </conditionalFormatting>
  <conditionalFormatting sqref="B138 D138:L138">
    <cfRule type="cellIs" dxfId="12733" priority="12617" operator="equal">
      <formula>0</formula>
    </cfRule>
  </conditionalFormatting>
  <conditionalFormatting sqref="C138">
    <cfRule type="cellIs" dxfId="12732" priority="12616" operator="equal">
      <formula>0</formula>
    </cfRule>
  </conditionalFormatting>
  <conditionalFormatting sqref="B139 D139:L139">
    <cfRule type="cellIs" dxfId="12731" priority="12615" operator="equal">
      <formula>0</formula>
    </cfRule>
  </conditionalFormatting>
  <conditionalFormatting sqref="C139">
    <cfRule type="cellIs" dxfId="12730" priority="12614" operator="equal">
      <formula>0</formula>
    </cfRule>
  </conditionalFormatting>
  <conditionalFormatting sqref="B139 D139:L139">
    <cfRule type="cellIs" dxfId="12729" priority="12613" operator="equal">
      <formula>0</formula>
    </cfRule>
  </conditionalFormatting>
  <conditionalFormatting sqref="C139">
    <cfRule type="cellIs" dxfId="12728" priority="12612" operator="equal">
      <formula>0</formula>
    </cfRule>
  </conditionalFormatting>
  <conditionalFormatting sqref="B135 D135:L135">
    <cfRule type="cellIs" dxfId="12727" priority="12611" operator="equal">
      <formula>0</formula>
    </cfRule>
  </conditionalFormatting>
  <conditionalFormatting sqref="C135">
    <cfRule type="cellIs" dxfId="12726" priority="12610" operator="equal">
      <formula>0</formula>
    </cfRule>
  </conditionalFormatting>
  <conditionalFormatting sqref="B136 D136:L136">
    <cfRule type="cellIs" dxfId="12725" priority="12609" operator="equal">
      <formula>0</formula>
    </cfRule>
  </conditionalFormatting>
  <conditionalFormatting sqref="C136">
    <cfRule type="cellIs" dxfId="12724" priority="12608" operator="equal">
      <formula>0</formula>
    </cfRule>
  </conditionalFormatting>
  <conditionalFormatting sqref="B136 D136:L136">
    <cfRule type="cellIs" dxfId="12723" priority="12607" operator="equal">
      <formula>0</formula>
    </cfRule>
  </conditionalFormatting>
  <conditionalFormatting sqref="C136">
    <cfRule type="cellIs" dxfId="12722" priority="12606" operator="equal">
      <formula>0</formula>
    </cfRule>
  </conditionalFormatting>
  <conditionalFormatting sqref="B137 D137:L137">
    <cfRule type="cellIs" dxfId="12721" priority="12605" operator="equal">
      <formula>0</formula>
    </cfRule>
  </conditionalFormatting>
  <conditionalFormatting sqref="C137">
    <cfRule type="cellIs" dxfId="12720" priority="12604" operator="equal">
      <formula>0</formula>
    </cfRule>
  </conditionalFormatting>
  <conditionalFormatting sqref="B136 D136:L136">
    <cfRule type="cellIs" dxfId="12719" priority="12603" operator="equal">
      <formula>0</formula>
    </cfRule>
  </conditionalFormatting>
  <conditionalFormatting sqref="C136">
    <cfRule type="cellIs" dxfId="12718" priority="12602" operator="equal">
      <formula>0</formula>
    </cfRule>
  </conditionalFormatting>
  <conditionalFormatting sqref="B137 D137:L137">
    <cfRule type="cellIs" dxfId="12717" priority="12601" operator="equal">
      <formula>0</formula>
    </cfRule>
  </conditionalFormatting>
  <conditionalFormatting sqref="C137">
    <cfRule type="cellIs" dxfId="12716" priority="12600" operator="equal">
      <formula>0</formula>
    </cfRule>
  </conditionalFormatting>
  <conditionalFormatting sqref="B137 D137:L137">
    <cfRule type="cellIs" dxfId="12715" priority="12599" operator="equal">
      <formula>0</formula>
    </cfRule>
  </conditionalFormatting>
  <conditionalFormatting sqref="C137">
    <cfRule type="cellIs" dxfId="12714" priority="12598" operator="equal">
      <formula>0</formula>
    </cfRule>
  </conditionalFormatting>
  <conditionalFormatting sqref="B138 D138:L138">
    <cfRule type="cellIs" dxfId="12713" priority="12597" operator="equal">
      <formula>0</formula>
    </cfRule>
  </conditionalFormatting>
  <conditionalFormatting sqref="C138">
    <cfRule type="cellIs" dxfId="12712" priority="12596" operator="equal">
      <formula>0</formula>
    </cfRule>
  </conditionalFormatting>
  <conditionalFormatting sqref="B137 D137:L137">
    <cfRule type="cellIs" dxfId="12711" priority="12595" operator="equal">
      <formula>0</formula>
    </cfRule>
  </conditionalFormatting>
  <conditionalFormatting sqref="C137">
    <cfRule type="cellIs" dxfId="12710" priority="12594" operator="equal">
      <formula>0</formula>
    </cfRule>
  </conditionalFormatting>
  <conditionalFormatting sqref="B138 D138:L138">
    <cfRule type="cellIs" dxfId="12709" priority="12593" operator="equal">
      <formula>0</formula>
    </cfRule>
  </conditionalFormatting>
  <conditionalFormatting sqref="C138">
    <cfRule type="cellIs" dxfId="12708" priority="12592" operator="equal">
      <formula>0</formula>
    </cfRule>
  </conditionalFormatting>
  <conditionalFormatting sqref="B138 D138:L138">
    <cfRule type="cellIs" dxfId="12707" priority="12591" operator="equal">
      <formula>0</formula>
    </cfRule>
  </conditionalFormatting>
  <conditionalFormatting sqref="C138">
    <cfRule type="cellIs" dxfId="12706" priority="12590" operator="equal">
      <formula>0</formula>
    </cfRule>
  </conditionalFormatting>
  <conditionalFormatting sqref="B139 D139:L139">
    <cfRule type="cellIs" dxfId="12705" priority="12589" operator="equal">
      <formula>0</formula>
    </cfRule>
  </conditionalFormatting>
  <conditionalFormatting sqref="C139">
    <cfRule type="cellIs" dxfId="12704" priority="12588" operator="equal">
      <formula>0</formula>
    </cfRule>
  </conditionalFormatting>
  <conditionalFormatting sqref="B138 D138:L138">
    <cfRule type="cellIs" dxfId="12703" priority="12587" operator="equal">
      <formula>0</formula>
    </cfRule>
  </conditionalFormatting>
  <conditionalFormatting sqref="C138">
    <cfRule type="cellIs" dxfId="12702" priority="12586" operator="equal">
      <formula>0</formula>
    </cfRule>
  </conditionalFormatting>
  <conditionalFormatting sqref="B139 D139:L139">
    <cfRule type="cellIs" dxfId="12701" priority="12585" operator="equal">
      <formula>0</formula>
    </cfRule>
  </conditionalFormatting>
  <conditionalFormatting sqref="C139">
    <cfRule type="cellIs" dxfId="12700" priority="12584" operator="equal">
      <formula>0</formula>
    </cfRule>
  </conditionalFormatting>
  <conditionalFormatting sqref="B139 D139:L139">
    <cfRule type="cellIs" dxfId="12699" priority="12583" operator="equal">
      <formula>0</formula>
    </cfRule>
  </conditionalFormatting>
  <conditionalFormatting sqref="C139">
    <cfRule type="cellIs" dxfId="12698" priority="12582" operator="equal">
      <formula>0</formula>
    </cfRule>
  </conditionalFormatting>
  <conditionalFormatting sqref="B134 D134:L134">
    <cfRule type="cellIs" dxfId="12697" priority="12581" operator="equal">
      <formula>0</formula>
    </cfRule>
  </conditionalFormatting>
  <conditionalFormatting sqref="C134">
    <cfRule type="cellIs" dxfId="12696" priority="12580" operator="equal">
      <formula>0</formula>
    </cfRule>
  </conditionalFormatting>
  <conditionalFormatting sqref="B135 D135:L135">
    <cfRule type="cellIs" dxfId="12695" priority="12579" operator="equal">
      <formula>0</formula>
    </cfRule>
  </conditionalFormatting>
  <conditionalFormatting sqref="C135">
    <cfRule type="cellIs" dxfId="12694" priority="12578" operator="equal">
      <formula>0</formula>
    </cfRule>
  </conditionalFormatting>
  <conditionalFormatting sqref="B135 D135:L135">
    <cfRule type="cellIs" dxfId="12693" priority="12577" operator="equal">
      <formula>0</formula>
    </cfRule>
  </conditionalFormatting>
  <conditionalFormatting sqref="C135">
    <cfRule type="cellIs" dxfId="12692" priority="12576" operator="equal">
      <formula>0</formula>
    </cfRule>
  </conditionalFormatting>
  <conditionalFormatting sqref="B136 D136:L136">
    <cfRule type="cellIs" dxfId="12691" priority="12575" operator="equal">
      <formula>0</formula>
    </cfRule>
  </conditionalFormatting>
  <conditionalFormatting sqref="C136">
    <cfRule type="cellIs" dxfId="12690" priority="12574" operator="equal">
      <formula>0</formula>
    </cfRule>
  </conditionalFormatting>
  <conditionalFormatting sqref="B135 D135:L135">
    <cfRule type="cellIs" dxfId="12689" priority="12573" operator="equal">
      <formula>0</formula>
    </cfRule>
  </conditionalFormatting>
  <conditionalFormatting sqref="C135">
    <cfRule type="cellIs" dxfId="12688" priority="12572" operator="equal">
      <formula>0</formula>
    </cfRule>
  </conditionalFormatting>
  <conditionalFormatting sqref="B136 D136:L136">
    <cfRule type="cellIs" dxfId="12687" priority="12571" operator="equal">
      <formula>0</formula>
    </cfRule>
  </conditionalFormatting>
  <conditionalFormatting sqref="C136">
    <cfRule type="cellIs" dxfId="12686" priority="12570" operator="equal">
      <formula>0</formula>
    </cfRule>
  </conditionalFormatting>
  <conditionalFormatting sqref="B136 D136:L136">
    <cfRule type="cellIs" dxfId="12685" priority="12569" operator="equal">
      <formula>0</formula>
    </cfRule>
  </conditionalFormatting>
  <conditionalFormatting sqref="C136">
    <cfRule type="cellIs" dxfId="12684" priority="12568" operator="equal">
      <formula>0</formula>
    </cfRule>
  </conditionalFormatting>
  <conditionalFormatting sqref="B137 D137:L137">
    <cfRule type="cellIs" dxfId="12683" priority="12567" operator="equal">
      <formula>0</formula>
    </cfRule>
  </conditionalFormatting>
  <conditionalFormatting sqref="C137">
    <cfRule type="cellIs" dxfId="12682" priority="12566" operator="equal">
      <formula>0</formula>
    </cfRule>
  </conditionalFormatting>
  <conditionalFormatting sqref="B136 D136:L136">
    <cfRule type="cellIs" dxfId="12681" priority="12565" operator="equal">
      <formula>0</formula>
    </cfRule>
  </conditionalFormatting>
  <conditionalFormatting sqref="C136">
    <cfRule type="cellIs" dxfId="12680" priority="12564" operator="equal">
      <formula>0</formula>
    </cfRule>
  </conditionalFormatting>
  <conditionalFormatting sqref="B137 D137:L137">
    <cfRule type="cellIs" dxfId="12679" priority="12563" operator="equal">
      <formula>0</formula>
    </cfRule>
  </conditionalFormatting>
  <conditionalFormatting sqref="C137">
    <cfRule type="cellIs" dxfId="12678" priority="12562" operator="equal">
      <formula>0</formula>
    </cfRule>
  </conditionalFormatting>
  <conditionalFormatting sqref="B137 D137:L137">
    <cfRule type="cellIs" dxfId="12677" priority="12561" operator="equal">
      <formula>0</formula>
    </cfRule>
  </conditionalFormatting>
  <conditionalFormatting sqref="C137">
    <cfRule type="cellIs" dxfId="12676" priority="12560" operator="equal">
      <formula>0</formula>
    </cfRule>
  </conditionalFormatting>
  <conditionalFormatting sqref="B138 D138:L138">
    <cfRule type="cellIs" dxfId="12675" priority="12559" operator="equal">
      <formula>0</formula>
    </cfRule>
  </conditionalFormatting>
  <conditionalFormatting sqref="C138">
    <cfRule type="cellIs" dxfId="12674" priority="12558" operator="equal">
      <formula>0</formula>
    </cfRule>
  </conditionalFormatting>
  <conditionalFormatting sqref="B137 D137:L137">
    <cfRule type="cellIs" dxfId="12673" priority="12557" operator="equal">
      <formula>0</formula>
    </cfRule>
  </conditionalFormatting>
  <conditionalFormatting sqref="C137">
    <cfRule type="cellIs" dxfId="12672" priority="12556" operator="equal">
      <formula>0</formula>
    </cfRule>
  </conditionalFormatting>
  <conditionalFormatting sqref="B138 D138:L138">
    <cfRule type="cellIs" dxfId="12671" priority="12555" operator="equal">
      <formula>0</formula>
    </cfRule>
  </conditionalFormatting>
  <conditionalFormatting sqref="C138">
    <cfRule type="cellIs" dxfId="12670" priority="12554" operator="equal">
      <formula>0</formula>
    </cfRule>
  </conditionalFormatting>
  <conditionalFormatting sqref="B138 D138:L138">
    <cfRule type="cellIs" dxfId="12669" priority="12553" operator="equal">
      <formula>0</formula>
    </cfRule>
  </conditionalFormatting>
  <conditionalFormatting sqref="C138">
    <cfRule type="cellIs" dxfId="12668" priority="12552" operator="equal">
      <formula>0</formula>
    </cfRule>
  </conditionalFormatting>
  <conditionalFormatting sqref="B139 D139:L139">
    <cfRule type="cellIs" dxfId="12667" priority="12551" operator="equal">
      <formula>0</formula>
    </cfRule>
  </conditionalFormatting>
  <conditionalFormatting sqref="C139">
    <cfRule type="cellIs" dxfId="12666" priority="12550" operator="equal">
      <formula>0</formula>
    </cfRule>
  </conditionalFormatting>
  <conditionalFormatting sqref="AJ136:AK136">
    <cfRule type="cellIs" dxfId="12665" priority="12549" operator="equal">
      <formula>0</formula>
    </cfRule>
  </conditionalFormatting>
  <conditionalFormatting sqref="AJ137:AK137">
    <cfRule type="cellIs" dxfId="12664" priority="12548" operator="equal">
      <formula>0</formula>
    </cfRule>
  </conditionalFormatting>
  <conditionalFormatting sqref="AJ137:AK137">
    <cfRule type="cellIs" dxfId="12663" priority="12547" operator="equal">
      <formula>0</formula>
    </cfRule>
  </conditionalFormatting>
  <conditionalFormatting sqref="AJ138:AK138">
    <cfRule type="cellIs" dxfId="12662" priority="12546" operator="equal">
      <formula>0</formula>
    </cfRule>
  </conditionalFormatting>
  <conditionalFormatting sqref="AJ137:AK137">
    <cfRule type="cellIs" dxfId="12661" priority="12545" operator="equal">
      <formula>0</formula>
    </cfRule>
  </conditionalFormatting>
  <conditionalFormatting sqref="AJ138:AK138">
    <cfRule type="cellIs" dxfId="12660" priority="12544" operator="equal">
      <formula>0</formula>
    </cfRule>
  </conditionalFormatting>
  <conditionalFormatting sqref="AJ138:AK138">
    <cfRule type="cellIs" dxfId="12659" priority="12543" operator="equal">
      <formula>0</formula>
    </cfRule>
  </conditionalFormatting>
  <conditionalFormatting sqref="AJ139:AK139">
    <cfRule type="cellIs" dxfId="12658" priority="12542" operator="equal">
      <formula>0</formula>
    </cfRule>
  </conditionalFormatting>
  <conditionalFormatting sqref="AJ138:AK138">
    <cfRule type="cellIs" dxfId="12657" priority="12541" operator="equal">
      <formula>0</formula>
    </cfRule>
  </conditionalFormatting>
  <conditionalFormatting sqref="AJ139:AK139">
    <cfRule type="cellIs" dxfId="12656" priority="12540" operator="equal">
      <formula>0</formula>
    </cfRule>
  </conditionalFormatting>
  <conditionalFormatting sqref="AJ139:AK139">
    <cfRule type="cellIs" dxfId="12655" priority="12539" operator="equal">
      <formula>0</formula>
    </cfRule>
  </conditionalFormatting>
  <conditionalFormatting sqref="AJ140:AK140">
    <cfRule type="cellIs" dxfId="12654" priority="12538" operator="equal">
      <formula>0</formula>
    </cfRule>
  </conditionalFormatting>
  <conditionalFormatting sqref="AJ139:AK139">
    <cfRule type="cellIs" dxfId="12653" priority="12537" operator="equal">
      <formula>0</formula>
    </cfRule>
  </conditionalFormatting>
  <conditionalFormatting sqref="AJ140:AK140">
    <cfRule type="cellIs" dxfId="12652" priority="12536" operator="equal">
      <formula>0</formula>
    </cfRule>
  </conditionalFormatting>
  <conditionalFormatting sqref="AJ140:AK140">
    <cfRule type="cellIs" dxfId="12651" priority="12535" operator="equal">
      <formula>0</formula>
    </cfRule>
  </conditionalFormatting>
  <conditionalFormatting sqref="AJ135:AK135">
    <cfRule type="cellIs" dxfId="12650" priority="12534" operator="equal">
      <formula>0</formula>
    </cfRule>
  </conditionalFormatting>
  <conditionalFormatting sqref="AJ136:AK136">
    <cfRule type="cellIs" dxfId="12649" priority="12533" operator="equal">
      <formula>0</formula>
    </cfRule>
  </conditionalFormatting>
  <conditionalFormatting sqref="AJ136:AK136">
    <cfRule type="cellIs" dxfId="12648" priority="12532" operator="equal">
      <formula>0</formula>
    </cfRule>
  </conditionalFormatting>
  <conditionalFormatting sqref="AJ137:AK137">
    <cfRule type="cellIs" dxfId="12647" priority="12531" operator="equal">
      <formula>0</formula>
    </cfRule>
  </conditionalFormatting>
  <conditionalFormatting sqref="AJ136:AK136">
    <cfRule type="cellIs" dxfId="12646" priority="12530" operator="equal">
      <formula>0</formula>
    </cfRule>
  </conditionalFormatting>
  <conditionalFormatting sqref="AJ137:AK137">
    <cfRule type="cellIs" dxfId="12645" priority="12529" operator="equal">
      <formula>0</formula>
    </cfRule>
  </conditionalFormatting>
  <conditionalFormatting sqref="AJ137:AK137">
    <cfRule type="cellIs" dxfId="12644" priority="12528" operator="equal">
      <formula>0</formula>
    </cfRule>
  </conditionalFormatting>
  <conditionalFormatting sqref="AJ138:AK138">
    <cfRule type="cellIs" dxfId="12643" priority="12527" operator="equal">
      <formula>0</formula>
    </cfRule>
  </conditionalFormatting>
  <conditionalFormatting sqref="AJ137:AK137">
    <cfRule type="cellIs" dxfId="12642" priority="12526" operator="equal">
      <formula>0</formula>
    </cfRule>
  </conditionalFormatting>
  <conditionalFormatting sqref="AJ138:AK138">
    <cfRule type="cellIs" dxfId="12641" priority="12525" operator="equal">
      <formula>0</formula>
    </cfRule>
  </conditionalFormatting>
  <conditionalFormatting sqref="AJ138:AK138">
    <cfRule type="cellIs" dxfId="12640" priority="12524" operator="equal">
      <formula>0</formula>
    </cfRule>
  </conditionalFormatting>
  <conditionalFormatting sqref="AJ139:AK139">
    <cfRule type="cellIs" dxfId="12639" priority="12523" operator="equal">
      <formula>0</formula>
    </cfRule>
  </conditionalFormatting>
  <conditionalFormatting sqref="AJ138:AK138">
    <cfRule type="cellIs" dxfId="12638" priority="12522" operator="equal">
      <formula>0</formula>
    </cfRule>
  </conditionalFormatting>
  <conditionalFormatting sqref="AJ139:AK139">
    <cfRule type="cellIs" dxfId="12637" priority="12521" operator="equal">
      <formula>0</formula>
    </cfRule>
  </conditionalFormatting>
  <conditionalFormatting sqref="AJ139:AK139">
    <cfRule type="cellIs" dxfId="12636" priority="12520" operator="equal">
      <formula>0</formula>
    </cfRule>
  </conditionalFormatting>
  <conditionalFormatting sqref="AJ140:AK140">
    <cfRule type="cellIs" dxfId="12635" priority="12519" operator="equal">
      <formula>0</formula>
    </cfRule>
  </conditionalFormatting>
  <conditionalFormatting sqref="AJ135:AK135">
    <cfRule type="cellIs" dxfId="12634" priority="12518" operator="equal">
      <formula>0</formula>
    </cfRule>
  </conditionalFormatting>
  <conditionalFormatting sqref="AJ136:AK136">
    <cfRule type="cellIs" dxfId="12633" priority="12517" operator="equal">
      <formula>0</formula>
    </cfRule>
  </conditionalFormatting>
  <conditionalFormatting sqref="AJ136:AK136">
    <cfRule type="cellIs" dxfId="12632" priority="12516" operator="equal">
      <formula>0</formula>
    </cfRule>
  </conditionalFormatting>
  <conditionalFormatting sqref="AJ137:AK137">
    <cfRule type="cellIs" dxfId="12631" priority="12515" operator="equal">
      <formula>0</formula>
    </cfRule>
  </conditionalFormatting>
  <conditionalFormatting sqref="AJ136:AK136">
    <cfRule type="cellIs" dxfId="12630" priority="12514" operator="equal">
      <formula>0</formula>
    </cfRule>
  </conditionalFormatting>
  <conditionalFormatting sqref="AJ137:AK137">
    <cfRule type="cellIs" dxfId="12629" priority="12513" operator="equal">
      <formula>0</formula>
    </cfRule>
  </conditionalFormatting>
  <conditionalFormatting sqref="AJ137:AK137">
    <cfRule type="cellIs" dxfId="12628" priority="12512" operator="equal">
      <formula>0</formula>
    </cfRule>
  </conditionalFormatting>
  <conditionalFormatting sqref="AJ138:AK138">
    <cfRule type="cellIs" dxfId="12627" priority="12511" operator="equal">
      <formula>0</formula>
    </cfRule>
  </conditionalFormatting>
  <conditionalFormatting sqref="AJ137:AK137">
    <cfRule type="cellIs" dxfId="12626" priority="12510" operator="equal">
      <formula>0</formula>
    </cfRule>
  </conditionalFormatting>
  <conditionalFormatting sqref="AJ138:AK138">
    <cfRule type="cellIs" dxfId="12625" priority="12509" operator="equal">
      <formula>0</formula>
    </cfRule>
  </conditionalFormatting>
  <conditionalFormatting sqref="AJ138:AK138">
    <cfRule type="cellIs" dxfId="12624" priority="12508" operator="equal">
      <formula>0</formula>
    </cfRule>
  </conditionalFormatting>
  <conditionalFormatting sqref="AJ139:AK139">
    <cfRule type="cellIs" dxfId="12623" priority="12507" operator="equal">
      <formula>0</formula>
    </cfRule>
  </conditionalFormatting>
  <conditionalFormatting sqref="AJ138:AK138">
    <cfRule type="cellIs" dxfId="12622" priority="12506" operator="equal">
      <formula>0</formula>
    </cfRule>
  </conditionalFormatting>
  <conditionalFormatting sqref="AJ139:AK139">
    <cfRule type="cellIs" dxfId="12621" priority="12505" operator="equal">
      <formula>0</formula>
    </cfRule>
  </conditionalFormatting>
  <conditionalFormatting sqref="AJ139:AK139">
    <cfRule type="cellIs" dxfId="12620" priority="12504" operator="equal">
      <formula>0</formula>
    </cfRule>
  </conditionalFormatting>
  <conditionalFormatting sqref="AJ134:AK134">
    <cfRule type="cellIs" dxfId="12619" priority="12503" operator="equal">
      <formula>0</formula>
    </cfRule>
  </conditionalFormatting>
  <conditionalFormatting sqref="AJ135:AK135">
    <cfRule type="cellIs" dxfId="12618" priority="12502" operator="equal">
      <formula>0</formula>
    </cfRule>
  </conditionalFormatting>
  <conditionalFormatting sqref="AJ135:AK135">
    <cfRule type="cellIs" dxfId="12617" priority="12501" operator="equal">
      <formula>0</formula>
    </cfRule>
  </conditionalFormatting>
  <conditionalFormatting sqref="AJ136:AK136">
    <cfRule type="cellIs" dxfId="12616" priority="12500" operator="equal">
      <formula>0</formula>
    </cfRule>
  </conditionalFormatting>
  <conditionalFormatting sqref="AJ135:AK135">
    <cfRule type="cellIs" dxfId="12615" priority="12499" operator="equal">
      <formula>0</formula>
    </cfRule>
  </conditionalFormatting>
  <conditionalFormatting sqref="AJ136:AK136">
    <cfRule type="cellIs" dxfId="12614" priority="12498" operator="equal">
      <formula>0</formula>
    </cfRule>
  </conditionalFormatting>
  <conditionalFormatting sqref="AJ136:AK136">
    <cfRule type="cellIs" dxfId="12613" priority="12497" operator="equal">
      <formula>0</formula>
    </cfRule>
  </conditionalFormatting>
  <conditionalFormatting sqref="AJ137:AK137">
    <cfRule type="cellIs" dxfId="12612" priority="12496" operator="equal">
      <formula>0</formula>
    </cfRule>
  </conditionalFormatting>
  <conditionalFormatting sqref="AJ136:AK136">
    <cfRule type="cellIs" dxfId="12611" priority="12495" operator="equal">
      <formula>0</formula>
    </cfRule>
  </conditionalFormatting>
  <conditionalFormatting sqref="AJ137:AK137">
    <cfRule type="cellIs" dxfId="12610" priority="12494" operator="equal">
      <formula>0</formula>
    </cfRule>
  </conditionalFormatting>
  <conditionalFormatting sqref="AJ137:AK137">
    <cfRule type="cellIs" dxfId="12609" priority="12493" operator="equal">
      <formula>0</formula>
    </cfRule>
  </conditionalFormatting>
  <conditionalFormatting sqref="AJ138:AK138">
    <cfRule type="cellIs" dxfId="12608" priority="12492" operator="equal">
      <formula>0</formula>
    </cfRule>
  </conditionalFormatting>
  <conditionalFormatting sqref="AJ137:AK137">
    <cfRule type="cellIs" dxfId="12607" priority="12491" operator="equal">
      <formula>0</formula>
    </cfRule>
  </conditionalFormatting>
  <conditionalFormatting sqref="AJ138:AK138">
    <cfRule type="cellIs" dxfId="12606" priority="12490" operator="equal">
      <formula>0</formula>
    </cfRule>
  </conditionalFormatting>
  <conditionalFormatting sqref="AJ138:AK138">
    <cfRule type="cellIs" dxfId="12605" priority="12489" operator="equal">
      <formula>0</formula>
    </cfRule>
  </conditionalFormatting>
  <conditionalFormatting sqref="AJ139:AK139">
    <cfRule type="cellIs" dxfId="12604" priority="12488" operator="equal">
      <formula>0</formula>
    </cfRule>
  </conditionalFormatting>
  <conditionalFormatting sqref="AT136:AU136">
    <cfRule type="cellIs" dxfId="12603" priority="12487" operator="equal">
      <formula>0</formula>
    </cfRule>
  </conditionalFormatting>
  <conditionalFormatting sqref="AT137:AU137">
    <cfRule type="cellIs" dxfId="12602" priority="12486" operator="equal">
      <formula>0</formula>
    </cfRule>
  </conditionalFormatting>
  <conditionalFormatting sqref="AT137:AU137">
    <cfRule type="cellIs" dxfId="12601" priority="12485" operator="equal">
      <formula>0</formula>
    </cfRule>
  </conditionalFormatting>
  <conditionalFormatting sqref="AT138:AU138">
    <cfRule type="cellIs" dxfId="12600" priority="12484" operator="equal">
      <formula>0</formula>
    </cfRule>
  </conditionalFormatting>
  <conditionalFormatting sqref="AT137:AU137">
    <cfRule type="cellIs" dxfId="12599" priority="12483" operator="equal">
      <formula>0</formula>
    </cfRule>
  </conditionalFormatting>
  <conditionalFormatting sqref="AT138:AU138">
    <cfRule type="cellIs" dxfId="12598" priority="12482" operator="equal">
      <formula>0</formula>
    </cfRule>
  </conditionalFormatting>
  <conditionalFormatting sqref="AT138:AU138">
    <cfRule type="cellIs" dxfId="12597" priority="12481" operator="equal">
      <formula>0</formula>
    </cfRule>
  </conditionalFormatting>
  <conditionalFormatting sqref="AT139:AU139">
    <cfRule type="cellIs" dxfId="12596" priority="12480" operator="equal">
      <formula>0</formula>
    </cfRule>
  </conditionalFormatting>
  <conditionalFormatting sqref="AT138:AU138">
    <cfRule type="cellIs" dxfId="12595" priority="12479" operator="equal">
      <formula>0</formula>
    </cfRule>
  </conditionalFormatting>
  <conditionalFormatting sqref="AT139:AU139">
    <cfRule type="cellIs" dxfId="12594" priority="12478" operator="equal">
      <formula>0</formula>
    </cfRule>
  </conditionalFormatting>
  <conditionalFormatting sqref="AT139:AU139">
    <cfRule type="cellIs" dxfId="12593" priority="12477" operator="equal">
      <formula>0</formula>
    </cfRule>
  </conditionalFormatting>
  <conditionalFormatting sqref="AT140:AU140">
    <cfRule type="cellIs" dxfId="12592" priority="12476" operator="equal">
      <formula>0</formula>
    </cfRule>
  </conditionalFormatting>
  <conditionalFormatting sqref="AT139:AU139">
    <cfRule type="cellIs" dxfId="12591" priority="12475" operator="equal">
      <formula>0</formula>
    </cfRule>
  </conditionalFormatting>
  <conditionalFormatting sqref="AT140:AU140">
    <cfRule type="cellIs" dxfId="12590" priority="12474" operator="equal">
      <formula>0</formula>
    </cfRule>
  </conditionalFormatting>
  <conditionalFormatting sqref="AT140:AU140">
    <cfRule type="cellIs" dxfId="12589" priority="12473" operator="equal">
      <formula>0</formula>
    </cfRule>
  </conditionalFormatting>
  <conditionalFormatting sqref="AT141:AU141">
    <cfRule type="cellIs" dxfId="12588" priority="12472" operator="equal">
      <formula>0</formula>
    </cfRule>
  </conditionalFormatting>
  <conditionalFormatting sqref="AT135:AU135">
    <cfRule type="cellIs" dxfId="12587" priority="12471" operator="equal">
      <formula>0</formula>
    </cfRule>
  </conditionalFormatting>
  <conditionalFormatting sqref="AT136:AU136">
    <cfRule type="cellIs" dxfId="12586" priority="12470" operator="equal">
      <formula>0</formula>
    </cfRule>
  </conditionalFormatting>
  <conditionalFormatting sqref="AT136:AU136">
    <cfRule type="cellIs" dxfId="12585" priority="12469" operator="equal">
      <formula>0</formula>
    </cfRule>
  </conditionalFormatting>
  <conditionalFormatting sqref="AT137:AU137">
    <cfRule type="cellIs" dxfId="12584" priority="12468" operator="equal">
      <formula>0</formula>
    </cfRule>
  </conditionalFormatting>
  <conditionalFormatting sqref="AT136:AU136">
    <cfRule type="cellIs" dxfId="12583" priority="12467" operator="equal">
      <formula>0</formula>
    </cfRule>
  </conditionalFormatting>
  <conditionalFormatting sqref="AT137:AU137">
    <cfRule type="cellIs" dxfId="12582" priority="12466" operator="equal">
      <formula>0</formula>
    </cfRule>
  </conditionalFormatting>
  <conditionalFormatting sqref="AT137:AU137">
    <cfRule type="cellIs" dxfId="12581" priority="12465" operator="equal">
      <formula>0</formula>
    </cfRule>
  </conditionalFormatting>
  <conditionalFormatting sqref="AT138:AU138">
    <cfRule type="cellIs" dxfId="12580" priority="12464" operator="equal">
      <formula>0</formula>
    </cfRule>
  </conditionalFormatting>
  <conditionalFormatting sqref="AT137:AU137">
    <cfRule type="cellIs" dxfId="12579" priority="12463" operator="equal">
      <formula>0</formula>
    </cfRule>
  </conditionalFormatting>
  <conditionalFormatting sqref="AT138:AU138">
    <cfRule type="cellIs" dxfId="12578" priority="12462" operator="equal">
      <formula>0</formula>
    </cfRule>
  </conditionalFormatting>
  <conditionalFormatting sqref="AT138:AU138">
    <cfRule type="cellIs" dxfId="12577" priority="12461" operator="equal">
      <formula>0</formula>
    </cfRule>
  </conditionalFormatting>
  <conditionalFormatting sqref="AT139:AU139">
    <cfRule type="cellIs" dxfId="12576" priority="12460" operator="equal">
      <formula>0</formula>
    </cfRule>
  </conditionalFormatting>
  <conditionalFormatting sqref="AT138:AU138">
    <cfRule type="cellIs" dxfId="12575" priority="12459" operator="equal">
      <formula>0</formula>
    </cfRule>
  </conditionalFormatting>
  <conditionalFormatting sqref="AT139:AU139">
    <cfRule type="cellIs" dxfId="12574" priority="12458" operator="equal">
      <formula>0</formula>
    </cfRule>
  </conditionalFormatting>
  <conditionalFormatting sqref="AT139:AU139">
    <cfRule type="cellIs" dxfId="12573" priority="12457" operator="equal">
      <formula>0</formula>
    </cfRule>
  </conditionalFormatting>
  <conditionalFormatting sqref="AT140:AU140">
    <cfRule type="cellIs" dxfId="12572" priority="12456" operator="equal">
      <formula>0</formula>
    </cfRule>
  </conditionalFormatting>
  <conditionalFormatting sqref="AT141:AU141">
    <cfRule type="cellIs" dxfId="12571" priority="12455" operator="equal">
      <formula>0</formula>
    </cfRule>
  </conditionalFormatting>
  <conditionalFormatting sqref="AT135:AU135">
    <cfRule type="cellIs" dxfId="12570" priority="12454" operator="equal">
      <formula>0</formula>
    </cfRule>
  </conditionalFormatting>
  <conditionalFormatting sqref="AT136:AU136">
    <cfRule type="cellIs" dxfId="12569" priority="12453" operator="equal">
      <formula>0</formula>
    </cfRule>
  </conditionalFormatting>
  <conditionalFormatting sqref="AT136:AU136">
    <cfRule type="cellIs" dxfId="12568" priority="12452" operator="equal">
      <formula>0</formula>
    </cfRule>
  </conditionalFormatting>
  <conditionalFormatting sqref="AT137:AU137">
    <cfRule type="cellIs" dxfId="12567" priority="12451" operator="equal">
      <formula>0</formula>
    </cfRule>
  </conditionalFormatting>
  <conditionalFormatting sqref="AT136:AU136">
    <cfRule type="cellIs" dxfId="12566" priority="12450" operator="equal">
      <formula>0</formula>
    </cfRule>
  </conditionalFormatting>
  <conditionalFormatting sqref="AT137:AU137">
    <cfRule type="cellIs" dxfId="12565" priority="12449" operator="equal">
      <formula>0</formula>
    </cfRule>
  </conditionalFormatting>
  <conditionalFormatting sqref="AT137:AU137">
    <cfRule type="cellIs" dxfId="12564" priority="12448" operator="equal">
      <formula>0</formula>
    </cfRule>
  </conditionalFormatting>
  <conditionalFormatting sqref="AT138:AU138">
    <cfRule type="cellIs" dxfId="12563" priority="12447" operator="equal">
      <formula>0</formula>
    </cfRule>
  </conditionalFormatting>
  <conditionalFormatting sqref="AT137:AU137">
    <cfRule type="cellIs" dxfId="12562" priority="12446" operator="equal">
      <formula>0</formula>
    </cfRule>
  </conditionalFormatting>
  <conditionalFormatting sqref="AT138:AU138">
    <cfRule type="cellIs" dxfId="12561" priority="12445" operator="equal">
      <formula>0</formula>
    </cfRule>
  </conditionalFormatting>
  <conditionalFormatting sqref="AT138:AU138">
    <cfRule type="cellIs" dxfId="12560" priority="12444" operator="equal">
      <formula>0</formula>
    </cfRule>
  </conditionalFormatting>
  <conditionalFormatting sqref="AT139:AU139">
    <cfRule type="cellIs" dxfId="12559" priority="12443" operator="equal">
      <formula>0</formula>
    </cfRule>
  </conditionalFormatting>
  <conditionalFormatting sqref="AT138:AU138">
    <cfRule type="cellIs" dxfId="12558" priority="12442" operator="equal">
      <formula>0</formula>
    </cfRule>
  </conditionalFormatting>
  <conditionalFormatting sqref="AT139:AU139">
    <cfRule type="cellIs" dxfId="12557" priority="12441" operator="equal">
      <formula>0</formula>
    </cfRule>
  </conditionalFormatting>
  <conditionalFormatting sqref="AT139:AU139">
    <cfRule type="cellIs" dxfId="12556" priority="12440" operator="equal">
      <formula>0</formula>
    </cfRule>
  </conditionalFormatting>
  <conditionalFormatting sqref="AT140:AU140">
    <cfRule type="cellIs" dxfId="12555" priority="12439" operator="equal">
      <formula>0</formula>
    </cfRule>
  </conditionalFormatting>
  <conditionalFormatting sqref="AT134:AU134">
    <cfRule type="cellIs" dxfId="12554" priority="12438" operator="equal">
      <formula>0</formula>
    </cfRule>
  </conditionalFormatting>
  <conditionalFormatting sqref="AT135:AU135">
    <cfRule type="cellIs" dxfId="12553" priority="12437" operator="equal">
      <formula>0</formula>
    </cfRule>
  </conditionalFormatting>
  <conditionalFormatting sqref="AT135:AU135">
    <cfRule type="cellIs" dxfId="12552" priority="12436" operator="equal">
      <formula>0</formula>
    </cfRule>
  </conditionalFormatting>
  <conditionalFormatting sqref="AT136:AU136">
    <cfRule type="cellIs" dxfId="12551" priority="12435" operator="equal">
      <formula>0</formula>
    </cfRule>
  </conditionalFormatting>
  <conditionalFormatting sqref="AT135:AU135">
    <cfRule type="cellIs" dxfId="12550" priority="12434" operator="equal">
      <formula>0</formula>
    </cfRule>
  </conditionalFormatting>
  <conditionalFormatting sqref="AT136:AU136">
    <cfRule type="cellIs" dxfId="12549" priority="12433" operator="equal">
      <formula>0</formula>
    </cfRule>
  </conditionalFormatting>
  <conditionalFormatting sqref="AT136:AU136">
    <cfRule type="cellIs" dxfId="12548" priority="12432" operator="equal">
      <formula>0</formula>
    </cfRule>
  </conditionalFormatting>
  <conditionalFormatting sqref="AT137:AU137">
    <cfRule type="cellIs" dxfId="12547" priority="12431" operator="equal">
      <formula>0</formula>
    </cfRule>
  </conditionalFormatting>
  <conditionalFormatting sqref="AT136:AU136">
    <cfRule type="cellIs" dxfId="12546" priority="12430" operator="equal">
      <formula>0</formula>
    </cfRule>
  </conditionalFormatting>
  <conditionalFormatting sqref="AT137:AU137">
    <cfRule type="cellIs" dxfId="12545" priority="12429" operator="equal">
      <formula>0</formula>
    </cfRule>
  </conditionalFormatting>
  <conditionalFormatting sqref="AT137:AU137">
    <cfRule type="cellIs" dxfId="12544" priority="12428" operator="equal">
      <formula>0</formula>
    </cfRule>
  </conditionalFormatting>
  <conditionalFormatting sqref="AT138:AU138">
    <cfRule type="cellIs" dxfId="12543" priority="12427" operator="equal">
      <formula>0</formula>
    </cfRule>
  </conditionalFormatting>
  <conditionalFormatting sqref="AT137:AU137">
    <cfRule type="cellIs" dxfId="12542" priority="12426" operator="equal">
      <formula>0</formula>
    </cfRule>
  </conditionalFormatting>
  <conditionalFormatting sqref="AT138:AU138">
    <cfRule type="cellIs" dxfId="12541" priority="12425" operator="equal">
      <formula>0</formula>
    </cfRule>
  </conditionalFormatting>
  <conditionalFormatting sqref="AT138:AU138">
    <cfRule type="cellIs" dxfId="12540" priority="12424" operator="equal">
      <formula>0</formula>
    </cfRule>
  </conditionalFormatting>
  <conditionalFormatting sqref="AT139:AU139">
    <cfRule type="cellIs" dxfId="12539" priority="12423" operator="equal">
      <formula>0</formula>
    </cfRule>
  </conditionalFormatting>
  <conditionalFormatting sqref="BR136">
    <cfRule type="cellIs" dxfId="12538" priority="12422" operator="equal">
      <formula>0</formula>
    </cfRule>
  </conditionalFormatting>
  <conditionalFormatting sqref="BR137">
    <cfRule type="cellIs" dxfId="12537" priority="12421" operator="equal">
      <formula>0</formula>
    </cfRule>
  </conditionalFormatting>
  <conditionalFormatting sqref="BR137">
    <cfRule type="cellIs" dxfId="12536" priority="12420" operator="equal">
      <formula>0</formula>
    </cfRule>
  </conditionalFormatting>
  <conditionalFormatting sqref="BR138">
    <cfRule type="cellIs" dxfId="12535" priority="12419" operator="equal">
      <formula>0</formula>
    </cfRule>
  </conditionalFormatting>
  <conditionalFormatting sqref="BR137">
    <cfRule type="cellIs" dxfId="12534" priority="12418" operator="equal">
      <formula>0</formula>
    </cfRule>
  </conditionalFormatting>
  <conditionalFormatting sqref="BR138">
    <cfRule type="cellIs" dxfId="12533" priority="12417" operator="equal">
      <formula>0</formula>
    </cfRule>
  </conditionalFormatting>
  <conditionalFormatting sqref="BR138">
    <cfRule type="cellIs" dxfId="12532" priority="12416" operator="equal">
      <formula>0</formula>
    </cfRule>
  </conditionalFormatting>
  <conditionalFormatting sqref="BR139">
    <cfRule type="cellIs" dxfId="12531" priority="12415" operator="equal">
      <formula>0</formula>
    </cfRule>
  </conditionalFormatting>
  <conditionalFormatting sqref="BR138">
    <cfRule type="cellIs" dxfId="12530" priority="12414" operator="equal">
      <formula>0</formula>
    </cfRule>
  </conditionalFormatting>
  <conditionalFormatting sqref="BR139">
    <cfRule type="cellIs" dxfId="12529" priority="12413" operator="equal">
      <formula>0</formula>
    </cfRule>
  </conditionalFormatting>
  <conditionalFormatting sqref="BR139">
    <cfRule type="cellIs" dxfId="12528" priority="12412" operator="equal">
      <formula>0</formula>
    </cfRule>
  </conditionalFormatting>
  <conditionalFormatting sqref="BR140">
    <cfRule type="cellIs" dxfId="12527" priority="12411" operator="equal">
      <formula>0</formula>
    </cfRule>
  </conditionalFormatting>
  <conditionalFormatting sqref="BR139">
    <cfRule type="cellIs" dxfId="12526" priority="12410" operator="equal">
      <formula>0</formula>
    </cfRule>
  </conditionalFormatting>
  <conditionalFormatting sqref="BR140">
    <cfRule type="cellIs" dxfId="12525" priority="12409" operator="equal">
      <formula>0</formula>
    </cfRule>
  </conditionalFormatting>
  <conditionalFormatting sqref="BR140">
    <cfRule type="cellIs" dxfId="12524" priority="12408" operator="equal">
      <formula>0</formula>
    </cfRule>
  </conditionalFormatting>
  <conditionalFormatting sqref="BR135">
    <cfRule type="cellIs" dxfId="12523" priority="12407" operator="equal">
      <formula>0</formula>
    </cfRule>
  </conditionalFormatting>
  <conditionalFormatting sqref="BR136">
    <cfRule type="cellIs" dxfId="12522" priority="12406" operator="equal">
      <formula>0</formula>
    </cfRule>
  </conditionalFormatting>
  <conditionalFormatting sqref="BR136">
    <cfRule type="cellIs" dxfId="12521" priority="12405" operator="equal">
      <formula>0</formula>
    </cfRule>
  </conditionalFormatting>
  <conditionalFormatting sqref="BR137">
    <cfRule type="cellIs" dxfId="12520" priority="12404" operator="equal">
      <formula>0</formula>
    </cfRule>
  </conditionalFormatting>
  <conditionalFormatting sqref="BR136">
    <cfRule type="cellIs" dxfId="12519" priority="12403" operator="equal">
      <formula>0</formula>
    </cfRule>
  </conditionalFormatting>
  <conditionalFormatting sqref="BR137">
    <cfRule type="cellIs" dxfId="12518" priority="12402" operator="equal">
      <formula>0</formula>
    </cfRule>
  </conditionalFormatting>
  <conditionalFormatting sqref="BR137">
    <cfRule type="cellIs" dxfId="12517" priority="12401" operator="equal">
      <formula>0</formula>
    </cfRule>
  </conditionalFormatting>
  <conditionalFormatting sqref="BR138">
    <cfRule type="cellIs" dxfId="12516" priority="12400" operator="equal">
      <formula>0</formula>
    </cfRule>
  </conditionalFormatting>
  <conditionalFormatting sqref="BR137">
    <cfRule type="cellIs" dxfId="12515" priority="12399" operator="equal">
      <formula>0</formula>
    </cfRule>
  </conditionalFormatting>
  <conditionalFormatting sqref="BR138">
    <cfRule type="cellIs" dxfId="12514" priority="12398" operator="equal">
      <formula>0</formula>
    </cfRule>
  </conditionalFormatting>
  <conditionalFormatting sqref="BR138">
    <cfRule type="cellIs" dxfId="12513" priority="12397" operator="equal">
      <formula>0</formula>
    </cfRule>
  </conditionalFormatting>
  <conditionalFormatting sqref="BR139">
    <cfRule type="cellIs" dxfId="12512" priority="12396" operator="equal">
      <formula>0</formula>
    </cfRule>
  </conditionalFormatting>
  <conditionalFormatting sqref="BR138">
    <cfRule type="cellIs" dxfId="12511" priority="12395" operator="equal">
      <formula>0</formula>
    </cfRule>
  </conditionalFormatting>
  <conditionalFormatting sqref="BR139">
    <cfRule type="cellIs" dxfId="12510" priority="12394" operator="equal">
      <formula>0</formula>
    </cfRule>
  </conditionalFormatting>
  <conditionalFormatting sqref="BR139">
    <cfRule type="cellIs" dxfId="12509" priority="12393" operator="equal">
      <formula>0</formula>
    </cfRule>
  </conditionalFormatting>
  <conditionalFormatting sqref="BR140">
    <cfRule type="cellIs" dxfId="12508" priority="12392" operator="equal">
      <formula>0</formula>
    </cfRule>
  </conditionalFormatting>
  <conditionalFormatting sqref="BR135">
    <cfRule type="cellIs" dxfId="12507" priority="12391" operator="equal">
      <formula>0</formula>
    </cfRule>
  </conditionalFormatting>
  <conditionalFormatting sqref="BR136">
    <cfRule type="cellIs" dxfId="12506" priority="12390" operator="equal">
      <formula>0</formula>
    </cfRule>
  </conditionalFormatting>
  <conditionalFormatting sqref="BR136">
    <cfRule type="cellIs" dxfId="12505" priority="12389" operator="equal">
      <formula>0</formula>
    </cfRule>
  </conditionalFormatting>
  <conditionalFormatting sqref="BR137">
    <cfRule type="cellIs" dxfId="12504" priority="12388" operator="equal">
      <formula>0</formula>
    </cfRule>
  </conditionalFormatting>
  <conditionalFormatting sqref="BR136">
    <cfRule type="cellIs" dxfId="12503" priority="12387" operator="equal">
      <formula>0</formula>
    </cfRule>
  </conditionalFormatting>
  <conditionalFormatting sqref="BR137">
    <cfRule type="cellIs" dxfId="12502" priority="12386" operator="equal">
      <formula>0</formula>
    </cfRule>
  </conditionalFormatting>
  <conditionalFormatting sqref="BR137">
    <cfRule type="cellIs" dxfId="12501" priority="12385" operator="equal">
      <formula>0</formula>
    </cfRule>
  </conditionalFormatting>
  <conditionalFormatting sqref="BR138">
    <cfRule type="cellIs" dxfId="12500" priority="12384" operator="equal">
      <formula>0</formula>
    </cfRule>
  </conditionalFormatting>
  <conditionalFormatting sqref="BR137">
    <cfRule type="cellIs" dxfId="12499" priority="12383" operator="equal">
      <formula>0</formula>
    </cfRule>
  </conditionalFormatting>
  <conditionalFormatting sqref="BR138">
    <cfRule type="cellIs" dxfId="12498" priority="12382" operator="equal">
      <formula>0</formula>
    </cfRule>
  </conditionalFormatting>
  <conditionalFormatting sqref="BR138">
    <cfRule type="cellIs" dxfId="12497" priority="12381" operator="equal">
      <formula>0</formula>
    </cfRule>
  </conditionalFormatting>
  <conditionalFormatting sqref="BR139">
    <cfRule type="cellIs" dxfId="12496" priority="12380" operator="equal">
      <formula>0</formula>
    </cfRule>
  </conditionalFormatting>
  <conditionalFormatting sqref="BR138">
    <cfRule type="cellIs" dxfId="12495" priority="12379" operator="equal">
      <formula>0</formula>
    </cfRule>
  </conditionalFormatting>
  <conditionalFormatting sqref="BR139">
    <cfRule type="cellIs" dxfId="12494" priority="12378" operator="equal">
      <formula>0</formula>
    </cfRule>
  </conditionalFormatting>
  <conditionalFormatting sqref="BR139">
    <cfRule type="cellIs" dxfId="12493" priority="12377" operator="equal">
      <formula>0</formula>
    </cfRule>
  </conditionalFormatting>
  <conditionalFormatting sqref="BR140">
    <cfRule type="cellIs" dxfId="12492" priority="12376" operator="equal">
      <formula>0</formula>
    </cfRule>
  </conditionalFormatting>
  <conditionalFormatting sqref="BR134">
    <cfRule type="cellIs" dxfId="12491" priority="12375" operator="equal">
      <formula>0</formula>
    </cfRule>
  </conditionalFormatting>
  <conditionalFormatting sqref="BR135">
    <cfRule type="cellIs" dxfId="12490" priority="12374" operator="equal">
      <formula>0</formula>
    </cfRule>
  </conditionalFormatting>
  <conditionalFormatting sqref="BR135">
    <cfRule type="cellIs" dxfId="12489" priority="12373" operator="equal">
      <formula>0</formula>
    </cfRule>
  </conditionalFormatting>
  <conditionalFormatting sqref="BR136">
    <cfRule type="cellIs" dxfId="12488" priority="12372" operator="equal">
      <formula>0</formula>
    </cfRule>
  </conditionalFormatting>
  <conditionalFormatting sqref="BR135">
    <cfRule type="cellIs" dxfId="12487" priority="12371" operator="equal">
      <formula>0</formula>
    </cfRule>
  </conditionalFormatting>
  <conditionalFormatting sqref="BR136">
    <cfRule type="cellIs" dxfId="12486" priority="12370" operator="equal">
      <formula>0</formula>
    </cfRule>
  </conditionalFormatting>
  <conditionalFormatting sqref="BR136">
    <cfRule type="cellIs" dxfId="12485" priority="12369" operator="equal">
      <formula>0</formula>
    </cfRule>
  </conditionalFormatting>
  <conditionalFormatting sqref="BR137">
    <cfRule type="cellIs" dxfId="12484" priority="12368" operator="equal">
      <formula>0</formula>
    </cfRule>
  </conditionalFormatting>
  <conditionalFormatting sqref="BR136">
    <cfRule type="cellIs" dxfId="12483" priority="12367" operator="equal">
      <formula>0</formula>
    </cfRule>
  </conditionalFormatting>
  <conditionalFormatting sqref="BR137">
    <cfRule type="cellIs" dxfId="12482" priority="12366" operator="equal">
      <formula>0</formula>
    </cfRule>
  </conditionalFormatting>
  <conditionalFormatting sqref="BR137">
    <cfRule type="cellIs" dxfId="12481" priority="12365" operator="equal">
      <formula>0</formula>
    </cfRule>
  </conditionalFormatting>
  <conditionalFormatting sqref="BR138">
    <cfRule type="cellIs" dxfId="12480" priority="12364" operator="equal">
      <formula>0</formula>
    </cfRule>
  </conditionalFormatting>
  <conditionalFormatting sqref="BR137">
    <cfRule type="cellIs" dxfId="12479" priority="12363" operator="equal">
      <formula>0</formula>
    </cfRule>
  </conditionalFormatting>
  <conditionalFormatting sqref="BR138">
    <cfRule type="cellIs" dxfId="12478" priority="12362" operator="equal">
      <formula>0</formula>
    </cfRule>
  </conditionalFormatting>
  <conditionalFormatting sqref="BR138">
    <cfRule type="cellIs" dxfId="12477" priority="12361" operator="equal">
      <formula>0</formula>
    </cfRule>
  </conditionalFormatting>
  <conditionalFormatting sqref="BR139">
    <cfRule type="cellIs" dxfId="12476" priority="12360" operator="equal">
      <formula>0</formula>
    </cfRule>
  </conditionalFormatting>
  <conditionalFormatting sqref="CT139:CU139">
    <cfRule type="cellIs" dxfId="12475" priority="12359" operator="equal">
      <formula>0</formula>
    </cfRule>
  </conditionalFormatting>
  <conditionalFormatting sqref="CT138:CU138">
    <cfRule type="cellIs" dxfId="12474" priority="12358" operator="equal">
      <formula>0</formula>
    </cfRule>
  </conditionalFormatting>
  <conditionalFormatting sqref="CT138:CU138">
    <cfRule type="cellIs" dxfId="12473" priority="12357" operator="equal">
      <formula>0</formula>
    </cfRule>
  </conditionalFormatting>
  <conditionalFormatting sqref="CT137:CU137">
    <cfRule type="cellIs" dxfId="12472" priority="12356" operator="equal">
      <formula>0</formula>
    </cfRule>
  </conditionalFormatting>
  <conditionalFormatting sqref="CT139:CU139">
    <cfRule type="cellIs" dxfId="12471" priority="12355" operator="equal">
      <formula>0</formula>
    </cfRule>
  </conditionalFormatting>
  <conditionalFormatting sqref="DB136:DE136">
    <cfRule type="cellIs" dxfId="12470" priority="12354" operator="equal">
      <formula>0</formula>
    </cfRule>
  </conditionalFormatting>
  <conditionalFormatting sqref="DB137:DE137">
    <cfRule type="cellIs" dxfId="12469" priority="12353" operator="equal">
      <formula>0</formula>
    </cfRule>
  </conditionalFormatting>
  <conditionalFormatting sqref="DB137:DE137">
    <cfRule type="cellIs" dxfId="12468" priority="12352" operator="equal">
      <formula>0</formula>
    </cfRule>
  </conditionalFormatting>
  <conditionalFormatting sqref="DB138:DE138">
    <cfRule type="cellIs" dxfId="12467" priority="12351" operator="equal">
      <formula>0</formula>
    </cfRule>
  </conditionalFormatting>
  <conditionalFormatting sqref="DB137:DE137">
    <cfRule type="cellIs" dxfId="12466" priority="12350" operator="equal">
      <formula>0</formula>
    </cfRule>
  </conditionalFormatting>
  <conditionalFormatting sqref="DB138:DE138">
    <cfRule type="cellIs" dxfId="12465" priority="12349" operator="equal">
      <formula>0</formula>
    </cfRule>
  </conditionalFormatting>
  <conditionalFormatting sqref="DB138:DE138">
    <cfRule type="cellIs" dxfId="12464" priority="12348" operator="equal">
      <formula>0</formula>
    </cfRule>
  </conditionalFormatting>
  <conditionalFormatting sqref="DB139:DE139">
    <cfRule type="cellIs" dxfId="12463" priority="12347" operator="equal">
      <formula>0</formula>
    </cfRule>
  </conditionalFormatting>
  <conditionalFormatting sqref="DB138:DE138">
    <cfRule type="cellIs" dxfId="12462" priority="12346" operator="equal">
      <formula>0</formula>
    </cfRule>
  </conditionalFormatting>
  <conditionalFormatting sqref="DB139:DE139">
    <cfRule type="cellIs" dxfId="12461" priority="12345" operator="equal">
      <formula>0</formula>
    </cfRule>
  </conditionalFormatting>
  <conditionalFormatting sqref="DB139:DE139">
    <cfRule type="cellIs" dxfId="12460" priority="12344" operator="equal">
      <formula>0</formula>
    </cfRule>
  </conditionalFormatting>
  <conditionalFormatting sqref="DB140:DE140">
    <cfRule type="cellIs" dxfId="12459" priority="12343" operator="equal">
      <formula>0</formula>
    </cfRule>
  </conditionalFormatting>
  <conditionalFormatting sqref="DB139:DE139">
    <cfRule type="cellIs" dxfId="12458" priority="12342" operator="equal">
      <formula>0</formula>
    </cfRule>
  </conditionalFormatting>
  <conditionalFormatting sqref="DB140:DE140">
    <cfRule type="cellIs" dxfId="12457" priority="12341" operator="equal">
      <formula>0</formula>
    </cfRule>
  </conditionalFormatting>
  <conditionalFormatting sqref="DB140:DE140">
    <cfRule type="cellIs" dxfId="12456" priority="12340" operator="equal">
      <formula>0</formula>
    </cfRule>
  </conditionalFormatting>
  <conditionalFormatting sqref="DB141:DE141">
    <cfRule type="cellIs" dxfId="12455" priority="12339" operator="equal">
      <formula>0</formula>
    </cfRule>
  </conditionalFormatting>
  <conditionalFormatting sqref="DB135:DE135">
    <cfRule type="cellIs" dxfId="12454" priority="12338" operator="equal">
      <formula>0</formula>
    </cfRule>
  </conditionalFormatting>
  <conditionalFormatting sqref="DB136:DE136">
    <cfRule type="cellIs" dxfId="12453" priority="12337" operator="equal">
      <formula>0</formula>
    </cfRule>
  </conditionalFormatting>
  <conditionalFormatting sqref="DB136:DE136">
    <cfRule type="cellIs" dxfId="12452" priority="12336" operator="equal">
      <formula>0</formula>
    </cfRule>
  </conditionalFormatting>
  <conditionalFormatting sqref="DB137:DE137">
    <cfRule type="cellIs" dxfId="12451" priority="12335" operator="equal">
      <formula>0</formula>
    </cfRule>
  </conditionalFormatting>
  <conditionalFormatting sqref="DB136:DE136">
    <cfRule type="cellIs" dxfId="12450" priority="12334" operator="equal">
      <formula>0</formula>
    </cfRule>
  </conditionalFormatting>
  <conditionalFormatting sqref="DB137:DE137">
    <cfRule type="cellIs" dxfId="12449" priority="12333" operator="equal">
      <formula>0</formula>
    </cfRule>
  </conditionalFormatting>
  <conditionalFormatting sqref="DB137:DE137">
    <cfRule type="cellIs" dxfId="12448" priority="12332" operator="equal">
      <formula>0</formula>
    </cfRule>
  </conditionalFormatting>
  <conditionalFormatting sqref="DB138:DE138">
    <cfRule type="cellIs" dxfId="12447" priority="12331" operator="equal">
      <formula>0</formula>
    </cfRule>
  </conditionalFormatting>
  <conditionalFormatting sqref="DB137:DE137">
    <cfRule type="cellIs" dxfId="12446" priority="12330" operator="equal">
      <formula>0</formula>
    </cfRule>
  </conditionalFormatting>
  <conditionalFormatting sqref="DB138:DE138">
    <cfRule type="cellIs" dxfId="12445" priority="12329" operator="equal">
      <formula>0</formula>
    </cfRule>
  </conditionalFormatting>
  <conditionalFormatting sqref="DB138:DE138">
    <cfRule type="cellIs" dxfId="12444" priority="12328" operator="equal">
      <formula>0</formula>
    </cfRule>
  </conditionalFormatting>
  <conditionalFormatting sqref="DB139:DE139">
    <cfRule type="cellIs" dxfId="12443" priority="12327" operator="equal">
      <formula>0</formula>
    </cfRule>
  </conditionalFormatting>
  <conditionalFormatting sqref="DB138:DE138">
    <cfRule type="cellIs" dxfId="12442" priority="12326" operator="equal">
      <formula>0</formula>
    </cfRule>
  </conditionalFormatting>
  <conditionalFormatting sqref="DB139:DE139">
    <cfRule type="cellIs" dxfId="12441" priority="12325" operator="equal">
      <formula>0</formula>
    </cfRule>
  </conditionalFormatting>
  <conditionalFormatting sqref="DB139:DE139">
    <cfRule type="cellIs" dxfId="12440" priority="12324" operator="equal">
      <formula>0</formula>
    </cfRule>
  </conditionalFormatting>
  <conditionalFormatting sqref="DB140:DE140">
    <cfRule type="cellIs" dxfId="12439" priority="12323" operator="equal">
      <formula>0</formula>
    </cfRule>
  </conditionalFormatting>
  <conditionalFormatting sqref="DB141:DE141">
    <cfRule type="cellIs" dxfId="12438" priority="12322" operator="equal">
      <formula>0</formula>
    </cfRule>
  </conditionalFormatting>
  <conditionalFormatting sqref="DB135:DE135">
    <cfRule type="cellIs" dxfId="12437" priority="12321" operator="equal">
      <formula>0</formula>
    </cfRule>
  </conditionalFormatting>
  <conditionalFormatting sqref="DB136:DE136">
    <cfRule type="cellIs" dxfId="12436" priority="12320" operator="equal">
      <formula>0</formula>
    </cfRule>
  </conditionalFormatting>
  <conditionalFormatting sqref="DB136:DE136">
    <cfRule type="cellIs" dxfId="12435" priority="12319" operator="equal">
      <formula>0</formula>
    </cfRule>
  </conditionalFormatting>
  <conditionalFormatting sqref="DB137:DE137">
    <cfRule type="cellIs" dxfId="12434" priority="12318" operator="equal">
      <formula>0</formula>
    </cfRule>
  </conditionalFormatting>
  <conditionalFormatting sqref="DB136:DE136">
    <cfRule type="cellIs" dxfId="12433" priority="12317" operator="equal">
      <formula>0</formula>
    </cfRule>
  </conditionalFormatting>
  <conditionalFormatting sqref="DB137:DE137">
    <cfRule type="cellIs" dxfId="12432" priority="12316" operator="equal">
      <formula>0</formula>
    </cfRule>
  </conditionalFormatting>
  <conditionalFormatting sqref="DB137:DE137">
    <cfRule type="cellIs" dxfId="12431" priority="12315" operator="equal">
      <formula>0</formula>
    </cfRule>
  </conditionalFormatting>
  <conditionalFormatting sqref="DB138:DE138">
    <cfRule type="cellIs" dxfId="12430" priority="12314" operator="equal">
      <formula>0</formula>
    </cfRule>
  </conditionalFormatting>
  <conditionalFormatting sqref="DB137:DE137">
    <cfRule type="cellIs" dxfId="12429" priority="12313" operator="equal">
      <formula>0</formula>
    </cfRule>
  </conditionalFormatting>
  <conditionalFormatting sqref="DB138:DE138">
    <cfRule type="cellIs" dxfId="12428" priority="12312" operator="equal">
      <formula>0</formula>
    </cfRule>
  </conditionalFormatting>
  <conditionalFormatting sqref="DB138:DE138">
    <cfRule type="cellIs" dxfId="12427" priority="12311" operator="equal">
      <formula>0</formula>
    </cfRule>
  </conditionalFormatting>
  <conditionalFormatting sqref="DB139:DE139">
    <cfRule type="cellIs" dxfId="12426" priority="12310" operator="equal">
      <formula>0</formula>
    </cfRule>
  </conditionalFormatting>
  <conditionalFormatting sqref="DB138:DE138">
    <cfRule type="cellIs" dxfId="12425" priority="12309" operator="equal">
      <formula>0</formula>
    </cfRule>
  </conditionalFormatting>
  <conditionalFormatting sqref="DB139:DE139">
    <cfRule type="cellIs" dxfId="12424" priority="12308" operator="equal">
      <formula>0</formula>
    </cfRule>
  </conditionalFormatting>
  <conditionalFormatting sqref="DB139:DE139">
    <cfRule type="cellIs" dxfId="12423" priority="12307" operator="equal">
      <formula>0</formula>
    </cfRule>
  </conditionalFormatting>
  <conditionalFormatting sqref="DB140:DE140">
    <cfRule type="cellIs" dxfId="12422" priority="12306" operator="equal">
      <formula>0</formula>
    </cfRule>
  </conditionalFormatting>
  <conditionalFormatting sqref="DB134:DE134">
    <cfRule type="cellIs" dxfId="12421" priority="12305" operator="equal">
      <formula>0</formula>
    </cfRule>
  </conditionalFormatting>
  <conditionalFormatting sqref="DB135:DE135">
    <cfRule type="cellIs" dxfId="12420" priority="12304" operator="equal">
      <formula>0</formula>
    </cfRule>
  </conditionalFormatting>
  <conditionalFormatting sqref="DB135:DE135">
    <cfRule type="cellIs" dxfId="12419" priority="12303" operator="equal">
      <formula>0</formula>
    </cfRule>
  </conditionalFormatting>
  <conditionalFormatting sqref="DB136:DE136">
    <cfRule type="cellIs" dxfId="12418" priority="12302" operator="equal">
      <formula>0</formula>
    </cfRule>
  </conditionalFormatting>
  <conditionalFormatting sqref="DB135:DE135">
    <cfRule type="cellIs" dxfId="12417" priority="12301" operator="equal">
      <formula>0</formula>
    </cfRule>
  </conditionalFormatting>
  <conditionalFormatting sqref="DB136:DE136">
    <cfRule type="cellIs" dxfId="12416" priority="12300" operator="equal">
      <formula>0</formula>
    </cfRule>
  </conditionalFormatting>
  <conditionalFormatting sqref="DB136:DE136">
    <cfRule type="cellIs" dxfId="12415" priority="12299" operator="equal">
      <formula>0</formula>
    </cfRule>
  </conditionalFormatting>
  <conditionalFormatting sqref="DB137:DE137">
    <cfRule type="cellIs" dxfId="12414" priority="12298" operator="equal">
      <formula>0</formula>
    </cfRule>
  </conditionalFormatting>
  <conditionalFormatting sqref="DB136:DE136">
    <cfRule type="cellIs" dxfId="12413" priority="12297" operator="equal">
      <formula>0</formula>
    </cfRule>
  </conditionalFormatting>
  <conditionalFormatting sqref="DB137:DE137">
    <cfRule type="cellIs" dxfId="12412" priority="12296" operator="equal">
      <formula>0</formula>
    </cfRule>
  </conditionalFormatting>
  <conditionalFormatting sqref="DB137:DE137">
    <cfRule type="cellIs" dxfId="12411" priority="12295" operator="equal">
      <formula>0</formula>
    </cfRule>
  </conditionalFormatting>
  <conditionalFormatting sqref="DB138:DE138">
    <cfRule type="cellIs" dxfId="12410" priority="12294" operator="equal">
      <formula>0</formula>
    </cfRule>
  </conditionalFormatting>
  <conditionalFormatting sqref="DB137:DE137">
    <cfRule type="cellIs" dxfId="12409" priority="12293" operator="equal">
      <formula>0</formula>
    </cfRule>
  </conditionalFormatting>
  <conditionalFormatting sqref="DB138:DE138">
    <cfRule type="cellIs" dxfId="12408" priority="12292" operator="equal">
      <formula>0</formula>
    </cfRule>
  </conditionalFormatting>
  <conditionalFormatting sqref="DB138:DE138">
    <cfRule type="cellIs" dxfId="12407" priority="12291" operator="equal">
      <formula>0</formula>
    </cfRule>
  </conditionalFormatting>
  <conditionalFormatting sqref="DB139:DE139">
    <cfRule type="cellIs" dxfId="12406" priority="12290" operator="equal">
      <formula>0</formula>
    </cfRule>
  </conditionalFormatting>
  <conditionalFormatting sqref="EV136:EX136">
    <cfRule type="cellIs" dxfId="12405" priority="12289" operator="equal">
      <formula>0</formula>
    </cfRule>
  </conditionalFormatting>
  <conditionalFormatting sqref="EV137:EX137">
    <cfRule type="cellIs" dxfId="12404" priority="12288" operator="equal">
      <formula>0</formula>
    </cfRule>
  </conditionalFormatting>
  <conditionalFormatting sqref="EV137:EX137">
    <cfRule type="cellIs" dxfId="12403" priority="12287" operator="equal">
      <formula>0</formula>
    </cfRule>
  </conditionalFormatting>
  <conditionalFormatting sqref="EV138:EX138">
    <cfRule type="cellIs" dxfId="12402" priority="12286" operator="equal">
      <formula>0</formula>
    </cfRule>
  </conditionalFormatting>
  <conditionalFormatting sqref="EV137:EX137">
    <cfRule type="cellIs" dxfId="12401" priority="12285" operator="equal">
      <formula>0</formula>
    </cfRule>
  </conditionalFormatting>
  <conditionalFormatting sqref="EV138:EX138">
    <cfRule type="cellIs" dxfId="12400" priority="12284" operator="equal">
      <formula>0</formula>
    </cfRule>
  </conditionalFormatting>
  <conditionalFormatting sqref="EV138:EX138">
    <cfRule type="cellIs" dxfId="12399" priority="12283" operator="equal">
      <formula>0</formula>
    </cfRule>
  </conditionalFormatting>
  <conditionalFormatting sqref="EV139:EX139">
    <cfRule type="cellIs" dxfId="12398" priority="12282" operator="equal">
      <formula>0</formula>
    </cfRule>
  </conditionalFormatting>
  <conditionalFormatting sqref="EV138:EX138">
    <cfRule type="cellIs" dxfId="12397" priority="12281" operator="equal">
      <formula>0</formula>
    </cfRule>
  </conditionalFormatting>
  <conditionalFormatting sqref="EV139:EX139">
    <cfRule type="cellIs" dxfId="12396" priority="12280" operator="equal">
      <formula>0</formula>
    </cfRule>
  </conditionalFormatting>
  <conditionalFormatting sqref="EV139:EX139">
    <cfRule type="cellIs" dxfId="12395" priority="12279" operator="equal">
      <formula>0</formula>
    </cfRule>
  </conditionalFormatting>
  <conditionalFormatting sqref="EV140:EX140">
    <cfRule type="cellIs" dxfId="12394" priority="12278" operator="equal">
      <formula>0</formula>
    </cfRule>
  </conditionalFormatting>
  <conditionalFormatting sqref="EV139:EX139">
    <cfRule type="cellIs" dxfId="12393" priority="12277" operator="equal">
      <formula>0</formula>
    </cfRule>
  </conditionalFormatting>
  <conditionalFormatting sqref="EV140:EX140">
    <cfRule type="cellIs" dxfId="12392" priority="12276" operator="equal">
      <formula>0</formula>
    </cfRule>
  </conditionalFormatting>
  <conditionalFormatting sqref="EV140:EX140">
    <cfRule type="cellIs" dxfId="12391" priority="12275" operator="equal">
      <formula>0</formula>
    </cfRule>
  </conditionalFormatting>
  <conditionalFormatting sqref="EV135:EX135">
    <cfRule type="cellIs" dxfId="12390" priority="12274" operator="equal">
      <formula>0</formula>
    </cfRule>
  </conditionalFormatting>
  <conditionalFormatting sqref="EV136:EX136">
    <cfRule type="cellIs" dxfId="12389" priority="12273" operator="equal">
      <formula>0</formula>
    </cfRule>
  </conditionalFormatting>
  <conditionalFormatting sqref="EV136:EX136">
    <cfRule type="cellIs" dxfId="12388" priority="12272" operator="equal">
      <formula>0</formula>
    </cfRule>
  </conditionalFormatting>
  <conditionalFormatting sqref="EV137:EX137">
    <cfRule type="cellIs" dxfId="12387" priority="12271" operator="equal">
      <formula>0</formula>
    </cfRule>
  </conditionalFormatting>
  <conditionalFormatting sqref="EV136:EX136">
    <cfRule type="cellIs" dxfId="12386" priority="12270" operator="equal">
      <formula>0</formula>
    </cfRule>
  </conditionalFormatting>
  <conditionalFormatting sqref="EV137:EX137">
    <cfRule type="cellIs" dxfId="12385" priority="12269" operator="equal">
      <formula>0</formula>
    </cfRule>
  </conditionalFormatting>
  <conditionalFormatting sqref="EV137:EX137">
    <cfRule type="cellIs" dxfId="12384" priority="12268" operator="equal">
      <formula>0</formula>
    </cfRule>
  </conditionalFormatting>
  <conditionalFormatting sqref="EV138:EX138">
    <cfRule type="cellIs" dxfId="12383" priority="12267" operator="equal">
      <formula>0</formula>
    </cfRule>
  </conditionalFormatting>
  <conditionalFormatting sqref="EV137:EX137">
    <cfRule type="cellIs" dxfId="12382" priority="12266" operator="equal">
      <formula>0</formula>
    </cfRule>
  </conditionalFormatting>
  <conditionalFormatting sqref="EV138:EX138">
    <cfRule type="cellIs" dxfId="12381" priority="12265" operator="equal">
      <formula>0</formula>
    </cfRule>
  </conditionalFormatting>
  <conditionalFormatting sqref="EV138:EX138">
    <cfRule type="cellIs" dxfId="12380" priority="12264" operator="equal">
      <formula>0</formula>
    </cfRule>
  </conditionalFormatting>
  <conditionalFormatting sqref="EV139:EX139">
    <cfRule type="cellIs" dxfId="12379" priority="12263" operator="equal">
      <formula>0</formula>
    </cfRule>
  </conditionalFormatting>
  <conditionalFormatting sqref="EV138:EX138">
    <cfRule type="cellIs" dxfId="12378" priority="12262" operator="equal">
      <formula>0</formula>
    </cfRule>
  </conditionalFormatting>
  <conditionalFormatting sqref="EV139:EX139">
    <cfRule type="cellIs" dxfId="12377" priority="12261" operator="equal">
      <formula>0</formula>
    </cfRule>
  </conditionalFormatting>
  <conditionalFormatting sqref="EV139:EX139">
    <cfRule type="cellIs" dxfId="12376" priority="12260" operator="equal">
      <formula>0</formula>
    </cfRule>
  </conditionalFormatting>
  <conditionalFormatting sqref="EV140:EX140">
    <cfRule type="cellIs" dxfId="12375" priority="12259" operator="equal">
      <formula>0</formula>
    </cfRule>
  </conditionalFormatting>
  <conditionalFormatting sqref="EV135:EX135">
    <cfRule type="cellIs" dxfId="12374" priority="12258" operator="equal">
      <formula>0</formula>
    </cfRule>
  </conditionalFormatting>
  <conditionalFormatting sqref="EV136:EX136">
    <cfRule type="cellIs" dxfId="12373" priority="12257" operator="equal">
      <formula>0</formula>
    </cfRule>
  </conditionalFormatting>
  <conditionalFormatting sqref="EV136:EX136">
    <cfRule type="cellIs" dxfId="12372" priority="12256" operator="equal">
      <formula>0</formula>
    </cfRule>
  </conditionalFormatting>
  <conditionalFormatting sqref="EV137:EX137">
    <cfRule type="cellIs" dxfId="12371" priority="12255" operator="equal">
      <formula>0</formula>
    </cfRule>
  </conditionalFormatting>
  <conditionalFormatting sqref="EV136:EX136">
    <cfRule type="cellIs" dxfId="12370" priority="12254" operator="equal">
      <formula>0</formula>
    </cfRule>
  </conditionalFormatting>
  <conditionalFormatting sqref="EV137:EX137">
    <cfRule type="cellIs" dxfId="12369" priority="12253" operator="equal">
      <formula>0</formula>
    </cfRule>
  </conditionalFormatting>
  <conditionalFormatting sqref="EV137:EX137">
    <cfRule type="cellIs" dxfId="12368" priority="12252" operator="equal">
      <formula>0</formula>
    </cfRule>
  </conditionalFormatting>
  <conditionalFormatting sqref="EV138:EX138">
    <cfRule type="cellIs" dxfId="12367" priority="12251" operator="equal">
      <formula>0</formula>
    </cfRule>
  </conditionalFormatting>
  <conditionalFormatting sqref="EV137:EX137">
    <cfRule type="cellIs" dxfId="12366" priority="12250" operator="equal">
      <formula>0</formula>
    </cfRule>
  </conditionalFormatting>
  <conditionalFormatting sqref="EV138:EX138">
    <cfRule type="cellIs" dxfId="12365" priority="12249" operator="equal">
      <formula>0</formula>
    </cfRule>
  </conditionalFormatting>
  <conditionalFormatting sqref="EV138:EX138">
    <cfRule type="cellIs" dxfId="12364" priority="12248" operator="equal">
      <formula>0</formula>
    </cfRule>
  </conditionalFormatting>
  <conditionalFormatting sqref="EV139:EX139">
    <cfRule type="cellIs" dxfId="12363" priority="12247" operator="equal">
      <formula>0</formula>
    </cfRule>
  </conditionalFormatting>
  <conditionalFormatting sqref="EV138:EX138">
    <cfRule type="cellIs" dxfId="12362" priority="12246" operator="equal">
      <formula>0</formula>
    </cfRule>
  </conditionalFormatting>
  <conditionalFormatting sqref="EV139:EX139">
    <cfRule type="cellIs" dxfId="12361" priority="12245" operator="equal">
      <formula>0</formula>
    </cfRule>
  </conditionalFormatting>
  <conditionalFormatting sqref="EV139:EX139">
    <cfRule type="cellIs" dxfId="12360" priority="12244" operator="equal">
      <formula>0</formula>
    </cfRule>
  </conditionalFormatting>
  <conditionalFormatting sqref="EV140:EX140">
    <cfRule type="cellIs" dxfId="12359" priority="12243" operator="equal">
      <formula>0</formula>
    </cfRule>
  </conditionalFormatting>
  <conditionalFormatting sqref="EV134:EX134">
    <cfRule type="cellIs" dxfId="12358" priority="12242" operator="equal">
      <formula>0</formula>
    </cfRule>
  </conditionalFormatting>
  <conditionalFormatting sqref="EV135:EX135">
    <cfRule type="cellIs" dxfId="12357" priority="12241" operator="equal">
      <formula>0</formula>
    </cfRule>
  </conditionalFormatting>
  <conditionalFormatting sqref="EV135:EX135">
    <cfRule type="cellIs" dxfId="12356" priority="12240" operator="equal">
      <formula>0</formula>
    </cfRule>
  </conditionalFormatting>
  <conditionalFormatting sqref="EV136:EX136">
    <cfRule type="cellIs" dxfId="12355" priority="12239" operator="equal">
      <formula>0</formula>
    </cfRule>
  </conditionalFormatting>
  <conditionalFormatting sqref="EV135:EX135">
    <cfRule type="cellIs" dxfId="12354" priority="12238" operator="equal">
      <formula>0</formula>
    </cfRule>
  </conditionalFormatting>
  <conditionalFormatting sqref="EV136:EX136">
    <cfRule type="cellIs" dxfId="12353" priority="12237" operator="equal">
      <formula>0</formula>
    </cfRule>
  </conditionalFormatting>
  <conditionalFormatting sqref="EV136:EX136">
    <cfRule type="cellIs" dxfId="12352" priority="12236" operator="equal">
      <formula>0</formula>
    </cfRule>
  </conditionalFormatting>
  <conditionalFormatting sqref="EV137:EX137">
    <cfRule type="cellIs" dxfId="12351" priority="12235" operator="equal">
      <formula>0</formula>
    </cfRule>
  </conditionalFormatting>
  <conditionalFormatting sqref="EV136:EX136">
    <cfRule type="cellIs" dxfId="12350" priority="12234" operator="equal">
      <formula>0</formula>
    </cfRule>
  </conditionalFormatting>
  <conditionalFormatting sqref="EV137:EX137">
    <cfRule type="cellIs" dxfId="12349" priority="12233" operator="equal">
      <formula>0</formula>
    </cfRule>
  </conditionalFormatting>
  <conditionalFormatting sqref="EV137:EX137">
    <cfRule type="cellIs" dxfId="12348" priority="12232" operator="equal">
      <formula>0</formula>
    </cfRule>
  </conditionalFormatting>
  <conditionalFormatting sqref="EV138:EX138">
    <cfRule type="cellIs" dxfId="12347" priority="12231" operator="equal">
      <formula>0</formula>
    </cfRule>
  </conditionalFormatting>
  <conditionalFormatting sqref="EV137:EX137">
    <cfRule type="cellIs" dxfId="12346" priority="12230" operator="equal">
      <formula>0</formula>
    </cfRule>
  </conditionalFormatting>
  <conditionalFormatting sqref="EV138:EX138">
    <cfRule type="cellIs" dxfId="12345" priority="12229" operator="equal">
      <formula>0</formula>
    </cfRule>
  </conditionalFormatting>
  <conditionalFormatting sqref="EV138:EX138">
    <cfRule type="cellIs" dxfId="12344" priority="12228" operator="equal">
      <formula>0</formula>
    </cfRule>
  </conditionalFormatting>
  <conditionalFormatting sqref="EV139:EX139">
    <cfRule type="cellIs" dxfId="12343" priority="12227" operator="equal">
      <formula>0</formula>
    </cfRule>
  </conditionalFormatting>
  <conditionalFormatting sqref="B136 D136:L136">
    <cfRule type="cellIs" dxfId="12342" priority="12226" operator="equal">
      <formula>0</formula>
    </cfRule>
  </conditionalFormatting>
  <conditionalFormatting sqref="C136">
    <cfRule type="cellIs" dxfId="12341" priority="12225" operator="equal">
      <formula>0</formula>
    </cfRule>
  </conditionalFormatting>
  <conditionalFormatting sqref="B137 D137:L137">
    <cfRule type="cellIs" dxfId="12340" priority="12224" operator="equal">
      <formula>0</formula>
    </cfRule>
  </conditionalFormatting>
  <conditionalFormatting sqref="C137">
    <cfRule type="cellIs" dxfId="12339" priority="12223" operator="equal">
      <formula>0</formula>
    </cfRule>
  </conditionalFormatting>
  <conditionalFormatting sqref="B137 D137:L137">
    <cfRule type="cellIs" dxfId="12338" priority="12222" operator="equal">
      <formula>0</formula>
    </cfRule>
  </conditionalFormatting>
  <conditionalFormatting sqref="C137">
    <cfRule type="cellIs" dxfId="12337" priority="12221" operator="equal">
      <formula>0</formula>
    </cfRule>
  </conditionalFormatting>
  <conditionalFormatting sqref="B138 D138:L138">
    <cfRule type="cellIs" dxfId="12336" priority="12220" operator="equal">
      <formula>0</formula>
    </cfRule>
  </conditionalFormatting>
  <conditionalFormatting sqref="C138">
    <cfRule type="cellIs" dxfId="12335" priority="12219" operator="equal">
      <formula>0</formula>
    </cfRule>
  </conditionalFormatting>
  <conditionalFormatting sqref="B137 D137:L137">
    <cfRule type="cellIs" dxfId="12334" priority="12218" operator="equal">
      <formula>0</formula>
    </cfRule>
  </conditionalFormatting>
  <conditionalFormatting sqref="C137">
    <cfRule type="cellIs" dxfId="12333" priority="12217" operator="equal">
      <formula>0</formula>
    </cfRule>
  </conditionalFormatting>
  <conditionalFormatting sqref="B138 D138:L138">
    <cfRule type="cellIs" dxfId="12332" priority="12216" operator="equal">
      <formula>0</formula>
    </cfRule>
  </conditionalFormatting>
  <conditionalFormatting sqref="C138">
    <cfRule type="cellIs" dxfId="12331" priority="12215" operator="equal">
      <formula>0</formula>
    </cfRule>
  </conditionalFormatting>
  <conditionalFormatting sqref="B138 D138:L138">
    <cfRule type="cellIs" dxfId="12330" priority="12214" operator="equal">
      <formula>0</formula>
    </cfRule>
  </conditionalFormatting>
  <conditionalFormatting sqref="C138">
    <cfRule type="cellIs" dxfId="12329" priority="12213" operator="equal">
      <formula>0</formula>
    </cfRule>
  </conditionalFormatting>
  <conditionalFormatting sqref="B139 D139:L139">
    <cfRule type="cellIs" dxfId="12328" priority="12212" operator="equal">
      <formula>0</formula>
    </cfRule>
  </conditionalFormatting>
  <conditionalFormatting sqref="C139">
    <cfRule type="cellIs" dxfId="12327" priority="12211" operator="equal">
      <formula>0</formula>
    </cfRule>
  </conditionalFormatting>
  <conditionalFormatting sqref="B138 D138:L138">
    <cfRule type="cellIs" dxfId="12326" priority="12210" operator="equal">
      <formula>0</formula>
    </cfRule>
  </conditionalFormatting>
  <conditionalFormatting sqref="C138">
    <cfRule type="cellIs" dxfId="12325" priority="12209" operator="equal">
      <formula>0</formula>
    </cfRule>
  </conditionalFormatting>
  <conditionalFormatting sqref="B139 D139:L139">
    <cfRule type="cellIs" dxfId="12324" priority="12208" operator="equal">
      <formula>0</formula>
    </cfRule>
  </conditionalFormatting>
  <conditionalFormatting sqref="C139">
    <cfRule type="cellIs" dxfId="12323" priority="12207" operator="equal">
      <formula>0</formula>
    </cfRule>
  </conditionalFormatting>
  <conditionalFormatting sqref="B139 D139:L139">
    <cfRule type="cellIs" dxfId="12322" priority="12206" operator="equal">
      <formula>0</formula>
    </cfRule>
  </conditionalFormatting>
  <conditionalFormatting sqref="C139">
    <cfRule type="cellIs" dxfId="12321" priority="12205" operator="equal">
      <formula>0</formula>
    </cfRule>
  </conditionalFormatting>
  <conditionalFormatting sqref="B140 D140:L140">
    <cfRule type="cellIs" dxfId="12320" priority="12204" operator="equal">
      <formula>0</formula>
    </cfRule>
  </conditionalFormatting>
  <conditionalFormatting sqref="C140">
    <cfRule type="cellIs" dxfId="12319" priority="12203" operator="equal">
      <formula>0</formula>
    </cfRule>
  </conditionalFormatting>
  <conditionalFormatting sqref="B139 D139:L139">
    <cfRule type="cellIs" dxfId="12318" priority="12202" operator="equal">
      <formula>0</formula>
    </cfRule>
  </conditionalFormatting>
  <conditionalFormatting sqref="C139">
    <cfRule type="cellIs" dxfId="12317" priority="12201" operator="equal">
      <formula>0</formula>
    </cfRule>
  </conditionalFormatting>
  <conditionalFormatting sqref="B140 D140:L140">
    <cfRule type="cellIs" dxfId="12316" priority="12200" operator="equal">
      <formula>0</formula>
    </cfRule>
  </conditionalFormatting>
  <conditionalFormatting sqref="C140">
    <cfRule type="cellIs" dxfId="12315" priority="12199" operator="equal">
      <formula>0</formula>
    </cfRule>
  </conditionalFormatting>
  <conditionalFormatting sqref="B140 D140:L140">
    <cfRule type="cellIs" dxfId="12314" priority="12198" operator="equal">
      <formula>0</formula>
    </cfRule>
  </conditionalFormatting>
  <conditionalFormatting sqref="C140">
    <cfRule type="cellIs" dxfId="12313" priority="12197" operator="equal">
      <formula>0</formula>
    </cfRule>
  </conditionalFormatting>
  <conditionalFormatting sqref="B135 D135:L135">
    <cfRule type="cellIs" dxfId="12312" priority="12196" operator="equal">
      <formula>0</formula>
    </cfRule>
  </conditionalFormatting>
  <conditionalFormatting sqref="C135">
    <cfRule type="cellIs" dxfId="12311" priority="12195" operator="equal">
      <formula>0</formula>
    </cfRule>
  </conditionalFormatting>
  <conditionalFormatting sqref="B136 D136:L136">
    <cfRule type="cellIs" dxfId="12310" priority="12194" operator="equal">
      <formula>0</formula>
    </cfRule>
  </conditionalFormatting>
  <conditionalFormatting sqref="C136">
    <cfRule type="cellIs" dxfId="12309" priority="12193" operator="equal">
      <formula>0</formula>
    </cfRule>
  </conditionalFormatting>
  <conditionalFormatting sqref="B136 D136:L136">
    <cfRule type="cellIs" dxfId="12308" priority="12192" operator="equal">
      <formula>0</formula>
    </cfRule>
  </conditionalFormatting>
  <conditionalFormatting sqref="C136">
    <cfRule type="cellIs" dxfId="12307" priority="12191" operator="equal">
      <formula>0</formula>
    </cfRule>
  </conditionalFormatting>
  <conditionalFormatting sqref="B137 D137:L137">
    <cfRule type="cellIs" dxfId="12306" priority="12190" operator="equal">
      <formula>0</formula>
    </cfRule>
  </conditionalFormatting>
  <conditionalFormatting sqref="C137">
    <cfRule type="cellIs" dxfId="12305" priority="12189" operator="equal">
      <formula>0</formula>
    </cfRule>
  </conditionalFormatting>
  <conditionalFormatting sqref="B136 D136:L136">
    <cfRule type="cellIs" dxfId="12304" priority="12188" operator="equal">
      <formula>0</formula>
    </cfRule>
  </conditionalFormatting>
  <conditionalFormatting sqref="C136">
    <cfRule type="cellIs" dxfId="12303" priority="12187" operator="equal">
      <formula>0</formula>
    </cfRule>
  </conditionalFormatting>
  <conditionalFormatting sqref="B137 D137:L137">
    <cfRule type="cellIs" dxfId="12302" priority="12186" operator="equal">
      <formula>0</formula>
    </cfRule>
  </conditionalFormatting>
  <conditionalFormatting sqref="C137">
    <cfRule type="cellIs" dxfId="12301" priority="12185" operator="equal">
      <formula>0</formula>
    </cfRule>
  </conditionalFormatting>
  <conditionalFormatting sqref="B137 D137:L137">
    <cfRule type="cellIs" dxfId="12300" priority="12184" operator="equal">
      <formula>0</formula>
    </cfRule>
  </conditionalFormatting>
  <conditionalFormatting sqref="C137">
    <cfRule type="cellIs" dxfId="12299" priority="12183" operator="equal">
      <formula>0</formula>
    </cfRule>
  </conditionalFormatting>
  <conditionalFormatting sqref="B138 D138:L138">
    <cfRule type="cellIs" dxfId="12298" priority="12182" operator="equal">
      <formula>0</formula>
    </cfRule>
  </conditionalFormatting>
  <conditionalFormatting sqref="C138">
    <cfRule type="cellIs" dxfId="12297" priority="12181" operator="equal">
      <formula>0</formula>
    </cfRule>
  </conditionalFormatting>
  <conditionalFormatting sqref="B137 D137:L137">
    <cfRule type="cellIs" dxfId="12296" priority="12180" operator="equal">
      <formula>0</formula>
    </cfRule>
  </conditionalFormatting>
  <conditionalFormatting sqref="C137">
    <cfRule type="cellIs" dxfId="12295" priority="12179" operator="equal">
      <formula>0</formula>
    </cfRule>
  </conditionalFormatting>
  <conditionalFormatting sqref="B138 D138:L138">
    <cfRule type="cellIs" dxfId="12294" priority="12178" operator="equal">
      <formula>0</formula>
    </cfRule>
  </conditionalFormatting>
  <conditionalFormatting sqref="C138">
    <cfRule type="cellIs" dxfId="12293" priority="12177" operator="equal">
      <formula>0</formula>
    </cfRule>
  </conditionalFormatting>
  <conditionalFormatting sqref="B138 D138:L138">
    <cfRule type="cellIs" dxfId="12292" priority="12176" operator="equal">
      <formula>0</formula>
    </cfRule>
  </conditionalFormatting>
  <conditionalFormatting sqref="C138">
    <cfRule type="cellIs" dxfId="12291" priority="12175" operator="equal">
      <formula>0</formula>
    </cfRule>
  </conditionalFormatting>
  <conditionalFormatting sqref="B139 D139:L139">
    <cfRule type="cellIs" dxfId="12290" priority="12174" operator="equal">
      <formula>0</formula>
    </cfRule>
  </conditionalFormatting>
  <conditionalFormatting sqref="C139">
    <cfRule type="cellIs" dxfId="12289" priority="12173" operator="equal">
      <formula>0</formula>
    </cfRule>
  </conditionalFormatting>
  <conditionalFormatting sqref="B138 D138:L138">
    <cfRule type="cellIs" dxfId="12288" priority="12172" operator="equal">
      <formula>0</formula>
    </cfRule>
  </conditionalFormatting>
  <conditionalFormatting sqref="C138">
    <cfRule type="cellIs" dxfId="12287" priority="12171" operator="equal">
      <formula>0</formula>
    </cfRule>
  </conditionalFormatting>
  <conditionalFormatting sqref="B139 D139:L139">
    <cfRule type="cellIs" dxfId="12286" priority="12170" operator="equal">
      <formula>0</formula>
    </cfRule>
  </conditionalFormatting>
  <conditionalFormatting sqref="C139">
    <cfRule type="cellIs" dxfId="12285" priority="12169" operator="equal">
      <formula>0</formula>
    </cfRule>
  </conditionalFormatting>
  <conditionalFormatting sqref="B139 D139:L139">
    <cfRule type="cellIs" dxfId="12284" priority="12168" operator="equal">
      <formula>0</formula>
    </cfRule>
  </conditionalFormatting>
  <conditionalFormatting sqref="C139">
    <cfRule type="cellIs" dxfId="12283" priority="12167" operator="equal">
      <formula>0</formula>
    </cfRule>
  </conditionalFormatting>
  <conditionalFormatting sqref="B140 D140:L140">
    <cfRule type="cellIs" dxfId="12282" priority="12166" operator="equal">
      <formula>0</formula>
    </cfRule>
  </conditionalFormatting>
  <conditionalFormatting sqref="C140">
    <cfRule type="cellIs" dxfId="12281" priority="12165" operator="equal">
      <formula>0</formula>
    </cfRule>
  </conditionalFormatting>
  <conditionalFormatting sqref="B135 D135:L135">
    <cfRule type="cellIs" dxfId="12280" priority="12164" operator="equal">
      <formula>0</formula>
    </cfRule>
  </conditionalFormatting>
  <conditionalFormatting sqref="C135">
    <cfRule type="cellIs" dxfId="12279" priority="12163" operator="equal">
      <formula>0</formula>
    </cfRule>
  </conditionalFormatting>
  <conditionalFormatting sqref="B136 D136:L136">
    <cfRule type="cellIs" dxfId="12278" priority="12162" operator="equal">
      <formula>0</formula>
    </cfRule>
  </conditionalFormatting>
  <conditionalFormatting sqref="C136">
    <cfRule type="cellIs" dxfId="12277" priority="12161" operator="equal">
      <formula>0</formula>
    </cfRule>
  </conditionalFormatting>
  <conditionalFormatting sqref="B136 D136:L136">
    <cfRule type="cellIs" dxfId="12276" priority="12160" operator="equal">
      <formula>0</formula>
    </cfRule>
  </conditionalFormatting>
  <conditionalFormatting sqref="C136">
    <cfRule type="cellIs" dxfId="12275" priority="12159" operator="equal">
      <formula>0</formula>
    </cfRule>
  </conditionalFormatting>
  <conditionalFormatting sqref="B137 D137:L137">
    <cfRule type="cellIs" dxfId="12274" priority="12158" operator="equal">
      <formula>0</formula>
    </cfRule>
  </conditionalFormatting>
  <conditionalFormatting sqref="C137">
    <cfRule type="cellIs" dxfId="12273" priority="12157" operator="equal">
      <formula>0</formula>
    </cfRule>
  </conditionalFormatting>
  <conditionalFormatting sqref="B136 D136:L136">
    <cfRule type="cellIs" dxfId="12272" priority="12156" operator="equal">
      <formula>0</formula>
    </cfRule>
  </conditionalFormatting>
  <conditionalFormatting sqref="C136">
    <cfRule type="cellIs" dxfId="12271" priority="12155" operator="equal">
      <formula>0</formula>
    </cfRule>
  </conditionalFormatting>
  <conditionalFormatting sqref="B137 D137:L137">
    <cfRule type="cellIs" dxfId="12270" priority="12154" operator="equal">
      <formula>0</formula>
    </cfRule>
  </conditionalFormatting>
  <conditionalFormatting sqref="C137">
    <cfRule type="cellIs" dxfId="12269" priority="12153" operator="equal">
      <formula>0</formula>
    </cfRule>
  </conditionalFormatting>
  <conditionalFormatting sqref="B137 D137:L137">
    <cfRule type="cellIs" dxfId="12268" priority="12152" operator="equal">
      <formula>0</formula>
    </cfRule>
  </conditionalFormatting>
  <conditionalFormatting sqref="C137">
    <cfRule type="cellIs" dxfId="12267" priority="12151" operator="equal">
      <formula>0</formula>
    </cfRule>
  </conditionalFormatting>
  <conditionalFormatting sqref="B138 D138:L138">
    <cfRule type="cellIs" dxfId="12266" priority="12150" operator="equal">
      <formula>0</formula>
    </cfRule>
  </conditionalFormatting>
  <conditionalFormatting sqref="C138">
    <cfRule type="cellIs" dxfId="12265" priority="12149" operator="equal">
      <formula>0</formula>
    </cfRule>
  </conditionalFormatting>
  <conditionalFormatting sqref="B137 D137:L137">
    <cfRule type="cellIs" dxfId="12264" priority="12148" operator="equal">
      <formula>0</formula>
    </cfRule>
  </conditionalFormatting>
  <conditionalFormatting sqref="C137">
    <cfRule type="cellIs" dxfId="12263" priority="12147" operator="equal">
      <formula>0</formula>
    </cfRule>
  </conditionalFormatting>
  <conditionalFormatting sqref="B138 D138:L138">
    <cfRule type="cellIs" dxfId="12262" priority="12146" operator="equal">
      <formula>0</formula>
    </cfRule>
  </conditionalFormatting>
  <conditionalFormatting sqref="C138">
    <cfRule type="cellIs" dxfId="12261" priority="12145" operator="equal">
      <formula>0</formula>
    </cfRule>
  </conditionalFormatting>
  <conditionalFormatting sqref="B138 D138:L138">
    <cfRule type="cellIs" dxfId="12260" priority="12144" operator="equal">
      <formula>0</formula>
    </cfRule>
  </conditionalFormatting>
  <conditionalFormatting sqref="C138">
    <cfRule type="cellIs" dxfId="12259" priority="12143" operator="equal">
      <formula>0</formula>
    </cfRule>
  </conditionalFormatting>
  <conditionalFormatting sqref="B139 D139:L139">
    <cfRule type="cellIs" dxfId="12258" priority="12142" operator="equal">
      <formula>0</formula>
    </cfRule>
  </conditionalFormatting>
  <conditionalFormatting sqref="C139">
    <cfRule type="cellIs" dxfId="12257" priority="12141" operator="equal">
      <formula>0</formula>
    </cfRule>
  </conditionalFormatting>
  <conditionalFormatting sqref="B138 D138:L138">
    <cfRule type="cellIs" dxfId="12256" priority="12140" operator="equal">
      <formula>0</formula>
    </cfRule>
  </conditionalFormatting>
  <conditionalFormatting sqref="C138">
    <cfRule type="cellIs" dxfId="12255" priority="12139" operator="equal">
      <formula>0</formula>
    </cfRule>
  </conditionalFormatting>
  <conditionalFormatting sqref="B139 D139:L139">
    <cfRule type="cellIs" dxfId="12254" priority="12138" operator="equal">
      <formula>0</formula>
    </cfRule>
  </conditionalFormatting>
  <conditionalFormatting sqref="C139">
    <cfRule type="cellIs" dxfId="12253" priority="12137" operator="equal">
      <formula>0</formula>
    </cfRule>
  </conditionalFormatting>
  <conditionalFormatting sqref="B139 D139:L139">
    <cfRule type="cellIs" dxfId="12252" priority="12136" operator="equal">
      <formula>0</formula>
    </cfRule>
  </conditionalFormatting>
  <conditionalFormatting sqref="C139">
    <cfRule type="cellIs" dxfId="12251" priority="12135" operator="equal">
      <formula>0</formula>
    </cfRule>
  </conditionalFormatting>
  <conditionalFormatting sqref="B134 D134:L134">
    <cfRule type="cellIs" dxfId="12250" priority="12134" operator="equal">
      <formula>0</formula>
    </cfRule>
  </conditionalFormatting>
  <conditionalFormatting sqref="C134">
    <cfRule type="cellIs" dxfId="12249" priority="12133" operator="equal">
      <formula>0</formula>
    </cfRule>
  </conditionalFormatting>
  <conditionalFormatting sqref="B135 D135:L135">
    <cfRule type="cellIs" dxfId="12248" priority="12132" operator="equal">
      <formula>0</formula>
    </cfRule>
  </conditionalFormatting>
  <conditionalFormatting sqref="C135">
    <cfRule type="cellIs" dxfId="12247" priority="12131" operator="equal">
      <formula>0</formula>
    </cfRule>
  </conditionalFormatting>
  <conditionalFormatting sqref="B135 D135:L135">
    <cfRule type="cellIs" dxfId="12246" priority="12130" operator="equal">
      <formula>0</formula>
    </cfRule>
  </conditionalFormatting>
  <conditionalFormatting sqref="C135">
    <cfRule type="cellIs" dxfId="12245" priority="12129" operator="equal">
      <formula>0</formula>
    </cfRule>
  </conditionalFormatting>
  <conditionalFormatting sqref="B136 D136:L136">
    <cfRule type="cellIs" dxfId="12244" priority="12128" operator="equal">
      <formula>0</formula>
    </cfRule>
  </conditionalFormatting>
  <conditionalFormatting sqref="C136">
    <cfRule type="cellIs" dxfId="12243" priority="12127" operator="equal">
      <formula>0</formula>
    </cfRule>
  </conditionalFormatting>
  <conditionalFormatting sqref="B135 D135:L135">
    <cfRule type="cellIs" dxfId="12242" priority="12126" operator="equal">
      <formula>0</formula>
    </cfRule>
  </conditionalFormatting>
  <conditionalFormatting sqref="C135">
    <cfRule type="cellIs" dxfId="12241" priority="12125" operator="equal">
      <formula>0</formula>
    </cfRule>
  </conditionalFormatting>
  <conditionalFormatting sqref="B136 D136:L136">
    <cfRule type="cellIs" dxfId="12240" priority="12124" operator="equal">
      <formula>0</formula>
    </cfRule>
  </conditionalFormatting>
  <conditionalFormatting sqref="C136">
    <cfRule type="cellIs" dxfId="12239" priority="12123" operator="equal">
      <formula>0</formula>
    </cfRule>
  </conditionalFormatting>
  <conditionalFormatting sqref="B136 D136:L136">
    <cfRule type="cellIs" dxfId="12238" priority="12122" operator="equal">
      <formula>0</formula>
    </cfRule>
  </conditionalFormatting>
  <conditionalFormatting sqref="C136">
    <cfRule type="cellIs" dxfId="12237" priority="12121" operator="equal">
      <formula>0</formula>
    </cfRule>
  </conditionalFormatting>
  <conditionalFormatting sqref="B137 D137:L137">
    <cfRule type="cellIs" dxfId="12236" priority="12120" operator="equal">
      <formula>0</formula>
    </cfRule>
  </conditionalFormatting>
  <conditionalFormatting sqref="C137">
    <cfRule type="cellIs" dxfId="12235" priority="12119" operator="equal">
      <formula>0</formula>
    </cfRule>
  </conditionalFormatting>
  <conditionalFormatting sqref="B136 D136:L136">
    <cfRule type="cellIs" dxfId="12234" priority="12118" operator="equal">
      <formula>0</formula>
    </cfRule>
  </conditionalFormatting>
  <conditionalFormatting sqref="C136">
    <cfRule type="cellIs" dxfId="12233" priority="12117" operator="equal">
      <formula>0</formula>
    </cfRule>
  </conditionalFormatting>
  <conditionalFormatting sqref="B137 D137:L137">
    <cfRule type="cellIs" dxfId="12232" priority="12116" operator="equal">
      <formula>0</formula>
    </cfRule>
  </conditionalFormatting>
  <conditionalFormatting sqref="C137">
    <cfRule type="cellIs" dxfId="12231" priority="12115" operator="equal">
      <formula>0</formula>
    </cfRule>
  </conditionalFormatting>
  <conditionalFormatting sqref="B137 D137:L137">
    <cfRule type="cellIs" dxfId="12230" priority="12114" operator="equal">
      <formula>0</formula>
    </cfRule>
  </conditionalFormatting>
  <conditionalFormatting sqref="C137">
    <cfRule type="cellIs" dxfId="12229" priority="12113" operator="equal">
      <formula>0</formula>
    </cfRule>
  </conditionalFormatting>
  <conditionalFormatting sqref="B138 D138:L138">
    <cfRule type="cellIs" dxfId="12228" priority="12112" operator="equal">
      <formula>0</formula>
    </cfRule>
  </conditionalFormatting>
  <conditionalFormatting sqref="C138">
    <cfRule type="cellIs" dxfId="12227" priority="12111" operator="equal">
      <formula>0</formula>
    </cfRule>
  </conditionalFormatting>
  <conditionalFormatting sqref="B137 D137:L137">
    <cfRule type="cellIs" dxfId="12226" priority="12110" operator="equal">
      <formula>0</formula>
    </cfRule>
  </conditionalFormatting>
  <conditionalFormatting sqref="C137">
    <cfRule type="cellIs" dxfId="12225" priority="12109" operator="equal">
      <formula>0</formula>
    </cfRule>
  </conditionalFormatting>
  <conditionalFormatting sqref="B138 D138:L138">
    <cfRule type="cellIs" dxfId="12224" priority="12108" operator="equal">
      <formula>0</formula>
    </cfRule>
  </conditionalFormatting>
  <conditionalFormatting sqref="C138">
    <cfRule type="cellIs" dxfId="12223" priority="12107" operator="equal">
      <formula>0</formula>
    </cfRule>
  </conditionalFormatting>
  <conditionalFormatting sqref="B138 D138:L138">
    <cfRule type="cellIs" dxfId="12222" priority="12106" operator="equal">
      <formula>0</formula>
    </cfRule>
  </conditionalFormatting>
  <conditionalFormatting sqref="C138">
    <cfRule type="cellIs" dxfId="12221" priority="12105" operator="equal">
      <formula>0</formula>
    </cfRule>
  </conditionalFormatting>
  <conditionalFormatting sqref="B139 D139:L139">
    <cfRule type="cellIs" dxfId="12220" priority="12104" operator="equal">
      <formula>0</formula>
    </cfRule>
  </conditionalFormatting>
  <conditionalFormatting sqref="C139">
    <cfRule type="cellIs" dxfId="12219" priority="12103" operator="equal">
      <formula>0</formula>
    </cfRule>
  </conditionalFormatting>
  <conditionalFormatting sqref="B137 D137:L137">
    <cfRule type="cellIs" dxfId="12218" priority="12102" operator="equal">
      <formula>0</formula>
    </cfRule>
  </conditionalFormatting>
  <conditionalFormatting sqref="C137">
    <cfRule type="cellIs" dxfId="12217" priority="12101" operator="equal">
      <formula>0</formula>
    </cfRule>
  </conditionalFormatting>
  <conditionalFormatting sqref="B138 D138:L138">
    <cfRule type="cellIs" dxfId="12216" priority="12100" operator="equal">
      <formula>0</formula>
    </cfRule>
  </conditionalFormatting>
  <conditionalFormatting sqref="C138">
    <cfRule type="cellIs" dxfId="12215" priority="12099" operator="equal">
      <formula>0</formula>
    </cfRule>
  </conditionalFormatting>
  <conditionalFormatting sqref="B138 D138:L138">
    <cfRule type="cellIs" dxfId="12214" priority="12098" operator="equal">
      <formula>0</formula>
    </cfRule>
  </conditionalFormatting>
  <conditionalFormatting sqref="C138">
    <cfRule type="cellIs" dxfId="12213" priority="12097" operator="equal">
      <formula>0</formula>
    </cfRule>
  </conditionalFormatting>
  <conditionalFormatting sqref="B139 D139:L139">
    <cfRule type="cellIs" dxfId="12212" priority="12096" operator="equal">
      <formula>0</formula>
    </cfRule>
  </conditionalFormatting>
  <conditionalFormatting sqref="C139">
    <cfRule type="cellIs" dxfId="12211" priority="12095" operator="equal">
      <formula>0</formula>
    </cfRule>
  </conditionalFormatting>
  <conditionalFormatting sqref="B138 D138:L138">
    <cfRule type="cellIs" dxfId="12210" priority="12094" operator="equal">
      <formula>0</formula>
    </cfRule>
  </conditionalFormatting>
  <conditionalFormatting sqref="C138">
    <cfRule type="cellIs" dxfId="12209" priority="12093" operator="equal">
      <formula>0</formula>
    </cfRule>
  </conditionalFormatting>
  <conditionalFormatting sqref="B139 D139:L139">
    <cfRule type="cellIs" dxfId="12208" priority="12092" operator="equal">
      <formula>0</formula>
    </cfRule>
  </conditionalFormatting>
  <conditionalFormatting sqref="C139">
    <cfRule type="cellIs" dxfId="12207" priority="12091" operator="equal">
      <formula>0</formula>
    </cfRule>
  </conditionalFormatting>
  <conditionalFormatting sqref="B139 D139:L139">
    <cfRule type="cellIs" dxfId="12206" priority="12090" operator="equal">
      <formula>0</formula>
    </cfRule>
  </conditionalFormatting>
  <conditionalFormatting sqref="C139">
    <cfRule type="cellIs" dxfId="12205" priority="12089" operator="equal">
      <formula>0</formula>
    </cfRule>
  </conditionalFormatting>
  <conditionalFormatting sqref="B140 D140:L140">
    <cfRule type="cellIs" dxfId="12204" priority="12088" operator="equal">
      <formula>0</formula>
    </cfRule>
  </conditionalFormatting>
  <conditionalFormatting sqref="C140">
    <cfRule type="cellIs" dxfId="12203" priority="12087" operator="equal">
      <formula>0</formula>
    </cfRule>
  </conditionalFormatting>
  <conditionalFormatting sqref="B139 D139:L139">
    <cfRule type="cellIs" dxfId="12202" priority="12086" operator="equal">
      <formula>0</formula>
    </cfRule>
  </conditionalFormatting>
  <conditionalFormatting sqref="C139">
    <cfRule type="cellIs" dxfId="12201" priority="12085" operator="equal">
      <formula>0</formula>
    </cfRule>
  </conditionalFormatting>
  <conditionalFormatting sqref="B140 D140:L140">
    <cfRule type="cellIs" dxfId="12200" priority="12084" operator="equal">
      <formula>0</formula>
    </cfRule>
  </conditionalFormatting>
  <conditionalFormatting sqref="C140">
    <cfRule type="cellIs" dxfId="12199" priority="12083" operator="equal">
      <formula>0</formula>
    </cfRule>
  </conditionalFormatting>
  <conditionalFormatting sqref="B140 D140:L140">
    <cfRule type="cellIs" dxfId="12198" priority="12082" operator="equal">
      <formula>0</formula>
    </cfRule>
  </conditionalFormatting>
  <conditionalFormatting sqref="C140">
    <cfRule type="cellIs" dxfId="12197" priority="12081" operator="equal">
      <formula>0</formula>
    </cfRule>
  </conditionalFormatting>
  <conditionalFormatting sqref="B140 D140:L140">
    <cfRule type="cellIs" dxfId="12196" priority="12080" operator="equal">
      <formula>0</formula>
    </cfRule>
  </conditionalFormatting>
  <conditionalFormatting sqref="C140">
    <cfRule type="cellIs" dxfId="12195" priority="12079" operator="equal">
      <formula>0</formula>
    </cfRule>
  </conditionalFormatting>
  <conditionalFormatting sqref="B136 D136:L136">
    <cfRule type="cellIs" dxfId="12194" priority="12078" operator="equal">
      <formula>0</formula>
    </cfRule>
  </conditionalFormatting>
  <conditionalFormatting sqref="C136">
    <cfRule type="cellIs" dxfId="12193" priority="12077" operator="equal">
      <formula>0</formula>
    </cfRule>
  </conditionalFormatting>
  <conditionalFormatting sqref="B137 D137:L137">
    <cfRule type="cellIs" dxfId="12192" priority="12076" operator="equal">
      <formula>0</formula>
    </cfRule>
  </conditionalFormatting>
  <conditionalFormatting sqref="C137">
    <cfRule type="cellIs" dxfId="12191" priority="12075" operator="equal">
      <formula>0</formula>
    </cfRule>
  </conditionalFormatting>
  <conditionalFormatting sqref="B137 D137:L137">
    <cfRule type="cellIs" dxfId="12190" priority="12074" operator="equal">
      <formula>0</formula>
    </cfRule>
  </conditionalFormatting>
  <conditionalFormatting sqref="C137">
    <cfRule type="cellIs" dxfId="12189" priority="12073" operator="equal">
      <formula>0</formula>
    </cfRule>
  </conditionalFormatting>
  <conditionalFormatting sqref="B138 D138:L138">
    <cfRule type="cellIs" dxfId="12188" priority="12072" operator="equal">
      <formula>0</formula>
    </cfRule>
  </conditionalFormatting>
  <conditionalFormatting sqref="C138">
    <cfRule type="cellIs" dxfId="12187" priority="12071" operator="equal">
      <formula>0</formula>
    </cfRule>
  </conditionalFormatting>
  <conditionalFormatting sqref="B137 D137:L137">
    <cfRule type="cellIs" dxfId="12186" priority="12070" operator="equal">
      <formula>0</formula>
    </cfRule>
  </conditionalFormatting>
  <conditionalFormatting sqref="C137">
    <cfRule type="cellIs" dxfId="12185" priority="12069" operator="equal">
      <formula>0</formula>
    </cfRule>
  </conditionalFormatting>
  <conditionalFormatting sqref="B138 D138:L138">
    <cfRule type="cellIs" dxfId="12184" priority="12068" operator="equal">
      <formula>0</formula>
    </cfRule>
  </conditionalFormatting>
  <conditionalFormatting sqref="C138">
    <cfRule type="cellIs" dxfId="12183" priority="12067" operator="equal">
      <formula>0</formula>
    </cfRule>
  </conditionalFormatting>
  <conditionalFormatting sqref="B138 D138:L138">
    <cfRule type="cellIs" dxfId="12182" priority="12066" operator="equal">
      <formula>0</formula>
    </cfRule>
  </conditionalFormatting>
  <conditionalFormatting sqref="C138">
    <cfRule type="cellIs" dxfId="12181" priority="12065" operator="equal">
      <formula>0</formula>
    </cfRule>
  </conditionalFormatting>
  <conditionalFormatting sqref="B139 D139:L139">
    <cfRule type="cellIs" dxfId="12180" priority="12064" operator="equal">
      <formula>0</formula>
    </cfRule>
  </conditionalFormatting>
  <conditionalFormatting sqref="C139">
    <cfRule type="cellIs" dxfId="12179" priority="12063" operator="equal">
      <formula>0</formula>
    </cfRule>
  </conditionalFormatting>
  <conditionalFormatting sqref="B138 D138:L138">
    <cfRule type="cellIs" dxfId="12178" priority="12062" operator="equal">
      <formula>0</formula>
    </cfRule>
  </conditionalFormatting>
  <conditionalFormatting sqref="C138">
    <cfRule type="cellIs" dxfId="12177" priority="12061" operator="equal">
      <formula>0</formula>
    </cfRule>
  </conditionalFormatting>
  <conditionalFormatting sqref="B139 D139:L139">
    <cfRule type="cellIs" dxfId="12176" priority="12060" operator="equal">
      <formula>0</formula>
    </cfRule>
  </conditionalFormatting>
  <conditionalFormatting sqref="C139">
    <cfRule type="cellIs" dxfId="12175" priority="12059" operator="equal">
      <formula>0</formula>
    </cfRule>
  </conditionalFormatting>
  <conditionalFormatting sqref="B139 D139:L139">
    <cfRule type="cellIs" dxfId="12174" priority="12058" operator="equal">
      <formula>0</formula>
    </cfRule>
  </conditionalFormatting>
  <conditionalFormatting sqref="C139">
    <cfRule type="cellIs" dxfId="12173" priority="12057" operator="equal">
      <formula>0</formula>
    </cfRule>
  </conditionalFormatting>
  <conditionalFormatting sqref="B140 D140:L140">
    <cfRule type="cellIs" dxfId="12172" priority="12056" operator="equal">
      <formula>0</formula>
    </cfRule>
  </conditionalFormatting>
  <conditionalFormatting sqref="C140">
    <cfRule type="cellIs" dxfId="12171" priority="12055" operator="equal">
      <formula>0</formula>
    </cfRule>
  </conditionalFormatting>
  <conditionalFormatting sqref="B139 D139:L139">
    <cfRule type="cellIs" dxfId="12170" priority="12054" operator="equal">
      <formula>0</formula>
    </cfRule>
  </conditionalFormatting>
  <conditionalFormatting sqref="C139">
    <cfRule type="cellIs" dxfId="12169" priority="12053" operator="equal">
      <formula>0</formula>
    </cfRule>
  </conditionalFormatting>
  <conditionalFormatting sqref="B140 D140:L140">
    <cfRule type="cellIs" dxfId="12168" priority="12052" operator="equal">
      <formula>0</formula>
    </cfRule>
  </conditionalFormatting>
  <conditionalFormatting sqref="C140">
    <cfRule type="cellIs" dxfId="12167" priority="12051" operator="equal">
      <formula>0</formula>
    </cfRule>
  </conditionalFormatting>
  <conditionalFormatting sqref="B140 D140:L140">
    <cfRule type="cellIs" dxfId="12166" priority="12050" operator="equal">
      <formula>0</formula>
    </cfRule>
  </conditionalFormatting>
  <conditionalFormatting sqref="C140">
    <cfRule type="cellIs" dxfId="12165" priority="12049" operator="equal">
      <formula>0</formula>
    </cfRule>
  </conditionalFormatting>
  <conditionalFormatting sqref="B136 D136:L136">
    <cfRule type="cellIs" dxfId="12164" priority="12048" operator="equal">
      <formula>0</formula>
    </cfRule>
  </conditionalFormatting>
  <conditionalFormatting sqref="C136">
    <cfRule type="cellIs" dxfId="12163" priority="12047" operator="equal">
      <formula>0</formula>
    </cfRule>
  </conditionalFormatting>
  <conditionalFormatting sqref="B137 D137:L137">
    <cfRule type="cellIs" dxfId="12162" priority="12046" operator="equal">
      <formula>0</formula>
    </cfRule>
  </conditionalFormatting>
  <conditionalFormatting sqref="C137">
    <cfRule type="cellIs" dxfId="12161" priority="12045" operator="equal">
      <formula>0</formula>
    </cfRule>
  </conditionalFormatting>
  <conditionalFormatting sqref="B137 D137:L137">
    <cfRule type="cellIs" dxfId="12160" priority="12044" operator="equal">
      <formula>0</formula>
    </cfRule>
  </conditionalFormatting>
  <conditionalFormatting sqref="C137">
    <cfRule type="cellIs" dxfId="12159" priority="12043" operator="equal">
      <formula>0</formula>
    </cfRule>
  </conditionalFormatting>
  <conditionalFormatting sqref="B138 D138:L138">
    <cfRule type="cellIs" dxfId="12158" priority="12042" operator="equal">
      <formula>0</formula>
    </cfRule>
  </conditionalFormatting>
  <conditionalFormatting sqref="C138">
    <cfRule type="cellIs" dxfId="12157" priority="12041" operator="equal">
      <formula>0</formula>
    </cfRule>
  </conditionalFormatting>
  <conditionalFormatting sqref="B137 D137:L137">
    <cfRule type="cellIs" dxfId="12156" priority="12040" operator="equal">
      <formula>0</formula>
    </cfRule>
  </conditionalFormatting>
  <conditionalFormatting sqref="C137">
    <cfRule type="cellIs" dxfId="12155" priority="12039" operator="equal">
      <formula>0</formula>
    </cfRule>
  </conditionalFormatting>
  <conditionalFormatting sqref="B138 D138:L138">
    <cfRule type="cellIs" dxfId="12154" priority="12038" operator="equal">
      <formula>0</formula>
    </cfRule>
  </conditionalFormatting>
  <conditionalFormatting sqref="C138">
    <cfRule type="cellIs" dxfId="12153" priority="12037" operator="equal">
      <formula>0</formula>
    </cfRule>
  </conditionalFormatting>
  <conditionalFormatting sqref="B138 D138:L138">
    <cfRule type="cellIs" dxfId="12152" priority="12036" operator="equal">
      <formula>0</formula>
    </cfRule>
  </conditionalFormatting>
  <conditionalFormatting sqref="C138">
    <cfRule type="cellIs" dxfId="12151" priority="12035" operator="equal">
      <formula>0</formula>
    </cfRule>
  </conditionalFormatting>
  <conditionalFormatting sqref="B139 D139:L139">
    <cfRule type="cellIs" dxfId="12150" priority="12034" operator="equal">
      <formula>0</formula>
    </cfRule>
  </conditionalFormatting>
  <conditionalFormatting sqref="C139">
    <cfRule type="cellIs" dxfId="12149" priority="12033" operator="equal">
      <formula>0</formula>
    </cfRule>
  </conditionalFormatting>
  <conditionalFormatting sqref="B138 D138:L138">
    <cfRule type="cellIs" dxfId="12148" priority="12032" operator="equal">
      <formula>0</formula>
    </cfRule>
  </conditionalFormatting>
  <conditionalFormatting sqref="C138">
    <cfRule type="cellIs" dxfId="12147" priority="12031" operator="equal">
      <formula>0</formula>
    </cfRule>
  </conditionalFormatting>
  <conditionalFormatting sqref="B139 D139:L139">
    <cfRule type="cellIs" dxfId="12146" priority="12030" operator="equal">
      <formula>0</formula>
    </cfRule>
  </conditionalFormatting>
  <conditionalFormatting sqref="C139">
    <cfRule type="cellIs" dxfId="12145" priority="12029" operator="equal">
      <formula>0</formula>
    </cfRule>
  </conditionalFormatting>
  <conditionalFormatting sqref="B139 D139:L139">
    <cfRule type="cellIs" dxfId="12144" priority="12028" operator="equal">
      <formula>0</formula>
    </cfRule>
  </conditionalFormatting>
  <conditionalFormatting sqref="C139">
    <cfRule type="cellIs" dxfId="12143" priority="12027" operator="equal">
      <formula>0</formula>
    </cfRule>
  </conditionalFormatting>
  <conditionalFormatting sqref="B140 D140:L140">
    <cfRule type="cellIs" dxfId="12142" priority="12026" operator="equal">
      <formula>0</formula>
    </cfRule>
  </conditionalFormatting>
  <conditionalFormatting sqref="C140">
    <cfRule type="cellIs" dxfId="12141" priority="12025" operator="equal">
      <formula>0</formula>
    </cfRule>
  </conditionalFormatting>
  <conditionalFormatting sqref="B139 D139:L139">
    <cfRule type="cellIs" dxfId="12140" priority="12024" operator="equal">
      <formula>0</formula>
    </cfRule>
  </conditionalFormatting>
  <conditionalFormatting sqref="C139">
    <cfRule type="cellIs" dxfId="12139" priority="12023" operator="equal">
      <formula>0</formula>
    </cfRule>
  </conditionalFormatting>
  <conditionalFormatting sqref="B140 D140:L140">
    <cfRule type="cellIs" dxfId="12138" priority="12022" operator="equal">
      <formula>0</formula>
    </cfRule>
  </conditionalFormatting>
  <conditionalFormatting sqref="C140">
    <cfRule type="cellIs" dxfId="12137" priority="12021" operator="equal">
      <formula>0</formula>
    </cfRule>
  </conditionalFormatting>
  <conditionalFormatting sqref="B140 D140:L140">
    <cfRule type="cellIs" dxfId="12136" priority="12020" operator="equal">
      <formula>0</formula>
    </cfRule>
  </conditionalFormatting>
  <conditionalFormatting sqref="C140">
    <cfRule type="cellIs" dxfId="12135" priority="12019" operator="equal">
      <formula>0</formula>
    </cfRule>
  </conditionalFormatting>
  <conditionalFormatting sqref="B135 D135:L135">
    <cfRule type="cellIs" dxfId="12134" priority="12018" operator="equal">
      <formula>0</formula>
    </cfRule>
  </conditionalFormatting>
  <conditionalFormatting sqref="C135">
    <cfRule type="cellIs" dxfId="12133" priority="12017" operator="equal">
      <formula>0</formula>
    </cfRule>
  </conditionalFormatting>
  <conditionalFormatting sqref="B136 D136:L136">
    <cfRule type="cellIs" dxfId="12132" priority="12016" operator="equal">
      <formula>0</formula>
    </cfRule>
  </conditionalFormatting>
  <conditionalFormatting sqref="C136">
    <cfRule type="cellIs" dxfId="12131" priority="12015" operator="equal">
      <formula>0</formula>
    </cfRule>
  </conditionalFormatting>
  <conditionalFormatting sqref="B136 D136:L136">
    <cfRule type="cellIs" dxfId="12130" priority="12014" operator="equal">
      <formula>0</formula>
    </cfRule>
  </conditionalFormatting>
  <conditionalFormatting sqref="C136">
    <cfRule type="cellIs" dxfId="12129" priority="12013" operator="equal">
      <formula>0</formula>
    </cfRule>
  </conditionalFormatting>
  <conditionalFormatting sqref="B137 D137:L137">
    <cfRule type="cellIs" dxfId="12128" priority="12012" operator="equal">
      <formula>0</formula>
    </cfRule>
  </conditionalFormatting>
  <conditionalFormatting sqref="C137">
    <cfRule type="cellIs" dxfId="12127" priority="12011" operator="equal">
      <formula>0</formula>
    </cfRule>
  </conditionalFormatting>
  <conditionalFormatting sqref="B136 D136:L136">
    <cfRule type="cellIs" dxfId="12126" priority="12010" operator="equal">
      <formula>0</formula>
    </cfRule>
  </conditionalFormatting>
  <conditionalFormatting sqref="C136">
    <cfRule type="cellIs" dxfId="12125" priority="12009" operator="equal">
      <formula>0</formula>
    </cfRule>
  </conditionalFormatting>
  <conditionalFormatting sqref="B137 D137:L137">
    <cfRule type="cellIs" dxfId="12124" priority="12008" operator="equal">
      <formula>0</formula>
    </cfRule>
  </conditionalFormatting>
  <conditionalFormatting sqref="C137">
    <cfRule type="cellIs" dxfId="12123" priority="12007" operator="equal">
      <formula>0</formula>
    </cfRule>
  </conditionalFormatting>
  <conditionalFormatting sqref="B137 D137:L137">
    <cfRule type="cellIs" dxfId="12122" priority="12006" operator="equal">
      <formula>0</formula>
    </cfRule>
  </conditionalFormatting>
  <conditionalFormatting sqref="C137">
    <cfRule type="cellIs" dxfId="12121" priority="12005" operator="equal">
      <formula>0</formula>
    </cfRule>
  </conditionalFormatting>
  <conditionalFormatting sqref="B138 D138:L138">
    <cfRule type="cellIs" dxfId="12120" priority="12004" operator="equal">
      <formula>0</formula>
    </cfRule>
  </conditionalFormatting>
  <conditionalFormatting sqref="C138">
    <cfRule type="cellIs" dxfId="12119" priority="12003" operator="equal">
      <formula>0</formula>
    </cfRule>
  </conditionalFormatting>
  <conditionalFormatting sqref="B137 D137:L137">
    <cfRule type="cellIs" dxfId="12118" priority="12002" operator="equal">
      <formula>0</formula>
    </cfRule>
  </conditionalFormatting>
  <conditionalFormatting sqref="C137">
    <cfRule type="cellIs" dxfId="12117" priority="12001" operator="equal">
      <formula>0</formula>
    </cfRule>
  </conditionalFormatting>
  <conditionalFormatting sqref="B138 D138:L138">
    <cfRule type="cellIs" dxfId="12116" priority="12000" operator="equal">
      <formula>0</formula>
    </cfRule>
  </conditionalFormatting>
  <conditionalFormatting sqref="C138">
    <cfRule type="cellIs" dxfId="12115" priority="11999" operator="equal">
      <formula>0</formula>
    </cfRule>
  </conditionalFormatting>
  <conditionalFormatting sqref="B138 D138:L138">
    <cfRule type="cellIs" dxfId="12114" priority="11998" operator="equal">
      <formula>0</formula>
    </cfRule>
  </conditionalFormatting>
  <conditionalFormatting sqref="C138">
    <cfRule type="cellIs" dxfId="12113" priority="11997" operator="equal">
      <formula>0</formula>
    </cfRule>
  </conditionalFormatting>
  <conditionalFormatting sqref="B139 D139:L139">
    <cfRule type="cellIs" dxfId="12112" priority="11996" operator="equal">
      <formula>0</formula>
    </cfRule>
  </conditionalFormatting>
  <conditionalFormatting sqref="C139">
    <cfRule type="cellIs" dxfId="12111" priority="11995" operator="equal">
      <formula>0</formula>
    </cfRule>
  </conditionalFormatting>
  <conditionalFormatting sqref="B138 D138:L138">
    <cfRule type="cellIs" dxfId="12110" priority="11994" operator="equal">
      <formula>0</formula>
    </cfRule>
  </conditionalFormatting>
  <conditionalFormatting sqref="C138">
    <cfRule type="cellIs" dxfId="12109" priority="11993" operator="equal">
      <formula>0</formula>
    </cfRule>
  </conditionalFormatting>
  <conditionalFormatting sqref="B139 D139:L139">
    <cfRule type="cellIs" dxfId="12108" priority="11992" operator="equal">
      <formula>0</formula>
    </cfRule>
  </conditionalFormatting>
  <conditionalFormatting sqref="C139">
    <cfRule type="cellIs" dxfId="12107" priority="11991" operator="equal">
      <formula>0</formula>
    </cfRule>
  </conditionalFormatting>
  <conditionalFormatting sqref="B139 D139:L139">
    <cfRule type="cellIs" dxfId="12106" priority="11990" operator="equal">
      <formula>0</formula>
    </cfRule>
  </conditionalFormatting>
  <conditionalFormatting sqref="C139">
    <cfRule type="cellIs" dxfId="12105" priority="11989" operator="equal">
      <formula>0</formula>
    </cfRule>
  </conditionalFormatting>
  <conditionalFormatting sqref="B140 D140:L140">
    <cfRule type="cellIs" dxfId="12104" priority="11988" operator="equal">
      <formula>0</formula>
    </cfRule>
  </conditionalFormatting>
  <conditionalFormatting sqref="C140">
    <cfRule type="cellIs" dxfId="12103" priority="11987" operator="equal">
      <formula>0</formula>
    </cfRule>
  </conditionalFormatting>
  <conditionalFormatting sqref="AJ136:AK136">
    <cfRule type="cellIs" dxfId="12102" priority="11986" operator="equal">
      <formula>0</formula>
    </cfRule>
  </conditionalFormatting>
  <conditionalFormatting sqref="AJ137:AK137">
    <cfRule type="cellIs" dxfId="12101" priority="11985" operator="equal">
      <formula>0</formula>
    </cfRule>
  </conditionalFormatting>
  <conditionalFormatting sqref="AJ137:AK137">
    <cfRule type="cellIs" dxfId="12100" priority="11984" operator="equal">
      <formula>0</formula>
    </cfRule>
  </conditionalFormatting>
  <conditionalFormatting sqref="AJ138:AK138">
    <cfRule type="cellIs" dxfId="12099" priority="11983" operator="equal">
      <formula>0</formula>
    </cfRule>
  </conditionalFormatting>
  <conditionalFormatting sqref="AJ137:AK137">
    <cfRule type="cellIs" dxfId="12098" priority="11982" operator="equal">
      <formula>0</formula>
    </cfRule>
  </conditionalFormatting>
  <conditionalFormatting sqref="AJ138:AK138">
    <cfRule type="cellIs" dxfId="12097" priority="11981" operator="equal">
      <formula>0</formula>
    </cfRule>
  </conditionalFormatting>
  <conditionalFormatting sqref="AJ138:AK138">
    <cfRule type="cellIs" dxfId="12096" priority="11980" operator="equal">
      <formula>0</formula>
    </cfRule>
  </conditionalFormatting>
  <conditionalFormatting sqref="AJ139:AK139">
    <cfRule type="cellIs" dxfId="12095" priority="11979" operator="equal">
      <formula>0</formula>
    </cfRule>
  </conditionalFormatting>
  <conditionalFormatting sqref="AJ138:AK138">
    <cfRule type="cellIs" dxfId="12094" priority="11978" operator="equal">
      <formula>0</formula>
    </cfRule>
  </conditionalFormatting>
  <conditionalFormatting sqref="AJ139:AK139">
    <cfRule type="cellIs" dxfId="12093" priority="11977" operator="equal">
      <formula>0</formula>
    </cfRule>
  </conditionalFormatting>
  <conditionalFormatting sqref="AJ139:AK139">
    <cfRule type="cellIs" dxfId="12092" priority="11976" operator="equal">
      <formula>0</formula>
    </cfRule>
  </conditionalFormatting>
  <conditionalFormatting sqref="AJ140:AK140">
    <cfRule type="cellIs" dxfId="12091" priority="11975" operator="equal">
      <formula>0</formula>
    </cfRule>
  </conditionalFormatting>
  <conditionalFormatting sqref="AJ139:AK139">
    <cfRule type="cellIs" dxfId="12090" priority="11974" operator="equal">
      <formula>0</formula>
    </cfRule>
  </conditionalFormatting>
  <conditionalFormatting sqref="AJ140:AK140">
    <cfRule type="cellIs" dxfId="12089" priority="11973" operator="equal">
      <formula>0</formula>
    </cfRule>
  </conditionalFormatting>
  <conditionalFormatting sqref="AJ140:AK140">
    <cfRule type="cellIs" dxfId="12088" priority="11972" operator="equal">
      <formula>0</formula>
    </cfRule>
  </conditionalFormatting>
  <conditionalFormatting sqref="AJ141:AK141">
    <cfRule type="cellIs" dxfId="12087" priority="11971" operator="equal">
      <formula>0</formula>
    </cfRule>
  </conditionalFormatting>
  <conditionalFormatting sqref="AJ135:AK135">
    <cfRule type="cellIs" dxfId="12086" priority="11970" operator="equal">
      <formula>0</formula>
    </cfRule>
  </conditionalFormatting>
  <conditionalFormatting sqref="AJ136:AK136">
    <cfRule type="cellIs" dxfId="12085" priority="11969" operator="equal">
      <formula>0</formula>
    </cfRule>
  </conditionalFormatting>
  <conditionalFormatting sqref="AJ136:AK136">
    <cfRule type="cellIs" dxfId="12084" priority="11968" operator="equal">
      <formula>0</formula>
    </cfRule>
  </conditionalFormatting>
  <conditionalFormatting sqref="AJ137:AK137">
    <cfRule type="cellIs" dxfId="12083" priority="11967" operator="equal">
      <formula>0</formula>
    </cfRule>
  </conditionalFormatting>
  <conditionalFormatting sqref="AJ136:AK136">
    <cfRule type="cellIs" dxfId="12082" priority="11966" operator="equal">
      <formula>0</formula>
    </cfRule>
  </conditionalFormatting>
  <conditionalFormatting sqref="AJ137:AK137">
    <cfRule type="cellIs" dxfId="12081" priority="11965" operator="equal">
      <formula>0</formula>
    </cfRule>
  </conditionalFormatting>
  <conditionalFormatting sqref="AJ137:AK137">
    <cfRule type="cellIs" dxfId="12080" priority="11964" operator="equal">
      <formula>0</formula>
    </cfRule>
  </conditionalFormatting>
  <conditionalFormatting sqref="AJ138:AK138">
    <cfRule type="cellIs" dxfId="12079" priority="11963" operator="equal">
      <formula>0</formula>
    </cfRule>
  </conditionalFormatting>
  <conditionalFormatting sqref="AJ137:AK137">
    <cfRule type="cellIs" dxfId="12078" priority="11962" operator="equal">
      <formula>0</formula>
    </cfRule>
  </conditionalFormatting>
  <conditionalFormatting sqref="AJ138:AK138">
    <cfRule type="cellIs" dxfId="12077" priority="11961" operator="equal">
      <formula>0</formula>
    </cfRule>
  </conditionalFormatting>
  <conditionalFormatting sqref="AJ138:AK138">
    <cfRule type="cellIs" dxfId="12076" priority="11960" operator="equal">
      <formula>0</formula>
    </cfRule>
  </conditionalFormatting>
  <conditionalFormatting sqref="AJ139:AK139">
    <cfRule type="cellIs" dxfId="12075" priority="11959" operator="equal">
      <formula>0</formula>
    </cfRule>
  </conditionalFormatting>
  <conditionalFormatting sqref="AJ138:AK138">
    <cfRule type="cellIs" dxfId="12074" priority="11958" operator="equal">
      <formula>0</formula>
    </cfRule>
  </conditionalFormatting>
  <conditionalFormatting sqref="AJ139:AK139">
    <cfRule type="cellIs" dxfId="12073" priority="11957" operator="equal">
      <formula>0</formula>
    </cfRule>
  </conditionalFormatting>
  <conditionalFormatting sqref="AJ139:AK139">
    <cfRule type="cellIs" dxfId="12072" priority="11956" operator="equal">
      <formula>0</formula>
    </cfRule>
  </conditionalFormatting>
  <conditionalFormatting sqref="AJ140:AK140">
    <cfRule type="cellIs" dxfId="12071" priority="11955" operator="equal">
      <formula>0</formula>
    </cfRule>
  </conditionalFormatting>
  <conditionalFormatting sqref="AJ135:AK135">
    <cfRule type="cellIs" dxfId="12070" priority="11954" operator="equal">
      <formula>0</formula>
    </cfRule>
  </conditionalFormatting>
  <conditionalFormatting sqref="AJ136:AK136">
    <cfRule type="cellIs" dxfId="12069" priority="11953" operator="equal">
      <formula>0</formula>
    </cfRule>
  </conditionalFormatting>
  <conditionalFormatting sqref="AJ136:AK136">
    <cfRule type="cellIs" dxfId="12068" priority="11952" operator="equal">
      <formula>0</formula>
    </cfRule>
  </conditionalFormatting>
  <conditionalFormatting sqref="AJ137:AK137">
    <cfRule type="cellIs" dxfId="12067" priority="11951" operator="equal">
      <formula>0</formula>
    </cfRule>
  </conditionalFormatting>
  <conditionalFormatting sqref="AJ136:AK136">
    <cfRule type="cellIs" dxfId="12066" priority="11950" operator="equal">
      <formula>0</formula>
    </cfRule>
  </conditionalFormatting>
  <conditionalFormatting sqref="AJ137:AK137">
    <cfRule type="cellIs" dxfId="12065" priority="11949" operator="equal">
      <formula>0</formula>
    </cfRule>
  </conditionalFormatting>
  <conditionalFormatting sqref="AJ137:AK137">
    <cfRule type="cellIs" dxfId="12064" priority="11948" operator="equal">
      <formula>0</formula>
    </cfRule>
  </conditionalFormatting>
  <conditionalFormatting sqref="AJ138:AK138">
    <cfRule type="cellIs" dxfId="12063" priority="11947" operator="equal">
      <formula>0</formula>
    </cfRule>
  </conditionalFormatting>
  <conditionalFormatting sqref="AJ137:AK137">
    <cfRule type="cellIs" dxfId="12062" priority="11946" operator="equal">
      <formula>0</formula>
    </cfRule>
  </conditionalFormatting>
  <conditionalFormatting sqref="AJ138:AK138">
    <cfRule type="cellIs" dxfId="12061" priority="11945" operator="equal">
      <formula>0</formula>
    </cfRule>
  </conditionalFormatting>
  <conditionalFormatting sqref="AJ138:AK138">
    <cfRule type="cellIs" dxfId="12060" priority="11944" operator="equal">
      <formula>0</formula>
    </cfRule>
  </conditionalFormatting>
  <conditionalFormatting sqref="AJ139:AK139">
    <cfRule type="cellIs" dxfId="12059" priority="11943" operator="equal">
      <formula>0</formula>
    </cfRule>
  </conditionalFormatting>
  <conditionalFormatting sqref="AJ138:AK138">
    <cfRule type="cellIs" dxfId="12058" priority="11942" operator="equal">
      <formula>0</formula>
    </cfRule>
  </conditionalFormatting>
  <conditionalFormatting sqref="AJ139:AK139">
    <cfRule type="cellIs" dxfId="12057" priority="11941" operator="equal">
      <formula>0</formula>
    </cfRule>
  </conditionalFormatting>
  <conditionalFormatting sqref="AJ139:AK139">
    <cfRule type="cellIs" dxfId="12056" priority="11940" operator="equal">
      <formula>0</formula>
    </cfRule>
  </conditionalFormatting>
  <conditionalFormatting sqref="AJ134:AK134">
    <cfRule type="cellIs" dxfId="12055" priority="11939" operator="equal">
      <formula>0</formula>
    </cfRule>
  </conditionalFormatting>
  <conditionalFormatting sqref="AJ135:AK135">
    <cfRule type="cellIs" dxfId="12054" priority="11938" operator="equal">
      <formula>0</formula>
    </cfRule>
  </conditionalFormatting>
  <conditionalFormatting sqref="AJ135:AK135">
    <cfRule type="cellIs" dxfId="12053" priority="11937" operator="equal">
      <formula>0</formula>
    </cfRule>
  </conditionalFormatting>
  <conditionalFormatting sqref="AJ136:AK136">
    <cfRule type="cellIs" dxfId="12052" priority="11936" operator="equal">
      <formula>0</formula>
    </cfRule>
  </conditionalFormatting>
  <conditionalFormatting sqref="AJ135:AK135">
    <cfRule type="cellIs" dxfId="12051" priority="11935" operator="equal">
      <formula>0</formula>
    </cfRule>
  </conditionalFormatting>
  <conditionalFormatting sqref="AJ136:AK136">
    <cfRule type="cellIs" dxfId="12050" priority="11934" operator="equal">
      <formula>0</formula>
    </cfRule>
  </conditionalFormatting>
  <conditionalFormatting sqref="AJ136:AK136">
    <cfRule type="cellIs" dxfId="12049" priority="11933" operator="equal">
      <formula>0</formula>
    </cfRule>
  </conditionalFormatting>
  <conditionalFormatting sqref="AJ137:AK137">
    <cfRule type="cellIs" dxfId="12048" priority="11932" operator="equal">
      <formula>0</formula>
    </cfRule>
  </conditionalFormatting>
  <conditionalFormatting sqref="AJ136:AK136">
    <cfRule type="cellIs" dxfId="12047" priority="11931" operator="equal">
      <formula>0</formula>
    </cfRule>
  </conditionalFormatting>
  <conditionalFormatting sqref="AJ137:AK137">
    <cfRule type="cellIs" dxfId="12046" priority="11930" operator="equal">
      <formula>0</formula>
    </cfRule>
  </conditionalFormatting>
  <conditionalFormatting sqref="AJ137:AK137">
    <cfRule type="cellIs" dxfId="12045" priority="11929" operator="equal">
      <formula>0</formula>
    </cfRule>
  </conditionalFormatting>
  <conditionalFormatting sqref="AJ138:AK138">
    <cfRule type="cellIs" dxfId="12044" priority="11928" operator="equal">
      <formula>0</formula>
    </cfRule>
  </conditionalFormatting>
  <conditionalFormatting sqref="AJ137:AK137">
    <cfRule type="cellIs" dxfId="12043" priority="11927" operator="equal">
      <formula>0</formula>
    </cfRule>
  </conditionalFormatting>
  <conditionalFormatting sqref="AJ138:AK138">
    <cfRule type="cellIs" dxfId="12042" priority="11926" operator="equal">
      <formula>0</formula>
    </cfRule>
  </conditionalFormatting>
  <conditionalFormatting sqref="AJ138:AK138">
    <cfRule type="cellIs" dxfId="12041" priority="11925" operator="equal">
      <formula>0</formula>
    </cfRule>
  </conditionalFormatting>
  <conditionalFormatting sqref="AJ139:AK139">
    <cfRule type="cellIs" dxfId="12040" priority="11924" operator="equal">
      <formula>0</formula>
    </cfRule>
  </conditionalFormatting>
  <conditionalFormatting sqref="AJ137:AK137">
    <cfRule type="cellIs" dxfId="12039" priority="11923" operator="equal">
      <formula>0</formula>
    </cfRule>
  </conditionalFormatting>
  <conditionalFormatting sqref="AJ138:AK138">
    <cfRule type="cellIs" dxfId="12038" priority="11922" operator="equal">
      <formula>0</formula>
    </cfRule>
  </conditionalFormatting>
  <conditionalFormatting sqref="AJ138:AK138">
    <cfRule type="cellIs" dxfId="12037" priority="11921" operator="equal">
      <formula>0</formula>
    </cfRule>
  </conditionalFormatting>
  <conditionalFormatting sqref="AJ139:AK139">
    <cfRule type="cellIs" dxfId="12036" priority="11920" operator="equal">
      <formula>0</formula>
    </cfRule>
  </conditionalFormatting>
  <conditionalFormatting sqref="AJ138:AK138">
    <cfRule type="cellIs" dxfId="12035" priority="11919" operator="equal">
      <formula>0</formula>
    </cfRule>
  </conditionalFormatting>
  <conditionalFormatting sqref="AJ139:AK139">
    <cfRule type="cellIs" dxfId="12034" priority="11918" operator="equal">
      <formula>0</formula>
    </cfRule>
  </conditionalFormatting>
  <conditionalFormatting sqref="AJ139:AK139">
    <cfRule type="cellIs" dxfId="12033" priority="11917" operator="equal">
      <formula>0</formula>
    </cfRule>
  </conditionalFormatting>
  <conditionalFormatting sqref="AJ140:AK140">
    <cfRule type="cellIs" dxfId="12032" priority="11916" operator="equal">
      <formula>0</formula>
    </cfRule>
  </conditionalFormatting>
  <conditionalFormatting sqref="AJ139:AK139">
    <cfRule type="cellIs" dxfId="12031" priority="11915" operator="equal">
      <formula>0</formula>
    </cfRule>
  </conditionalFormatting>
  <conditionalFormatting sqref="AJ140:AK140">
    <cfRule type="cellIs" dxfId="12030" priority="11914" operator="equal">
      <formula>0</formula>
    </cfRule>
  </conditionalFormatting>
  <conditionalFormatting sqref="AJ140:AK140">
    <cfRule type="cellIs" dxfId="12029" priority="11913" operator="equal">
      <formula>0</formula>
    </cfRule>
  </conditionalFormatting>
  <conditionalFormatting sqref="AJ141:AK141">
    <cfRule type="cellIs" dxfId="12028" priority="11912" operator="equal">
      <formula>0</formula>
    </cfRule>
  </conditionalFormatting>
  <conditionalFormatting sqref="AJ140:AK140">
    <cfRule type="cellIs" dxfId="12027" priority="11911" operator="equal">
      <formula>0</formula>
    </cfRule>
  </conditionalFormatting>
  <conditionalFormatting sqref="AJ141:AK141">
    <cfRule type="cellIs" dxfId="12026" priority="11910" operator="equal">
      <formula>0</formula>
    </cfRule>
  </conditionalFormatting>
  <conditionalFormatting sqref="AJ141:AK141">
    <cfRule type="cellIs" dxfId="12025" priority="11909" operator="equal">
      <formula>0</formula>
    </cfRule>
  </conditionalFormatting>
  <conditionalFormatting sqref="AJ136:AK136">
    <cfRule type="cellIs" dxfId="12024" priority="11908" operator="equal">
      <formula>0</formula>
    </cfRule>
  </conditionalFormatting>
  <conditionalFormatting sqref="AJ137:AK137">
    <cfRule type="cellIs" dxfId="12023" priority="11907" operator="equal">
      <formula>0</formula>
    </cfRule>
  </conditionalFormatting>
  <conditionalFormatting sqref="AJ137:AK137">
    <cfRule type="cellIs" dxfId="12022" priority="11906" operator="equal">
      <formula>0</formula>
    </cfRule>
  </conditionalFormatting>
  <conditionalFormatting sqref="AJ138:AK138">
    <cfRule type="cellIs" dxfId="12021" priority="11905" operator="equal">
      <formula>0</formula>
    </cfRule>
  </conditionalFormatting>
  <conditionalFormatting sqref="AJ137:AK137">
    <cfRule type="cellIs" dxfId="12020" priority="11904" operator="equal">
      <formula>0</formula>
    </cfRule>
  </conditionalFormatting>
  <conditionalFormatting sqref="AJ138:AK138">
    <cfRule type="cellIs" dxfId="12019" priority="11903" operator="equal">
      <formula>0</formula>
    </cfRule>
  </conditionalFormatting>
  <conditionalFormatting sqref="AJ138:AK138">
    <cfRule type="cellIs" dxfId="12018" priority="11902" operator="equal">
      <formula>0</formula>
    </cfRule>
  </conditionalFormatting>
  <conditionalFormatting sqref="AJ139:AK139">
    <cfRule type="cellIs" dxfId="12017" priority="11901" operator="equal">
      <formula>0</formula>
    </cfRule>
  </conditionalFormatting>
  <conditionalFormatting sqref="AJ138:AK138">
    <cfRule type="cellIs" dxfId="12016" priority="11900" operator="equal">
      <formula>0</formula>
    </cfRule>
  </conditionalFormatting>
  <conditionalFormatting sqref="AJ139:AK139">
    <cfRule type="cellIs" dxfId="12015" priority="11899" operator="equal">
      <formula>0</formula>
    </cfRule>
  </conditionalFormatting>
  <conditionalFormatting sqref="AJ139:AK139">
    <cfRule type="cellIs" dxfId="12014" priority="11898" operator="equal">
      <formula>0</formula>
    </cfRule>
  </conditionalFormatting>
  <conditionalFormatting sqref="AJ140:AK140">
    <cfRule type="cellIs" dxfId="12013" priority="11897" operator="equal">
      <formula>0</formula>
    </cfRule>
  </conditionalFormatting>
  <conditionalFormatting sqref="AJ139:AK139">
    <cfRule type="cellIs" dxfId="12012" priority="11896" operator="equal">
      <formula>0</formula>
    </cfRule>
  </conditionalFormatting>
  <conditionalFormatting sqref="AJ140:AK140">
    <cfRule type="cellIs" dxfId="12011" priority="11895" operator="equal">
      <formula>0</formula>
    </cfRule>
  </conditionalFormatting>
  <conditionalFormatting sqref="AJ140:AK140">
    <cfRule type="cellIs" dxfId="12010" priority="11894" operator="equal">
      <formula>0</formula>
    </cfRule>
  </conditionalFormatting>
  <conditionalFormatting sqref="AJ141:AK141">
    <cfRule type="cellIs" dxfId="12009" priority="11893" operator="equal">
      <formula>0</formula>
    </cfRule>
  </conditionalFormatting>
  <conditionalFormatting sqref="AJ136:AK136">
    <cfRule type="cellIs" dxfId="12008" priority="11892" operator="equal">
      <formula>0</formula>
    </cfRule>
  </conditionalFormatting>
  <conditionalFormatting sqref="AJ137:AK137">
    <cfRule type="cellIs" dxfId="12007" priority="11891" operator="equal">
      <formula>0</formula>
    </cfRule>
  </conditionalFormatting>
  <conditionalFormatting sqref="AJ137:AK137">
    <cfRule type="cellIs" dxfId="12006" priority="11890" operator="equal">
      <formula>0</formula>
    </cfRule>
  </conditionalFormatting>
  <conditionalFormatting sqref="AJ138:AK138">
    <cfRule type="cellIs" dxfId="12005" priority="11889" operator="equal">
      <formula>0</formula>
    </cfRule>
  </conditionalFormatting>
  <conditionalFormatting sqref="AJ137:AK137">
    <cfRule type="cellIs" dxfId="12004" priority="11888" operator="equal">
      <formula>0</formula>
    </cfRule>
  </conditionalFormatting>
  <conditionalFormatting sqref="AJ138:AK138">
    <cfRule type="cellIs" dxfId="12003" priority="11887" operator="equal">
      <formula>0</formula>
    </cfRule>
  </conditionalFormatting>
  <conditionalFormatting sqref="AJ138:AK138">
    <cfRule type="cellIs" dxfId="12002" priority="11886" operator="equal">
      <formula>0</formula>
    </cfRule>
  </conditionalFormatting>
  <conditionalFormatting sqref="AJ139:AK139">
    <cfRule type="cellIs" dxfId="12001" priority="11885" operator="equal">
      <formula>0</formula>
    </cfRule>
  </conditionalFormatting>
  <conditionalFormatting sqref="AJ138:AK138">
    <cfRule type="cellIs" dxfId="12000" priority="11884" operator="equal">
      <formula>0</formula>
    </cfRule>
  </conditionalFormatting>
  <conditionalFormatting sqref="AJ139:AK139">
    <cfRule type="cellIs" dxfId="11999" priority="11883" operator="equal">
      <formula>0</formula>
    </cfRule>
  </conditionalFormatting>
  <conditionalFormatting sqref="AJ139:AK139">
    <cfRule type="cellIs" dxfId="11998" priority="11882" operator="equal">
      <formula>0</formula>
    </cfRule>
  </conditionalFormatting>
  <conditionalFormatting sqref="AJ140:AK140">
    <cfRule type="cellIs" dxfId="11997" priority="11881" operator="equal">
      <formula>0</formula>
    </cfRule>
  </conditionalFormatting>
  <conditionalFormatting sqref="AJ139:AK139">
    <cfRule type="cellIs" dxfId="11996" priority="11880" operator="equal">
      <formula>0</formula>
    </cfRule>
  </conditionalFormatting>
  <conditionalFormatting sqref="AJ140:AK140">
    <cfRule type="cellIs" dxfId="11995" priority="11879" operator="equal">
      <formula>0</formula>
    </cfRule>
  </conditionalFormatting>
  <conditionalFormatting sqref="AJ140:AK140">
    <cfRule type="cellIs" dxfId="11994" priority="11878" operator="equal">
      <formula>0</formula>
    </cfRule>
  </conditionalFormatting>
  <conditionalFormatting sqref="AJ135:AK135">
    <cfRule type="cellIs" dxfId="11993" priority="11877" operator="equal">
      <formula>0</formula>
    </cfRule>
  </conditionalFormatting>
  <conditionalFormatting sqref="AJ136:AK136">
    <cfRule type="cellIs" dxfId="11992" priority="11876" operator="equal">
      <formula>0</formula>
    </cfRule>
  </conditionalFormatting>
  <conditionalFormatting sqref="AJ136:AK136">
    <cfRule type="cellIs" dxfId="11991" priority="11875" operator="equal">
      <formula>0</formula>
    </cfRule>
  </conditionalFormatting>
  <conditionalFormatting sqref="AJ137:AK137">
    <cfRule type="cellIs" dxfId="11990" priority="11874" operator="equal">
      <formula>0</formula>
    </cfRule>
  </conditionalFormatting>
  <conditionalFormatting sqref="AJ136:AK136">
    <cfRule type="cellIs" dxfId="11989" priority="11873" operator="equal">
      <formula>0</formula>
    </cfRule>
  </conditionalFormatting>
  <conditionalFormatting sqref="AJ137:AK137">
    <cfRule type="cellIs" dxfId="11988" priority="11872" operator="equal">
      <formula>0</formula>
    </cfRule>
  </conditionalFormatting>
  <conditionalFormatting sqref="AJ137:AK137">
    <cfRule type="cellIs" dxfId="11987" priority="11871" operator="equal">
      <formula>0</formula>
    </cfRule>
  </conditionalFormatting>
  <conditionalFormatting sqref="AJ138:AK138">
    <cfRule type="cellIs" dxfId="11986" priority="11870" operator="equal">
      <formula>0</formula>
    </cfRule>
  </conditionalFormatting>
  <conditionalFormatting sqref="AJ137:AK137">
    <cfRule type="cellIs" dxfId="11985" priority="11869" operator="equal">
      <formula>0</formula>
    </cfRule>
  </conditionalFormatting>
  <conditionalFormatting sqref="AJ138:AK138">
    <cfRule type="cellIs" dxfId="11984" priority="11868" operator="equal">
      <formula>0</formula>
    </cfRule>
  </conditionalFormatting>
  <conditionalFormatting sqref="AJ138:AK138">
    <cfRule type="cellIs" dxfId="11983" priority="11867" operator="equal">
      <formula>0</formula>
    </cfRule>
  </conditionalFormatting>
  <conditionalFormatting sqref="AJ139:AK139">
    <cfRule type="cellIs" dxfId="11982" priority="11866" operator="equal">
      <formula>0</formula>
    </cfRule>
  </conditionalFormatting>
  <conditionalFormatting sqref="AJ138:AK138">
    <cfRule type="cellIs" dxfId="11981" priority="11865" operator="equal">
      <formula>0</formula>
    </cfRule>
  </conditionalFormatting>
  <conditionalFormatting sqref="AJ139:AK139">
    <cfRule type="cellIs" dxfId="11980" priority="11864" operator="equal">
      <formula>0</formula>
    </cfRule>
  </conditionalFormatting>
  <conditionalFormatting sqref="AJ139:AK139">
    <cfRule type="cellIs" dxfId="11979" priority="11863" operator="equal">
      <formula>0</formula>
    </cfRule>
  </conditionalFormatting>
  <conditionalFormatting sqref="AJ140:AK140">
    <cfRule type="cellIs" dxfId="11978" priority="11862" operator="equal">
      <formula>0</formula>
    </cfRule>
  </conditionalFormatting>
  <conditionalFormatting sqref="AT136:AU136">
    <cfRule type="cellIs" dxfId="11977" priority="11861" operator="equal">
      <formula>0</formula>
    </cfRule>
  </conditionalFormatting>
  <conditionalFormatting sqref="AT137:AU137">
    <cfRule type="cellIs" dxfId="11976" priority="11860" operator="equal">
      <formula>0</formula>
    </cfRule>
  </conditionalFormatting>
  <conditionalFormatting sqref="AT137:AU137">
    <cfRule type="cellIs" dxfId="11975" priority="11859" operator="equal">
      <formula>0</formula>
    </cfRule>
  </conditionalFormatting>
  <conditionalFormatting sqref="AT138:AU138">
    <cfRule type="cellIs" dxfId="11974" priority="11858" operator="equal">
      <formula>0</formula>
    </cfRule>
  </conditionalFormatting>
  <conditionalFormatting sqref="AT137:AU137">
    <cfRule type="cellIs" dxfId="11973" priority="11857" operator="equal">
      <formula>0</formula>
    </cfRule>
  </conditionalFormatting>
  <conditionalFormatting sqref="AT138:AU138">
    <cfRule type="cellIs" dxfId="11972" priority="11856" operator="equal">
      <formula>0</formula>
    </cfRule>
  </conditionalFormatting>
  <conditionalFormatting sqref="AT138:AU138">
    <cfRule type="cellIs" dxfId="11971" priority="11855" operator="equal">
      <formula>0</formula>
    </cfRule>
  </conditionalFormatting>
  <conditionalFormatting sqref="AT139:AU139">
    <cfRule type="cellIs" dxfId="11970" priority="11854" operator="equal">
      <formula>0</formula>
    </cfRule>
  </conditionalFormatting>
  <conditionalFormatting sqref="AT138:AU138">
    <cfRule type="cellIs" dxfId="11969" priority="11853" operator="equal">
      <formula>0</formula>
    </cfRule>
  </conditionalFormatting>
  <conditionalFormatting sqref="AT139:AU139">
    <cfRule type="cellIs" dxfId="11968" priority="11852" operator="equal">
      <formula>0</formula>
    </cfRule>
  </conditionalFormatting>
  <conditionalFormatting sqref="AT139:AU139">
    <cfRule type="cellIs" dxfId="11967" priority="11851" operator="equal">
      <formula>0</formula>
    </cfRule>
  </conditionalFormatting>
  <conditionalFormatting sqref="AT140:AU140">
    <cfRule type="cellIs" dxfId="11966" priority="11850" operator="equal">
      <formula>0</formula>
    </cfRule>
  </conditionalFormatting>
  <conditionalFormatting sqref="AT139:AU139">
    <cfRule type="cellIs" dxfId="11965" priority="11849" operator="equal">
      <formula>0</formula>
    </cfRule>
  </conditionalFormatting>
  <conditionalFormatting sqref="AT140:AU140">
    <cfRule type="cellIs" dxfId="11964" priority="11848" operator="equal">
      <formula>0</formula>
    </cfRule>
  </conditionalFormatting>
  <conditionalFormatting sqref="AT140:AU140">
    <cfRule type="cellIs" dxfId="11963" priority="11847" operator="equal">
      <formula>0</formula>
    </cfRule>
  </conditionalFormatting>
  <conditionalFormatting sqref="AT141:AU141">
    <cfRule type="cellIs" dxfId="11962" priority="11846" operator="equal">
      <formula>0</formula>
    </cfRule>
  </conditionalFormatting>
  <conditionalFormatting sqref="AT135:AU135">
    <cfRule type="cellIs" dxfId="11961" priority="11845" operator="equal">
      <formula>0</formula>
    </cfRule>
  </conditionalFormatting>
  <conditionalFormatting sqref="AT136:AU136">
    <cfRule type="cellIs" dxfId="11960" priority="11844" operator="equal">
      <formula>0</formula>
    </cfRule>
  </conditionalFormatting>
  <conditionalFormatting sqref="AT136:AU136">
    <cfRule type="cellIs" dxfId="11959" priority="11843" operator="equal">
      <formula>0</formula>
    </cfRule>
  </conditionalFormatting>
  <conditionalFormatting sqref="AT137:AU137">
    <cfRule type="cellIs" dxfId="11958" priority="11842" operator="equal">
      <formula>0</formula>
    </cfRule>
  </conditionalFormatting>
  <conditionalFormatting sqref="AT136:AU136">
    <cfRule type="cellIs" dxfId="11957" priority="11841" operator="equal">
      <formula>0</formula>
    </cfRule>
  </conditionalFormatting>
  <conditionalFormatting sqref="AT137:AU137">
    <cfRule type="cellIs" dxfId="11956" priority="11840" operator="equal">
      <formula>0</formula>
    </cfRule>
  </conditionalFormatting>
  <conditionalFormatting sqref="AT137:AU137">
    <cfRule type="cellIs" dxfId="11955" priority="11839" operator="equal">
      <formula>0</formula>
    </cfRule>
  </conditionalFormatting>
  <conditionalFormatting sqref="AT138:AU138">
    <cfRule type="cellIs" dxfId="11954" priority="11838" operator="equal">
      <formula>0</formula>
    </cfRule>
  </conditionalFormatting>
  <conditionalFormatting sqref="AT137:AU137">
    <cfRule type="cellIs" dxfId="11953" priority="11837" operator="equal">
      <formula>0</formula>
    </cfRule>
  </conditionalFormatting>
  <conditionalFormatting sqref="AT138:AU138">
    <cfRule type="cellIs" dxfId="11952" priority="11836" operator="equal">
      <formula>0</formula>
    </cfRule>
  </conditionalFormatting>
  <conditionalFormatting sqref="AT138:AU138">
    <cfRule type="cellIs" dxfId="11951" priority="11835" operator="equal">
      <formula>0</formula>
    </cfRule>
  </conditionalFormatting>
  <conditionalFormatting sqref="AT139:AU139">
    <cfRule type="cellIs" dxfId="11950" priority="11834" operator="equal">
      <formula>0</formula>
    </cfRule>
  </conditionalFormatting>
  <conditionalFormatting sqref="AT138:AU138">
    <cfRule type="cellIs" dxfId="11949" priority="11833" operator="equal">
      <formula>0</formula>
    </cfRule>
  </conditionalFormatting>
  <conditionalFormatting sqref="AT139:AU139">
    <cfRule type="cellIs" dxfId="11948" priority="11832" operator="equal">
      <formula>0</formula>
    </cfRule>
  </conditionalFormatting>
  <conditionalFormatting sqref="AT139:AU139">
    <cfRule type="cellIs" dxfId="11947" priority="11831" operator="equal">
      <formula>0</formula>
    </cfRule>
  </conditionalFormatting>
  <conditionalFormatting sqref="AT140:AU140">
    <cfRule type="cellIs" dxfId="11946" priority="11830" operator="equal">
      <formula>0</formula>
    </cfRule>
  </conditionalFormatting>
  <conditionalFormatting sqref="AT141:AU141">
    <cfRule type="cellIs" dxfId="11945" priority="11829" operator="equal">
      <formula>0</formula>
    </cfRule>
  </conditionalFormatting>
  <conditionalFormatting sqref="AT135:AU135">
    <cfRule type="cellIs" dxfId="11944" priority="11828" operator="equal">
      <formula>0</formula>
    </cfRule>
  </conditionalFormatting>
  <conditionalFormatting sqref="AT136:AU136">
    <cfRule type="cellIs" dxfId="11943" priority="11827" operator="equal">
      <formula>0</formula>
    </cfRule>
  </conditionalFormatting>
  <conditionalFormatting sqref="AT136:AU136">
    <cfRule type="cellIs" dxfId="11942" priority="11826" operator="equal">
      <formula>0</formula>
    </cfRule>
  </conditionalFormatting>
  <conditionalFormatting sqref="AT137:AU137">
    <cfRule type="cellIs" dxfId="11941" priority="11825" operator="equal">
      <formula>0</formula>
    </cfRule>
  </conditionalFormatting>
  <conditionalFormatting sqref="AT136:AU136">
    <cfRule type="cellIs" dxfId="11940" priority="11824" operator="equal">
      <formula>0</formula>
    </cfRule>
  </conditionalFormatting>
  <conditionalFormatting sqref="AT137:AU137">
    <cfRule type="cellIs" dxfId="11939" priority="11823" operator="equal">
      <formula>0</formula>
    </cfRule>
  </conditionalFormatting>
  <conditionalFormatting sqref="AT137:AU137">
    <cfRule type="cellIs" dxfId="11938" priority="11822" operator="equal">
      <formula>0</formula>
    </cfRule>
  </conditionalFormatting>
  <conditionalFormatting sqref="AT138:AU138">
    <cfRule type="cellIs" dxfId="11937" priority="11821" operator="equal">
      <formula>0</formula>
    </cfRule>
  </conditionalFormatting>
  <conditionalFormatting sqref="AT137:AU137">
    <cfRule type="cellIs" dxfId="11936" priority="11820" operator="equal">
      <formula>0</formula>
    </cfRule>
  </conditionalFormatting>
  <conditionalFormatting sqref="AT138:AU138">
    <cfRule type="cellIs" dxfId="11935" priority="11819" operator="equal">
      <formula>0</formula>
    </cfRule>
  </conditionalFormatting>
  <conditionalFormatting sqref="AT138:AU138">
    <cfRule type="cellIs" dxfId="11934" priority="11818" operator="equal">
      <formula>0</formula>
    </cfRule>
  </conditionalFormatting>
  <conditionalFormatting sqref="AT139:AU139">
    <cfRule type="cellIs" dxfId="11933" priority="11817" operator="equal">
      <formula>0</formula>
    </cfRule>
  </conditionalFormatting>
  <conditionalFormatting sqref="AT138:AU138">
    <cfRule type="cellIs" dxfId="11932" priority="11816" operator="equal">
      <formula>0</formula>
    </cfRule>
  </conditionalFormatting>
  <conditionalFormatting sqref="AT139:AU139">
    <cfRule type="cellIs" dxfId="11931" priority="11815" operator="equal">
      <formula>0</formula>
    </cfRule>
  </conditionalFormatting>
  <conditionalFormatting sqref="AT139:AU139">
    <cfRule type="cellIs" dxfId="11930" priority="11814" operator="equal">
      <formula>0</formula>
    </cfRule>
  </conditionalFormatting>
  <conditionalFormatting sqref="AT140:AU140">
    <cfRule type="cellIs" dxfId="11929" priority="11813" operator="equal">
      <formula>0</formula>
    </cfRule>
  </conditionalFormatting>
  <conditionalFormatting sqref="AT134:AU134">
    <cfRule type="cellIs" dxfId="11928" priority="11812" operator="equal">
      <formula>0</formula>
    </cfRule>
  </conditionalFormatting>
  <conditionalFormatting sqref="AT135:AU135">
    <cfRule type="cellIs" dxfId="11927" priority="11811" operator="equal">
      <formula>0</formula>
    </cfRule>
  </conditionalFormatting>
  <conditionalFormatting sqref="AT135:AU135">
    <cfRule type="cellIs" dxfId="11926" priority="11810" operator="equal">
      <formula>0</formula>
    </cfRule>
  </conditionalFormatting>
  <conditionalFormatting sqref="AT136:AU136">
    <cfRule type="cellIs" dxfId="11925" priority="11809" operator="equal">
      <formula>0</formula>
    </cfRule>
  </conditionalFormatting>
  <conditionalFormatting sqref="AT135:AU135">
    <cfRule type="cellIs" dxfId="11924" priority="11808" operator="equal">
      <formula>0</formula>
    </cfRule>
  </conditionalFormatting>
  <conditionalFormatting sqref="AT136:AU136">
    <cfRule type="cellIs" dxfId="11923" priority="11807" operator="equal">
      <formula>0</formula>
    </cfRule>
  </conditionalFormatting>
  <conditionalFormatting sqref="AT136:AU136">
    <cfRule type="cellIs" dxfId="11922" priority="11806" operator="equal">
      <formula>0</formula>
    </cfRule>
  </conditionalFormatting>
  <conditionalFormatting sqref="AT137:AU137">
    <cfRule type="cellIs" dxfId="11921" priority="11805" operator="equal">
      <formula>0</formula>
    </cfRule>
  </conditionalFormatting>
  <conditionalFormatting sqref="AT136:AU136">
    <cfRule type="cellIs" dxfId="11920" priority="11804" operator="equal">
      <formula>0</formula>
    </cfRule>
  </conditionalFormatting>
  <conditionalFormatting sqref="AT137:AU137">
    <cfRule type="cellIs" dxfId="11919" priority="11803" operator="equal">
      <formula>0</formula>
    </cfRule>
  </conditionalFormatting>
  <conditionalFormatting sqref="AT137:AU137">
    <cfRule type="cellIs" dxfId="11918" priority="11802" operator="equal">
      <formula>0</formula>
    </cfRule>
  </conditionalFormatting>
  <conditionalFormatting sqref="AT138:AU138">
    <cfRule type="cellIs" dxfId="11917" priority="11801" operator="equal">
      <formula>0</formula>
    </cfRule>
  </conditionalFormatting>
  <conditionalFormatting sqref="AT137:AU137">
    <cfRule type="cellIs" dxfId="11916" priority="11800" operator="equal">
      <formula>0</formula>
    </cfRule>
  </conditionalFormatting>
  <conditionalFormatting sqref="AT138:AU138">
    <cfRule type="cellIs" dxfId="11915" priority="11799" operator="equal">
      <formula>0</formula>
    </cfRule>
  </conditionalFormatting>
  <conditionalFormatting sqref="AT138:AU138">
    <cfRule type="cellIs" dxfId="11914" priority="11798" operator="equal">
      <formula>0</formula>
    </cfRule>
  </conditionalFormatting>
  <conditionalFormatting sqref="AT139:AU139">
    <cfRule type="cellIs" dxfId="11913" priority="11797" operator="equal">
      <formula>0</formula>
    </cfRule>
  </conditionalFormatting>
  <conditionalFormatting sqref="AT137:AU137">
    <cfRule type="cellIs" dxfId="11912" priority="11796" operator="equal">
      <formula>0</formula>
    </cfRule>
  </conditionalFormatting>
  <conditionalFormatting sqref="AT138:AU138">
    <cfRule type="cellIs" dxfId="11911" priority="11795" operator="equal">
      <formula>0</formula>
    </cfRule>
  </conditionalFormatting>
  <conditionalFormatting sqref="AT138:AU138">
    <cfRule type="cellIs" dxfId="11910" priority="11794" operator="equal">
      <formula>0</formula>
    </cfRule>
  </conditionalFormatting>
  <conditionalFormatting sqref="AT139:AU139">
    <cfRule type="cellIs" dxfId="11909" priority="11793" operator="equal">
      <formula>0</formula>
    </cfRule>
  </conditionalFormatting>
  <conditionalFormatting sqref="AT138:AU138">
    <cfRule type="cellIs" dxfId="11908" priority="11792" operator="equal">
      <formula>0</formula>
    </cfRule>
  </conditionalFormatting>
  <conditionalFormatting sqref="AT139:AU139">
    <cfRule type="cellIs" dxfId="11907" priority="11791" operator="equal">
      <formula>0</formula>
    </cfRule>
  </conditionalFormatting>
  <conditionalFormatting sqref="AT139:AU139">
    <cfRule type="cellIs" dxfId="11906" priority="11790" operator="equal">
      <formula>0</formula>
    </cfRule>
  </conditionalFormatting>
  <conditionalFormatting sqref="AT140:AU140">
    <cfRule type="cellIs" dxfId="11905" priority="11789" operator="equal">
      <formula>0</formula>
    </cfRule>
  </conditionalFormatting>
  <conditionalFormatting sqref="AT139:AU139">
    <cfRule type="cellIs" dxfId="11904" priority="11788" operator="equal">
      <formula>0</formula>
    </cfRule>
  </conditionalFormatting>
  <conditionalFormatting sqref="AT140:AU140">
    <cfRule type="cellIs" dxfId="11903" priority="11787" operator="equal">
      <formula>0</formula>
    </cfRule>
  </conditionalFormatting>
  <conditionalFormatting sqref="AT140:AU140">
    <cfRule type="cellIs" dxfId="11902" priority="11786" operator="equal">
      <formula>0</formula>
    </cfRule>
  </conditionalFormatting>
  <conditionalFormatting sqref="AT141:AU141">
    <cfRule type="cellIs" dxfId="11901" priority="11785" operator="equal">
      <formula>0</formula>
    </cfRule>
  </conditionalFormatting>
  <conditionalFormatting sqref="AT140:AU140">
    <cfRule type="cellIs" dxfId="11900" priority="11784" operator="equal">
      <formula>0</formula>
    </cfRule>
  </conditionalFormatting>
  <conditionalFormatting sqref="AT141:AU141">
    <cfRule type="cellIs" dxfId="11899" priority="11783" operator="equal">
      <formula>0</formula>
    </cfRule>
  </conditionalFormatting>
  <conditionalFormatting sqref="AT141:AU141">
    <cfRule type="cellIs" dxfId="11898" priority="11782" operator="equal">
      <formula>0</formula>
    </cfRule>
  </conditionalFormatting>
  <conditionalFormatting sqref="AT136:AU136">
    <cfRule type="cellIs" dxfId="11897" priority="11781" operator="equal">
      <formula>0</formula>
    </cfRule>
  </conditionalFormatting>
  <conditionalFormatting sqref="AT137:AU137">
    <cfRule type="cellIs" dxfId="11896" priority="11780" operator="equal">
      <formula>0</formula>
    </cfRule>
  </conditionalFormatting>
  <conditionalFormatting sqref="AT137:AU137">
    <cfRule type="cellIs" dxfId="11895" priority="11779" operator="equal">
      <formula>0</formula>
    </cfRule>
  </conditionalFormatting>
  <conditionalFormatting sqref="AT138:AU138">
    <cfRule type="cellIs" dxfId="11894" priority="11778" operator="equal">
      <formula>0</formula>
    </cfRule>
  </conditionalFormatting>
  <conditionalFormatting sqref="AT137:AU137">
    <cfRule type="cellIs" dxfId="11893" priority="11777" operator="equal">
      <formula>0</formula>
    </cfRule>
  </conditionalFormatting>
  <conditionalFormatting sqref="AT138:AU138">
    <cfRule type="cellIs" dxfId="11892" priority="11776" operator="equal">
      <formula>0</formula>
    </cfRule>
  </conditionalFormatting>
  <conditionalFormatting sqref="AT138:AU138">
    <cfRule type="cellIs" dxfId="11891" priority="11775" operator="equal">
      <formula>0</formula>
    </cfRule>
  </conditionalFormatting>
  <conditionalFormatting sqref="AT139:AU139">
    <cfRule type="cellIs" dxfId="11890" priority="11774" operator="equal">
      <formula>0</formula>
    </cfRule>
  </conditionalFormatting>
  <conditionalFormatting sqref="AT138:AU138">
    <cfRule type="cellIs" dxfId="11889" priority="11773" operator="equal">
      <formula>0</formula>
    </cfRule>
  </conditionalFormatting>
  <conditionalFormatting sqref="AT139:AU139">
    <cfRule type="cellIs" dxfId="11888" priority="11772" operator="equal">
      <formula>0</formula>
    </cfRule>
  </conditionalFormatting>
  <conditionalFormatting sqref="AT139:AU139">
    <cfRule type="cellIs" dxfId="11887" priority="11771" operator="equal">
      <formula>0</formula>
    </cfRule>
  </conditionalFormatting>
  <conditionalFormatting sqref="AT140:AU140">
    <cfRule type="cellIs" dxfId="11886" priority="11770" operator="equal">
      <formula>0</formula>
    </cfRule>
  </conditionalFormatting>
  <conditionalFormatting sqref="AT139:AU139">
    <cfRule type="cellIs" dxfId="11885" priority="11769" operator="equal">
      <formula>0</formula>
    </cfRule>
  </conditionalFormatting>
  <conditionalFormatting sqref="AT140:AU140">
    <cfRule type="cellIs" dxfId="11884" priority="11768" operator="equal">
      <formula>0</formula>
    </cfRule>
  </conditionalFormatting>
  <conditionalFormatting sqref="AT140:AU140">
    <cfRule type="cellIs" dxfId="11883" priority="11767" operator="equal">
      <formula>0</formula>
    </cfRule>
  </conditionalFormatting>
  <conditionalFormatting sqref="AT141:AU141">
    <cfRule type="cellIs" dxfId="11882" priority="11766" operator="equal">
      <formula>0</formula>
    </cfRule>
  </conditionalFormatting>
  <conditionalFormatting sqref="AT136:AU136">
    <cfRule type="cellIs" dxfId="11881" priority="11765" operator="equal">
      <formula>0</formula>
    </cfRule>
  </conditionalFormatting>
  <conditionalFormatting sqref="AT137:AU137">
    <cfRule type="cellIs" dxfId="11880" priority="11764" operator="equal">
      <formula>0</formula>
    </cfRule>
  </conditionalFormatting>
  <conditionalFormatting sqref="AT137:AU137">
    <cfRule type="cellIs" dxfId="11879" priority="11763" operator="equal">
      <formula>0</formula>
    </cfRule>
  </conditionalFormatting>
  <conditionalFormatting sqref="AT138:AU138">
    <cfRule type="cellIs" dxfId="11878" priority="11762" operator="equal">
      <formula>0</formula>
    </cfRule>
  </conditionalFormatting>
  <conditionalFormatting sqref="AT137:AU137">
    <cfRule type="cellIs" dxfId="11877" priority="11761" operator="equal">
      <formula>0</formula>
    </cfRule>
  </conditionalFormatting>
  <conditionalFormatting sqref="AT138:AU138">
    <cfRule type="cellIs" dxfId="11876" priority="11760" operator="equal">
      <formula>0</formula>
    </cfRule>
  </conditionalFormatting>
  <conditionalFormatting sqref="AT138:AU138">
    <cfRule type="cellIs" dxfId="11875" priority="11759" operator="equal">
      <formula>0</formula>
    </cfRule>
  </conditionalFormatting>
  <conditionalFormatting sqref="AT139:AU139">
    <cfRule type="cellIs" dxfId="11874" priority="11758" operator="equal">
      <formula>0</formula>
    </cfRule>
  </conditionalFormatting>
  <conditionalFormatting sqref="AT138:AU138">
    <cfRule type="cellIs" dxfId="11873" priority="11757" operator="equal">
      <formula>0</formula>
    </cfRule>
  </conditionalFormatting>
  <conditionalFormatting sqref="AT139:AU139">
    <cfRule type="cellIs" dxfId="11872" priority="11756" operator="equal">
      <formula>0</formula>
    </cfRule>
  </conditionalFormatting>
  <conditionalFormatting sqref="AT139:AU139">
    <cfRule type="cellIs" dxfId="11871" priority="11755" operator="equal">
      <formula>0</formula>
    </cfRule>
  </conditionalFormatting>
  <conditionalFormatting sqref="AT140:AU140">
    <cfRule type="cellIs" dxfId="11870" priority="11754" operator="equal">
      <formula>0</formula>
    </cfRule>
  </conditionalFormatting>
  <conditionalFormatting sqref="AT139:AU139">
    <cfRule type="cellIs" dxfId="11869" priority="11753" operator="equal">
      <formula>0</formula>
    </cfRule>
  </conditionalFormatting>
  <conditionalFormatting sqref="AT140:AU140">
    <cfRule type="cellIs" dxfId="11868" priority="11752" operator="equal">
      <formula>0</formula>
    </cfRule>
  </conditionalFormatting>
  <conditionalFormatting sqref="AT140:AU140">
    <cfRule type="cellIs" dxfId="11867" priority="11751" operator="equal">
      <formula>0</formula>
    </cfRule>
  </conditionalFormatting>
  <conditionalFormatting sqref="AT141:AU141">
    <cfRule type="cellIs" dxfId="11866" priority="11750" operator="equal">
      <formula>0</formula>
    </cfRule>
  </conditionalFormatting>
  <conditionalFormatting sqref="AT135:AU135">
    <cfRule type="cellIs" dxfId="11865" priority="11749" operator="equal">
      <formula>0</formula>
    </cfRule>
  </conditionalFormatting>
  <conditionalFormatting sqref="AT136:AU136">
    <cfRule type="cellIs" dxfId="11864" priority="11748" operator="equal">
      <formula>0</formula>
    </cfRule>
  </conditionalFormatting>
  <conditionalFormatting sqref="AT136:AU136">
    <cfRule type="cellIs" dxfId="11863" priority="11747" operator="equal">
      <formula>0</formula>
    </cfRule>
  </conditionalFormatting>
  <conditionalFormatting sqref="AT137:AU137">
    <cfRule type="cellIs" dxfId="11862" priority="11746" operator="equal">
      <formula>0</formula>
    </cfRule>
  </conditionalFormatting>
  <conditionalFormatting sqref="AT136:AU136">
    <cfRule type="cellIs" dxfId="11861" priority="11745" operator="equal">
      <formula>0</formula>
    </cfRule>
  </conditionalFormatting>
  <conditionalFormatting sqref="AT137:AU137">
    <cfRule type="cellIs" dxfId="11860" priority="11744" operator="equal">
      <formula>0</formula>
    </cfRule>
  </conditionalFormatting>
  <conditionalFormatting sqref="AT137:AU137">
    <cfRule type="cellIs" dxfId="11859" priority="11743" operator="equal">
      <formula>0</formula>
    </cfRule>
  </conditionalFormatting>
  <conditionalFormatting sqref="AT138:AU138">
    <cfRule type="cellIs" dxfId="11858" priority="11742" operator="equal">
      <formula>0</formula>
    </cfRule>
  </conditionalFormatting>
  <conditionalFormatting sqref="AT137:AU137">
    <cfRule type="cellIs" dxfId="11857" priority="11741" operator="equal">
      <formula>0</formula>
    </cfRule>
  </conditionalFormatting>
  <conditionalFormatting sqref="AT138:AU138">
    <cfRule type="cellIs" dxfId="11856" priority="11740" operator="equal">
      <formula>0</formula>
    </cfRule>
  </conditionalFormatting>
  <conditionalFormatting sqref="AT138:AU138">
    <cfRule type="cellIs" dxfId="11855" priority="11739" operator="equal">
      <formula>0</formula>
    </cfRule>
  </conditionalFormatting>
  <conditionalFormatting sqref="AT139:AU139">
    <cfRule type="cellIs" dxfId="11854" priority="11738" operator="equal">
      <formula>0</formula>
    </cfRule>
  </conditionalFormatting>
  <conditionalFormatting sqref="AT138:AU138">
    <cfRule type="cellIs" dxfId="11853" priority="11737" operator="equal">
      <formula>0</formula>
    </cfRule>
  </conditionalFormatting>
  <conditionalFormatting sqref="AT139:AU139">
    <cfRule type="cellIs" dxfId="11852" priority="11736" operator="equal">
      <formula>0</formula>
    </cfRule>
  </conditionalFormatting>
  <conditionalFormatting sqref="AT139:AU139">
    <cfRule type="cellIs" dxfId="11851" priority="11735" operator="equal">
      <formula>0</formula>
    </cfRule>
  </conditionalFormatting>
  <conditionalFormatting sqref="AT140:AU140">
    <cfRule type="cellIs" dxfId="11850" priority="11734" operator="equal">
      <formula>0</formula>
    </cfRule>
  </conditionalFormatting>
  <conditionalFormatting sqref="BR136">
    <cfRule type="cellIs" dxfId="11849" priority="11733" operator="equal">
      <formula>0</formula>
    </cfRule>
  </conditionalFormatting>
  <conditionalFormatting sqref="BR137">
    <cfRule type="cellIs" dxfId="11848" priority="11732" operator="equal">
      <formula>0</formula>
    </cfRule>
  </conditionalFormatting>
  <conditionalFormatting sqref="BR137">
    <cfRule type="cellIs" dxfId="11847" priority="11731" operator="equal">
      <formula>0</formula>
    </cfRule>
  </conditionalFormatting>
  <conditionalFormatting sqref="BR138">
    <cfRule type="cellIs" dxfId="11846" priority="11730" operator="equal">
      <formula>0</formula>
    </cfRule>
  </conditionalFormatting>
  <conditionalFormatting sqref="BR137">
    <cfRule type="cellIs" dxfId="11845" priority="11729" operator="equal">
      <formula>0</formula>
    </cfRule>
  </conditionalFormatting>
  <conditionalFormatting sqref="BR138">
    <cfRule type="cellIs" dxfId="11844" priority="11728" operator="equal">
      <formula>0</formula>
    </cfRule>
  </conditionalFormatting>
  <conditionalFormatting sqref="BR138">
    <cfRule type="cellIs" dxfId="11843" priority="11727" operator="equal">
      <formula>0</formula>
    </cfRule>
  </conditionalFormatting>
  <conditionalFormatting sqref="BR139">
    <cfRule type="cellIs" dxfId="11842" priority="11726" operator="equal">
      <formula>0</formula>
    </cfRule>
  </conditionalFormatting>
  <conditionalFormatting sqref="BR138">
    <cfRule type="cellIs" dxfId="11841" priority="11725" operator="equal">
      <formula>0</formula>
    </cfRule>
  </conditionalFormatting>
  <conditionalFormatting sqref="BR139">
    <cfRule type="cellIs" dxfId="11840" priority="11724" operator="equal">
      <formula>0</formula>
    </cfRule>
  </conditionalFormatting>
  <conditionalFormatting sqref="BR139">
    <cfRule type="cellIs" dxfId="11839" priority="11723" operator="equal">
      <formula>0</formula>
    </cfRule>
  </conditionalFormatting>
  <conditionalFormatting sqref="BR140">
    <cfRule type="cellIs" dxfId="11838" priority="11722" operator="equal">
      <formula>0</formula>
    </cfRule>
  </conditionalFormatting>
  <conditionalFormatting sqref="BR139">
    <cfRule type="cellIs" dxfId="11837" priority="11721" operator="equal">
      <formula>0</formula>
    </cfRule>
  </conditionalFormatting>
  <conditionalFormatting sqref="BR140">
    <cfRule type="cellIs" dxfId="11836" priority="11720" operator="equal">
      <formula>0</formula>
    </cfRule>
  </conditionalFormatting>
  <conditionalFormatting sqref="BR140">
    <cfRule type="cellIs" dxfId="11835" priority="11719" operator="equal">
      <formula>0</formula>
    </cfRule>
  </conditionalFormatting>
  <conditionalFormatting sqref="BR141">
    <cfRule type="cellIs" dxfId="11834" priority="11718" operator="equal">
      <formula>0</formula>
    </cfRule>
  </conditionalFormatting>
  <conditionalFormatting sqref="BR135">
    <cfRule type="cellIs" dxfId="11833" priority="11717" operator="equal">
      <formula>0</formula>
    </cfRule>
  </conditionalFormatting>
  <conditionalFormatting sqref="BR136">
    <cfRule type="cellIs" dxfId="11832" priority="11716" operator="equal">
      <formula>0</formula>
    </cfRule>
  </conditionalFormatting>
  <conditionalFormatting sqref="BR136">
    <cfRule type="cellIs" dxfId="11831" priority="11715" operator="equal">
      <formula>0</formula>
    </cfRule>
  </conditionalFormatting>
  <conditionalFormatting sqref="BR137">
    <cfRule type="cellIs" dxfId="11830" priority="11714" operator="equal">
      <formula>0</formula>
    </cfRule>
  </conditionalFormatting>
  <conditionalFormatting sqref="BR136">
    <cfRule type="cellIs" dxfId="11829" priority="11713" operator="equal">
      <formula>0</formula>
    </cfRule>
  </conditionalFormatting>
  <conditionalFormatting sqref="BR137">
    <cfRule type="cellIs" dxfId="11828" priority="11712" operator="equal">
      <formula>0</formula>
    </cfRule>
  </conditionalFormatting>
  <conditionalFormatting sqref="BR137">
    <cfRule type="cellIs" dxfId="11827" priority="11711" operator="equal">
      <formula>0</formula>
    </cfRule>
  </conditionalFormatting>
  <conditionalFormatting sqref="BR138">
    <cfRule type="cellIs" dxfId="11826" priority="11710" operator="equal">
      <formula>0</formula>
    </cfRule>
  </conditionalFormatting>
  <conditionalFormatting sqref="BR137">
    <cfRule type="cellIs" dxfId="11825" priority="11709" operator="equal">
      <formula>0</formula>
    </cfRule>
  </conditionalFormatting>
  <conditionalFormatting sqref="BR138">
    <cfRule type="cellIs" dxfId="11824" priority="11708" operator="equal">
      <formula>0</formula>
    </cfRule>
  </conditionalFormatting>
  <conditionalFormatting sqref="BR138">
    <cfRule type="cellIs" dxfId="11823" priority="11707" operator="equal">
      <formula>0</formula>
    </cfRule>
  </conditionalFormatting>
  <conditionalFormatting sqref="BR139">
    <cfRule type="cellIs" dxfId="11822" priority="11706" operator="equal">
      <formula>0</formula>
    </cfRule>
  </conditionalFormatting>
  <conditionalFormatting sqref="BR138">
    <cfRule type="cellIs" dxfId="11821" priority="11705" operator="equal">
      <formula>0</formula>
    </cfRule>
  </conditionalFormatting>
  <conditionalFormatting sqref="BR139">
    <cfRule type="cellIs" dxfId="11820" priority="11704" operator="equal">
      <formula>0</formula>
    </cfRule>
  </conditionalFormatting>
  <conditionalFormatting sqref="BR139">
    <cfRule type="cellIs" dxfId="11819" priority="11703" operator="equal">
      <formula>0</formula>
    </cfRule>
  </conditionalFormatting>
  <conditionalFormatting sqref="BR140">
    <cfRule type="cellIs" dxfId="11818" priority="11702" operator="equal">
      <formula>0</formula>
    </cfRule>
  </conditionalFormatting>
  <conditionalFormatting sqref="BR141">
    <cfRule type="cellIs" dxfId="11817" priority="11701" operator="equal">
      <formula>0</formula>
    </cfRule>
  </conditionalFormatting>
  <conditionalFormatting sqref="BR135">
    <cfRule type="cellIs" dxfId="11816" priority="11700" operator="equal">
      <formula>0</formula>
    </cfRule>
  </conditionalFormatting>
  <conditionalFormatting sqref="BR136">
    <cfRule type="cellIs" dxfId="11815" priority="11699" operator="equal">
      <formula>0</formula>
    </cfRule>
  </conditionalFormatting>
  <conditionalFormatting sqref="BR136">
    <cfRule type="cellIs" dxfId="11814" priority="11698" operator="equal">
      <formula>0</formula>
    </cfRule>
  </conditionalFormatting>
  <conditionalFormatting sqref="BR137">
    <cfRule type="cellIs" dxfId="11813" priority="11697" operator="equal">
      <formula>0</formula>
    </cfRule>
  </conditionalFormatting>
  <conditionalFormatting sqref="BR136">
    <cfRule type="cellIs" dxfId="11812" priority="11696" operator="equal">
      <formula>0</formula>
    </cfRule>
  </conditionalFormatting>
  <conditionalFormatting sqref="BR137">
    <cfRule type="cellIs" dxfId="11811" priority="11695" operator="equal">
      <formula>0</formula>
    </cfRule>
  </conditionalFormatting>
  <conditionalFormatting sqref="BR137">
    <cfRule type="cellIs" dxfId="11810" priority="11694" operator="equal">
      <formula>0</formula>
    </cfRule>
  </conditionalFormatting>
  <conditionalFormatting sqref="BR138">
    <cfRule type="cellIs" dxfId="11809" priority="11693" operator="equal">
      <formula>0</formula>
    </cfRule>
  </conditionalFormatting>
  <conditionalFormatting sqref="BR137">
    <cfRule type="cellIs" dxfId="11808" priority="11692" operator="equal">
      <formula>0</formula>
    </cfRule>
  </conditionalFormatting>
  <conditionalFormatting sqref="BR138">
    <cfRule type="cellIs" dxfId="11807" priority="11691" operator="equal">
      <formula>0</formula>
    </cfRule>
  </conditionalFormatting>
  <conditionalFormatting sqref="BR138">
    <cfRule type="cellIs" dxfId="11806" priority="11690" operator="equal">
      <formula>0</formula>
    </cfRule>
  </conditionalFormatting>
  <conditionalFormatting sqref="BR139">
    <cfRule type="cellIs" dxfId="11805" priority="11689" operator="equal">
      <formula>0</formula>
    </cfRule>
  </conditionalFormatting>
  <conditionalFormatting sqref="BR138">
    <cfRule type="cellIs" dxfId="11804" priority="11688" operator="equal">
      <formula>0</formula>
    </cfRule>
  </conditionalFormatting>
  <conditionalFormatting sqref="BR139">
    <cfRule type="cellIs" dxfId="11803" priority="11687" operator="equal">
      <formula>0</formula>
    </cfRule>
  </conditionalFormatting>
  <conditionalFormatting sqref="BR139">
    <cfRule type="cellIs" dxfId="11802" priority="11686" operator="equal">
      <formula>0</formula>
    </cfRule>
  </conditionalFormatting>
  <conditionalFormatting sqref="BR140">
    <cfRule type="cellIs" dxfId="11801" priority="11685" operator="equal">
      <formula>0</formula>
    </cfRule>
  </conditionalFormatting>
  <conditionalFormatting sqref="BR134">
    <cfRule type="cellIs" dxfId="11800" priority="11684" operator="equal">
      <formula>0</formula>
    </cfRule>
  </conditionalFormatting>
  <conditionalFormatting sqref="BR135">
    <cfRule type="cellIs" dxfId="11799" priority="11683" operator="equal">
      <formula>0</formula>
    </cfRule>
  </conditionalFormatting>
  <conditionalFormatting sqref="BR135">
    <cfRule type="cellIs" dxfId="11798" priority="11682" operator="equal">
      <formula>0</formula>
    </cfRule>
  </conditionalFormatting>
  <conditionalFormatting sqref="BR136">
    <cfRule type="cellIs" dxfId="11797" priority="11681" operator="equal">
      <formula>0</formula>
    </cfRule>
  </conditionalFormatting>
  <conditionalFormatting sqref="BR135">
    <cfRule type="cellIs" dxfId="11796" priority="11680" operator="equal">
      <formula>0</formula>
    </cfRule>
  </conditionalFormatting>
  <conditionalFormatting sqref="BR136">
    <cfRule type="cellIs" dxfId="11795" priority="11679" operator="equal">
      <formula>0</formula>
    </cfRule>
  </conditionalFormatting>
  <conditionalFormatting sqref="BR136">
    <cfRule type="cellIs" dxfId="11794" priority="11678" operator="equal">
      <formula>0</formula>
    </cfRule>
  </conditionalFormatting>
  <conditionalFormatting sqref="BR137">
    <cfRule type="cellIs" dxfId="11793" priority="11677" operator="equal">
      <formula>0</formula>
    </cfRule>
  </conditionalFormatting>
  <conditionalFormatting sqref="BR136">
    <cfRule type="cellIs" dxfId="11792" priority="11676" operator="equal">
      <formula>0</formula>
    </cfRule>
  </conditionalFormatting>
  <conditionalFormatting sqref="BR137">
    <cfRule type="cellIs" dxfId="11791" priority="11675" operator="equal">
      <formula>0</formula>
    </cfRule>
  </conditionalFormatting>
  <conditionalFormatting sqref="BR137">
    <cfRule type="cellIs" dxfId="11790" priority="11674" operator="equal">
      <formula>0</formula>
    </cfRule>
  </conditionalFormatting>
  <conditionalFormatting sqref="BR138">
    <cfRule type="cellIs" dxfId="11789" priority="11673" operator="equal">
      <formula>0</formula>
    </cfRule>
  </conditionalFormatting>
  <conditionalFormatting sqref="BR137">
    <cfRule type="cellIs" dxfId="11788" priority="11672" operator="equal">
      <formula>0</formula>
    </cfRule>
  </conditionalFormatting>
  <conditionalFormatting sqref="BR138">
    <cfRule type="cellIs" dxfId="11787" priority="11671" operator="equal">
      <formula>0</formula>
    </cfRule>
  </conditionalFormatting>
  <conditionalFormatting sqref="BR138">
    <cfRule type="cellIs" dxfId="11786" priority="11670" operator="equal">
      <formula>0</formula>
    </cfRule>
  </conditionalFormatting>
  <conditionalFormatting sqref="BR139">
    <cfRule type="cellIs" dxfId="11785" priority="11669" operator="equal">
      <formula>0</formula>
    </cfRule>
  </conditionalFormatting>
  <conditionalFormatting sqref="BR137">
    <cfRule type="cellIs" dxfId="11784" priority="11668" operator="equal">
      <formula>0</formula>
    </cfRule>
  </conditionalFormatting>
  <conditionalFormatting sqref="BR138">
    <cfRule type="cellIs" dxfId="11783" priority="11667" operator="equal">
      <formula>0</formula>
    </cfRule>
  </conditionalFormatting>
  <conditionalFormatting sqref="BR138">
    <cfRule type="cellIs" dxfId="11782" priority="11666" operator="equal">
      <formula>0</formula>
    </cfRule>
  </conditionalFormatting>
  <conditionalFormatting sqref="BR139">
    <cfRule type="cellIs" dxfId="11781" priority="11665" operator="equal">
      <formula>0</formula>
    </cfRule>
  </conditionalFormatting>
  <conditionalFormatting sqref="BR138">
    <cfRule type="cellIs" dxfId="11780" priority="11664" operator="equal">
      <formula>0</formula>
    </cfRule>
  </conditionalFormatting>
  <conditionalFormatting sqref="BR139">
    <cfRule type="cellIs" dxfId="11779" priority="11663" operator="equal">
      <formula>0</formula>
    </cfRule>
  </conditionalFormatting>
  <conditionalFormatting sqref="BR139">
    <cfRule type="cellIs" dxfId="11778" priority="11662" operator="equal">
      <formula>0</formula>
    </cfRule>
  </conditionalFormatting>
  <conditionalFormatting sqref="BR140">
    <cfRule type="cellIs" dxfId="11777" priority="11661" operator="equal">
      <formula>0</formula>
    </cfRule>
  </conditionalFormatting>
  <conditionalFormatting sqref="BR139">
    <cfRule type="cellIs" dxfId="11776" priority="11660" operator="equal">
      <formula>0</formula>
    </cfRule>
  </conditionalFormatting>
  <conditionalFormatting sqref="BR140">
    <cfRule type="cellIs" dxfId="11775" priority="11659" operator="equal">
      <formula>0</formula>
    </cfRule>
  </conditionalFormatting>
  <conditionalFormatting sqref="BR140">
    <cfRule type="cellIs" dxfId="11774" priority="11658" operator="equal">
      <formula>0</formula>
    </cfRule>
  </conditionalFormatting>
  <conditionalFormatting sqref="BR141">
    <cfRule type="cellIs" dxfId="11773" priority="11657" operator="equal">
      <formula>0</formula>
    </cfRule>
  </conditionalFormatting>
  <conditionalFormatting sqref="BR140">
    <cfRule type="cellIs" dxfId="11772" priority="11656" operator="equal">
      <formula>0</formula>
    </cfRule>
  </conditionalFormatting>
  <conditionalFormatting sqref="BR141">
    <cfRule type="cellIs" dxfId="11771" priority="11655" operator="equal">
      <formula>0</formula>
    </cfRule>
  </conditionalFormatting>
  <conditionalFormatting sqref="BR141">
    <cfRule type="cellIs" dxfId="11770" priority="11654" operator="equal">
      <formula>0</formula>
    </cfRule>
  </conditionalFormatting>
  <conditionalFormatting sqref="BR136">
    <cfRule type="cellIs" dxfId="11769" priority="11653" operator="equal">
      <formula>0</formula>
    </cfRule>
  </conditionalFormatting>
  <conditionalFormatting sqref="BR137">
    <cfRule type="cellIs" dxfId="11768" priority="11652" operator="equal">
      <formula>0</formula>
    </cfRule>
  </conditionalFormatting>
  <conditionalFormatting sqref="BR137">
    <cfRule type="cellIs" dxfId="11767" priority="11651" operator="equal">
      <formula>0</formula>
    </cfRule>
  </conditionalFormatting>
  <conditionalFormatting sqref="BR138">
    <cfRule type="cellIs" dxfId="11766" priority="11650" operator="equal">
      <formula>0</formula>
    </cfRule>
  </conditionalFormatting>
  <conditionalFormatting sqref="BR137">
    <cfRule type="cellIs" dxfId="11765" priority="11649" operator="equal">
      <formula>0</formula>
    </cfRule>
  </conditionalFormatting>
  <conditionalFormatting sqref="BR138">
    <cfRule type="cellIs" dxfId="11764" priority="11648" operator="equal">
      <formula>0</formula>
    </cfRule>
  </conditionalFormatting>
  <conditionalFormatting sqref="BR138">
    <cfRule type="cellIs" dxfId="11763" priority="11647" operator="equal">
      <formula>0</formula>
    </cfRule>
  </conditionalFormatting>
  <conditionalFormatting sqref="BR139">
    <cfRule type="cellIs" dxfId="11762" priority="11646" operator="equal">
      <formula>0</formula>
    </cfRule>
  </conditionalFormatting>
  <conditionalFormatting sqref="BR138">
    <cfRule type="cellIs" dxfId="11761" priority="11645" operator="equal">
      <formula>0</formula>
    </cfRule>
  </conditionalFormatting>
  <conditionalFormatting sqref="BR139">
    <cfRule type="cellIs" dxfId="11760" priority="11644" operator="equal">
      <formula>0</formula>
    </cfRule>
  </conditionalFormatting>
  <conditionalFormatting sqref="BR139">
    <cfRule type="cellIs" dxfId="11759" priority="11643" operator="equal">
      <formula>0</formula>
    </cfRule>
  </conditionalFormatting>
  <conditionalFormatting sqref="BR140">
    <cfRule type="cellIs" dxfId="11758" priority="11642" operator="equal">
      <formula>0</formula>
    </cfRule>
  </conditionalFormatting>
  <conditionalFormatting sqref="BR139">
    <cfRule type="cellIs" dxfId="11757" priority="11641" operator="equal">
      <formula>0</formula>
    </cfRule>
  </conditionalFormatting>
  <conditionalFormatting sqref="BR140">
    <cfRule type="cellIs" dxfId="11756" priority="11640" operator="equal">
      <formula>0</formula>
    </cfRule>
  </conditionalFormatting>
  <conditionalFormatting sqref="BR140">
    <cfRule type="cellIs" dxfId="11755" priority="11639" operator="equal">
      <formula>0</formula>
    </cfRule>
  </conditionalFormatting>
  <conditionalFormatting sqref="BR141">
    <cfRule type="cellIs" dxfId="11754" priority="11638" operator="equal">
      <formula>0</formula>
    </cfRule>
  </conditionalFormatting>
  <conditionalFormatting sqref="BR136">
    <cfRule type="cellIs" dxfId="11753" priority="11637" operator="equal">
      <formula>0</formula>
    </cfRule>
  </conditionalFormatting>
  <conditionalFormatting sqref="BR137">
    <cfRule type="cellIs" dxfId="11752" priority="11636" operator="equal">
      <formula>0</formula>
    </cfRule>
  </conditionalFormatting>
  <conditionalFormatting sqref="BR137">
    <cfRule type="cellIs" dxfId="11751" priority="11635" operator="equal">
      <formula>0</formula>
    </cfRule>
  </conditionalFormatting>
  <conditionalFormatting sqref="BR138">
    <cfRule type="cellIs" dxfId="11750" priority="11634" operator="equal">
      <formula>0</formula>
    </cfRule>
  </conditionalFormatting>
  <conditionalFormatting sqref="BR137">
    <cfRule type="cellIs" dxfId="11749" priority="11633" operator="equal">
      <formula>0</formula>
    </cfRule>
  </conditionalFormatting>
  <conditionalFormatting sqref="BR138">
    <cfRule type="cellIs" dxfId="11748" priority="11632" operator="equal">
      <formula>0</formula>
    </cfRule>
  </conditionalFormatting>
  <conditionalFormatting sqref="BR138">
    <cfRule type="cellIs" dxfId="11747" priority="11631" operator="equal">
      <formula>0</formula>
    </cfRule>
  </conditionalFormatting>
  <conditionalFormatting sqref="BR139">
    <cfRule type="cellIs" dxfId="11746" priority="11630" operator="equal">
      <formula>0</formula>
    </cfRule>
  </conditionalFormatting>
  <conditionalFormatting sqref="BR138">
    <cfRule type="cellIs" dxfId="11745" priority="11629" operator="equal">
      <formula>0</formula>
    </cfRule>
  </conditionalFormatting>
  <conditionalFormatting sqref="BR139">
    <cfRule type="cellIs" dxfId="11744" priority="11628" operator="equal">
      <formula>0</formula>
    </cfRule>
  </conditionalFormatting>
  <conditionalFormatting sqref="BR139">
    <cfRule type="cellIs" dxfId="11743" priority="11627" operator="equal">
      <formula>0</formula>
    </cfRule>
  </conditionalFormatting>
  <conditionalFormatting sqref="BR140">
    <cfRule type="cellIs" dxfId="11742" priority="11626" operator="equal">
      <formula>0</formula>
    </cfRule>
  </conditionalFormatting>
  <conditionalFormatting sqref="BR139">
    <cfRule type="cellIs" dxfId="11741" priority="11625" operator="equal">
      <formula>0</formula>
    </cfRule>
  </conditionalFormatting>
  <conditionalFormatting sqref="BR140">
    <cfRule type="cellIs" dxfId="11740" priority="11624" operator="equal">
      <formula>0</formula>
    </cfRule>
  </conditionalFormatting>
  <conditionalFormatting sqref="BR140">
    <cfRule type="cellIs" dxfId="11739" priority="11623" operator="equal">
      <formula>0</formula>
    </cfRule>
  </conditionalFormatting>
  <conditionalFormatting sqref="BR141">
    <cfRule type="cellIs" dxfId="11738" priority="11622" operator="equal">
      <formula>0</formula>
    </cfRule>
  </conditionalFormatting>
  <conditionalFormatting sqref="BR135">
    <cfRule type="cellIs" dxfId="11737" priority="11621" operator="equal">
      <formula>0</formula>
    </cfRule>
  </conditionalFormatting>
  <conditionalFormatting sqref="BR136">
    <cfRule type="cellIs" dxfId="11736" priority="11620" operator="equal">
      <formula>0</formula>
    </cfRule>
  </conditionalFormatting>
  <conditionalFormatting sqref="BR136">
    <cfRule type="cellIs" dxfId="11735" priority="11619" operator="equal">
      <formula>0</formula>
    </cfRule>
  </conditionalFormatting>
  <conditionalFormatting sqref="BR137">
    <cfRule type="cellIs" dxfId="11734" priority="11618" operator="equal">
      <formula>0</formula>
    </cfRule>
  </conditionalFormatting>
  <conditionalFormatting sqref="BR136">
    <cfRule type="cellIs" dxfId="11733" priority="11617" operator="equal">
      <formula>0</formula>
    </cfRule>
  </conditionalFormatting>
  <conditionalFormatting sqref="BR137">
    <cfRule type="cellIs" dxfId="11732" priority="11616" operator="equal">
      <formula>0</formula>
    </cfRule>
  </conditionalFormatting>
  <conditionalFormatting sqref="BR137">
    <cfRule type="cellIs" dxfId="11731" priority="11615" operator="equal">
      <formula>0</formula>
    </cfRule>
  </conditionalFormatting>
  <conditionalFormatting sqref="BR138">
    <cfRule type="cellIs" dxfId="11730" priority="11614" operator="equal">
      <formula>0</formula>
    </cfRule>
  </conditionalFormatting>
  <conditionalFormatting sqref="BR137">
    <cfRule type="cellIs" dxfId="11729" priority="11613" operator="equal">
      <formula>0</formula>
    </cfRule>
  </conditionalFormatting>
  <conditionalFormatting sqref="BR138">
    <cfRule type="cellIs" dxfId="11728" priority="11612" operator="equal">
      <formula>0</formula>
    </cfRule>
  </conditionalFormatting>
  <conditionalFormatting sqref="BR138">
    <cfRule type="cellIs" dxfId="11727" priority="11611" operator="equal">
      <formula>0</formula>
    </cfRule>
  </conditionalFormatting>
  <conditionalFormatting sqref="BR139">
    <cfRule type="cellIs" dxfId="11726" priority="11610" operator="equal">
      <formula>0</formula>
    </cfRule>
  </conditionalFormatting>
  <conditionalFormatting sqref="BR138">
    <cfRule type="cellIs" dxfId="11725" priority="11609" operator="equal">
      <formula>0</formula>
    </cfRule>
  </conditionalFormatting>
  <conditionalFormatting sqref="BR139">
    <cfRule type="cellIs" dxfId="11724" priority="11608" operator="equal">
      <formula>0</formula>
    </cfRule>
  </conditionalFormatting>
  <conditionalFormatting sqref="BR139">
    <cfRule type="cellIs" dxfId="11723" priority="11607" operator="equal">
      <formula>0</formula>
    </cfRule>
  </conditionalFormatting>
  <conditionalFormatting sqref="BR140">
    <cfRule type="cellIs" dxfId="11722" priority="11606" operator="equal">
      <formula>0</formula>
    </cfRule>
  </conditionalFormatting>
  <conditionalFormatting sqref="CT139:CU139">
    <cfRule type="cellIs" dxfId="11721" priority="11605" operator="equal">
      <formula>0</formula>
    </cfRule>
  </conditionalFormatting>
  <conditionalFormatting sqref="CT141:CU141">
    <cfRule type="cellIs" dxfId="11720" priority="11604" operator="equal">
      <formula>0</formula>
    </cfRule>
  </conditionalFormatting>
  <conditionalFormatting sqref="CT138:CU138">
    <cfRule type="cellIs" dxfId="11719" priority="11603" operator="equal">
      <formula>0</formula>
    </cfRule>
  </conditionalFormatting>
  <conditionalFormatting sqref="CT140:CU140">
    <cfRule type="cellIs" dxfId="11718" priority="11602" operator="equal">
      <formula>0</formula>
    </cfRule>
  </conditionalFormatting>
  <conditionalFormatting sqref="CT138:CU138">
    <cfRule type="cellIs" dxfId="11717" priority="11601" operator="equal">
      <formula>0</formula>
    </cfRule>
  </conditionalFormatting>
  <conditionalFormatting sqref="CT140:CU140">
    <cfRule type="cellIs" dxfId="11716" priority="11600" operator="equal">
      <formula>0</formula>
    </cfRule>
  </conditionalFormatting>
  <conditionalFormatting sqref="CT137:CU137">
    <cfRule type="cellIs" dxfId="11715" priority="11599" operator="equal">
      <formula>0</formula>
    </cfRule>
  </conditionalFormatting>
  <conditionalFormatting sqref="CT139:CU139">
    <cfRule type="cellIs" dxfId="11714" priority="11598" operator="equal">
      <formula>0</formula>
    </cfRule>
  </conditionalFormatting>
  <conditionalFormatting sqref="CT140:CU140">
    <cfRule type="cellIs" dxfId="11713" priority="11597" operator="equal">
      <formula>0</formula>
    </cfRule>
  </conditionalFormatting>
  <conditionalFormatting sqref="CT139:CU139">
    <cfRule type="cellIs" dxfId="11712" priority="11596" operator="equal">
      <formula>0</formula>
    </cfRule>
  </conditionalFormatting>
  <conditionalFormatting sqref="CT139:CU139">
    <cfRule type="cellIs" dxfId="11711" priority="11595" operator="equal">
      <formula>0</formula>
    </cfRule>
  </conditionalFormatting>
  <conditionalFormatting sqref="CT138:CU138">
    <cfRule type="cellIs" dxfId="11710" priority="11594" operator="equal">
      <formula>0</formula>
    </cfRule>
  </conditionalFormatting>
  <conditionalFormatting sqref="CT140:CU140">
    <cfRule type="cellIs" dxfId="11709" priority="11593" operator="equal">
      <formula>0</formula>
    </cfRule>
  </conditionalFormatting>
  <conditionalFormatting sqref="DB136:DE136">
    <cfRule type="cellIs" dxfId="11708" priority="11592" operator="equal">
      <formula>0</formula>
    </cfRule>
  </conditionalFormatting>
  <conditionalFormatting sqref="DB137:DE137">
    <cfRule type="cellIs" dxfId="11707" priority="11591" operator="equal">
      <formula>0</formula>
    </cfRule>
  </conditionalFormatting>
  <conditionalFormatting sqref="DB137:DE137">
    <cfRule type="cellIs" dxfId="11706" priority="11590" operator="equal">
      <formula>0</formula>
    </cfRule>
  </conditionalFormatting>
  <conditionalFormatting sqref="DB138:DE138">
    <cfRule type="cellIs" dxfId="11705" priority="11589" operator="equal">
      <formula>0</formula>
    </cfRule>
  </conditionalFormatting>
  <conditionalFormatting sqref="DB137:DE137">
    <cfRule type="cellIs" dxfId="11704" priority="11588" operator="equal">
      <formula>0</formula>
    </cfRule>
  </conditionalFormatting>
  <conditionalFormatting sqref="DB138:DE138">
    <cfRule type="cellIs" dxfId="11703" priority="11587" operator="equal">
      <formula>0</formula>
    </cfRule>
  </conditionalFormatting>
  <conditionalFormatting sqref="DB138:DE138">
    <cfRule type="cellIs" dxfId="11702" priority="11586" operator="equal">
      <formula>0</formula>
    </cfRule>
  </conditionalFormatting>
  <conditionalFormatting sqref="DB139:DE139">
    <cfRule type="cellIs" dxfId="11701" priority="11585" operator="equal">
      <formula>0</formula>
    </cfRule>
  </conditionalFormatting>
  <conditionalFormatting sqref="DB138:DE138">
    <cfRule type="cellIs" dxfId="11700" priority="11584" operator="equal">
      <formula>0</formula>
    </cfRule>
  </conditionalFormatting>
  <conditionalFormatting sqref="DB139:DE139">
    <cfRule type="cellIs" dxfId="11699" priority="11583" operator="equal">
      <formula>0</formula>
    </cfRule>
  </conditionalFormatting>
  <conditionalFormatting sqref="DB139:DE139">
    <cfRule type="cellIs" dxfId="11698" priority="11582" operator="equal">
      <formula>0</formula>
    </cfRule>
  </conditionalFormatting>
  <conditionalFormatting sqref="DB140:DE140">
    <cfRule type="cellIs" dxfId="11697" priority="11581" operator="equal">
      <formula>0</formula>
    </cfRule>
  </conditionalFormatting>
  <conditionalFormatting sqref="DB139:DE139">
    <cfRule type="cellIs" dxfId="11696" priority="11580" operator="equal">
      <formula>0</formula>
    </cfRule>
  </conditionalFormatting>
  <conditionalFormatting sqref="DB140:DE140">
    <cfRule type="cellIs" dxfId="11695" priority="11579" operator="equal">
      <formula>0</formula>
    </cfRule>
  </conditionalFormatting>
  <conditionalFormatting sqref="DB140:DE140">
    <cfRule type="cellIs" dxfId="11694" priority="11578" operator="equal">
      <formula>0</formula>
    </cfRule>
  </conditionalFormatting>
  <conditionalFormatting sqref="DB141:DE141">
    <cfRule type="cellIs" dxfId="11693" priority="11577" operator="equal">
      <formula>0</formula>
    </cfRule>
  </conditionalFormatting>
  <conditionalFormatting sqref="DB135:DE135">
    <cfRule type="cellIs" dxfId="11692" priority="11576" operator="equal">
      <formula>0</formula>
    </cfRule>
  </conditionalFormatting>
  <conditionalFormatting sqref="DB136:DE136">
    <cfRule type="cellIs" dxfId="11691" priority="11575" operator="equal">
      <formula>0</formula>
    </cfRule>
  </conditionalFormatting>
  <conditionalFormatting sqref="DB136:DE136">
    <cfRule type="cellIs" dxfId="11690" priority="11574" operator="equal">
      <formula>0</formula>
    </cfRule>
  </conditionalFormatting>
  <conditionalFormatting sqref="DB137:DE137">
    <cfRule type="cellIs" dxfId="11689" priority="11573" operator="equal">
      <formula>0</formula>
    </cfRule>
  </conditionalFormatting>
  <conditionalFormatting sqref="DB136:DE136">
    <cfRule type="cellIs" dxfId="11688" priority="11572" operator="equal">
      <formula>0</formula>
    </cfRule>
  </conditionalFormatting>
  <conditionalFormatting sqref="DB137:DE137">
    <cfRule type="cellIs" dxfId="11687" priority="11571" operator="equal">
      <formula>0</formula>
    </cfRule>
  </conditionalFormatting>
  <conditionalFormatting sqref="DB137:DE137">
    <cfRule type="cellIs" dxfId="11686" priority="11570" operator="equal">
      <formula>0</formula>
    </cfRule>
  </conditionalFormatting>
  <conditionalFormatting sqref="DB138:DE138">
    <cfRule type="cellIs" dxfId="11685" priority="11569" operator="equal">
      <formula>0</formula>
    </cfRule>
  </conditionalFormatting>
  <conditionalFormatting sqref="DB137:DE137">
    <cfRule type="cellIs" dxfId="11684" priority="11568" operator="equal">
      <formula>0</formula>
    </cfRule>
  </conditionalFormatting>
  <conditionalFormatting sqref="DB138:DE138">
    <cfRule type="cellIs" dxfId="11683" priority="11567" operator="equal">
      <formula>0</formula>
    </cfRule>
  </conditionalFormatting>
  <conditionalFormatting sqref="DB138:DE138">
    <cfRule type="cellIs" dxfId="11682" priority="11566" operator="equal">
      <formula>0</formula>
    </cfRule>
  </conditionalFormatting>
  <conditionalFormatting sqref="DB139:DE139">
    <cfRule type="cellIs" dxfId="11681" priority="11565" operator="equal">
      <formula>0</formula>
    </cfRule>
  </conditionalFormatting>
  <conditionalFormatting sqref="DB138:DE138">
    <cfRule type="cellIs" dxfId="11680" priority="11564" operator="equal">
      <formula>0</formula>
    </cfRule>
  </conditionalFormatting>
  <conditionalFormatting sqref="DB139:DE139">
    <cfRule type="cellIs" dxfId="11679" priority="11563" operator="equal">
      <formula>0</formula>
    </cfRule>
  </conditionalFormatting>
  <conditionalFormatting sqref="DB139:DE139">
    <cfRule type="cellIs" dxfId="11678" priority="11562" operator="equal">
      <formula>0</formula>
    </cfRule>
  </conditionalFormatting>
  <conditionalFormatting sqref="DB140:DE140">
    <cfRule type="cellIs" dxfId="11677" priority="11561" operator="equal">
      <formula>0</formula>
    </cfRule>
  </conditionalFormatting>
  <conditionalFormatting sqref="DB141:DE141">
    <cfRule type="cellIs" dxfId="11676" priority="11560" operator="equal">
      <formula>0</formula>
    </cfRule>
  </conditionalFormatting>
  <conditionalFormatting sqref="DB135:DE135">
    <cfRule type="cellIs" dxfId="11675" priority="11559" operator="equal">
      <formula>0</formula>
    </cfRule>
  </conditionalFormatting>
  <conditionalFormatting sqref="DB136:DE136">
    <cfRule type="cellIs" dxfId="11674" priority="11558" operator="equal">
      <formula>0</formula>
    </cfRule>
  </conditionalFormatting>
  <conditionalFormatting sqref="DB136:DE136">
    <cfRule type="cellIs" dxfId="11673" priority="11557" operator="equal">
      <formula>0</formula>
    </cfRule>
  </conditionalFormatting>
  <conditionalFormatting sqref="DB137:DE137">
    <cfRule type="cellIs" dxfId="11672" priority="11556" operator="equal">
      <formula>0</formula>
    </cfRule>
  </conditionalFormatting>
  <conditionalFormatting sqref="DB136:DE136">
    <cfRule type="cellIs" dxfId="11671" priority="11555" operator="equal">
      <formula>0</formula>
    </cfRule>
  </conditionalFormatting>
  <conditionalFormatting sqref="DB137:DE137">
    <cfRule type="cellIs" dxfId="11670" priority="11554" operator="equal">
      <formula>0</formula>
    </cfRule>
  </conditionalFormatting>
  <conditionalFormatting sqref="DB137:DE137">
    <cfRule type="cellIs" dxfId="11669" priority="11553" operator="equal">
      <formula>0</formula>
    </cfRule>
  </conditionalFormatting>
  <conditionalFormatting sqref="DB138:DE138">
    <cfRule type="cellIs" dxfId="11668" priority="11552" operator="equal">
      <formula>0</formula>
    </cfRule>
  </conditionalFormatting>
  <conditionalFormatting sqref="DB137:DE137">
    <cfRule type="cellIs" dxfId="11667" priority="11551" operator="equal">
      <formula>0</formula>
    </cfRule>
  </conditionalFormatting>
  <conditionalFormatting sqref="DB138:DE138">
    <cfRule type="cellIs" dxfId="11666" priority="11550" operator="equal">
      <formula>0</formula>
    </cfRule>
  </conditionalFormatting>
  <conditionalFormatting sqref="DB138:DE138">
    <cfRule type="cellIs" dxfId="11665" priority="11549" operator="equal">
      <formula>0</formula>
    </cfRule>
  </conditionalFormatting>
  <conditionalFormatting sqref="DB139:DE139">
    <cfRule type="cellIs" dxfId="11664" priority="11548" operator="equal">
      <formula>0</formula>
    </cfRule>
  </conditionalFormatting>
  <conditionalFormatting sqref="DB138:DE138">
    <cfRule type="cellIs" dxfId="11663" priority="11547" operator="equal">
      <formula>0</formula>
    </cfRule>
  </conditionalFormatting>
  <conditionalFormatting sqref="DB139:DE139">
    <cfRule type="cellIs" dxfId="11662" priority="11546" operator="equal">
      <formula>0</formula>
    </cfRule>
  </conditionalFormatting>
  <conditionalFormatting sqref="DB139:DE139">
    <cfRule type="cellIs" dxfId="11661" priority="11545" operator="equal">
      <formula>0</formula>
    </cfRule>
  </conditionalFormatting>
  <conditionalFormatting sqref="DB140:DE140">
    <cfRule type="cellIs" dxfId="11660" priority="11544" operator="equal">
      <formula>0</formula>
    </cfRule>
  </conditionalFormatting>
  <conditionalFormatting sqref="DB134:DE134">
    <cfRule type="cellIs" dxfId="11659" priority="11543" operator="equal">
      <formula>0</formula>
    </cfRule>
  </conditionalFormatting>
  <conditionalFormatting sqref="DB135:DE135">
    <cfRule type="cellIs" dxfId="11658" priority="11542" operator="equal">
      <formula>0</formula>
    </cfRule>
  </conditionalFormatting>
  <conditionalFormatting sqref="DB135:DE135">
    <cfRule type="cellIs" dxfId="11657" priority="11541" operator="equal">
      <formula>0</formula>
    </cfRule>
  </conditionalFormatting>
  <conditionalFormatting sqref="DB136:DE136">
    <cfRule type="cellIs" dxfId="11656" priority="11540" operator="equal">
      <formula>0</formula>
    </cfRule>
  </conditionalFormatting>
  <conditionalFormatting sqref="DB135:DE135">
    <cfRule type="cellIs" dxfId="11655" priority="11539" operator="equal">
      <formula>0</formula>
    </cfRule>
  </conditionalFormatting>
  <conditionalFormatting sqref="DB136:DE136">
    <cfRule type="cellIs" dxfId="11654" priority="11538" operator="equal">
      <formula>0</formula>
    </cfRule>
  </conditionalFormatting>
  <conditionalFormatting sqref="DB136:DE136">
    <cfRule type="cellIs" dxfId="11653" priority="11537" operator="equal">
      <formula>0</formula>
    </cfRule>
  </conditionalFormatting>
  <conditionalFormatting sqref="DB137:DE137">
    <cfRule type="cellIs" dxfId="11652" priority="11536" operator="equal">
      <formula>0</formula>
    </cfRule>
  </conditionalFormatting>
  <conditionalFormatting sqref="DB136:DE136">
    <cfRule type="cellIs" dxfId="11651" priority="11535" operator="equal">
      <formula>0</formula>
    </cfRule>
  </conditionalFormatting>
  <conditionalFormatting sqref="DB137:DE137">
    <cfRule type="cellIs" dxfId="11650" priority="11534" operator="equal">
      <formula>0</formula>
    </cfRule>
  </conditionalFormatting>
  <conditionalFormatting sqref="DB137:DE137">
    <cfRule type="cellIs" dxfId="11649" priority="11533" operator="equal">
      <formula>0</formula>
    </cfRule>
  </conditionalFormatting>
  <conditionalFormatting sqref="DB138:DE138">
    <cfRule type="cellIs" dxfId="11648" priority="11532" operator="equal">
      <formula>0</formula>
    </cfRule>
  </conditionalFormatting>
  <conditionalFormatting sqref="DB137:DE137">
    <cfRule type="cellIs" dxfId="11647" priority="11531" operator="equal">
      <formula>0</formula>
    </cfRule>
  </conditionalFormatting>
  <conditionalFormatting sqref="DB138:DE138">
    <cfRule type="cellIs" dxfId="11646" priority="11530" operator="equal">
      <formula>0</formula>
    </cfRule>
  </conditionalFormatting>
  <conditionalFormatting sqref="DB138:DE138">
    <cfRule type="cellIs" dxfId="11645" priority="11529" operator="equal">
      <formula>0</formula>
    </cfRule>
  </conditionalFormatting>
  <conditionalFormatting sqref="DB139:DE139">
    <cfRule type="cellIs" dxfId="11644" priority="11528" operator="equal">
      <formula>0</formula>
    </cfRule>
  </conditionalFormatting>
  <conditionalFormatting sqref="DB137:DE137">
    <cfRule type="cellIs" dxfId="11643" priority="11527" operator="equal">
      <formula>0</formula>
    </cfRule>
  </conditionalFormatting>
  <conditionalFormatting sqref="DB138:DE138">
    <cfRule type="cellIs" dxfId="11642" priority="11526" operator="equal">
      <formula>0</formula>
    </cfRule>
  </conditionalFormatting>
  <conditionalFormatting sqref="DB138:DE138">
    <cfRule type="cellIs" dxfId="11641" priority="11525" operator="equal">
      <formula>0</formula>
    </cfRule>
  </conditionalFormatting>
  <conditionalFormatting sqref="DB139:DE139">
    <cfRule type="cellIs" dxfId="11640" priority="11524" operator="equal">
      <formula>0</formula>
    </cfRule>
  </conditionalFormatting>
  <conditionalFormatting sqref="DB138:DE138">
    <cfRule type="cellIs" dxfId="11639" priority="11523" operator="equal">
      <formula>0</formula>
    </cfRule>
  </conditionalFormatting>
  <conditionalFormatting sqref="DB139:DE139">
    <cfRule type="cellIs" dxfId="11638" priority="11522" operator="equal">
      <formula>0</formula>
    </cfRule>
  </conditionalFormatting>
  <conditionalFormatting sqref="DB139:DE139">
    <cfRule type="cellIs" dxfId="11637" priority="11521" operator="equal">
      <formula>0</formula>
    </cfRule>
  </conditionalFormatting>
  <conditionalFormatting sqref="DB140:DE140">
    <cfRule type="cellIs" dxfId="11636" priority="11520" operator="equal">
      <formula>0</formula>
    </cfRule>
  </conditionalFormatting>
  <conditionalFormatting sqref="DB139:DE139">
    <cfRule type="cellIs" dxfId="11635" priority="11519" operator="equal">
      <formula>0</formula>
    </cfRule>
  </conditionalFormatting>
  <conditionalFormatting sqref="DB140:DE140">
    <cfRule type="cellIs" dxfId="11634" priority="11518" operator="equal">
      <formula>0</formula>
    </cfRule>
  </conditionalFormatting>
  <conditionalFormatting sqref="DB140:DE140">
    <cfRule type="cellIs" dxfId="11633" priority="11517" operator="equal">
      <formula>0</formula>
    </cfRule>
  </conditionalFormatting>
  <conditionalFormatting sqref="DB141:DE141">
    <cfRule type="cellIs" dxfId="11632" priority="11516" operator="equal">
      <formula>0</formula>
    </cfRule>
  </conditionalFormatting>
  <conditionalFormatting sqref="DB140:DE140">
    <cfRule type="cellIs" dxfId="11631" priority="11515" operator="equal">
      <formula>0</formula>
    </cfRule>
  </conditionalFormatting>
  <conditionalFormatting sqref="DB141:DE141">
    <cfRule type="cellIs" dxfId="11630" priority="11514" operator="equal">
      <formula>0</formula>
    </cfRule>
  </conditionalFormatting>
  <conditionalFormatting sqref="DB141:DE141">
    <cfRule type="cellIs" dxfId="11629" priority="11513" operator="equal">
      <formula>0</formula>
    </cfRule>
  </conditionalFormatting>
  <conditionalFormatting sqref="DB136:DE136">
    <cfRule type="cellIs" dxfId="11628" priority="11512" operator="equal">
      <formula>0</formula>
    </cfRule>
  </conditionalFormatting>
  <conditionalFormatting sqref="DB137:DE137">
    <cfRule type="cellIs" dxfId="11627" priority="11511" operator="equal">
      <formula>0</formula>
    </cfRule>
  </conditionalFormatting>
  <conditionalFormatting sqref="DB137:DE137">
    <cfRule type="cellIs" dxfId="11626" priority="11510" operator="equal">
      <formula>0</formula>
    </cfRule>
  </conditionalFormatting>
  <conditionalFormatting sqref="DB138:DE138">
    <cfRule type="cellIs" dxfId="11625" priority="11509" operator="equal">
      <formula>0</formula>
    </cfRule>
  </conditionalFormatting>
  <conditionalFormatting sqref="DB137:DE137">
    <cfRule type="cellIs" dxfId="11624" priority="11508" operator="equal">
      <formula>0</formula>
    </cfRule>
  </conditionalFormatting>
  <conditionalFormatting sqref="DB138:DE138">
    <cfRule type="cellIs" dxfId="11623" priority="11507" operator="equal">
      <formula>0</formula>
    </cfRule>
  </conditionalFormatting>
  <conditionalFormatting sqref="DB138:DE138">
    <cfRule type="cellIs" dxfId="11622" priority="11506" operator="equal">
      <formula>0</formula>
    </cfRule>
  </conditionalFormatting>
  <conditionalFormatting sqref="DB139:DE139">
    <cfRule type="cellIs" dxfId="11621" priority="11505" operator="equal">
      <formula>0</formula>
    </cfRule>
  </conditionalFormatting>
  <conditionalFormatting sqref="DB138:DE138">
    <cfRule type="cellIs" dxfId="11620" priority="11504" operator="equal">
      <formula>0</formula>
    </cfRule>
  </conditionalFormatting>
  <conditionalFormatting sqref="DB139:DE139">
    <cfRule type="cellIs" dxfId="11619" priority="11503" operator="equal">
      <formula>0</formula>
    </cfRule>
  </conditionalFormatting>
  <conditionalFormatting sqref="DB139:DE139">
    <cfRule type="cellIs" dxfId="11618" priority="11502" operator="equal">
      <formula>0</formula>
    </cfRule>
  </conditionalFormatting>
  <conditionalFormatting sqref="DB140:DE140">
    <cfRule type="cellIs" dxfId="11617" priority="11501" operator="equal">
      <formula>0</formula>
    </cfRule>
  </conditionalFormatting>
  <conditionalFormatting sqref="DB139:DE139">
    <cfRule type="cellIs" dxfId="11616" priority="11500" operator="equal">
      <formula>0</formula>
    </cfRule>
  </conditionalFormatting>
  <conditionalFormatting sqref="DB140:DE140">
    <cfRule type="cellIs" dxfId="11615" priority="11499" operator="equal">
      <formula>0</formula>
    </cfRule>
  </conditionalFormatting>
  <conditionalFormatting sqref="DB140:DE140">
    <cfRule type="cellIs" dxfId="11614" priority="11498" operator="equal">
      <formula>0</formula>
    </cfRule>
  </conditionalFormatting>
  <conditionalFormatting sqref="DB141:DE141">
    <cfRule type="cellIs" dxfId="11613" priority="11497" operator="equal">
      <formula>0</formula>
    </cfRule>
  </conditionalFormatting>
  <conditionalFormatting sqref="DB136:DE136">
    <cfRule type="cellIs" dxfId="11612" priority="11496" operator="equal">
      <formula>0</formula>
    </cfRule>
  </conditionalFormatting>
  <conditionalFormatting sqref="DB137:DE137">
    <cfRule type="cellIs" dxfId="11611" priority="11495" operator="equal">
      <formula>0</formula>
    </cfRule>
  </conditionalFormatting>
  <conditionalFormatting sqref="DB137:DE137">
    <cfRule type="cellIs" dxfId="11610" priority="11494" operator="equal">
      <formula>0</formula>
    </cfRule>
  </conditionalFormatting>
  <conditionalFormatting sqref="DB138:DE138">
    <cfRule type="cellIs" dxfId="11609" priority="11493" operator="equal">
      <formula>0</formula>
    </cfRule>
  </conditionalFormatting>
  <conditionalFormatting sqref="DB137:DE137">
    <cfRule type="cellIs" dxfId="11608" priority="11492" operator="equal">
      <formula>0</formula>
    </cfRule>
  </conditionalFormatting>
  <conditionalFormatting sqref="DB138:DE138">
    <cfRule type="cellIs" dxfId="11607" priority="11491" operator="equal">
      <formula>0</formula>
    </cfRule>
  </conditionalFormatting>
  <conditionalFormatting sqref="DB138:DE138">
    <cfRule type="cellIs" dxfId="11606" priority="11490" operator="equal">
      <formula>0</formula>
    </cfRule>
  </conditionalFormatting>
  <conditionalFormatting sqref="DB139:DE139">
    <cfRule type="cellIs" dxfId="11605" priority="11489" operator="equal">
      <formula>0</formula>
    </cfRule>
  </conditionalFormatting>
  <conditionalFormatting sqref="DB138:DE138">
    <cfRule type="cellIs" dxfId="11604" priority="11488" operator="equal">
      <formula>0</formula>
    </cfRule>
  </conditionalFormatting>
  <conditionalFormatting sqref="DB139:DE139">
    <cfRule type="cellIs" dxfId="11603" priority="11487" operator="equal">
      <formula>0</formula>
    </cfRule>
  </conditionalFormatting>
  <conditionalFormatting sqref="DB139:DE139">
    <cfRule type="cellIs" dxfId="11602" priority="11486" operator="equal">
      <formula>0</formula>
    </cfRule>
  </conditionalFormatting>
  <conditionalFormatting sqref="DB140:DE140">
    <cfRule type="cellIs" dxfId="11601" priority="11485" operator="equal">
      <formula>0</formula>
    </cfRule>
  </conditionalFormatting>
  <conditionalFormatting sqref="DB139:DE139">
    <cfRule type="cellIs" dxfId="11600" priority="11484" operator="equal">
      <formula>0</formula>
    </cfRule>
  </conditionalFormatting>
  <conditionalFormatting sqref="DB140:DE140">
    <cfRule type="cellIs" dxfId="11599" priority="11483" operator="equal">
      <formula>0</formula>
    </cfRule>
  </conditionalFormatting>
  <conditionalFormatting sqref="DB140:DE140">
    <cfRule type="cellIs" dxfId="11598" priority="11482" operator="equal">
      <formula>0</formula>
    </cfRule>
  </conditionalFormatting>
  <conditionalFormatting sqref="DB141:DE141">
    <cfRule type="cellIs" dxfId="11597" priority="11481" operator="equal">
      <formula>0</formula>
    </cfRule>
  </conditionalFormatting>
  <conditionalFormatting sqref="DB135:DE135">
    <cfRule type="cellIs" dxfId="11596" priority="11480" operator="equal">
      <formula>0</formula>
    </cfRule>
  </conditionalFormatting>
  <conditionalFormatting sqref="DB136:DE136">
    <cfRule type="cellIs" dxfId="11595" priority="11479" operator="equal">
      <formula>0</formula>
    </cfRule>
  </conditionalFormatting>
  <conditionalFormatting sqref="DB136:DE136">
    <cfRule type="cellIs" dxfId="11594" priority="11478" operator="equal">
      <formula>0</formula>
    </cfRule>
  </conditionalFormatting>
  <conditionalFormatting sqref="DB137:DE137">
    <cfRule type="cellIs" dxfId="11593" priority="11477" operator="equal">
      <formula>0</formula>
    </cfRule>
  </conditionalFormatting>
  <conditionalFormatting sqref="DB136:DE136">
    <cfRule type="cellIs" dxfId="11592" priority="11476" operator="equal">
      <formula>0</formula>
    </cfRule>
  </conditionalFormatting>
  <conditionalFormatting sqref="DB137:DE137">
    <cfRule type="cellIs" dxfId="11591" priority="11475" operator="equal">
      <formula>0</formula>
    </cfRule>
  </conditionalFormatting>
  <conditionalFormatting sqref="DB137:DE137">
    <cfRule type="cellIs" dxfId="11590" priority="11474" operator="equal">
      <formula>0</formula>
    </cfRule>
  </conditionalFormatting>
  <conditionalFormatting sqref="DB138:DE138">
    <cfRule type="cellIs" dxfId="11589" priority="11473" operator="equal">
      <formula>0</formula>
    </cfRule>
  </conditionalFormatting>
  <conditionalFormatting sqref="DB137:DE137">
    <cfRule type="cellIs" dxfId="11588" priority="11472" operator="equal">
      <formula>0</formula>
    </cfRule>
  </conditionalFormatting>
  <conditionalFormatting sqref="DB138:DE138">
    <cfRule type="cellIs" dxfId="11587" priority="11471" operator="equal">
      <formula>0</formula>
    </cfRule>
  </conditionalFormatting>
  <conditionalFormatting sqref="DB138:DE138">
    <cfRule type="cellIs" dxfId="11586" priority="11470" operator="equal">
      <formula>0</formula>
    </cfRule>
  </conditionalFormatting>
  <conditionalFormatting sqref="DB139:DE139">
    <cfRule type="cellIs" dxfId="11585" priority="11469" operator="equal">
      <formula>0</formula>
    </cfRule>
  </conditionalFormatting>
  <conditionalFormatting sqref="DB138:DE138">
    <cfRule type="cellIs" dxfId="11584" priority="11468" operator="equal">
      <formula>0</formula>
    </cfRule>
  </conditionalFormatting>
  <conditionalFormatting sqref="DB139:DE139">
    <cfRule type="cellIs" dxfId="11583" priority="11467" operator="equal">
      <formula>0</formula>
    </cfRule>
  </conditionalFormatting>
  <conditionalFormatting sqref="DB139:DE139">
    <cfRule type="cellIs" dxfId="11582" priority="11466" operator="equal">
      <formula>0</formula>
    </cfRule>
  </conditionalFormatting>
  <conditionalFormatting sqref="DB140:DE140">
    <cfRule type="cellIs" dxfId="11581" priority="11465" operator="equal">
      <formula>0</formula>
    </cfRule>
  </conditionalFormatting>
  <conditionalFormatting sqref="EV136:EX136">
    <cfRule type="cellIs" dxfId="11580" priority="11464" operator="equal">
      <formula>0</formula>
    </cfRule>
  </conditionalFormatting>
  <conditionalFormatting sqref="EV137:EX137">
    <cfRule type="cellIs" dxfId="11579" priority="11463" operator="equal">
      <formula>0</formula>
    </cfRule>
  </conditionalFormatting>
  <conditionalFormatting sqref="EV137:EX137">
    <cfRule type="cellIs" dxfId="11578" priority="11462" operator="equal">
      <formula>0</formula>
    </cfRule>
  </conditionalFormatting>
  <conditionalFormatting sqref="EV138:EX138">
    <cfRule type="cellIs" dxfId="11577" priority="11461" operator="equal">
      <formula>0</formula>
    </cfRule>
  </conditionalFormatting>
  <conditionalFormatting sqref="EV137:EX137">
    <cfRule type="cellIs" dxfId="11576" priority="11460" operator="equal">
      <formula>0</formula>
    </cfRule>
  </conditionalFormatting>
  <conditionalFormatting sqref="EV138:EX138">
    <cfRule type="cellIs" dxfId="11575" priority="11459" operator="equal">
      <formula>0</formula>
    </cfRule>
  </conditionalFormatting>
  <conditionalFormatting sqref="EV138:EX138">
    <cfRule type="cellIs" dxfId="11574" priority="11458" operator="equal">
      <formula>0</formula>
    </cfRule>
  </conditionalFormatting>
  <conditionalFormatting sqref="EV139:EX139">
    <cfRule type="cellIs" dxfId="11573" priority="11457" operator="equal">
      <formula>0</formula>
    </cfRule>
  </conditionalFormatting>
  <conditionalFormatting sqref="EV138:EX138">
    <cfRule type="cellIs" dxfId="11572" priority="11456" operator="equal">
      <formula>0</formula>
    </cfRule>
  </conditionalFormatting>
  <conditionalFormatting sqref="EV139:EX139">
    <cfRule type="cellIs" dxfId="11571" priority="11455" operator="equal">
      <formula>0</formula>
    </cfRule>
  </conditionalFormatting>
  <conditionalFormatting sqref="EV139:EX139">
    <cfRule type="cellIs" dxfId="11570" priority="11454" operator="equal">
      <formula>0</formula>
    </cfRule>
  </conditionalFormatting>
  <conditionalFormatting sqref="EV140:EX140">
    <cfRule type="cellIs" dxfId="11569" priority="11453" operator="equal">
      <formula>0</formula>
    </cfRule>
  </conditionalFormatting>
  <conditionalFormatting sqref="EV139:EX139">
    <cfRule type="cellIs" dxfId="11568" priority="11452" operator="equal">
      <formula>0</formula>
    </cfRule>
  </conditionalFormatting>
  <conditionalFormatting sqref="EV140:EX140">
    <cfRule type="cellIs" dxfId="11567" priority="11451" operator="equal">
      <formula>0</formula>
    </cfRule>
  </conditionalFormatting>
  <conditionalFormatting sqref="EV140:EX140">
    <cfRule type="cellIs" dxfId="11566" priority="11450" operator="equal">
      <formula>0</formula>
    </cfRule>
  </conditionalFormatting>
  <conditionalFormatting sqref="EV141:EX141">
    <cfRule type="cellIs" dxfId="11565" priority="11449" operator="equal">
      <formula>0</formula>
    </cfRule>
  </conditionalFormatting>
  <conditionalFormatting sqref="EV135:EX135">
    <cfRule type="cellIs" dxfId="11564" priority="11448" operator="equal">
      <formula>0</formula>
    </cfRule>
  </conditionalFormatting>
  <conditionalFormatting sqref="EV136:EX136">
    <cfRule type="cellIs" dxfId="11563" priority="11447" operator="equal">
      <formula>0</formula>
    </cfRule>
  </conditionalFormatting>
  <conditionalFormatting sqref="EV136:EX136">
    <cfRule type="cellIs" dxfId="11562" priority="11446" operator="equal">
      <formula>0</formula>
    </cfRule>
  </conditionalFormatting>
  <conditionalFormatting sqref="EV137:EX137">
    <cfRule type="cellIs" dxfId="11561" priority="11445" operator="equal">
      <formula>0</formula>
    </cfRule>
  </conditionalFormatting>
  <conditionalFormatting sqref="EV136:EX136">
    <cfRule type="cellIs" dxfId="11560" priority="11444" operator="equal">
      <formula>0</formula>
    </cfRule>
  </conditionalFormatting>
  <conditionalFormatting sqref="EV137:EX137">
    <cfRule type="cellIs" dxfId="11559" priority="11443" operator="equal">
      <formula>0</formula>
    </cfRule>
  </conditionalFormatting>
  <conditionalFormatting sqref="EV137:EX137">
    <cfRule type="cellIs" dxfId="11558" priority="11442" operator="equal">
      <formula>0</formula>
    </cfRule>
  </conditionalFormatting>
  <conditionalFormatting sqref="EV138:EX138">
    <cfRule type="cellIs" dxfId="11557" priority="11441" operator="equal">
      <formula>0</formula>
    </cfRule>
  </conditionalFormatting>
  <conditionalFormatting sqref="EV137:EX137">
    <cfRule type="cellIs" dxfId="11556" priority="11440" operator="equal">
      <formula>0</formula>
    </cfRule>
  </conditionalFormatting>
  <conditionalFormatting sqref="EV138:EX138">
    <cfRule type="cellIs" dxfId="11555" priority="11439" operator="equal">
      <formula>0</formula>
    </cfRule>
  </conditionalFormatting>
  <conditionalFormatting sqref="EV138:EX138">
    <cfRule type="cellIs" dxfId="11554" priority="11438" operator="equal">
      <formula>0</formula>
    </cfRule>
  </conditionalFormatting>
  <conditionalFormatting sqref="EV139:EX139">
    <cfRule type="cellIs" dxfId="11553" priority="11437" operator="equal">
      <formula>0</formula>
    </cfRule>
  </conditionalFormatting>
  <conditionalFormatting sqref="EV138:EX138">
    <cfRule type="cellIs" dxfId="11552" priority="11436" operator="equal">
      <formula>0</formula>
    </cfRule>
  </conditionalFormatting>
  <conditionalFormatting sqref="EV139:EX139">
    <cfRule type="cellIs" dxfId="11551" priority="11435" operator="equal">
      <formula>0</formula>
    </cfRule>
  </conditionalFormatting>
  <conditionalFormatting sqref="EV139:EX139">
    <cfRule type="cellIs" dxfId="11550" priority="11434" operator="equal">
      <formula>0</formula>
    </cfRule>
  </conditionalFormatting>
  <conditionalFormatting sqref="EV140:EX140">
    <cfRule type="cellIs" dxfId="11549" priority="11433" operator="equal">
      <formula>0</formula>
    </cfRule>
  </conditionalFormatting>
  <conditionalFormatting sqref="EV141:EX141">
    <cfRule type="cellIs" dxfId="11548" priority="11432" operator="equal">
      <formula>0</formula>
    </cfRule>
  </conditionalFormatting>
  <conditionalFormatting sqref="EV135:EX135">
    <cfRule type="cellIs" dxfId="11547" priority="11431" operator="equal">
      <formula>0</formula>
    </cfRule>
  </conditionalFormatting>
  <conditionalFormatting sqref="EV136:EX136">
    <cfRule type="cellIs" dxfId="11546" priority="11430" operator="equal">
      <formula>0</formula>
    </cfRule>
  </conditionalFormatting>
  <conditionalFormatting sqref="EV136:EX136">
    <cfRule type="cellIs" dxfId="11545" priority="11429" operator="equal">
      <formula>0</formula>
    </cfRule>
  </conditionalFormatting>
  <conditionalFormatting sqref="EV137:EX137">
    <cfRule type="cellIs" dxfId="11544" priority="11428" operator="equal">
      <formula>0</formula>
    </cfRule>
  </conditionalFormatting>
  <conditionalFormatting sqref="EV136:EX136">
    <cfRule type="cellIs" dxfId="11543" priority="11427" operator="equal">
      <formula>0</formula>
    </cfRule>
  </conditionalFormatting>
  <conditionalFormatting sqref="EV137:EX137">
    <cfRule type="cellIs" dxfId="11542" priority="11426" operator="equal">
      <formula>0</formula>
    </cfRule>
  </conditionalFormatting>
  <conditionalFormatting sqref="EV137:EX137">
    <cfRule type="cellIs" dxfId="11541" priority="11425" operator="equal">
      <formula>0</formula>
    </cfRule>
  </conditionalFormatting>
  <conditionalFormatting sqref="EV138:EX138">
    <cfRule type="cellIs" dxfId="11540" priority="11424" operator="equal">
      <formula>0</formula>
    </cfRule>
  </conditionalFormatting>
  <conditionalFormatting sqref="EV137:EX137">
    <cfRule type="cellIs" dxfId="11539" priority="11423" operator="equal">
      <formula>0</formula>
    </cfRule>
  </conditionalFormatting>
  <conditionalFormatting sqref="EV138:EX138">
    <cfRule type="cellIs" dxfId="11538" priority="11422" operator="equal">
      <formula>0</formula>
    </cfRule>
  </conditionalFormatting>
  <conditionalFormatting sqref="EV138:EX138">
    <cfRule type="cellIs" dxfId="11537" priority="11421" operator="equal">
      <formula>0</formula>
    </cfRule>
  </conditionalFormatting>
  <conditionalFormatting sqref="EV139:EX139">
    <cfRule type="cellIs" dxfId="11536" priority="11420" operator="equal">
      <formula>0</formula>
    </cfRule>
  </conditionalFormatting>
  <conditionalFormatting sqref="EV138:EX138">
    <cfRule type="cellIs" dxfId="11535" priority="11419" operator="equal">
      <formula>0</formula>
    </cfRule>
  </conditionalFormatting>
  <conditionalFormatting sqref="EV139:EX139">
    <cfRule type="cellIs" dxfId="11534" priority="11418" operator="equal">
      <formula>0</formula>
    </cfRule>
  </conditionalFormatting>
  <conditionalFormatting sqref="EV139:EX139">
    <cfRule type="cellIs" dxfId="11533" priority="11417" operator="equal">
      <formula>0</formula>
    </cfRule>
  </conditionalFormatting>
  <conditionalFormatting sqref="EV140:EX140">
    <cfRule type="cellIs" dxfId="11532" priority="11416" operator="equal">
      <formula>0</formula>
    </cfRule>
  </conditionalFormatting>
  <conditionalFormatting sqref="EV134:EX134">
    <cfRule type="cellIs" dxfId="11531" priority="11415" operator="equal">
      <formula>0</formula>
    </cfRule>
  </conditionalFormatting>
  <conditionalFormatting sqref="EV135:EX135">
    <cfRule type="cellIs" dxfId="11530" priority="11414" operator="equal">
      <formula>0</formula>
    </cfRule>
  </conditionalFormatting>
  <conditionalFormatting sqref="EV135:EX135">
    <cfRule type="cellIs" dxfId="11529" priority="11413" operator="equal">
      <formula>0</formula>
    </cfRule>
  </conditionalFormatting>
  <conditionalFormatting sqref="EV136:EX136">
    <cfRule type="cellIs" dxfId="11528" priority="11412" operator="equal">
      <formula>0</formula>
    </cfRule>
  </conditionalFormatting>
  <conditionalFormatting sqref="EV135:EX135">
    <cfRule type="cellIs" dxfId="11527" priority="11411" operator="equal">
      <formula>0</formula>
    </cfRule>
  </conditionalFormatting>
  <conditionalFormatting sqref="EV136:EX136">
    <cfRule type="cellIs" dxfId="11526" priority="11410" operator="equal">
      <formula>0</formula>
    </cfRule>
  </conditionalFormatting>
  <conditionalFormatting sqref="EV136:EX136">
    <cfRule type="cellIs" dxfId="11525" priority="11409" operator="equal">
      <formula>0</formula>
    </cfRule>
  </conditionalFormatting>
  <conditionalFormatting sqref="EV137:EX137">
    <cfRule type="cellIs" dxfId="11524" priority="11408" operator="equal">
      <formula>0</formula>
    </cfRule>
  </conditionalFormatting>
  <conditionalFormatting sqref="EV136:EX136">
    <cfRule type="cellIs" dxfId="11523" priority="11407" operator="equal">
      <formula>0</formula>
    </cfRule>
  </conditionalFormatting>
  <conditionalFormatting sqref="EV137:EX137">
    <cfRule type="cellIs" dxfId="11522" priority="11406" operator="equal">
      <formula>0</formula>
    </cfRule>
  </conditionalFormatting>
  <conditionalFormatting sqref="EV137:EX137">
    <cfRule type="cellIs" dxfId="11521" priority="11405" operator="equal">
      <formula>0</formula>
    </cfRule>
  </conditionalFormatting>
  <conditionalFormatting sqref="EV138:EX138">
    <cfRule type="cellIs" dxfId="11520" priority="11404" operator="equal">
      <formula>0</formula>
    </cfRule>
  </conditionalFormatting>
  <conditionalFormatting sqref="EV137:EX137">
    <cfRule type="cellIs" dxfId="11519" priority="11403" operator="equal">
      <formula>0</formula>
    </cfRule>
  </conditionalFormatting>
  <conditionalFormatting sqref="EV138:EX138">
    <cfRule type="cellIs" dxfId="11518" priority="11402" operator="equal">
      <formula>0</formula>
    </cfRule>
  </conditionalFormatting>
  <conditionalFormatting sqref="EV138:EX138">
    <cfRule type="cellIs" dxfId="11517" priority="11401" operator="equal">
      <formula>0</formula>
    </cfRule>
  </conditionalFormatting>
  <conditionalFormatting sqref="EV139:EX139">
    <cfRule type="cellIs" dxfId="11516" priority="11400" operator="equal">
      <formula>0</formula>
    </cfRule>
  </conditionalFormatting>
  <conditionalFormatting sqref="EV137:EX137">
    <cfRule type="cellIs" dxfId="11515" priority="11399" operator="equal">
      <formula>0</formula>
    </cfRule>
  </conditionalFormatting>
  <conditionalFormatting sqref="EV138:EX138">
    <cfRule type="cellIs" dxfId="11514" priority="11398" operator="equal">
      <formula>0</formula>
    </cfRule>
  </conditionalFormatting>
  <conditionalFormatting sqref="EV138:EX138">
    <cfRule type="cellIs" dxfId="11513" priority="11397" operator="equal">
      <formula>0</formula>
    </cfRule>
  </conditionalFormatting>
  <conditionalFormatting sqref="EV139:EX139">
    <cfRule type="cellIs" dxfId="11512" priority="11396" operator="equal">
      <formula>0</formula>
    </cfRule>
  </conditionalFormatting>
  <conditionalFormatting sqref="EV138:EX138">
    <cfRule type="cellIs" dxfId="11511" priority="11395" operator="equal">
      <formula>0</formula>
    </cfRule>
  </conditionalFormatting>
  <conditionalFormatting sqref="EV139:EX139">
    <cfRule type="cellIs" dxfId="11510" priority="11394" operator="equal">
      <formula>0</formula>
    </cfRule>
  </conditionalFormatting>
  <conditionalFormatting sqref="EV139:EX139">
    <cfRule type="cellIs" dxfId="11509" priority="11393" operator="equal">
      <formula>0</formula>
    </cfRule>
  </conditionalFormatting>
  <conditionalFormatting sqref="EV140:EX140">
    <cfRule type="cellIs" dxfId="11508" priority="11392" operator="equal">
      <formula>0</formula>
    </cfRule>
  </conditionalFormatting>
  <conditionalFormatting sqref="EV139:EX139">
    <cfRule type="cellIs" dxfId="11507" priority="11391" operator="equal">
      <formula>0</formula>
    </cfRule>
  </conditionalFormatting>
  <conditionalFormatting sqref="EV140:EX140">
    <cfRule type="cellIs" dxfId="11506" priority="11390" operator="equal">
      <formula>0</formula>
    </cfRule>
  </conditionalFormatting>
  <conditionalFormatting sqref="EV140:EX140">
    <cfRule type="cellIs" dxfId="11505" priority="11389" operator="equal">
      <formula>0</formula>
    </cfRule>
  </conditionalFormatting>
  <conditionalFormatting sqref="EV141:EX141">
    <cfRule type="cellIs" dxfId="11504" priority="11388" operator="equal">
      <formula>0</formula>
    </cfRule>
  </conditionalFormatting>
  <conditionalFormatting sqref="EV140:EX140">
    <cfRule type="cellIs" dxfId="11503" priority="11387" operator="equal">
      <formula>0</formula>
    </cfRule>
  </conditionalFormatting>
  <conditionalFormatting sqref="EV141:EX141">
    <cfRule type="cellIs" dxfId="11502" priority="11386" operator="equal">
      <formula>0</formula>
    </cfRule>
  </conditionalFormatting>
  <conditionalFormatting sqref="EV141:EX141">
    <cfRule type="cellIs" dxfId="11501" priority="11385" operator="equal">
      <formula>0</formula>
    </cfRule>
  </conditionalFormatting>
  <conditionalFormatting sqref="EV136:EX136">
    <cfRule type="cellIs" dxfId="11500" priority="11384" operator="equal">
      <formula>0</formula>
    </cfRule>
  </conditionalFormatting>
  <conditionalFormatting sqref="EV137:EX137">
    <cfRule type="cellIs" dxfId="11499" priority="11383" operator="equal">
      <formula>0</formula>
    </cfRule>
  </conditionalFormatting>
  <conditionalFormatting sqref="EV137:EX137">
    <cfRule type="cellIs" dxfId="11498" priority="11382" operator="equal">
      <formula>0</formula>
    </cfRule>
  </conditionalFormatting>
  <conditionalFormatting sqref="EV138:EX138">
    <cfRule type="cellIs" dxfId="11497" priority="11381" operator="equal">
      <formula>0</formula>
    </cfRule>
  </conditionalFormatting>
  <conditionalFormatting sqref="EV137:EX137">
    <cfRule type="cellIs" dxfId="11496" priority="11380" operator="equal">
      <formula>0</formula>
    </cfRule>
  </conditionalFormatting>
  <conditionalFormatting sqref="EV138:EX138">
    <cfRule type="cellIs" dxfId="11495" priority="11379" operator="equal">
      <formula>0</formula>
    </cfRule>
  </conditionalFormatting>
  <conditionalFormatting sqref="EV138:EX138">
    <cfRule type="cellIs" dxfId="11494" priority="11378" operator="equal">
      <formula>0</formula>
    </cfRule>
  </conditionalFormatting>
  <conditionalFormatting sqref="EV139:EX139">
    <cfRule type="cellIs" dxfId="11493" priority="11377" operator="equal">
      <formula>0</formula>
    </cfRule>
  </conditionalFormatting>
  <conditionalFormatting sqref="EV138:EX138">
    <cfRule type="cellIs" dxfId="11492" priority="11376" operator="equal">
      <formula>0</formula>
    </cfRule>
  </conditionalFormatting>
  <conditionalFormatting sqref="EV139:EX139">
    <cfRule type="cellIs" dxfId="11491" priority="11375" operator="equal">
      <formula>0</formula>
    </cfRule>
  </conditionalFormatting>
  <conditionalFormatting sqref="EV139:EX139">
    <cfRule type="cellIs" dxfId="11490" priority="11374" operator="equal">
      <formula>0</formula>
    </cfRule>
  </conditionalFormatting>
  <conditionalFormatting sqref="EV140:EX140">
    <cfRule type="cellIs" dxfId="11489" priority="11373" operator="equal">
      <formula>0</formula>
    </cfRule>
  </conditionalFormatting>
  <conditionalFormatting sqref="EV139:EX139">
    <cfRule type="cellIs" dxfId="11488" priority="11372" operator="equal">
      <formula>0</formula>
    </cfRule>
  </conditionalFormatting>
  <conditionalFormatting sqref="EV140:EX140">
    <cfRule type="cellIs" dxfId="11487" priority="11371" operator="equal">
      <formula>0</formula>
    </cfRule>
  </conditionalFormatting>
  <conditionalFormatting sqref="EV140:EX140">
    <cfRule type="cellIs" dxfId="11486" priority="11370" operator="equal">
      <formula>0</formula>
    </cfRule>
  </conditionalFormatting>
  <conditionalFormatting sqref="EV141:EX141">
    <cfRule type="cellIs" dxfId="11485" priority="11369" operator="equal">
      <formula>0</formula>
    </cfRule>
  </conditionalFormatting>
  <conditionalFormatting sqref="EV136:EX136">
    <cfRule type="cellIs" dxfId="11484" priority="11368" operator="equal">
      <formula>0</formula>
    </cfRule>
  </conditionalFormatting>
  <conditionalFormatting sqref="EV137:EX137">
    <cfRule type="cellIs" dxfId="11483" priority="11367" operator="equal">
      <formula>0</formula>
    </cfRule>
  </conditionalFormatting>
  <conditionalFormatting sqref="EV137:EX137">
    <cfRule type="cellIs" dxfId="11482" priority="11366" operator="equal">
      <formula>0</formula>
    </cfRule>
  </conditionalFormatting>
  <conditionalFormatting sqref="EV138:EX138">
    <cfRule type="cellIs" dxfId="11481" priority="11365" operator="equal">
      <formula>0</formula>
    </cfRule>
  </conditionalFormatting>
  <conditionalFormatting sqref="EV137:EX137">
    <cfRule type="cellIs" dxfId="11480" priority="11364" operator="equal">
      <formula>0</formula>
    </cfRule>
  </conditionalFormatting>
  <conditionalFormatting sqref="EV138:EX138">
    <cfRule type="cellIs" dxfId="11479" priority="11363" operator="equal">
      <formula>0</formula>
    </cfRule>
  </conditionalFormatting>
  <conditionalFormatting sqref="EV138:EX138">
    <cfRule type="cellIs" dxfId="11478" priority="11362" operator="equal">
      <formula>0</formula>
    </cfRule>
  </conditionalFormatting>
  <conditionalFormatting sqref="EV139:EX139">
    <cfRule type="cellIs" dxfId="11477" priority="11361" operator="equal">
      <formula>0</formula>
    </cfRule>
  </conditionalFormatting>
  <conditionalFormatting sqref="EV138:EX138">
    <cfRule type="cellIs" dxfId="11476" priority="11360" operator="equal">
      <formula>0</formula>
    </cfRule>
  </conditionalFormatting>
  <conditionalFormatting sqref="EV139:EX139">
    <cfRule type="cellIs" dxfId="11475" priority="11359" operator="equal">
      <formula>0</formula>
    </cfRule>
  </conditionalFormatting>
  <conditionalFormatting sqref="EV139:EX139">
    <cfRule type="cellIs" dxfId="11474" priority="11358" operator="equal">
      <formula>0</formula>
    </cfRule>
  </conditionalFormatting>
  <conditionalFormatting sqref="EV140:EX140">
    <cfRule type="cellIs" dxfId="11473" priority="11357" operator="equal">
      <formula>0</formula>
    </cfRule>
  </conditionalFormatting>
  <conditionalFormatting sqref="EV139:EX139">
    <cfRule type="cellIs" dxfId="11472" priority="11356" operator="equal">
      <formula>0</formula>
    </cfRule>
  </conditionalFormatting>
  <conditionalFormatting sqref="EV140:EX140">
    <cfRule type="cellIs" dxfId="11471" priority="11355" operator="equal">
      <formula>0</formula>
    </cfRule>
  </conditionalFormatting>
  <conditionalFormatting sqref="EV140:EX140">
    <cfRule type="cellIs" dxfId="11470" priority="11354" operator="equal">
      <formula>0</formula>
    </cfRule>
  </conditionalFormatting>
  <conditionalFormatting sqref="EV141:EX141">
    <cfRule type="cellIs" dxfId="11469" priority="11353" operator="equal">
      <formula>0</formula>
    </cfRule>
  </conditionalFormatting>
  <conditionalFormatting sqref="EV135:EX135">
    <cfRule type="cellIs" dxfId="11468" priority="11352" operator="equal">
      <formula>0</formula>
    </cfRule>
  </conditionalFormatting>
  <conditionalFormatting sqref="EV136:EX136">
    <cfRule type="cellIs" dxfId="11467" priority="11351" operator="equal">
      <formula>0</formula>
    </cfRule>
  </conditionalFormatting>
  <conditionalFormatting sqref="EV136:EX136">
    <cfRule type="cellIs" dxfId="11466" priority="11350" operator="equal">
      <formula>0</formula>
    </cfRule>
  </conditionalFormatting>
  <conditionalFormatting sqref="EV137:EX137">
    <cfRule type="cellIs" dxfId="11465" priority="11349" operator="equal">
      <formula>0</formula>
    </cfRule>
  </conditionalFormatting>
  <conditionalFormatting sqref="EV136:EX136">
    <cfRule type="cellIs" dxfId="11464" priority="11348" operator="equal">
      <formula>0</formula>
    </cfRule>
  </conditionalFormatting>
  <conditionalFormatting sqref="EV137:EX137">
    <cfRule type="cellIs" dxfId="11463" priority="11347" operator="equal">
      <formula>0</formula>
    </cfRule>
  </conditionalFormatting>
  <conditionalFormatting sqref="EV137:EX137">
    <cfRule type="cellIs" dxfId="11462" priority="11346" operator="equal">
      <formula>0</formula>
    </cfRule>
  </conditionalFormatting>
  <conditionalFormatting sqref="EV138:EX138">
    <cfRule type="cellIs" dxfId="11461" priority="11345" operator="equal">
      <formula>0</formula>
    </cfRule>
  </conditionalFormatting>
  <conditionalFormatting sqref="EV137:EX137">
    <cfRule type="cellIs" dxfId="11460" priority="11344" operator="equal">
      <formula>0</formula>
    </cfRule>
  </conditionalFormatting>
  <conditionalFormatting sqref="EV138:EX138">
    <cfRule type="cellIs" dxfId="11459" priority="11343" operator="equal">
      <formula>0</formula>
    </cfRule>
  </conditionalFormatting>
  <conditionalFormatting sqref="EV138:EX138">
    <cfRule type="cellIs" dxfId="11458" priority="11342" operator="equal">
      <formula>0</formula>
    </cfRule>
  </conditionalFormatting>
  <conditionalFormatting sqref="EV139:EX139">
    <cfRule type="cellIs" dxfId="11457" priority="11341" operator="equal">
      <formula>0</formula>
    </cfRule>
  </conditionalFormatting>
  <conditionalFormatting sqref="EV138:EX138">
    <cfRule type="cellIs" dxfId="11456" priority="11340" operator="equal">
      <formula>0</formula>
    </cfRule>
  </conditionalFormatting>
  <conditionalFormatting sqref="EV139:EX139">
    <cfRule type="cellIs" dxfId="11455" priority="11339" operator="equal">
      <formula>0</formula>
    </cfRule>
  </conditionalFormatting>
  <conditionalFormatting sqref="EV139:EX139">
    <cfRule type="cellIs" dxfId="11454" priority="11338" operator="equal">
      <formula>0</formula>
    </cfRule>
  </conditionalFormatting>
  <conditionalFormatting sqref="EV140:EX140">
    <cfRule type="cellIs" dxfId="11453" priority="11337" operator="equal">
      <formula>0</formula>
    </cfRule>
  </conditionalFormatting>
  <conditionalFormatting sqref="B142 D142:L142">
    <cfRule type="cellIs" dxfId="11452" priority="11336" operator="equal">
      <formula>0</formula>
    </cfRule>
  </conditionalFormatting>
  <conditionalFormatting sqref="C142">
    <cfRule type="cellIs" dxfId="11451" priority="11335" operator="equal">
      <formula>0</formula>
    </cfRule>
  </conditionalFormatting>
  <conditionalFormatting sqref="B136 D136:L136">
    <cfRule type="cellIs" dxfId="11450" priority="11334" operator="equal">
      <formula>0</formula>
    </cfRule>
  </conditionalFormatting>
  <conditionalFormatting sqref="C136">
    <cfRule type="cellIs" dxfId="11449" priority="11333" operator="equal">
      <formula>0</formula>
    </cfRule>
  </conditionalFormatting>
  <conditionalFormatting sqref="B137 D137:L137">
    <cfRule type="cellIs" dxfId="11448" priority="11332" operator="equal">
      <formula>0</formula>
    </cfRule>
  </conditionalFormatting>
  <conditionalFormatting sqref="C137">
    <cfRule type="cellIs" dxfId="11447" priority="11331" operator="equal">
      <formula>0</formula>
    </cfRule>
  </conditionalFormatting>
  <conditionalFormatting sqref="B137 D137:L137">
    <cfRule type="cellIs" dxfId="11446" priority="11330" operator="equal">
      <formula>0</formula>
    </cfRule>
  </conditionalFormatting>
  <conditionalFormatting sqref="C137">
    <cfRule type="cellIs" dxfId="11445" priority="11329" operator="equal">
      <formula>0</formula>
    </cfRule>
  </conditionalFormatting>
  <conditionalFormatting sqref="B138 D138:L138">
    <cfRule type="cellIs" dxfId="11444" priority="11328" operator="equal">
      <formula>0</formula>
    </cfRule>
  </conditionalFormatting>
  <conditionalFormatting sqref="C138">
    <cfRule type="cellIs" dxfId="11443" priority="11327" operator="equal">
      <formula>0</formula>
    </cfRule>
  </conditionalFormatting>
  <conditionalFormatting sqref="B137 D137:L137">
    <cfRule type="cellIs" dxfId="11442" priority="11326" operator="equal">
      <formula>0</formula>
    </cfRule>
  </conditionalFormatting>
  <conditionalFormatting sqref="C137">
    <cfRule type="cellIs" dxfId="11441" priority="11325" operator="equal">
      <formula>0</formula>
    </cfRule>
  </conditionalFormatting>
  <conditionalFormatting sqref="B138 D138:L138">
    <cfRule type="cellIs" dxfId="11440" priority="11324" operator="equal">
      <formula>0</formula>
    </cfRule>
  </conditionalFormatting>
  <conditionalFormatting sqref="C138">
    <cfRule type="cellIs" dxfId="11439" priority="11323" operator="equal">
      <formula>0</formula>
    </cfRule>
  </conditionalFormatting>
  <conditionalFormatting sqref="B138 D138:L138">
    <cfRule type="cellIs" dxfId="11438" priority="11322" operator="equal">
      <formula>0</formula>
    </cfRule>
  </conditionalFormatting>
  <conditionalFormatting sqref="C138">
    <cfRule type="cellIs" dxfId="11437" priority="11321" operator="equal">
      <formula>0</formula>
    </cfRule>
  </conditionalFormatting>
  <conditionalFormatting sqref="B139 D139:L139">
    <cfRule type="cellIs" dxfId="11436" priority="11320" operator="equal">
      <formula>0</formula>
    </cfRule>
  </conditionalFormatting>
  <conditionalFormatting sqref="C139">
    <cfRule type="cellIs" dxfId="11435" priority="11319" operator="equal">
      <formula>0</formula>
    </cfRule>
  </conditionalFormatting>
  <conditionalFormatting sqref="B138 D138:L138">
    <cfRule type="cellIs" dxfId="11434" priority="11318" operator="equal">
      <formula>0</formula>
    </cfRule>
  </conditionalFormatting>
  <conditionalFormatting sqref="C138">
    <cfRule type="cellIs" dxfId="11433" priority="11317" operator="equal">
      <formula>0</formula>
    </cfRule>
  </conditionalFormatting>
  <conditionalFormatting sqref="B139 D139:L139">
    <cfRule type="cellIs" dxfId="11432" priority="11316" operator="equal">
      <formula>0</formula>
    </cfRule>
  </conditionalFormatting>
  <conditionalFormatting sqref="C139">
    <cfRule type="cellIs" dxfId="11431" priority="11315" operator="equal">
      <formula>0</formula>
    </cfRule>
  </conditionalFormatting>
  <conditionalFormatting sqref="B139 D139:L139">
    <cfRule type="cellIs" dxfId="11430" priority="11314" operator="equal">
      <formula>0</formula>
    </cfRule>
  </conditionalFormatting>
  <conditionalFormatting sqref="C139">
    <cfRule type="cellIs" dxfId="11429" priority="11313" operator="equal">
      <formula>0</formula>
    </cfRule>
  </conditionalFormatting>
  <conditionalFormatting sqref="B140 D140:L140">
    <cfRule type="cellIs" dxfId="11428" priority="11312" operator="equal">
      <formula>0</formula>
    </cfRule>
  </conditionalFormatting>
  <conditionalFormatting sqref="C140">
    <cfRule type="cellIs" dxfId="11427" priority="11311" operator="equal">
      <formula>0</formula>
    </cfRule>
  </conditionalFormatting>
  <conditionalFormatting sqref="B139 D139:L139">
    <cfRule type="cellIs" dxfId="11426" priority="11310" operator="equal">
      <formula>0</formula>
    </cfRule>
  </conditionalFormatting>
  <conditionalFormatting sqref="C139">
    <cfRule type="cellIs" dxfId="11425" priority="11309" operator="equal">
      <formula>0</formula>
    </cfRule>
  </conditionalFormatting>
  <conditionalFormatting sqref="B140 D140:L140">
    <cfRule type="cellIs" dxfId="11424" priority="11308" operator="equal">
      <formula>0</formula>
    </cfRule>
  </conditionalFormatting>
  <conditionalFormatting sqref="C140">
    <cfRule type="cellIs" dxfId="11423" priority="11307" operator="equal">
      <formula>0</formula>
    </cfRule>
  </conditionalFormatting>
  <conditionalFormatting sqref="B140 D140:L140">
    <cfRule type="cellIs" dxfId="11422" priority="11306" operator="equal">
      <formula>0</formula>
    </cfRule>
  </conditionalFormatting>
  <conditionalFormatting sqref="C140">
    <cfRule type="cellIs" dxfId="11421" priority="11305" operator="equal">
      <formula>0</formula>
    </cfRule>
  </conditionalFormatting>
  <conditionalFormatting sqref="B141 D141:L141">
    <cfRule type="cellIs" dxfId="11420" priority="11304" operator="equal">
      <formula>0</formula>
    </cfRule>
  </conditionalFormatting>
  <conditionalFormatting sqref="C141">
    <cfRule type="cellIs" dxfId="11419" priority="11303" operator="equal">
      <formula>0</formula>
    </cfRule>
  </conditionalFormatting>
  <conditionalFormatting sqref="B135 D135:L135">
    <cfRule type="cellIs" dxfId="11418" priority="11302" operator="equal">
      <formula>0</formula>
    </cfRule>
  </conditionalFormatting>
  <conditionalFormatting sqref="C135">
    <cfRule type="cellIs" dxfId="11417" priority="11301" operator="equal">
      <formula>0</formula>
    </cfRule>
  </conditionalFormatting>
  <conditionalFormatting sqref="B136 D136:L136">
    <cfRule type="cellIs" dxfId="11416" priority="11300" operator="equal">
      <formula>0</formula>
    </cfRule>
  </conditionalFormatting>
  <conditionalFormatting sqref="C136">
    <cfRule type="cellIs" dxfId="11415" priority="11299" operator="equal">
      <formula>0</formula>
    </cfRule>
  </conditionalFormatting>
  <conditionalFormatting sqref="B136 D136:L136">
    <cfRule type="cellIs" dxfId="11414" priority="11298" operator="equal">
      <formula>0</formula>
    </cfRule>
  </conditionalFormatting>
  <conditionalFormatting sqref="C136">
    <cfRule type="cellIs" dxfId="11413" priority="11297" operator="equal">
      <formula>0</formula>
    </cfRule>
  </conditionalFormatting>
  <conditionalFormatting sqref="B137 D137:L137">
    <cfRule type="cellIs" dxfId="11412" priority="11296" operator="equal">
      <formula>0</formula>
    </cfRule>
  </conditionalFormatting>
  <conditionalFormatting sqref="C137">
    <cfRule type="cellIs" dxfId="11411" priority="11295" operator="equal">
      <formula>0</formula>
    </cfRule>
  </conditionalFormatting>
  <conditionalFormatting sqref="B136 D136:L136">
    <cfRule type="cellIs" dxfId="11410" priority="11294" operator="equal">
      <formula>0</formula>
    </cfRule>
  </conditionalFormatting>
  <conditionalFormatting sqref="C136">
    <cfRule type="cellIs" dxfId="11409" priority="11293" operator="equal">
      <formula>0</formula>
    </cfRule>
  </conditionalFormatting>
  <conditionalFormatting sqref="B137 D137:L137">
    <cfRule type="cellIs" dxfId="11408" priority="11292" operator="equal">
      <formula>0</formula>
    </cfRule>
  </conditionalFormatting>
  <conditionalFormatting sqref="C137">
    <cfRule type="cellIs" dxfId="11407" priority="11291" operator="equal">
      <formula>0</formula>
    </cfRule>
  </conditionalFormatting>
  <conditionalFormatting sqref="B137 D137:L137">
    <cfRule type="cellIs" dxfId="11406" priority="11290" operator="equal">
      <formula>0</formula>
    </cfRule>
  </conditionalFormatting>
  <conditionalFormatting sqref="C137">
    <cfRule type="cellIs" dxfId="11405" priority="11289" operator="equal">
      <formula>0</formula>
    </cfRule>
  </conditionalFormatting>
  <conditionalFormatting sqref="B138 D138:L138">
    <cfRule type="cellIs" dxfId="11404" priority="11288" operator="equal">
      <formula>0</formula>
    </cfRule>
  </conditionalFormatting>
  <conditionalFormatting sqref="C138">
    <cfRule type="cellIs" dxfId="11403" priority="11287" operator="equal">
      <formula>0</formula>
    </cfRule>
  </conditionalFormatting>
  <conditionalFormatting sqref="B137 D137:L137">
    <cfRule type="cellIs" dxfId="11402" priority="11286" operator="equal">
      <formula>0</formula>
    </cfRule>
  </conditionalFormatting>
  <conditionalFormatting sqref="C137">
    <cfRule type="cellIs" dxfId="11401" priority="11285" operator="equal">
      <formula>0</formula>
    </cfRule>
  </conditionalFormatting>
  <conditionalFormatting sqref="B138 D138:L138">
    <cfRule type="cellIs" dxfId="11400" priority="11284" operator="equal">
      <formula>0</formula>
    </cfRule>
  </conditionalFormatting>
  <conditionalFormatting sqref="C138">
    <cfRule type="cellIs" dxfId="11399" priority="11283" operator="equal">
      <formula>0</formula>
    </cfRule>
  </conditionalFormatting>
  <conditionalFormatting sqref="B138 D138:L138">
    <cfRule type="cellIs" dxfId="11398" priority="11282" operator="equal">
      <formula>0</formula>
    </cfRule>
  </conditionalFormatting>
  <conditionalFormatting sqref="C138">
    <cfRule type="cellIs" dxfId="11397" priority="11281" operator="equal">
      <formula>0</formula>
    </cfRule>
  </conditionalFormatting>
  <conditionalFormatting sqref="B139 D139:L139">
    <cfRule type="cellIs" dxfId="11396" priority="11280" operator="equal">
      <formula>0</formula>
    </cfRule>
  </conditionalFormatting>
  <conditionalFormatting sqref="C139">
    <cfRule type="cellIs" dxfId="11395" priority="11279" operator="equal">
      <formula>0</formula>
    </cfRule>
  </conditionalFormatting>
  <conditionalFormatting sqref="B138 D138:L138">
    <cfRule type="cellIs" dxfId="11394" priority="11278" operator="equal">
      <formula>0</formula>
    </cfRule>
  </conditionalFormatting>
  <conditionalFormatting sqref="C138">
    <cfRule type="cellIs" dxfId="11393" priority="11277" operator="equal">
      <formula>0</formula>
    </cfRule>
  </conditionalFormatting>
  <conditionalFormatting sqref="B139 D139:L139">
    <cfRule type="cellIs" dxfId="11392" priority="11276" operator="equal">
      <formula>0</formula>
    </cfRule>
  </conditionalFormatting>
  <conditionalFormatting sqref="C139">
    <cfRule type="cellIs" dxfId="11391" priority="11275" operator="equal">
      <formula>0</formula>
    </cfRule>
  </conditionalFormatting>
  <conditionalFormatting sqref="B139 D139:L139">
    <cfRule type="cellIs" dxfId="11390" priority="11274" operator="equal">
      <formula>0</formula>
    </cfRule>
  </conditionalFormatting>
  <conditionalFormatting sqref="C139">
    <cfRule type="cellIs" dxfId="11389" priority="11273" operator="equal">
      <formula>0</formula>
    </cfRule>
  </conditionalFormatting>
  <conditionalFormatting sqref="B140 D140:L140">
    <cfRule type="cellIs" dxfId="11388" priority="11272" operator="equal">
      <formula>0</formula>
    </cfRule>
  </conditionalFormatting>
  <conditionalFormatting sqref="C140">
    <cfRule type="cellIs" dxfId="11387" priority="11271" operator="equal">
      <formula>0</formula>
    </cfRule>
  </conditionalFormatting>
  <conditionalFormatting sqref="B135 D135:L135">
    <cfRule type="cellIs" dxfId="11386" priority="11270" operator="equal">
      <formula>0</formula>
    </cfRule>
  </conditionalFormatting>
  <conditionalFormatting sqref="C135">
    <cfRule type="cellIs" dxfId="11385" priority="11269" operator="equal">
      <formula>0</formula>
    </cfRule>
  </conditionalFormatting>
  <conditionalFormatting sqref="B136 D136:L136">
    <cfRule type="cellIs" dxfId="11384" priority="11268" operator="equal">
      <formula>0</formula>
    </cfRule>
  </conditionalFormatting>
  <conditionalFormatting sqref="C136">
    <cfRule type="cellIs" dxfId="11383" priority="11267" operator="equal">
      <formula>0</formula>
    </cfRule>
  </conditionalFormatting>
  <conditionalFormatting sqref="B136 D136:L136">
    <cfRule type="cellIs" dxfId="11382" priority="11266" operator="equal">
      <formula>0</formula>
    </cfRule>
  </conditionalFormatting>
  <conditionalFormatting sqref="C136">
    <cfRule type="cellIs" dxfId="11381" priority="11265" operator="equal">
      <formula>0</formula>
    </cfRule>
  </conditionalFormatting>
  <conditionalFormatting sqref="B137 D137:L137">
    <cfRule type="cellIs" dxfId="11380" priority="11264" operator="equal">
      <formula>0</formula>
    </cfRule>
  </conditionalFormatting>
  <conditionalFormatting sqref="C137">
    <cfRule type="cellIs" dxfId="11379" priority="11263" operator="equal">
      <formula>0</formula>
    </cfRule>
  </conditionalFormatting>
  <conditionalFormatting sqref="B136 D136:L136">
    <cfRule type="cellIs" dxfId="11378" priority="11262" operator="equal">
      <formula>0</formula>
    </cfRule>
  </conditionalFormatting>
  <conditionalFormatting sqref="C136">
    <cfRule type="cellIs" dxfId="11377" priority="11261" operator="equal">
      <formula>0</formula>
    </cfRule>
  </conditionalFormatting>
  <conditionalFormatting sqref="B137 D137:L137">
    <cfRule type="cellIs" dxfId="11376" priority="11260" operator="equal">
      <formula>0</formula>
    </cfRule>
  </conditionalFormatting>
  <conditionalFormatting sqref="C137">
    <cfRule type="cellIs" dxfId="11375" priority="11259" operator="equal">
      <formula>0</formula>
    </cfRule>
  </conditionalFormatting>
  <conditionalFormatting sqref="B137 D137:L137">
    <cfRule type="cellIs" dxfId="11374" priority="11258" operator="equal">
      <formula>0</formula>
    </cfRule>
  </conditionalFormatting>
  <conditionalFormatting sqref="C137">
    <cfRule type="cellIs" dxfId="11373" priority="11257" operator="equal">
      <formula>0</formula>
    </cfRule>
  </conditionalFormatting>
  <conditionalFormatting sqref="B138 D138:L138">
    <cfRule type="cellIs" dxfId="11372" priority="11256" operator="equal">
      <formula>0</formula>
    </cfRule>
  </conditionalFormatting>
  <conditionalFormatting sqref="C138">
    <cfRule type="cellIs" dxfId="11371" priority="11255" operator="equal">
      <formula>0</formula>
    </cfRule>
  </conditionalFormatting>
  <conditionalFormatting sqref="B137 D137:L137">
    <cfRule type="cellIs" dxfId="11370" priority="11254" operator="equal">
      <formula>0</formula>
    </cfRule>
  </conditionalFormatting>
  <conditionalFormatting sqref="C137">
    <cfRule type="cellIs" dxfId="11369" priority="11253" operator="equal">
      <formula>0</formula>
    </cfRule>
  </conditionalFormatting>
  <conditionalFormatting sqref="B138 D138:L138">
    <cfRule type="cellIs" dxfId="11368" priority="11252" operator="equal">
      <formula>0</formula>
    </cfRule>
  </conditionalFormatting>
  <conditionalFormatting sqref="C138">
    <cfRule type="cellIs" dxfId="11367" priority="11251" operator="equal">
      <formula>0</formula>
    </cfRule>
  </conditionalFormatting>
  <conditionalFormatting sqref="B138 D138:L138">
    <cfRule type="cellIs" dxfId="11366" priority="11250" operator="equal">
      <formula>0</formula>
    </cfRule>
  </conditionalFormatting>
  <conditionalFormatting sqref="C138">
    <cfRule type="cellIs" dxfId="11365" priority="11249" operator="equal">
      <formula>0</formula>
    </cfRule>
  </conditionalFormatting>
  <conditionalFormatting sqref="B139 D139:L139">
    <cfRule type="cellIs" dxfId="11364" priority="11248" operator="equal">
      <formula>0</formula>
    </cfRule>
  </conditionalFormatting>
  <conditionalFormatting sqref="C139">
    <cfRule type="cellIs" dxfId="11363" priority="11247" operator="equal">
      <formula>0</formula>
    </cfRule>
  </conditionalFormatting>
  <conditionalFormatting sqref="B138 D138:L138">
    <cfRule type="cellIs" dxfId="11362" priority="11246" operator="equal">
      <formula>0</formula>
    </cfRule>
  </conditionalFormatting>
  <conditionalFormatting sqref="C138">
    <cfRule type="cellIs" dxfId="11361" priority="11245" operator="equal">
      <formula>0</formula>
    </cfRule>
  </conditionalFormatting>
  <conditionalFormatting sqref="B139 D139:L139">
    <cfRule type="cellIs" dxfId="11360" priority="11244" operator="equal">
      <formula>0</formula>
    </cfRule>
  </conditionalFormatting>
  <conditionalFormatting sqref="C139">
    <cfRule type="cellIs" dxfId="11359" priority="11243" operator="equal">
      <formula>0</formula>
    </cfRule>
  </conditionalFormatting>
  <conditionalFormatting sqref="B139 D139:L139">
    <cfRule type="cellIs" dxfId="11358" priority="11242" operator="equal">
      <formula>0</formula>
    </cfRule>
  </conditionalFormatting>
  <conditionalFormatting sqref="C139">
    <cfRule type="cellIs" dxfId="11357" priority="11241" operator="equal">
      <formula>0</formula>
    </cfRule>
  </conditionalFormatting>
  <conditionalFormatting sqref="B134 D134:L134">
    <cfRule type="cellIs" dxfId="11356" priority="11240" operator="equal">
      <formula>0</formula>
    </cfRule>
  </conditionalFormatting>
  <conditionalFormatting sqref="C134">
    <cfRule type="cellIs" dxfId="11355" priority="11239" operator="equal">
      <formula>0</formula>
    </cfRule>
  </conditionalFormatting>
  <conditionalFormatting sqref="B135 D135:L135">
    <cfRule type="cellIs" dxfId="11354" priority="11238" operator="equal">
      <formula>0</formula>
    </cfRule>
  </conditionalFormatting>
  <conditionalFormatting sqref="C135">
    <cfRule type="cellIs" dxfId="11353" priority="11237" operator="equal">
      <formula>0</formula>
    </cfRule>
  </conditionalFormatting>
  <conditionalFormatting sqref="B135 D135:L135">
    <cfRule type="cellIs" dxfId="11352" priority="11236" operator="equal">
      <formula>0</formula>
    </cfRule>
  </conditionalFormatting>
  <conditionalFormatting sqref="C135">
    <cfRule type="cellIs" dxfId="11351" priority="11235" operator="equal">
      <formula>0</formula>
    </cfRule>
  </conditionalFormatting>
  <conditionalFormatting sqref="B136 D136:L136">
    <cfRule type="cellIs" dxfId="11350" priority="11234" operator="equal">
      <formula>0</formula>
    </cfRule>
  </conditionalFormatting>
  <conditionalFormatting sqref="C136">
    <cfRule type="cellIs" dxfId="11349" priority="11233" operator="equal">
      <formula>0</formula>
    </cfRule>
  </conditionalFormatting>
  <conditionalFormatting sqref="B135 D135:L135">
    <cfRule type="cellIs" dxfId="11348" priority="11232" operator="equal">
      <formula>0</formula>
    </cfRule>
  </conditionalFormatting>
  <conditionalFormatting sqref="C135">
    <cfRule type="cellIs" dxfId="11347" priority="11231" operator="equal">
      <formula>0</formula>
    </cfRule>
  </conditionalFormatting>
  <conditionalFormatting sqref="B136 D136:L136">
    <cfRule type="cellIs" dxfId="11346" priority="11230" operator="equal">
      <formula>0</formula>
    </cfRule>
  </conditionalFormatting>
  <conditionalFormatting sqref="C136">
    <cfRule type="cellIs" dxfId="11345" priority="11229" operator="equal">
      <formula>0</formula>
    </cfRule>
  </conditionalFormatting>
  <conditionalFormatting sqref="B136 D136:L136">
    <cfRule type="cellIs" dxfId="11344" priority="11228" operator="equal">
      <formula>0</formula>
    </cfRule>
  </conditionalFormatting>
  <conditionalFormatting sqref="C136">
    <cfRule type="cellIs" dxfId="11343" priority="11227" operator="equal">
      <formula>0</formula>
    </cfRule>
  </conditionalFormatting>
  <conditionalFormatting sqref="B137 D137:L137">
    <cfRule type="cellIs" dxfId="11342" priority="11226" operator="equal">
      <formula>0</formula>
    </cfRule>
  </conditionalFormatting>
  <conditionalFormatting sqref="C137">
    <cfRule type="cellIs" dxfId="11341" priority="11225" operator="equal">
      <formula>0</formula>
    </cfRule>
  </conditionalFormatting>
  <conditionalFormatting sqref="B136 D136:L136">
    <cfRule type="cellIs" dxfId="11340" priority="11224" operator="equal">
      <formula>0</formula>
    </cfRule>
  </conditionalFormatting>
  <conditionalFormatting sqref="C136">
    <cfRule type="cellIs" dxfId="11339" priority="11223" operator="equal">
      <formula>0</formula>
    </cfRule>
  </conditionalFormatting>
  <conditionalFormatting sqref="B137 D137:L137">
    <cfRule type="cellIs" dxfId="11338" priority="11222" operator="equal">
      <formula>0</formula>
    </cfRule>
  </conditionalFormatting>
  <conditionalFormatting sqref="C137">
    <cfRule type="cellIs" dxfId="11337" priority="11221" operator="equal">
      <formula>0</formula>
    </cfRule>
  </conditionalFormatting>
  <conditionalFormatting sqref="B137 D137:L137">
    <cfRule type="cellIs" dxfId="11336" priority="11220" operator="equal">
      <formula>0</formula>
    </cfRule>
  </conditionalFormatting>
  <conditionalFormatting sqref="C137">
    <cfRule type="cellIs" dxfId="11335" priority="11219" operator="equal">
      <formula>0</formula>
    </cfRule>
  </conditionalFormatting>
  <conditionalFormatting sqref="B138 D138:L138">
    <cfRule type="cellIs" dxfId="11334" priority="11218" operator="equal">
      <formula>0</formula>
    </cfRule>
  </conditionalFormatting>
  <conditionalFormatting sqref="C138">
    <cfRule type="cellIs" dxfId="11333" priority="11217" operator="equal">
      <formula>0</formula>
    </cfRule>
  </conditionalFormatting>
  <conditionalFormatting sqref="B137 D137:L137">
    <cfRule type="cellIs" dxfId="11332" priority="11216" operator="equal">
      <formula>0</formula>
    </cfRule>
  </conditionalFormatting>
  <conditionalFormatting sqref="C137">
    <cfRule type="cellIs" dxfId="11331" priority="11215" operator="equal">
      <formula>0</formula>
    </cfRule>
  </conditionalFormatting>
  <conditionalFormatting sqref="B138 D138:L138">
    <cfRule type="cellIs" dxfId="11330" priority="11214" operator="equal">
      <formula>0</formula>
    </cfRule>
  </conditionalFormatting>
  <conditionalFormatting sqref="C138">
    <cfRule type="cellIs" dxfId="11329" priority="11213" operator="equal">
      <formula>0</formula>
    </cfRule>
  </conditionalFormatting>
  <conditionalFormatting sqref="B138 D138:L138">
    <cfRule type="cellIs" dxfId="11328" priority="11212" operator="equal">
      <formula>0</formula>
    </cfRule>
  </conditionalFormatting>
  <conditionalFormatting sqref="C138">
    <cfRule type="cellIs" dxfId="11327" priority="11211" operator="equal">
      <formula>0</formula>
    </cfRule>
  </conditionalFormatting>
  <conditionalFormatting sqref="B139 D139:L139">
    <cfRule type="cellIs" dxfId="11326" priority="11210" operator="equal">
      <formula>0</formula>
    </cfRule>
  </conditionalFormatting>
  <conditionalFormatting sqref="C139">
    <cfRule type="cellIs" dxfId="11325" priority="11209" operator="equal">
      <formula>0</formula>
    </cfRule>
  </conditionalFormatting>
  <conditionalFormatting sqref="B137 D137:L137">
    <cfRule type="cellIs" dxfId="11324" priority="11208" operator="equal">
      <formula>0</formula>
    </cfRule>
  </conditionalFormatting>
  <conditionalFormatting sqref="C137">
    <cfRule type="cellIs" dxfId="11323" priority="11207" operator="equal">
      <formula>0</formula>
    </cfRule>
  </conditionalFormatting>
  <conditionalFormatting sqref="B138 D138:L138">
    <cfRule type="cellIs" dxfId="11322" priority="11206" operator="equal">
      <formula>0</formula>
    </cfRule>
  </conditionalFormatting>
  <conditionalFormatting sqref="C138">
    <cfRule type="cellIs" dxfId="11321" priority="11205" operator="equal">
      <formula>0</formula>
    </cfRule>
  </conditionalFormatting>
  <conditionalFormatting sqref="B138 D138:L138">
    <cfRule type="cellIs" dxfId="11320" priority="11204" operator="equal">
      <formula>0</formula>
    </cfRule>
  </conditionalFormatting>
  <conditionalFormatting sqref="C138">
    <cfRule type="cellIs" dxfId="11319" priority="11203" operator="equal">
      <formula>0</formula>
    </cfRule>
  </conditionalFormatting>
  <conditionalFormatting sqref="B139 D139:L139">
    <cfRule type="cellIs" dxfId="11318" priority="11202" operator="equal">
      <formula>0</formula>
    </cfRule>
  </conditionalFormatting>
  <conditionalFormatting sqref="C139">
    <cfRule type="cellIs" dxfId="11317" priority="11201" operator="equal">
      <formula>0</formula>
    </cfRule>
  </conditionalFormatting>
  <conditionalFormatting sqref="B138 D138:L138">
    <cfRule type="cellIs" dxfId="11316" priority="11200" operator="equal">
      <formula>0</formula>
    </cfRule>
  </conditionalFormatting>
  <conditionalFormatting sqref="C138">
    <cfRule type="cellIs" dxfId="11315" priority="11199" operator="equal">
      <formula>0</formula>
    </cfRule>
  </conditionalFormatting>
  <conditionalFormatting sqref="B139 D139:L139">
    <cfRule type="cellIs" dxfId="11314" priority="11198" operator="equal">
      <formula>0</formula>
    </cfRule>
  </conditionalFormatting>
  <conditionalFormatting sqref="C139">
    <cfRule type="cellIs" dxfId="11313" priority="11197" operator="equal">
      <formula>0</formula>
    </cfRule>
  </conditionalFormatting>
  <conditionalFormatting sqref="B139 D139:L139">
    <cfRule type="cellIs" dxfId="11312" priority="11196" operator="equal">
      <formula>0</formula>
    </cfRule>
  </conditionalFormatting>
  <conditionalFormatting sqref="C139">
    <cfRule type="cellIs" dxfId="11311" priority="11195" operator="equal">
      <formula>0</formula>
    </cfRule>
  </conditionalFormatting>
  <conditionalFormatting sqref="B140 D140:L140">
    <cfRule type="cellIs" dxfId="11310" priority="11194" operator="equal">
      <formula>0</formula>
    </cfRule>
  </conditionalFormatting>
  <conditionalFormatting sqref="C140">
    <cfRule type="cellIs" dxfId="11309" priority="11193" operator="equal">
      <formula>0</formula>
    </cfRule>
  </conditionalFormatting>
  <conditionalFormatting sqref="B139 D139:L139">
    <cfRule type="cellIs" dxfId="11308" priority="11192" operator="equal">
      <formula>0</formula>
    </cfRule>
  </conditionalFormatting>
  <conditionalFormatting sqref="C139">
    <cfRule type="cellIs" dxfId="11307" priority="11191" operator="equal">
      <formula>0</formula>
    </cfRule>
  </conditionalFormatting>
  <conditionalFormatting sqref="B140 D140:L140">
    <cfRule type="cellIs" dxfId="11306" priority="11190" operator="equal">
      <formula>0</formula>
    </cfRule>
  </conditionalFormatting>
  <conditionalFormatting sqref="C140">
    <cfRule type="cellIs" dxfId="11305" priority="11189" operator="equal">
      <formula>0</formula>
    </cfRule>
  </conditionalFormatting>
  <conditionalFormatting sqref="B140 D140:L140">
    <cfRule type="cellIs" dxfId="11304" priority="11188" operator="equal">
      <formula>0</formula>
    </cfRule>
  </conditionalFormatting>
  <conditionalFormatting sqref="C140">
    <cfRule type="cellIs" dxfId="11303" priority="11187" operator="equal">
      <formula>0</formula>
    </cfRule>
  </conditionalFormatting>
  <conditionalFormatting sqref="B140 D140:L140">
    <cfRule type="cellIs" dxfId="11302" priority="11186" operator="equal">
      <formula>0</formula>
    </cfRule>
  </conditionalFormatting>
  <conditionalFormatting sqref="C140">
    <cfRule type="cellIs" dxfId="11301" priority="11185" operator="equal">
      <formula>0</formula>
    </cfRule>
  </conditionalFormatting>
  <conditionalFormatting sqref="B136 D136:L136">
    <cfRule type="cellIs" dxfId="11300" priority="11184" operator="equal">
      <formula>0</formula>
    </cfRule>
  </conditionalFormatting>
  <conditionalFormatting sqref="C136">
    <cfRule type="cellIs" dxfId="11299" priority="11183" operator="equal">
      <formula>0</formula>
    </cfRule>
  </conditionalFormatting>
  <conditionalFormatting sqref="B137 D137:L137">
    <cfRule type="cellIs" dxfId="11298" priority="11182" operator="equal">
      <formula>0</formula>
    </cfRule>
  </conditionalFormatting>
  <conditionalFormatting sqref="C137">
    <cfRule type="cellIs" dxfId="11297" priority="11181" operator="equal">
      <formula>0</formula>
    </cfRule>
  </conditionalFormatting>
  <conditionalFormatting sqref="B137 D137:L137">
    <cfRule type="cellIs" dxfId="11296" priority="11180" operator="equal">
      <formula>0</formula>
    </cfRule>
  </conditionalFormatting>
  <conditionalFormatting sqref="C137">
    <cfRule type="cellIs" dxfId="11295" priority="11179" operator="equal">
      <formula>0</formula>
    </cfRule>
  </conditionalFormatting>
  <conditionalFormatting sqref="B138 D138:L138">
    <cfRule type="cellIs" dxfId="11294" priority="11178" operator="equal">
      <formula>0</formula>
    </cfRule>
  </conditionalFormatting>
  <conditionalFormatting sqref="C138">
    <cfRule type="cellIs" dxfId="11293" priority="11177" operator="equal">
      <formula>0</formula>
    </cfRule>
  </conditionalFormatting>
  <conditionalFormatting sqref="B137 D137:L137">
    <cfRule type="cellIs" dxfId="11292" priority="11176" operator="equal">
      <formula>0</formula>
    </cfRule>
  </conditionalFormatting>
  <conditionalFormatting sqref="C137">
    <cfRule type="cellIs" dxfId="11291" priority="11175" operator="equal">
      <formula>0</formula>
    </cfRule>
  </conditionalFormatting>
  <conditionalFormatting sqref="B138 D138:L138">
    <cfRule type="cellIs" dxfId="11290" priority="11174" operator="equal">
      <formula>0</formula>
    </cfRule>
  </conditionalFormatting>
  <conditionalFormatting sqref="C138">
    <cfRule type="cellIs" dxfId="11289" priority="11173" operator="equal">
      <formula>0</formula>
    </cfRule>
  </conditionalFormatting>
  <conditionalFormatting sqref="B138 D138:L138">
    <cfRule type="cellIs" dxfId="11288" priority="11172" operator="equal">
      <formula>0</formula>
    </cfRule>
  </conditionalFormatting>
  <conditionalFormatting sqref="C138">
    <cfRule type="cellIs" dxfId="11287" priority="11171" operator="equal">
      <formula>0</formula>
    </cfRule>
  </conditionalFormatting>
  <conditionalFormatting sqref="B139 D139:L139">
    <cfRule type="cellIs" dxfId="11286" priority="11170" operator="equal">
      <formula>0</formula>
    </cfRule>
  </conditionalFormatting>
  <conditionalFormatting sqref="C139">
    <cfRule type="cellIs" dxfId="11285" priority="11169" operator="equal">
      <formula>0</formula>
    </cfRule>
  </conditionalFormatting>
  <conditionalFormatting sqref="B138 D138:L138">
    <cfRule type="cellIs" dxfId="11284" priority="11168" operator="equal">
      <formula>0</formula>
    </cfRule>
  </conditionalFormatting>
  <conditionalFormatting sqref="C138">
    <cfRule type="cellIs" dxfId="11283" priority="11167" operator="equal">
      <formula>0</formula>
    </cfRule>
  </conditionalFormatting>
  <conditionalFormatting sqref="B139 D139:L139">
    <cfRule type="cellIs" dxfId="11282" priority="11166" operator="equal">
      <formula>0</formula>
    </cfRule>
  </conditionalFormatting>
  <conditionalFormatting sqref="C139">
    <cfRule type="cellIs" dxfId="11281" priority="11165" operator="equal">
      <formula>0</formula>
    </cfRule>
  </conditionalFormatting>
  <conditionalFormatting sqref="B139 D139:L139">
    <cfRule type="cellIs" dxfId="11280" priority="11164" operator="equal">
      <formula>0</formula>
    </cfRule>
  </conditionalFormatting>
  <conditionalFormatting sqref="C139">
    <cfRule type="cellIs" dxfId="11279" priority="11163" operator="equal">
      <formula>0</formula>
    </cfRule>
  </conditionalFormatting>
  <conditionalFormatting sqref="B140 D140:L140">
    <cfRule type="cellIs" dxfId="11278" priority="11162" operator="equal">
      <formula>0</formula>
    </cfRule>
  </conditionalFormatting>
  <conditionalFormatting sqref="C140">
    <cfRule type="cellIs" dxfId="11277" priority="11161" operator="equal">
      <formula>0</formula>
    </cfRule>
  </conditionalFormatting>
  <conditionalFormatting sqref="B139 D139:L139">
    <cfRule type="cellIs" dxfId="11276" priority="11160" operator="equal">
      <formula>0</formula>
    </cfRule>
  </conditionalFormatting>
  <conditionalFormatting sqref="C139">
    <cfRule type="cellIs" dxfId="11275" priority="11159" operator="equal">
      <formula>0</formula>
    </cfRule>
  </conditionalFormatting>
  <conditionalFormatting sqref="B140 D140:L140">
    <cfRule type="cellIs" dxfId="11274" priority="11158" operator="equal">
      <formula>0</formula>
    </cfRule>
  </conditionalFormatting>
  <conditionalFormatting sqref="C140">
    <cfRule type="cellIs" dxfId="11273" priority="11157" operator="equal">
      <formula>0</formula>
    </cfRule>
  </conditionalFormatting>
  <conditionalFormatting sqref="B140 D140:L140">
    <cfRule type="cellIs" dxfId="11272" priority="11156" operator="equal">
      <formula>0</formula>
    </cfRule>
  </conditionalFormatting>
  <conditionalFormatting sqref="C140">
    <cfRule type="cellIs" dxfId="11271" priority="11155" operator="equal">
      <formula>0</formula>
    </cfRule>
  </conditionalFormatting>
  <conditionalFormatting sqref="B136 D136:L136">
    <cfRule type="cellIs" dxfId="11270" priority="11154" operator="equal">
      <formula>0</formula>
    </cfRule>
  </conditionalFormatting>
  <conditionalFormatting sqref="C136">
    <cfRule type="cellIs" dxfId="11269" priority="11153" operator="equal">
      <formula>0</formula>
    </cfRule>
  </conditionalFormatting>
  <conditionalFormatting sqref="B137 D137:L137">
    <cfRule type="cellIs" dxfId="11268" priority="11152" operator="equal">
      <formula>0</formula>
    </cfRule>
  </conditionalFormatting>
  <conditionalFormatting sqref="C137">
    <cfRule type="cellIs" dxfId="11267" priority="11151" operator="equal">
      <formula>0</formula>
    </cfRule>
  </conditionalFormatting>
  <conditionalFormatting sqref="B137 D137:L137">
    <cfRule type="cellIs" dxfId="11266" priority="11150" operator="equal">
      <formula>0</formula>
    </cfRule>
  </conditionalFormatting>
  <conditionalFormatting sqref="C137">
    <cfRule type="cellIs" dxfId="11265" priority="11149" operator="equal">
      <formula>0</formula>
    </cfRule>
  </conditionalFormatting>
  <conditionalFormatting sqref="B138 D138:L138">
    <cfRule type="cellIs" dxfId="11264" priority="11148" operator="equal">
      <formula>0</formula>
    </cfRule>
  </conditionalFormatting>
  <conditionalFormatting sqref="C138">
    <cfRule type="cellIs" dxfId="11263" priority="11147" operator="equal">
      <formula>0</formula>
    </cfRule>
  </conditionalFormatting>
  <conditionalFormatting sqref="B137 D137:L137">
    <cfRule type="cellIs" dxfId="11262" priority="11146" operator="equal">
      <formula>0</formula>
    </cfRule>
  </conditionalFormatting>
  <conditionalFormatting sqref="C137">
    <cfRule type="cellIs" dxfId="11261" priority="11145" operator="equal">
      <formula>0</formula>
    </cfRule>
  </conditionalFormatting>
  <conditionalFormatting sqref="B138 D138:L138">
    <cfRule type="cellIs" dxfId="11260" priority="11144" operator="equal">
      <formula>0</formula>
    </cfRule>
  </conditionalFormatting>
  <conditionalFormatting sqref="C138">
    <cfRule type="cellIs" dxfId="11259" priority="11143" operator="equal">
      <formula>0</formula>
    </cfRule>
  </conditionalFormatting>
  <conditionalFormatting sqref="B138 D138:L138">
    <cfRule type="cellIs" dxfId="11258" priority="11142" operator="equal">
      <formula>0</formula>
    </cfRule>
  </conditionalFormatting>
  <conditionalFormatting sqref="C138">
    <cfRule type="cellIs" dxfId="11257" priority="11141" operator="equal">
      <formula>0</formula>
    </cfRule>
  </conditionalFormatting>
  <conditionalFormatting sqref="B139 D139:L139">
    <cfRule type="cellIs" dxfId="11256" priority="11140" operator="equal">
      <formula>0</formula>
    </cfRule>
  </conditionalFormatting>
  <conditionalFormatting sqref="C139">
    <cfRule type="cellIs" dxfId="11255" priority="11139" operator="equal">
      <formula>0</formula>
    </cfRule>
  </conditionalFormatting>
  <conditionalFormatting sqref="B138 D138:L138">
    <cfRule type="cellIs" dxfId="11254" priority="11138" operator="equal">
      <formula>0</formula>
    </cfRule>
  </conditionalFormatting>
  <conditionalFormatting sqref="C138">
    <cfRule type="cellIs" dxfId="11253" priority="11137" operator="equal">
      <formula>0</formula>
    </cfRule>
  </conditionalFormatting>
  <conditionalFormatting sqref="B139 D139:L139">
    <cfRule type="cellIs" dxfId="11252" priority="11136" operator="equal">
      <formula>0</formula>
    </cfRule>
  </conditionalFormatting>
  <conditionalFormatting sqref="C139">
    <cfRule type="cellIs" dxfId="11251" priority="11135" operator="equal">
      <formula>0</formula>
    </cfRule>
  </conditionalFormatting>
  <conditionalFormatting sqref="B139 D139:L139">
    <cfRule type="cellIs" dxfId="11250" priority="11134" operator="equal">
      <formula>0</formula>
    </cfRule>
  </conditionalFormatting>
  <conditionalFormatting sqref="C139">
    <cfRule type="cellIs" dxfId="11249" priority="11133" operator="equal">
      <formula>0</formula>
    </cfRule>
  </conditionalFormatting>
  <conditionalFormatting sqref="B140 D140:L140">
    <cfRule type="cellIs" dxfId="11248" priority="11132" operator="equal">
      <formula>0</formula>
    </cfRule>
  </conditionalFormatting>
  <conditionalFormatting sqref="C140">
    <cfRule type="cellIs" dxfId="11247" priority="11131" operator="equal">
      <formula>0</formula>
    </cfRule>
  </conditionalFormatting>
  <conditionalFormatting sqref="B139 D139:L139">
    <cfRule type="cellIs" dxfId="11246" priority="11130" operator="equal">
      <formula>0</formula>
    </cfRule>
  </conditionalFormatting>
  <conditionalFormatting sqref="C139">
    <cfRule type="cellIs" dxfId="11245" priority="11129" operator="equal">
      <formula>0</formula>
    </cfRule>
  </conditionalFormatting>
  <conditionalFormatting sqref="B140 D140:L140">
    <cfRule type="cellIs" dxfId="11244" priority="11128" operator="equal">
      <formula>0</formula>
    </cfRule>
  </conditionalFormatting>
  <conditionalFormatting sqref="C140">
    <cfRule type="cellIs" dxfId="11243" priority="11127" operator="equal">
      <formula>0</formula>
    </cfRule>
  </conditionalFormatting>
  <conditionalFormatting sqref="B140 D140:L140">
    <cfRule type="cellIs" dxfId="11242" priority="11126" operator="equal">
      <formula>0</formula>
    </cfRule>
  </conditionalFormatting>
  <conditionalFormatting sqref="C140">
    <cfRule type="cellIs" dxfId="11241" priority="11125" operator="equal">
      <formula>0</formula>
    </cfRule>
  </conditionalFormatting>
  <conditionalFormatting sqref="B135 D135:L135">
    <cfRule type="cellIs" dxfId="11240" priority="11124" operator="equal">
      <formula>0</formula>
    </cfRule>
  </conditionalFormatting>
  <conditionalFormatting sqref="C135">
    <cfRule type="cellIs" dxfId="11239" priority="11123" operator="equal">
      <formula>0</formula>
    </cfRule>
  </conditionalFormatting>
  <conditionalFormatting sqref="B136 D136:L136">
    <cfRule type="cellIs" dxfId="11238" priority="11122" operator="equal">
      <formula>0</formula>
    </cfRule>
  </conditionalFormatting>
  <conditionalFormatting sqref="C136">
    <cfRule type="cellIs" dxfId="11237" priority="11121" operator="equal">
      <formula>0</formula>
    </cfRule>
  </conditionalFormatting>
  <conditionalFormatting sqref="B136 D136:L136">
    <cfRule type="cellIs" dxfId="11236" priority="11120" operator="equal">
      <formula>0</formula>
    </cfRule>
  </conditionalFormatting>
  <conditionalFormatting sqref="C136">
    <cfRule type="cellIs" dxfId="11235" priority="11119" operator="equal">
      <formula>0</formula>
    </cfRule>
  </conditionalFormatting>
  <conditionalFormatting sqref="B137 D137:L137">
    <cfRule type="cellIs" dxfId="11234" priority="11118" operator="equal">
      <formula>0</formula>
    </cfRule>
  </conditionalFormatting>
  <conditionalFormatting sqref="C137">
    <cfRule type="cellIs" dxfId="11233" priority="11117" operator="equal">
      <formula>0</formula>
    </cfRule>
  </conditionalFormatting>
  <conditionalFormatting sqref="B136 D136:L136">
    <cfRule type="cellIs" dxfId="11232" priority="11116" operator="equal">
      <formula>0</formula>
    </cfRule>
  </conditionalFormatting>
  <conditionalFormatting sqref="C136">
    <cfRule type="cellIs" dxfId="11231" priority="11115" operator="equal">
      <formula>0</formula>
    </cfRule>
  </conditionalFormatting>
  <conditionalFormatting sqref="B137 D137:L137">
    <cfRule type="cellIs" dxfId="11230" priority="11114" operator="equal">
      <formula>0</formula>
    </cfRule>
  </conditionalFormatting>
  <conditionalFormatting sqref="C137">
    <cfRule type="cellIs" dxfId="11229" priority="11113" operator="equal">
      <formula>0</formula>
    </cfRule>
  </conditionalFormatting>
  <conditionalFormatting sqref="B137 D137:L137">
    <cfRule type="cellIs" dxfId="11228" priority="11112" operator="equal">
      <formula>0</formula>
    </cfRule>
  </conditionalFormatting>
  <conditionalFormatting sqref="C137">
    <cfRule type="cellIs" dxfId="11227" priority="11111" operator="equal">
      <formula>0</formula>
    </cfRule>
  </conditionalFormatting>
  <conditionalFormatting sqref="B138 D138:L138">
    <cfRule type="cellIs" dxfId="11226" priority="11110" operator="equal">
      <formula>0</formula>
    </cfRule>
  </conditionalFormatting>
  <conditionalFormatting sqref="C138">
    <cfRule type="cellIs" dxfId="11225" priority="11109" operator="equal">
      <formula>0</formula>
    </cfRule>
  </conditionalFormatting>
  <conditionalFormatting sqref="B137 D137:L137">
    <cfRule type="cellIs" dxfId="11224" priority="11108" operator="equal">
      <formula>0</formula>
    </cfRule>
  </conditionalFormatting>
  <conditionalFormatting sqref="C137">
    <cfRule type="cellIs" dxfId="11223" priority="11107" operator="equal">
      <formula>0</formula>
    </cfRule>
  </conditionalFormatting>
  <conditionalFormatting sqref="B138 D138:L138">
    <cfRule type="cellIs" dxfId="11222" priority="11106" operator="equal">
      <formula>0</formula>
    </cfRule>
  </conditionalFormatting>
  <conditionalFormatting sqref="C138">
    <cfRule type="cellIs" dxfId="11221" priority="11105" operator="equal">
      <formula>0</formula>
    </cfRule>
  </conditionalFormatting>
  <conditionalFormatting sqref="B138 D138:L138">
    <cfRule type="cellIs" dxfId="11220" priority="11104" operator="equal">
      <formula>0</formula>
    </cfRule>
  </conditionalFormatting>
  <conditionalFormatting sqref="C138">
    <cfRule type="cellIs" dxfId="11219" priority="11103" operator="equal">
      <formula>0</formula>
    </cfRule>
  </conditionalFormatting>
  <conditionalFormatting sqref="B139 D139:L139">
    <cfRule type="cellIs" dxfId="11218" priority="11102" operator="equal">
      <formula>0</formula>
    </cfRule>
  </conditionalFormatting>
  <conditionalFormatting sqref="C139">
    <cfRule type="cellIs" dxfId="11217" priority="11101" operator="equal">
      <formula>0</formula>
    </cfRule>
  </conditionalFormatting>
  <conditionalFormatting sqref="B138 D138:L138">
    <cfRule type="cellIs" dxfId="11216" priority="11100" operator="equal">
      <formula>0</formula>
    </cfRule>
  </conditionalFormatting>
  <conditionalFormatting sqref="C138">
    <cfRule type="cellIs" dxfId="11215" priority="11099" operator="equal">
      <formula>0</formula>
    </cfRule>
  </conditionalFormatting>
  <conditionalFormatting sqref="B139 D139:L139">
    <cfRule type="cellIs" dxfId="11214" priority="11098" operator="equal">
      <formula>0</formula>
    </cfRule>
  </conditionalFormatting>
  <conditionalFormatting sqref="C139">
    <cfRule type="cellIs" dxfId="11213" priority="11097" operator="equal">
      <formula>0</formula>
    </cfRule>
  </conditionalFormatting>
  <conditionalFormatting sqref="B139 D139:L139">
    <cfRule type="cellIs" dxfId="11212" priority="11096" operator="equal">
      <formula>0</formula>
    </cfRule>
  </conditionalFormatting>
  <conditionalFormatting sqref="C139">
    <cfRule type="cellIs" dxfId="11211" priority="11095" operator="equal">
      <formula>0</formula>
    </cfRule>
  </conditionalFormatting>
  <conditionalFormatting sqref="B140 D140:L140">
    <cfRule type="cellIs" dxfId="11210" priority="11094" operator="equal">
      <formula>0</formula>
    </cfRule>
  </conditionalFormatting>
  <conditionalFormatting sqref="C140">
    <cfRule type="cellIs" dxfId="11209" priority="11093" operator="equal">
      <formula>0</formula>
    </cfRule>
  </conditionalFormatting>
  <conditionalFormatting sqref="B137 D137:L137">
    <cfRule type="cellIs" dxfId="11208" priority="11092" operator="equal">
      <formula>0</formula>
    </cfRule>
  </conditionalFormatting>
  <conditionalFormatting sqref="C137">
    <cfRule type="cellIs" dxfId="11207" priority="11091" operator="equal">
      <formula>0</formula>
    </cfRule>
  </conditionalFormatting>
  <conditionalFormatting sqref="B138 D138:L138">
    <cfRule type="cellIs" dxfId="11206" priority="11090" operator="equal">
      <formula>0</formula>
    </cfRule>
  </conditionalFormatting>
  <conditionalFormatting sqref="C138">
    <cfRule type="cellIs" dxfId="11205" priority="11089" operator="equal">
      <formula>0</formula>
    </cfRule>
  </conditionalFormatting>
  <conditionalFormatting sqref="B138 D138:L138">
    <cfRule type="cellIs" dxfId="11204" priority="11088" operator="equal">
      <formula>0</formula>
    </cfRule>
  </conditionalFormatting>
  <conditionalFormatting sqref="C138">
    <cfRule type="cellIs" dxfId="11203" priority="11087" operator="equal">
      <formula>0</formula>
    </cfRule>
  </conditionalFormatting>
  <conditionalFormatting sqref="B139 D139:L139">
    <cfRule type="cellIs" dxfId="11202" priority="11086" operator="equal">
      <formula>0</formula>
    </cfRule>
  </conditionalFormatting>
  <conditionalFormatting sqref="C139">
    <cfRule type="cellIs" dxfId="11201" priority="11085" operator="equal">
      <formula>0</formula>
    </cfRule>
  </conditionalFormatting>
  <conditionalFormatting sqref="B138 D138:L138">
    <cfRule type="cellIs" dxfId="11200" priority="11084" operator="equal">
      <formula>0</formula>
    </cfRule>
  </conditionalFormatting>
  <conditionalFormatting sqref="C138">
    <cfRule type="cellIs" dxfId="11199" priority="11083" operator="equal">
      <formula>0</formula>
    </cfRule>
  </conditionalFormatting>
  <conditionalFormatting sqref="B139 D139:L139">
    <cfRule type="cellIs" dxfId="11198" priority="11082" operator="equal">
      <formula>0</formula>
    </cfRule>
  </conditionalFormatting>
  <conditionalFormatting sqref="C139">
    <cfRule type="cellIs" dxfId="11197" priority="11081" operator="equal">
      <formula>0</formula>
    </cfRule>
  </conditionalFormatting>
  <conditionalFormatting sqref="B139 D139:L139">
    <cfRule type="cellIs" dxfId="11196" priority="11080" operator="equal">
      <formula>0</formula>
    </cfRule>
  </conditionalFormatting>
  <conditionalFormatting sqref="C139">
    <cfRule type="cellIs" dxfId="11195" priority="11079" operator="equal">
      <formula>0</formula>
    </cfRule>
  </conditionalFormatting>
  <conditionalFormatting sqref="B140 D140:L140">
    <cfRule type="cellIs" dxfId="11194" priority="11078" operator="equal">
      <formula>0</formula>
    </cfRule>
  </conditionalFormatting>
  <conditionalFormatting sqref="C140">
    <cfRule type="cellIs" dxfId="11193" priority="11077" operator="equal">
      <formula>0</formula>
    </cfRule>
  </conditionalFormatting>
  <conditionalFormatting sqref="B139 D139:L139">
    <cfRule type="cellIs" dxfId="11192" priority="11076" operator="equal">
      <formula>0</formula>
    </cfRule>
  </conditionalFormatting>
  <conditionalFormatting sqref="C139">
    <cfRule type="cellIs" dxfId="11191" priority="11075" operator="equal">
      <formula>0</formula>
    </cfRule>
  </conditionalFormatting>
  <conditionalFormatting sqref="B140 D140:L140">
    <cfRule type="cellIs" dxfId="11190" priority="11074" operator="equal">
      <formula>0</formula>
    </cfRule>
  </conditionalFormatting>
  <conditionalFormatting sqref="C140">
    <cfRule type="cellIs" dxfId="11189" priority="11073" operator="equal">
      <formula>0</formula>
    </cfRule>
  </conditionalFormatting>
  <conditionalFormatting sqref="B140 D140:L140">
    <cfRule type="cellIs" dxfId="11188" priority="11072" operator="equal">
      <formula>0</formula>
    </cfRule>
  </conditionalFormatting>
  <conditionalFormatting sqref="C140">
    <cfRule type="cellIs" dxfId="11187" priority="11071" operator="equal">
      <formula>0</formula>
    </cfRule>
  </conditionalFormatting>
  <conditionalFormatting sqref="B141 D141:L141">
    <cfRule type="cellIs" dxfId="11186" priority="11070" operator="equal">
      <formula>0</formula>
    </cfRule>
  </conditionalFormatting>
  <conditionalFormatting sqref="C141">
    <cfRule type="cellIs" dxfId="11185" priority="11069" operator="equal">
      <formula>0</formula>
    </cfRule>
  </conditionalFormatting>
  <conditionalFormatting sqref="B140 D140:L140">
    <cfRule type="cellIs" dxfId="11184" priority="11068" operator="equal">
      <formula>0</formula>
    </cfRule>
  </conditionalFormatting>
  <conditionalFormatting sqref="C140">
    <cfRule type="cellIs" dxfId="11183" priority="11067" operator="equal">
      <formula>0</formula>
    </cfRule>
  </conditionalFormatting>
  <conditionalFormatting sqref="B141 D141:L141">
    <cfRule type="cellIs" dxfId="11182" priority="11066" operator="equal">
      <formula>0</formula>
    </cfRule>
  </conditionalFormatting>
  <conditionalFormatting sqref="C141">
    <cfRule type="cellIs" dxfId="11181" priority="11065" operator="equal">
      <formula>0</formula>
    </cfRule>
  </conditionalFormatting>
  <conditionalFormatting sqref="B141 D141:L141">
    <cfRule type="cellIs" dxfId="11180" priority="11064" operator="equal">
      <formula>0</formula>
    </cfRule>
  </conditionalFormatting>
  <conditionalFormatting sqref="C141">
    <cfRule type="cellIs" dxfId="11179" priority="11063" operator="equal">
      <formula>0</formula>
    </cfRule>
  </conditionalFormatting>
  <conditionalFormatting sqref="B136 D136:L136">
    <cfRule type="cellIs" dxfId="11178" priority="11062" operator="equal">
      <formula>0</formula>
    </cfRule>
  </conditionalFormatting>
  <conditionalFormatting sqref="C136">
    <cfRule type="cellIs" dxfId="11177" priority="11061" operator="equal">
      <formula>0</formula>
    </cfRule>
  </conditionalFormatting>
  <conditionalFormatting sqref="B137 D137:L137">
    <cfRule type="cellIs" dxfId="11176" priority="11060" operator="equal">
      <formula>0</formula>
    </cfRule>
  </conditionalFormatting>
  <conditionalFormatting sqref="C137">
    <cfRule type="cellIs" dxfId="11175" priority="11059" operator="equal">
      <formula>0</formula>
    </cfRule>
  </conditionalFormatting>
  <conditionalFormatting sqref="B137 D137:L137">
    <cfRule type="cellIs" dxfId="11174" priority="11058" operator="equal">
      <formula>0</formula>
    </cfRule>
  </conditionalFormatting>
  <conditionalFormatting sqref="C137">
    <cfRule type="cellIs" dxfId="11173" priority="11057" operator="equal">
      <formula>0</formula>
    </cfRule>
  </conditionalFormatting>
  <conditionalFormatting sqref="B138 D138:L138">
    <cfRule type="cellIs" dxfId="11172" priority="11056" operator="equal">
      <formula>0</formula>
    </cfRule>
  </conditionalFormatting>
  <conditionalFormatting sqref="C138">
    <cfRule type="cellIs" dxfId="11171" priority="11055" operator="equal">
      <formula>0</formula>
    </cfRule>
  </conditionalFormatting>
  <conditionalFormatting sqref="B137 D137:L137">
    <cfRule type="cellIs" dxfId="11170" priority="11054" operator="equal">
      <formula>0</formula>
    </cfRule>
  </conditionalFormatting>
  <conditionalFormatting sqref="C137">
    <cfRule type="cellIs" dxfId="11169" priority="11053" operator="equal">
      <formula>0</formula>
    </cfRule>
  </conditionalFormatting>
  <conditionalFormatting sqref="B138 D138:L138">
    <cfRule type="cellIs" dxfId="11168" priority="11052" operator="equal">
      <formula>0</formula>
    </cfRule>
  </conditionalFormatting>
  <conditionalFormatting sqref="C138">
    <cfRule type="cellIs" dxfId="11167" priority="11051" operator="equal">
      <formula>0</formula>
    </cfRule>
  </conditionalFormatting>
  <conditionalFormatting sqref="B138 D138:L138">
    <cfRule type="cellIs" dxfId="11166" priority="11050" operator="equal">
      <formula>0</formula>
    </cfRule>
  </conditionalFormatting>
  <conditionalFormatting sqref="C138">
    <cfRule type="cellIs" dxfId="11165" priority="11049" operator="equal">
      <formula>0</formula>
    </cfRule>
  </conditionalFormatting>
  <conditionalFormatting sqref="B139 D139:L139">
    <cfRule type="cellIs" dxfId="11164" priority="11048" operator="equal">
      <formula>0</formula>
    </cfRule>
  </conditionalFormatting>
  <conditionalFormatting sqref="C139">
    <cfRule type="cellIs" dxfId="11163" priority="11047" operator="equal">
      <formula>0</formula>
    </cfRule>
  </conditionalFormatting>
  <conditionalFormatting sqref="B138 D138:L138">
    <cfRule type="cellIs" dxfId="11162" priority="11046" operator="equal">
      <formula>0</formula>
    </cfRule>
  </conditionalFormatting>
  <conditionalFormatting sqref="C138">
    <cfRule type="cellIs" dxfId="11161" priority="11045" operator="equal">
      <formula>0</formula>
    </cfRule>
  </conditionalFormatting>
  <conditionalFormatting sqref="B139 D139:L139">
    <cfRule type="cellIs" dxfId="11160" priority="11044" operator="equal">
      <formula>0</formula>
    </cfRule>
  </conditionalFormatting>
  <conditionalFormatting sqref="C139">
    <cfRule type="cellIs" dxfId="11159" priority="11043" operator="equal">
      <formula>0</formula>
    </cfRule>
  </conditionalFormatting>
  <conditionalFormatting sqref="B139 D139:L139">
    <cfRule type="cellIs" dxfId="11158" priority="11042" operator="equal">
      <formula>0</formula>
    </cfRule>
  </conditionalFormatting>
  <conditionalFormatting sqref="C139">
    <cfRule type="cellIs" dxfId="11157" priority="11041" operator="equal">
      <formula>0</formula>
    </cfRule>
  </conditionalFormatting>
  <conditionalFormatting sqref="B140 D140:L140">
    <cfRule type="cellIs" dxfId="11156" priority="11040" operator="equal">
      <formula>0</formula>
    </cfRule>
  </conditionalFormatting>
  <conditionalFormatting sqref="C140">
    <cfRule type="cellIs" dxfId="11155" priority="11039" operator="equal">
      <formula>0</formula>
    </cfRule>
  </conditionalFormatting>
  <conditionalFormatting sqref="B139 D139:L139">
    <cfRule type="cellIs" dxfId="11154" priority="11038" operator="equal">
      <formula>0</formula>
    </cfRule>
  </conditionalFormatting>
  <conditionalFormatting sqref="C139">
    <cfRule type="cellIs" dxfId="11153" priority="11037" operator="equal">
      <formula>0</formula>
    </cfRule>
  </conditionalFormatting>
  <conditionalFormatting sqref="B140 D140:L140">
    <cfRule type="cellIs" dxfId="11152" priority="11036" operator="equal">
      <formula>0</formula>
    </cfRule>
  </conditionalFormatting>
  <conditionalFormatting sqref="C140">
    <cfRule type="cellIs" dxfId="11151" priority="11035" operator="equal">
      <formula>0</formula>
    </cfRule>
  </conditionalFormatting>
  <conditionalFormatting sqref="B140 D140:L140">
    <cfRule type="cellIs" dxfId="11150" priority="11034" operator="equal">
      <formula>0</formula>
    </cfRule>
  </conditionalFormatting>
  <conditionalFormatting sqref="C140">
    <cfRule type="cellIs" dxfId="11149" priority="11033" operator="equal">
      <formula>0</formula>
    </cfRule>
  </conditionalFormatting>
  <conditionalFormatting sqref="B141 D141:L141">
    <cfRule type="cellIs" dxfId="11148" priority="11032" operator="equal">
      <formula>0</formula>
    </cfRule>
  </conditionalFormatting>
  <conditionalFormatting sqref="C141">
    <cfRule type="cellIs" dxfId="11147" priority="11031" operator="equal">
      <formula>0</formula>
    </cfRule>
  </conditionalFormatting>
  <conditionalFormatting sqref="B136 D136:L136">
    <cfRule type="cellIs" dxfId="11146" priority="11030" operator="equal">
      <formula>0</formula>
    </cfRule>
  </conditionalFormatting>
  <conditionalFormatting sqref="C136">
    <cfRule type="cellIs" dxfId="11145" priority="11029" operator="equal">
      <formula>0</formula>
    </cfRule>
  </conditionalFormatting>
  <conditionalFormatting sqref="B137 D137:L137">
    <cfRule type="cellIs" dxfId="11144" priority="11028" operator="equal">
      <formula>0</formula>
    </cfRule>
  </conditionalFormatting>
  <conditionalFormatting sqref="C137">
    <cfRule type="cellIs" dxfId="11143" priority="11027" operator="equal">
      <formula>0</formula>
    </cfRule>
  </conditionalFormatting>
  <conditionalFormatting sqref="B137 D137:L137">
    <cfRule type="cellIs" dxfId="11142" priority="11026" operator="equal">
      <formula>0</formula>
    </cfRule>
  </conditionalFormatting>
  <conditionalFormatting sqref="C137">
    <cfRule type="cellIs" dxfId="11141" priority="11025" operator="equal">
      <formula>0</formula>
    </cfRule>
  </conditionalFormatting>
  <conditionalFormatting sqref="B138 D138:L138">
    <cfRule type="cellIs" dxfId="11140" priority="11024" operator="equal">
      <formula>0</formula>
    </cfRule>
  </conditionalFormatting>
  <conditionalFormatting sqref="C138">
    <cfRule type="cellIs" dxfId="11139" priority="11023" operator="equal">
      <formula>0</formula>
    </cfRule>
  </conditionalFormatting>
  <conditionalFormatting sqref="B137 D137:L137">
    <cfRule type="cellIs" dxfId="11138" priority="11022" operator="equal">
      <formula>0</formula>
    </cfRule>
  </conditionalFormatting>
  <conditionalFormatting sqref="C137">
    <cfRule type="cellIs" dxfId="11137" priority="11021" operator="equal">
      <formula>0</formula>
    </cfRule>
  </conditionalFormatting>
  <conditionalFormatting sqref="B138 D138:L138">
    <cfRule type="cellIs" dxfId="11136" priority="11020" operator="equal">
      <formula>0</formula>
    </cfRule>
  </conditionalFormatting>
  <conditionalFormatting sqref="C138">
    <cfRule type="cellIs" dxfId="11135" priority="11019" operator="equal">
      <formula>0</formula>
    </cfRule>
  </conditionalFormatting>
  <conditionalFormatting sqref="B138 D138:L138">
    <cfRule type="cellIs" dxfId="11134" priority="11018" operator="equal">
      <formula>0</formula>
    </cfRule>
  </conditionalFormatting>
  <conditionalFormatting sqref="C138">
    <cfRule type="cellIs" dxfId="11133" priority="11017" operator="equal">
      <formula>0</formula>
    </cfRule>
  </conditionalFormatting>
  <conditionalFormatting sqref="B139 D139:L139">
    <cfRule type="cellIs" dxfId="11132" priority="11016" operator="equal">
      <formula>0</formula>
    </cfRule>
  </conditionalFormatting>
  <conditionalFormatting sqref="C139">
    <cfRule type="cellIs" dxfId="11131" priority="11015" operator="equal">
      <formula>0</formula>
    </cfRule>
  </conditionalFormatting>
  <conditionalFormatting sqref="B138 D138:L138">
    <cfRule type="cellIs" dxfId="11130" priority="11014" operator="equal">
      <formula>0</formula>
    </cfRule>
  </conditionalFormatting>
  <conditionalFormatting sqref="C138">
    <cfRule type="cellIs" dxfId="11129" priority="11013" operator="equal">
      <formula>0</formula>
    </cfRule>
  </conditionalFormatting>
  <conditionalFormatting sqref="B139 D139:L139">
    <cfRule type="cellIs" dxfId="11128" priority="11012" operator="equal">
      <formula>0</formula>
    </cfRule>
  </conditionalFormatting>
  <conditionalFormatting sqref="C139">
    <cfRule type="cellIs" dxfId="11127" priority="11011" operator="equal">
      <formula>0</formula>
    </cfRule>
  </conditionalFormatting>
  <conditionalFormatting sqref="B139 D139:L139">
    <cfRule type="cellIs" dxfId="11126" priority="11010" operator="equal">
      <formula>0</formula>
    </cfRule>
  </conditionalFormatting>
  <conditionalFormatting sqref="C139">
    <cfRule type="cellIs" dxfId="11125" priority="11009" operator="equal">
      <formula>0</formula>
    </cfRule>
  </conditionalFormatting>
  <conditionalFormatting sqref="B140 D140:L140">
    <cfRule type="cellIs" dxfId="11124" priority="11008" operator="equal">
      <formula>0</formula>
    </cfRule>
  </conditionalFormatting>
  <conditionalFormatting sqref="C140">
    <cfRule type="cellIs" dxfId="11123" priority="11007" operator="equal">
      <formula>0</formula>
    </cfRule>
  </conditionalFormatting>
  <conditionalFormatting sqref="B139 D139:L139">
    <cfRule type="cellIs" dxfId="11122" priority="11006" operator="equal">
      <formula>0</formula>
    </cfRule>
  </conditionalFormatting>
  <conditionalFormatting sqref="C139">
    <cfRule type="cellIs" dxfId="11121" priority="11005" operator="equal">
      <formula>0</formula>
    </cfRule>
  </conditionalFormatting>
  <conditionalFormatting sqref="B140 D140:L140">
    <cfRule type="cellIs" dxfId="11120" priority="11004" operator="equal">
      <formula>0</formula>
    </cfRule>
  </conditionalFormatting>
  <conditionalFormatting sqref="C140">
    <cfRule type="cellIs" dxfId="11119" priority="11003" operator="equal">
      <formula>0</formula>
    </cfRule>
  </conditionalFormatting>
  <conditionalFormatting sqref="B140 D140:L140">
    <cfRule type="cellIs" dxfId="11118" priority="11002" operator="equal">
      <formula>0</formula>
    </cfRule>
  </conditionalFormatting>
  <conditionalFormatting sqref="C140">
    <cfRule type="cellIs" dxfId="11117" priority="11001" operator="equal">
      <formula>0</formula>
    </cfRule>
  </conditionalFormatting>
  <conditionalFormatting sqref="B135 D135:L135">
    <cfRule type="cellIs" dxfId="11116" priority="11000" operator="equal">
      <formula>0</formula>
    </cfRule>
  </conditionalFormatting>
  <conditionalFormatting sqref="C135">
    <cfRule type="cellIs" dxfId="11115" priority="10999" operator="equal">
      <formula>0</formula>
    </cfRule>
  </conditionalFormatting>
  <conditionalFormatting sqref="B136 D136:L136">
    <cfRule type="cellIs" dxfId="11114" priority="10998" operator="equal">
      <formula>0</formula>
    </cfRule>
  </conditionalFormatting>
  <conditionalFormatting sqref="C136">
    <cfRule type="cellIs" dxfId="11113" priority="10997" operator="equal">
      <formula>0</formula>
    </cfRule>
  </conditionalFormatting>
  <conditionalFormatting sqref="B136 D136:L136">
    <cfRule type="cellIs" dxfId="11112" priority="10996" operator="equal">
      <formula>0</formula>
    </cfRule>
  </conditionalFormatting>
  <conditionalFormatting sqref="C136">
    <cfRule type="cellIs" dxfId="11111" priority="10995" operator="equal">
      <formula>0</formula>
    </cfRule>
  </conditionalFormatting>
  <conditionalFormatting sqref="B137 D137:L137">
    <cfRule type="cellIs" dxfId="11110" priority="10994" operator="equal">
      <formula>0</formula>
    </cfRule>
  </conditionalFormatting>
  <conditionalFormatting sqref="C137">
    <cfRule type="cellIs" dxfId="11109" priority="10993" operator="equal">
      <formula>0</formula>
    </cfRule>
  </conditionalFormatting>
  <conditionalFormatting sqref="B136 D136:L136">
    <cfRule type="cellIs" dxfId="11108" priority="10992" operator="equal">
      <formula>0</formula>
    </cfRule>
  </conditionalFormatting>
  <conditionalFormatting sqref="C136">
    <cfRule type="cellIs" dxfId="11107" priority="10991" operator="equal">
      <formula>0</formula>
    </cfRule>
  </conditionalFormatting>
  <conditionalFormatting sqref="B137 D137:L137">
    <cfRule type="cellIs" dxfId="11106" priority="10990" operator="equal">
      <formula>0</formula>
    </cfRule>
  </conditionalFormatting>
  <conditionalFormatting sqref="C137">
    <cfRule type="cellIs" dxfId="11105" priority="10989" operator="equal">
      <formula>0</formula>
    </cfRule>
  </conditionalFormatting>
  <conditionalFormatting sqref="B137 D137:L137">
    <cfRule type="cellIs" dxfId="11104" priority="10988" operator="equal">
      <formula>0</formula>
    </cfRule>
  </conditionalFormatting>
  <conditionalFormatting sqref="C137">
    <cfRule type="cellIs" dxfId="11103" priority="10987" operator="equal">
      <formula>0</formula>
    </cfRule>
  </conditionalFormatting>
  <conditionalFormatting sqref="B138 D138:L138">
    <cfRule type="cellIs" dxfId="11102" priority="10986" operator="equal">
      <formula>0</formula>
    </cfRule>
  </conditionalFormatting>
  <conditionalFormatting sqref="C138">
    <cfRule type="cellIs" dxfId="11101" priority="10985" operator="equal">
      <formula>0</formula>
    </cfRule>
  </conditionalFormatting>
  <conditionalFormatting sqref="B137 D137:L137">
    <cfRule type="cellIs" dxfId="11100" priority="10984" operator="equal">
      <formula>0</formula>
    </cfRule>
  </conditionalFormatting>
  <conditionalFormatting sqref="C137">
    <cfRule type="cellIs" dxfId="11099" priority="10983" operator="equal">
      <formula>0</formula>
    </cfRule>
  </conditionalFormatting>
  <conditionalFormatting sqref="B138 D138:L138">
    <cfRule type="cellIs" dxfId="11098" priority="10982" operator="equal">
      <formula>0</formula>
    </cfRule>
  </conditionalFormatting>
  <conditionalFormatting sqref="C138">
    <cfRule type="cellIs" dxfId="11097" priority="10981" operator="equal">
      <formula>0</formula>
    </cfRule>
  </conditionalFormatting>
  <conditionalFormatting sqref="B138 D138:L138">
    <cfRule type="cellIs" dxfId="11096" priority="10980" operator="equal">
      <formula>0</formula>
    </cfRule>
  </conditionalFormatting>
  <conditionalFormatting sqref="C138">
    <cfRule type="cellIs" dxfId="11095" priority="10979" operator="equal">
      <formula>0</formula>
    </cfRule>
  </conditionalFormatting>
  <conditionalFormatting sqref="B139 D139:L139">
    <cfRule type="cellIs" dxfId="11094" priority="10978" operator="equal">
      <formula>0</formula>
    </cfRule>
  </conditionalFormatting>
  <conditionalFormatting sqref="C139">
    <cfRule type="cellIs" dxfId="11093" priority="10977" operator="equal">
      <formula>0</formula>
    </cfRule>
  </conditionalFormatting>
  <conditionalFormatting sqref="B138 D138:L138">
    <cfRule type="cellIs" dxfId="11092" priority="10976" operator="equal">
      <formula>0</formula>
    </cfRule>
  </conditionalFormatting>
  <conditionalFormatting sqref="C138">
    <cfRule type="cellIs" dxfId="11091" priority="10975" operator="equal">
      <formula>0</formula>
    </cfRule>
  </conditionalFormatting>
  <conditionalFormatting sqref="B139 D139:L139">
    <cfRule type="cellIs" dxfId="11090" priority="10974" operator="equal">
      <formula>0</formula>
    </cfRule>
  </conditionalFormatting>
  <conditionalFormatting sqref="C139">
    <cfRule type="cellIs" dxfId="11089" priority="10973" operator="equal">
      <formula>0</formula>
    </cfRule>
  </conditionalFormatting>
  <conditionalFormatting sqref="B139 D139:L139">
    <cfRule type="cellIs" dxfId="11088" priority="10972" operator="equal">
      <formula>0</formula>
    </cfRule>
  </conditionalFormatting>
  <conditionalFormatting sqref="C139">
    <cfRule type="cellIs" dxfId="11087" priority="10971" operator="equal">
      <formula>0</formula>
    </cfRule>
  </conditionalFormatting>
  <conditionalFormatting sqref="B140 D140:L140">
    <cfRule type="cellIs" dxfId="11086" priority="10970" operator="equal">
      <formula>0</formula>
    </cfRule>
  </conditionalFormatting>
  <conditionalFormatting sqref="C140">
    <cfRule type="cellIs" dxfId="11085" priority="10969" operator="equal">
      <formula>0</formula>
    </cfRule>
  </conditionalFormatting>
  <conditionalFormatting sqref="B138 D138:L138">
    <cfRule type="cellIs" dxfId="11084" priority="10968" operator="equal">
      <formula>0</formula>
    </cfRule>
  </conditionalFormatting>
  <conditionalFormatting sqref="C138">
    <cfRule type="cellIs" dxfId="11083" priority="10967" operator="equal">
      <formula>0</formula>
    </cfRule>
  </conditionalFormatting>
  <conditionalFormatting sqref="B139 D139:L139">
    <cfRule type="cellIs" dxfId="11082" priority="10966" operator="equal">
      <formula>0</formula>
    </cfRule>
  </conditionalFormatting>
  <conditionalFormatting sqref="C139">
    <cfRule type="cellIs" dxfId="11081" priority="10965" operator="equal">
      <formula>0</formula>
    </cfRule>
  </conditionalFormatting>
  <conditionalFormatting sqref="B139 D139:L139">
    <cfRule type="cellIs" dxfId="11080" priority="10964" operator="equal">
      <formula>0</formula>
    </cfRule>
  </conditionalFormatting>
  <conditionalFormatting sqref="C139">
    <cfRule type="cellIs" dxfId="11079" priority="10963" operator="equal">
      <formula>0</formula>
    </cfRule>
  </conditionalFormatting>
  <conditionalFormatting sqref="B140 D140:L140">
    <cfRule type="cellIs" dxfId="11078" priority="10962" operator="equal">
      <formula>0</formula>
    </cfRule>
  </conditionalFormatting>
  <conditionalFormatting sqref="C140">
    <cfRule type="cellIs" dxfId="11077" priority="10961" operator="equal">
      <formula>0</formula>
    </cfRule>
  </conditionalFormatting>
  <conditionalFormatting sqref="B139 D139:L139">
    <cfRule type="cellIs" dxfId="11076" priority="10960" operator="equal">
      <formula>0</formula>
    </cfRule>
  </conditionalFormatting>
  <conditionalFormatting sqref="C139">
    <cfRule type="cellIs" dxfId="11075" priority="10959" operator="equal">
      <formula>0</formula>
    </cfRule>
  </conditionalFormatting>
  <conditionalFormatting sqref="B140 D140:L140">
    <cfRule type="cellIs" dxfId="11074" priority="10958" operator="equal">
      <formula>0</formula>
    </cfRule>
  </conditionalFormatting>
  <conditionalFormatting sqref="C140">
    <cfRule type="cellIs" dxfId="11073" priority="10957" operator="equal">
      <formula>0</formula>
    </cfRule>
  </conditionalFormatting>
  <conditionalFormatting sqref="B140 D140:L140">
    <cfRule type="cellIs" dxfId="11072" priority="10956" operator="equal">
      <formula>0</formula>
    </cfRule>
  </conditionalFormatting>
  <conditionalFormatting sqref="C140">
    <cfRule type="cellIs" dxfId="11071" priority="10955" operator="equal">
      <formula>0</formula>
    </cfRule>
  </conditionalFormatting>
  <conditionalFormatting sqref="B141 D141:L141">
    <cfRule type="cellIs" dxfId="11070" priority="10954" operator="equal">
      <formula>0</formula>
    </cfRule>
  </conditionalFormatting>
  <conditionalFormatting sqref="C141">
    <cfRule type="cellIs" dxfId="11069" priority="10953" operator="equal">
      <formula>0</formula>
    </cfRule>
  </conditionalFormatting>
  <conditionalFormatting sqref="B140 D140:L140">
    <cfRule type="cellIs" dxfId="11068" priority="10952" operator="equal">
      <formula>0</formula>
    </cfRule>
  </conditionalFormatting>
  <conditionalFormatting sqref="C140">
    <cfRule type="cellIs" dxfId="11067" priority="10951" operator="equal">
      <formula>0</formula>
    </cfRule>
  </conditionalFormatting>
  <conditionalFormatting sqref="B141 D141:L141">
    <cfRule type="cellIs" dxfId="11066" priority="10950" operator="equal">
      <formula>0</formula>
    </cfRule>
  </conditionalFormatting>
  <conditionalFormatting sqref="C141">
    <cfRule type="cellIs" dxfId="11065" priority="10949" operator="equal">
      <formula>0</formula>
    </cfRule>
  </conditionalFormatting>
  <conditionalFormatting sqref="B141 D141:L141">
    <cfRule type="cellIs" dxfId="11064" priority="10948" operator="equal">
      <formula>0</formula>
    </cfRule>
  </conditionalFormatting>
  <conditionalFormatting sqref="C141">
    <cfRule type="cellIs" dxfId="11063" priority="10947" operator="equal">
      <formula>0</formula>
    </cfRule>
  </conditionalFormatting>
  <conditionalFormatting sqref="B141 D141:L141">
    <cfRule type="cellIs" dxfId="11062" priority="10946" operator="equal">
      <formula>0</formula>
    </cfRule>
  </conditionalFormatting>
  <conditionalFormatting sqref="C141">
    <cfRule type="cellIs" dxfId="11061" priority="10945" operator="equal">
      <formula>0</formula>
    </cfRule>
  </conditionalFormatting>
  <conditionalFormatting sqref="B137 D137:L137">
    <cfRule type="cellIs" dxfId="11060" priority="10944" operator="equal">
      <formula>0</formula>
    </cfRule>
  </conditionalFormatting>
  <conditionalFormatting sqref="C137">
    <cfRule type="cellIs" dxfId="11059" priority="10943" operator="equal">
      <formula>0</formula>
    </cfRule>
  </conditionalFormatting>
  <conditionalFormatting sqref="B138 D138:L138">
    <cfRule type="cellIs" dxfId="11058" priority="10942" operator="equal">
      <formula>0</formula>
    </cfRule>
  </conditionalFormatting>
  <conditionalFormatting sqref="C138">
    <cfRule type="cellIs" dxfId="11057" priority="10941" operator="equal">
      <formula>0</formula>
    </cfRule>
  </conditionalFormatting>
  <conditionalFormatting sqref="B138 D138:L138">
    <cfRule type="cellIs" dxfId="11056" priority="10940" operator="equal">
      <formula>0</formula>
    </cfRule>
  </conditionalFormatting>
  <conditionalFormatting sqref="C138">
    <cfRule type="cellIs" dxfId="11055" priority="10939" operator="equal">
      <formula>0</formula>
    </cfRule>
  </conditionalFormatting>
  <conditionalFormatting sqref="B139 D139:L139">
    <cfRule type="cellIs" dxfId="11054" priority="10938" operator="equal">
      <formula>0</formula>
    </cfRule>
  </conditionalFormatting>
  <conditionalFormatting sqref="C139">
    <cfRule type="cellIs" dxfId="11053" priority="10937" operator="equal">
      <formula>0</formula>
    </cfRule>
  </conditionalFormatting>
  <conditionalFormatting sqref="B138 D138:L138">
    <cfRule type="cellIs" dxfId="11052" priority="10936" operator="equal">
      <formula>0</formula>
    </cfRule>
  </conditionalFormatting>
  <conditionalFormatting sqref="C138">
    <cfRule type="cellIs" dxfId="11051" priority="10935" operator="equal">
      <formula>0</formula>
    </cfRule>
  </conditionalFormatting>
  <conditionalFormatting sqref="B139 D139:L139">
    <cfRule type="cellIs" dxfId="11050" priority="10934" operator="equal">
      <formula>0</formula>
    </cfRule>
  </conditionalFormatting>
  <conditionalFormatting sqref="C139">
    <cfRule type="cellIs" dxfId="11049" priority="10933" operator="equal">
      <formula>0</formula>
    </cfRule>
  </conditionalFormatting>
  <conditionalFormatting sqref="B139 D139:L139">
    <cfRule type="cellIs" dxfId="11048" priority="10932" operator="equal">
      <formula>0</formula>
    </cfRule>
  </conditionalFormatting>
  <conditionalFormatting sqref="C139">
    <cfRule type="cellIs" dxfId="11047" priority="10931" operator="equal">
      <formula>0</formula>
    </cfRule>
  </conditionalFormatting>
  <conditionalFormatting sqref="B140 D140:L140">
    <cfRule type="cellIs" dxfId="11046" priority="10930" operator="equal">
      <formula>0</formula>
    </cfRule>
  </conditionalFormatting>
  <conditionalFormatting sqref="C140">
    <cfRule type="cellIs" dxfId="11045" priority="10929" operator="equal">
      <formula>0</formula>
    </cfRule>
  </conditionalFormatting>
  <conditionalFormatting sqref="B139 D139:L139">
    <cfRule type="cellIs" dxfId="11044" priority="10928" operator="equal">
      <formula>0</formula>
    </cfRule>
  </conditionalFormatting>
  <conditionalFormatting sqref="C139">
    <cfRule type="cellIs" dxfId="11043" priority="10927" operator="equal">
      <formula>0</formula>
    </cfRule>
  </conditionalFormatting>
  <conditionalFormatting sqref="B140 D140:L140">
    <cfRule type="cellIs" dxfId="11042" priority="10926" operator="equal">
      <formula>0</formula>
    </cfRule>
  </conditionalFormatting>
  <conditionalFormatting sqref="C140">
    <cfRule type="cellIs" dxfId="11041" priority="10925" operator="equal">
      <formula>0</formula>
    </cfRule>
  </conditionalFormatting>
  <conditionalFormatting sqref="B140 D140:L140">
    <cfRule type="cellIs" dxfId="11040" priority="10924" operator="equal">
      <formula>0</formula>
    </cfRule>
  </conditionalFormatting>
  <conditionalFormatting sqref="C140">
    <cfRule type="cellIs" dxfId="11039" priority="10923" operator="equal">
      <formula>0</formula>
    </cfRule>
  </conditionalFormatting>
  <conditionalFormatting sqref="B141 D141:L141">
    <cfRule type="cellIs" dxfId="11038" priority="10922" operator="equal">
      <formula>0</formula>
    </cfRule>
  </conditionalFormatting>
  <conditionalFormatting sqref="C141">
    <cfRule type="cellIs" dxfId="11037" priority="10921" operator="equal">
      <formula>0</formula>
    </cfRule>
  </conditionalFormatting>
  <conditionalFormatting sqref="B140 D140:L140">
    <cfRule type="cellIs" dxfId="11036" priority="10920" operator="equal">
      <formula>0</formula>
    </cfRule>
  </conditionalFormatting>
  <conditionalFormatting sqref="C140">
    <cfRule type="cellIs" dxfId="11035" priority="10919" operator="equal">
      <formula>0</formula>
    </cfRule>
  </conditionalFormatting>
  <conditionalFormatting sqref="B141 D141:L141">
    <cfRule type="cellIs" dxfId="11034" priority="10918" operator="equal">
      <formula>0</formula>
    </cfRule>
  </conditionalFormatting>
  <conditionalFormatting sqref="C141">
    <cfRule type="cellIs" dxfId="11033" priority="10917" operator="equal">
      <formula>0</formula>
    </cfRule>
  </conditionalFormatting>
  <conditionalFormatting sqref="B141 D141:L141">
    <cfRule type="cellIs" dxfId="11032" priority="10916" operator="equal">
      <formula>0</formula>
    </cfRule>
  </conditionalFormatting>
  <conditionalFormatting sqref="C141">
    <cfRule type="cellIs" dxfId="11031" priority="10915" operator="equal">
      <formula>0</formula>
    </cfRule>
  </conditionalFormatting>
  <conditionalFormatting sqref="B137 D137:L137">
    <cfRule type="cellIs" dxfId="11030" priority="10914" operator="equal">
      <formula>0</formula>
    </cfRule>
  </conditionalFormatting>
  <conditionalFormatting sqref="C137">
    <cfRule type="cellIs" dxfId="11029" priority="10913" operator="equal">
      <formula>0</formula>
    </cfRule>
  </conditionalFormatting>
  <conditionalFormatting sqref="B138 D138:L138">
    <cfRule type="cellIs" dxfId="11028" priority="10912" operator="equal">
      <formula>0</formula>
    </cfRule>
  </conditionalFormatting>
  <conditionalFormatting sqref="C138">
    <cfRule type="cellIs" dxfId="11027" priority="10911" operator="equal">
      <formula>0</formula>
    </cfRule>
  </conditionalFormatting>
  <conditionalFormatting sqref="B138 D138:L138">
    <cfRule type="cellIs" dxfId="11026" priority="10910" operator="equal">
      <formula>0</formula>
    </cfRule>
  </conditionalFormatting>
  <conditionalFormatting sqref="C138">
    <cfRule type="cellIs" dxfId="11025" priority="10909" operator="equal">
      <formula>0</formula>
    </cfRule>
  </conditionalFormatting>
  <conditionalFormatting sqref="B139 D139:L139">
    <cfRule type="cellIs" dxfId="11024" priority="10908" operator="equal">
      <formula>0</formula>
    </cfRule>
  </conditionalFormatting>
  <conditionalFormatting sqref="C139">
    <cfRule type="cellIs" dxfId="11023" priority="10907" operator="equal">
      <formula>0</formula>
    </cfRule>
  </conditionalFormatting>
  <conditionalFormatting sqref="B138 D138:L138">
    <cfRule type="cellIs" dxfId="11022" priority="10906" operator="equal">
      <formula>0</formula>
    </cfRule>
  </conditionalFormatting>
  <conditionalFormatting sqref="C138">
    <cfRule type="cellIs" dxfId="11021" priority="10905" operator="equal">
      <formula>0</formula>
    </cfRule>
  </conditionalFormatting>
  <conditionalFormatting sqref="B139 D139:L139">
    <cfRule type="cellIs" dxfId="11020" priority="10904" operator="equal">
      <formula>0</formula>
    </cfRule>
  </conditionalFormatting>
  <conditionalFormatting sqref="C139">
    <cfRule type="cellIs" dxfId="11019" priority="10903" operator="equal">
      <formula>0</formula>
    </cfRule>
  </conditionalFormatting>
  <conditionalFormatting sqref="B139 D139:L139">
    <cfRule type="cellIs" dxfId="11018" priority="10902" operator="equal">
      <formula>0</formula>
    </cfRule>
  </conditionalFormatting>
  <conditionalFormatting sqref="C139">
    <cfRule type="cellIs" dxfId="11017" priority="10901" operator="equal">
      <formula>0</formula>
    </cfRule>
  </conditionalFormatting>
  <conditionalFormatting sqref="B140 D140:L140">
    <cfRule type="cellIs" dxfId="11016" priority="10900" operator="equal">
      <formula>0</formula>
    </cfRule>
  </conditionalFormatting>
  <conditionalFormatting sqref="C140">
    <cfRule type="cellIs" dxfId="11015" priority="10899" operator="equal">
      <formula>0</formula>
    </cfRule>
  </conditionalFormatting>
  <conditionalFormatting sqref="B139 D139:L139">
    <cfRule type="cellIs" dxfId="11014" priority="10898" operator="equal">
      <formula>0</formula>
    </cfRule>
  </conditionalFormatting>
  <conditionalFormatting sqref="C139">
    <cfRule type="cellIs" dxfId="11013" priority="10897" operator="equal">
      <formula>0</formula>
    </cfRule>
  </conditionalFormatting>
  <conditionalFormatting sqref="B140 D140:L140">
    <cfRule type="cellIs" dxfId="11012" priority="10896" operator="equal">
      <formula>0</formula>
    </cfRule>
  </conditionalFormatting>
  <conditionalFormatting sqref="C140">
    <cfRule type="cellIs" dxfId="11011" priority="10895" operator="equal">
      <formula>0</formula>
    </cfRule>
  </conditionalFormatting>
  <conditionalFormatting sqref="B140 D140:L140">
    <cfRule type="cellIs" dxfId="11010" priority="10894" operator="equal">
      <formula>0</formula>
    </cfRule>
  </conditionalFormatting>
  <conditionalFormatting sqref="C140">
    <cfRule type="cellIs" dxfId="11009" priority="10893" operator="equal">
      <formula>0</formula>
    </cfRule>
  </conditionalFormatting>
  <conditionalFormatting sqref="B141 D141:L141">
    <cfRule type="cellIs" dxfId="11008" priority="10892" operator="equal">
      <formula>0</formula>
    </cfRule>
  </conditionalFormatting>
  <conditionalFormatting sqref="C141">
    <cfRule type="cellIs" dxfId="11007" priority="10891" operator="equal">
      <formula>0</formula>
    </cfRule>
  </conditionalFormatting>
  <conditionalFormatting sqref="B140 D140:L140">
    <cfRule type="cellIs" dxfId="11006" priority="10890" operator="equal">
      <formula>0</formula>
    </cfRule>
  </conditionalFormatting>
  <conditionalFormatting sqref="C140">
    <cfRule type="cellIs" dxfId="11005" priority="10889" operator="equal">
      <formula>0</formula>
    </cfRule>
  </conditionalFormatting>
  <conditionalFormatting sqref="B141 D141:L141">
    <cfRule type="cellIs" dxfId="11004" priority="10888" operator="equal">
      <formula>0</formula>
    </cfRule>
  </conditionalFormatting>
  <conditionalFormatting sqref="C141">
    <cfRule type="cellIs" dxfId="11003" priority="10887" operator="equal">
      <formula>0</formula>
    </cfRule>
  </conditionalFormatting>
  <conditionalFormatting sqref="B141 D141:L141">
    <cfRule type="cellIs" dxfId="11002" priority="10886" operator="equal">
      <formula>0</formula>
    </cfRule>
  </conditionalFormatting>
  <conditionalFormatting sqref="C141">
    <cfRule type="cellIs" dxfId="11001" priority="10885" operator="equal">
      <formula>0</formula>
    </cfRule>
  </conditionalFormatting>
  <conditionalFormatting sqref="B136 D136:L136">
    <cfRule type="cellIs" dxfId="11000" priority="10884" operator="equal">
      <formula>0</formula>
    </cfRule>
  </conditionalFormatting>
  <conditionalFormatting sqref="C136">
    <cfRule type="cellIs" dxfId="10999" priority="10883" operator="equal">
      <formula>0</formula>
    </cfRule>
  </conditionalFormatting>
  <conditionalFormatting sqref="B137 D137:L137">
    <cfRule type="cellIs" dxfId="10998" priority="10882" operator="equal">
      <formula>0</formula>
    </cfRule>
  </conditionalFormatting>
  <conditionalFormatting sqref="C137">
    <cfRule type="cellIs" dxfId="10997" priority="10881" operator="equal">
      <formula>0</formula>
    </cfRule>
  </conditionalFormatting>
  <conditionalFormatting sqref="B137 D137:L137">
    <cfRule type="cellIs" dxfId="10996" priority="10880" operator="equal">
      <formula>0</formula>
    </cfRule>
  </conditionalFormatting>
  <conditionalFormatting sqref="C137">
    <cfRule type="cellIs" dxfId="10995" priority="10879" operator="equal">
      <formula>0</formula>
    </cfRule>
  </conditionalFormatting>
  <conditionalFormatting sqref="B138 D138:L138">
    <cfRule type="cellIs" dxfId="10994" priority="10878" operator="equal">
      <formula>0</formula>
    </cfRule>
  </conditionalFormatting>
  <conditionalFormatting sqref="C138">
    <cfRule type="cellIs" dxfId="10993" priority="10877" operator="equal">
      <formula>0</formula>
    </cfRule>
  </conditionalFormatting>
  <conditionalFormatting sqref="B137 D137:L137">
    <cfRule type="cellIs" dxfId="10992" priority="10876" operator="equal">
      <formula>0</formula>
    </cfRule>
  </conditionalFormatting>
  <conditionalFormatting sqref="C137">
    <cfRule type="cellIs" dxfId="10991" priority="10875" operator="equal">
      <formula>0</formula>
    </cfRule>
  </conditionalFormatting>
  <conditionalFormatting sqref="B138 D138:L138">
    <cfRule type="cellIs" dxfId="10990" priority="10874" operator="equal">
      <formula>0</formula>
    </cfRule>
  </conditionalFormatting>
  <conditionalFormatting sqref="C138">
    <cfRule type="cellIs" dxfId="10989" priority="10873" operator="equal">
      <formula>0</formula>
    </cfRule>
  </conditionalFormatting>
  <conditionalFormatting sqref="B138 D138:L138">
    <cfRule type="cellIs" dxfId="10988" priority="10872" operator="equal">
      <formula>0</formula>
    </cfRule>
  </conditionalFormatting>
  <conditionalFormatting sqref="C138">
    <cfRule type="cellIs" dxfId="10987" priority="10871" operator="equal">
      <formula>0</formula>
    </cfRule>
  </conditionalFormatting>
  <conditionalFormatting sqref="B139 D139:L139">
    <cfRule type="cellIs" dxfId="10986" priority="10870" operator="equal">
      <formula>0</formula>
    </cfRule>
  </conditionalFormatting>
  <conditionalFormatting sqref="C139">
    <cfRule type="cellIs" dxfId="10985" priority="10869" operator="equal">
      <formula>0</formula>
    </cfRule>
  </conditionalFormatting>
  <conditionalFormatting sqref="B138 D138:L138">
    <cfRule type="cellIs" dxfId="10984" priority="10868" operator="equal">
      <formula>0</formula>
    </cfRule>
  </conditionalFormatting>
  <conditionalFormatting sqref="C138">
    <cfRule type="cellIs" dxfId="10983" priority="10867" operator="equal">
      <formula>0</formula>
    </cfRule>
  </conditionalFormatting>
  <conditionalFormatting sqref="B139 D139:L139">
    <cfRule type="cellIs" dxfId="10982" priority="10866" operator="equal">
      <formula>0</formula>
    </cfRule>
  </conditionalFormatting>
  <conditionalFormatting sqref="C139">
    <cfRule type="cellIs" dxfId="10981" priority="10865" operator="equal">
      <formula>0</formula>
    </cfRule>
  </conditionalFormatting>
  <conditionalFormatting sqref="B139 D139:L139">
    <cfRule type="cellIs" dxfId="10980" priority="10864" operator="equal">
      <formula>0</formula>
    </cfRule>
  </conditionalFormatting>
  <conditionalFormatting sqref="C139">
    <cfRule type="cellIs" dxfId="10979" priority="10863" operator="equal">
      <formula>0</formula>
    </cfRule>
  </conditionalFormatting>
  <conditionalFormatting sqref="B140 D140:L140">
    <cfRule type="cellIs" dxfId="10978" priority="10862" operator="equal">
      <formula>0</formula>
    </cfRule>
  </conditionalFormatting>
  <conditionalFormatting sqref="C140">
    <cfRule type="cellIs" dxfId="10977" priority="10861" operator="equal">
      <formula>0</formula>
    </cfRule>
  </conditionalFormatting>
  <conditionalFormatting sqref="B139 D139:L139">
    <cfRule type="cellIs" dxfId="10976" priority="10860" operator="equal">
      <formula>0</formula>
    </cfRule>
  </conditionalFormatting>
  <conditionalFormatting sqref="C139">
    <cfRule type="cellIs" dxfId="10975" priority="10859" operator="equal">
      <formula>0</formula>
    </cfRule>
  </conditionalFormatting>
  <conditionalFormatting sqref="B140 D140:L140">
    <cfRule type="cellIs" dxfId="10974" priority="10858" operator="equal">
      <formula>0</formula>
    </cfRule>
  </conditionalFormatting>
  <conditionalFormatting sqref="C140">
    <cfRule type="cellIs" dxfId="10973" priority="10857" operator="equal">
      <formula>0</formula>
    </cfRule>
  </conditionalFormatting>
  <conditionalFormatting sqref="B140 D140:L140">
    <cfRule type="cellIs" dxfId="10972" priority="10856" operator="equal">
      <formula>0</formula>
    </cfRule>
  </conditionalFormatting>
  <conditionalFormatting sqref="C140">
    <cfRule type="cellIs" dxfId="10971" priority="10855" operator="equal">
      <formula>0</formula>
    </cfRule>
  </conditionalFormatting>
  <conditionalFormatting sqref="B141 D141:L141">
    <cfRule type="cellIs" dxfId="10970" priority="10854" operator="equal">
      <formula>0</formula>
    </cfRule>
  </conditionalFormatting>
  <conditionalFormatting sqref="C141">
    <cfRule type="cellIs" dxfId="10969" priority="10853" operator="equal">
      <formula>0</formula>
    </cfRule>
  </conditionalFormatting>
  <conditionalFormatting sqref="AJ142:AK142">
    <cfRule type="cellIs" dxfId="10968" priority="10852" operator="equal">
      <formula>0</formula>
    </cfRule>
  </conditionalFormatting>
  <conditionalFormatting sqref="AJ136:AK136">
    <cfRule type="cellIs" dxfId="10967" priority="10851" operator="equal">
      <formula>0</formula>
    </cfRule>
  </conditionalFormatting>
  <conditionalFormatting sqref="AJ137:AK137">
    <cfRule type="cellIs" dxfId="10966" priority="10850" operator="equal">
      <formula>0</formula>
    </cfRule>
  </conditionalFormatting>
  <conditionalFormatting sqref="AJ137:AK137">
    <cfRule type="cellIs" dxfId="10965" priority="10849" operator="equal">
      <formula>0</formula>
    </cfRule>
  </conditionalFormatting>
  <conditionalFormatting sqref="AJ138:AK138">
    <cfRule type="cellIs" dxfId="10964" priority="10848" operator="equal">
      <formula>0</formula>
    </cfRule>
  </conditionalFormatting>
  <conditionalFormatting sqref="AJ137:AK137">
    <cfRule type="cellIs" dxfId="10963" priority="10847" operator="equal">
      <formula>0</formula>
    </cfRule>
  </conditionalFormatting>
  <conditionalFormatting sqref="AJ138:AK138">
    <cfRule type="cellIs" dxfId="10962" priority="10846" operator="equal">
      <formula>0</formula>
    </cfRule>
  </conditionalFormatting>
  <conditionalFormatting sqref="AJ138:AK138">
    <cfRule type="cellIs" dxfId="10961" priority="10845" operator="equal">
      <formula>0</formula>
    </cfRule>
  </conditionalFormatting>
  <conditionalFormatting sqref="AJ139:AK139">
    <cfRule type="cellIs" dxfId="10960" priority="10844" operator="equal">
      <formula>0</formula>
    </cfRule>
  </conditionalFormatting>
  <conditionalFormatting sqref="AJ138:AK138">
    <cfRule type="cellIs" dxfId="10959" priority="10843" operator="equal">
      <formula>0</formula>
    </cfRule>
  </conditionalFormatting>
  <conditionalFormatting sqref="AJ139:AK139">
    <cfRule type="cellIs" dxfId="10958" priority="10842" operator="equal">
      <formula>0</formula>
    </cfRule>
  </conditionalFormatting>
  <conditionalFormatting sqref="AJ139:AK139">
    <cfRule type="cellIs" dxfId="10957" priority="10841" operator="equal">
      <formula>0</formula>
    </cfRule>
  </conditionalFormatting>
  <conditionalFormatting sqref="AJ140:AK140">
    <cfRule type="cellIs" dxfId="10956" priority="10840" operator="equal">
      <formula>0</formula>
    </cfRule>
  </conditionalFormatting>
  <conditionalFormatting sqref="AJ139:AK139">
    <cfRule type="cellIs" dxfId="10955" priority="10839" operator="equal">
      <formula>0</formula>
    </cfRule>
  </conditionalFormatting>
  <conditionalFormatting sqref="AJ140:AK140">
    <cfRule type="cellIs" dxfId="10954" priority="10838" operator="equal">
      <formula>0</formula>
    </cfRule>
  </conditionalFormatting>
  <conditionalFormatting sqref="AJ140:AK140">
    <cfRule type="cellIs" dxfId="10953" priority="10837" operator="equal">
      <formula>0</formula>
    </cfRule>
  </conditionalFormatting>
  <conditionalFormatting sqref="AJ141:AK141">
    <cfRule type="cellIs" dxfId="10952" priority="10836" operator="equal">
      <formula>0</formula>
    </cfRule>
  </conditionalFormatting>
  <conditionalFormatting sqref="AJ135:AK135">
    <cfRule type="cellIs" dxfId="10951" priority="10835" operator="equal">
      <formula>0</formula>
    </cfRule>
  </conditionalFormatting>
  <conditionalFormatting sqref="AJ136:AK136">
    <cfRule type="cellIs" dxfId="10950" priority="10834" operator="equal">
      <formula>0</formula>
    </cfRule>
  </conditionalFormatting>
  <conditionalFormatting sqref="AJ136:AK136">
    <cfRule type="cellIs" dxfId="10949" priority="10833" operator="equal">
      <formula>0</formula>
    </cfRule>
  </conditionalFormatting>
  <conditionalFormatting sqref="AJ137:AK137">
    <cfRule type="cellIs" dxfId="10948" priority="10832" operator="equal">
      <formula>0</formula>
    </cfRule>
  </conditionalFormatting>
  <conditionalFormatting sqref="AJ136:AK136">
    <cfRule type="cellIs" dxfId="10947" priority="10831" operator="equal">
      <formula>0</formula>
    </cfRule>
  </conditionalFormatting>
  <conditionalFormatting sqref="AJ137:AK137">
    <cfRule type="cellIs" dxfId="10946" priority="10830" operator="equal">
      <formula>0</formula>
    </cfRule>
  </conditionalFormatting>
  <conditionalFormatting sqref="AJ137:AK137">
    <cfRule type="cellIs" dxfId="10945" priority="10829" operator="equal">
      <formula>0</formula>
    </cfRule>
  </conditionalFormatting>
  <conditionalFormatting sqref="AJ138:AK138">
    <cfRule type="cellIs" dxfId="10944" priority="10828" operator="equal">
      <formula>0</formula>
    </cfRule>
  </conditionalFormatting>
  <conditionalFormatting sqref="AJ137:AK137">
    <cfRule type="cellIs" dxfId="10943" priority="10827" operator="equal">
      <formula>0</formula>
    </cfRule>
  </conditionalFormatting>
  <conditionalFormatting sqref="AJ138:AK138">
    <cfRule type="cellIs" dxfId="10942" priority="10826" operator="equal">
      <formula>0</formula>
    </cfRule>
  </conditionalFormatting>
  <conditionalFormatting sqref="AJ138:AK138">
    <cfRule type="cellIs" dxfId="10941" priority="10825" operator="equal">
      <formula>0</formula>
    </cfRule>
  </conditionalFormatting>
  <conditionalFormatting sqref="AJ139:AK139">
    <cfRule type="cellIs" dxfId="10940" priority="10824" operator="equal">
      <formula>0</formula>
    </cfRule>
  </conditionalFormatting>
  <conditionalFormatting sqref="AJ138:AK138">
    <cfRule type="cellIs" dxfId="10939" priority="10823" operator="equal">
      <formula>0</formula>
    </cfRule>
  </conditionalFormatting>
  <conditionalFormatting sqref="AJ139:AK139">
    <cfRule type="cellIs" dxfId="10938" priority="10822" operator="equal">
      <formula>0</formula>
    </cfRule>
  </conditionalFormatting>
  <conditionalFormatting sqref="AJ139:AK139">
    <cfRule type="cellIs" dxfId="10937" priority="10821" operator="equal">
      <formula>0</formula>
    </cfRule>
  </conditionalFormatting>
  <conditionalFormatting sqref="AJ140:AK140">
    <cfRule type="cellIs" dxfId="10936" priority="10820" operator="equal">
      <formula>0</formula>
    </cfRule>
  </conditionalFormatting>
  <conditionalFormatting sqref="AJ135:AK135">
    <cfRule type="cellIs" dxfId="10935" priority="10819" operator="equal">
      <formula>0</formula>
    </cfRule>
  </conditionalFormatting>
  <conditionalFormatting sqref="AJ136:AK136">
    <cfRule type="cellIs" dxfId="10934" priority="10818" operator="equal">
      <formula>0</formula>
    </cfRule>
  </conditionalFormatting>
  <conditionalFormatting sqref="AJ136:AK136">
    <cfRule type="cellIs" dxfId="10933" priority="10817" operator="equal">
      <formula>0</formula>
    </cfRule>
  </conditionalFormatting>
  <conditionalFormatting sqref="AJ137:AK137">
    <cfRule type="cellIs" dxfId="10932" priority="10816" operator="equal">
      <formula>0</formula>
    </cfRule>
  </conditionalFormatting>
  <conditionalFormatting sqref="AJ136:AK136">
    <cfRule type="cellIs" dxfId="10931" priority="10815" operator="equal">
      <formula>0</formula>
    </cfRule>
  </conditionalFormatting>
  <conditionalFormatting sqref="AJ137:AK137">
    <cfRule type="cellIs" dxfId="10930" priority="10814" operator="equal">
      <formula>0</formula>
    </cfRule>
  </conditionalFormatting>
  <conditionalFormatting sqref="AJ137:AK137">
    <cfRule type="cellIs" dxfId="10929" priority="10813" operator="equal">
      <formula>0</formula>
    </cfRule>
  </conditionalFormatting>
  <conditionalFormatting sqref="AJ138:AK138">
    <cfRule type="cellIs" dxfId="10928" priority="10812" operator="equal">
      <formula>0</formula>
    </cfRule>
  </conditionalFormatting>
  <conditionalFormatting sqref="AJ137:AK137">
    <cfRule type="cellIs" dxfId="10927" priority="10811" operator="equal">
      <formula>0</formula>
    </cfRule>
  </conditionalFormatting>
  <conditionalFormatting sqref="AJ138:AK138">
    <cfRule type="cellIs" dxfId="10926" priority="10810" operator="equal">
      <formula>0</formula>
    </cfRule>
  </conditionalFormatting>
  <conditionalFormatting sqref="AJ138:AK138">
    <cfRule type="cellIs" dxfId="10925" priority="10809" operator="equal">
      <formula>0</formula>
    </cfRule>
  </conditionalFormatting>
  <conditionalFormatting sqref="AJ139:AK139">
    <cfRule type="cellIs" dxfId="10924" priority="10808" operator="equal">
      <formula>0</formula>
    </cfRule>
  </conditionalFormatting>
  <conditionalFormatting sqref="AJ138:AK138">
    <cfRule type="cellIs" dxfId="10923" priority="10807" operator="equal">
      <formula>0</formula>
    </cfRule>
  </conditionalFormatting>
  <conditionalFormatting sqref="AJ139:AK139">
    <cfRule type="cellIs" dxfId="10922" priority="10806" operator="equal">
      <formula>0</formula>
    </cfRule>
  </conditionalFormatting>
  <conditionalFormatting sqref="AJ139:AK139">
    <cfRule type="cellIs" dxfId="10921" priority="10805" operator="equal">
      <formula>0</formula>
    </cfRule>
  </conditionalFormatting>
  <conditionalFormatting sqref="AJ134:AK134">
    <cfRule type="cellIs" dxfId="10920" priority="10804" operator="equal">
      <formula>0</formula>
    </cfRule>
  </conditionalFormatting>
  <conditionalFormatting sqref="AJ135:AK135">
    <cfRule type="cellIs" dxfId="10919" priority="10803" operator="equal">
      <formula>0</formula>
    </cfRule>
  </conditionalFormatting>
  <conditionalFormatting sqref="AJ135:AK135">
    <cfRule type="cellIs" dxfId="10918" priority="10802" operator="equal">
      <formula>0</formula>
    </cfRule>
  </conditionalFormatting>
  <conditionalFormatting sqref="AJ136:AK136">
    <cfRule type="cellIs" dxfId="10917" priority="10801" operator="equal">
      <formula>0</formula>
    </cfRule>
  </conditionalFormatting>
  <conditionalFormatting sqref="AJ135:AK135">
    <cfRule type="cellIs" dxfId="10916" priority="10800" operator="equal">
      <formula>0</formula>
    </cfRule>
  </conditionalFormatting>
  <conditionalFormatting sqref="AJ136:AK136">
    <cfRule type="cellIs" dxfId="10915" priority="10799" operator="equal">
      <formula>0</formula>
    </cfRule>
  </conditionalFormatting>
  <conditionalFormatting sqref="AJ136:AK136">
    <cfRule type="cellIs" dxfId="10914" priority="10798" operator="equal">
      <formula>0</formula>
    </cfRule>
  </conditionalFormatting>
  <conditionalFormatting sqref="AJ137:AK137">
    <cfRule type="cellIs" dxfId="10913" priority="10797" operator="equal">
      <formula>0</formula>
    </cfRule>
  </conditionalFormatting>
  <conditionalFormatting sqref="AJ136:AK136">
    <cfRule type="cellIs" dxfId="10912" priority="10796" operator="equal">
      <formula>0</formula>
    </cfRule>
  </conditionalFormatting>
  <conditionalFormatting sqref="AJ137:AK137">
    <cfRule type="cellIs" dxfId="10911" priority="10795" operator="equal">
      <formula>0</formula>
    </cfRule>
  </conditionalFormatting>
  <conditionalFormatting sqref="AJ137:AK137">
    <cfRule type="cellIs" dxfId="10910" priority="10794" operator="equal">
      <formula>0</formula>
    </cfRule>
  </conditionalFormatting>
  <conditionalFormatting sqref="AJ138:AK138">
    <cfRule type="cellIs" dxfId="10909" priority="10793" operator="equal">
      <formula>0</formula>
    </cfRule>
  </conditionalFormatting>
  <conditionalFormatting sqref="AJ137:AK137">
    <cfRule type="cellIs" dxfId="10908" priority="10792" operator="equal">
      <formula>0</formula>
    </cfRule>
  </conditionalFormatting>
  <conditionalFormatting sqref="AJ138:AK138">
    <cfRule type="cellIs" dxfId="10907" priority="10791" operator="equal">
      <formula>0</formula>
    </cfRule>
  </conditionalFormatting>
  <conditionalFormatting sqref="AJ138:AK138">
    <cfRule type="cellIs" dxfId="10906" priority="10790" operator="equal">
      <formula>0</formula>
    </cfRule>
  </conditionalFormatting>
  <conditionalFormatting sqref="AJ139:AK139">
    <cfRule type="cellIs" dxfId="10905" priority="10789" operator="equal">
      <formula>0</formula>
    </cfRule>
  </conditionalFormatting>
  <conditionalFormatting sqref="AJ137:AK137">
    <cfRule type="cellIs" dxfId="10904" priority="10788" operator="equal">
      <formula>0</formula>
    </cfRule>
  </conditionalFormatting>
  <conditionalFormatting sqref="AJ138:AK138">
    <cfRule type="cellIs" dxfId="10903" priority="10787" operator="equal">
      <formula>0</formula>
    </cfRule>
  </conditionalFormatting>
  <conditionalFormatting sqref="AJ138:AK138">
    <cfRule type="cellIs" dxfId="10902" priority="10786" operator="equal">
      <formula>0</formula>
    </cfRule>
  </conditionalFormatting>
  <conditionalFormatting sqref="AJ139:AK139">
    <cfRule type="cellIs" dxfId="10901" priority="10785" operator="equal">
      <formula>0</formula>
    </cfRule>
  </conditionalFormatting>
  <conditionalFormatting sqref="AJ138:AK138">
    <cfRule type="cellIs" dxfId="10900" priority="10784" operator="equal">
      <formula>0</formula>
    </cfRule>
  </conditionalFormatting>
  <conditionalFormatting sqref="AJ139:AK139">
    <cfRule type="cellIs" dxfId="10899" priority="10783" operator="equal">
      <formula>0</formula>
    </cfRule>
  </conditionalFormatting>
  <conditionalFormatting sqref="AJ139:AK139">
    <cfRule type="cellIs" dxfId="10898" priority="10782" operator="equal">
      <formula>0</formula>
    </cfRule>
  </conditionalFormatting>
  <conditionalFormatting sqref="AJ140:AK140">
    <cfRule type="cellIs" dxfId="10897" priority="10781" operator="equal">
      <formula>0</formula>
    </cfRule>
  </conditionalFormatting>
  <conditionalFormatting sqref="AJ139:AK139">
    <cfRule type="cellIs" dxfId="10896" priority="10780" operator="equal">
      <formula>0</formula>
    </cfRule>
  </conditionalFormatting>
  <conditionalFormatting sqref="AJ140:AK140">
    <cfRule type="cellIs" dxfId="10895" priority="10779" operator="equal">
      <formula>0</formula>
    </cfRule>
  </conditionalFormatting>
  <conditionalFormatting sqref="AJ140:AK140">
    <cfRule type="cellIs" dxfId="10894" priority="10778" operator="equal">
      <formula>0</formula>
    </cfRule>
  </conditionalFormatting>
  <conditionalFormatting sqref="AJ141:AK141">
    <cfRule type="cellIs" dxfId="10893" priority="10777" operator="equal">
      <formula>0</formula>
    </cfRule>
  </conditionalFormatting>
  <conditionalFormatting sqref="AJ140:AK140">
    <cfRule type="cellIs" dxfId="10892" priority="10776" operator="equal">
      <formula>0</formula>
    </cfRule>
  </conditionalFormatting>
  <conditionalFormatting sqref="AJ141:AK141">
    <cfRule type="cellIs" dxfId="10891" priority="10775" operator="equal">
      <formula>0</formula>
    </cfRule>
  </conditionalFormatting>
  <conditionalFormatting sqref="AJ141:AK141">
    <cfRule type="cellIs" dxfId="10890" priority="10774" operator="equal">
      <formula>0</formula>
    </cfRule>
  </conditionalFormatting>
  <conditionalFormatting sqref="AJ136:AK136">
    <cfRule type="cellIs" dxfId="10889" priority="10773" operator="equal">
      <formula>0</formula>
    </cfRule>
  </conditionalFormatting>
  <conditionalFormatting sqref="AJ137:AK137">
    <cfRule type="cellIs" dxfId="10888" priority="10772" operator="equal">
      <formula>0</formula>
    </cfRule>
  </conditionalFormatting>
  <conditionalFormatting sqref="AJ137:AK137">
    <cfRule type="cellIs" dxfId="10887" priority="10771" operator="equal">
      <formula>0</formula>
    </cfRule>
  </conditionalFormatting>
  <conditionalFormatting sqref="AJ138:AK138">
    <cfRule type="cellIs" dxfId="10886" priority="10770" operator="equal">
      <formula>0</formula>
    </cfRule>
  </conditionalFormatting>
  <conditionalFormatting sqref="AJ137:AK137">
    <cfRule type="cellIs" dxfId="10885" priority="10769" operator="equal">
      <formula>0</formula>
    </cfRule>
  </conditionalFormatting>
  <conditionalFormatting sqref="AJ138:AK138">
    <cfRule type="cellIs" dxfId="10884" priority="10768" operator="equal">
      <formula>0</formula>
    </cfRule>
  </conditionalFormatting>
  <conditionalFormatting sqref="AJ138:AK138">
    <cfRule type="cellIs" dxfId="10883" priority="10767" operator="equal">
      <formula>0</formula>
    </cfRule>
  </conditionalFormatting>
  <conditionalFormatting sqref="AJ139:AK139">
    <cfRule type="cellIs" dxfId="10882" priority="10766" operator="equal">
      <formula>0</formula>
    </cfRule>
  </conditionalFormatting>
  <conditionalFormatting sqref="AJ138:AK138">
    <cfRule type="cellIs" dxfId="10881" priority="10765" operator="equal">
      <formula>0</formula>
    </cfRule>
  </conditionalFormatting>
  <conditionalFormatting sqref="AJ139:AK139">
    <cfRule type="cellIs" dxfId="10880" priority="10764" operator="equal">
      <formula>0</formula>
    </cfRule>
  </conditionalFormatting>
  <conditionalFormatting sqref="AJ139:AK139">
    <cfRule type="cellIs" dxfId="10879" priority="10763" operator="equal">
      <formula>0</formula>
    </cfRule>
  </conditionalFormatting>
  <conditionalFormatting sqref="AJ140:AK140">
    <cfRule type="cellIs" dxfId="10878" priority="10762" operator="equal">
      <formula>0</formula>
    </cfRule>
  </conditionalFormatting>
  <conditionalFormatting sqref="AJ139:AK139">
    <cfRule type="cellIs" dxfId="10877" priority="10761" operator="equal">
      <formula>0</formula>
    </cfRule>
  </conditionalFormatting>
  <conditionalFormatting sqref="AJ140:AK140">
    <cfRule type="cellIs" dxfId="10876" priority="10760" operator="equal">
      <formula>0</formula>
    </cfRule>
  </conditionalFormatting>
  <conditionalFormatting sqref="AJ140:AK140">
    <cfRule type="cellIs" dxfId="10875" priority="10759" operator="equal">
      <formula>0</formula>
    </cfRule>
  </conditionalFormatting>
  <conditionalFormatting sqref="AJ141:AK141">
    <cfRule type="cellIs" dxfId="10874" priority="10758" operator="equal">
      <formula>0</formula>
    </cfRule>
  </conditionalFormatting>
  <conditionalFormatting sqref="AJ136:AK136">
    <cfRule type="cellIs" dxfId="10873" priority="10757" operator="equal">
      <formula>0</formula>
    </cfRule>
  </conditionalFormatting>
  <conditionalFormatting sqref="AJ137:AK137">
    <cfRule type="cellIs" dxfId="10872" priority="10756" operator="equal">
      <formula>0</formula>
    </cfRule>
  </conditionalFormatting>
  <conditionalFormatting sqref="AJ137:AK137">
    <cfRule type="cellIs" dxfId="10871" priority="10755" operator="equal">
      <formula>0</formula>
    </cfRule>
  </conditionalFormatting>
  <conditionalFormatting sqref="AJ138:AK138">
    <cfRule type="cellIs" dxfId="10870" priority="10754" operator="equal">
      <formula>0</formula>
    </cfRule>
  </conditionalFormatting>
  <conditionalFormatting sqref="AJ137:AK137">
    <cfRule type="cellIs" dxfId="10869" priority="10753" operator="equal">
      <formula>0</formula>
    </cfRule>
  </conditionalFormatting>
  <conditionalFormatting sqref="AJ138:AK138">
    <cfRule type="cellIs" dxfId="10868" priority="10752" operator="equal">
      <formula>0</formula>
    </cfRule>
  </conditionalFormatting>
  <conditionalFormatting sqref="AJ138:AK138">
    <cfRule type="cellIs" dxfId="10867" priority="10751" operator="equal">
      <formula>0</formula>
    </cfRule>
  </conditionalFormatting>
  <conditionalFormatting sqref="AJ139:AK139">
    <cfRule type="cellIs" dxfId="10866" priority="10750" operator="equal">
      <formula>0</formula>
    </cfRule>
  </conditionalFormatting>
  <conditionalFormatting sqref="AJ138:AK138">
    <cfRule type="cellIs" dxfId="10865" priority="10749" operator="equal">
      <formula>0</formula>
    </cfRule>
  </conditionalFormatting>
  <conditionalFormatting sqref="AJ139:AK139">
    <cfRule type="cellIs" dxfId="10864" priority="10748" operator="equal">
      <formula>0</formula>
    </cfRule>
  </conditionalFormatting>
  <conditionalFormatting sqref="AJ139:AK139">
    <cfRule type="cellIs" dxfId="10863" priority="10747" operator="equal">
      <formula>0</formula>
    </cfRule>
  </conditionalFormatting>
  <conditionalFormatting sqref="AJ140:AK140">
    <cfRule type="cellIs" dxfId="10862" priority="10746" operator="equal">
      <formula>0</formula>
    </cfRule>
  </conditionalFormatting>
  <conditionalFormatting sqref="AJ139:AK139">
    <cfRule type="cellIs" dxfId="10861" priority="10745" operator="equal">
      <formula>0</formula>
    </cfRule>
  </conditionalFormatting>
  <conditionalFormatting sqref="AJ140:AK140">
    <cfRule type="cellIs" dxfId="10860" priority="10744" operator="equal">
      <formula>0</formula>
    </cfRule>
  </conditionalFormatting>
  <conditionalFormatting sqref="AJ140:AK140">
    <cfRule type="cellIs" dxfId="10859" priority="10743" operator="equal">
      <formula>0</formula>
    </cfRule>
  </conditionalFormatting>
  <conditionalFormatting sqref="AJ135:AK135">
    <cfRule type="cellIs" dxfId="10858" priority="10742" operator="equal">
      <formula>0</formula>
    </cfRule>
  </conditionalFormatting>
  <conditionalFormatting sqref="AJ136:AK136">
    <cfRule type="cellIs" dxfId="10857" priority="10741" operator="equal">
      <formula>0</formula>
    </cfRule>
  </conditionalFormatting>
  <conditionalFormatting sqref="AJ136:AK136">
    <cfRule type="cellIs" dxfId="10856" priority="10740" operator="equal">
      <formula>0</formula>
    </cfRule>
  </conditionalFormatting>
  <conditionalFormatting sqref="AJ137:AK137">
    <cfRule type="cellIs" dxfId="10855" priority="10739" operator="equal">
      <formula>0</formula>
    </cfRule>
  </conditionalFormatting>
  <conditionalFormatting sqref="AJ136:AK136">
    <cfRule type="cellIs" dxfId="10854" priority="10738" operator="equal">
      <formula>0</formula>
    </cfRule>
  </conditionalFormatting>
  <conditionalFormatting sqref="AJ137:AK137">
    <cfRule type="cellIs" dxfId="10853" priority="10737" operator="equal">
      <formula>0</formula>
    </cfRule>
  </conditionalFormatting>
  <conditionalFormatting sqref="AJ137:AK137">
    <cfRule type="cellIs" dxfId="10852" priority="10736" operator="equal">
      <formula>0</formula>
    </cfRule>
  </conditionalFormatting>
  <conditionalFormatting sqref="AJ138:AK138">
    <cfRule type="cellIs" dxfId="10851" priority="10735" operator="equal">
      <formula>0</formula>
    </cfRule>
  </conditionalFormatting>
  <conditionalFormatting sqref="AJ137:AK137">
    <cfRule type="cellIs" dxfId="10850" priority="10734" operator="equal">
      <formula>0</formula>
    </cfRule>
  </conditionalFormatting>
  <conditionalFormatting sqref="AJ138:AK138">
    <cfRule type="cellIs" dxfId="10849" priority="10733" operator="equal">
      <formula>0</formula>
    </cfRule>
  </conditionalFormatting>
  <conditionalFormatting sqref="AJ138:AK138">
    <cfRule type="cellIs" dxfId="10848" priority="10732" operator="equal">
      <formula>0</formula>
    </cfRule>
  </conditionalFormatting>
  <conditionalFormatting sqref="AJ139:AK139">
    <cfRule type="cellIs" dxfId="10847" priority="10731" operator="equal">
      <formula>0</formula>
    </cfRule>
  </conditionalFormatting>
  <conditionalFormatting sqref="AJ138:AK138">
    <cfRule type="cellIs" dxfId="10846" priority="10730" operator="equal">
      <formula>0</formula>
    </cfRule>
  </conditionalFormatting>
  <conditionalFormatting sqref="AJ139:AK139">
    <cfRule type="cellIs" dxfId="10845" priority="10729" operator="equal">
      <formula>0</formula>
    </cfRule>
  </conditionalFormatting>
  <conditionalFormatting sqref="AJ139:AK139">
    <cfRule type="cellIs" dxfId="10844" priority="10728" operator="equal">
      <formula>0</formula>
    </cfRule>
  </conditionalFormatting>
  <conditionalFormatting sqref="AJ140:AK140">
    <cfRule type="cellIs" dxfId="10843" priority="10727" operator="equal">
      <formula>0</formula>
    </cfRule>
  </conditionalFormatting>
  <conditionalFormatting sqref="AJ137:AK137">
    <cfRule type="cellIs" dxfId="10842" priority="10726" operator="equal">
      <formula>0</formula>
    </cfRule>
  </conditionalFormatting>
  <conditionalFormatting sqref="AJ138:AK138">
    <cfRule type="cellIs" dxfId="10841" priority="10725" operator="equal">
      <formula>0</formula>
    </cfRule>
  </conditionalFormatting>
  <conditionalFormatting sqref="AJ138:AK138">
    <cfRule type="cellIs" dxfId="10840" priority="10724" operator="equal">
      <formula>0</formula>
    </cfRule>
  </conditionalFormatting>
  <conditionalFormatting sqref="AJ139:AK139">
    <cfRule type="cellIs" dxfId="10839" priority="10723" operator="equal">
      <formula>0</formula>
    </cfRule>
  </conditionalFormatting>
  <conditionalFormatting sqref="AJ138:AK138">
    <cfRule type="cellIs" dxfId="10838" priority="10722" operator="equal">
      <formula>0</formula>
    </cfRule>
  </conditionalFormatting>
  <conditionalFormatting sqref="AJ139:AK139">
    <cfRule type="cellIs" dxfId="10837" priority="10721" operator="equal">
      <formula>0</formula>
    </cfRule>
  </conditionalFormatting>
  <conditionalFormatting sqref="AJ139:AK139">
    <cfRule type="cellIs" dxfId="10836" priority="10720" operator="equal">
      <formula>0</formula>
    </cfRule>
  </conditionalFormatting>
  <conditionalFormatting sqref="AJ140:AK140">
    <cfRule type="cellIs" dxfId="10835" priority="10719" operator="equal">
      <formula>0</formula>
    </cfRule>
  </conditionalFormatting>
  <conditionalFormatting sqref="AJ139:AK139">
    <cfRule type="cellIs" dxfId="10834" priority="10718" operator="equal">
      <formula>0</formula>
    </cfRule>
  </conditionalFormatting>
  <conditionalFormatting sqref="AJ140:AK140">
    <cfRule type="cellIs" dxfId="10833" priority="10717" operator="equal">
      <formula>0</formula>
    </cfRule>
  </conditionalFormatting>
  <conditionalFormatting sqref="AJ140:AK140">
    <cfRule type="cellIs" dxfId="10832" priority="10716" operator="equal">
      <formula>0</formula>
    </cfRule>
  </conditionalFormatting>
  <conditionalFormatting sqref="AJ141:AK141">
    <cfRule type="cellIs" dxfId="10831" priority="10715" operator="equal">
      <formula>0</formula>
    </cfRule>
  </conditionalFormatting>
  <conditionalFormatting sqref="AJ140:AK140">
    <cfRule type="cellIs" dxfId="10830" priority="10714" operator="equal">
      <formula>0</formula>
    </cfRule>
  </conditionalFormatting>
  <conditionalFormatting sqref="AJ141:AK141">
    <cfRule type="cellIs" dxfId="10829" priority="10713" operator="equal">
      <formula>0</formula>
    </cfRule>
  </conditionalFormatting>
  <conditionalFormatting sqref="AJ141:AK141">
    <cfRule type="cellIs" dxfId="10828" priority="10712" operator="equal">
      <formula>0</formula>
    </cfRule>
  </conditionalFormatting>
  <conditionalFormatting sqref="AJ142:AK142">
    <cfRule type="cellIs" dxfId="10827" priority="10711" operator="equal">
      <formula>0</formula>
    </cfRule>
  </conditionalFormatting>
  <conditionalFormatting sqref="AJ136:AK136">
    <cfRule type="cellIs" dxfId="10826" priority="10710" operator="equal">
      <formula>0</formula>
    </cfRule>
  </conditionalFormatting>
  <conditionalFormatting sqref="AJ137:AK137">
    <cfRule type="cellIs" dxfId="10825" priority="10709" operator="equal">
      <formula>0</formula>
    </cfRule>
  </conditionalFormatting>
  <conditionalFormatting sqref="AJ137:AK137">
    <cfRule type="cellIs" dxfId="10824" priority="10708" operator="equal">
      <formula>0</formula>
    </cfRule>
  </conditionalFormatting>
  <conditionalFormatting sqref="AJ138:AK138">
    <cfRule type="cellIs" dxfId="10823" priority="10707" operator="equal">
      <formula>0</formula>
    </cfRule>
  </conditionalFormatting>
  <conditionalFormatting sqref="AJ137:AK137">
    <cfRule type="cellIs" dxfId="10822" priority="10706" operator="equal">
      <formula>0</formula>
    </cfRule>
  </conditionalFormatting>
  <conditionalFormatting sqref="AJ138:AK138">
    <cfRule type="cellIs" dxfId="10821" priority="10705" operator="equal">
      <formula>0</formula>
    </cfRule>
  </conditionalFormatting>
  <conditionalFormatting sqref="AJ138:AK138">
    <cfRule type="cellIs" dxfId="10820" priority="10704" operator="equal">
      <formula>0</formula>
    </cfRule>
  </conditionalFormatting>
  <conditionalFormatting sqref="AJ139:AK139">
    <cfRule type="cellIs" dxfId="10819" priority="10703" operator="equal">
      <formula>0</formula>
    </cfRule>
  </conditionalFormatting>
  <conditionalFormatting sqref="AJ138:AK138">
    <cfRule type="cellIs" dxfId="10818" priority="10702" operator="equal">
      <formula>0</formula>
    </cfRule>
  </conditionalFormatting>
  <conditionalFormatting sqref="AJ139:AK139">
    <cfRule type="cellIs" dxfId="10817" priority="10701" operator="equal">
      <formula>0</formula>
    </cfRule>
  </conditionalFormatting>
  <conditionalFormatting sqref="AJ139:AK139">
    <cfRule type="cellIs" dxfId="10816" priority="10700" operator="equal">
      <formula>0</formula>
    </cfRule>
  </conditionalFormatting>
  <conditionalFormatting sqref="AJ140:AK140">
    <cfRule type="cellIs" dxfId="10815" priority="10699" operator="equal">
      <formula>0</formula>
    </cfRule>
  </conditionalFormatting>
  <conditionalFormatting sqref="AJ139:AK139">
    <cfRule type="cellIs" dxfId="10814" priority="10698" operator="equal">
      <formula>0</formula>
    </cfRule>
  </conditionalFormatting>
  <conditionalFormatting sqref="AJ140:AK140">
    <cfRule type="cellIs" dxfId="10813" priority="10697" operator="equal">
      <formula>0</formula>
    </cfRule>
  </conditionalFormatting>
  <conditionalFormatting sqref="AJ140:AK140">
    <cfRule type="cellIs" dxfId="10812" priority="10696" operator="equal">
      <formula>0</formula>
    </cfRule>
  </conditionalFormatting>
  <conditionalFormatting sqref="AJ141:AK141">
    <cfRule type="cellIs" dxfId="10811" priority="10695" operator="equal">
      <formula>0</formula>
    </cfRule>
  </conditionalFormatting>
  <conditionalFormatting sqref="AJ136:AK136">
    <cfRule type="cellIs" dxfId="10810" priority="10694" operator="equal">
      <formula>0</formula>
    </cfRule>
  </conditionalFormatting>
  <conditionalFormatting sqref="AJ137:AK137">
    <cfRule type="cellIs" dxfId="10809" priority="10693" operator="equal">
      <formula>0</formula>
    </cfRule>
  </conditionalFormatting>
  <conditionalFormatting sqref="AJ137:AK137">
    <cfRule type="cellIs" dxfId="10808" priority="10692" operator="equal">
      <formula>0</formula>
    </cfRule>
  </conditionalFormatting>
  <conditionalFormatting sqref="AJ138:AK138">
    <cfRule type="cellIs" dxfId="10807" priority="10691" operator="equal">
      <formula>0</formula>
    </cfRule>
  </conditionalFormatting>
  <conditionalFormatting sqref="AJ137:AK137">
    <cfRule type="cellIs" dxfId="10806" priority="10690" operator="equal">
      <formula>0</formula>
    </cfRule>
  </conditionalFormatting>
  <conditionalFormatting sqref="AJ138:AK138">
    <cfRule type="cellIs" dxfId="10805" priority="10689" operator="equal">
      <formula>0</formula>
    </cfRule>
  </conditionalFormatting>
  <conditionalFormatting sqref="AJ138:AK138">
    <cfRule type="cellIs" dxfId="10804" priority="10688" operator="equal">
      <formula>0</formula>
    </cfRule>
  </conditionalFormatting>
  <conditionalFormatting sqref="AJ139:AK139">
    <cfRule type="cellIs" dxfId="10803" priority="10687" operator="equal">
      <formula>0</formula>
    </cfRule>
  </conditionalFormatting>
  <conditionalFormatting sqref="AJ138:AK138">
    <cfRule type="cellIs" dxfId="10802" priority="10686" operator="equal">
      <formula>0</formula>
    </cfRule>
  </conditionalFormatting>
  <conditionalFormatting sqref="AJ139:AK139">
    <cfRule type="cellIs" dxfId="10801" priority="10685" operator="equal">
      <formula>0</formula>
    </cfRule>
  </conditionalFormatting>
  <conditionalFormatting sqref="AJ139:AK139">
    <cfRule type="cellIs" dxfId="10800" priority="10684" operator="equal">
      <formula>0</formula>
    </cfRule>
  </conditionalFormatting>
  <conditionalFormatting sqref="AJ140:AK140">
    <cfRule type="cellIs" dxfId="10799" priority="10683" operator="equal">
      <formula>0</formula>
    </cfRule>
  </conditionalFormatting>
  <conditionalFormatting sqref="AJ139:AK139">
    <cfRule type="cellIs" dxfId="10798" priority="10682" operator="equal">
      <formula>0</formula>
    </cfRule>
  </conditionalFormatting>
  <conditionalFormatting sqref="AJ140:AK140">
    <cfRule type="cellIs" dxfId="10797" priority="10681" operator="equal">
      <formula>0</formula>
    </cfRule>
  </conditionalFormatting>
  <conditionalFormatting sqref="AJ140:AK140">
    <cfRule type="cellIs" dxfId="10796" priority="10680" operator="equal">
      <formula>0</formula>
    </cfRule>
  </conditionalFormatting>
  <conditionalFormatting sqref="AJ135:AK135">
    <cfRule type="cellIs" dxfId="10795" priority="10679" operator="equal">
      <formula>0</formula>
    </cfRule>
  </conditionalFormatting>
  <conditionalFormatting sqref="AJ136:AK136">
    <cfRule type="cellIs" dxfId="10794" priority="10678" operator="equal">
      <formula>0</formula>
    </cfRule>
  </conditionalFormatting>
  <conditionalFormatting sqref="AJ136:AK136">
    <cfRule type="cellIs" dxfId="10793" priority="10677" operator="equal">
      <formula>0</formula>
    </cfRule>
  </conditionalFormatting>
  <conditionalFormatting sqref="AJ137:AK137">
    <cfRule type="cellIs" dxfId="10792" priority="10676" operator="equal">
      <formula>0</formula>
    </cfRule>
  </conditionalFormatting>
  <conditionalFormatting sqref="AJ136:AK136">
    <cfRule type="cellIs" dxfId="10791" priority="10675" operator="equal">
      <formula>0</formula>
    </cfRule>
  </conditionalFormatting>
  <conditionalFormatting sqref="AJ137:AK137">
    <cfRule type="cellIs" dxfId="10790" priority="10674" operator="equal">
      <formula>0</formula>
    </cfRule>
  </conditionalFormatting>
  <conditionalFormatting sqref="AJ137:AK137">
    <cfRule type="cellIs" dxfId="10789" priority="10673" operator="equal">
      <formula>0</formula>
    </cfRule>
  </conditionalFormatting>
  <conditionalFormatting sqref="AJ138:AK138">
    <cfRule type="cellIs" dxfId="10788" priority="10672" operator="equal">
      <formula>0</formula>
    </cfRule>
  </conditionalFormatting>
  <conditionalFormatting sqref="AJ137:AK137">
    <cfRule type="cellIs" dxfId="10787" priority="10671" operator="equal">
      <formula>0</formula>
    </cfRule>
  </conditionalFormatting>
  <conditionalFormatting sqref="AJ138:AK138">
    <cfRule type="cellIs" dxfId="10786" priority="10670" operator="equal">
      <formula>0</formula>
    </cfRule>
  </conditionalFormatting>
  <conditionalFormatting sqref="AJ138:AK138">
    <cfRule type="cellIs" dxfId="10785" priority="10669" operator="equal">
      <formula>0</formula>
    </cfRule>
  </conditionalFormatting>
  <conditionalFormatting sqref="AJ139:AK139">
    <cfRule type="cellIs" dxfId="10784" priority="10668" operator="equal">
      <formula>0</formula>
    </cfRule>
  </conditionalFormatting>
  <conditionalFormatting sqref="AJ138:AK138">
    <cfRule type="cellIs" dxfId="10783" priority="10667" operator="equal">
      <formula>0</formula>
    </cfRule>
  </conditionalFormatting>
  <conditionalFormatting sqref="AJ139:AK139">
    <cfRule type="cellIs" dxfId="10782" priority="10666" operator="equal">
      <formula>0</formula>
    </cfRule>
  </conditionalFormatting>
  <conditionalFormatting sqref="AJ139:AK139">
    <cfRule type="cellIs" dxfId="10781" priority="10665" operator="equal">
      <formula>0</formula>
    </cfRule>
  </conditionalFormatting>
  <conditionalFormatting sqref="AJ140:AK140">
    <cfRule type="cellIs" dxfId="10780" priority="10664" operator="equal">
      <formula>0</formula>
    </cfRule>
  </conditionalFormatting>
  <conditionalFormatting sqref="AJ138:AK138">
    <cfRule type="cellIs" dxfId="10779" priority="10663" operator="equal">
      <formula>0</formula>
    </cfRule>
  </conditionalFormatting>
  <conditionalFormatting sqref="AJ139:AK139">
    <cfRule type="cellIs" dxfId="10778" priority="10662" operator="equal">
      <formula>0</formula>
    </cfRule>
  </conditionalFormatting>
  <conditionalFormatting sqref="AJ139:AK139">
    <cfRule type="cellIs" dxfId="10777" priority="10661" operator="equal">
      <formula>0</formula>
    </cfRule>
  </conditionalFormatting>
  <conditionalFormatting sqref="AJ140:AK140">
    <cfRule type="cellIs" dxfId="10776" priority="10660" operator="equal">
      <formula>0</formula>
    </cfRule>
  </conditionalFormatting>
  <conditionalFormatting sqref="AJ139:AK139">
    <cfRule type="cellIs" dxfId="10775" priority="10659" operator="equal">
      <formula>0</formula>
    </cfRule>
  </conditionalFormatting>
  <conditionalFormatting sqref="AJ140:AK140">
    <cfRule type="cellIs" dxfId="10774" priority="10658" operator="equal">
      <formula>0</formula>
    </cfRule>
  </conditionalFormatting>
  <conditionalFormatting sqref="AJ140:AK140">
    <cfRule type="cellIs" dxfId="10773" priority="10657" operator="equal">
      <formula>0</formula>
    </cfRule>
  </conditionalFormatting>
  <conditionalFormatting sqref="AJ141:AK141">
    <cfRule type="cellIs" dxfId="10772" priority="10656" operator="equal">
      <formula>0</formula>
    </cfRule>
  </conditionalFormatting>
  <conditionalFormatting sqref="AJ140:AK140">
    <cfRule type="cellIs" dxfId="10771" priority="10655" operator="equal">
      <formula>0</formula>
    </cfRule>
  </conditionalFormatting>
  <conditionalFormatting sqref="AJ141:AK141">
    <cfRule type="cellIs" dxfId="10770" priority="10654" operator="equal">
      <formula>0</formula>
    </cfRule>
  </conditionalFormatting>
  <conditionalFormatting sqref="AJ141:AK141">
    <cfRule type="cellIs" dxfId="10769" priority="10653" operator="equal">
      <formula>0</formula>
    </cfRule>
  </conditionalFormatting>
  <conditionalFormatting sqref="AJ142:AK142">
    <cfRule type="cellIs" dxfId="10768" priority="10652" operator="equal">
      <formula>0</formula>
    </cfRule>
  </conditionalFormatting>
  <conditionalFormatting sqref="AJ141:AK141">
    <cfRule type="cellIs" dxfId="10767" priority="10651" operator="equal">
      <formula>0</formula>
    </cfRule>
  </conditionalFormatting>
  <conditionalFormatting sqref="AJ142:AK142">
    <cfRule type="cellIs" dxfId="10766" priority="10650" operator="equal">
      <formula>0</formula>
    </cfRule>
  </conditionalFormatting>
  <conditionalFormatting sqref="AJ142:AK142">
    <cfRule type="cellIs" dxfId="10765" priority="10649" operator="equal">
      <formula>0</formula>
    </cfRule>
  </conditionalFormatting>
  <conditionalFormatting sqref="AJ137:AK137">
    <cfRule type="cellIs" dxfId="10764" priority="10648" operator="equal">
      <formula>0</formula>
    </cfRule>
  </conditionalFormatting>
  <conditionalFormatting sqref="AJ138:AK138">
    <cfRule type="cellIs" dxfId="10763" priority="10647" operator="equal">
      <formula>0</formula>
    </cfRule>
  </conditionalFormatting>
  <conditionalFormatting sqref="AJ138:AK138">
    <cfRule type="cellIs" dxfId="10762" priority="10646" operator="equal">
      <formula>0</formula>
    </cfRule>
  </conditionalFormatting>
  <conditionalFormatting sqref="AJ139:AK139">
    <cfRule type="cellIs" dxfId="10761" priority="10645" operator="equal">
      <formula>0</formula>
    </cfRule>
  </conditionalFormatting>
  <conditionalFormatting sqref="AJ138:AK138">
    <cfRule type="cellIs" dxfId="10760" priority="10644" operator="equal">
      <formula>0</formula>
    </cfRule>
  </conditionalFormatting>
  <conditionalFormatting sqref="AJ139:AK139">
    <cfRule type="cellIs" dxfId="10759" priority="10643" operator="equal">
      <formula>0</formula>
    </cfRule>
  </conditionalFormatting>
  <conditionalFormatting sqref="AJ139:AK139">
    <cfRule type="cellIs" dxfId="10758" priority="10642" operator="equal">
      <formula>0</formula>
    </cfRule>
  </conditionalFormatting>
  <conditionalFormatting sqref="AJ140:AK140">
    <cfRule type="cellIs" dxfId="10757" priority="10641" operator="equal">
      <formula>0</formula>
    </cfRule>
  </conditionalFormatting>
  <conditionalFormatting sqref="AJ139:AK139">
    <cfRule type="cellIs" dxfId="10756" priority="10640" operator="equal">
      <formula>0</formula>
    </cfRule>
  </conditionalFormatting>
  <conditionalFormatting sqref="AJ140:AK140">
    <cfRule type="cellIs" dxfId="10755" priority="10639" operator="equal">
      <formula>0</formula>
    </cfRule>
  </conditionalFormatting>
  <conditionalFormatting sqref="AJ140:AK140">
    <cfRule type="cellIs" dxfId="10754" priority="10638" operator="equal">
      <formula>0</formula>
    </cfRule>
  </conditionalFormatting>
  <conditionalFormatting sqref="AJ141:AK141">
    <cfRule type="cellIs" dxfId="10753" priority="10637" operator="equal">
      <formula>0</formula>
    </cfRule>
  </conditionalFormatting>
  <conditionalFormatting sqref="AJ140:AK140">
    <cfRule type="cellIs" dxfId="10752" priority="10636" operator="equal">
      <formula>0</formula>
    </cfRule>
  </conditionalFormatting>
  <conditionalFormatting sqref="AJ141:AK141">
    <cfRule type="cellIs" dxfId="10751" priority="10635" operator="equal">
      <formula>0</formula>
    </cfRule>
  </conditionalFormatting>
  <conditionalFormatting sqref="AJ141:AK141">
    <cfRule type="cellIs" dxfId="10750" priority="10634" operator="equal">
      <formula>0</formula>
    </cfRule>
  </conditionalFormatting>
  <conditionalFormatting sqref="AJ142:AK142">
    <cfRule type="cellIs" dxfId="10749" priority="10633" operator="equal">
      <formula>0</formula>
    </cfRule>
  </conditionalFormatting>
  <conditionalFormatting sqref="AJ137:AK137">
    <cfRule type="cellIs" dxfId="10748" priority="10632" operator="equal">
      <formula>0</formula>
    </cfRule>
  </conditionalFormatting>
  <conditionalFormatting sqref="AJ138:AK138">
    <cfRule type="cellIs" dxfId="10747" priority="10631" operator="equal">
      <formula>0</formula>
    </cfRule>
  </conditionalFormatting>
  <conditionalFormatting sqref="AJ138:AK138">
    <cfRule type="cellIs" dxfId="10746" priority="10630" operator="equal">
      <formula>0</formula>
    </cfRule>
  </conditionalFormatting>
  <conditionalFormatting sqref="AJ139:AK139">
    <cfRule type="cellIs" dxfId="10745" priority="10629" operator="equal">
      <formula>0</formula>
    </cfRule>
  </conditionalFormatting>
  <conditionalFormatting sqref="AJ138:AK138">
    <cfRule type="cellIs" dxfId="10744" priority="10628" operator="equal">
      <formula>0</formula>
    </cfRule>
  </conditionalFormatting>
  <conditionalFormatting sqref="AJ139:AK139">
    <cfRule type="cellIs" dxfId="10743" priority="10627" operator="equal">
      <formula>0</formula>
    </cfRule>
  </conditionalFormatting>
  <conditionalFormatting sqref="AJ139:AK139">
    <cfRule type="cellIs" dxfId="10742" priority="10626" operator="equal">
      <formula>0</formula>
    </cfRule>
  </conditionalFormatting>
  <conditionalFormatting sqref="AJ140:AK140">
    <cfRule type="cellIs" dxfId="10741" priority="10625" operator="equal">
      <formula>0</formula>
    </cfRule>
  </conditionalFormatting>
  <conditionalFormatting sqref="AJ139:AK139">
    <cfRule type="cellIs" dxfId="10740" priority="10624" operator="equal">
      <formula>0</formula>
    </cfRule>
  </conditionalFormatting>
  <conditionalFormatting sqref="AJ140:AK140">
    <cfRule type="cellIs" dxfId="10739" priority="10623" operator="equal">
      <formula>0</formula>
    </cfRule>
  </conditionalFormatting>
  <conditionalFormatting sqref="AJ140:AK140">
    <cfRule type="cellIs" dxfId="10738" priority="10622" operator="equal">
      <formula>0</formula>
    </cfRule>
  </conditionalFormatting>
  <conditionalFormatting sqref="AJ141:AK141">
    <cfRule type="cellIs" dxfId="10737" priority="10621" operator="equal">
      <formula>0</formula>
    </cfRule>
  </conditionalFormatting>
  <conditionalFormatting sqref="AJ140:AK140">
    <cfRule type="cellIs" dxfId="10736" priority="10620" operator="equal">
      <formula>0</formula>
    </cfRule>
  </conditionalFormatting>
  <conditionalFormatting sqref="AJ141:AK141">
    <cfRule type="cellIs" dxfId="10735" priority="10619" operator="equal">
      <formula>0</formula>
    </cfRule>
  </conditionalFormatting>
  <conditionalFormatting sqref="AJ141:AK141">
    <cfRule type="cellIs" dxfId="10734" priority="10618" operator="equal">
      <formula>0</formula>
    </cfRule>
  </conditionalFormatting>
  <conditionalFormatting sqref="AJ136:AK136">
    <cfRule type="cellIs" dxfId="10733" priority="10617" operator="equal">
      <formula>0</formula>
    </cfRule>
  </conditionalFormatting>
  <conditionalFormatting sqref="AJ137:AK137">
    <cfRule type="cellIs" dxfId="10732" priority="10616" operator="equal">
      <formula>0</formula>
    </cfRule>
  </conditionalFormatting>
  <conditionalFormatting sqref="AJ137:AK137">
    <cfRule type="cellIs" dxfId="10731" priority="10615" operator="equal">
      <formula>0</formula>
    </cfRule>
  </conditionalFormatting>
  <conditionalFormatting sqref="AJ138:AK138">
    <cfRule type="cellIs" dxfId="10730" priority="10614" operator="equal">
      <formula>0</formula>
    </cfRule>
  </conditionalFormatting>
  <conditionalFormatting sqref="AJ137:AK137">
    <cfRule type="cellIs" dxfId="10729" priority="10613" operator="equal">
      <formula>0</formula>
    </cfRule>
  </conditionalFormatting>
  <conditionalFormatting sqref="AJ138:AK138">
    <cfRule type="cellIs" dxfId="10728" priority="10612" operator="equal">
      <formula>0</formula>
    </cfRule>
  </conditionalFormatting>
  <conditionalFormatting sqref="AJ138:AK138">
    <cfRule type="cellIs" dxfId="10727" priority="10611" operator="equal">
      <formula>0</formula>
    </cfRule>
  </conditionalFormatting>
  <conditionalFormatting sqref="AJ139:AK139">
    <cfRule type="cellIs" dxfId="10726" priority="10610" operator="equal">
      <formula>0</formula>
    </cfRule>
  </conditionalFormatting>
  <conditionalFormatting sqref="AJ138:AK138">
    <cfRule type="cellIs" dxfId="10725" priority="10609" operator="equal">
      <formula>0</formula>
    </cfRule>
  </conditionalFormatting>
  <conditionalFormatting sqref="AJ139:AK139">
    <cfRule type="cellIs" dxfId="10724" priority="10608" operator="equal">
      <formula>0</formula>
    </cfRule>
  </conditionalFormatting>
  <conditionalFormatting sqref="AJ139:AK139">
    <cfRule type="cellIs" dxfId="10723" priority="10607" operator="equal">
      <formula>0</formula>
    </cfRule>
  </conditionalFormatting>
  <conditionalFormatting sqref="AJ140:AK140">
    <cfRule type="cellIs" dxfId="10722" priority="10606" operator="equal">
      <formula>0</formula>
    </cfRule>
  </conditionalFormatting>
  <conditionalFormatting sqref="AJ139:AK139">
    <cfRule type="cellIs" dxfId="10721" priority="10605" operator="equal">
      <formula>0</formula>
    </cfRule>
  </conditionalFormatting>
  <conditionalFormatting sqref="AJ140:AK140">
    <cfRule type="cellIs" dxfId="10720" priority="10604" operator="equal">
      <formula>0</formula>
    </cfRule>
  </conditionalFormatting>
  <conditionalFormatting sqref="AJ140:AK140">
    <cfRule type="cellIs" dxfId="10719" priority="10603" operator="equal">
      <formula>0</formula>
    </cfRule>
  </conditionalFormatting>
  <conditionalFormatting sqref="AJ141:AK141">
    <cfRule type="cellIs" dxfId="10718" priority="10602" operator="equal">
      <formula>0</formula>
    </cfRule>
  </conditionalFormatting>
  <conditionalFormatting sqref="AT142:AU142">
    <cfRule type="cellIs" dxfId="10717" priority="10601" operator="equal">
      <formula>0</formula>
    </cfRule>
  </conditionalFormatting>
  <conditionalFormatting sqref="AT136:AU136">
    <cfRule type="cellIs" dxfId="10716" priority="10600" operator="equal">
      <formula>0</formula>
    </cfRule>
  </conditionalFormatting>
  <conditionalFormatting sqref="AT137:AU137">
    <cfRule type="cellIs" dxfId="10715" priority="10599" operator="equal">
      <formula>0</formula>
    </cfRule>
  </conditionalFormatting>
  <conditionalFormatting sqref="AT137:AU137">
    <cfRule type="cellIs" dxfId="10714" priority="10598" operator="equal">
      <formula>0</formula>
    </cfRule>
  </conditionalFormatting>
  <conditionalFormatting sqref="AT138:AU138">
    <cfRule type="cellIs" dxfId="10713" priority="10597" operator="equal">
      <formula>0</formula>
    </cfRule>
  </conditionalFormatting>
  <conditionalFormatting sqref="AT137:AU137">
    <cfRule type="cellIs" dxfId="10712" priority="10596" operator="equal">
      <formula>0</formula>
    </cfRule>
  </conditionalFormatting>
  <conditionalFormatting sqref="AT138:AU138">
    <cfRule type="cellIs" dxfId="10711" priority="10595" operator="equal">
      <formula>0</formula>
    </cfRule>
  </conditionalFormatting>
  <conditionalFormatting sqref="AT138:AU138">
    <cfRule type="cellIs" dxfId="10710" priority="10594" operator="equal">
      <formula>0</formula>
    </cfRule>
  </conditionalFormatting>
  <conditionalFormatting sqref="AT139:AU139">
    <cfRule type="cellIs" dxfId="10709" priority="10593" operator="equal">
      <formula>0</formula>
    </cfRule>
  </conditionalFormatting>
  <conditionalFormatting sqref="AT138:AU138">
    <cfRule type="cellIs" dxfId="10708" priority="10592" operator="equal">
      <formula>0</formula>
    </cfRule>
  </conditionalFormatting>
  <conditionalFormatting sqref="AT139:AU139">
    <cfRule type="cellIs" dxfId="10707" priority="10591" operator="equal">
      <formula>0</formula>
    </cfRule>
  </conditionalFormatting>
  <conditionalFormatting sqref="AT139:AU139">
    <cfRule type="cellIs" dxfId="10706" priority="10590" operator="equal">
      <formula>0</formula>
    </cfRule>
  </conditionalFormatting>
  <conditionalFormatting sqref="AT140:AU140">
    <cfRule type="cellIs" dxfId="10705" priority="10589" operator="equal">
      <formula>0</formula>
    </cfRule>
  </conditionalFormatting>
  <conditionalFormatting sqref="AT139:AU139">
    <cfRule type="cellIs" dxfId="10704" priority="10588" operator="equal">
      <formula>0</formula>
    </cfRule>
  </conditionalFormatting>
  <conditionalFormatting sqref="AT140:AU140">
    <cfRule type="cellIs" dxfId="10703" priority="10587" operator="equal">
      <formula>0</formula>
    </cfRule>
  </conditionalFormatting>
  <conditionalFormatting sqref="AT140:AU140">
    <cfRule type="cellIs" dxfId="10702" priority="10586" operator="equal">
      <formula>0</formula>
    </cfRule>
  </conditionalFormatting>
  <conditionalFormatting sqref="AT141:AU141">
    <cfRule type="cellIs" dxfId="10701" priority="10585" operator="equal">
      <formula>0</formula>
    </cfRule>
  </conditionalFormatting>
  <conditionalFormatting sqref="AT135:AU135">
    <cfRule type="cellIs" dxfId="10700" priority="10584" operator="equal">
      <formula>0</formula>
    </cfRule>
  </conditionalFormatting>
  <conditionalFormatting sqref="AT136:AU136">
    <cfRule type="cellIs" dxfId="10699" priority="10583" operator="equal">
      <formula>0</formula>
    </cfRule>
  </conditionalFormatting>
  <conditionalFormatting sqref="AT136:AU136">
    <cfRule type="cellIs" dxfId="10698" priority="10582" operator="equal">
      <formula>0</formula>
    </cfRule>
  </conditionalFormatting>
  <conditionalFormatting sqref="AT137:AU137">
    <cfRule type="cellIs" dxfId="10697" priority="10581" operator="equal">
      <formula>0</formula>
    </cfRule>
  </conditionalFormatting>
  <conditionalFormatting sqref="AT136:AU136">
    <cfRule type="cellIs" dxfId="10696" priority="10580" operator="equal">
      <formula>0</formula>
    </cfRule>
  </conditionalFormatting>
  <conditionalFormatting sqref="AT137:AU137">
    <cfRule type="cellIs" dxfId="10695" priority="10579" operator="equal">
      <formula>0</formula>
    </cfRule>
  </conditionalFormatting>
  <conditionalFormatting sqref="AT137:AU137">
    <cfRule type="cellIs" dxfId="10694" priority="10578" operator="equal">
      <formula>0</formula>
    </cfRule>
  </conditionalFormatting>
  <conditionalFormatting sqref="AT138:AU138">
    <cfRule type="cellIs" dxfId="10693" priority="10577" operator="equal">
      <formula>0</formula>
    </cfRule>
  </conditionalFormatting>
  <conditionalFormatting sqref="AT137:AU137">
    <cfRule type="cellIs" dxfId="10692" priority="10576" operator="equal">
      <formula>0</formula>
    </cfRule>
  </conditionalFormatting>
  <conditionalFormatting sqref="AT138:AU138">
    <cfRule type="cellIs" dxfId="10691" priority="10575" operator="equal">
      <formula>0</formula>
    </cfRule>
  </conditionalFormatting>
  <conditionalFormatting sqref="AT138:AU138">
    <cfRule type="cellIs" dxfId="10690" priority="10574" operator="equal">
      <formula>0</formula>
    </cfRule>
  </conditionalFormatting>
  <conditionalFormatting sqref="AT139:AU139">
    <cfRule type="cellIs" dxfId="10689" priority="10573" operator="equal">
      <formula>0</formula>
    </cfRule>
  </conditionalFormatting>
  <conditionalFormatting sqref="AT138:AU138">
    <cfRule type="cellIs" dxfId="10688" priority="10572" operator="equal">
      <formula>0</formula>
    </cfRule>
  </conditionalFormatting>
  <conditionalFormatting sqref="AT139:AU139">
    <cfRule type="cellIs" dxfId="10687" priority="10571" operator="equal">
      <formula>0</formula>
    </cfRule>
  </conditionalFormatting>
  <conditionalFormatting sqref="AT139:AU139">
    <cfRule type="cellIs" dxfId="10686" priority="10570" operator="equal">
      <formula>0</formula>
    </cfRule>
  </conditionalFormatting>
  <conditionalFormatting sqref="AT140:AU140">
    <cfRule type="cellIs" dxfId="10685" priority="10569" operator="equal">
      <formula>0</formula>
    </cfRule>
  </conditionalFormatting>
  <conditionalFormatting sqref="AT141:AU141">
    <cfRule type="cellIs" dxfId="10684" priority="10568" operator="equal">
      <formula>0</formula>
    </cfRule>
  </conditionalFormatting>
  <conditionalFormatting sqref="AT135:AU135">
    <cfRule type="cellIs" dxfId="10683" priority="10567" operator="equal">
      <formula>0</formula>
    </cfRule>
  </conditionalFormatting>
  <conditionalFormatting sqref="AT136:AU136">
    <cfRule type="cellIs" dxfId="10682" priority="10566" operator="equal">
      <formula>0</formula>
    </cfRule>
  </conditionalFormatting>
  <conditionalFormatting sqref="AT136:AU136">
    <cfRule type="cellIs" dxfId="10681" priority="10565" operator="equal">
      <formula>0</formula>
    </cfRule>
  </conditionalFormatting>
  <conditionalFormatting sqref="AT137:AU137">
    <cfRule type="cellIs" dxfId="10680" priority="10564" operator="equal">
      <formula>0</formula>
    </cfRule>
  </conditionalFormatting>
  <conditionalFormatting sqref="AT136:AU136">
    <cfRule type="cellIs" dxfId="10679" priority="10563" operator="equal">
      <formula>0</formula>
    </cfRule>
  </conditionalFormatting>
  <conditionalFormatting sqref="AT137:AU137">
    <cfRule type="cellIs" dxfId="10678" priority="10562" operator="equal">
      <formula>0</formula>
    </cfRule>
  </conditionalFormatting>
  <conditionalFormatting sqref="AT137:AU137">
    <cfRule type="cellIs" dxfId="10677" priority="10561" operator="equal">
      <formula>0</formula>
    </cfRule>
  </conditionalFormatting>
  <conditionalFormatting sqref="AT138:AU138">
    <cfRule type="cellIs" dxfId="10676" priority="10560" operator="equal">
      <formula>0</formula>
    </cfRule>
  </conditionalFormatting>
  <conditionalFormatting sqref="AT137:AU137">
    <cfRule type="cellIs" dxfId="10675" priority="10559" operator="equal">
      <formula>0</formula>
    </cfRule>
  </conditionalFormatting>
  <conditionalFormatting sqref="AT138:AU138">
    <cfRule type="cellIs" dxfId="10674" priority="10558" operator="equal">
      <formula>0</formula>
    </cfRule>
  </conditionalFormatting>
  <conditionalFormatting sqref="AT138:AU138">
    <cfRule type="cellIs" dxfId="10673" priority="10557" operator="equal">
      <formula>0</formula>
    </cfRule>
  </conditionalFormatting>
  <conditionalFormatting sqref="AT139:AU139">
    <cfRule type="cellIs" dxfId="10672" priority="10556" operator="equal">
      <formula>0</formula>
    </cfRule>
  </conditionalFormatting>
  <conditionalFormatting sqref="AT138:AU138">
    <cfRule type="cellIs" dxfId="10671" priority="10555" operator="equal">
      <formula>0</formula>
    </cfRule>
  </conditionalFormatting>
  <conditionalFormatting sqref="AT139:AU139">
    <cfRule type="cellIs" dxfId="10670" priority="10554" operator="equal">
      <formula>0</formula>
    </cfRule>
  </conditionalFormatting>
  <conditionalFormatting sqref="AT139:AU139">
    <cfRule type="cellIs" dxfId="10669" priority="10553" operator="equal">
      <formula>0</formula>
    </cfRule>
  </conditionalFormatting>
  <conditionalFormatting sqref="AT140:AU140">
    <cfRule type="cellIs" dxfId="10668" priority="10552" operator="equal">
      <formula>0</formula>
    </cfRule>
  </conditionalFormatting>
  <conditionalFormatting sqref="AT134:AU134">
    <cfRule type="cellIs" dxfId="10667" priority="10551" operator="equal">
      <formula>0</formula>
    </cfRule>
  </conditionalFormatting>
  <conditionalFormatting sqref="AT135:AU135">
    <cfRule type="cellIs" dxfId="10666" priority="10550" operator="equal">
      <formula>0</formula>
    </cfRule>
  </conditionalFormatting>
  <conditionalFormatting sqref="AT135:AU135">
    <cfRule type="cellIs" dxfId="10665" priority="10549" operator="equal">
      <formula>0</formula>
    </cfRule>
  </conditionalFormatting>
  <conditionalFormatting sqref="AT136:AU136">
    <cfRule type="cellIs" dxfId="10664" priority="10548" operator="equal">
      <formula>0</formula>
    </cfRule>
  </conditionalFormatting>
  <conditionalFormatting sqref="AT135:AU135">
    <cfRule type="cellIs" dxfId="10663" priority="10547" operator="equal">
      <formula>0</formula>
    </cfRule>
  </conditionalFormatting>
  <conditionalFormatting sqref="AT136:AU136">
    <cfRule type="cellIs" dxfId="10662" priority="10546" operator="equal">
      <formula>0</formula>
    </cfRule>
  </conditionalFormatting>
  <conditionalFormatting sqref="AT136:AU136">
    <cfRule type="cellIs" dxfId="10661" priority="10545" operator="equal">
      <formula>0</formula>
    </cfRule>
  </conditionalFormatting>
  <conditionalFormatting sqref="AT137:AU137">
    <cfRule type="cellIs" dxfId="10660" priority="10544" operator="equal">
      <formula>0</formula>
    </cfRule>
  </conditionalFormatting>
  <conditionalFormatting sqref="AT136:AU136">
    <cfRule type="cellIs" dxfId="10659" priority="10543" operator="equal">
      <formula>0</formula>
    </cfRule>
  </conditionalFormatting>
  <conditionalFormatting sqref="AT137:AU137">
    <cfRule type="cellIs" dxfId="10658" priority="10542" operator="equal">
      <formula>0</formula>
    </cfRule>
  </conditionalFormatting>
  <conditionalFormatting sqref="AT137:AU137">
    <cfRule type="cellIs" dxfId="10657" priority="10541" operator="equal">
      <formula>0</formula>
    </cfRule>
  </conditionalFormatting>
  <conditionalFormatting sqref="AT138:AU138">
    <cfRule type="cellIs" dxfId="10656" priority="10540" operator="equal">
      <formula>0</formula>
    </cfRule>
  </conditionalFormatting>
  <conditionalFormatting sqref="AT137:AU137">
    <cfRule type="cellIs" dxfId="10655" priority="10539" operator="equal">
      <formula>0</formula>
    </cfRule>
  </conditionalFormatting>
  <conditionalFormatting sqref="AT138:AU138">
    <cfRule type="cellIs" dxfId="10654" priority="10538" operator="equal">
      <formula>0</formula>
    </cfRule>
  </conditionalFormatting>
  <conditionalFormatting sqref="AT138:AU138">
    <cfRule type="cellIs" dxfId="10653" priority="10537" operator="equal">
      <formula>0</formula>
    </cfRule>
  </conditionalFormatting>
  <conditionalFormatting sqref="AT139:AU139">
    <cfRule type="cellIs" dxfId="10652" priority="10536" operator="equal">
      <formula>0</formula>
    </cfRule>
  </conditionalFormatting>
  <conditionalFormatting sqref="AT137:AU137">
    <cfRule type="cellIs" dxfId="10651" priority="10535" operator="equal">
      <formula>0</formula>
    </cfRule>
  </conditionalFormatting>
  <conditionalFormatting sqref="AT138:AU138">
    <cfRule type="cellIs" dxfId="10650" priority="10534" operator="equal">
      <formula>0</formula>
    </cfRule>
  </conditionalFormatting>
  <conditionalFormatting sqref="AT138:AU138">
    <cfRule type="cellIs" dxfId="10649" priority="10533" operator="equal">
      <formula>0</formula>
    </cfRule>
  </conditionalFormatting>
  <conditionalFormatting sqref="AT139:AU139">
    <cfRule type="cellIs" dxfId="10648" priority="10532" operator="equal">
      <formula>0</formula>
    </cfRule>
  </conditionalFormatting>
  <conditionalFormatting sqref="AT138:AU138">
    <cfRule type="cellIs" dxfId="10647" priority="10531" operator="equal">
      <formula>0</formula>
    </cfRule>
  </conditionalFormatting>
  <conditionalFormatting sqref="AT139:AU139">
    <cfRule type="cellIs" dxfId="10646" priority="10530" operator="equal">
      <formula>0</formula>
    </cfRule>
  </conditionalFormatting>
  <conditionalFormatting sqref="AT139:AU139">
    <cfRule type="cellIs" dxfId="10645" priority="10529" operator="equal">
      <formula>0</formula>
    </cfRule>
  </conditionalFormatting>
  <conditionalFormatting sqref="AT140:AU140">
    <cfRule type="cellIs" dxfId="10644" priority="10528" operator="equal">
      <formula>0</formula>
    </cfRule>
  </conditionalFormatting>
  <conditionalFormatting sqref="AT139:AU139">
    <cfRule type="cellIs" dxfId="10643" priority="10527" operator="equal">
      <formula>0</formula>
    </cfRule>
  </conditionalFormatting>
  <conditionalFormatting sqref="AT140:AU140">
    <cfRule type="cellIs" dxfId="10642" priority="10526" operator="equal">
      <formula>0</formula>
    </cfRule>
  </conditionalFormatting>
  <conditionalFormatting sqref="AT140:AU140">
    <cfRule type="cellIs" dxfId="10641" priority="10525" operator="equal">
      <formula>0</formula>
    </cfRule>
  </conditionalFormatting>
  <conditionalFormatting sqref="AT141:AU141">
    <cfRule type="cellIs" dxfId="10640" priority="10524" operator="equal">
      <formula>0</formula>
    </cfRule>
  </conditionalFormatting>
  <conditionalFormatting sqref="AT140:AU140">
    <cfRule type="cellIs" dxfId="10639" priority="10523" operator="equal">
      <formula>0</formula>
    </cfRule>
  </conditionalFormatting>
  <conditionalFormatting sqref="AT141:AU141">
    <cfRule type="cellIs" dxfId="10638" priority="10522" operator="equal">
      <formula>0</formula>
    </cfRule>
  </conditionalFormatting>
  <conditionalFormatting sqref="AT141:AU141">
    <cfRule type="cellIs" dxfId="10637" priority="10521" operator="equal">
      <formula>0</formula>
    </cfRule>
  </conditionalFormatting>
  <conditionalFormatting sqref="AT142:AU142">
    <cfRule type="cellIs" dxfId="10636" priority="10520" operator="equal">
      <formula>0</formula>
    </cfRule>
  </conditionalFormatting>
  <conditionalFormatting sqref="AT136:AU136">
    <cfRule type="cellIs" dxfId="10635" priority="10519" operator="equal">
      <formula>0</formula>
    </cfRule>
  </conditionalFormatting>
  <conditionalFormatting sqref="AT137:AU137">
    <cfRule type="cellIs" dxfId="10634" priority="10518" operator="equal">
      <formula>0</formula>
    </cfRule>
  </conditionalFormatting>
  <conditionalFormatting sqref="AT137:AU137">
    <cfRule type="cellIs" dxfId="10633" priority="10517" operator="equal">
      <formula>0</formula>
    </cfRule>
  </conditionalFormatting>
  <conditionalFormatting sqref="AT138:AU138">
    <cfRule type="cellIs" dxfId="10632" priority="10516" operator="equal">
      <formula>0</formula>
    </cfRule>
  </conditionalFormatting>
  <conditionalFormatting sqref="AT137:AU137">
    <cfRule type="cellIs" dxfId="10631" priority="10515" operator="equal">
      <formula>0</formula>
    </cfRule>
  </conditionalFormatting>
  <conditionalFormatting sqref="AT138:AU138">
    <cfRule type="cellIs" dxfId="10630" priority="10514" operator="equal">
      <formula>0</formula>
    </cfRule>
  </conditionalFormatting>
  <conditionalFormatting sqref="AT138:AU138">
    <cfRule type="cellIs" dxfId="10629" priority="10513" operator="equal">
      <formula>0</formula>
    </cfRule>
  </conditionalFormatting>
  <conditionalFormatting sqref="AT139:AU139">
    <cfRule type="cellIs" dxfId="10628" priority="10512" operator="equal">
      <formula>0</formula>
    </cfRule>
  </conditionalFormatting>
  <conditionalFormatting sqref="AT138:AU138">
    <cfRule type="cellIs" dxfId="10627" priority="10511" operator="equal">
      <formula>0</formula>
    </cfRule>
  </conditionalFormatting>
  <conditionalFormatting sqref="AT139:AU139">
    <cfRule type="cellIs" dxfId="10626" priority="10510" operator="equal">
      <formula>0</formula>
    </cfRule>
  </conditionalFormatting>
  <conditionalFormatting sqref="AT139:AU139">
    <cfRule type="cellIs" dxfId="10625" priority="10509" operator="equal">
      <formula>0</formula>
    </cfRule>
  </conditionalFormatting>
  <conditionalFormatting sqref="AT140:AU140">
    <cfRule type="cellIs" dxfId="10624" priority="10508" operator="equal">
      <formula>0</formula>
    </cfRule>
  </conditionalFormatting>
  <conditionalFormatting sqref="AT139:AU139">
    <cfRule type="cellIs" dxfId="10623" priority="10507" operator="equal">
      <formula>0</formula>
    </cfRule>
  </conditionalFormatting>
  <conditionalFormatting sqref="AT140:AU140">
    <cfRule type="cellIs" dxfId="10622" priority="10506" operator="equal">
      <formula>0</formula>
    </cfRule>
  </conditionalFormatting>
  <conditionalFormatting sqref="AT140:AU140">
    <cfRule type="cellIs" dxfId="10621" priority="10505" operator="equal">
      <formula>0</formula>
    </cfRule>
  </conditionalFormatting>
  <conditionalFormatting sqref="AT141:AU141">
    <cfRule type="cellIs" dxfId="10620" priority="10504" operator="equal">
      <formula>0</formula>
    </cfRule>
  </conditionalFormatting>
  <conditionalFormatting sqref="AT142:AU142">
    <cfRule type="cellIs" dxfId="10619" priority="10503" operator="equal">
      <formula>0</formula>
    </cfRule>
  </conditionalFormatting>
  <conditionalFormatting sqref="AT136:AU136">
    <cfRule type="cellIs" dxfId="10618" priority="10502" operator="equal">
      <formula>0</formula>
    </cfRule>
  </conditionalFormatting>
  <conditionalFormatting sqref="AT137:AU137">
    <cfRule type="cellIs" dxfId="10617" priority="10501" operator="equal">
      <formula>0</formula>
    </cfRule>
  </conditionalFormatting>
  <conditionalFormatting sqref="AT137:AU137">
    <cfRule type="cellIs" dxfId="10616" priority="10500" operator="equal">
      <formula>0</formula>
    </cfRule>
  </conditionalFormatting>
  <conditionalFormatting sqref="AT138:AU138">
    <cfRule type="cellIs" dxfId="10615" priority="10499" operator="equal">
      <formula>0</formula>
    </cfRule>
  </conditionalFormatting>
  <conditionalFormatting sqref="AT137:AU137">
    <cfRule type="cellIs" dxfId="10614" priority="10498" operator="equal">
      <formula>0</formula>
    </cfRule>
  </conditionalFormatting>
  <conditionalFormatting sqref="AT138:AU138">
    <cfRule type="cellIs" dxfId="10613" priority="10497" operator="equal">
      <formula>0</formula>
    </cfRule>
  </conditionalFormatting>
  <conditionalFormatting sqref="AT138:AU138">
    <cfRule type="cellIs" dxfId="10612" priority="10496" operator="equal">
      <formula>0</formula>
    </cfRule>
  </conditionalFormatting>
  <conditionalFormatting sqref="AT139:AU139">
    <cfRule type="cellIs" dxfId="10611" priority="10495" operator="equal">
      <formula>0</formula>
    </cfRule>
  </conditionalFormatting>
  <conditionalFormatting sqref="AT138:AU138">
    <cfRule type="cellIs" dxfId="10610" priority="10494" operator="equal">
      <formula>0</formula>
    </cfRule>
  </conditionalFormatting>
  <conditionalFormatting sqref="AT139:AU139">
    <cfRule type="cellIs" dxfId="10609" priority="10493" operator="equal">
      <formula>0</formula>
    </cfRule>
  </conditionalFormatting>
  <conditionalFormatting sqref="AT139:AU139">
    <cfRule type="cellIs" dxfId="10608" priority="10492" operator="equal">
      <formula>0</formula>
    </cfRule>
  </conditionalFormatting>
  <conditionalFormatting sqref="AT140:AU140">
    <cfRule type="cellIs" dxfId="10607" priority="10491" operator="equal">
      <formula>0</formula>
    </cfRule>
  </conditionalFormatting>
  <conditionalFormatting sqref="AT139:AU139">
    <cfRule type="cellIs" dxfId="10606" priority="10490" operator="equal">
      <formula>0</formula>
    </cfRule>
  </conditionalFormatting>
  <conditionalFormatting sqref="AT140:AU140">
    <cfRule type="cellIs" dxfId="10605" priority="10489" operator="equal">
      <formula>0</formula>
    </cfRule>
  </conditionalFormatting>
  <conditionalFormatting sqref="AT140:AU140">
    <cfRule type="cellIs" dxfId="10604" priority="10488" operator="equal">
      <formula>0</formula>
    </cfRule>
  </conditionalFormatting>
  <conditionalFormatting sqref="AT141:AU141">
    <cfRule type="cellIs" dxfId="10603" priority="10487" operator="equal">
      <formula>0</formula>
    </cfRule>
  </conditionalFormatting>
  <conditionalFormatting sqref="AT135:AU135">
    <cfRule type="cellIs" dxfId="10602" priority="10486" operator="equal">
      <formula>0</formula>
    </cfRule>
  </conditionalFormatting>
  <conditionalFormatting sqref="AT136:AU136">
    <cfRule type="cellIs" dxfId="10601" priority="10485" operator="equal">
      <formula>0</formula>
    </cfRule>
  </conditionalFormatting>
  <conditionalFormatting sqref="AT136:AU136">
    <cfRule type="cellIs" dxfId="10600" priority="10484" operator="equal">
      <formula>0</formula>
    </cfRule>
  </conditionalFormatting>
  <conditionalFormatting sqref="AT137:AU137">
    <cfRule type="cellIs" dxfId="10599" priority="10483" operator="equal">
      <formula>0</formula>
    </cfRule>
  </conditionalFormatting>
  <conditionalFormatting sqref="AT136:AU136">
    <cfRule type="cellIs" dxfId="10598" priority="10482" operator="equal">
      <formula>0</formula>
    </cfRule>
  </conditionalFormatting>
  <conditionalFormatting sqref="AT137:AU137">
    <cfRule type="cellIs" dxfId="10597" priority="10481" operator="equal">
      <formula>0</formula>
    </cfRule>
  </conditionalFormatting>
  <conditionalFormatting sqref="AT137:AU137">
    <cfRule type="cellIs" dxfId="10596" priority="10480" operator="equal">
      <formula>0</formula>
    </cfRule>
  </conditionalFormatting>
  <conditionalFormatting sqref="AT138:AU138">
    <cfRule type="cellIs" dxfId="10595" priority="10479" operator="equal">
      <formula>0</formula>
    </cfRule>
  </conditionalFormatting>
  <conditionalFormatting sqref="AT137:AU137">
    <cfRule type="cellIs" dxfId="10594" priority="10478" operator="equal">
      <formula>0</formula>
    </cfRule>
  </conditionalFormatting>
  <conditionalFormatting sqref="AT138:AU138">
    <cfRule type="cellIs" dxfId="10593" priority="10477" operator="equal">
      <formula>0</formula>
    </cfRule>
  </conditionalFormatting>
  <conditionalFormatting sqref="AT138:AU138">
    <cfRule type="cellIs" dxfId="10592" priority="10476" operator="equal">
      <formula>0</formula>
    </cfRule>
  </conditionalFormatting>
  <conditionalFormatting sqref="AT139:AU139">
    <cfRule type="cellIs" dxfId="10591" priority="10475" operator="equal">
      <formula>0</formula>
    </cfRule>
  </conditionalFormatting>
  <conditionalFormatting sqref="AT138:AU138">
    <cfRule type="cellIs" dxfId="10590" priority="10474" operator="equal">
      <formula>0</formula>
    </cfRule>
  </conditionalFormatting>
  <conditionalFormatting sqref="AT139:AU139">
    <cfRule type="cellIs" dxfId="10589" priority="10473" operator="equal">
      <formula>0</formula>
    </cfRule>
  </conditionalFormatting>
  <conditionalFormatting sqref="AT139:AU139">
    <cfRule type="cellIs" dxfId="10588" priority="10472" operator="equal">
      <formula>0</formula>
    </cfRule>
  </conditionalFormatting>
  <conditionalFormatting sqref="AT140:AU140">
    <cfRule type="cellIs" dxfId="10587" priority="10471" operator="equal">
      <formula>0</formula>
    </cfRule>
  </conditionalFormatting>
  <conditionalFormatting sqref="AT137:AU137">
    <cfRule type="cellIs" dxfId="10586" priority="10470" operator="equal">
      <formula>0</formula>
    </cfRule>
  </conditionalFormatting>
  <conditionalFormatting sqref="AT138:AU138">
    <cfRule type="cellIs" dxfId="10585" priority="10469" operator="equal">
      <formula>0</formula>
    </cfRule>
  </conditionalFormatting>
  <conditionalFormatting sqref="AT138:AU138">
    <cfRule type="cellIs" dxfId="10584" priority="10468" operator="equal">
      <formula>0</formula>
    </cfRule>
  </conditionalFormatting>
  <conditionalFormatting sqref="AT139:AU139">
    <cfRule type="cellIs" dxfId="10583" priority="10467" operator="equal">
      <formula>0</formula>
    </cfRule>
  </conditionalFormatting>
  <conditionalFormatting sqref="AT138:AU138">
    <cfRule type="cellIs" dxfId="10582" priority="10466" operator="equal">
      <formula>0</formula>
    </cfRule>
  </conditionalFormatting>
  <conditionalFormatting sqref="AT139:AU139">
    <cfRule type="cellIs" dxfId="10581" priority="10465" operator="equal">
      <formula>0</formula>
    </cfRule>
  </conditionalFormatting>
  <conditionalFormatting sqref="AT139:AU139">
    <cfRule type="cellIs" dxfId="10580" priority="10464" operator="equal">
      <formula>0</formula>
    </cfRule>
  </conditionalFormatting>
  <conditionalFormatting sqref="AT140:AU140">
    <cfRule type="cellIs" dxfId="10579" priority="10463" operator="equal">
      <formula>0</formula>
    </cfRule>
  </conditionalFormatting>
  <conditionalFormatting sqref="AT139:AU139">
    <cfRule type="cellIs" dxfId="10578" priority="10462" operator="equal">
      <formula>0</formula>
    </cfRule>
  </conditionalFormatting>
  <conditionalFormatting sqref="AT140:AU140">
    <cfRule type="cellIs" dxfId="10577" priority="10461" operator="equal">
      <formula>0</formula>
    </cfRule>
  </conditionalFormatting>
  <conditionalFormatting sqref="AT140:AU140">
    <cfRule type="cellIs" dxfId="10576" priority="10460" operator="equal">
      <formula>0</formula>
    </cfRule>
  </conditionalFormatting>
  <conditionalFormatting sqref="AT141:AU141">
    <cfRule type="cellIs" dxfId="10575" priority="10459" operator="equal">
      <formula>0</formula>
    </cfRule>
  </conditionalFormatting>
  <conditionalFormatting sqref="AT140:AU140">
    <cfRule type="cellIs" dxfId="10574" priority="10458" operator="equal">
      <formula>0</formula>
    </cfRule>
  </conditionalFormatting>
  <conditionalFormatting sqref="AT141:AU141">
    <cfRule type="cellIs" dxfId="10573" priority="10457" operator="equal">
      <formula>0</formula>
    </cfRule>
  </conditionalFormatting>
  <conditionalFormatting sqref="AT141:AU141">
    <cfRule type="cellIs" dxfId="10572" priority="10456" operator="equal">
      <formula>0</formula>
    </cfRule>
  </conditionalFormatting>
  <conditionalFormatting sqref="AT142:AU142">
    <cfRule type="cellIs" dxfId="10571" priority="10455" operator="equal">
      <formula>0</formula>
    </cfRule>
  </conditionalFormatting>
  <conditionalFormatting sqref="AT136:AU136">
    <cfRule type="cellIs" dxfId="10570" priority="10454" operator="equal">
      <formula>0</formula>
    </cfRule>
  </conditionalFormatting>
  <conditionalFormatting sqref="AT137:AU137">
    <cfRule type="cellIs" dxfId="10569" priority="10453" operator="equal">
      <formula>0</formula>
    </cfRule>
  </conditionalFormatting>
  <conditionalFormatting sqref="AT137:AU137">
    <cfRule type="cellIs" dxfId="10568" priority="10452" operator="equal">
      <formula>0</formula>
    </cfRule>
  </conditionalFormatting>
  <conditionalFormatting sqref="AT138:AU138">
    <cfRule type="cellIs" dxfId="10567" priority="10451" operator="equal">
      <formula>0</formula>
    </cfRule>
  </conditionalFormatting>
  <conditionalFormatting sqref="AT137:AU137">
    <cfRule type="cellIs" dxfId="10566" priority="10450" operator="equal">
      <formula>0</formula>
    </cfRule>
  </conditionalFormatting>
  <conditionalFormatting sqref="AT138:AU138">
    <cfRule type="cellIs" dxfId="10565" priority="10449" operator="equal">
      <formula>0</formula>
    </cfRule>
  </conditionalFormatting>
  <conditionalFormatting sqref="AT138:AU138">
    <cfRule type="cellIs" dxfId="10564" priority="10448" operator="equal">
      <formula>0</formula>
    </cfRule>
  </conditionalFormatting>
  <conditionalFormatting sqref="AT139:AU139">
    <cfRule type="cellIs" dxfId="10563" priority="10447" operator="equal">
      <formula>0</formula>
    </cfRule>
  </conditionalFormatting>
  <conditionalFormatting sqref="AT138:AU138">
    <cfRule type="cellIs" dxfId="10562" priority="10446" operator="equal">
      <formula>0</formula>
    </cfRule>
  </conditionalFormatting>
  <conditionalFormatting sqref="AT139:AU139">
    <cfRule type="cellIs" dxfId="10561" priority="10445" operator="equal">
      <formula>0</formula>
    </cfRule>
  </conditionalFormatting>
  <conditionalFormatting sqref="AT139:AU139">
    <cfRule type="cellIs" dxfId="10560" priority="10444" operator="equal">
      <formula>0</formula>
    </cfRule>
  </conditionalFormatting>
  <conditionalFormatting sqref="AT140:AU140">
    <cfRule type="cellIs" dxfId="10559" priority="10443" operator="equal">
      <formula>0</formula>
    </cfRule>
  </conditionalFormatting>
  <conditionalFormatting sqref="AT139:AU139">
    <cfRule type="cellIs" dxfId="10558" priority="10442" operator="equal">
      <formula>0</formula>
    </cfRule>
  </conditionalFormatting>
  <conditionalFormatting sqref="AT140:AU140">
    <cfRule type="cellIs" dxfId="10557" priority="10441" operator="equal">
      <formula>0</formula>
    </cfRule>
  </conditionalFormatting>
  <conditionalFormatting sqref="AT140:AU140">
    <cfRule type="cellIs" dxfId="10556" priority="10440" operator="equal">
      <formula>0</formula>
    </cfRule>
  </conditionalFormatting>
  <conditionalFormatting sqref="AT141:AU141">
    <cfRule type="cellIs" dxfId="10555" priority="10439" operator="equal">
      <formula>0</formula>
    </cfRule>
  </conditionalFormatting>
  <conditionalFormatting sqref="AT142:AU142">
    <cfRule type="cellIs" dxfId="10554" priority="10438" operator="equal">
      <formula>0</formula>
    </cfRule>
  </conditionalFormatting>
  <conditionalFormatting sqref="AT136:AU136">
    <cfRule type="cellIs" dxfId="10553" priority="10437" operator="equal">
      <formula>0</formula>
    </cfRule>
  </conditionalFormatting>
  <conditionalFormatting sqref="AT137:AU137">
    <cfRule type="cellIs" dxfId="10552" priority="10436" operator="equal">
      <formula>0</formula>
    </cfRule>
  </conditionalFormatting>
  <conditionalFormatting sqref="AT137:AU137">
    <cfRule type="cellIs" dxfId="10551" priority="10435" operator="equal">
      <formula>0</formula>
    </cfRule>
  </conditionalFormatting>
  <conditionalFormatting sqref="AT138:AU138">
    <cfRule type="cellIs" dxfId="10550" priority="10434" operator="equal">
      <formula>0</formula>
    </cfRule>
  </conditionalFormatting>
  <conditionalFormatting sqref="AT137:AU137">
    <cfRule type="cellIs" dxfId="10549" priority="10433" operator="equal">
      <formula>0</formula>
    </cfRule>
  </conditionalFormatting>
  <conditionalFormatting sqref="AT138:AU138">
    <cfRule type="cellIs" dxfId="10548" priority="10432" operator="equal">
      <formula>0</formula>
    </cfRule>
  </conditionalFormatting>
  <conditionalFormatting sqref="AT138:AU138">
    <cfRule type="cellIs" dxfId="10547" priority="10431" operator="equal">
      <formula>0</formula>
    </cfRule>
  </conditionalFormatting>
  <conditionalFormatting sqref="AT139:AU139">
    <cfRule type="cellIs" dxfId="10546" priority="10430" operator="equal">
      <formula>0</formula>
    </cfRule>
  </conditionalFormatting>
  <conditionalFormatting sqref="AT138:AU138">
    <cfRule type="cellIs" dxfId="10545" priority="10429" operator="equal">
      <formula>0</formula>
    </cfRule>
  </conditionalFormatting>
  <conditionalFormatting sqref="AT139:AU139">
    <cfRule type="cellIs" dxfId="10544" priority="10428" operator="equal">
      <formula>0</formula>
    </cfRule>
  </conditionalFormatting>
  <conditionalFormatting sqref="AT139:AU139">
    <cfRule type="cellIs" dxfId="10543" priority="10427" operator="equal">
      <formula>0</formula>
    </cfRule>
  </conditionalFormatting>
  <conditionalFormatting sqref="AT140:AU140">
    <cfRule type="cellIs" dxfId="10542" priority="10426" operator="equal">
      <formula>0</formula>
    </cfRule>
  </conditionalFormatting>
  <conditionalFormatting sqref="AT139:AU139">
    <cfRule type="cellIs" dxfId="10541" priority="10425" operator="equal">
      <formula>0</formula>
    </cfRule>
  </conditionalFormatting>
  <conditionalFormatting sqref="AT140:AU140">
    <cfRule type="cellIs" dxfId="10540" priority="10424" operator="equal">
      <formula>0</formula>
    </cfRule>
  </conditionalFormatting>
  <conditionalFormatting sqref="AT140:AU140">
    <cfRule type="cellIs" dxfId="10539" priority="10423" operator="equal">
      <formula>0</formula>
    </cfRule>
  </conditionalFormatting>
  <conditionalFormatting sqref="AT141:AU141">
    <cfRule type="cellIs" dxfId="10538" priority="10422" operator="equal">
      <formula>0</formula>
    </cfRule>
  </conditionalFormatting>
  <conditionalFormatting sqref="AT135:AU135">
    <cfRule type="cellIs" dxfId="10537" priority="10421" operator="equal">
      <formula>0</formula>
    </cfRule>
  </conditionalFormatting>
  <conditionalFormatting sqref="AT136:AU136">
    <cfRule type="cellIs" dxfId="10536" priority="10420" operator="equal">
      <formula>0</formula>
    </cfRule>
  </conditionalFormatting>
  <conditionalFormatting sqref="AT136:AU136">
    <cfRule type="cellIs" dxfId="10535" priority="10419" operator="equal">
      <formula>0</formula>
    </cfRule>
  </conditionalFormatting>
  <conditionalFormatting sqref="AT137:AU137">
    <cfRule type="cellIs" dxfId="10534" priority="10418" operator="equal">
      <formula>0</formula>
    </cfRule>
  </conditionalFormatting>
  <conditionalFormatting sqref="AT136:AU136">
    <cfRule type="cellIs" dxfId="10533" priority="10417" operator="equal">
      <formula>0</formula>
    </cfRule>
  </conditionalFormatting>
  <conditionalFormatting sqref="AT137:AU137">
    <cfRule type="cellIs" dxfId="10532" priority="10416" operator="equal">
      <formula>0</formula>
    </cfRule>
  </conditionalFormatting>
  <conditionalFormatting sqref="AT137:AU137">
    <cfRule type="cellIs" dxfId="10531" priority="10415" operator="equal">
      <formula>0</formula>
    </cfRule>
  </conditionalFormatting>
  <conditionalFormatting sqref="AT138:AU138">
    <cfRule type="cellIs" dxfId="10530" priority="10414" operator="equal">
      <formula>0</formula>
    </cfRule>
  </conditionalFormatting>
  <conditionalFormatting sqref="AT137:AU137">
    <cfRule type="cellIs" dxfId="10529" priority="10413" operator="equal">
      <formula>0</formula>
    </cfRule>
  </conditionalFormatting>
  <conditionalFormatting sqref="AT138:AU138">
    <cfRule type="cellIs" dxfId="10528" priority="10412" operator="equal">
      <formula>0</formula>
    </cfRule>
  </conditionalFormatting>
  <conditionalFormatting sqref="AT138:AU138">
    <cfRule type="cellIs" dxfId="10527" priority="10411" operator="equal">
      <formula>0</formula>
    </cfRule>
  </conditionalFormatting>
  <conditionalFormatting sqref="AT139:AU139">
    <cfRule type="cellIs" dxfId="10526" priority="10410" operator="equal">
      <formula>0</formula>
    </cfRule>
  </conditionalFormatting>
  <conditionalFormatting sqref="AT138:AU138">
    <cfRule type="cellIs" dxfId="10525" priority="10409" operator="equal">
      <formula>0</formula>
    </cfRule>
  </conditionalFormatting>
  <conditionalFormatting sqref="AT139:AU139">
    <cfRule type="cellIs" dxfId="10524" priority="10408" operator="equal">
      <formula>0</formula>
    </cfRule>
  </conditionalFormatting>
  <conditionalFormatting sqref="AT139:AU139">
    <cfRule type="cellIs" dxfId="10523" priority="10407" operator="equal">
      <formula>0</formula>
    </cfRule>
  </conditionalFormatting>
  <conditionalFormatting sqref="AT140:AU140">
    <cfRule type="cellIs" dxfId="10522" priority="10406" operator="equal">
      <formula>0</formula>
    </cfRule>
  </conditionalFormatting>
  <conditionalFormatting sqref="AT138:AU138">
    <cfRule type="cellIs" dxfId="10521" priority="10405" operator="equal">
      <formula>0</formula>
    </cfRule>
  </conditionalFormatting>
  <conditionalFormatting sqref="AT139:AU139">
    <cfRule type="cellIs" dxfId="10520" priority="10404" operator="equal">
      <formula>0</formula>
    </cfRule>
  </conditionalFormatting>
  <conditionalFormatting sqref="AT139:AU139">
    <cfRule type="cellIs" dxfId="10519" priority="10403" operator="equal">
      <formula>0</formula>
    </cfRule>
  </conditionalFormatting>
  <conditionalFormatting sqref="AT140:AU140">
    <cfRule type="cellIs" dxfId="10518" priority="10402" operator="equal">
      <formula>0</formula>
    </cfRule>
  </conditionalFormatting>
  <conditionalFormatting sqref="AT139:AU139">
    <cfRule type="cellIs" dxfId="10517" priority="10401" operator="equal">
      <formula>0</formula>
    </cfRule>
  </conditionalFormatting>
  <conditionalFormatting sqref="AT140:AU140">
    <cfRule type="cellIs" dxfId="10516" priority="10400" operator="equal">
      <formula>0</formula>
    </cfRule>
  </conditionalFormatting>
  <conditionalFormatting sqref="AT140:AU140">
    <cfRule type="cellIs" dxfId="10515" priority="10399" operator="equal">
      <formula>0</formula>
    </cfRule>
  </conditionalFormatting>
  <conditionalFormatting sqref="AT141:AU141">
    <cfRule type="cellIs" dxfId="10514" priority="10398" operator="equal">
      <formula>0</formula>
    </cfRule>
  </conditionalFormatting>
  <conditionalFormatting sqref="AT140:AU140">
    <cfRule type="cellIs" dxfId="10513" priority="10397" operator="equal">
      <formula>0</formula>
    </cfRule>
  </conditionalFormatting>
  <conditionalFormatting sqref="AT141:AU141">
    <cfRule type="cellIs" dxfId="10512" priority="10396" operator="equal">
      <formula>0</formula>
    </cfRule>
  </conditionalFormatting>
  <conditionalFormatting sqref="AT141:AU141">
    <cfRule type="cellIs" dxfId="10511" priority="10395" operator="equal">
      <formula>0</formula>
    </cfRule>
  </conditionalFormatting>
  <conditionalFormatting sqref="AT142:AU142">
    <cfRule type="cellIs" dxfId="10510" priority="10394" operator="equal">
      <formula>0</formula>
    </cfRule>
  </conditionalFormatting>
  <conditionalFormatting sqref="AT141:AU141">
    <cfRule type="cellIs" dxfId="10509" priority="10393" operator="equal">
      <formula>0</formula>
    </cfRule>
  </conditionalFormatting>
  <conditionalFormatting sqref="AT142:AU142">
    <cfRule type="cellIs" dxfId="10508" priority="10392" operator="equal">
      <formula>0</formula>
    </cfRule>
  </conditionalFormatting>
  <conditionalFormatting sqref="AT142:AU142">
    <cfRule type="cellIs" dxfId="10507" priority="10391" operator="equal">
      <formula>0</formula>
    </cfRule>
  </conditionalFormatting>
  <conditionalFormatting sqref="AT137:AU137">
    <cfRule type="cellIs" dxfId="10506" priority="10390" operator="equal">
      <formula>0</formula>
    </cfRule>
  </conditionalFormatting>
  <conditionalFormatting sqref="AT138:AU138">
    <cfRule type="cellIs" dxfId="10505" priority="10389" operator="equal">
      <formula>0</formula>
    </cfRule>
  </conditionalFormatting>
  <conditionalFormatting sqref="AT138:AU138">
    <cfRule type="cellIs" dxfId="10504" priority="10388" operator="equal">
      <formula>0</formula>
    </cfRule>
  </conditionalFormatting>
  <conditionalFormatting sqref="AT139:AU139">
    <cfRule type="cellIs" dxfId="10503" priority="10387" operator="equal">
      <formula>0</formula>
    </cfRule>
  </conditionalFormatting>
  <conditionalFormatting sqref="AT138:AU138">
    <cfRule type="cellIs" dxfId="10502" priority="10386" operator="equal">
      <formula>0</formula>
    </cfRule>
  </conditionalFormatting>
  <conditionalFormatting sqref="AT139:AU139">
    <cfRule type="cellIs" dxfId="10501" priority="10385" operator="equal">
      <formula>0</formula>
    </cfRule>
  </conditionalFormatting>
  <conditionalFormatting sqref="AT139:AU139">
    <cfRule type="cellIs" dxfId="10500" priority="10384" operator="equal">
      <formula>0</formula>
    </cfRule>
  </conditionalFormatting>
  <conditionalFormatting sqref="AT140:AU140">
    <cfRule type="cellIs" dxfId="10499" priority="10383" operator="equal">
      <formula>0</formula>
    </cfRule>
  </conditionalFormatting>
  <conditionalFormatting sqref="AT139:AU139">
    <cfRule type="cellIs" dxfId="10498" priority="10382" operator="equal">
      <formula>0</formula>
    </cfRule>
  </conditionalFormatting>
  <conditionalFormatting sqref="AT140:AU140">
    <cfRule type="cellIs" dxfId="10497" priority="10381" operator="equal">
      <formula>0</formula>
    </cfRule>
  </conditionalFormatting>
  <conditionalFormatting sqref="AT140:AU140">
    <cfRule type="cellIs" dxfId="10496" priority="10380" operator="equal">
      <formula>0</formula>
    </cfRule>
  </conditionalFormatting>
  <conditionalFormatting sqref="AT141:AU141">
    <cfRule type="cellIs" dxfId="10495" priority="10379" operator="equal">
      <formula>0</formula>
    </cfRule>
  </conditionalFormatting>
  <conditionalFormatting sqref="AT140:AU140">
    <cfRule type="cellIs" dxfId="10494" priority="10378" operator="equal">
      <formula>0</formula>
    </cfRule>
  </conditionalFormatting>
  <conditionalFormatting sqref="AT141:AU141">
    <cfRule type="cellIs" dxfId="10493" priority="10377" operator="equal">
      <formula>0</formula>
    </cfRule>
  </conditionalFormatting>
  <conditionalFormatting sqref="AT141:AU141">
    <cfRule type="cellIs" dxfId="10492" priority="10376" operator="equal">
      <formula>0</formula>
    </cfRule>
  </conditionalFormatting>
  <conditionalFormatting sqref="AT142:AU142">
    <cfRule type="cellIs" dxfId="10491" priority="10375" operator="equal">
      <formula>0</formula>
    </cfRule>
  </conditionalFormatting>
  <conditionalFormatting sqref="AT137:AU137">
    <cfRule type="cellIs" dxfId="10490" priority="10374" operator="equal">
      <formula>0</formula>
    </cfRule>
  </conditionalFormatting>
  <conditionalFormatting sqref="AT138:AU138">
    <cfRule type="cellIs" dxfId="10489" priority="10373" operator="equal">
      <formula>0</formula>
    </cfRule>
  </conditionalFormatting>
  <conditionalFormatting sqref="AT138:AU138">
    <cfRule type="cellIs" dxfId="10488" priority="10372" operator="equal">
      <formula>0</formula>
    </cfRule>
  </conditionalFormatting>
  <conditionalFormatting sqref="AT139:AU139">
    <cfRule type="cellIs" dxfId="10487" priority="10371" operator="equal">
      <formula>0</formula>
    </cfRule>
  </conditionalFormatting>
  <conditionalFormatting sqref="AT138:AU138">
    <cfRule type="cellIs" dxfId="10486" priority="10370" operator="equal">
      <formula>0</formula>
    </cfRule>
  </conditionalFormatting>
  <conditionalFormatting sqref="AT139:AU139">
    <cfRule type="cellIs" dxfId="10485" priority="10369" operator="equal">
      <formula>0</formula>
    </cfRule>
  </conditionalFormatting>
  <conditionalFormatting sqref="AT139:AU139">
    <cfRule type="cellIs" dxfId="10484" priority="10368" operator="equal">
      <formula>0</formula>
    </cfRule>
  </conditionalFormatting>
  <conditionalFormatting sqref="AT140:AU140">
    <cfRule type="cellIs" dxfId="10483" priority="10367" operator="equal">
      <formula>0</formula>
    </cfRule>
  </conditionalFormatting>
  <conditionalFormatting sqref="AT139:AU139">
    <cfRule type="cellIs" dxfId="10482" priority="10366" operator="equal">
      <formula>0</formula>
    </cfRule>
  </conditionalFormatting>
  <conditionalFormatting sqref="AT140:AU140">
    <cfRule type="cellIs" dxfId="10481" priority="10365" operator="equal">
      <formula>0</formula>
    </cfRule>
  </conditionalFormatting>
  <conditionalFormatting sqref="AT140:AU140">
    <cfRule type="cellIs" dxfId="10480" priority="10364" operator="equal">
      <formula>0</formula>
    </cfRule>
  </conditionalFormatting>
  <conditionalFormatting sqref="AT141:AU141">
    <cfRule type="cellIs" dxfId="10479" priority="10363" operator="equal">
      <formula>0</formula>
    </cfRule>
  </conditionalFormatting>
  <conditionalFormatting sqref="AT140:AU140">
    <cfRule type="cellIs" dxfId="10478" priority="10362" operator="equal">
      <formula>0</formula>
    </cfRule>
  </conditionalFormatting>
  <conditionalFormatting sqref="AT141:AU141">
    <cfRule type="cellIs" dxfId="10477" priority="10361" operator="equal">
      <formula>0</formula>
    </cfRule>
  </conditionalFormatting>
  <conditionalFormatting sqref="AT141:AU141">
    <cfRule type="cellIs" dxfId="10476" priority="10360" operator="equal">
      <formula>0</formula>
    </cfRule>
  </conditionalFormatting>
  <conditionalFormatting sqref="AT142:AU142">
    <cfRule type="cellIs" dxfId="10475" priority="10359" operator="equal">
      <formula>0</formula>
    </cfRule>
  </conditionalFormatting>
  <conditionalFormatting sqref="AT136:AU136">
    <cfRule type="cellIs" dxfId="10474" priority="10358" operator="equal">
      <formula>0</formula>
    </cfRule>
  </conditionalFormatting>
  <conditionalFormatting sqref="AT137:AU137">
    <cfRule type="cellIs" dxfId="10473" priority="10357" operator="equal">
      <formula>0</formula>
    </cfRule>
  </conditionalFormatting>
  <conditionalFormatting sqref="AT137:AU137">
    <cfRule type="cellIs" dxfId="10472" priority="10356" operator="equal">
      <formula>0</formula>
    </cfRule>
  </conditionalFormatting>
  <conditionalFormatting sqref="AT138:AU138">
    <cfRule type="cellIs" dxfId="10471" priority="10355" operator="equal">
      <formula>0</formula>
    </cfRule>
  </conditionalFormatting>
  <conditionalFormatting sqref="AT137:AU137">
    <cfRule type="cellIs" dxfId="10470" priority="10354" operator="equal">
      <formula>0</formula>
    </cfRule>
  </conditionalFormatting>
  <conditionalFormatting sqref="AT138:AU138">
    <cfRule type="cellIs" dxfId="10469" priority="10353" operator="equal">
      <formula>0</formula>
    </cfRule>
  </conditionalFormatting>
  <conditionalFormatting sqref="AT138:AU138">
    <cfRule type="cellIs" dxfId="10468" priority="10352" operator="equal">
      <formula>0</formula>
    </cfRule>
  </conditionalFormatting>
  <conditionalFormatting sqref="AT139:AU139">
    <cfRule type="cellIs" dxfId="10467" priority="10351" operator="equal">
      <formula>0</formula>
    </cfRule>
  </conditionalFormatting>
  <conditionalFormatting sqref="AT138:AU138">
    <cfRule type="cellIs" dxfId="10466" priority="10350" operator="equal">
      <formula>0</formula>
    </cfRule>
  </conditionalFormatting>
  <conditionalFormatting sqref="AT139:AU139">
    <cfRule type="cellIs" dxfId="10465" priority="10349" operator="equal">
      <formula>0</formula>
    </cfRule>
  </conditionalFormatting>
  <conditionalFormatting sqref="AT139:AU139">
    <cfRule type="cellIs" dxfId="10464" priority="10348" operator="equal">
      <formula>0</formula>
    </cfRule>
  </conditionalFormatting>
  <conditionalFormatting sqref="AT140:AU140">
    <cfRule type="cellIs" dxfId="10463" priority="10347" operator="equal">
      <formula>0</formula>
    </cfRule>
  </conditionalFormatting>
  <conditionalFormatting sqref="AT139:AU139">
    <cfRule type="cellIs" dxfId="10462" priority="10346" operator="equal">
      <formula>0</formula>
    </cfRule>
  </conditionalFormatting>
  <conditionalFormatting sqref="AT140:AU140">
    <cfRule type="cellIs" dxfId="10461" priority="10345" operator="equal">
      <formula>0</formula>
    </cfRule>
  </conditionalFormatting>
  <conditionalFormatting sqref="AT140:AU140">
    <cfRule type="cellIs" dxfId="10460" priority="10344" operator="equal">
      <formula>0</formula>
    </cfRule>
  </conditionalFormatting>
  <conditionalFormatting sqref="AT141:AU141">
    <cfRule type="cellIs" dxfId="10459" priority="10343" operator="equal">
      <formula>0</formula>
    </cfRule>
  </conditionalFormatting>
  <conditionalFormatting sqref="BR142">
    <cfRule type="cellIs" dxfId="10458" priority="10342" operator="equal">
      <formula>0</formula>
    </cfRule>
  </conditionalFormatting>
  <conditionalFormatting sqref="BR136">
    <cfRule type="cellIs" dxfId="10457" priority="10341" operator="equal">
      <formula>0</formula>
    </cfRule>
  </conditionalFormatting>
  <conditionalFormatting sqref="BR137">
    <cfRule type="cellIs" dxfId="10456" priority="10340" operator="equal">
      <formula>0</formula>
    </cfRule>
  </conditionalFormatting>
  <conditionalFormatting sqref="BR137">
    <cfRule type="cellIs" dxfId="10455" priority="10339" operator="equal">
      <formula>0</formula>
    </cfRule>
  </conditionalFormatting>
  <conditionalFormatting sqref="BR138">
    <cfRule type="cellIs" dxfId="10454" priority="10338" operator="equal">
      <formula>0</formula>
    </cfRule>
  </conditionalFormatting>
  <conditionalFormatting sqref="BR137">
    <cfRule type="cellIs" dxfId="10453" priority="10337" operator="equal">
      <formula>0</formula>
    </cfRule>
  </conditionalFormatting>
  <conditionalFormatting sqref="BR138">
    <cfRule type="cellIs" dxfId="10452" priority="10336" operator="equal">
      <formula>0</formula>
    </cfRule>
  </conditionalFormatting>
  <conditionalFormatting sqref="BR138">
    <cfRule type="cellIs" dxfId="10451" priority="10335" operator="equal">
      <formula>0</formula>
    </cfRule>
  </conditionalFormatting>
  <conditionalFormatting sqref="BR139">
    <cfRule type="cellIs" dxfId="10450" priority="10334" operator="equal">
      <formula>0</formula>
    </cfRule>
  </conditionalFormatting>
  <conditionalFormatting sqref="BR138">
    <cfRule type="cellIs" dxfId="10449" priority="10333" operator="equal">
      <formula>0</formula>
    </cfRule>
  </conditionalFormatting>
  <conditionalFormatting sqref="BR139">
    <cfRule type="cellIs" dxfId="10448" priority="10332" operator="equal">
      <formula>0</formula>
    </cfRule>
  </conditionalFormatting>
  <conditionalFormatting sqref="BR139">
    <cfRule type="cellIs" dxfId="10447" priority="10331" operator="equal">
      <formula>0</formula>
    </cfRule>
  </conditionalFormatting>
  <conditionalFormatting sqref="BR140">
    <cfRule type="cellIs" dxfId="10446" priority="10330" operator="equal">
      <formula>0</formula>
    </cfRule>
  </conditionalFormatting>
  <conditionalFormatting sqref="BR139">
    <cfRule type="cellIs" dxfId="10445" priority="10329" operator="equal">
      <formula>0</formula>
    </cfRule>
  </conditionalFormatting>
  <conditionalFormatting sqref="BR140">
    <cfRule type="cellIs" dxfId="10444" priority="10328" operator="equal">
      <formula>0</formula>
    </cfRule>
  </conditionalFormatting>
  <conditionalFormatting sqref="BR140">
    <cfRule type="cellIs" dxfId="10443" priority="10327" operator="equal">
      <formula>0</formula>
    </cfRule>
  </conditionalFormatting>
  <conditionalFormatting sqref="BR141">
    <cfRule type="cellIs" dxfId="10442" priority="10326" operator="equal">
      <formula>0</formula>
    </cfRule>
  </conditionalFormatting>
  <conditionalFormatting sqref="BR135">
    <cfRule type="cellIs" dxfId="10441" priority="10325" operator="equal">
      <formula>0</formula>
    </cfRule>
  </conditionalFormatting>
  <conditionalFormatting sqref="BR136">
    <cfRule type="cellIs" dxfId="10440" priority="10324" operator="equal">
      <formula>0</formula>
    </cfRule>
  </conditionalFormatting>
  <conditionalFormatting sqref="BR136">
    <cfRule type="cellIs" dxfId="10439" priority="10323" operator="equal">
      <formula>0</formula>
    </cfRule>
  </conditionalFormatting>
  <conditionalFormatting sqref="BR137">
    <cfRule type="cellIs" dxfId="10438" priority="10322" operator="equal">
      <formula>0</formula>
    </cfRule>
  </conditionalFormatting>
  <conditionalFormatting sqref="BR136">
    <cfRule type="cellIs" dxfId="10437" priority="10321" operator="equal">
      <formula>0</formula>
    </cfRule>
  </conditionalFormatting>
  <conditionalFormatting sqref="BR137">
    <cfRule type="cellIs" dxfId="10436" priority="10320" operator="equal">
      <formula>0</formula>
    </cfRule>
  </conditionalFormatting>
  <conditionalFormatting sqref="BR137">
    <cfRule type="cellIs" dxfId="10435" priority="10319" operator="equal">
      <formula>0</formula>
    </cfRule>
  </conditionalFormatting>
  <conditionalFormatting sqref="BR138">
    <cfRule type="cellIs" dxfId="10434" priority="10318" operator="equal">
      <formula>0</formula>
    </cfRule>
  </conditionalFormatting>
  <conditionalFormatting sqref="BR137">
    <cfRule type="cellIs" dxfId="10433" priority="10317" operator="equal">
      <formula>0</formula>
    </cfRule>
  </conditionalFormatting>
  <conditionalFormatting sqref="BR138">
    <cfRule type="cellIs" dxfId="10432" priority="10316" operator="equal">
      <formula>0</formula>
    </cfRule>
  </conditionalFormatting>
  <conditionalFormatting sqref="BR138">
    <cfRule type="cellIs" dxfId="10431" priority="10315" operator="equal">
      <formula>0</formula>
    </cfRule>
  </conditionalFormatting>
  <conditionalFormatting sqref="BR139">
    <cfRule type="cellIs" dxfId="10430" priority="10314" operator="equal">
      <formula>0</formula>
    </cfRule>
  </conditionalFormatting>
  <conditionalFormatting sqref="BR138">
    <cfRule type="cellIs" dxfId="10429" priority="10313" operator="equal">
      <formula>0</formula>
    </cfRule>
  </conditionalFormatting>
  <conditionalFormatting sqref="BR139">
    <cfRule type="cellIs" dxfId="10428" priority="10312" operator="equal">
      <formula>0</formula>
    </cfRule>
  </conditionalFormatting>
  <conditionalFormatting sqref="BR139">
    <cfRule type="cellIs" dxfId="10427" priority="10311" operator="equal">
      <formula>0</formula>
    </cfRule>
  </conditionalFormatting>
  <conditionalFormatting sqref="BR140">
    <cfRule type="cellIs" dxfId="10426" priority="10310" operator="equal">
      <formula>0</formula>
    </cfRule>
  </conditionalFormatting>
  <conditionalFormatting sqref="BR141">
    <cfRule type="cellIs" dxfId="10425" priority="10309" operator="equal">
      <formula>0</formula>
    </cfRule>
  </conditionalFormatting>
  <conditionalFormatting sqref="BR142">
    <cfRule type="cellIs" dxfId="10424" priority="10308" operator="equal">
      <formula>0</formula>
    </cfRule>
  </conditionalFormatting>
  <conditionalFormatting sqref="BR142">
    <cfRule type="cellIs" dxfId="10423" priority="10307" operator="equal">
      <formula>0</formula>
    </cfRule>
  </conditionalFormatting>
  <conditionalFormatting sqref="BR142">
    <cfRule type="cellIs" dxfId="10422" priority="10306" operator="equal">
      <formula>0</formula>
    </cfRule>
  </conditionalFormatting>
  <conditionalFormatting sqref="BR135">
    <cfRule type="cellIs" dxfId="10421" priority="10305" operator="equal">
      <formula>0</formula>
    </cfRule>
  </conditionalFormatting>
  <conditionalFormatting sqref="BR136">
    <cfRule type="cellIs" dxfId="10420" priority="10304" operator="equal">
      <formula>0</formula>
    </cfRule>
  </conditionalFormatting>
  <conditionalFormatting sqref="BR136">
    <cfRule type="cellIs" dxfId="10419" priority="10303" operator="equal">
      <formula>0</formula>
    </cfRule>
  </conditionalFormatting>
  <conditionalFormatting sqref="BR137">
    <cfRule type="cellIs" dxfId="10418" priority="10302" operator="equal">
      <formula>0</formula>
    </cfRule>
  </conditionalFormatting>
  <conditionalFormatting sqref="BR136">
    <cfRule type="cellIs" dxfId="10417" priority="10301" operator="equal">
      <formula>0</formula>
    </cfRule>
  </conditionalFormatting>
  <conditionalFormatting sqref="BR137">
    <cfRule type="cellIs" dxfId="10416" priority="10300" operator="equal">
      <formula>0</formula>
    </cfRule>
  </conditionalFormatting>
  <conditionalFormatting sqref="BR137">
    <cfRule type="cellIs" dxfId="10415" priority="10299" operator="equal">
      <formula>0</formula>
    </cfRule>
  </conditionalFormatting>
  <conditionalFormatting sqref="BR138">
    <cfRule type="cellIs" dxfId="10414" priority="10298" operator="equal">
      <formula>0</formula>
    </cfRule>
  </conditionalFormatting>
  <conditionalFormatting sqref="BR137">
    <cfRule type="cellIs" dxfId="10413" priority="10297" operator="equal">
      <formula>0</formula>
    </cfRule>
  </conditionalFormatting>
  <conditionalFormatting sqref="BR138">
    <cfRule type="cellIs" dxfId="10412" priority="10296" operator="equal">
      <formula>0</formula>
    </cfRule>
  </conditionalFormatting>
  <conditionalFormatting sqref="BR138">
    <cfRule type="cellIs" dxfId="10411" priority="10295" operator="equal">
      <formula>0</formula>
    </cfRule>
  </conditionalFormatting>
  <conditionalFormatting sqref="BR139">
    <cfRule type="cellIs" dxfId="10410" priority="10294" operator="equal">
      <formula>0</formula>
    </cfRule>
  </conditionalFormatting>
  <conditionalFormatting sqref="BR138">
    <cfRule type="cellIs" dxfId="10409" priority="10293" operator="equal">
      <formula>0</formula>
    </cfRule>
  </conditionalFormatting>
  <conditionalFormatting sqref="BR139">
    <cfRule type="cellIs" dxfId="10408" priority="10292" operator="equal">
      <formula>0</formula>
    </cfRule>
  </conditionalFormatting>
  <conditionalFormatting sqref="BR139">
    <cfRule type="cellIs" dxfId="10407" priority="10291" operator="equal">
      <formula>0</formula>
    </cfRule>
  </conditionalFormatting>
  <conditionalFormatting sqref="BR140">
    <cfRule type="cellIs" dxfId="10406" priority="10290" operator="equal">
      <formula>0</formula>
    </cfRule>
  </conditionalFormatting>
  <conditionalFormatting sqref="BR134">
    <cfRule type="cellIs" dxfId="10405" priority="10289" operator="equal">
      <formula>0</formula>
    </cfRule>
  </conditionalFormatting>
  <conditionalFormatting sqref="BR135">
    <cfRule type="cellIs" dxfId="10404" priority="10288" operator="equal">
      <formula>0</formula>
    </cfRule>
  </conditionalFormatting>
  <conditionalFormatting sqref="BR135">
    <cfRule type="cellIs" dxfId="10403" priority="10287" operator="equal">
      <formula>0</formula>
    </cfRule>
  </conditionalFormatting>
  <conditionalFormatting sqref="BR136">
    <cfRule type="cellIs" dxfId="10402" priority="10286" operator="equal">
      <formula>0</formula>
    </cfRule>
  </conditionalFormatting>
  <conditionalFormatting sqref="BR135">
    <cfRule type="cellIs" dxfId="10401" priority="10285" operator="equal">
      <formula>0</formula>
    </cfRule>
  </conditionalFormatting>
  <conditionalFormatting sqref="BR136">
    <cfRule type="cellIs" dxfId="10400" priority="10284" operator="equal">
      <formula>0</formula>
    </cfRule>
  </conditionalFormatting>
  <conditionalFormatting sqref="BR136">
    <cfRule type="cellIs" dxfId="10399" priority="10283" operator="equal">
      <formula>0</formula>
    </cfRule>
  </conditionalFormatting>
  <conditionalFormatting sqref="BR137">
    <cfRule type="cellIs" dxfId="10398" priority="10282" operator="equal">
      <formula>0</formula>
    </cfRule>
  </conditionalFormatting>
  <conditionalFormatting sqref="BR136">
    <cfRule type="cellIs" dxfId="10397" priority="10281" operator="equal">
      <formula>0</formula>
    </cfRule>
  </conditionalFormatting>
  <conditionalFormatting sqref="BR137">
    <cfRule type="cellIs" dxfId="10396" priority="10280" operator="equal">
      <formula>0</formula>
    </cfRule>
  </conditionalFormatting>
  <conditionalFormatting sqref="BR137">
    <cfRule type="cellIs" dxfId="10395" priority="10279" operator="equal">
      <formula>0</formula>
    </cfRule>
  </conditionalFormatting>
  <conditionalFormatting sqref="BR138">
    <cfRule type="cellIs" dxfId="10394" priority="10278" operator="equal">
      <formula>0</formula>
    </cfRule>
  </conditionalFormatting>
  <conditionalFormatting sqref="BR137">
    <cfRule type="cellIs" dxfId="10393" priority="10277" operator="equal">
      <formula>0</formula>
    </cfRule>
  </conditionalFormatting>
  <conditionalFormatting sqref="BR138">
    <cfRule type="cellIs" dxfId="10392" priority="10276" operator="equal">
      <formula>0</formula>
    </cfRule>
  </conditionalFormatting>
  <conditionalFormatting sqref="BR138">
    <cfRule type="cellIs" dxfId="10391" priority="10275" operator="equal">
      <formula>0</formula>
    </cfRule>
  </conditionalFormatting>
  <conditionalFormatting sqref="BR139">
    <cfRule type="cellIs" dxfId="10390" priority="10274" operator="equal">
      <formula>0</formula>
    </cfRule>
  </conditionalFormatting>
  <conditionalFormatting sqref="BR137">
    <cfRule type="cellIs" dxfId="10389" priority="10273" operator="equal">
      <formula>0</formula>
    </cfRule>
  </conditionalFormatting>
  <conditionalFormatting sqref="BR138">
    <cfRule type="cellIs" dxfId="10388" priority="10272" operator="equal">
      <formula>0</formula>
    </cfRule>
  </conditionalFormatting>
  <conditionalFormatting sqref="BR138">
    <cfRule type="cellIs" dxfId="10387" priority="10271" operator="equal">
      <formula>0</formula>
    </cfRule>
  </conditionalFormatting>
  <conditionalFormatting sqref="BR139">
    <cfRule type="cellIs" dxfId="10386" priority="10270" operator="equal">
      <formula>0</formula>
    </cfRule>
  </conditionalFormatting>
  <conditionalFormatting sqref="BR138">
    <cfRule type="cellIs" dxfId="10385" priority="10269" operator="equal">
      <formula>0</formula>
    </cfRule>
  </conditionalFormatting>
  <conditionalFormatting sqref="BR139">
    <cfRule type="cellIs" dxfId="10384" priority="10268" operator="equal">
      <formula>0</formula>
    </cfRule>
  </conditionalFormatting>
  <conditionalFormatting sqref="BR139">
    <cfRule type="cellIs" dxfId="10383" priority="10267" operator="equal">
      <formula>0</formula>
    </cfRule>
  </conditionalFormatting>
  <conditionalFormatting sqref="BR140">
    <cfRule type="cellIs" dxfId="10382" priority="10266" operator="equal">
      <formula>0</formula>
    </cfRule>
  </conditionalFormatting>
  <conditionalFormatting sqref="BR139">
    <cfRule type="cellIs" dxfId="10381" priority="10265" operator="equal">
      <formula>0</formula>
    </cfRule>
  </conditionalFormatting>
  <conditionalFormatting sqref="BR140">
    <cfRule type="cellIs" dxfId="10380" priority="10264" operator="equal">
      <formula>0</formula>
    </cfRule>
  </conditionalFormatting>
  <conditionalFormatting sqref="BR140">
    <cfRule type="cellIs" dxfId="10379" priority="10263" operator="equal">
      <formula>0</formula>
    </cfRule>
  </conditionalFormatting>
  <conditionalFormatting sqref="BR141">
    <cfRule type="cellIs" dxfId="10378" priority="10262" operator="equal">
      <formula>0</formula>
    </cfRule>
  </conditionalFormatting>
  <conditionalFormatting sqref="BR140">
    <cfRule type="cellIs" dxfId="10377" priority="10261" operator="equal">
      <formula>0</formula>
    </cfRule>
  </conditionalFormatting>
  <conditionalFormatting sqref="BR141">
    <cfRule type="cellIs" dxfId="10376" priority="10260" operator="equal">
      <formula>0</formula>
    </cfRule>
  </conditionalFormatting>
  <conditionalFormatting sqref="BR141">
    <cfRule type="cellIs" dxfId="10375" priority="10259" operator="equal">
      <formula>0</formula>
    </cfRule>
  </conditionalFormatting>
  <conditionalFormatting sqref="BR136">
    <cfRule type="cellIs" dxfId="10374" priority="10258" operator="equal">
      <formula>0</formula>
    </cfRule>
  </conditionalFormatting>
  <conditionalFormatting sqref="BR137">
    <cfRule type="cellIs" dxfId="10373" priority="10257" operator="equal">
      <formula>0</formula>
    </cfRule>
  </conditionalFormatting>
  <conditionalFormatting sqref="BR137">
    <cfRule type="cellIs" dxfId="10372" priority="10256" operator="equal">
      <formula>0</formula>
    </cfRule>
  </conditionalFormatting>
  <conditionalFormatting sqref="BR138">
    <cfRule type="cellIs" dxfId="10371" priority="10255" operator="equal">
      <formula>0</formula>
    </cfRule>
  </conditionalFormatting>
  <conditionalFormatting sqref="BR137">
    <cfRule type="cellIs" dxfId="10370" priority="10254" operator="equal">
      <formula>0</formula>
    </cfRule>
  </conditionalFormatting>
  <conditionalFormatting sqref="BR138">
    <cfRule type="cellIs" dxfId="10369" priority="10253" operator="equal">
      <formula>0</formula>
    </cfRule>
  </conditionalFormatting>
  <conditionalFormatting sqref="BR138">
    <cfRule type="cellIs" dxfId="10368" priority="10252" operator="equal">
      <formula>0</formula>
    </cfRule>
  </conditionalFormatting>
  <conditionalFormatting sqref="BR139">
    <cfRule type="cellIs" dxfId="10367" priority="10251" operator="equal">
      <formula>0</formula>
    </cfRule>
  </conditionalFormatting>
  <conditionalFormatting sqref="BR138">
    <cfRule type="cellIs" dxfId="10366" priority="10250" operator="equal">
      <formula>0</formula>
    </cfRule>
  </conditionalFormatting>
  <conditionalFormatting sqref="BR139">
    <cfRule type="cellIs" dxfId="10365" priority="10249" operator="equal">
      <formula>0</formula>
    </cfRule>
  </conditionalFormatting>
  <conditionalFormatting sqref="BR139">
    <cfRule type="cellIs" dxfId="10364" priority="10248" operator="equal">
      <formula>0</formula>
    </cfRule>
  </conditionalFormatting>
  <conditionalFormatting sqref="BR140">
    <cfRule type="cellIs" dxfId="10363" priority="10247" operator="equal">
      <formula>0</formula>
    </cfRule>
  </conditionalFormatting>
  <conditionalFormatting sqref="BR139">
    <cfRule type="cellIs" dxfId="10362" priority="10246" operator="equal">
      <formula>0</formula>
    </cfRule>
  </conditionalFormatting>
  <conditionalFormatting sqref="BR140">
    <cfRule type="cellIs" dxfId="10361" priority="10245" operator="equal">
      <formula>0</formula>
    </cfRule>
  </conditionalFormatting>
  <conditionalFormatting sqref="BR140">
    <cfRule type="cellIs" dxfId="10360" priority="10244" operator="equal">
      <formula>0</formula>
    </cfRule>
  </conditionalFormatting>
  <conditionalFormatting sqref="BR141">
    <cfRule type="cellIs" dxfId="10359" priority="10243" operator="equal">
      <formula>0</formula>
    </cfRule>
  </conditionalFormatting>
  <conditionalFormatting sqref="BR136">
    <cfRule type="cellIs" dxfId="10358" priority="10242" operator="equal">
      <formula>0</formula>
    </cfRule>
  </conditionalFormatting>
  <conditionalFormatting sqref="BR137">
    <cfRule type="cellIs" dxfId="10357" priority="10241" operator="equal">
      <formula>0</formula>
    </cfRule>
  </conditionalFormatting>
  <conditionalFormatting sqref="BR137">
    <cfRule type="cellIs" dxfId="10356" priority="10240" operator="equal">
      <formula>0</formula>
    </cfRule>
  </conditionalFormatting>
  <conditionalFormatting sqref="BR138">
    <cfRule type="cellIs" dxfId="10355" priority="10239" operator="equal">
      <formula>0</formula>
    </cfRule>
  </conditionalFormatting>
  <conditionalFormatting sqref="BR137">
    <cfRule type="cellIs" dxfId="10354" priority="10238" operator="equal">
      <formula>0</formula>
    </cfRule>
  </conditionalFormatting>
  <conditionalFormatting sqref="BR138">
    <cfRule type="cellIs" dxfId="10353" priority="10237" operator="equal">
      <formula>0</formula>
    </cfRule>
  </conditionalFormatting>
  <conditionalFormatting sqref="BR138">
    <cfRule type="cellIs" dxfId="10352" priority="10236" operator="equal">
      <formula>0</formula>
    </cfRule>
  </conditionalFormatting>
  <conditionalFormatting sqref="BR139">
    <cfRule type="cellIs" dxfId="10351" priority="10235" operator="equal">
      <formula>0</formula>
    </cfRule>
  </conditionalFormatting>
  <conditionalFormatting sqref="BR138">
    <cfRule type="cellIs" dxfId="10350" priority="10234" operator="equal">
      <formula>0</formula>
    </cfRule>
  </conditionalFormatting>
  <conditionalFormatting sqref="BR139">
    <cfRule type="cellIs" dxfId="10349" priority="10233" operator="equal">
      <formula>0</formula>
    </cfRule>
  </conditionalFormatting>
  <conditionalFormatting sqref="BR139">
    <cfRule type="cellIs" dxfId="10348" priority="10232" operator="equal">
      <formula>0</formula>
    </cfRule>
  </conditionalFormatting>
  <conditionalFormatting sqref="BR140">
    <cfRule type="cellIs" dxfId="10347" priority="10231" operator="equal">
      <formula>0</formula>
    </cfRule>
  </conditionalFormatting>
  <conditionalFormatting sqref="BR139">
    <cfRule type="cellIs" dxfId="10346" priority="10230" operator="equal">
      <formula>0</formula>
    </cfRule>
  </conditionalFormatting>
  <conditionalFormatting sqref="BR140">
    <cfRule type="cellIs" dxfId="10345" priority="10229" operator="equal">
      <formula>0</formula>
    </cfRule>
  </conditionalFormatting>
  <conditionalFormatting sqref="BR140">
    <cfRule type="cellIs" dxfId="10344" priority="10228" operator="equal">
      <formula>0</formula>
    </cfRule>
  </conditionalFormatting>
  <conditionalFormatting sqref="BR141">
    <cfRule type="cellIs" dxfId="10343" priority="10227" operator="equal">
      <formula>0</formula>
    </cfRule>
  </conditionalFormatting>
  <conditionalFormatting sqref="BR135">
    <cfRule type="cellIs" dxfId="10342" priority="10226" operator="equal">
      <formula>0</formula>
    </cfRule>
  </conditionalFormatting>
  <conditionalFormatting sqref="BR136">
    <cfRule type="cellIs" dxfId="10341" priority="10225" operator="equal">
      <formula>0</formula>
    </cfRule>
  </conditionalFormatting>
  <conditionalFormatting sqref="BR136">
    <cfRule type="cellIs" dxfId="10340" priority="10224" operator="equal">
      <formula>0</formula>
    </cfRule>
  </conditionalFormatting>
  <conditionalFormatting sqref="BR137">
    <cfRule type="cellIs" dxfId="10339" priority="10223" operator="equal">
      <formula>0</formula>
    </cfRule>
  </conditionalFormatting>
  <conditionalFormatting sqref="BR136">
    <cfRule type="cellIs" dxfId="10338" priority="10222" operator="equal">
      <formula>0</formula>
    </cfRule>
  </conditionalFormatting>
  <conditionalFormatting sqref="BR137">
    <cfRule type="cellIs" dxfId="10337" priority="10221" operator="equal">
      <formula>0</formula>
    </cfRule>
  </conditionalFormatting>
  <conditionalFormatting sqref="BR137">
    <cfRule type="cellIs" dxfId="10336" priority="10220" operator="equal">
      <formula>0</formula>
    </cfRule>
  </conditionalFormatting>
  <conditionalFormatting sqref="BR138">
    <cfRule type="cellIs" dxfId="10335" priority="10219" operator="equal">
      <formula>0</formula>
    </cfRule>
  </conditionalFormatting>
  <conditionalFormatting sqref="BR137">
    <cfRule type="cellIs" dxfId="10334" priority="10218" operator="equal">
      <formula>0</formula>
    </cfRule>
  </conditionalFormatting>
  <conditionalFormatting sqref="BR138">
    <cfRule type="cellIs" dxfId="10333" priority="10217" operator="equal">
      <formula>0</formula>
    </cfRule>
  </conditionalFormatting>
  <conditionalFormatting sqref="BR138">
    <cfRule type="cellIs" dxfId="10332" priority="10216" operator="equal">
      <formula>0</formula>
    </cfRule>
  </conditionalFormatting>
  <conditionalFormatting sqref="BR139">
    <cfRule type="cellIs" dxfId="10331" priority="10215" operator="equal">
      <formula>0</formula>
    </cfRule>
  </conditionalFormatting>
  <conditionalFormatting sqref="BR138">
    <cfRule type="cellIs" dxfId="10330" priority="10214" operator="equal">
      <formula>0</formula>
    </cfRule>
  </conditionalFormatting>
  <conditionalFormatting sqref="BR139">
    <cfRule type="cellIs" dxfId="10329" priority="10213" operator="equal">
      <formula>0</formula>
    </cfRule>
  </conditionalFormatting>
  <conditionalFormatting sqref="BR139">
    <cfRule type="cellIs" dxfId="10328" priority="10212" operator="equal">
      <formula>0</formula>
    </cfRule>
  </conditionalFormatting>
  <conditionalFormatting sqref="BR140">
    <cfRule type="cellIs" dxfId="10327" priority="10211" operator="equal">
      <formula>0</formula>
    </cfRule>
  </conditionalFormatting>
  <conditionalFormatting sqref="BR137">
    <cfRule type="cellIs" dxfId="10326" priority="10210" operator="equal">
      <formula>0</formula>
    </cfRule>
  </conditionalFormatting>
  <conditionalFormatting sqref="BR138">
    <cfRule type="cellIs" dxfId="10325" priority="10209" operator="equal">
      <formula>0</formula>
    </cfRule>
  </conditionalFormatting>
  <conditionalFormatting sqref="BR138">
    <cfRule type="cellIs" dxfId="10324" priority="10208" operator="equal">
      <formula>0</formula>
    </cfRule>
  </conditionalFormatting>
  <conditionalFormatting sqref="BR139">
    <cfRule type="cellIs" dxfId="10323" priority="10207" operator="equal">
      <formula>0</formula>
    </cfRule>
  </conditionalFormatting>
  <conditionalFormatting sqref="BR138">
    <cfRule type="cellIs" dxfId="10322" priority="10206" operator="equal">
      <formula>0</formula>
    </cfRule>
  </conditionalFormatting>
  <conditionalFormatting sqref="BR139">
    <cfRule type="cellIs" dxfId="10321" priority="10205" operator="equal">
      <formula>0</formula>
    </cfRule>
  </conditionalFormatting>
  <conditionalFormatting sqref="BR139">
    <cfRule type="cellIs" dxfId="10320" priority="10204" operator="equal">
      <formula>0</formula>
    </cfRule>
  </conditionalFormatting>
  <conditionalFormatting sqref="BR140">
    <cfRule type="cellIs" dxfId="10319" priority="10203" operator="equal">
      <formula>0</formula>
    </cfRule>
  </conditionalFormatting>
  <conditionalFormatting sqref="BR139">
    <cfRule type="cellIs" dxfId="10318" priority="10202" operator="equal">
      <formula>0</formula>
    </cfRule>
  </conditionalFormatting>
  <conditionalFormatting sqref="BR140">
    <cfRule type="cellIs" dxfId="10317" priority="10201" operator="equal">
      <formula>0</formula>
    </cfRule>
  </conditionalFormatting>
  <conditionalFormatting sqref="BR140">
    <cfRule type="cellIs" dxfId="10316" priority="10200" operator="equal">
      <formula>0</formula>
    </cfRule>
  </conditionalFormatting>
  <conditionalFormatting sqref="BR141">
    <cfRule type="cellIs" dxfId="10315" priority="10199" operator="equal">
      <formula>0</formula>
    </cfRule>
  </conditionalFormatting>
  <conditionalFormatting sqref="BR140">
    <cfRule type="cellIs" dxfId="10314" priority="10198" operator="equal">
      <formula>0</formula>
    </cfRule>
  </conditionalFormatting>
  <conditionalFormatting sqref="BR141">
    <cfRule type="cellIs" dxfId="10313" priority="10197" operator="equal">
      <formula>0</formula>
    </cfRule>
  </conditionalFormatting>
  <conditionalFormatting sqref="BR141">
    <cfRule type="cellIs" dxfId="10312" priority="10196" operator="equal">
      <formula>0</formula>
    </cfRule>
  </conditionalFormatting>
  <conditionalFormatting sqref="BR142">
    <cfRule type="cellIs" dxfId="10311" priority="10195" operator="equal">
      <formula>0</formula>
    </cfRule>
  </conditionalFormatting>
  <conditionalFormatting sqref="BR136">
    <cfRule type="cellIs" dxfId="10310" priority="10194" operator="equal">
      <formula>0</formula>
    </cfRule>
  </conditionalFormatting>
  <conditionalFormatting sqref="BR137">
    <cfRule type="cellIs" dxfId="10309" priority="10193" operator="equal">
      <formula>0</formula>
    </cfRule>
  </conditionalFormatting>
  <conditionalFormatting sqref="BR137">
    <cfRule type="cellIs" dxfId="10308" priority="10192" operator="equal">
      <formula>0</formula>
    </cfRule>
  </conditionalFormatting>
  <conditionalFormatting sqref="BR138">
    <cfRule type="cellIs" dxfId="10307" priority="10191" operator="equal">
      <formula>0</formula>
    </cfRule>
  </conditionalFormatting>
  <conditionalFormatting sqref="BR137">
    <cfRule type="cellIs" dxfId="10306" priority="10190" operator="equal">
      <formula>0</formula>
    </cfRule>
  </conditionalFormatting>
  <conditionalFormatting sqref="BR138">
    <cfRule type="cellIs" dxfId="10305" priority="10189" operator="equal">
      <formula>0</formula>
    </cfRule>
  </conditionalFormatting>
  <conditionalFormatting sqref="BR138">
    <cfRule type="cellIs" dxfId="10304" priority="10188" operator="equal">
      <formula>0</formula>
    </cfRule>
  </conditionalFormatting>
  <conditionalFormatting sqref="BR139">
    <cfRule type="cellIs" dxfId="10303" priority="10187" operator="equal">
      <formula>0</formula>
    </cfRule>
  </conditionalFormatting>
  <conditionalFormatting sqref="BR138">
    <cfRule type="cellIs" dxfId="10302" priority="10186" operator="equal">
      <formula>0</formula>
    </cfRule>
  </conditionalFormatting>
  <conditionalFormatting sqref="BR139">
    <cfRule type="cellIs" dxfId="10301" priority="10185" operator="equal">
      <formula>0</formula>
    </cfRule>
  </conditionalFormatting>
  <conditionalFormatting sqref="BR139">
    <cfRule type="cellIs" dxfId="10300" priority="10184" operator="equal">
      <formula>0</formula>
    </cfRule>
  </conditionalFormatting>
  <conditionalFormatting sqref="BR140">
    <cfRule type="cellIs" dxfId="10299" priority="10183" operator="equal">
      <formula>0</formula>
    </cfRule>
  </conditionalFormatting>
  <conditionalFormatting sqref="BR139">
    <cfRule type="cellIs" dxfId="10298" priority="10182" operator="equal">
      <formula>0</formula>
    </cfRule>
  </conditionalFormatting>
  <conditionalFormatting sqref="BR140">
    <cfRule type="cellIs" dxfId="10297" priority="10181" operator="equal">
      <formula>0</formula>
    </cfRule>
  </conditionalFormatting>
  <conditionalFormatting sqref="BR140">
    <cfRule type="cellIs" dxfId="10296" priority="10180" operator="equal">
      <formula>0</formula>
    </cfRule>
  </conditionalFormatting>
  <conditionalFormatting sqref="BR141">
    <cfRule type="cellIs" dxfId="10295" priority="10179" operator="equal">
      <formula>0</formula>
    </cfRule>
  </conditionalFormatting>
  <conditionalFormatting sqref="BR142">
    <cfRule type="cellIs" dxfId="10294" priority="10178" operator="equal">
      <formula>0</formula>
    </cfRule>
  </conditionalFormatting>
  <conditionalFormatting sqref="BR136">
    <cfRule type="cellIs" dxfId="10293" priority="10177" operator="equal">
      <formula>0</formula>
    </cfRule>
  </conditionalFormatting>
  <conditionalFormatting sqref="BR137">
    <cfRule type="cellIs" dxfId="10292" priority="10176" operator="equal">
      <formula>0</formula>
    </cfRule>
  </conditionalFormatting>
  <conditionalFormatting sqref="BR137">
    <cfRule type="cellIs" dxfId="10291" priority="10175" operator="equal">
      <formula>0</formula>
    </cfRule>
  </conditionalFormatting>
  <conditionalFormatting sqref="BR138">
    <cfRule type="cellIs" dxfId="10290" priority="10174" operator="equal">
      <formula>0</formula>
    </cfRule>
  </conditionalFormatting>
  <conditionalFormatting sqref="BR137">
    <cfRule type="cellIs" dxfId="10289" priority="10173" operator="equal">
      <formula>0</formula>
    </cfRule>
  </conditionalFormatting>
  <conditionalFormatting sqref="BR138">
    <cfRule type="cellIs" dxfId="10288" priority="10172" operator="equal">
      <formula>0</formula>
    </cfRule>
  </conditionalFormatting>
  <conditionalFormatting sqref="BR138">
    <cfRule type="cellIs" dxfId="10287" priority="10171" operator="equal">
      <formula>0</formula>
    </cfRule>
  </conditionalFormatting>
  <conditionalFormatting sqref="BR139">
    <cfRule type="cellIs" dxfId="10286" priority="10170" operator="equal">
      <formula>0</formula>
    </cfRule>
  </conditionalFormatting>
  <conditionalFormatting sqref="BR138">
    <cfRule type="cellIs" dxfId="10285" priority="10169" operator="equal">
      <formula>0</formula>
    </cfRule>
  </conditionalFormatting>
  <conditionalFormatting sqref="BR139">
    <cfRule type="cellIs" dxfId="10284" priority="10168" operator="equal">
      <formula>0</formula>
    </cfRule>
  </conditionalFormatting>
  <conditionalFormatting sqref="BR139">
    <cfRule type="cellIs" dxfId="10283" priority="10167" operator="equal">
      <formula>0</formula>
    </cfRule>
  </conditionalFormatting>
  <conditionalFormatting sqref="BR140">
    <cfRule type="cellIs" dxfId="10282" priority="10166" operator="equal">
      <formula>0</formula>
    </cfRule>
  </conditionalFormatting>
  <conditionalFormatting sqref="BR139">
    <cfRule type="cellIs" dxfId="10281" priority="10165" operator="equal">
      <formula>0</formula>
    </cfRule>
  </conditionalFormatting>
  <conditionalFormatting sqref="BR140">
    <cfRule type="cellIs" dxfId="10280" priority="10164" operator="equal">
      <formula>0</formula>
    </cfRule>
  </conditionalFormatting>
  <conditionalFormatting sqref="BR140">
    <cfRule type="cellIs" dxfId="10279" priority="10163" operator="equal">
      <formula>0</formula>
    </cfRule>
  </conditionalFormatting>
  <conditionalFormatting sqref="BR141">
    <cfRule type="cellIs" dxfId="10278" priority="10162" operator="equal">
      <formula>0</formula>
    </cfRule>
  </conditionalFormatting>
  <conditionalFormatting sqref="BR135">
    <cfRule type="cellIs" dxfId="10277" priority="10161" operator="equal">
      <formula>0</formula>
    </cfRule>
  </conditionalFormatting>
  <conditionalFormatting sqref="BR136">
    <cfRule type="cellIs" dxfId="10276" priority="10160" operator="equal">
      <formula>0</formula>
    </cfRule>
  </conditionalFormatting>
  <conditionalFormatting sqref="BR136">
    <cfRule type="cellIs" dxfId="10275" priority="10159" operator="equal">
      <formula>0</formula>
    </cfRule>
  </conditionalFormatting>
  <conditionalFormatting sqref="BR137">
    <cfRule type="cellIs" dxfId="10274" priority="10158" operator="equal">
      <formula>0</formula>
    </cfRule>
  </conditionalFormatting>
  <conditionalFormatting sqref="BR136">
    <cfRule type="cellIs" dxfId="10273" priority="10157" operator="equal">
      <formula>0</formula>
    </cfRule>
  </conditionalFormatting>
  <conditionalFormatting sqref="BR137">
    <cfRule type="cellIs" dxfId="10272" priority="10156" operator="equal">
      <formula>0</formula>
    </cfRule>
  </conditionalFormatting>
  <conditionalFormatting sqref="BR137">
    <cfRule type="cellIs" dxfId="10271" priority="10155" operator="equal">
      <formula>0</formula>
    </cfRule>
  </conditionalFormatting>
  <conditionalFormatting sqref="BR138">
    <cfRule type="cellIs" dxfId="10270" priority="10154" operator="equal">
      <formula>0</formula>
    </cfRule>
  </conditionalFormatting>
  <conditionalFormatting sqref="BR137">
    <cfRule type="cellIs" dxfId="10269" priority="10153" operator="equal">
      <formula>0</formula>
    </cfRule>
  </conditionalFormatting>
  <conditionalFormatting sqref="BR138">
    <cfRule type="cellIs" dxfId="10268" priority="10152" operator="equal">
      <formula>0</formula>
    </cfRule>
  </conditionalFormatting>
  <conditionalFormatting sqref="BR138">
    <cfRule type="cellIs" dxfId="10267" priority="10151" operator="equal">
      <formula>0</formula>
    </cfRule>
  </conditionalFormatting>
  <conditionalFormatting sqref="BR139">
    <cfRule type="cellIs" dxfId="10266" priority="10150" operator="equal">
      <formula>0</formula>
    </cfRule>
  </conditionalFormatting>
  <conditionalFormatting sqref="BR138">
    <cfRule type="cellIs" dxfId="10265" priority="10149" operator="equal">
      <formula>0</formula>
    </cfRule>
  </conditionalFormatting>
  <conditionalFormatting sqref="BR139">
    <cfRule type="cellIs" dxfId="10264" priority="10148" operator="equal">
      <formula>0</formula>
    </cfRule>
  </conditionalFormatting>
  <conditionalFormatting sqref="BR139">
    <cfRule type="cellIs" dxfId="10263" priority="10147" operator="equal">
      <formula>0</formula>
    </cfRule>
  </conditionalFormatting>
  <conditionalFormatting sqref="BR140">
    <cfRule type="cellIs" dxfId="10262" priority="10146" operator="equal">
      <formula>0</formula>
    </cfRule>
  </conditionalFormatting>
  <conditionalFormatting sqref="BR138">
    <cfRule type="cellIs" dxfId="10261" priority="10145" operator="equal">
      <formula>0</formula>
    </cfRule>
  </conditionalFormatting>
  <conditionalFormatting sqref="BR139">
    <cfRule type="cellIs" dxfId="10260" priority="10144" operator="equal">
      <formula>0</formula>
    </cfRule>
  </conditionalFormatting>
  <conditionalFormatting sqref="BR139">
    <cfRule type="cellIs" dxfId="10259" priority="10143" operator="equal">
      <formula>0</formula>
    </cfRule>
  </conditionalFormatting>
  <conditionalFormatting sqref="BR140">
    <cfRule type="cellIs" dxfId="10258" priority="10142" operator="equal">
      <formula>0</formula>
    </cfRule>
  </conditionalFormatting>
  <conditionalFormatting sqref="BR139">
    <cfRule type="cellIs" dxfId="10257" priority="10141" operator="equal">
      <formula>0</formula>
    </cfRule>
  </conditionalFormatting>
  <conditionalFormatting sqref="BR140">
    <cfRule type="cellIs" dxfId="10256" priority="10140" operator="equal">
      <formula>0</formula>
    </cfRule>
  </conditionalFormatting>
  <conditionalFormatting sqref="BR140">
    <cfRule type="cellIs" dxfId="10255" priority="10139" operator="equal">
      <formula>0</formula>
    </cfRule>
  </conditionalFormatting>
  <conditionalFormatting sqref="BR141">
    <cfRule type="cellIs" dxfId="10254" priority="10138" operator="equal">
      <formula>0</formula>
    </cfRule>
  </conditionalFormatting>
  <conditionalFormatting sqref="BR140">
    <cfRule type="cellIs" dxfId="10253" priority="10137" operator="equal">
      <formula>0</formula>
    </cfRule>
  </conditionalFormatting>
  <conditionalFormatting sqref="BR141">
    <cfRule type="cellIs" dxfId="10252" priority="10136" operator="equal">
      <formula>0</formula>
    </cfRule>
  </conditionalFormatting>
  <conditionalFormatting sqref="BR141">
    <cfRule type="cellIs" dxfId="10251" priority="10135" operator="equal">
      <formula>0</formula>
    </cfRule>
  </conditionalFormatting>
  <conditionalFormatting sqref="BR142">
    <cfRule type="cellIs" dxfId="10250" priority="10134" operator="equal">
      <formula>0</formula>
    </cfRule>
  </conditionalFormatting>
  <conditionalFormatting sqref="BR141">
    <cfRule type="cellIs" dxfId="10249" priority="10133" operator="equal">
      <formula>0</formula>
    </cfRule>
  </conditionalFormatting>
  <conditionalFormatting sqref="BR142">
    <cfRule type="cellIs" dxfId="10248" priority="10132" operator="equal">
      <formula>0</formula>
    </cfRule>
  </conditionalFormatting>
  <conditionalFormatting sqref="BR142">
    <cfRule type="cellIs" dxfId="10247" priority="10131" operator="equal">
      <formula>0</formula>
    </cfRule>
  </conditionalFormatting>
  <conditionalFormatting sqref="BR137">
    <cfRule type="cellIs" dxfId="10246" priority="10130" operator="equal">
      <formula>0</formula>
    </cfRule>
  </conditionalFormatting>
  <conditionalFormatting sqref="BR138">
    <cfRule type="cellIs" dxfId="10245" priority="10129" operator="equal">
      <formula>0</formula>
    </cfRule>
  </conditionalFormatting>
  <conditionalFormatting sqref="BR138">
    <cfRule type="cellIs" dxfId="10244" priority="10128" operator="equal">
      <formula>0</formula>
    </cfRule>
  </conditionalFormatting>
  <conditionalFormatting sqref="BR139">
    <cfRule type="cellIs" dxfId="10243" priority="10127" operator="equal">
      <formula>0</formula>
    </cfRule>
  </conditionalFormatting>
  <conditionalFormatting sqref="BR138">
    <cfRule type="cellIs" dxfId="10242" priority="10126" operator="equal">
      <formula>0</formula>
    </cfRule>
  </conditionalFormatting>
  <conditionalFormatting sqref="BR139">
    <cfRule type="cellIs" dxfId="10241" priority="10125" operator="equal">
      <formula>0</formula>
    </cfRule>
  </conditionalFormatting>
  <conditionalFormatting sqref="BR139">
    <cfRule type="cellIs" dxfId="10240" priority="10124" operator="equal">
      <formula>0</formula>
    </cfRule>
  </conditionalFormatting>
  <conditionalFormatting sqref="BR140">
    <cfRule type="cellIs" dxfId="10239" priority="10123" operator="equal">
      <formula>0</formula>
    </cfRule>
  </conditionalFormatting>
  <conditionalFormatting sqref="BR139">
    <cfRule type="cellIs" dxfId="10238" priority="10122" operator="equal">
      <formula>0</formula>
    </cfRule>
  </conditionalFormatting>
  <conditionalFormatting sqref="BR140">
    <cfRule type="cellIs" dxfId="10237" priority="10121" operator="equal">
      <formula>0</formula>
    </cfRule>
  </conditionalFormatting>
  <conditionalFormatting sqref="BR140">
    <cfRule type="cellIs" dxfId="10236" priority="10120" operator="equal">
      <formula>0</formula>
    </cfRule>
  </conditionalFormatting>
  <conditionalFormatting sqref="BR141">
    <cfRule type="cellIs" dxfId="10235" priority="10119" operator="equal">
      <formula>0</formula>
    </cfRule>
  </conditionalFormatting>
  <conditionalFormatting sqref="BR140">
    <cfRule type="cellIs" dxfId="10234" priority="10118" operator="equal">
      <formula>0</formula>
    </cfRule>
  </conditionalFormatting>
  <conditionalFormatting sqref="BR141">
    <cfRule type="cellIs" dxfId="10233" priority="10117" operator="equal">
      <formula>0</formula>
    </cfRule>
  </conditionalFormatting>
  <conditionalFormatting sqref="BR141">
    <cfRule type="cellIs" dxfId="10232" priority="10116" operator="equal">
      <formula>0</formula>
    </cfRule>
  </conditionalFormatting>
  <conditionalFormatting sqref="BR142">
    <cfRule type="cellIs" dxfId="10231" priority="10115" operator="equal">
      <formula>0</formula>
    </cfRule>
  </conditionalFormatting>
  <conditionalFormatting sqref="BR137">
    <cfRule type="cellIs" dxfId="10230" priority="10114" operator="equal">
      <formula>0</formula>
    </cfRule>
  </conditionalFormatting>
  <conditionalFormatting sqref="BR138">
    <cfRule type="cellIs" dxfId="10229" priority="10113" operator="equal">
      <formula>0</formula>
    </cfRule>
  </conditionalFormatting>
  <conditionalFormatting sqref="BR138">
    <cfRule type="cellIs" dxfId="10228" priority="10112" operator="equal">
      <formula>0</formula>
    </cfRule>
  </conditionalFormatting>
  <conditionalFormatting sqref="BR139">
    <cfRule type="cellIs" dxfId="10227" priority="10111" operator="equal">
      <formula>0</formula>
    </cfRule>
  </conditionalFormatting>
  <conditionalFormatting sqref="BR138">
    <cfRule type="cellIs" dxfId="10226" priority="10110" operator="equal">
      <formula>0</formula>
    </cfRule>
  </conditionalFormatting>
  <conditionalFormatting sqref="BR139">
    <cfRule type="cellIs" dxfId="10225" priority="10109" operator="equal">
      <formula>0</formula>
    </cfRule>
  </conditionalFormatting>
  <conditionalFormatting sqref="BR139">
    <cfRule type="cellIs" dxfId="10224" priority="10108" operator="equal">
      <formula>0</formula>
    </cfRule>
  </conditionalFormatting>
  <conditionalFormatting sqref="BR140">
    <cfRule type="cellIs" dxfId="10223" priority="10107" operator="equal">
      <formula>0</formula>
    </cfRule>
  </conditionalFormatting>
  <conditionalFormatting sqref="BR139">
    <cfRule type="cellIs" dxfId="10222" priority="10106" operator="equal">
      <formula>0</formula>
    </cfRule>
  </conditionalFormatting>
  <conditionalFormatting sqref="BR140">
    <cfRule type="cellIs" dxfId="10221" priority="10105" operator="equal">
      <formula>0</formula>
    </cfRule>
  </conditionalFormatting>
  <conditionalFormatting sqref="BR140">
    <cfRule type="cellIs" dxfId="10220" priority="10104" operator="equal">
      <formula>0</formula>
    </cfRule>
  </conditionalFormatting>
  <conditionalFormatting sqref="BR141">
    <cfRule type="cellIs" dxfId="10219" priority="10103" operator="equal">
      <formula>0</formula>
    </cfRule>
  </conditionalFormatting>
  <conditionalFormatting sqref="BR140">
    <cfRule type="cellIs" dxfId="10218" priority="10102" operator="equal">
      <formula>0</formula>
    </cfRule>
  </conditionalFormatting>
  <conditionalFormatting sqref="BR141">
    <cfRule type="cellIs" dxfId="10217" priority="10101" operator="equal">
      <formula>0</formula>
    </cfRule>
  </conditionalFormatting>
  <conditionalFormatting sqref="BR141">
    <cfRule type="cellIs" dxfId="10216" priority="10100" operator="equal">
      <formula>0</formula>
    </cfRule>
  </conditionalFormatting>
  <conditionalFormatting sqref="BR142">
    <cfRule type="cellIs" dxfId="10215" priority="10099" operator="equal">
      <formula>0</formula>
    </cfRule>
  </conditionalFormatting>
  <conditionalFormatting sqref="BR136">
    <cfRule type="cellIs" dxfId="10214" priority="10098" operator="equal">
      <formula>0</formula>
    </cfRule>
  </conditionalFormatting>
  <conditionalFormatting sqref="BR137">
    <cfRule type="cellIs" dxfId="10213" priority="10097" operator="equal">
      <formula>0</formula>
    </cfRule>
  </conditionalFormatting>
  <conditionalFormatting sqref="BR137">
    <cfRule type="cellIs" dxfId="10212" priority="10096" operator="equal">
      <formula>0</formula>
    </cfRule>
  </conditionalFormatting>
  <conditionalFormatting sqref="BR138">
    <cfRule type="cellIs" dxfId="10211" priority="10095" operator="equal">
      <formula>0</formula>
    </cfRule>
  </conditionalFormatting>
  <conditionalFormatting sqref="BR137">
    <cfRule type="cellIs" dxfId="10210" priority="10094" operator="equal">
      <formula>0</formula>
    </cfRule>
  </conditionalFormatting>
  <conditionalFormatting sqref="BR138">
    <cfRule type="cellIs" dxfId="10209" priority="10093" operator="equal">
      <formula>0</formula>
    </cfRule>
  </conditionalFormatting>
  <conditionalFormatting sqref="BR138">
    <cfRule type="cellIs" dxfId="10208" priority="10092" operator="equal">
      <formula>0</formula>
    </cfRule>
  </conditionalFormatting>
  <conditionalFormatting sqref="BR139">
    <cfRule type="cellIs" dxfId="10207" priority="10091" operator="equal">
      <formula>0</formula>
    </cfRule>
  </conditionalFormatting>
  <conditionalFormatting sqref="BR138">
    <cfRule type="cellIs" dxfId="10206" priority="10090" operator="equal">
      <formula>0</formula>
    </cfRule>
  </conditionalFormatting>
  <conditionalFormatting sqref="BR139">
    <cfRule type="cellIs" dxfId="10205" priority="10089" operator="equal">
      <formula>0</formula>
    </cfRule>
  </conditionalFormatting>
  <conditionalFormatting sqref="BR139">
    <cfRule type="cellIs" dxfId="10204" priority="10088" operator="equal">
      <formula>0</formula>
    </cfRule>
  </conditionalFormatting>
  <conditionalFormatting sqref="BR140">
    <cfRule type="cellIs" dxfId="10203" priority="10087" operator="equal">
      <formula>0</formula>
    </cfRule>
  </conditionalFormatting>
  <conditionalFormatting sqref="BR139">
    <cfRule type="cellIs" dxfId="10202" priority="10086" operator="equal">
      <formula>0</formula>
    </cfRule>
  </conditionalFormatting>
  <conditionalFormatting sqref="BR140">
    <cfRule type="cellIs" dxfId="10201" priority="10085" operator="equal">
      <formula>0</formula>
    </cfRule>
  </conditionalFormatting>
  <conditionalFormatting sqref="BR140">
    <cfRule type="cellIs" dxfId="10200" priority="10084" operator="equal">
      <formula>0</formula>
    </cfRule>
  </conditionalFormatting>
  <conditionalFormatting sqref="BR141">
    <cfRule type="cellIs" dxfId="10199" priority="10083" operator="equal">
      <formula>0</formula>
    </cfRule>
  </conditionalFormatting>
  <conditionalFormatting sqref="CT142:CU142">
    <cfRule type="cellIs" dxfId="10198" priority="10082" operator="equal">
      <formula>0</formula>
    </cfRule>
  </conditionalFormatting>
  <conditionalFormatting sqref="CT143:CU143">
    <cfRule type="cellIs" dxfId="10197" priority="10081" operator="equal">
      <formula>0</formula>
    </cfRule>
  </conditionalFormatting>
  <conditionalFormatting sqref="CT143:CU143">
    <cfRule type="cellIs" dxfId="10196" priority="10080" operator="equal">
      <formula>0</formula>
    </cfRule>
  </conditionalFormatting>
  <conditionalFormatting sqref="CT143:CU143">
    <cfRule type="cellIs" dxfId="10195" priority="10079" operator="equal">
      <formula>0</formula>
    </cfRule>
  </conditionalFormatting>
  <conditionalFormatting sqref="CT139:CU139">
    <cfRule type="cellIs" dxfId="10194" priority="10078" operator="equal">
      <formula>0</formula>
    </cfRule>
  </conditionalFormatting>
  <conditionalFormatting sqref="CT141:CU141">
    <cfRule type="cellIs" dxfId="10193" priority="10077" operator="equal">
      <formula>0</formula>
    </cfRule>
  </conditionalFormatting>
  <conditionalFormatting sqref="CT138:CU138">
    <cfRule type="cellIs" dxfId="10192" priority="10076" operator="equal">
      <formula>0</formula>
    </cfRule>
  </conditionalFormatting>
  <conditionalFormatting sqref="CT140:CU140">
    <cfRule type="cellIs" dxfId="10191" priority="10075" operator="equal">
      <formula>0</formula>
    </cfRule>
  </conditionalFormatting>
  <conditionalFormatting sqref="CT138:CU138">
    <cfRule type="cellIs" dxfId="10190" priority="10074" operator="equal">
      <formula>0</formula>
    </cfRule>
  </conditionalFormatting>
  <conditionalFormatting sqref="CT140:CU140">
    <cfRule type="cellIs" dxfId="10189" priority="10073" operator="equal">
      <formula>0</formula>
    </cfRule>
  </conditionalFormatting>
  <conditionalFormatting sqref="CT137:CU137">
    <cfRule type="cellIs" dxfId="10188" priority="10072" operator="equal">
      <formula>0</formula>
    </cfRule>
  </conditionalFormatting>
  <conditionalFormatting sqref="CT139:CU139">
    <cfRule type="cellIs" dxfId="10187" priority="10071" operator="equal">
      <formula>0</formula>
    </cfRule>
  </conditionalFormatting>
  <conditionalFormatting sqref="CT140:CU140">
    <cfRule type="cellIs" dxfId="10186" priority="10070" operator="equal">
      <formula>0</formula>
    </cfRule>
  </conditionalFormatting>
  <conditionalFormatting sqref="CT139:CU139">
    <cfRule type="cellIs" dxfId="10185" priority="10069" operator="equal">
      <formula>0</formula>
    </cfRule>
  </conditionalFormatting>
  <conditionalFormatting sqref="CT139:CU139">
    <cfRule type="cellIs" dxfId="10184" priority="10068" operator="equal">
      <formula>0</formula>
    </cfRule>
  </conditionalFormatting>
  <conditionalFormatting sqref="CT138:CU138">
    <cfRule type="cellIs" dxfId="10183" priority="10067" operator="equal">
      <formula>0</formula>
    </cfRule>
  </conditionalFormatting>
  <conditionalFormatting sqref="CT140:CU140">
    <cfRule type="cellIs" dxfId="10182" priority="10066" operator="equal">
      <formula>0</formula>
    </cfRule>
  </conditionalFormatting>
  <conditionalFormatting sqref="CT140:CU140">
    <cfRule type="cellIs" dxfId="10181" priority="10065" operator="equal">
      <formula>0</formula>
    </cfRule>
  </conditionalFormatting>
  <conditionalFormatting sqref="CT142:CU142">
    <cfRule type="cellIs" dxfId="10180" priority="10064" operator="equal">
      <formula>0</formula>
    </cfRule>
  </conditionalFormatting>
  <conditionalFormatting sqref="CT139:CU139">
    <cfRule type="cellIs" dxfId="10179" priority="10063" operator="equal">
      <formula>0</formula>
    </cfRule>
  </conditionalFormatting>
  <conditionalFormatting sqref="CT141:CU141">
    <cfRule type="cellIs" dxfId="10178" priority="10062" operator="equal">
      <formula>0</formula>
    </cfRule>
  </conditionalFormatting>
  <conditionalFormatting sqref="CT139:CU139">
    <cfRule type="cellIs" dxfId="10177" priority="10061" operator="equal">
      <formula>0</formula>
    </cfRule>
  </conditionalFormatting>
  <conditionalFormatting sqref="CT141:CU141">
    <cfRule type="cellIs" dxfId="10176" priority="10060" operator="equal">
      <formula>0</formula>
    </cfRule>
  </conditionalFormatting>
  <conditionalFormatting sqref="CT138:CU138">
    <cfRule type="cellIs" dxfId="10175" priority="10059" operator="equal">
      <formula>0</formula>
    </cfRule>
  </conditionalFormatting>
  <conditionalFormatting sqref="CT140:CU140">
    <cfRule type="cellIs" dxfId="10174" priority="10058" operator="equal">
      <formula>0</formula>
    </cfRule>
  </conditionalFormatting>
  <conditionalFormatting sqref="CT141:CU141">
    <cfRule type="cellIs" dxfId="10173" priority="10057" operator="equal">
      <formula>0</formula>
    </cfRule>
  </conditionalFormatting>
  <conditionalFormatting sqref="CT140:CU140">
    <cfRule type="cellIs" dxfId="10172" priority="10056" operator="equal">
      <formula>0</formula>
    </cfRule>
  </conditionalFormatting>
  <conditionalFormatting sqref="CT140:CU140">
    <cfRule type="cellIs" dxfId="10171" priority="10055" operator="equal">
      <formula>0</formula>
    </cfRule>
  </conditionalFormatting>
  <conditionalFormatting sqref="CT139:CU139">
    <cfRule type="cellIs" dxfId="10170" priority="10054" operator="equal">
      <formula>0</formula>
    </cfRule>
  </conditionalFormatting>
  <conditionalFormatting sqref="CT141:CU141">
    <cfRule type="cellIs" dxfId="10169" priority="10053" operator="equal">
      <formula>0</formula>
    </cfRule>
  </conditionalFormatting>
  <conditionalFormatting sqref="DB142:DE142">
    <cfRule type="cellIs" dxfId="10168" priority="10052" operator="equal">
      <formula>0</formula>
    </cfRule>
  </conditionalFormatting>
  <conditionalFormatting sqref="DB143:DE143">
    <cfRule type="cellIs" dxfId="10167" priority="10051" operator="equal">
      <formula>0</formula>
    </cfRule>
  </conditionalFormatting>
  <conditionalFormatting sqref="DB143:DE143">
    <cfRule type="cellIs" dxfId="10166" priority="10050" operator="equal">
      <formula>0</formula>
    </cfRule>
  </conditionalFormatting>
  <conditionalFormatting sqref="DB143:DE143">
    <cfRule type="cellIs" dxfId="10165" priority="10049" operator="equal">
      <formula>0</formula>
    </cfRule>
  </conditionalFormatting>
  <conditionalFormatting sqref="DB136:DE136">
    <cfRule type="cellIs" dxfId="10164" priority="10048" operator="equal">
      <formula>0</formula>
    </cfRule>
  </conditionalFormatting>
  <conditionalFormatting sqref="DB137:DE137">
    <cfRule type="cellIs" dxfId="10163" priority="10047" operator="equal">
      <formula>0</formula>
    </cfRule>
  </conditionalFormatting>
  <conditionalFormatting sqref="DB137:DE137">
    <cfRule type="cellIs" dxfId="10162" priority="10046" operator="equal">
      <formula>0</formula>
    </cfRule>
  </conditionalFormatting>
  <conditionalFormatting sqref="DB138:DE138">
    <cfRule type="cellIs" dxfId="10161" priority="10045" operator="equal">
      <formula>0</formula>
    </cfRule>
  </conditionalFormatting>
  <conditionalFormatting sqref="DB137:DE137">
    <cfRule type="cellIs" dxfId="10160" priority="10044" operator="equal">
      <formula>0</formula>
    </cfRule>
  </conditionalFormatting>
  <conditionalFormatting sqref="DB138:DE138">
    <cfRule type="cellIs" dxfId="10159" priority="10043" operator="equal">
      <formula>0</formula>
    </cfRule>
  </conditionalFormatting>
  <conditionalFormatting sqref="DB138:DE138">
    <cfRule type="cellIs" dxfId="10158" priority="10042" operator="equal">
      <formula>0</formula>
    </cfRule>
  </conditionalFormatting>
  <conditionalFormatting sqref="DB139:DE139">
    <cfRule type="cellIs" dxfId="10157" priority="10041" operator="equal">
      <formula>0</formula>
    </cfRule>
  </conditionalFormatting>
  <conditionalFormatting sqref="DB138:DE138">
    <cfRule type="cellIs" dxfId="10156" priority="10040" operator="equal">
      <formula>0</formula>
    </cfRule>
  </conditionalFormatting>
  <conditionalFormatting sqref="DB139:DE139">
    <cfRule type="cellIs" dxfId="10155" priority="10039" operator="equal">
      <formula>0</formula>
    </cfRule>
  </conditionalFormatting>
  <conditionalFormatting sqref="DB139:DE139">
    <cfRule type="cellIs" dxfId="10154" priority="10038" operator="equal">
      <formula>0</formula>
    </cfRule>
  </conditionalFormatting>
  <conditionalFormatting sqref="DB140:DE140">
    <cfRule type="cellIs" dxfId="10153" priority="10037" operator="equal">
      <formula>0</formula>
    </cfRule>
  </conditionalFormatting>
  <conditionalFormatting sqref="DB139:DE139">
    <cfRule type="cellIs" dxfId="10152" priority="10036" operator="equal">
      <formula>0</formula>
    </cfRule>
  </conditionalFormatting>
  <conditionalFormatting sqref="DB140:DE140">
    <cfRule type="cellIs" dxfId="10151" priority="10035" operator="equal">
      <formula>0</formula>
    </cfRule>
  </conditionalFormatting>
  <conditionalFormatting sqref="DB140:DE140">
    <cfRule type="cellIs" dxfId="10150" priority="10034" operator="equal">
      <formula>0</formula>
    </cfRule>
  </conditionalFormatting>
  <conditionalFormatting sqref="DB141:DE141">
    <cfRule type="cellIs" dxfId="10149" priority="10033" operator="equal">
      <formula>0</formula>
    </cfRule>
  </conditionalFormatting>
  <conditionalFormatting sqref="DB135:DE135">
    <cfRule type="cellIs" dxfId="10148" priority="10032" operator="equal">
      <formula>0</formula>
    </cfRule>
  </conditionalFormatting>
  <conditionalFormatting sqref="DB136:DE136">
    <cfRule type="cellIs" dxfId="10147" priority="10031" operator="equal">
      <formula>0</formula>
    </cfRule>
  </conditionalFormatting>
  <conditionalFormatting sqref="DB136:DE136">
    <cfRule type="cellIs" dxfId="10146" priority="10030" operator="equal">
      <formula>0</formula>
    </cfRule>
  </conditionalFormatting>
  <conditionalFormatting sqref="DB137:DE137">
    <cfRule type="cellIs" dxfId="10145" priority="10029" operator="equal">
      <formula>0</formula>
    </cfRule>
  </conditionalFormatting>
  <conditionalFormatting sqref="DB136:DE136">
    <cfRule type="cellIs" dxfId="10144" priority="10028" operator="equal">
      <formula>0</formula>
    </cfRule>
  </conditionalFormatting>
  <conditionalFormatting sqref="DB137:DE137">
    <cfRule type="cellIs" dxfId="10143" priority="10027" operator="equal">
      <formula>0</formula>
    </cfRule>
  </conditionalFormatting>
  <conditionalFormatting sqref="DB137:DE137">
    <cfRule type="cellIs" dxfId="10142" priority="10026" operator="equal">
      <formula>0</formula>
    </cfRule>
  </conditionalFormatting>
  <conditionalFormatting sqref="DB138:DE138">
    <cfRule type="cellIs" dxfId="10141" priority="10025" operator="equal">
      <formula>0</formula>
    </cfRule>
  </conditionalFormatting>
  <conditionalFormatting sqref="DB137:DE137">
    <cfRule type="cellIs" dxfId="10140" priority="10024" operator="equal">
      <formula>0</formula>
    </cfRule>
  </conditionalFormatting>
  <conditionalFormatting sqref="DB138:DE138">
    <cfRule type="cellIs" dxfId="10139" priority="10023" operator="equal">
      <formula>0</formula>
    </cfRule>
  </conditionalFormatting>
  <conditionalFormatting sqref="DB138:DE138">
    <cfRule type="cellIs" dxfId="10138" priority="10022" operator="equal">
      <formula>0</formula>
    </cfRule>
  </conditionalFormatting>
  <conditionalFormatting sqref="DB139:DE139">
    <cfRule type="cellIs" dxfId="10137" priority="10021" operator="equal">
      <formula>0</formula>
    </cfRule>
  </conditionalFormatting>
  <conditionalFormatting sqref="DB138:DE138">
    <cfRule type="cellIs" dxfId="10136" priority="10020" operator="equal">
      <formula>0</formula>
    </cfRule>
  </conditionalFormatting>
  <conditionalFormatting sqref="DB139:DE139">
    <cfRule type="cellIs" dxfId="10135" priority="10019" operator="equal">
      <formula>0</formula>
    </cfRule>
  </conditionalFormatting>
  <conditionalFormatting sqref="DB139:DE139">
    <cfRule type="cellIs" dxfId="10134" priority="10018" operator="equal">
      <formula>0</formula>
    </cfRule>
  </conditionalFormatting>
  <conditionalFormatting sqref="DB140:DE140">
    <cfRule type="cellIs" dxfId="10133" priority="10017" operator="equal">
      <formula>0</formula>
    </cfRule>
  </conditionalFormatting>
  <conditionalFormatting sqref="DB141:DE141">
    <cfRule type="cellIs" dxfId="10132" priority="10016" operator="equal">
      <formula>0</formula>
    </cfRule>
  </conditionalFormatting>
  <conditionalFormatting sqref="DB142:DE142">
    <cfRule type="cellIs" dxfId="10131" priority="10015" operator="equal">
      <formula>0</formula>
    </cfRule>
  </conditionalFormatting>
  <conditionalFormatting sqref="DB142:DE142">
    <cfRule type="cellIs" dxfId="10130" priority="10014" operator="equal">
      <formula>0</formula>
    </cfRule>
  </conditionalFormatting>
  <conditionalFormatting sqref="DB142:DE142">
    <cfRule type="cellIs" dxfId="10129" priority="10013" operator="equal">
      <formula>0</formula>
    </cfRule>
  </conditionalFormatting>
  <conditionalFormatting sqref="DB135:DE135">
    <cfRule type="cellIs" dxfId="10128" priority="10012" operator="equal">
      <formula>0</formula>
    </cfRule>
  </conditionalFormatting>
  <conditionalFormatting sqref="DB136:DE136">
    <cfRule type="cellIs" dxfId="10127" priority="10011" operator="equal">
      <formula>0</formula>
    </cfRule>
  </conditionalFormatting>
  <conditionalFormatting sqref="DB136:DE136">
    <cfRule type="cellIs" dxfId="10126" priority="10010" operator="equal">
      <formula>0</formula>
    </cfRule>
  </conditionalFormatting>
  <conditionalFormatting sqref="DB137:DE137">
    <cfRule type="cellIs" dxfId="10125" priority="10009" operator="equal">
      <formula>0</formula>
    </cfRule>
  </conditionalFormatting>
  <conditionalFormatting sqref="DB136:DE136">
    <cfRule type="cellIs" dxfId="10124" priority="10008" operator="equal">
      <formula>0</formula>
    </cfRule>
  </conditionalFormatting>
  <conditionalFormatting sqref="DB137:DE137">
    <cfRule type="cellIs" dxfId="10123" priority="10007" operator="equal">
      <formula>0</formula>
    </cfRule>
  </conditionalFormatting>
  <conditionalFormatting sqref="DB137:DE137">
    <cfRule type="cellIs" dxfId="10122" priority="10006" operator="equal">
      <formula>0</formula>
    </cfRule>
  </conditionalFormatting>
  <conditionalFormatting sqref="DB138:DE138">
    <cfRule type="cellIs" dxfId="10121" priority="10005" operator="equal">
      <formula>0</formula>
    </cfRule>
  </conditionalFormatting>
  <conditionalFormatting sqref="DB137:DE137">
    <cfRule type="cellIs" dxfId="10120" priority="10004" operator="equal">
      <formula>0</formula>
    </cfRule>
  </conditionalFormatting>
  <conditionalFormatting sqref="DB138:DE138">
    <cfRule type="cellIs" dxfId="10119" priority="10003" operator="equal">
      <formula>0</formula>
    </cfRule>
  </conditionalFormatting>
  <conditionalFormatting sqref="DB138:DE138">
    <cfRule type="cellIs" dxfId="10118" priority="10002" operator="equal">
      <formula>0</formula>
    </cfRule>
  </conditionalFormatting>
  <conditionalFormatting sqref="DB139:DE139">
    <cfRule type="cellIs" dxfId="10117" priority="10001" operator="equal">
      <formula>0</formula>
    </cfRule>
  </conditionalFormatting>
  <conditionalFormatting sqref="DB138:DE138">
    <cfRule type="cellIs" dxfId="10116" priority="10000" operator="equal">
      <formula>0</formula>
    </cfRule>
  </conditionalFormatting>
  <conditionalFormatting sqref="DB139:DE139">
    <cfRule type="cellIs" dxfId="10115" priority="9999" operator="equal">
      <formula>0</formula>
    </cfRule>
  </conditionalFormatting>
  <conditionalFormatting sqref="DB139:DE139">
    <cfRule type="cellIs" dxfId="10114" priority="9998" operator="equal">
      <formula>0</formula>
    </cfRule>
  </conditionalFormatting>
  <conditionalFormatting sqref="DB140:DE140">
    <cfRule type="cellIs" dxfId="10113" priority="9997" operator="equal">
      <formula>0</formula>
    </cfRule>
  </conditionalFormatting>
  <conditionalFormatting sqref="DB134:DE134">
    <cfRule type="cellIs" dxfId="10112" priority="9996" operator="equal">
      <formula>0</formula>
    </cfRule>
  </conditionalFormatting>
  <conditionalFormatting sqref="DB135:DE135">
    <cfRule type="cellIs" dxfId="10111" priority="9995" operator="equal">
      <formula>0</formula>
    </cfRule>
  </conditionalFormatting>
  <conditionalFormatting sqref="DB135:DE135">
    <cfRule type="cellIs" dxfId="10110" priority="9994" operator="equal">
      <formula>0</formula>
    </cfRule>
  </conditionalFormatting>
  <conditionalFormatting sqref="DB136:DE136">
    <cfRule type="cellIs" dxfId="10109" priority="9993" operator="equal">
      <formula>0</formula>
    </cfRule>
  </conditionalFormatting>
  <conditionalFormatting sqref="DB135:DE135">
    <cfRule type="cellIs" dxfId="10108" priority="9992" operator="equal">
      <formula>0</formula>
    </cfRule>
  </conditionalFormatting>
  <conditionalFormatting sqref="DB136:DE136">
    <cfRule type="cellIs" dxfId="10107" priority="9991" operator="equal">
      <formula>0</formula>
    </cfRule>
  </conditionalFormatting>
  <conditionalFormatting sqref="DB136:DE136">
    <cfRule type="cellIs" dxfId="10106" priority="9990" operator="equal">
      <formula>0</formula>
    </cfRule>
  </conditionalFormatting>
  <conditionalFormatting sqref="DB137:DE137">
    <cfRule type="cellIs" dxfId="10105" priority="9989" operator="equal">
      <formula>0</formula>
    </cfRule>
  </conditionalFormatting>
  <conditionalFormatting sqref="DB136:DE136">
    <cfRule type="cellIs" dxfId="10104" priority="9988" operator="equal">
      <formula>0</formula>
    </cfRule>
  </conditionalFormatting>
  <conditionalFormatting sqref="DB137:DE137">
    <cfRule type="cellIs" dxfId="10103" priority="9987" operator="equal">
      <formula>0</formula>
    </cfRule>
  </conditionalFormatting>
  <conditionalFormatting sqref="DB137:DE137">
    <cfRule type="cellIs" dxfId="10102" priority="9986" operator="equal">
      <formula>0</formula>
    </cfRule>
  </conditionalFormatting>
  <conditionalFormatting sqref="DB138:DE138">
    <cfRule type="cellIs" dxfId="10101" priority="9985" operator="equal">
      <formula>0</formula>
    </cfRule>
  </conditionalFormatting>
  <conditionalFormatting sqref="DB137:DE137">
    <cfRule type="cellIs" dxfId="10100" priority="9984" operator="equal">
      <formula>0</formula>
    </cfRule>
  </conditionalFormatting>
  <conditionalFormatting sqref="DB138:DE138">
    <cfRule type="cellIs" dxfId="10099" priority="9983" operator="equal">
      <formula>0</formula>
    </cfRule>
  </conditionalFormatting>
  <conditionalFormatting sqref="DB138:DE138">
    <cfRule type="cellIs" dxfId="10098" priority="9982" operator="equal">
      <formula>0</formula>
    </cfRule>
  </conditionalFormatting>
  <conditionalFormatting sqref="DB139:DE139">
    <cfRule type="cellIs" dxfId="10097" priority="9981" operator="equal">
      <formula>0</formula>
    </cfRule>
  </conditionalFormatting>
  <conditionalFormatting sqref="DB137:DE137">
    <cfRule type="cellIs" dxfId="10096" priority="9980" operator="equal">
      <formula>0</formula>
    </cfRule>
  </conditionalFormatting>
  <conditionalFormatting sqref="DB138:DE138">
    <cfRule type="cellIs" dxfId="10095" priority="9979" operator="equal">
      <formula>0</formula>
    </cfRule>
  </conditionalFormatting>
  <conditionalFormatting sqref="DB138:DE138">
    <cfRule type="cellIs" dxfId="10094" priority="9978" operator="equal">
      <formula>0</formula>
    </cfRule>
  </conditionalFormatting>
  <conditionalFormatting sqref="DB139:DE139">
    <cfRule type="cellIs" dxfId="10093" priority="9977" operator="equal">
      <formula>0</formula>
    </cfRule>
  </conditionalFormatting>
  <conditionalFormatting sqref="DB138:DE138">
    <cfRule type="cellIs" dxfId="10092" priority="9976" operator="equal">
      <formula>0</formula>
    </cfRule>
  </conditionalFormatting>
  <conditionalFormatting sqref="DB139:DE139">
    <cfRule type="cellIs" dxfId="10091" priority="9975" operator="equal">
      <formula>0</formula>
    </cfRule>
  </conditionalFormatting>
  <conditionalFormatting sqref="DB139:DE139">
    <cfRule type="cellIs" dxfId="10090" priority="9974" operator="equal">
      <formula>0</formula>
    </cfRule>
  </conditionalFormatting>
  <conditionalFormatting sqref="DB140:DE140">
    <cfRule type="cellIs" dxfId="10089" priority="9973" operator="equal">
      <formula>0</formula>
    </cfRule>
  </conditionalFormatting>
  <conditionalFormatting sqref="DB139:DE139">
    <cfRule type="cellIs" dxfId="10088" priority="9972" operator="equal">
      <formula>0</formula>
    </cfRule>
  </conditionalFormatting>
  <conditionalFormatting sqref="DB140:DE140">
    <cfRule type="cellIs" dxfId="10087" priority="9971" operator="equal">
      <formula>0</formula>
    </cfRule>
  </conditionalFormatting>
  <conditionalFormatting sqref="DB140:DE140">
    <cfRule type="cellIs" dxfId="10086" priority="9970" operator="equal">
      <formula>0</formula>
    </cfRule>
  </conditionalFormatting>
  <conditionalFormatting sqref="DB141:DE141">
    <cfRule type="cellIs" dxfId="10085" priority="9969" operator="equal">
      <formula>0</formula>
    </cfRule>
  </conditionalFormatting>
  <conditionalFormatting sqref="DB140:DE140">
    <cfRule type="cellIs" dxfId="10084" priority="9968" operator="equal">
      <formula>0</formula>
    </cfRule>
  </conditionalFormatting>
  <conditionalFormatting sqref="DB141:DE141">
    <cfRule type="cellIs" dxfId="10083" priority="9967" operator="equal">
      <formula>0</formula>
    </cfRule>
  </conditionalFormatting>
  <conditionalFormatting sqref="DB141:DE141">
    <cfRule type="cellIs" dxfId="10082" priority="9966" operator="equal">
      <formula>0</formula>
    </cfRule>
  </conditionalFormatting>
  <conditionalFormatting sqref="DB142:DE142">
    <cfRule type="cellIs" dxfId="10081" priority="9965" operator="equal">
      <formula>0</formula>
    </cfRule>
  </conditionalFormatting>
  <conditionalFormatting sqref="DB136:DE136">
    <cfRule type="cellIs" dxfId="10080" priority="9964" operator="equal">
      <formula>0</formula>
    </cfRule>
  </conditionalFormatting>
  <conditionalFormatting sqref="DB137:DE137">
    <cfRule type="cellIs" dxfId="10079" priority="9963" operator="equal">
      <formula>0</formula>
    </cfRule>
  </conditionalFormatting>
  <conditionalFormatting sqref="DB137:DE137">
    <cfRule type="cellIs" dxfId="10078" priority="9962" operator="equal">
      <formula>0</formula>
    </cfRule>
  </conditionalFormatting>
  <conditionalFormatting sqref="DB138:DE138">
    <cfRule type="cellIs" dxfId="10077" priority="9961" operator="equal">
      <formula>0</formula>
    </cfRule>
  </conditionalFormatting>
  <conditionalFormatting sqref="DB137:DE137">
    <cfRule type="cellIs" dxfId="10076" priority="9960" operator="equal">
      <formula>0</formula>
    </cfRule>
  </conditionalFormatting>
  <conditionalFormatting sqref="DB138:DE138">
    <cfRule type="cellIs" dxfId="10075" priority="9959" operator="equal">
      <formula>0</formula>
    </cfRule>
  </conditionalFormatting>
  <conditionalFormatting sqref="DB138:DE138">
    <cfRule type="cellIs" dxfId="10074" priority="9958" operator="equal">
      <formula>0</formula>
    </cfRule>
  </conditionalFormatting>
  <conditionalFormatting sqref="DB139:DE139">
    <cfRule type="cellIs" dxfId="10073" priority="9957" operator="equal">
      <formula>0</formula>
    </cfRule>
  </conditionalFormatting>
  <conditionalFormatting sqref="DB138:DE138">
    <cfRule type="cellIs" dxfId="10072" priority="9956" operator="equal">
      <formula>0</formula>
    </cfRule>
  </conditionalFormatting>
  <conditionalFormatting sqref="DB139:DE139">
    <cfRule type="cellIs" dxfId="10071" priority="9955" operator="equal">
      <formula>0</formula>
    </cfRule>
  </conditionalFormatting>
  <conditionalFormatting sqref="DB139:DE139">
    <cfRule type="cellIs" dxfId="10070" priority="9954" operator="equal">
      <formula>0</formula>
    </cfRule>
  </conditionalFormatting>
  <conditionalFormatting sqref="DB140:DE140">
    <cfRule type="cellIs" dxfId="10069" priority="9953" operator="equal">
      <formula>0</formula>
    </cfRule>
  </conditionalFormatting>
  <conditionalFormatting sqref="DB139:DE139">
    <cfRule type="cellIs" dxfId="10068" priority="9952" operator="equal">
      <formula>0</formula>
    </cfRule>
  </conditionalFormatting>
  <conditionalFormatting sqref="DB140:DE140">
    <cfRule type="cellIs" dxfId="10067" priority="9951" operator="equal">
      <formula>0</formula>
    </cfRule>
  </conditionalFormatting>
  <conditionalFormatting sqref="DB140:DE140">
    <cfRule type="cellIs" dxfId="10066" priority="9950" operator="equal">
      <formula>0</formula>
    </cfRule>
  </conditionalFormatting>
  <conditionalFormatting sqref="DB141:DE141">
    <cfRule type="cellIs" dxfId="10065" priority="9949" operator="equal">
      <formula>0</formula>
    </cfRule>
  </conditionalFormatting>
  <conditionalFormatting sqref="DB142:DE142">
    <cfRule type="cellIs" dxfId="10064" priority="9948" operator="equal">
      <formula>0</formula>
    </cfRule>
  </conditionalFormatting>
  <conditionalFormatting sqref="DB136:DE136">
    <cfRule type="cellIs" dxfId="10063" priority="9947" operator="equal">
      <formula>0</formula>
    </cfRule>
  </conditionalFormatting>
  <conditionalFormatting sqref="DB137:DE137">
    <cfRule type="cellIs" dxfId="10062" priority="9946" operator="equal">
      <formula>0</formula>
    </cfRule>
  </conditionalFormatting>
  <conditionalFormatting sqref="DB137:DE137">
    <cfRule type="cellIs" dxfId="10061" priority="9945" operator="equal">
      <formula>0</formula>
    </cfRule>
  </conditionalFormatting>
  <conditionalFormatting sqref="DB138:DE138">
    <cfRule type="cellIs" dxfId="10060" priority="9944" operator="equal">
      <formula>0</formula>
    </cfRule>
  </conditionalFormatting>
  <conditionalFormatting sqref="DB137:DE137">
    <cfRule type="cellIs" dxfId="10059" priority="9943" operator="equal">
      <formula>0</formula>
    </cfRule>
  </conditionalFormatting>
  <conditionalFormatting sqref="DB138:DE138">
    <cfRule type="cellIs" dxfId="10058" priority="9942" operator="equal">
      <formula>0</formula>
    </cfRule>
  </conditionalFormatting>
  <conditionalFormatting sqref="DB138:DE138">
    <cfRule type="cellIs" dxfId="10057" priority="9941" operator="equal">
      <formula>0</formula>
    </cfRule>
  </conditionalFormatting>
  <conditionalFormatting sqref="DB139:DE139">
    <cfRule type="cellIs" dxfId="10056" priority="9940" operator="equal">
      <formula>0</formula>
    </cfRule>
  </conditionalFormatting>
  <conditionalFormatting sqref="DB138:DE138">
    <cfRule type="cellIs" dxfId="10055" priority="9939" operator="equal">
      <formula>0</formula>
    </cfRule>
  </conditionalFormatting>
  <conditionalFormatting sqref="DB139:DE139">
    <cfRule type="cellIs" dxfId="10054" priority="9938" operator="equal">
      <formula>0</formula>
    </cfRule>
  </conditionalFormatting>
  <conditionalFormatting sqref="DB139:DE139">
    <cfRule type="cellIs" dxfId="10053" priority="9937" operator="equal">
      <formula>0</formula>
    </cfRule>
  </conditionalFormatting>
  <conditionalFormatting sqref="DB140:DE140">
    <cfRule type="cellIs" dxfId="10052" priority="9936" operator="equal">
      <formula>0</formula>
    </cfRule>
  </conditionalFormatting>
  <conditionalFormatting sqref="DB139:DE139">
    <cfRule type="cellIs" dxfId="10051" priority="9935" operator="equal">
      <formula>0</formula>
    </cfRule>
  </conditionalFormatting>
  <conditionalFormatting sqref="DB140:DE140">
    <cfRule type="cellIs" dxfId="10050" priority="9934" operator="equal">
      <formula>0</formula>
    </cfRule>
  </conditionalFormatting>
  <conditionalFormatting sqref="DB140:DE140">
    <cfRule type="cellIs" dxfId="10049" priority="9933" operator="equal">
      <formula>0</formula>
    </cfRule>
  </conditionalFormatting>
  <conditionalFormatting sqref="DB141:DE141">
    <cfRule type="cellIs" dxfId="10048" priority="9932" operator="equal">
      <formula>0</formula>
    </cfRule>
  </conditionalFormatting>
  <conditionalFormatting sqref="DB135:DE135">
    <cfRule type="cellIs" dxfId="10047" priority="9931" operator="equal">
      <formula>0</formula>
    </cfRule>
  </conditionalFormatting>
  <conditionalFormatting sqref="DB136:DE136">
    <cfRule type="cellIs" dxfId="10046" priority="9930" operator="equal">
      <formula>0</formula>
    </cfRule>
  </conditionalFormatting>
  <conditionalFormatting sqref="DB136:DE136">
    <cfRule type="cellIs" dxfId="10045" priority="9929" operator="equal">
      <formula>0</formula>
    </cfRule>
  </conditionalFormatting>
  <conditionalFormatting sqref="DB137:DE137">
    <cfRule type="cellIs" dxfId="10044" priority="9928" operator="equal">
      <formula>0</formula>
    </cfRule>
  </conditionalFormatting>
  <conditionalFormatting sqref="DB136:DE136">
    <cfRule type="cellIs" dxfId="10043" priority="9927" operator="equal">
      <formula>0</formula>
    </cfRule>
  </conditionalFormatting>
  <conditionalFormatting sqref="DB137:DE137">
    <cfRule type="cellIs" dxfId="10042" priority="9926" operator="equal">
      <formula>0</formula>
    </cfRule>
  </conditionalFormatting>
  <conditionalFormatting sqref="DB137:DE137">
    <cfRule type="cellIs" dxfId="10041" priority="9925" operator="equal">
      <formula>0</formula>
    </cfRule>
  </conditionalFormatting>
  <conditionalFormatting sqref="DB138:DE138">
    <cfRule type="cellIs" dxfId="10040" priority="9924" operator="equal">
      <formula>0</formula>
    </cfRule>
  </conditionalFormatting>
  <conditionalFormatting sqref="DB137:DE137">
    <cfRule type="cellIs" dxfId="10039" priority="9923" operator="equal">
      <formula>0</formula>
    </cfRule>
  </conditionalFormatting>
  <conditionalFormatting sqref="DB138:DE138">
    <cfRule type="cellIs" dxfId="10038" priority="9922" operator="equal">
      <formula>0</formula>
    </cfRule>
  </conditionalFormatting>
  <conditionalFormatting sqref="DB138:DE138">
    <cfRule type="cellIs" dxfId="10037" priority="9921" operator="equal">
      <formula>0</formula>
    </cfRule>
  </conditionalFormatting>
  <conditionalFormatting sqref="DB139:DE139">
    <cfRule type="cellIs" dxfId="10036" priority="9920" operator="equal">
      <formula>0</formula>
    </cfRule>
  </conditionalFormatting>
  <conditionalFormatting sqref="DB138:DE138">
    <cfRule type="cellIs" dxfId="10035" priority="9919" operator="equal">
      <formula>0</formula>
    </cfRule>
  </conditionalFormatting>
  <conditionalFormatting sqref="DB139:DE139">
    <cfRule type="cellIs" dxfId="10034" priority="9918" operator="equal">
      <formula>0</formula>
    </cfRule>
  </conditionalFormatting>
  <conditionalFormatting sqref="DB139:DE139">
    <cfRule type="cellIs" dxfId="10033" priority="9917" operator="equal">
      <formula>0</formula>
    </cfRule>
  </conditionalFormatting>
  <conditionalFormatting sqref="DB140:DE140">
    <cfRule type="cellIs" dxfId="10032" priority="9916" operator="equal">
      <formula>0</formula>
    </cfRule>
  </conditionalFormatting>
  <conditionalFormatting sqref="DB137:DE137">
    <cfRule type="cellIs" dxfId="10031" priority="9915" operator="equal">
      <formula>0</formula>
    </cfRule>
  </conditionalFormatting>
  <conditionalFormatting sqref="DB138:DE138">
    <cfRule type="cellIs" dxfId="10030" priority="9914" operator="equal">
      <formula>0</formula>
    </cfRule>
  </conditionalFormatting>
  <conditionalFormatting sqref="DB138:DE138">
    <cfRule type="cellIs" dxfId="10029" priority="9913" operator="equal">
      <formula>0</formula>
    </cfRule>
  </conditionalFormatting>
  <conditionalFormatting sqref="DB139:DE139">
    <cfRule type="cellIs" dxfId="10028" priority="9912" operator="equal">
      <formula>0</formula>
    </cfRule>
  </conditionalFormatting>
  <conditionalFormatting sqref="DB138:DE138">
    <cfRule type="cellIs" dxfId="10027" priority="9911" operator="equal">
      <formula>0</formula>
    </cfRule>
  </conditionalFormatting>
  <conditionalFormatting sqref="DB139:DE139">
    <cfRule type="cellIs" dxfId="10026" priority="9910" operator="equal">
      <formula>0</formula>
    </cfRule>
  </conditionalFormatting>
  <conditionalFormatting sqref="DB139:DE139">
    <cfRule type="cellIs" dxfId="10025" priority="9909" operator="equal">
      <formula>0</formula>
    </cfRule>
  </conditionalFormatting>
  <conditionalFormatting sqref="DB140:DE140">
    <cfRule type="cellIs" dxfId="10024" priority="9908" operator="equal">
      <formula>0</formula>
    </cfRule>
  </conditionalFormatting>
  <conditionalFormatting sqref="DB139:DE139">
    <cfRule type="cellIs" dxfId="10023" priority="9907" operator="equal">
      <formula>0</formula>
    </cfRule>
  </conditionalFormatting>
  <conditionalFormatting sqref="DB140:DE140">
    <cfRule type="cellIs" dxfId="10022" priority="9906" operator="equal">
      <formula>0</formula>
    </cfRule>
  </conditionalFormatting>
  <conditionalFormatting sqref="DB140:DE140">
    <cfRule type="cellIs" dxfId="10021" priority="9905" operator="equal">
      <formula>0</formula>
    </cfRule>
  </conditionalFormatting>
  <conditionalFormatting sqref="DB141:DE141">
    <cfRule type="cellIs" dxfId="10020" priority="9904" operator="equal">
      <formula>0</formula>
    </cfRule>
  </conditionalFormatting>
  <conditionalFormatting sqref="DB140:DE140">
    <cfRule type="cellIs" dxfId="10019" priority="9903" operator="equal">
      <formula>0</formula>
    </cfRule>
  </conditionalFormatting>
  <conditionalFormatting sqref="DB141:DE141">
    <cfRule type="cellIs" dxfId="10018" priority="9902" operator="equal">
      <formula>0</formula>
    </cfRule>
  </conditionalFormatting>
  <conditionalFormatting sqref="DB141:DE141">
    <cfRule type="cellIs" dxfId="10017" priority="9901" operator="equal">
      <formula>0</formula>
    </cfRule>
  </conditionalFormatting>
  <conditionalFormatting sqref="DB142:DE142">
    <cfRule type="cellIs" dxfId="10016" priority="9900" operator="equal">
      <formula>0</formula>
    </cfRule>
  </conditionalFormatting>
  <conditionalFormatting sqref="DB136:DE136">
    <cfRule type="cellIs" dxfId="10015" priority="9899" operator="equal">
      <formula>0</formula>
    </cfRule>
  </conditionalFormatting>
  <conditionalFormatting sqref="DB137:DE137">
    <cfRule type="cellIs" dxfId="10014" priority="9898" operator="equal">
      <formula>0</formula>
    </cfRule>
  </conditionalFormatting>
  <conditionalFormatting sqref="DB137:DE137">
    <cfRule type="cellIs" dxfId="10013" priority="9897" operator="equal">
      <formula>0</formula>
    </cfRule>
  </conditionalFormatting>
  <conditionalFormatting sqref="DB138:DE138">
    <cfRule type="cellIs" dxfId="10012" priority="9896" operator="equal">
      <formula>0</formula>
    </cfRule>
  </conditionalFormatting>
  <conditionalFormatting sqref="DB137:DE137">
    <cfRule type="cellIs" dxfId="10011" priority="9895" operator="equal">
      <formula>0</formula>
    </cfRule>
  </conditionalFormatting>
  <conditionalFormatting sqref="DB138:DE138">
    <cfRule type="cellIs" dxfId="10010" priority="9894" operator="equal">
      <formula>0</formula>
    </cfRule>
  </conditionalFormatting>
  <conditionalFormatting sqref="DB138:DE138">
    <cfRule type="cellIs" dxfId="10009" priority="9893" operator="equal">
      <formula>0</formula>
    </cfRule>
  </conditionalFormatting>
  <conditionalFormatting sqref="DB139:DE139">
    <cfRule type="cellIs" dxfId="10008" priority="9892" operator="equal">
      <formula>0</formula>
    </cfRule>
  </conditionalFormatting>
  <conditionalFormatting sqref="DB138:DE138">
    <cfRule type="cellIs" dxfId="10007" priority="9891" operator="equal">
      <formula>0</formula>
    </cfRule>
  </conditionalFormatting>
  <conditionalFormatting sqref="DB139:DE139">
    <cfRule type="cellIs" dxfId="10006" priority="9890" operator="equal">
      <formula>0</formula>
    </cfRule>
  </conditionalFormatting>
  <conditionalFormatting sqref="DB139:DE139">
    <cfRule type="cellIs" dxfId="10005" priority="9889" operator="equal">
      <formula>0</formula>
    </cfRule>
  </conditionalFormatting>
  <conditionalFormatting sqref="DB140:DE140">
    <cfRule type="cellIs" dxfId="10004" priority="9888" operator="equal">
      <formula>0</formula>
    </cfRule>
  </conditionalFormatting>
  <conditionalFormatting sqref="DB139:DE139">
    <cfRule type="cellIs" dxfId="10003" priority="9887" operator="equal">
      <formula>0</formula>
    </cfRule>
  </conditionalFormatting>
  <conditionalFormatting sqref="DB140:DE140">
    <cfRule type="cellIs" dxfId="10002" priority="9886" operator="equal">
      <formula>0</formula>
    </cfRule>
  </conditionalFormatting>
  <conditionalFormatting sqref="DB140:DE140">
    <cfRule type="cellIs" dxfId="10001" priority="9885" operator="equal">
      <formula>0</formula>
    </cfRule>
  </conditionalFormatting>
  <conditionalFormatting sqref="DB141:DE141">
    <cfRule type="cellIs" dxfId="10000" priority="9884" operator="equal">
      <formula>0</formula>
    </cfRule>
  </conditionalFormatting>
  <conditionalFormatting sqref="DB142:DE142">
    <cfRule type="cellIs" dxfId="9999" priority="9883" operator="equal">
      <formula>0</formula>
    </cfRule>
  </conditionalFormatting>
  <conditionalFormatting sqref="DB136:DE136">
    <cfRule type="cellIs" dxfId="9998" priority="9882" operator="equal">
      <formula>0</formula>
    </cfRule>
  </conditionalFormatting>
  <conditionalFormatting sqref="DB137:DE137">
    <cfRule type="cellIs" dxfId="9997" priority="9881" operator="equal">
      <formula>0</formula>
    </cfRule>
  </conditionalFormatting>
  <conditionalFormatting sqref="DB137:DE137">
    <cfRule type="cellIs" dxfId="9996" priority="9880" operator="equal">
      <formula>0</formula>
    </cfRule>
  </conditionalFormatting>
  <conditionalFormatting sqref="DB138:DE138">
    <cfRule type="cellIs" dxfId="9995" priority="9879" operator="equal">
      <formula>0</formula>
    </cfRule>
  </conditionalFormatting>
  <conditionalFormatting sqref="DB137:DE137">
    <cfRule type="cellIs" dxfId="9994" priority="9878" operator="equal">
      <formula>0</formula>
    </cfRule>
  </conditionalFormatting>
  <conditionalFormatting sqref="DB138:DE138">
    <cfRule type="cellIs" dxfId="9993" priority="9877" operator="equal">
      <formula>0</formula>
    </cfRule>
  </conditionalFormatting>
  <conditionalFormatting sqref="DB138:DE138">
    <cfRule type="cellIs" dxfId="9992" priority="9876" operator="equal">
      <formula>0</formula>
    </cfRule>
  </conditionalFormatting>
  <conditionalFormatting sqref="DB139:DE139">
    <cfRule type="cellIs" dxfId="9991" priority="9875" operator="equal">
      <formula>0</formula>
    </cfRule>
  </conditionalFormatting>
  <conditionalFormatting sqref="DB138:DE138">
    <cfRule type="cellIs" dxfId="9990" priority="9874" operator="equal">
      <formula>0</formula>
    </cfRule>
  </conditionalFormatting>
  <conditionalFormatting sqref="DB139:DE139">
    <cfRule type="cellIs" dxfId="9989" priority="9873" operator="equal">
      <formula>0</formula>
    </cfRule>
  </conditionalFormatting>
  <conditionalFormatting sqref="DB139:DE139">
    <cfRule type="cellIs" dxfId="9988" priority="9872" operator="equal">
      <formula>0</formula>
    </cfRule>
  </conditionalFormatting>
  <conditionalFormatting sqref="DB140:DE140">
    <cfRule type="cellIs" dxfId="9987" priority="9871" operator="equal">
      <formula>0</formula>
    </cfRule>
  </conditionalFormatting>
  <conditionalFormatting sqref="DB139:DE139">
    <cfRule type="cellIs" dxfId="9986" priority="9870" operator="equal">
      <formula>0</formula>
    </cfRule>
  </conditionalFormatting>
  <conditionalFormatting sqref="DB140:DE140">
    <cfRule type="cellIs" dxfId="9985" priority="9869" operator="equal">
      <formula>0</formula>
    </cfRule>
  </conditionalFormatting>
  <conditionalFormatting sqref="DB140:DE140">
    <cfRule type="cellIs" dxfId="9984" priority="9868" operator="equal">
      <formula>0</formula>
    </cfRule>
  </conditionalFormatting>
  <conditionalFormatting sqref="DB141:DE141">
    <cfRule type="cellIs" dxfId="9983" priority="9867" operator="equal">
      <formula>0</formula>
    </cfRule>
  </conditionalFormatting>
  <conditionalFormatting sqref="DB135:DE135">
    <cfRule type="cellIs" dxfId="9982" priority="9866" operator="equal">
      <formula>0</formula>
    </cfRule>
  </conditionalFormatting>
  <conditionalFormatting sqref="DB136:DE136">
    <cfRule type="cellIs" dxfId="9981" priority="9865" operator="equal">
      <formula>0</formula>
    </cfRule>
  </conditionalFormatting>
  <conditionalFormatting sqref="DB136:DE136">
    <cfRule type="cellIs" dxfId="9980" priority="9864" operator="equal">
      <formula>0</formula>
    </cfRule>
  </conditionalFormatting>
  <conditionalFormatting sqref="DB137:DE137">
    <cfRule type="cellIs" dxfId="9979" priority="9863" operator="equal">
      <formula>0</formula>
    </cfRule>
  </conditionalFormatting>
  <conditionalFormatting sqref="DB136:DE136">
    <cfRule type="cellIs" dxfId="9978" priority="9862" operator="equal">
      <formula>0</formula>
    </cfRule>
  </conditionalFormatting>
  <conditionalFormatting sqref="DB137:DE137">
    <cfRule type="cellIs" dxfId="9977" priority="9861" operator="equal">
      <formula>0</formula>
    </cfRule>
  </conditionalFormatting>
  <conditionalFormatting sqref="DB137:DE137">
    <cfRule type="cellIs" dxfId="9976" priority="9860" operator="equal">
      <formula>0</formula>
    </cfRule>
  </conditionalFormatting>
  <conditionalFormatting sqref="DB138:DE138">
    <cfRule type="cellIs" dxfId="9975" priority="9859" operator="equal">
      <formula>0</formula>
    </cfRule>
  </conditionalFormatting>
  <conditionalFormatting sqref="DB137:DE137">
    <cfRule type="cellIs" dxfId="9974" priority="9858" operator="equal">
      <formula>0</formula>
    </cfRule>
  </conditionalFormatting>
  <conditionalFormatting sqref="DB138:DE138">
    <cfRule type="cellIs" dxfId="9973" priority="9857" operator="equal">
      <formula>0</formula>
    </cfRule>
  </conditionalFormatting>
  <conditionalFormatting sqref="DB138:DE138">
    <cfRule type="cellIs" dxfId="9972" priority="9856" operator="equal">
      <formula>0</formula>
    </cfRule>
  </conditionalFormatting>
  <conditionalFormatting sqref="DB139:DE139">
    <cfRule type="cellIs" dxfId="9971" priority="9855" operator="equal">
      <formula>0</formula>
    </cfRule>
  </conditionalFormatting>
  <conditionalFormatting sqref="DB138:DE138">
    <cfRule type="cellIs" dxfId="9970" priority="9854" operator="equal">
      <formula>0</formula>
    </cfRule>
  </conditionalFormatting>
  <conditionalFormatting sqref="DB139:DE139">
    <cfRule type="cellIs" dxfId="9969" priority="9853" operator="equal">
      <formula>0</formula>
    </cfRule>
  </conditionalFormatting>
  <conditionalFormatting sqref="DB139:DE139">
    <cfRule type="cellIs" dxfId="9968" priority="9852" operator="equal">
      <formula>0</formula>
    </cfRule>
  </conditionalFormatting>
  <conditionalFormatting sqref="DB140:DE140">
    <cfRule type="cellIs" dxfId="9967" priority="9851" operator="equal">
      <formula>0</formula>
    </cfRule>
  </conditionalFormatting>
  <conditionalFormatting sqref="DB138:DE138">
    <cfRule type="cellIs" dxfId="9966" priority="9850" operator="equal">
      <formula>0</formula>
    </cfRule>
  </conditionalFormatting>
  <conditionalFormatting sqref="DB139:DE139">
    <cfRule type="cellIs" dxfId="9965" priority="9849" operator="equal">
      <formula>0</formula>
    </cfRule>
  </conditionalFormatting>
  <conditionalFormatting sqref="DB139:DE139">
    <cfRule type="cellIs" dxfId="9964" priority="9848" operator="equal">
      <formula>0</formula>
    </cfRule>
  </conditionalFormatting>
  <conditionalFormatting sqref="DB140:DE140">
    <cfRule type="cellIs" dxfId="9963" priority="9847" operator="equal">
      <formula>0</formula>
    </cfRule>
  </conditionalFormatting>
  <conditionalFormatting sqref="DB139:DE139">
    <cfRule type="cellIs" dxfId="9962" priority="9846" operator="equal">
      <formula>0</formula>
    </cfRule>
  </conditionalFormatting>
  <conditionalFormatting sqref="DB140:DE140">
    <cfRule type="cellIs" dxfId="9961" priority="9845" operator="equal">
      <formula>0</formula>
    </cfRule>
  </conditionalFormatting>
  <conditionalFormatting sqref="DB140:DE140">
    <cfRule type="cellIs" dxfId="9960" priority="9844" operator="equal">
      <formula>0</formula>
    </cfRule>
  </conditionalFormatting>
  <conditionalFormatting sqref="DB141:DE141">
    <cfRule type="cellIs" dxfId="9959" priority="9843" operator="equal">
      <formula>0</formula>
    </cfRule>
  </conditionalFormatting>
  <conditionalFormatting sqref="DB140:DE140">
    <cfRule type="cellIs" dxfId="9958" priority="9842" operator="equal">
      <formula>0</formula>
    </cfRule>
  </conditionalFormatting>
  <conditionalFormatting sqref="DB141:DE141">
    <cfRule type="cellIs" dxfId="9957" priority="9841" operator="equal">
      <formula>0</formula>
    </cfRule>
  </conditionalFormatting>
  <conditionalFormatting sqref="DB141:DE141">
    <cfRule type="cellIs" dxfId="9956" priority="9840" operator="equal">
      <formula>0</formula>
    </cfRule>
  </conditionalFormatting>
  <conditionalFormatting sqref="DB142:DE142">
    <cfRule type="cellIs" dxfId="9955" priority="9839" operator="equal">
      <formula>0</formula>
    </cfRule>
  </conditionalFormatting>
  <conditionalFormatting sqref="DB141:DE141">
    <cfRule type="cellIs" dxfId="9954" priority="9838" operator="equal">
      <formula>0</formula>
    </cfRule>
  </conditionalFormatting>
  <conditionalFormatting sqref="DB142:DE142">
    <cfRule type="cellIs" dxfId="9953" priority="9837" operator="equal">
      <formula>0</formula>
    </cfRule>
  </conditionalFormatting>
  <conditionalFormatting sqref="DB142:DE142">
    <cfRule type="cellIs" dxfId="9952" priority="9836" operator="equal">
      <formula>0</formula>
    </cfRule>
  </conditionalFormatting>
  <conditionalFormatting sqref="DB137:DE137">
    <cfRule type="cellIs" dxfId="9951" priority="9835" operator="equal">
      <formula>0</formula>
    </cfRule>
  </conditionalFormatting>
  <conditionalFormatting sqref="DB138:DE138">
    <cfRule type="cellIs" dxfId="9950" priority="9834" operator="equal">
      <formula>0</formula>
    </cfRule>
  </conditionalFormatting>
  <conditionalFormatting sqref="DB138:DE138">
    <cfRule type="cellIs" dxfId="9949" priority="9833" operator="equal">
      <formula>0</formula>
    </cfRule>
  </conditionalFormatting>
  <conditionalFormatting sqref="DB139:DE139">
    <cfRule type="cellIs" dxfId="9948" priority="9832" operator="equal">
      <formula>0</formula>
    </cfRule>
  </conditionalFormatting>
  <conditionalFormatting sqref="DB138:DE138">
    <cfRule type="cellIs" dxfId="9947" priority="9831" operator="equal">
      <formula>0</formula>
    </cfRule>
  </conditionalFormatting>
  <conditionalFormatting sqref="DB139:DE139">
    <cfRule type="cellIs" dxfId="9946" priority="9830" operator="equal">
      <formula>0</formula>
    </cfRule>
  </conditionalFormatting>
  <conditionalFormatting sqref="DB139:DE139">
    <cfRule type="cellIs" dxfId="9945" priority="9829" operator="equal">
      <formula>0</formula>
    </cfRule>
  </conditionalFormatting>
  <conditionalFormatting sqref="DB140:DE140">
    <cfRule type="cellIs" dxfId="9944" priority="9828" operator="equal">
      <formula>0</formula>
    </cfRule>
  </conditionalFormatting>
  <conditionalFormatting sqref="DB139:DE139">
    <cfRule type="cellIs" dxfId="9943" priority="9827" operator="equal">
      <formula>0</formula>
    </cfRule>
  </conditionalFormatting>
  <conditionalFormatting sqref="DB140:DE140">
    <cfRule type="cellIs" dxfId="9942" priority="9826" operator="equal">
      <formula>0</formula>
    </cfRule>
  </conditionalFormatting>
  <conditionalFormatting sqref="DB140:DE140">
    <cfRule type="cellIs" dxfId="9941" priority="9825" operator="equal">
      <formula>0</formula>
    </cfRule>
  </conditionalFormatting>
  <conditionalFormatting sqref="DB141:DE141">
    <cfRule type="cellIs" dxfId="9940" priority="9824" operator="equal">
      <formula>0</formula>
    </cfRule>
  </conditionalFormatting>
  <conditionalFormatting sqref="DB140:DE140">
    <cfRule type="cellIs" dxfId="9939" priority="9823" operator="equal">
      <formula>0</formula>
    </cfRule>
  </conditionalFormatting>
  <conditionalFormatting sqref="DB141:DE141">
    <cfRule type="cellIs" dxfId="9938" priority="9822" operator="equal">
      <formula>0</formula>
    </cfRule>
  </conditionalFormatting>
  <conditionalFormatting sqref="DB141:DE141">
    <cfRule type="cellIs" dxfId="9937" priority="9821" operator="equal">
      <formula>0</formula>
    </cfRule>
  </conditionalFormatting>
  <conditionalFormatting sqref="DB142:DE142">
    <cfRule type="cellIs" dxfId="9936" priority="9820" operator="equal">
      <formula>0</formula>
    </cfRule>
  </conditionalFormatting>
  <conditionalFormatting sqref="DB137:DE137">
    <cfRule type="cellIs" dxfId="9935" priority="9819" operator="equal">
      <formula>0</formula>
    </cfRule>
  </conditionalFormatting>
  <conditionalFormatting sqref="DB138:DE138">
    <cfRule type="cellIs" dxfId="9934" priority="9818" operator="equal">
      <formula>0</formula>
    </cfRule>
  </conditionalFormatting>
  <conditionalFormatting sqref="DB138:DE138">
    <cfRule type="cellIs" dxfId="9933" priority="9817" operator="equal">
      <formula>0</formula>
    </cfRule>
  </conditionalFormatting>
  <conditionalFormatting sqref="DB139:DE139">
    <cfRule type="cellIs" dxfId="9932" priority="9816" operator="equal">
      <formula>0</formula>
    </cfRule>
  </conditionalFormatting>
  <conditionalFormatting sqref="DB138:DE138">
    <cfRule type="cellIs" dxfId="9931" priority="9815" operator="equal">
      <formula>0</formula>
    </cfRule>
  </conditionalFormatting>
  <conditionalFormatting sqref="DB139:DE139">
    <cfRule type="cellIs" dxfId="9930" priority="9814" operator="equal">
      <formula>0</formula>
    </cfRule>
  </conditionalFormatting>
  <conditionalFormatting sqref="DB139:DE139">
    <cfRule type="cellIs" dxfId="9929" priority="9813" operator="equal">
      <formula>0</formula>
    </cfRule>
  </conditionalFormatting>
  <conditionalFormatting sqref="DB140:DE140">
    <cfRule type="cellIs" dxfId="9928" priority="9812" operator="equal">
      <formula>0</formula>
    </cfRule>
  </conditionalFormatting>
  <conditionalFormatting sqref="DB139:DE139">
    <cfRule type="cellIs" dxfId="9927" priority="9811" operator="equal">
      <formula>0</formula>
    </cfRule>
  </conditionalFormatting>
  <conditionalFormatting sqref="DB140:DE140">
    <cfRule type="cellIs" dxfId="9926" priority="9810" operator="equal">
      <formula>0</formula>
    </cfRule>
  </conditionalFormatting>
  <conditionalFormatting sqref="DB140:DE140">
    <cfRule type="cellIs" dxfId="9925" priority="9809" operator="equal">
      <formula>0</formula>
    </cfRule>
  </conditionalFormatting>
  <conditionalFormatting sqref="DB141:DE141">
    <cfRule type="cellIs" dxfId="9924" priority="9808" operator="equal">
      <formula>0</formula>
    </cfRule>
  </conditionalFormatting>
  <conditionalFormatting sqref="DB140:DE140">
    <cfRule type="cellIs" dxfId="9923" priority="9807" operator="equal">
      <formula>0</formula>
    </cfRule>
  </conditionalFormatting>
  <conditionalFormatting sqref="DB141:DE141">
    <cfRule type="cellIs" dxfId="9922" priority="9806" operator="equal">
      <formula>0</formula>
    </cfRule>
  </conditionalFormatting>
  <conditionalFormatting sqref="DB141:DE141">
    <cfRule type="cellIs" dxfId="9921" priority="9805" operator="equal">
      <formula>0</formula>
    </cfRule>
  </conditionalFormatting>
  <conditionalFormatting sqref="DB142:DE142">
    <cfRule type="cellIs" dxfId="9920" priority="9804" operator="equal">
      <formula>0</formula>
    </cfRule>
  </conditionalFormatting>
  <conditionalFormatting sqref="DB136:DE136">
    <cfRule type="cellIs" dxfId="9919" priority="9803" operator="equal">
      <formula>0</formula>
    </cfRule>
  </conditionalFormatting>
  <conditionalFormatting sqref="DB137:DE137">
    <cfRule type="cellIs" dxfId="9918" priority="9802" operator="equal">
      <formula>0</formula>
    </cfRule>
  </conditionalFormatting>
  <conditionalFormatting sqref="DB137:DE137">
    <cfRule type="cellIs" dxfId="9917" priority="9801" operator="equal">
      <formula>0</formula>
    </cfRule>
  </conditionalFormatting>
  <conditionalFormatting sqref="DB138:DE138">
    <cfRule type="cellIs" dxfId="9916" priority="9800" operator="equal">
      <formula>0</formula>
    </cfRule>
  </conditionalFormatting>
  <conditionalFormatting sqref="DB137:DE137">
    <cfRule type="cellIs" dxfId="9915" priority="9799" operator="equal">
      <formula>0</formula>
    </cfRule>
  </conditionalFormatting>
  <conditionalFormatting sqref="DB138:DE138">
    <cfRule type="cellIs" dxfId="9914" priority="9798" operator="equal">
      <formula>0</formula>
    </cfRule>
  </conditionalFormatting>
  <conditionalFormatting sqref="DB138:DE138">
    <cfRule type="cellIs" dxfId="9913" priority="9797" operator="equal">
      <formula>0</formula>
    </cfRule>
  </conditionalFormatting>
  <conditionalFormatting sqref="DB139:DE139">
    <cfRule type="cellIs" dxfId="9912" priority="9796" operator="equal">
      <formula>0</formula>
    </cfRule>
  </conditionalFormatting>
  <conditionalFormatting sqref="DB138:DE138">
    <cfRule type="cellIs" dxfId="9911" priority="9795" operator="equal">
      <formula>0</formula>
    </cfRule>
  </conditionalFormatting>
  <conditionalFormatting sqref="DB139:DE139">
    <cfRule type="cellIs" dxfId="9910" priority="9794" operator="equal">
      <formula>0</formula>
    </cfRule>
  </conditionalFormatting>
  <conditionalFormatting sqref="DB139:DE139">
    <cfRule type="cellIs" dxfId="9909" priority="9793" operator="equal">
      <formula>0</formula>
    </cfRule>
  </conditionalFormatting>
  <conditionalFormatting sqref="DB140:DE140">
    <cfRule type="cellIs" dxfId="9908" priority="9792" operator="equal">
      <formula>0</formula>
    </cfRule>
  </conditionalFormatting>
  <conditionalFormatting sqref="DB139:DE139">
    <cfRule type="cellIs" dxfId="9907" priority="9791" operator="equal">
      <formula>0</formula>
    </cfRule>
  </conditionalFormatting>
  <conditionalFormatting sqref="DB140:DE140">
    <cfRule type="cellIs" dxfId="9906" priority="9790" operator="equal">
      <formula>0</formula>
    </cfRule>
  </conditionalFormatting>
  <conditionalFormatting sqref="DB140:DE140">
    <cfRule type="cellIs" dxfId="9905" priority="9789" operator="equal">
      <formula>0</formula>
    </cfRule>
  </conditionalFormatting>
  <conditionalFormatting sqref="DB141:DE141">
    <cfRule type="cellIs" dxfId="9904" priority="9788" operator="equal">
      <formula>0</formula>
    </cfRule>
  </conditionalFormatting>
  <conditionalFormatting sqref="EV142:EX142">
    <cfRule type="cellIs" dxfId="9903" priority="9787" operator="equal">
      <formula>0</formula>
    </cfRule>
  </conditionalFormatting>
  <conditionalFormatting sqref="EV136:EX136">
    <cfRule type="cellIs" dxfId="9902" priority="9786" operator="equal">
      <formula>0</formula>
    </cfRule>
  </conditionalFormatting>
  <conditionalFormatting sqref="EV137:EX137">
    <cfRule type="cellIs" dxfId="9901" priority="9785" operator="equal">
      <formula>0</formula>
    </cfRule>
  </conditionalFormatting>
  <conditionalFormatting sqref="EV137:EX137">
    <cfRule type="cellIs" dxfId="9900" priority="9784" operator="equal">
      <formula>0</formula>
    </cfRule>
  </conditionalFormatting>
  <conditionalFormatting sqref="EV138:EX138">
    <cfRule type="cellIs" dxfId="9899" priority="9783" operator="equal">
      <formula>0</formula>
    </cfRule>
  </conditionalFormatting>
  <conditionalFormatting sqref="EV137:EX137">
    <cfRule type="cellIs" dxfId="9898" priority="9782" operator="equal">
      <formula>0</formula>
    </cfRule>
  </conditionalFormatting>
  <conditionalFormatting sqref="EV138:EX138">
    <cfRule type="cellIs" dxfId="9897" priority="9781" operator="equal">
      <formula>0</formula>
    </cfRule>
  </conditionalFormatting>
  <conditionalFormatting sqref="EV138:EX138">
    <cfRule type="cellIs" dxfId="9896" priority="9780" operator="equal">
      <formula>0</formula>
    </cfRule>
  </conditionalFormatting>
  <conditionalFormatting sqref="EV139:EX139">
    <cfRule type="cellIs" dxfId="9895" priority="9779" operator="equal">
      <formula>0</formula>
    </cfRule>
  </conditionalFormatting>
  <conditionalFormatting sqref="EV138:EX138">
    <cfRule type="cellIs" dxfId="9894" priority="9778" operator="equal">
      <formula>0</formula>
    </cfRule>
  </conditionalFormatting>
  <conditionalFormatting sqref="EV139:EX139">
    <cfRule type="cellIs" dxfId="9893" priority="9777" operator="equal">
      <formula>0</formula>
    </cfRule>
  </conditionalFormatting>
  <conditionalFormatting sqref="EV139:EX139">
    <cfRule type="cellIs" dxfId="9892" priority="9776" operator="equal">
      <formula>0</formula>
    </cfRule>
  </conditionalFormatting>
  <conditionalFormatting sqref="EV140:EX140">
    <cfRule type="cellIs" dxfId="9891" priority="9775" operator="equal">
      <formula>0</formula>
    </cfRule>
  </conditionalFormatting>
  <conditionalFormatting sqref="EV139:EX139">
    <cfRule type="cellIs" dxfId="9890" priority="9774" operator="equal">
      <formula>0</formula>
    </cfRule>
  </conditionalFormatting>
  <conditionalFormatting sqref="EV140:EX140">
    <cfRule type="cellIs" dxfId="9889" priority="9773" operator="equal">
      <formula>0</formula>
    </cfRule>
  </conditionalFormatting>
  <conditionalFormatting sqref="EV140:EX140">
    <cfRule type="cellIs" dxfId="9888" priority="9772" operator="equal">
      <formula>0</formula>
    </cfRule>
  </conditionalFormatting>
  <conditionalFormatting sqref="EV141:EX141">
    <cfRule type="cellIs" dxfId="9887" priority="9771" operator="equal">
      <formula>0</formula>
    </cfRule>
  </conditionalFormatting>
  <conditionalFormatting sqref="EV135:EX135">
    <cfRule type="cellIs" dxfId="9886" priority="9770" operator="equal">
      <formula>0</formula>
    </cfRule>
  </conditionalFormatting>
  <conditionalFormatting sqref="EV136:EX136">
    <cfRule type="cellIs" dxfId="9885" priority="9769" operator="equal">
      <formula>0</formula>
    </cfRule>
  </conditionalFormatting>
  <conditionalFormatting sqref="EV136:EX136">
    <cfRule type="cellIs" dxfId="9884" priority="9768" operator="equal">
      <formula>0</formula>
    </cfRule>
  </conditionalFormatting>
  <conditionalFormatting sqref="EV137:EX137">
    <cfRule type="cellIs" dxfId="9883" priority="9767" operator="equal">
      <formula>0</formula>
    </cfRule>
  </conditionalFormatting>
  <conditionalFormatting sqref="EV136:EX136">
    <cfRule type="cellIs" dxfId="9882" priority="9766" operator="equal">
      <formula>0</formula>
    </cfRule>
  </conditionalFormatting>
  <conditionalFormatting sqref="EV137:EX137">
    <cfRule type="cellIs" dxfId="9881" priority="9765" operator="equal">
      <formula>0</formula>
    </cfRule>
  </conditionalFormatting>
  <conditionalFormatting sqref="EV137:EX137">
    <cfRule type="cellIs" dxfId="9880" priority="9764" operator="equal">
      <formula>0</formula>
    </cfRule>
  </conditionalFormatting>
  <conditionalFormatting sqref="EV138:EX138">
    <cfRule type="cellIs" dxfId="9879" priority="9763" operator="equal">
      <formula>0</formula>
    </cfRule>
  </conditionalFormatting>
  <conditionalFormatting sqref="EV137:EX137">
    <cfRule type="cellIs" dxfId="9878" priority="9762" operator="equal">
      <formula>0</formula>
    </cfRule>
  </conditionalFormatting>
  <conditionalFormatting sqref="EV138:EX138">
    <cfRule type="cellIs" dxfId="9877" priority="9761" operator="equal">
      <formula>0</formula>
    </cfRule>
  </conditionalFormatting>
  <conditionalFormatting sqref="EV138:EX138">
    <cfRule type="cellIs" dxfId="9876" priority="9760" operator="equal">
      <formula>0</formula>
    </cfRule>
  </conditionalFormatting>
  <conditionalFormatting sqref="EV139:EX139">
    <cfRule type="cellIs" dxfId="9875" priority="9759" operator="equal">
      <formula>0</formula>
    </cfRule>
  </conditionalFormatting>
  <conditionalFormatting sqref="EV138:EX138">
    <cfRule type="cellIs" dxfId="9874" priority="9758" operator="equal">
      <formula>0</formula>
    </cfRule>
  </conditionalFormatting>
  <conditionalFormatting sqref="EV139:EX139">
    <cfRule type="cellIs" dxfId="9873" priority="9757" operator="equal">
      <formula>0</formula>
    </cfRule>
  </conditionalFormatting>
  <conditionalFormatting sqref="EV139:EX139">
    <cfRule type="cellIs" dxfId="9872" priority="9756" operator="equal">
      <formula>0</formula>
    </cfRule>
  </conditionalFormatting>
  <conditionalFormatting sqref="EV140:EX140">
    <cfRule type="cellIs" dxfId="9871" priority="9755" operator="equal">
      <formula>0</formula>
    </cfRule>
  </conditionalFormatting>
  <conditionalFormatting sqref="EV141:EX141">
    <cfRule type="cellIs" dxfId="9870" priority="9754" operator="equal">
      <formula>0</formula>
    </cfRule>
  </conditionalFormatting>
  <conditionalFormatting sqref="EV135:EX135">
    <cfRule type="cellIs" dxfId="9869" priority="9753" operator="equal">
      <formula>0</formula>
    </cfRule>
  </conditionalFormatting>
  <conditionalFormatting sqref="EV136:EX136">
    <cfRule type="cellIs" dxfId="9868" priority="9752" operator="equal">
      <formula>0</formula>
    </cfRule>
  </conditionalFormatting>
  <conditionalFormatting sqref="EV136:EX136">
    <cfRule type="cellIs" dxfId="9867" priority="9751" operator="equal">
      <formula>0</formula>
    </cfRule>
  </conditionalFormatting>
  <conditionalFormatting sqref="EV137:EX137">
    <cfRule type="cellIs" dxfId="9866" priority="9750" operator="equal">
      <formula>0</formula>
    </cfRule>
  </conditionalFormatting>
  <conditionalFormatting sqref="EV136:EX136">
    <cfRule type="cellIs" dxfId="9865" priority="9749" operator="equal">
      <formula>0</formula>
    </cfRule>
  </conditionalFormatting>
  <conditionalFormatting sqref="EV137:EX137">
    <cfRule type="cellIs" dxfId="9864" priority="9748" operator="equal">
      <formula>0</formula>
    </cfRule>
  </conditionalFormatting>
  <conditionalFormatting sqref="EV137:EX137">
    <cfRule type="cellIs" dxfId="9863" priority="9747" operator="equal">
      <formula>0</formula>
    </cfRule>
  </conditionalFormatting>
  <conditionalFormatting sqref="EV138:EX138">
    <cfRule type="cellIs" dxfId="9862" priority="9746" operator="equal">
      <formula>0</formula>
    </cfRule>
  </conditionalFormatting>
  <conditionalFormatting sqref="EV137:EX137">
    <cfRule type="cellIs" dxfId="9861" priority="9745" operator="equal">
      <formula>0</formula>
    </cfRule>
  </conditionalFormatting>
  <conditionalFormatting sqref="EV138:EX138">
    <cfRule type="cellIs" dxfId="9860" priority="9744" operator="equal">
      <formula>0</formula>
    </cfRule>
  </conditionalFormatting>
  <conditionalFormatting sqref="EV138:EX138">
    <cfRule type="cellIs" dxfId="9859" priority="9743" operator="equal">
      <formula>0</formula>
    </cfRule>
  </conditionalFormatting>
  <conditionalFormatting sqref="EV139:EX139">
    <cfRule type="cellIs" dxfId="9858" priority="9742" operator="equal">
      <formula>0</formula>
    </cfRule>
  </conditionalFormatting>
  <conditionalFormatting sqref="EV138:EX138">
    <cfRule type="cellIs" dxfId="9857" priority="9741" operator="equal">
      <formula>0</formula>
    </cfRule>
  </conditionalFormatting>
  <conditionalFormatting sqref="EV139:EX139">
    <cfRule type="cellIs" dxfId="9856" priority="9740" operator="equal">
      <formula>0</formula>
    </cfRule>
  </conditionalFormatting>
  <conditionalFormatting sqref="EV139:EX139">
    <cfRule type="cellIs" dxfId="9855" priority="9739" operator="equal">
      <formula>0</formula>
    </cfRule>
  </conditionalFormatting>
  <conditionalFormatting sqref="EV140:EX140">
    <cfRule type="cellIs" dxfId="9854" priority="9738" operator="equal">
      <formula>0</formula>
    </cfRule>
  </conditionalFormatting>
  <conditionalFormatting sqref="EV134:EX134">
    <cfRule type="cellIs" dxfId="9853" priority="9737" operator="equal">
      <formula>0</formula>
    </cfRule>
  </conditionalFormatting>
  <conditionalFormatting sqref="EV135:EX135">
    <cfRule type="cellIs" dxfId="9852" priority="9736" operator="equal">
      <formula>0</formula>
    </cfRule>
  </conditionalFormatting>
  <conditionalFormatting sqref="EV135:EX135">
    <cfRule type="cellIs" dxfId="9851" priority="9735" operator="equal">
      <formula>0</formula>
    </cfRule>
  </conditionalFormatting>
  <conditionalFormatting sqref="EV136:EX136">
    <cfRule type="cellIs" dxfId="9850" priority="9734" operator="equal">
      <formula>0</formula>
    </cfRule>
  </conditionalFormatting>
  <conditionalFormatting sqref="EV135:EX135">
    <cfRule type="cellIs" dxfId="9849" priority="9733" operator="equal">
      <formula>0</formula>
    </cfRule>
  </conditionalFormatting>
  <conditionalFormatting sqref="EV136:EX136">
    <cfRule type="cellIs" dxfId="9848" priority="9732" operator="equal">
      <formula>0</formula>
    </cfRule>
  </conditionalFormatting>
  <conditionalFormatting sqref="EV136:EX136">
    <cfRule type="cellIs" dxfId="9847" priority="9731" operator="equal">
      <formula>0</formula>
    </cfRule>
  </conditionalFormatting>
  <conditionalFormatting sqref="EV137:EX137">
    <cfRule type="cellIs" dxfId="9846" priority="9730" operator="equal">
      <formula>0</formula>
    </cfRule>
  </conditionalFormatting>
  <conditionalFormatting sqref="EV136:EX136">
    <cfRule type="cellIs" dxfId="9845" priority="9729" operator="equal">
      <formula>0</formula>
    </cfRule>
  </conditionalFormatting>
  <conditionalFormatting sqref="EV137:EX137">
    <cfRule type="cellIs" dxfId="9844" priority="9728" operator="equal">
      <formula>0</formula>
    </cfRule>
  </conditionalFormatting>
  <conditionalFormatting sqref="EV137:EX137">
    <cfRule type="cellIs" dxfId="9843" priority="9727" operator="equal">
      <formula>0</formula>
    </cfRule>
  </conditionalFormatting>
  <conditionalFormatting sqref="EV138:EX138">
    <cfRule type="cellIs" dxfId="9842" priority="9726" operator="equal">
      <formula>0</formula>
    </cfRule>
  </conditionalFormatting>
  <conditionalFormatting sqref="EV137:EX137">
    <cfRule type="cellIs" dxfId="9841" priority="9725" operator="equal">
      <formula>0</formula>
    </cfRule>
  </conditionalFormatting>
  <conditionalFormatting sqref="EV138:EX138">
    <cfRule type="cellIs" dxfId="9840" priority="9724" operator="equal">
      <formula>0</formula>
    </cfRule>
  </conditionalFormatting>
  <conditionalFormatting sqref="EV138:EX138">
    <cfRule type="cellIs" dxfId="9839" priority="9723" operator="equal">
      <formula>0</formula>
    </cfRule>
  </conditionalFormatting>
  <conditionalFormatting sqref="EV139:EX139">
    <cfRule type="cellIs" dxfId="9838" priority="9722" operator="equal">
      <formula>0</formula>
    </cfRule>
  </conditionalFormatting>
  <conditionalFormatting sqref="EV137:EX137">
    <cfRule type="cellIs" dxfId="9837" priority="9721" operator="equal">
      <formula>0</formula>
    </cfRule>
  </conditionalFormatting>
  <conditionalFormatting sqref="EV138:EX138">
    <cfRule type="cellIs" dxfId="9836" priority="9720" operator="equal">
      <formula>0</formula>
    </cfRule>
  </conditionalFormatting>
  <conditionalFormatting sqref="EV138:EX138">
    <cfRule type="cellIs" dxfId="9835" priority="9719" operator="equal">
      <formula>0</formula>
    </cfRule>
  </conditionalFormatting>
  <conditionalFormatting sqref="EV139:EX139">
    <cfRule type="cellIs" dxfId="9834" priority="9718" operator="equal">
      <formula>0</formula>
    </cfRule>
  </conditionalFormatting>
  <conditionalFormatting sqref="EV138:EX138">
    <cfRule type="cellIs" dxfId="9833" priority="9717" operator="equal">
      <formula>0</formula>
    </cfRule>
  </conditionalFormatting>
  <conditionalFormatting sqref="EV139:EX139">
    <cfRule type="cellIs" dxfId="9832" priority="9716" operator="equal">
      <formula>0</formula>
    </cfRule>
  </conditionalFormatting>
  <conditionalFormatting sqref="EV139:EX139">
    <cfRule type="cellIs" dxfId="9831" priority="9715" operator="equal">
      <formula>0</formula>
    </cfRule>
  </conditionalFormatting>
  <conditionalFormatting sqref="EV140:EX140">
    <cfRule type="cellIs" dxfId="9830" priority="9714" operator="equal">
      <formula>0</formula>
    </cfRule>
  </conditionalFormatting>
  <conditionalFormatting sqref="EV139:EX139">
    <cfRule type="cellIs" dxfId="9829" priority="9713" operator="equal">
      <formula>0</formula>
    </cfRule>
  </conditionalFormatting>
  <conditionalFormatting sqref="EV140:EX140">
    <cfRule type="cellIs" dxfId="9828" priority="9712" operator="equal">
      <formula>0</formula>
    </cfRule>
  </conditionalFormatting>
  <conditionalFormatting sqref="EV140:EX140">
    <cfRule type="cellIs" dxfId="9827" priority="9711" operator="equal">
      <formula>0</formula>
    </cfRule>
  </conditionalFormatting>
  <conditionalFormatting sqref="EV141:EX141">
    <cfRule type="cellIs" dxfId="9826" priority="9710" operator="equal">
      <formula>0</formula>
    </cfRule>
  </conditionalFormatting>
  <conditionalFormatting sqref="EV140:EX140">
    <cfRule type="cellIs" dxfId="9825" priority="9709" operator="equal">
      <formula>0</formula>
    </cfRule>
  </conditionalFormatting>
  <conditionalFormatting sqref="EV141:EX141">
    <cfRule type="cellIs" dxfId="9824" priority="9708" operator="equal">
      <formula>0</formula>
    </cfRule>
  </conditionalFormatting>
  <conditionalFormatting sqref="EV141:EX141">
    <cfRule type="cellIs" dxfId="9823" priority="9707" operator="equal">
      <formula>0</formula>
    </cfRule>
  </conditionalFormatting>
  <conditionalFormatting sqref="EV136:EX136">
    <cfRule type="cellIs" dxfId="9822" priority="9706" operator="equal">
      <formula>0</formula>
    </cfRule>
  </conditionalFormatting>
  <conditionalFormatting sqref="EV137:EX137">
    <cfRule type="cellIs" dxfId="9821" priority="9705" operator="equal">
      <formula>0</formula>
    </cfRule>
  </conditionalFormatting>
  <conditionalFormatting sqref="EV137:EX137">
    <cfRule type="cellIs" dxfId="9820" priority="9704" operator="equal">
      <formula>0</formula>
    </cfRule>
  </conditionalFormatting>
  <conditionalFormatting sqref="EV138:EX138">
    <cfRule type="cellIs" dxfId="9819" priority="9703" operator="equal">
      <formula>0</formula>
    </cfRule>
  </conditionalFormatting>
  <conditionalFormatting sqref="EV137:EX137">
    <cfRule type="cellIs" dxfId="9818" priority="9702" operator="equal">
      <formula>0</formula>
    </cfRule>
  </conditionalFormatting>
  <conditionalFormatting sqref="EV138:EX138">
    <cfRule type="cellIs" dxfId="9817" priority="9701" operator="equal">
      <formula>0</formula>
    </cfRule>
  </conditionalFormatting>
  <conditionalFormatting sqref="EV138:EX138">
    <cfRule type="cellIs" dxfId="9816" priority="9700" operator="equal">
      <formula>0</formula>
    </cfRule>
  </conditionalFormatting>
  <conditionalFormatting sqref="EV139:EX139">
    <cfRule type="cellIs" dxfId="9815" priority="9699" operator="equal">
      <formula>0</formula>
    </cfRule>
  </conditionalFormatting>
  <conditionalFormatting sqref="EV138:EX138">
    <cfRule type="cellIs" dxfId="9814" priority="9698" operator="equal">
      <formula>0</formula>
    </cfRule>
  </conditionalFormatting>
  <conditionalFormatting sqref="EV139:EX139">
    <cfRule type="cellIs" dxfId="9813" priority="9697" operator="equal">
      <formula>0</formula>
    </cfRule>
  </conditionalFormatting>
  <conditionalFormatting sqref="EV139:EX139">
    <cfRule type="cellIs" dxfId="9812" priority="9696" operator="equal">
      <formula>0</formula>
    </cfRule>
  </conditionalFormatting>
  <conditionalFormatting sqref="EV140:EX140">
    <cfRule type="cellIs" dxfId="9811" priority="9695" operator="equal">
      <formula>0</formula>
    </cfRule>
  </conditionalFormatting>
  <conditionalFormatting sqref="EV139:EX139">
    <cfRule type="cellIs" dxfId="9810" priority="9694" operator="equal">
      <formula>0</formula>
    </cfRule>
  </conditionalFormatting>
  <conditionalFormatting sqref="EV140:EX140">
    <cfRule type="cellIs" dxfId="9809" priority="9693" operator="equal">
      <formula>0</formula>
    </cfRule>
  </conditionalFormatting>
  <conditionalFormatting sqref="EV140:EX140">
    <cfRule type="cellIs" dxfId="9808" priority="9692" operator="equal">
      <formula>0</formula>
    </cfRule>
  </conditionalFormatting>
  <conditionalFormatting sqref="EV141:EX141">
    <cfRule type="cellIs" dxfId="9807" priority="9691" operator="equal">
      <formula>0</formula>
    </cfRule>
  </conditionalFormatting>
  <conditionalFormatting sqref="EV136:EX136">
    <cfRule type="cellIs" dxfId="9806" priority="9690" operator="equal">
      <formula>0</formula>
    </cfRule>
  </conditionalFormatting>
  <conditionalFormatting sqref="EV137:EX137">
    <cfRule type="cellIs" dxfId="9805" priority="9689" operator="equal">
      <formula>0</formula>
    </cfRule>
  </conditionalFormatting>
  <conditionalFormatting sqref="EV137:EX137">
    <cfRule type="cellIs" dxfId="9804" priority="9688" operator="equal">
      <formula>0</formula>
    </cfRule>
  </conditionalFormatting>
  <conditionalFormatting sqref="EV138:EX138">
    <cfRule type="cellIs" dxfId="9803" priority="9687" operator="equal">
      <formula>0</formula>
    </cfRule>
  </conditionalFormatting>
  <conditionalFormatting sqref="EV137:EX137">
    <cfRule type="cellIs" dxfId="9802" priority="9686" operator="equal">
      <formula>0</formula>
    </cfRule>
  </conditionalFormatting>
  <conditionalFormatting sqref="EV138:EX138">
    <cfRule type="cellIs" dxfId="9801" priority="9685" operator="equal">
      <formula>0</formula>
    </cfRule>
  </conditionalFormatting>
  <conditionalFormatting sqref="EV138:EX138">
    <cfRule type="cellIs" dxfId="9800" priority="9684" operator="equal">
      <formula>0</formula>
    </cfRule>
  </conditionalFormatting>
  <conditionalFormatting sqref="EV139:EX139">
    <cfRule type="cellIs" dxfId="9799" priority="9683" operator="equal">
      <formula>0</formula>
    </cfRule>
  </conditionalFormatting>
  <conditionalFormatting sqref="EV138:EX138">
    <cfRule type="cellIs" dxfId="9798" priority="9682" operator="equal">
      <formula>0</formula>
    </cfRule>
  </conditionalFormatting>
  <conditionalFormatting sqref="EV139:EX139">
    <cfRule type="cellIs" dxfId="9797" priority="9681" operator="equal">
      <formula>0</formula>
    </cfRule>
  </conditionalFormatting>
  <conditionalFormatting sqref="EV139:EX139">
    <cfRule type="cellIs" dxfId="9796" priority="9680" operator="equal">
      <formula>0</formula>
    </cfRule>
  </conditionalFormatting>
  <conditionalFormatting sqref="EV140:EX140">
    <cfRule type="cellIs" dxfId="9795" priority="9679" operator="equal">
      <formula>0</formula>
    </cfRule>
  </conditionalFormatting>
  <conditionalFormatting sqref="EV139:EX139">
    <cfRule type="cellIs" dxfId="9794" priority="9678" operator="equal">
      <formula>0</formula>
    </cfRule>
  </conditionalFormatting>
  <conditionalFormatting sqref="EV140:EX140">
    <cfRule type="cellIs" dxfId="9793" priority="9677" operator="equal">
      <formula>0</formula>
    </cfRule>
  </conditionalFormatting>
  <conditionalFormatting sqref="EV140:EX140">
    <cfRule type="cellIs" dxfId="9792" priority="9676" operator="equal">
      <formula>0</formula>
    </cfRule>
  </conditionalFormatting>
  <conditionalFormatting sqref="EV141:EX141">
    <cfRule type="cellIs" dxfId="9791" priority="9675" operator="equal">
      <formula>0</formula>
    </cfRule>
  </conditionalFormatting>
  <conditionalFormatting sqref="EV135:EX135">
    <cfRule type="cellIs" dxfId="9790" priority="9674" operator="equal">
      <formula>0</formula>
    </cfRule>
  </conditionalFormatting>
  <conditionalFormatting sqref="EV136:EX136">
    <cfRule type="cellIs" dxfId="9789" priority="9673" operator="equal">
      <formula>0</formula>
    </cfRule>
  </conditionalFormatting>
  <conditionalFormatting sqref="EV136:EX136">
    <cfRule type="cellIs" dxfId="9788" priority="9672" operator="equal">
      <formula>0</formula>
    </cfRule>
  </conditionalFormatting>
  <conditionalFormatting sqref="EV137:EX137">
    <cfRule type="cellIs" dxfId="9787" priority="9671" operator="equal">
      <formula>0</formula>
    </cfRule>
  </conditionalFormatting>
  <conditionalFormatting sqref="EV136:EX136">
    <cfRule type="cellIs" dxfId="9786" priority="9670" operator="equal">
      <formula>0</formula>
    </cfRule>
  </conditionalFormatting>
  <conditionalFormatting sqref="EV137:EX137">
    <cfRule type="cellIs" dxfId="9785" priority="9669" operator="equal">
      <formula>0</formula>
    </cfRule>
  </conditionalFormatting>
  <conditionalFormatting sqref="EV137:EX137">
    <cfRule type="cellIs" dxfId="9784" priority="9668" operator="equal">
      <formula>0</formula>
    </cfRule>
  </conditionalFormatting>
  <conditionalFormatting sqref="EV138:EX138">
    <cfRule type="cellIs" dxfId="9783" priority="9667" operator="equal">
      <formula>0</formula>
    </cfRule>
  </conditionalFormatting>
  <conditionalFormatting sqref="EV137:EX137">
    <cfRule type="cellIs" dxfId="9782" priority="9666" operator="equal">
      <formula>0</formula>
    </cfRule>
  </conditionalFormatting>
  <conditionalFormatting sqref="EV138:EX138">
    <cfRule type="cellIs" dxfId="9781" priority="9665" operator="equal">
      <formula>0</formula>
    </cfRule>
  </conditionalFormatting>
  <conditionalFormatting sqref="EV138:EX138">
    <cfRule type="cellIs" dxfId="9780" priority="9664" operator="equal">
      <formula>0</formula>
    </cfRule>
  </conditionalFormatting>
  <conditionalFormatting sqref="EV139:EX139">
    <cfRule type="cellIs" dxfId="9779" priority="9663" operator="equal">
      <formula>0</formula>
    </cfRule>
  </conditionalFormatting>
  <conditionalFormatting sqref="EV138:EX138">
    <cfRule type="cellIs" dxfId="9778" priority="9662" operator="equal">
      <formula>0</formula>
    </cfRule>
  </conditionalFormatting>
  <conditionalFormatting sqref="EV139:EX139">
    <cfRule type="cellIs" dxfId="9777" priority="9661" operator="equal">
      <formula>0</formula>
    </cfRule>
  </conditionalFormatting>
  <conditionalFormatting sqref="EV139:EX139">
    <cfRule type="cellIs" dxfId="9776" priority="9660" operator="equal">
      <formula>0</formula>
    </cfRule>
  </conditionalFormatting>
  <conditionalFormatting sqref="EV140:EX140">
    <cfRule type="cellIs" dxfId="9775" priority="9659" operator="equal">
      <formula>0</formula>
    </cfRule>
  </conditionalFormatting>
  <conditionalFormatting sqref="EV137:EX137">
    <cfRule type="cellIs" dxfId="9774" priority="9658" operator="equal">
      <formula>0</formula>
    </cfRule>
  </conditionalFormatting>
  <conditionalFormatting sqref="EV138:EX138">
    <cfRule type="cellIs" dxfId="9773" priority="9657" operator="equal">
      <formula>0</formula>
    </cfRule>
  </conditionalFormatting>
  <conditionalFormatting sqref="EV138:EX138">
    <cfRule type="cellIs" dxfId="9772" priority="9656" operator="equal">
      <formula>0</formula>
    </cfRule>
  </conditionalFormatting>
  <conditionalFormatting sqref="EV139:EX139">
    <cfRule type="cellIs" dxfId="9771" priority="9655" operator="equal">
      <formula>0</formula>
    </cfRule>
  </conditionalFormatting>
  <conditionalFormatting sqref="EV138:EX138">
    <cfRule type="cellIs" dxfId="9770" priority="9654" operator="equal">
      <formula>0</formula>
    </cfRule>
  </conditionalFormatting>
  <conditionalFormatting sqref="EV139:EX139">
    <cfRule type="cellIs" dxfId="9769" priority="9653" operator="equal">
      <formula>0</formula>
    </cfRule>
  </conditionalFormatting>
  <conditionalFormatting sqref="EV139:EX139">
    <cfRule type="cellIs" dxfId="9768" priority="9652" operator="equal">
      <formula>0</formula>
    </cfRule>
  </conditionalFormatting>
  <conditionalFormatting sqref="EV140:EX140">
    <cfRule type="cellIs" dxfId="9767" priority="9651" operator="equal">
      <formula>0</formula>
    </cfRule>
  </conditionalFormatting>
  <conditionalFormatting sqref="EV139:EX139">
    <cfRule type="cellIs" dxfId="9766" priority="9650" operator="equal">
      <formula>0</formula>
    </cfRule>
  </conditionalFormatting>
  <conditionalFormatting sqref="EV140:EX140">
    <cfRule type="cellIs" dxfId="9765" priority="9649" operator="equal">
      <formula>0</formula>
    </cfRule>
  </conditionalFormatting>
  <conditionalFormatting sqref="EV140:EX140">
    <cfRule type="cellIs" dxfId="9764" priority="9648" operator="equal">
      <formula>0</formula>
    </cfRule>
  </conditionalFormatting>
  <conditionalFormatting sqref="EV141:EX141">
    <cfRule type="cellIs" dxfId="9763" priority="9647" operator="equal">
      <formula>0</formula>
    </cfRule>
  </conditionalFormatting>
  <conditionalFormatting sqref="EV140:EX140">
    <cfRule type="cellIs" dxfId="9762" priority="9646" operator="equal">
      <formula>0</formula>
    </cfRule>
  </conditionalFormatting>
  <conditionalFormatting sqref="EV141:EX141">
    <cfRule type="cellIs" dxfId="9761" priority="9645" operator="equal">
      <formula>0</formula>
    </cfRule>
  </conditionalFormatting>
  <conditionalFormatting sqref="EV141:EX141">
    <cfRule type="cellIs" dxfId="9760" priority="9644" operator="equal">
      <formula>0</formula>
    </cfRule>
  </conditionalFormatting>
  <conditionalFormatting sqref="EV142:EX142">
    <cfRule type="cellIs" dxfId="9759" priority="9643" operator="equal">
      <formula>0</formula>
    </cfRule>
  </conditionalFormatting>
  <conditionalFormatting sqref="EV136:EX136">
    <cfRule type="cellIs" dxfId="9758" priority="9642" operator="equal">
      <formula>0</formula>
    </cfRule>
  </conditionalFormatting>
  <conditionalFormatting sqref="EV137:EX137">
    <cfRule type="cellIs" dxfId="9757" priority="9641" operator="equal">
      <formula>0</formula>
    </cfRule>
  </conditionalFormatting>
  <conditionalFormatting sqref="EV137:EX137">
    <cfRule type="cellIs" dxfId="9756" priority="9640" operator="equal">
      <formula>0</formula>
    </cfRule>
  </conditionalFormatting>
  <conditionalFormatting sqref="EV138:EX138">
    <cfRule type="cellIs" dxfId="9755" priority="9639" operator="equal">
      <formula>0</formula>
    </cfRule>
  </conditionalFormatting>
  <conditionalFormatting sqref="EV137:EX137">
    <cfRule type="cellIs" dxfId="9754" priority="9638" operator="equal">
      <formula>0</formula>
    </cfRule>
  </conditionalFormatting>
  <conditionalFormatting sqref="EV138:EX138">
    <cfRule type="cellIs" dxfId="9753" priority="9637" operator="equal">
      <formula>0</formula>
    </cfRule>
  </conditionalFormatting>
  <conditionalFormatting sqref="EV138:EX138">
    <cfRule type="cellIs" dxfId="9752" priority="9636" operator="equal">
      <formula>0</formula>
    </cfRule>
  </conditionalFormatting>
  <conditionalFormatting sqref="EV139:EX139">
    <cfRule type="cellIs" dxfId="9751" priority="9635" operator="equal">
      <formula>0</formula>
    </cfRule>
  </conditionalFormatting>
  <conditionalFormatting sqref="EV138:EX138">
    <cfRule type="cellIs" dxfId="9750" priority="9634" operator="equal">
      <formula>0</formula>
    </cfRule>
  </conditionalFormatting>
  <conditionalFormatting sqref="EV139:EX139">
    <cfRule type="cellIs" dxfId="9749" priority="9633" operator="equal">
      <formula>0</formula>
    </cfRule>
  </conditionalFormatting>
  <conditionalFormatting sqref="EV139:EX139">
    <cfRule type="cellIs" dxfId="9748" priority="9632" operator="equal">
      <formula>0</formula>
    </cfRule>
  </conditionalFormatting>
  <conditionalFormatting sqref="EV140:EX140">
    <cfRule type="cellIs" dxfId="9747" priority="9631" operator="equal">
      <formula>0</formula>
    </cfRule>
  </conditionalFormatting>
  <conditionalFormatting sqref="EV139:EX139">
    <cfRule type="cellIs" dxfId="9746" priority="9630" operator="equal">
      <formula>0</formula>
    </cfRule>
  </conditionalFormatting>
  <conditionalFormatting sqref="EV140:EX140">
    <cfRule type="cellIs" dxfId="9745" priority="9629" operator="equal">
      <formula>0</formula>
    </cfRule>
  </conditionalFormatting>
  <conditionalFormatting sqref="EV140:EX140">
    <cfRule type="cellIs" dxfId="9744" priority="9628" operator="equal">
      <formula>0</formula>
    </cfRule>
  </conditionalFormatting>
  <conditionalFormatting sqref="EV141:EX141">
    <cfRule type="cellIs" dxfId="9743" priority="9627" operator="equal">
      <formula>0</formula>
    </cfRule>
  </conditionalFormatting>
  <conditionalFormatting sqref="EV142:EX142">
    <cfRule type="cellIs" dxfId="9742" priority="9626" operator="equal">
      <formula>0</formula>
    </cfRule>
  </conditionalFormatting>
  <conditionalFormatting sqref="EV136:EX136">
    <cfRule type="cellIs" dxfId="9741" priority="9625" operator="equal">
      <formula>0</formula>
    </cfRule>
  </conditionalFormatting>
  <conditionalFormatting sqref="EV137:EX137">
    <cfRule type="cellIs" dxfId="9740" priority="9624" operator="equal">
      <formula>0</formula>
    </cfRule>
  </conditionalFormatting>
  <conditionalFormatting sqref="EV137:EX137">
    <cfRule type="cellIs" dxfId="9739" priority="9623" operator="equal">
      <formula>0</formula>
    </cfRule>
  </conditionalFormatting>
  <conditionalFormatting sqref="EV138:EX138">
    <cfRule type="cellIs" dxfId="9738" priority="9622" operator="equal">
      <formula>0</formula>
    </cfRule>
  </conditionalFormatting>
  <conditionalFormatting sqref="EV137:EX137">
    <cfRule type="cellIs" dxfId="9737" priority="9621" operator="equal">
      <formula>0</formula>
    </cfRule>
  </conditionalFormatting>
  <conditionalFormatting sqref="EV138:EX138">
    <cfRule type="cellIs" dxfId="9736" priority="9620" operator="equal">
      <formula>0</formula>
    </cfRule>
  </conditionalFormatting>
  <conditionalFormatting sqref="EV138:EX138">
    <cfRule type="cellIs" dxfId="9735" priority="9619" operator="equal">
      <formula>0</formula>
    </cfRule>
  </conditionalFormatting>
  <conditionalFormatting sqref="EV139:EX139">
    <cfRule type="cellIs" dxfId="9734" priority="9618" operator="equal">
      <formula>0</formula>
    </cfRule>
  </conditionalFormatting>
  <conditionalFormatting sqref="EV138:EX138">
    <cfRule type="cellIs" dxfId="9733" priority="9617" operator="equal">
      <formula>0</formula>
    </cfRule>
  </conditionalFormatting>
  <conditionalFormatting sqref="EV139:EX139">
    <cfRule type="cellIs" dxfId="9732" priority="9616" operator="equal">
      <formula>0</formula>
    </cfRule>
  </conditionalFormatting>
  <conditionalFormatting sqref="EV139:EX139">
    <cfRule type="cellIs" dxfId="9731" priority="9615" operator="equal">
      <formula>0</formula>
    </cfRule>
  </conditionalFormatting>
  <conditionalFormatting sqref="EV140:EX140">
    <cfRule type="cellIs" dxfId="9730" priority="9614" operator="equal">
      <formula>0</formula>
    </cfRule>
  </conditionalFormatting>
  <conditionalFormatting sqref="EV139:EX139">
    <cfRule type="cellIs" dxfId="9729" priority="9613" operator="equal">
      <formula>0</formula>
    </cfRule>
  </conditionalFormatting>
  <conditionalFormatting sqref="EV140:EX140">
    <cfRule type="cellIs" dxfId="9728" priority="9612" operator="equal">
      <formula>0</formula>
    </cfRule>
  </conditionalFormatting>
  <conditionalFormatting sqref="EV140:EX140">
    <cfRule type="cellIs" dxfId="9727" priority="9611" operator="equal">
      <formula>0</formula>
    </cfRule>
  </conditionalFormatting>
  <conditionalFormatting sqref="EV141:EX141">
    <cfRule type="cellIs" dxfId="9726" priority="9610" operator="equal">
      <formula>0</formula>
    </cfRule>
  </conditionalFormatting>
  <conditionalFormatting sqref="EV135:EX135">
    <cfRule type="cellIs" dxfId="9725" priority="9609" operator="equal">
      <formula>0</formula>
    </cfRule>
  </conditionalFormatting>
  <conditionalFormatting sqref="EV136:EX136">
    <cfRule type="cellIs" dxfId="9724" priority="9608" operator="equal">
      <formula>0</formula>
    </cfRule>
  </conditionalFormatting>
  <conditionalFormatting sqref="EV136:EX136">
    <cfRule type="cellIs" dxfId="9723" priority="9607" operator="equal">
      <formula>0</formula>
    </cfRule>
  </conditionalFormatting>
  <conditionalFormatting sqref="EV137:EX137">
    <cfRule type="cellIs" dxfId="9722" priority="9606" operator="equal">
      <formula>0</formula>
    </cfRule>
  </conditionalFormatting>
  <conditionalFormatting sqref="EV136:EX136">
    <cfRule type="cellIs" dxfId="9721" priority="9605" operator="equal">
      <formula>0</formula>
    </cfRule>
  </conditionalFormatting>
  <conditionalFormatting sqref="EV137:EX137">
    <cfRule type="cellIs" dxfId="9720" priority="9604" operator="equal">
      <formula>0</formula>
    </cfRule>
  </conditionalFormatting>
  <conditionalFormatting sqref="EV137:EX137">
    <cfRule type="cellIs" dxfId="9719" priority="9603" operator="equal">
      <formula>0</formula>
    </cfRule>
  </conditionalFormatting>
  <conditionalFormatting sqref="EV138:EX138">
    <cfRule type="cellIs" dxfId="9718" priority="9602" operator="equal">
      <formula>0</formula>
    </cfRule>
  </conditionalFormatting>
  <conditionalFormatting sqref="EV137:EX137">
    <cfRule type="cellIs" dxfId="9717" priority="9601" operator="equal">
      <formula>0</formula>
    </cfRule>
  </conditionalFormatting>
  <conditionalFormatting sqref="EV138:EX138">
    <cfRule type="cellIs" dxfId="9716" priority="9600" operator="equal">
      <formula>0</formula>
    </cfRule>
  </conditionalFormatting>
  <conditionalFormatting sqref="EV138:EX138">
    <cfRule type="cellIs" dxfId="9715" priority="9599" operator="equal">
      <formula>0</formula>
    </cfRule>
  </conditionalFormatting>
  <conditionalFormatting sqref="EV139:EX139">
    <cfRule type="cellIs" dxfId="9714" priority="9598" operator="equal">
      <formula>0</formula>
    </cfRule>
  </conditionalFormatting>
  <conditionalFormatting sqref="EV138:EX138">
    <cfRule type="cellIs" dxfId="9713" priority="9597" operator="equal">
      <formula>0</formula>
    </cfRule>
  </conditionalFormatting>
  <conditionalFormatting sqref="EV139:EX139">
    <cfRule type="cellIs" dxfId="9712" priority="9596" operator="equal">
      <formula>0</formula>
    </cfRule>
  </conditionalFormatting>
  <conditionalFormatting sqref="EV139:EX139">
    <cfRule type="cellIs" dxfId="9711" priority="9595" operator="equal">
      <formula>0</formula>
    </cfRule>
  </conditionalFormatting>
  <conditionalFormatting sqref="EV140:EX140">
    <cfRule type="cellIs" dxfId="9710" priority="9594" operator="equal">
      <formula>0</formula>
    </cfRule>
  </conditionalFormatting>
  <conditionalFormatting sqref="EV138:EX138">
    <cfRule type="cellIs" dxfId="9709" priority="9593" operator="equal">
      <formula>0</formula>
    </cfRule>
  </conditionalFormatting>
  <conditionalFormatting sqref="EV139:EX139">
    <cfRule type="cellIs" dxfId="9708" priority="9592" operator="equal">
      <formula>0</formula>
    </cfRule>
  </conditionalFormatting>
  <conditionalFormatting sqref="EV139:EX139">
    <cfRule type="cellIs" dxfId="9707" priority="9591" operator="equal">
      <formula>0</formula>
    </cfRule>
  </conditionalFormatting>
  <conditionalFormatting sqref="EV140:EX140">
    <cfRule type="cellIs" dxfId="9706" priority="9590" operator="equal">
      <formula>0</formula>
    </cfRule>
  </conditionalFormatting>
  <conditionalFormatting sqref="EV139:EX139">
    <cfRule type="cellIs" dxfId="9705" priority="9589" operator="equal">
      <formula>0</formula>
    </cfRule>
  </conditionalFormatting>
  <conditionalFormatting sqref="EV140:EX140">
    <cfRule type="cellIs" dxfId="9704" priority="9588" operator="equal">
      <formula>0</formula>
    </cfRule>
  </conditionalFormatting>
  <conditionalFormatting sqref="EV140:EX140">
    <cfRule type="cellIs" dxfId="9703" priority="9587" operator="equal">
      <formula>0</formula>
    </cfRule>
  </conditionalFormatting>
  <conditionalFormatting sqref="EV141:EX141">
    <cfRule type="cellIs" dxfId="9702" priority="9586" operator="equal">
      <formula>0</formula>
    </cfRule>
  </conditionalFormatting>
  <conditionalFormatting sqref="EV140:EX140">
    <cfRule type="cellIs" dxfId="9701" priority="9585" operator="equal">
      <formula>0</formula>
    </cfRule>
  </conditionalFormatting>
  <conditionalFormatting sqref="EV141:EX141">
    <cfRule type="cellIs" dxfId="9700" priority="9584" operator="equal">
      <formula>0</formula>
    </cfRule>
  </conditionalFormatting>
  <conditionalFormatting sqref="EV141:EX141">
    <cfRule type="cellIs" dxfId="9699" priority="9583" operator="equal">
      <formula>0</formula>
    </cfRule>
  </conditionalFormatting>
  <conditionalFormatting sqref="EV142:EX142">
    <cfRule type="cellIs" dxfId="9698" priority="9582" operator="equal">
      <formula>0</formula>
    </cfRule>
  </conditionalFormatting>
  <conditionalFormatting sqref="EV141:EX141">
    <cfRule type="cellIs" dxfId="9697" priority="9581" operator="equal">
      <formula>0</formula>
    </cfRule>
  </conditionalFormatting>
  <conditionalFormatting sqref="EV142:EX142">
    <cfRule type="cellIs" dxfId="9696" priority="9580" operator="equal">
      <formula>0</formula>
    </cfRule>
  </conditionalFormatting>
  <conditionalFormatting sqref="EV142:EX142">
    <cfRule type="cellIs" dxfId="9695" priority="9579" operator="equal">
      <formula>0</formula>
    </cfRule>
  </conditionalFormatting>
  <conditionalFormatting sqref="EV137:EX137">
    <cfRule type="cellIs" dxfId="9694" priority="9578" operator="equal">
      <formula>0</formula>
    </cfRule>
  </conditionalFormatting>
  <conditionalFormatting sqref="EV138:EX138">
    <cfRule type="cellIs" dxfId="9693" priority="9577" operator="equal">
      <formula>0</formula>
    </cfRule>
  </conditionalFormatting>
  <conditionalFormatting sqref="EV138:EX138">
    <cfRule type="cellIs" dxfId="9692" priority="9576" operator="equal">
      <formula>0</formula>
    </cfRule>
  </conditionalFormatting>
  <conditionalFormatting sqref="EV139:EX139">
    <cfRule type="cellIs" dxfId="9691" priority="9575" operator="equal">
      <formula>0</formula>
    </cfRule>
  </conditionalFormatting>
  <conditionalFormatting sqref="EV138:EX138">
    <cfRule type="cellIs" dxfId="9690" priority="9574" operator="equal">
      <formula>0</formula>
    </cfRule>
  </conditionalFormatting>
  <conditionalFormatting sqref="EV139:EX139">
    <cfRule type="cellIs" dxfId="9689" priority="9573" operator="equal">
      <formula>0</formula>
    </cfRule>
  </conditionalFormatting>
  <conditionalFormatting sqref="EV139:EX139">
    <cfRule type="cellIs" dxfId="9688" priority="9572" operator="equal">
      <formula>0</formula>
    </cfRule>
  </conditionalFormatting>
  <conditionalFormatting sqref="EV140:EX140">
    <cfRule type="cellIs" dxfId="9687" priority="9571" operator="equal">
      <formula>0</formula>
    </cfRule>
  </conditionalFormatting>
  <conditionalFormatting sqref="EV139:EX139">
    <cfRule type="cellIs" dxfId="9686" priority="9570" operator="equal">
      <formula>0</formula>
    </cfRule>
  </conditionalFormatting>
  <conditionalFormatting sqref="EV140:EX140">
    <cfRule type="cellIs" dxfId="9685" priority="9569" operator="equal">
      <formula>0</formula>
    </cfRule>
  </conditionalFormatting>
  <conditionalFormatting sqref="EV140:EX140">
    <cfRule type="cellIs" dxfId="9684" priority="9568" operator="equal">
      <formula>0</formula>
    </cfRule>
  </conditionalFormatting>
  <conditionalFormatting sqref="EV141:EX141">
    <cfRule type="cellIs" dxfId="9683" priority="9567" operator="equal">
      <formula>0</formula>
    </cfRule>
  </conditionalFormatting>
  <conditionalFormatting sqref="EV140:EX140">
    <cfRule type="cellIs" dxfId="9682" priority="9566" operator="equal">
      <formula>0</formula>
    </cfRule>
  </conditionalFormatting>
  <conditionalFormatting sqref="EV141:EX141">
    <cfRule type="cellIs" dxfId="9681" priority="9565" operator="equal">
      <formula>0</formula>
    </cfRule>
  </conditionalFormatting>
  <conditionalFormatting sqref="EV141:EX141">
    <cfRule type="cellIs" dxfId="9680" priority="9564" operator="equal">
      <formula>0</formula>
    </cfRule>
  </conditionalFormatting>
  <conditionalFormatting sqref="EV142:EX142">
    <cfRule type="cellIs" dxfId="9679" priority="9563" operator="equal">
      <formula>0</formula>
    </cfRule>
  </conditionalFormatting>
  <conditionalFormatting sqref="EV137:EX137">
    <cfRule type="cellIs" dxfId="9678" priority="9562" operator="equal">
      <formula>0</formula>
    </cfRule>
  </conditionalFormatting>
  <conditionalFormatting sqref="EV138:EX138">
    <cfRule type="cellIs" dxfId="9677" priority="9561" operator="equal">
      <formula>0</formula>
    </cfRule>
  </conditionalFormatting>
  <conditionalFormatting sqref="EV138:EX138">
    <cfRule type="cellIs" dxfId="9676" priority="9560" operator="equal">
      <formula>0</formula>
    </cfRule>
  </conditionalFormatting>
  <conditionalFormatting sqref="EV139:EX139">
    <cfRule type="cellIs" dxfId="9675" priority="9559" operator="equal">
      <formula>0</formula>
    </cfRule>
  </conditionalFormatting>
  <conditionalFormatting sqref="EV138:EX138">
    <cfRule type="cellIs" dxfId="9674" priority="9558" operator="equal">
      <formula>0</formula>
    </cfRule>
  </conditionalFormatting>
  <conditionalFormatting sqref="EV139:EX139">
    <cfRule type="cellIs" dxfId="9673" priority="9557" operator="equal">
      <formula>0</formula>
    </cfRule>
  </conditionalFormatting>
  <conditionalFormatting sqref="EV139:EX139">
    <cfRule type="cellIs" dxfId="9672" priority="9556" operator="equal">
      <formula>0</formula>
    </cfRule>
  </conditionalFormatting>
  <conditionalFormatting sqref="EV140:EX140">
    <cfRule type="cellIs" dxfId="9671" priority="9555" operator="equal">
      <formula>0</formula>
    </cfRule>
  </conditionalFormatting>
  <conditionalFormatting sqref="EV139:EX139">
    <cfRule type="cellIs" dxfId="9670" priority="9554" operator="equal">
      <formula>0</formula>
    </cfRule>
  </conditionalFormatting>
  <conditionalFormatting sqref="EV140:EX140">
    <cfRule type="cellIs" dxfId="9669" priority="9553" operator="equal">
      <formula>0</formula>
    </cfRule>
  </conditionalFormatting>
  <conditionalFormatting sqref="EV140:EX140">
    <cfRule type="cellIs" dxfId="9668" priority="9552" operator="equal">
      <formula>0</formula>
    </cfRule>
  </conditionalFormatting>
  <conditionalFormatting sqref="EV141:EX141">
    <cfRule type="cellIs" dxfId="9667" priority="9551" operator="equal">
      <formula>0</formula>
    </cfRule>
  </conditionalFormatting>
  <conditionalFormatting sqref="EV140:EX140">
    <cfRule type="cellIs" dxfId="9666" priority="9550" operator="equal">
      <formula>0</formula>
    </cfRule>
  </conditionalFormatting>
  <conditionalFormatting sqref="EV141:EX141">
    <cfRule type="cellIs" dxfId="9665" priority="9549" operator="equal">
      <formula>0</formula>
    </cfRule>
  </conditionalFormatting>
  <conditionalFormatting sqref="EV141:EX141">
    <cfRule type="cellIs" dxfId="9664" priority="9548" operator="equal">
      <formula>0</formula>
    </cfRule>
  </conditionalFormatting>
  <conditionalFormatting sqref="EV142:EX142">
    <cfRule type="cellIs" dxfId="9663" priority="9547" operator="equal">
      <formula>0</formula>
    </cfRule>
  </conditionalFormatting>
  <conditionalFormatting sqref="EV136:EX136">
    <cfRule type="cellIs" dxfId="9662" priority="9546" operator="equal">
      <formula>0</formula>
    </cfRule>
  </conditionalFormatting>
  <conditionalFormatting sqref="EV137:EX137">
    <cfRule type="cellIs" dxfId="9661" priority="9545" operator="equal">
      <formula>0</formula>
    </cfRule>
  </conditionalFormatting>
  <conditionalFormatting sqref="EV137:EX137">
    <cfRule type="cellIs" dxfId="9660" priority="9544" operator="equal">
      <formula>0</formula>
    </cfRule>
  </conditionalFormatting>
  <conditionalFormatting sqref="EV138:EX138">
    <cfRule type="cellIs" dxfId="9659" priority="9543" operator="equal">
      <formula>0</formula>
    </cfRule>
  </conditionalFormatting>
  <conditionalFormatting sqref="EV137:EX137">
    <cfRule type="cellIs" dxfId="9658" priority="9542" operator="equal">
      <formula>0</formula>
    </cfRule>
  </conditionalFormatting>
  <conditionalFormatting sqref="EV138:EX138">
    <cfRule type="cellIs" dxfId="9657" priority="9541" operator="equal">
      <formula>0</formula>
    </cfRule>
  </conditionalFormatting>
  <conditionalFormatting sqref="EV138:EX138">
    <cfRule type="cellIs" dxfId="9656" priority="9540" operator="equal">
      <formula>0</formula>
    </cfRule>
  </conditionalFormatting>
  <conditionalFormatting sqref="EV139:EX139">
    <cfRule type="cellIs" dxfId="9655" priority="9539" operator="equal">
      <formula>0</formula>
    </cfRule>
  </conditionalFormatting>
  <conditionalFormatting sqref="EV138:EX138">
    <cfRule type="cellIs" dxfId="9654" priority="9538" operator="equal">
      <formula>0</formula>
    </cfRule>
  </conditionalFormatting>
  <conditionalFormatting sqref="EV139:EX139">
    <cfRule type="cellIs" dxfId="9653" priority="9537" operator="equal">
      <formula>0</formula>
    </cfRule>
  </conditionalFormatting>
  <conditionalFormatting sqref="EV139:EX139">
    <cfRule type="cellIs" dxfId="9652" priority="9536" operator="equal">
      <formula>0</formula>
    </cfRule>
  </conditionalFormatting>
  <conditionalFormatting sqref="EV140:EX140">
    <cfRule type="cellIs" dxfId="9651" priority="9535" operator="equal">
      <formula>0</formula>
    </cfRule>
  </conditionalFormatting>
  <conditionalFormatting sqref="EV139:EX139">
    <cfRule type="cellIs" dxfId="9650" priority="9534" operator="equal">
      <formula>0</formula>
    </cfRule>
  </conditionalFormatting>
  <conditionalFormatting sqref="EV140:EX140">
    <cfRule type="cellIs" dxfId="9649" priority="9533" operator="equal">
      <formula>0</formula>
    </cfRule>
  </conditionalFormatting>
  <conditionalFormatting sqref="EV140:EX140">
    <cfRule type="cellIs" dxfId="9648" priority="9532" operator="equal">
      <formula>0</formula>
    </cfRule>
  </conditionalFormatting>
  <conditionalFormatting sqref="EV141:EX141">
    <cfRule type="cellIs" dxfId="9647" priority="9531" operator="equal">
      <formula>0</formula>
    </cfRule>
  </conditionalFormatting>
  <conditionalFormatting sqref="B144 D144:L144">
    <cfRule type="cellIs" dxfId="9646" priority="9530" operator="equal">
      <formula>0</formula>
    </cfRule>
  </conditionalFormatting>
  <conditionalFormatting sqref="C144">
    <cfRule type="cellIs" dxfId="9645" priority="9529" operator="equal">
      <formula>0</formula>
    </cfRule>
  </conditionalFormatting>
  <conditionalFormatting sqref="B145 D145:L145">
    <cfRule type="cellIs" dxfId="9644" priority="9528" operator="equal">
      <formula>0</formula>
    </cfRule>
  </conditionalFormatting>
  <conditionalFormatting sqref="C145">
    <cfRule type="cellIs" dxfId="9643" priority="9527" operator="equal">
      <formula>0</formula>
    </cfRule>
  </conditionalFormatting>
  <conditionalFormatting sqref="B145 D145:L145">
    <cfRule type="cellIs" dxfId="9642" priority="9526" operator="equal">
      <formula>0</formula>
    </cfRule>
  </conditionalFormatting>
  <conditionalFormatting sqref="C145">
    <cfRule type="cellIs" dxfId="9641" priority="9525" operator="equal">
      <formula>0</formula>
    </cfRule>
  </conditionalFormatting>
  <conditionalFormatting sqref="B145 D145:L145">
    <cfRule type="cellIs" dxfId="9640" priority="9524" operator="equal">
      <formula>0</formula>
    </cfRule>
  </conditionalFormatting>
  <conditionalFormatting sqref="C145">
    <cfRule type="cellIs" dxfId="9639" priority="9523" operator="equal">
      <formula>0</formula>
    </cfRule>
  </conditionalFormatting>
  <conditionalFormatting sqref="B138 D138:L138">
    <cfRule type="cellIs" dxfId="9638" priority="9522" operator="equal">
      <formula>0</formula>
    </cfRule>
  </conditionalFormatting>
  <conditionalFormatting sqref="C138">
    <cfRule type="cellIs" dxfId="9637" priority="9521" operator="equal">
      <formula>0</formula>
    </cfRule>
  </conditionalFormatting>
  <conditionalFormatting sqref="B139 D139:L139">
    <cfRule type="cellIs" dxfId="9636" priority="9520" operator="equal">
      <formula>0</formula>
    </cfRule>
  </conditionalFormatting>
  <conditionalFormatting sqref="C139">
    <cfRule type="cellIs" dxfId="9635" priority="9519" operator="equal">
      <formula>0</formula>
    </cfRule>
  </conditionalFormatting>
  <conditionalFormatting sqref="B139 D139:L139">
    <cfRule type="cellIs" dxfId="9634" priority="9518" operator="equal">
      <formula>0</formula>
    </cfRule>
  </conditionalFormatting>
  <conditionalFormatting sqref="C139">
    <cfRule type="cellIs" dxfId="9633" priority="9517" operator="equal">
      <formula>0</formula>
    </cfRule>
  </conditionalFormatting>
  <conditionalFormatting sqref="B140 D140:L140">
    <cfRule type="cellIs" dxfId="9632" priority="9516" operator="equal">
      <formula>0</formula>
    </cfRule>
  </conditionalFormatting>
  <conditionalFormatting sqref="C140">
    <cfRule type="cellIs" dxfId="9631" priority="9515" operator="equal">
      <formula>0</formula>
    </cfRule>
  </conditionalFormatting>
  <conditionalFormatting sqref="B139 D139:L139">
    <cfRule type="cellIs" dxfId="9630" priority="9514" operator="equal">
      <formula>0</formula>
    </cfRule>
  </conditionalFormatting>
  <conditionalFormatting sqref="C139">
    <cfRule type="cellIs" dxfId="9629" priority="9513" operator="equal">
      <formula>0</formula>
    </cfRule>
  </conditionalFormatting>
  <conditionalFormatting sqref="B140 D140:L140">
    <cfRule type="cellIs" dxfId="9628" priority="9512" operator="equal">
      <formula>0</formula>
    </cfRule>
  </conditionalFormatting>
  <conditionalFormatting sqref="C140">
    <cfRule type="cellIs" dxfId="9627" priority="9511" operator="equal">
      <formula>0</formula>
    </cfRule>
  </conditionalFormatting>
  <conditionalFormatting sqref="B140 D140:L140">
    <cfRule type="cellIs" dxfId="9626" priority="9510" operator="equal">
      <formula>0</formula>
    </cfRule>
  </conditionalFormatting>
  <conditionalFormatting sqref="C140">
    <cfRule type="cellIs" dxfId="9625" priority="9509" operator="equal">
      <formula>0</formula>
    </cfRule>
  </conditionalFormatting>
  <conditionalFormatting sqref="B141 D141:L141">
    <cfRule type="cellIs" dxfId="9624" priority="9508" operator="equal">
      <formula>0</formula>
    </cfRule>
  </conditionalFormatting>
  <conditionalFormatting sqref="C141">
    <cfRule type="cellIs" dxfId="9623" priority="9507" operator="equal">
      <formula>0</formula>
    </cfRule>
  </conditionalFormatting>
  <conditionalFormatting sqref="B140 D140:L140">
    <cfRule type="cellIs" dxfId="9622" priority="9506" operator="equal">
      <formula>0</formula>
    </cfRule>
  </conditionalFormatting>
  <conditionalFormatting sqref="C140">
    <cfRule type="cellIs" dxfId="9621" priority="9505" operator="equal">
      <formula>0</formula>
    </cfRule>
  </conditionalFormatting>
  <conditionalFormatting sqref="B141 D141:L141">
    <cfRule type="cellIs" dxfId="9620" priority="9504" operator="equal">
      <formula>0</formula>
    </cfRule>
  </conditionalFormatting>
  <conditionalFormatting sqref="C141">
    <cfRule type="cellIs" dxfId="9619" priority="9503" operator="equal">
      <formula>0</formula>
    </cfRule>
  </conditionalFormatting>
  <conditionalFormatting sqref="B141 D141:L141">
    <cfRule type="cellIs" dxfId="9618" priority="9502" operator="equal">
      <formula>0</formula>
    </cfRule>
  </conditionalFormatting>
  <conditionalFormatting sqref="C141">
    <cfRule type="cellIs" dxfId="9617" priority="9501" operator="equal">
      <formula>0</formula>
    </cfRule>
  </conditionalFormatting>
  <conditionalFormatting sqref="B142 D142:L142">
    <cfRule type="cellIs" dxfId="9616" priority="9500" operator="equal">
      <formula>0</formula>
    </cfRule>
  </conditionalFormatting>
  <conditionalFormatting sqref="C142">
    <cfRule type="cellIs" dxfId="9615" priority="9499" operator="equal">
      <formula>0</formula>
    </cfRule>
  </conditionalFormatting>
  <conditionalFormatting sqref="B141 D141:L141">
    <cfRule type="cellIs" dxfId="9614" priority="9498" operator="equal">
      <formula>0</formula>
    </cfRule>
  </conditionalFormatting>
  <conditionalFormatting sqref="C141">
    <cfRule type="cellIs" dxfId="9613" priority="9497" operator="equal">
      <formula>0</formula>
    </cfRule>
  </conditionalFormatting>
  <conditionalFormatting sqref="B142 D142:L142">
    <cfRule type="cellIs" dxfId="9612" priority="9496" operator="equal">
      <formula>0</formula>
    </cfRule>
  </conditionalFormatting>
  <conditionalFormatting sqref="C142">
    <cfRule type="cellIs" dxfId="9611" priority="9495" operator="equal">
      <formula>0</formula>
    </cfRule>
  </conditionalFormatting>
  <conditionalFormatting sqref="B142 D142:L142">
    <cfRule type="cellIs" dxfId="9610" priority="9494" operator="equal">
      <formula>0</formula>
    </cfRule>
  </conditionalFormatting>
  <conditionalFormatting sqref="C142">
    <cfRule type="cellIs" dxfId="9609" priority="9493" operator="equal">
      <formula>0</formula>
    </cfRule>
  </conditionalFormatting>
  <conditionalFormatting sqref="B143 D143:L143">
    <cfRule type="cellIs" dxfId="9608" priority="9492" operator="equal">
      <formula>0</formula>
    </cfRule>
  </conditionalFormatting>
  <conditionalFormatting sqref="C143">
    <cfRule type="cellIs" dxfId="9607" priority="9491" operator="equal">
      <formula>0</formula>
    </cfRule>
  </conditionalFormatting>
  <conditionalFormatting sqref="B137 D137:L137">
    <cfRule type="cellIs" dxfId="9606" priority="9490" operator="equal">
      <formula>0</formula>
    </cfRule>
  </conditionalFormatting>
  <conditionalFormatting sqref="C137">
    <cfRule type="cellIs" dxfId="9605" priority="9489" operator="equal">
      <formula>0</formula>
    </cfRule>
  </conditionalFormatting>
  <conditionalFormatting sqref="B138 D138:L138">
    <cfRule type="cellIs" dxfId="9604" priority="9488" operator="equal">
      <formula>0</formula>
    </cfRule>
  </conditionalFormatting>
  <conditionalFormatting sqref="C138">
    <cfRule type="cellIs" dxfId="9603" priority="9487" operator="equal">
      <formula>0</formula>
    </cfRule>
  </conditionalFormatting>
  <conditionalFormatting sqref="B138 D138:L138">
    <cfRule type="cellIs" dxfId="9602" priority="9486" operator="equal">
      <formula>0</formula>
    </cfRule>
  </conditionalFormatting>
  <conditionalFormatting sqref="C138">
    <cfRule type="cellIs" dxfId="9601" priority="9485" operator="equal">
      <formula>0</formula>
    </cfRule>
  </conditionalFormatting>
  <conditionalFormatting sqref="B139 D139:L139">
    <cfRule type="cellIs" dxfId="9600" priority="9484" operator="equal">
      <formula>0</formula>
    </cfRule>
  </conditionalFormatting>
  <conditionalFormatting sqref="C139">
    <cfRule type="cellIs" dxfId="9599" priority="9483" operator="equal">
      <formula>0</formula>
    </cfRule>
  </conditionalFormatting>
  <conditionalFormatting sqref="B138 D138:L138">
    <cfRule type="cellIs" dxfId="9598" priority="9482" operator="equal">
      <formula>0</formula>
    </cfRule>
  </conditionalFormatting>
  <conditionalFormatting sqref="C138">
    <cfRule type="cellIs" dxfId="9597" priority="9481" operator="equal">
      <formula>0</formula>
    </cfRule>
  </conditionalFormatting>
  <conditionalFormatting sqref="B139 D139:L139">
    <cfRule type="cellIs" dxfId="9596" priority="9480" operator="equal">
      <formula>0</formula>
    </cfRule>
  </conditionalFormatting>
  <conditionalFormatting sqref="C139">
    <cfRule type="cellIs" dxfId="9595" priority="9479" operator="equal">
      <formula>0</formula>
    </cfRule>
  </conditionalFormatting>
  <conditionalFormatting sqref="B139 D139:L139">
    <cfRule type="cellIs" dxfId="9594" priority="9478" operator="equal">
      <formula>0</formula>
    </cfRule>
  </conditionalFormatting>
  <conditionalFormatting sqref="C139">
    <cfRule type="cellIs" dxfId="9593" priority="9477" operator="equal">
      <formula>0</formula>
    </cfRule>
  </conditionalFormatting>
  <conditionalFormatting sqref="B140 D140:L140">
    <cfRule type="cellIs" dxfId="9592" priority="9476" operator="equal">
      <formula>0</formula>
    </cfRule>
  </conditionalFormatting>
  <conditionalFormatting sqref="C140">
    <cfRule type="cellIs" dxfId="9591" priority="9475" operator="equal">
      <formula>0</formula>
    </cfRule>
  </conditionalFormatting>
  <conditionalFormatting sqref="B139 D139:L139">
    <cfRule type="cellIs" dxfId="9590" priority="9474" operator="equal">
      <formula>0</formula>
    </cfRule>
  </conditionalFormatting>
  <conditionalFormatting sqref="C139">
    <cfRule type="cellIs" dxfId="9589" priority="9473" operator="equal">
      <formula>0</formula>
    </cfRule>
  </conditionalFormatting>
  <conditionalFormatting sqref="B140 D140:L140">
    <cfRule type="cellIs" dxfId="9588" priority="9472" operator="equal">
      <formula>0</formula>
    </cfRule>
  </conditionalFormatting>
  <conditionalFormatting sqref="C140">
    <cfRule type="cellIs" dxfId="9587" priority="9471" operator="equal">
      <formula>0</formula>
    </cfRule>
  </conditionalFormatting>
  <conditionalFormatting sqref="B140 D140:L140">
    <cfRule type="cellIs" dxfId="9586" priority="9470" operator="equal">
      <formula>0</formula>
    </cfRule>
  </conditionalFormatting>
  <conditionalFormatting sqref="C140">
    <cfRule type="cellIs" dxfId="9585" priority="9469" operator="equal">
      <formula>0</formula>
    </cfRule>
  </conditionalFormatting>
  <conditionalFormatting sqref="B141 D141:L141">
    <cfRule type="cellIs" dxfId="9584" priority="9468" operator="equal">
      <formula>0</formula>
    </cfRule>
  </conditionalFormatting>
  <conditionalFormatting sqref="C141">
    <cfRule type="cellIs" dxfId="9583" priority="9467" operator="equal">
      <formula>0</formula>
    </cfRule>
  </conditionalFormatting>
  <conditionalFormatting sqref="B140 D140:L140">
    <cfRule type="cellIs" dxfId="9582" priority="9466" operator="equal">
      <formula>0</formula>
    </cfRule>
  </conditionalFormatting>
  <conditionalFormatting sqref="C140">
    <cfRule type="cellIs" dxfId="9581" priority="9465" operator="equal">
      <formula>0</formula>
    </cfRule>
  </conditionalFormatting>
  <conditionalFormatting sqref="B141 D141:L141">
    <cfRule type="cellIs" dxfId="9580" priority="9464" operator="equal">
      <formula>0</formula>
    </cfRule>
  </conditionalFormatting>
  <conditionalFormatting sqref="C141">
    <cfRule type="cellIs" dxfId="9579" priority="9463" operator="equal">
      <formula>0</formula>
    </cfRule>
  </conditionalFormatting>
  <conditionalFormatting sqref="B141 D141:L141">
    <cfRule type="cellIs" dxfId="9578" priority="9462" operator="equal">
      <formula>0</formula>
    </cfRule>
  </conditionalFormatting>
  <conditionalFormatting sqref="C141">
    <cfRule type="cellIs" dxfId="9577" priority="9461" operator="equal">
      <formula>0</formula>
    </cfRule>
  </conditionalFormatting>
  <conditionalFormatting sqref="B142 D142:L142">
    <cfRule type="cellIs" dxfId="9576" priority="9460" operator="equal">
      <formula>0</formula>
    </cfRule>
  </conditionalFormatting>
  <conditionalFormatting sqref="C142">
    <cfRule type="cellIs" dxfId="9575" priority="9459" operator="equal">
      <formula>0</formula>
    </cfRule>
  </conditionalFormatting>
  <conditionalFormatting sqref="B137 D137:L137">
    <cfRule type="cellIs" dxfId="9574" priority="9458" operator="equal">
      <formula>0</formula>
    </cfRule>
  </conditionalFormatting>
  <conditionalFormatting sqref="C137">
    <cfRule type="cellIs" dxfId="9573" priority="9457" operator="equal">
      <formula>0</formula>
    </cfRule>
  </conditionalFormatting>
  <conditionalFormatting sqref="B138 D138:L138">
    <cfRule type="cellIs" dxfId="9572" priority="9456" operator="equal">
      <formula>0</formula>
    </cfRule>
  </conditionalFormatting>
  <conditionalFormatting sqref="C138">
    <cfRule type="cellIs" dxfId="9571" priority="9455" operator="equal">
      <formula>0</formula>
    </cfRule>
  </conditionalFormatting>
  <conditionalFormatting sqref="B138 D138:L138">
    <cfRule type="cellIs" dxfId="9570" priority="9454" operator="equal">
      <formula>0</formula>
    </cfRule>
  </conditionalFormatting>
  <conditionalFormatting sqref="C138">
    <cfRule type="cellIs" dxfId="9569" priority="9453" operator="equal">
      <formula>0</formula>
    </cfRule>
  </conditionalFormatting>
  <conditionalFormatting sqref="B139 D139:L139">
    <cfRule type="cellIs" dxfId="9568" priority="9452" operator="equal">
      <formula>0</formula>
    </cfRule>
  </conditionalFormatting>
  <conditionalFormatting sqref="C139">
    <cfRule type="cellIs" dxfId="9567" priority="9451" operator="equal">
      <formula>0</formula>
    </cfRule>
  </conditionalFormatting>
  <conditionalFormatting sqref="B138 D138:L138">
    <cfRule type="cellIs" dxfId="9566" priority="9450" operator="equal">
      <formula>0</formula>
    </cfRule>
  </conditionalFormatting>
  <conditionalFormatting sqref="C138">
    <cfRule type="cellIs" dxfId="9565" priority="9449" operator="equal">
      <formula>0</formula>
    </cfRule>
  </conditionalFormatting>
  <conditionalFormatting sqref="B139 D139:L139">
    <cfRule type="cellIs" dxfId="9564" priority="9448" operator="equal">
      <formula>0</formula>
    </cfRule>
  </conditionalFormatting>
  <conditionalFormatting sqref="C139">
    <cfRule type="cellIs" dxfId="9563" priority="9447" operator="equal">
      <formula>0</formula>
    </cfRule>
  </conditionalFormatting>
  <conditionalFormatting sqref="B139 D139:L139">
    <cfRule type="cellIs" dxfId="9562" priority="9446" operator="equal">
      <formula>0</formula>
    </cfRule>
  </conditionalFormatting>
  <conditionalFormatting sqref="C139">
    <cfRule type="cellIs" dxfId="9561" priority="9445" operator="equal">
      <formula>0</formula>
    </cfRule>
  </conditionalFormatting>
  <conditionalFormatting sqref="B140 D140:L140">
    <cfRule type="cellIs" dxfId="9560" priority="9444" operator="equal">
      <formula>0</formula>
    </cfRule>
  </conditionalFormatting>
  <conditionalFormatting sqref="C140">
    <cfRule type="cellIs" dxfId="9559" priority="9443" operator="equal">
      <formula>0</formula>
    </cfRule>
  </conditionalFormatting>
  <conditionalFormatting sqref="B139 D139:L139">
    <cfRule type="cellIs" dxfId="9558" priority="9442" operator="equal">
      <formula>0</formula>
    </cfRule>
  </conditionalFormatting>
  <conditionalFormatting sqref="C139">
    <cfRule type="cellIs" dxfId="9557" priority="9441" operator="equal">
      <formula>0</formula>
    </cfRule>
  </conditionalFormatting>
  <conditionalFormatting sqref="B140 D140:L140">
    <cfRule type="cellIs" dxfId="9556" priority="9440" operator="equal">
      <formula>0</formula>
    </cfRule>
  </conditionalFormatting>
  <conditionalFormatting sqref="C140">
    <cfRule type="cellIs" dxfId="9555" priority="9439" operator="equal">
      <formula>0</formula>
    </cfRule>
  </conditionalFormatting>
  <conditionalFormatting sqref="B140 D140:L140">
    <cfRule type="cellIs" dxfId="9554" priority="9438" operator="equal">
      <formula>0</formula>
    </cfRule>
  </conditionalFormatting>
  <conditionalFormatting sqref="C140">
    <cfRule type="cellIs" dxfId="9553" priority="9437" operator="equal">
      <formula>0</formula>
    </cfRule>
  </conditionalFormatting>
  <conditionalFormatting sqref="B141 D141:L141">
    <cfRule type="cellIs" dxfId="9552" priority="9436" operator="equal">
      <formula>0</formula>
    </cfRule>
  </conditionalFormatting>
  <conditionalFormatting sqref="C141">
    <cfRule type="cellIs" dxfId="9551" priority="9435" operator="equal">
      <formula>0</formula>
    </cfRule>
  </conditionalFormatting>
  <conditionalFormatting sqref="B140 D140:L140">
    <cfRule type="cellIs" dxfId="9550" priority="9434" operator="equal">
      <formula>0</formula>
    </cfRule>
  </conditionalFormatting>
  <conditionalFormatting sqref="C140">
    <cfRule type="cellIs" dxfId="9549" priority="9433" operator="equal">
      <formula>0</formula>
    </cfRule>
  </conditionalFormatting>
  <conditionalFormatting sqref="B141 D141:L141">
    <cfRule type="cellIs" dxfId="9548" priority="9432" operator="equal">
      <formula>0</formula>
    </cfRule>
  </conditionalFormatting>
  <conditionalFormatting sqref="C141">
    <cfRule type="cellIs" dxfId="9547" priority="9431" operator="equal">
      <formula>0</formula>
    </cfRule>
  </conditionalFormatting>
  <conditionalFormatting sqref="B141 D141:L141">
    <cfRule type="cellIs" dxfId="9546" priority="9430" operator="equal">
      <formula>0</formula>
    </cfRule>
  </conditionalFormatting>
  <conditionalFormatting sqref="C141">
    <cfRule type="cellIs" dxfId="9545" priority="9429" operator="equal">
      <formula>0</formula>
    </cfRule>
  </conditionalFormatting>
  <conditionalFormatting sqref="B136 D136:L136">
    <cfRule type="cellIs" dxfId="9544" priority="9428" operator="equal">
      <formula>0</formula>
    </cfRule>
  </conditionalFormatting>
  <conditionalFormatting sqref="C136">
    <cfRule type="cellIs" dxfId="9543" priority="9427" operator="equal">
      <formula>0</formula>
    </cfRule>
  </conditionalFormatting>
  <conditionalFormatting sqref="B137 D137:L137">
    <cfRule type="cellIs" dxfId="9542" priority="9426" operator="equal">
      <formula>0</formula>
    </cfRule>
  </conditionalFormatting>
  <conditionalFormatting sqref="C137">
    <cfRule type="cellIs" dxfId="9541" priority="9425" operator="equal">
      <formula>0</formula>
    </cfRule>
  </conditionalFormatting>
  <conditionalFormatting sqref="B137 D137:L137">
    <cfRule type="cellIs" dxfId="9540" priority="9424" operator="equal">
      <formula>0</formula>
    </cfRule>
  </conditionalFormatting>
  <conditionalFormatting sqref="C137">
    <cfRule type="cellIs" dxfId="9539" priority="9423" operator="equal">
      <formula>0</formula>
    </cfRule>
  </conditionalFormatting>
  <conditionalFormatting sqref="B138 D138:L138">
    <cfRule type="cellIs" dxfId="9538" priority="9422" operator="equal">
      <formula>0</formula>
    </cfRule>
  </conditionalFormatting>
  <conditionalFormatting sqref="C138">
    <cfRule type="cellIs" dxfId="9537" priority="9421" operator="equal">
      <formula>0</formula>
    </cfRule>
  </conditionalFormatting>
  <conditionalFormatting sqref="B137 D137:L137">
    <cfRule type="cellIs" dxfId="9536" priority="9420" operator="equal">
      <formula>0</formula>
    </cfRule>
  </conditionalFormatting>
  <conditionalFormatting sqref="C137">
    <cfRule type="cellIs" dxfId="9535" priority="9419" operator="equal">
      <formula>0</formula>
    </cfRule>
  </conditionalFormatting>
  <conditionalFormatting sqref="B138 D138:L138">
    <cfRule type="cellIs" dxfId="9534" priority="9418" operator="equal">
      <formula>0</formula>
    </cfRule>
  </conditionalFormatting>
  <conditionalFormatting sqref="C138">
    <cfRule type="cellIs" dxfId="9533" priority="9417" operator="equal">
      <formula>0</formula>
    </cfRule>
  </conditionalFormatting>
  <conditionalFormatting sqref="B138 D138:L138">
    <cfRule type="cellIs" dxfId="9532" priority="9416" operator="equal">
      <formula>0</formula>
    </cfRule>
  </conditionalFormatting>
  <conditionalFormatting sqref="C138">
    <cfRule type="cellIs" dxfId="9531" priority="9415" operator="equal">
      <formula>0</formula>
    </cfRule>
  </conditionalFormatting>
  <conditionalFormatting sqref="B139 D139:L139">
    <cfRule type="cellIs" dxfId="9530" priority="9414" operator="equal">
      <formula>0</formula>
    </cfRule>
  </conditionalFormatting>
  <conditionalFormatting sqref="C139">
    <cfRule type="cellIs" dxfId="9529" priority="9413" operator="equal">
      <formula>0</formula>
    </cfRule>
  </conditionalFormatting>
  <conditionalFormatting sqref="B138 D138:L138">
    <cfRule type="cellIs" dxfId="9528" priority="9412" operator="equal">
      <formula>0</formula>
    </cfRule>
  </conditionalFormatting>
  <conditionalFormatting sqref="C138">
    <cfRule type="cellIs" dxfId="9527" priority="9411" operator="equal">
      <formula>0</formula>
    </cfRule>
  </conditionalFormatting>
  <conditionalFormatting sqref="B139 D139:L139">
    <cfRule type="cellIs" dxfId="9526" priority="9410" operator="equal">
      <formula>0</formula>
    </cfRule>
  </conditionalFormatting>
  <conditionalFormatting sqref="C139">
    <cfRule type="cellIs" dxfId="9525" priority="9409" operator="equal">
      <formula>0</formula>
    </cfRule>
  </conditionalFormatting>
  <conditionalFormatting sqref="B139 D139:L139">
    <cfRule type="cellIs" dxfId="9524" priority="9408" operator="equal">
      <formula>0</formula>
    </cfRule>
  </conditionalFormatting>
  <conditionalFormatting sqref="C139">
    <cfRule type="cellIs" dxfId="9523" priority="9407" operator="equal">
      <formula>0</formula>
    </cfRule>
  </conditionalFormatting>
  <conditionalFormatting sqref="B140 D140:L140">
    <cfRule type="cellIs" dxfId="9522" priority="9406" operator="equal">
      <formula>0</formula>
    </cfRule>
  </conditionalFormatting>
  <conditionalFormatting sqref="C140">
    <cfRule type="cellIs" dxfId="9521" priority="9405" operator="equal">
      <formula>0</formula>
    </cfRule>
  </conditionalFormatting>
  <conditionalFormatting sqref="B139 D139:L139">
    <cfRule type="cellIs" dxfId="9520" priority="9404" operator="equal">
      <formula>0</formula>
    </cfRule>
  </conditionalFormatting>
  <conditionalFormatting sqref="C139">
    <cfRule type="cellIs" dxfId="9519" priority="9403" operator="equal">
      <formula>0</formula>
    </cfRule>
  </conditionalFormatting>
  <conditionalFormatting sqref="B140 D140:L140">
    <cfRule type="cellIs" dxfId="9518" priority="9402" operator="equal">
      <formula>0</formula>
    </cfRule>
  </conditionalFormatting>
  <conditionalFormatting sqref="C140">
    <cfRule type="cellIs" dxfId="9517" priority="9401" operator="equal">
      <formula>0</formula>
    </cfRule>
  </conditionalFormatting>
  <conditionalFormatting sqref="B140 D140:L140">
    <cfRule type="cellIs" dxfId="9516" priority="9400" operator="equal">
      <formula>0</formula>
    </cfRule>
  </conditionalFormatting>
  <conditionalFormatting sqref="C140">
    <cfRule type="cellIs" dxfId="9515" priority="9399" operator="equal">
      <formula>0</formula>
    </cfRule>
  </conditionalFormatting>
  <conditionalFormatting sqref="B141 D141:L141">
    <cfRule type="cellIs" dxfId="9514" priority="9398" operator="equal">
      <formula>0</formula>
    </cfRule>
  </conditionalFormatting>
  <conditionalFormatting sqref="C141">
    <cfRule type="cellIs" dxfId="9513" priority="9397" operator="equal">
      <formula>0</formula>
    </cfRule>
  </conditionalFormatting>
  <conditionalFormatting sqref="B139 D139:L139">
    <cfRule type="cellIs" dxfId="9512" priority="9396" operator="equal">
      <formula>0</formula>
    </cfRule>
  </conditionalFormatting>
  <conditionalFormatting sqref="C139">
    <cfRule type="cellIs" dxfId="9511" priority="9395" operator="equal">
      <formula>0</formula>
    </cfRule>
  </conditionalFormatting>
  <conditionalFormatting sqref="B140 D140:L140">
    <cfRule type="cellIs" dxfId="9510" priority="9394" operator="equal">
      <formula>0</formula>
    </cfRule>
  </conditionalFormatting>
  <conditionalFormatting sqref="C140">
    <cfRule type="cellIs" dxfId="9509" priority="9393" operator="equal">
      <formula>0</formula>
    </cfRule>
  </conditionalFormatting>
  <conditionalFormatting sqref="B140 D140:L140">
    <cfRule type="cellIs" dxfId="9508" priority="9392" operator="equal">
      <formula>0</formula>
    </cfRule>
  </conditionalFormatting>
  <conditionalFormatting sqref="C140">
    <cfRule type="cellIs" dxfId="9507" priority="9391" operator="equal">
      <formula>0</formula>
    </cfRule>
  </conditionalFormatting>
  <conditionalFormatting sqref="B141 D141:L141">
    <cfRule type="cellIs" dxfId="9506" priority="9390" operator="equal">
      <formula>0</formula>
    </cfRule>
  </conditionalFormatting>
  <conditionalFormatting sqref="C141">
    <cfRule type="cellIs" dxfId="9505" priority="9389" operator="equal">
      <formula>0</formula>
    </cfRule>
  </conditionalFormatting>
  <conditionalFormatting sqref="B140 D140:L140">
    <cfRule type="cellIs" dxfId="9504" priority="9388" operator="equal">
      <formula>0</formula>
    </cfRule>
  </conditionalFormatting>
  <conditionalFormatting sqref="C140">
    <cfRule type="cellIs" dxfId="9503" priority="9387" operator="equal">
      <formula>0</formula>
    </cfRule>
  </conditionalFormatting>
  <conditionalFormatting sqref="B141 D141:L141">
    <cfRule type="cellIs" dxfId="9502" priority="9386" operator="equal">
      <formula>0</formula>
    </cfRule>
  </conditionalFormatting>
  <conditionalFormatting sqref="C141">
    <cfRule type="cellIs" dxfId="9501" priority="9385" operator="equal">
      <formula>0</formula>
    </cfRule>
  </conditionalFormatting>
  <conditionalFormatting sqref="B141 D141:L141">
    <cfRule type="cellIs" dxfId="9500" priority="9384" operator="equal">
      <formula>0</formula>
    </cfRule>
  </conditionalFormatting>
  <conditionalFormatting sqref="C141">
    <cfRule type="cellIs" dxfId="9499" priority="9383" operator="equal">
      <formula>0</formula>
    </cfRule>
  </conditionalFormatting>
  <conditionalFormatting sqref="B142 D142:L142">
    <cfRule type="cellIs" dxfId="9498" priority="9382" operator="equal">
      <formula>0</formula>
    </cfRule>
  </conditionalFormatting>
  <conditionalFormatting sqref="C142">
    <cfRule type="cellIs" dxfId="9497" priority="9381" operator="equal">
      <formula>0</formula>
    </cfRule>
  </conditionalFormatting>
  <conditionalFormatting sqref="B141 D141:L141">
    <cfRule type="cellIs" dxfId="9496" priority="9380" operator="equal">
      <formula>0</formula>
    </cfRule>
  </conditionalFormatting>
  <conditionalFormatting sqref="C141">
    <cfRule type="cellIs" dxfId="9495" priority="9379" operator="equal">
      <formula>0</formula>
    </cfRule>
  </conditionalFormatting>
  <conditionalFormatting sqref="B142 D142:L142">
    <cfRule type="cellIs" dxfId="9494" priority="9378" operator="equal">
      <formula>0</formula>
    </cfRule>
  </conditionalFormatting>
  <conditionalFormatting sqref="C142">
    <cfRule type="cellIs" dxfId="9493" priority="9377" operator="equal">
      <formula>0</formula>
    </cfRule>
  </conditionalFormatting>
  <conditionalFormatting sqref="B142 D142:L142">
    <cfRule type="cellIs" dxfId="9492" priority="9376" operator="equal">
      <formula>0</formula>
    </cfRule>
  </conditionalFormatting>
  <conditionalFormatting sqref="C142">
    <cfRule type="cellIs" dxfId="9491" priority="9375" operator="equal">
      <formula>0</formula>
    </cfRule>
  </conditionalFormatting>
  <conditionalFormatting sqref="B142 D142:L142">
    <cfRule type="cellIs" dxfId="9490" priority="9374" operator="equal">
      <formula>0</formula>
    </cfRule>
  </conditionalFormatting>
  <conditionalFormatting sqref="C142">
    <cfRule type="cellIs" dxfId="9489" priority="9373" operator="equal">
      <formula>0</formula>
    </cfRule>
  </conditionalFormatting>
  <conditionalFormatting sqref="B138 D138:L138">
    <cfRule type="cellIs" dxfId="9488" priority="9372" operator="equal">
      <formula>0</formula>
    </cfRule>
  </conditionalFormatting>
  <conditionalFormatting sqref="C138">
    <cfRule type="cellIs" dxfId="9487" priority="9371" operator="equal">
      <formula>0</formula>
    </cfRule>
  </conditionalFormatting>
  <conditionalFormatting sqref="B139 D139:L139">
    <cfRule type="cellIs" dxfId="9486" priority="9370" operator="equal">
      <formula>0</formula>
    </cfRule>
  </conditionalFormatting>
  <conditionalFormatting sqref="C139">
    <cfRule type="cellIs" dxfId="9485" priority="9369" operator="equal">
      <formula>0</formula>
    </cfRule>
  </conditionalFormatting>
  <conditionalFormatting sqref="B139 D139:L139">
    <cfRule type="cellIs" dxfId="9484" priority="9368" operator="equal">
      <formula>0</formula>
    </cfRule>
  </conditionalFormatting>
  <conditionalFormatting sqref="C139">
    <cfRule type="cellIs" dxfId="9483" priority="9367" operator="equal">
      <formula>0</formula>
    </cfRule>
  </conditionalFormatting>
  <conditionalFormatting sqref="B140 D140:L140">
    <cfRule type="cellIs" dxfId="9482" priority="9366" operator="equal">
      <formula>0</formula>
    </cfRule>
  </conditionalFormatting>
  <conditionalFormatting sqref="C140">
    <cfRule type="cellIs" dxfId="9481" priority="9365" operator="equal">
      <formula>0</formula>
    </cfRule>
  </conditionalFormatting>
  <conditionalFormatting sqref="B139 D139:L139">
    <cfRule type="cellIs" dxfId="9480" priority="9364" operator="equal">
      <formula>0</formula>
    </cfRule>
  </conditionalFormatting>
  <conditionalFormatting sqref="C139">
    <cfRule type="cellIs" dxfId="9479" priority="9363" operator="equal">
      <formula>0</formula>
    </cfRule>
  </conditionalFormatting>
  <conditionalFormatting sqref="B140 D140:L140">
    <cfRule type="cellIs" dxfId="9478" priority="9362" operator="equal">
      <formula>0</formula>
    </cfRule>
  </conditionalFormatting>
  <conditionalFormatting sqref="C140">
    <cfRule type="cellIs" dxfId="9477" priority="9361" operator="equal">
      <formula>0</formula>
    </cfRule>
  </conditionalFormatting>
  <conditionalFormatting sqref="B140 D140:L140">
    <cfRule type="cellIs" dxfId="9476" priority="9360" operator="equal">
      <formula>0</formula>
    </cfRule>
  </conditionalFormatting>
  <conditionalFormatting sqref="C140">
    <cfRule type="cellIs" dxfId="9475" priority="9359" operator="equal">
      <formula>0</formula>
    </cfRule>
  </conditionalFormatting>
  <conditionalFormatting sqref="B141 D141:L141">
    <cfRule type="cellIs" dxfId="9474" priority="9358" operator="equal">
      <formula>0</formula>
    </cfRule>
  </conditionalFormatting>
  <conditionalFormatting sqref="C141">
    <cfRule type="cellIs" dxfId="9473" priority="9357" operator="equal">
      <formula>0</formula>
    </cfRule>
  </conditionalFormatting>
  <conditionalFormatting sqref="B140 D140:L140">
    <cfRule type="cellIs" dxfId="9472" priority="9356" operator="equal">
      <formula>0</formula>
    </cfRule>
  </conditionalFormatting>
  <conditionalFormatting sqref="C140">
    <cfRule type="cellIs" dxfId="9471" priority="9355" operator="equal">
      <formula>0</formula>
    </cfRule>
  </conditionalFormatting>
  <conditionalFormatting sqref="B141 D141:L141">
    <cfRule type="cellIs" dxfId="9470" priority="9354" operator="equal">
      <formula>0</formula>
    </cfRule>
  </conditionalFormatting>
  <conditionalFormatting sqref="C141">
    <cfRule type="cellIs" dxfId="9469" priority="9353" operator="equal">
      <formula>0</formula>
    </cfRule>
  </conditionalFormatting>
  <conditionalFormatting sqref="B141 D141:L141">
    <cfRule type="cellIs" dxfId="9468" priority="9352" operator="equal">
      <formula>0</formula>
    </cfRule>
  </conditionalFormatting>
  <conditionalFormatting sqref="C141">
    <cfRule type="cellIs" dxfId="9467" priority="9351" operator="equal">
      <formula>0</formula>
    </cfRule>
  </conditionalFormatting>
  <conditionalFormatting sqref="B142 D142:L142">
    <cfRule type="cellIs" dxfId="9466" priority="9350" operator="equal">
      <formula>0</formula>
    </cfRule>
  </conditionalFormatting>
  <conditionalFormatting sqref="C142">
    <cfRule type="cellIs" dxfId="9465" priority="9349" operator="equal">
      <formula>0</formula>
    </cfRule>
  </conditionalFormatting>
  <conditionalFormatting sqref="B141 D141:L141">
    <cfRule type="cellIs" dxfId="9464" priority="9348" operator="equal">
      <formula>0</formula>
    </cfRule>
  </conditionalFormatting>
  <conditionalFormatting sqref="C141">
    <cfRule type="cellIs" dxfId="9463" priority="9347" operator="equal">
      <formula>0</formula>
    </cfRule>
  </conditionalFormatting>
  <conditionalFormatting sqref="B142 D142:L142">
    <cfRule type="cellIs" dxfId="9462" priority="9346" operator="equal">
      <formula>0</formula>
    </cfRule>
  </conditionalFormatting>
  <conditionalFormatting sqref="C142">
    <cfRule type="cellIs" dxfId="9461" priority="9345" operator="equal">
      <formula>0</formula>
    </cfRule>
  </conditionalFormatting>
  <conditionalFormatting sqref="B142 D142:L142">
    <cfRule type="cellIs" dxfId="9460" priority="9344" operator="equal">
      <formula>0</formula>
    </cfRule>
  </conditionalFormatting>
  <conditionalFormatting sqref="C142">
    <cfRule type="cellIs" dxfId="9459" priority="9343" operator="equal">
      <formula>0</formula>
    </cfRule>
  </conditionalFormatting>
  <conditionalFormatting sqref="B138 D138:L138">
    <cfRule type="cellIs" dxfId="9458" priority="9342" operator="equal">
      <formula>0</formula>
    </cfRule>
  </conditionalFormatting>
  <conditionalFormatting sqref="C138">
    <cfRule type="cellIs" dxfId="9457" priority="9341" operator="equal">
      <formula>0</formula>
    </cfRule>
  </conditionalFormatting>
  <conditionalFormatting sqref="B139 D139:L139">
    <cfRule type="cellIs" dxfId="9456" priority="9340" operator="equal">
      <formula>0</formula>
    </cfRule>
  </conditionalFormatting>
  <conditionalFormatting sqref="C139">
    <cfRule type="cellIs" dxfId="9455" priority="9339" operator="equal">
      <formula>0</formula>
    </cfRule>
  </conditionalFormatting>
  <conditionalFormatting sqref="B139 D139:L139">
    <cfRule type="cellIs" dxfId="9454" priority="9338" operator="equal">
      <formula>0</formula>
    </cfRule>
  </conditionalFormatting>
  <conditionalFormatting sqref="C139">
    <cfRule type="cellIs" dxfId="9453" priority="9337" operator="equal">
      <formula>0</formula>
    </cfRule>
  </conditionalFormatting>
  <conditionalFormatting sqref="B140 D140:L140">
    <cfRule type="cellIs" dxfId="9452" priority="9336" operator="equal">
      <formula>0</formula>
    </cfRule>
  </conditionalFormatting>
  <conditionalFormatting sqref="C140">
    <cfRule type="cellIs" dxfId="9451" priority="9335" operator="equal">
      <formula>0</formula>
    </cfRule>
  </conditionalFormatting>
  <conditionalFormatting sqref="B139 D139:L139">
    <cfRule type="cellIs" dxfId="9450" priority="9334" operator="equal">
      <formula>0</formula>
    </cfRule>
  </conditionalFormatting>
  <conditionalFormatting sqref="C139">
    <cfRule type="cellIs" dxfId="9449" priority="9333" operator="equal">
      <formula>0</formula>
    </cfRule>
  </conditionalFormatting>
  <conditionalFormatting sqref="B140 D140:L140">
    <cfRule type="cellIs" dxfId="9448" priority="9332" operator="equal">
      <formula>0</formula>
    </cfRule>
  </conditionalFormatting>
  <conditionalFormatting sqref="C140">
    <cfRule type="cellIs" dxfId="9447" priority="9331" operator="equal">
      <formula>0</formula>
    </cfRule>
  </conditionalFormatting>
  <conditionalFormatting sqref="B140 D140:L140">
    <cfRule type="cellIs" dxfId="9446" priority="9330" operator="equal">
      <formula>0</formula>
    </cfRule>
  </conditionalFormatting>
  <conditionalFormatting sqref="C140">
    <cfRule type="cellIs" dxfId="9445" priority="9329" operator="equal">
      <formula>0</formula>
    </cfRule>
  </conditionalFormatting>
  <conditionalFormatting sqref="B141 D141:L141">
    <cfRule type="cellIs" dxfId="9444" priority="9328" operator="equal">
      <formula>0</formula>
    </cfRule>
  </conditionalFormatting>
  <conditionalFormatting sqref="C141">
    <cfRule type="cellIs" dxfId="9443" priority="9327" operator="equal">
      <formula>0</formula>
    </cfRule>
  </conditionalFormatting>
  <conditionalFormatting sqref="B140 D140:L140">
    <cfRule type="cellIs" dxfId="9442" priority="9326" operator="equal">
      <formula>0</formula>
    </cfRule>
  </conditionalFormatting>
  <conditionalFormatting sqref="C140">
    <cfRule type="cellIs" dxfId="9441" priority="9325" operator="equal">
      <formula>0</formula>
    </cfRule>
  </conditionalFormatting>
  <conditionalFormatting sqref="B141 D141:L141">
    <cfRule type="cellIs" dxfId="9440" priority="9324" operator="equal">
      <formula>0</formula>
    </cfRule>
  </conditionalFormatting>
  <conditionalFormatting sqref="C141">
    <cfRule type="cellIs" dxfId="9439" priority="9323" operator="equal">
      <formula>0</formula>
    </cfRule>
  </conditionalFormatting>
  <conditionalFormatting sqref="B141 D141:L141">
    <cfRule type="cellIs" dxfId="9438" priority="9322" operator="equal">
      <formula>0</formula>
    </cfRule>
  </conditionalFormatting>
  <conditionalFormatting sqref="C141">
    <cfRule type="cellIs" dxfId="9437" priority="9321" operator="equal">
      <formula>0</formula>
    </cfRule>
  </conditionalFormatting>
  <conditionalFormatting sqref="B142 D142:L142">
    <cfRule type="cellIs" dxfId="9436" priority="9320" operator="equal">
      <formula>0</formula>
    </cfRule>
  </conditionalFormatting>
  <conditionalFormatting sqref="C142">
    <cfRule type="cellIs" dxfId="9435" priority="9319" operator="equal">
      <formula>0</formula>
    </cfRule>
  </conditionalFormatting>
  <conditionalFormatting sqref="B141 D141:L141">
    <cfRule type="cellIs" dxfId="9434" priority="9318" operator="equal">
      <formula>0</formula>
    </cfRule>
  </conditionalFormatting>
  <conditionalFormatting sqref="C141">
    <cfRule type="cellIs" dxfId="9433" priority="9317" operator="equal">
      <formula>0</formula>
    </cfRule>
  </conditionalFormatting>
  <conditionalFormatting sqref="B142 D142:L142">
    <cfRule type="cellIs" dxfId="9432" priority="9316" operator="equal">
      <formula>0</formula>
    </cfRule>
  </conditionalFormatting>
  <conditionalFormatting sqref="C142">
    <cfRule type="cellIs" dxfId="9431" priority="9315" operator="equal">
      <formula>0</formula>
    </cfRule>
  </conditionalFormatting>
  <conditionalFormatting sqref="B142 D142:L142">
    <cfRule type="cellIs" dxfId="9430" priority="9314" operator="equal">
      <formula>0</formula>
    </cfRule>
  </conditionalFormatting>
  <conditionalFormatting sqref="C142">
    <cfRule type="cellIs" dxfId="9429" priority="9313" operator="equal">
      <formula>0</formula>
    </cfRule>
  </conditionalFormatting>
  <conditionalFormatting sqref="B137 D137:L137">
    <cfRule type="cellIs" dxfId="9428" priority="9312" operator="equal">
      <formula>0</formula>
    </cfRule>
  </conditionalFormatting>
  <conditionalFormatting sqref="C137">
    <cfRule type="cellIs" dxfId="9427" priority="9311" operator="equal">
      <formula>0</formula>
    </cfRule>
  </conditionalFormatting>
  <conditionalFormatting sqref="B138 D138:L138">
    <cfRule type="cellIs" dxfId="9426" priority="9310" operator="equal">
      <formula>0</formula>
    </cfRule>
  </conditionalFormatting>
  <conditionalFormatting sqref="C138">
    <cfRule type="cellIs" dxfId="9425" priority="9309" operator="equal">
      <formula>0</formula>
    </cfRule>
  </conditionalFormatting>
  <conditionalFormatting sqref="B138 D138:L138">
    <cfRule type="cellIs" dxfId="9424" priority="9308" operator="equal">
      <formula>0</formula>
    </cfRule>
  </conditionalFormatting>
  <conditionalFormatting sqref="C138">
    <cfRule type="cellIs" dxfId="9423" priority="9307" operator="equal">
      <formula>0</formula>
    </cfRule>
  </conditionalFormatting>
  <conditionalFormatting sqref="B139 D139:L139">
    <cfRule type="cellIs" dxfId="9422" priority="9306" operator="equal">
      <formula>0</formula>
    </cfRule>
  </conditionalFormatting>
  <conditionalFormatting sqref="C139">
    <cfRule type="cellIs" dxfId="9421" priority="9305" operator="equal">
      <formula>0</formula>
    </cfRule>
  </conditionalFormatting>
  <conditionalFormatting sqref="B138 D138:L138">
    <cfRule type="cellIs" dxfId="9420" priority="9304" operator="equal">
      <formula>0</formula>
    </cfRule>
  </conditionalFormatting>
  <conditionalFormatting sqref="C138">
    <cfRule type="cellIs" dxfId="9419" priority="9303" operator="equal">
      <formula>0</formula>
    </cfRule>
  </conditionalFormatting>
  <conditionalFormatting sqref="B139 D139:L139">
    <cfRule type="cellIs" dxfId="9418" priority="9302" operator="equal">
      <formula>0</formula>
    </cfRule>
  </conditionalFormatting>
  <conditionalFormatting sqref="C139">
    <cfRule type="cellIs" dxfId="9417" priority="9301" operator="equal">
      <formula>0</formula>
    </cfRule>
  </conditionalFormatting>
  <conditionalFormatting sqref="B139 D139:L139">
    <cfRule type="cellIs" dxfId="9416" priority="9300" operator="equal">
      <formula>0</formula>
    </cfRule>
  </conditionalFormatting>
  <conditionalFormatting sqref="C139">
    <cfRule type="cellIs" dxfId="9415" priority="9299" operator="equal">
      <formula>0</formula>
    </cfRule>
  </conditionalFormatting>
  <conditionalFormatting sqref="B140 D140:L140">
    <cfRule type="cellIs" dxfId="9414" priority="9298" operator="equal">
      <formula>0</formula>
    </cfRule>
  </conditionalFormatting>
  <conditionalFormatting sqref="C140">
    <cfRule type="cellIs" dxfId="9413" priority="9297" operator="equal">
      <formula>0</formula>
    </cfRule>
  </conditionalFormatting>
  <conditionalFormatting sqref="B139 D139:L139">
    <cfRule type="cellIs" dxfId="9412" priority="9296" operator="equal">
      <formula>0</formula>
    </cfRule>
  </conditionalFormatting>
  <conditionalFormatting sqref="C139">
    <cfRule type="cellIs" dxfId="9411" priority="9295" operator="equal">
      <formula>0</formula>
    </cfRule>
  </conditionalFormatting>
  <conditionalFormatting sqref="B140 D140:L140">
    <cfRule type="cellIs" dxfId="9410" priority="9294" operator="equal">
      <formula>0</formula>
    </cfRule>
  </conditionalFormatting>
  <conditionalFormatting sqref="C140">
    <cfRule type="cellIs" dxfId="9409" priority="9293" operator="equal">
      <formula>0</formula>
    </cfRule>
  </conditionalFormatting>
  <conditionalFormatting sqref="B140 D140:L140">
    <cfRule type="cellIs" dxfId="9408" priority="9292" operator="equal">
      <formula>0</formula>
    </cfRule>
  </conditionalFormatting>
  <conditionalFormatting sqref="C140">
    <cfRule type="cellIs" dxfId="9407" priority="9291" operator="equal">
      <formula>0</formula>
    </cfRule>
  </conditionalFormatting>
  <conditionalFormatting sqref="B141 D141:L141">
    <cfRule type="cellIs" dxfId="9406" priority="9290" operator="equal">
      <formula>0</formula>
    </cfRule>
  </conditionalFormatting>
  <conditionalFormatting sqref="C141">
    <cfRule type="cellIs" dxfId="9405" priority="9289" operator="equal">
      <formula>0</formula>
    </cfRule>
  </conditionalFormatting>
  <conditionalFormatting sqref="B140 D140:L140">
    <cfRule type="cellIs" dxfId="9404" priority="9288" operator="equal">
      <formula>0</formula>
    </cfRule>
  </conditionalFormatting>
  <conditionalFormatting sqref="C140">
    <cfRule type="cellIs" dxfId="9403" priority="9287" operator="equal">
      <formula>0</formula>
    </cfRule>
  </conditionalFormatting>
  <conditionalFormatting sqref="B141 D141:L141">
    <cfRule type="cellIs" dxfId="9402" priority="9286" operator="equal">
      <formula>0</formula>
    </cfRule>
  </conditionalFormatting>
  <conditionalFormatting sqref="C141">
    <cfRule type="cellIs" dxfId="9401" priority="9285" operator="equal">
      <formula>0</formula>
    </cfRule>
  </conditionalFormatting>
  <conditionalFormatting sqref="B141 D141:L141">
    <cfRule type="cellIs" dxfId="9400" priority="9284" operator="equal">
      <formula>0</formula>
    </cfRule>
  </conditionalFormatting>
  <conditionalFormatting sqref="C141">
    <cfRule type="cellIs" dxfId="9399" priority="9283" operator="equal">
      <formula>0</formula>
    </cfRule>
  </conditionalFormatting>
  <conditionalFormatting sqref="B142 D142:L142">
    <cfRule type="cellIs" dxfId="9398" priority="9282" operator="equal">
      <formula>0</formula>
    </cfRule>
  </conditionalFormatting>
  <conditionalFormatting sqref="C142">
    <cfRule type="cellIs" dxfId="9397" priority="9281" operator="equal">
      <formula>0</formula>
    </cfRule>
  </conditionalFormatting>
  <conditionalFormatting sqref="B139 D139:L139">
    <cfRule type="cellIs" dxfId="9396" priority="9280" operator="equal">
      <formula>0</formula>
    </cfRule>
  </conditionalFormatting>
  <conditionalFormatting sqref="C139">
    <cfRule type="cellIs" dxfId="9395" priority="9279" operator="equal">
      <formula>0</formula>
    </cfRule>
  </conditionalFormatting>
  <conditionalFormatting sqref="B140 D140:L140">
    <cfRule type="cellIs" dxfId="9394" priority="9278" operator="equal">
      <formula>0</formula>
    </cfRule>
  </conditionalFormatting>
  <conditionalFormatting sqref="C140">
    <cfRule type="cellIs" dxfId="9393" priority="9277" operator="equal">
      <formula>0</formula>
    </cfRule>
  </conditionalFormatting>
  <conditionalFormatting sqref="B140 D140:L140">
    <cfRule type="cellIs" dxfId="9392" priority="9276" operator="equal">
      <formula>0</formula>
    </cfRule>
  </conditionalFormatting>
  <conditionalFormatting sqref="C140">
    <cfRule type="cellIs" dxfId="9391" priority="9275" operator="equal">
      <formula>0</formula>
    </cfRule>
  </conditionalFormatting>
  <conditionalFormatting sqref="B141 D141:L141">
    <cfRule type="cellIs" dxfId="9390" priority="9274" operator="equal">
      <formula>0</formula>
    </cfRule>
  </conditionalFormatting>
  <conditionalFormatting sqref="C141">
    <cfRule type="cellIs" dxfId="9389" priority="9273" operator="equal">
      <formula>0</formula>
    </cfRule>
  </conditionalFormatting>
  <conditionalFormatting sqref="B140 D140:L140">
    <cfRule type="cellIs" dxfId="9388" priority="9272" operator="equal">
      <formula>0</formula>
    </cfRule>
  </conditionalFormatting>
  <conditionalFormatting sqref="C140">
    <cfRule type="cellIs" dxfId="9387" priority="9271" operator="equal">
      <formula>0</formula>
    </cfRule>
  </conditionalFormatting>
  <conditionalFormatting sqref="B141 D141:L141">
    <cfRule type="cellIs" dxfId="9386" priority="9270" operator="equal">
      <formula>0</formula>
    </cfRule>
  </conditionalFormatting>
  <conditionalFormatting sqref="C141">
    <cfRule type="cellIs" dxfId="9385" priority="9269" operator="equal">
      <formula>0</formula>
    </cfRule>
  </conditionalFormatting>
  <conditionalFormatting sqref="B141 D141:L141">
    <cfRule type="cellIs" dxfId="9384" priority="9268" operator="equal">
      <formula>0</formula>
    </cfRule>
  </conditionalFormatting>
  <conditionalFormatting sqref="C141">
    <cfRule type="cellIs" dxfId="9383" priority="9267" operator="equal">
      <formula>0</formula>
    </cfRule>
  </conditionalFormatting>
  <conditionalFormatting sqref="B142 D142:L142">
    <cfRule type="cellIs" dxfId="9382" priority="9266" operator="equal">
      <formula>0</formula>
    </cfRule>
  </conditionalFormatting>
  <conditionalFormatting sqref="C142">
    <cfRule type="cellIs" dxfId="9381" priority="9265" operator="equal">
      <formula>0</formula>
    </cfRule>
  </conditionalFormatting>
  <conditionalFormatting sqref="B141 D141:L141">
    <cfRule type="cellIs" dxfId="9380" priority="9264" operator="equal">
      <formula>0</formula>
    </cfRule>
  </conditionalFormatting>
  <conditionalFormatting sqref="C141">
    <cfRule type="cellIs" dxfId="9379" priority="9263" operator="equal">
      <formula>0</formula>
    </cfRule>
  </conditionalFormatting>
  <conditionalFormatting sqref="B142 D142:L142">
    <cfRule type="cellIs" dxfId="9378" priority="9262" operator="equal">
      <formula>0</formula>
    </cfRule>
  </conditionalFormatting>
  <conditionalFormatting sqref="C142">
    <cfRule type="cellIs" dxfId="9377" priority="9261" operator="equal">
      <formula>0</formula>
    </cfRule>
  </conditionalFormatting>
  <conditionalFormatting sqref="B142 D142:L142">
    <cfRule type="cellIs" dxfId="9376" priority="9260" operator="equal">
      <formula>0</formula>
    </cfRule>
  </conditionalFormatting>
  <conditionalFormatting sqref="C142">
    <cfRule type="cellIs" dxfId="9375" priority="9259" operator="equal">
      <formula>0</formula>
    </cfRule>
  </conditionalFormatting>
  <conditionalFormatting sqref="B143 D143:L143">
    <cfRule type="cellIs" dxfId="9374" priority="9258" operator="equal">
      <formula>0</formula>
    </cfRule>
  </conditionalFormatting>
  <conditionalFormatting sqref="C143">
    <cfRule type="cellIs" dxfId="9373" priority="9257" operator="equal">
      <formula>0</formula>
    </cfRule>
  </conditionalFormatting>
  <conditionalFormatting sqref="B142 D142:L142">
    <cfRule type="cellIs" dxfId="9372" priority="9256" operator="equal">
      <formula>0</formula>
    </cfRule>
  </conditionalFormatting>
  <conditionalFormatting sqref="C142">
    <cfRule type="cellIs" dxfId="9371" priority="9255" operator="equal">
      <formula>0</formula>
    </cfRule>
  </conditionalFormatting>
  <conditionalFormatting sqref="B143 D143:L143">
    <cfRule type="cellIs" dxfId="9370" priority="9254" operator="equal">
      <formula>0</formula>
    </cfRule>
  </conditionalFormatting>
  <conditionalFormatting sqref="C143">
    <cfRule type="cellIs" dxfId="9369" priority="9253" operator="equal">
      <formula>0</formula>
    </cfRule>
  </conditionalFormatting>
  <conditionalFormatting sqref="B143 D143:L143">
    <cfRule type="cellIs" dxfId="9368" priority="9252" operator="equal">
      <formula>0</formula>
    </cfRule>
  </conditionalFormatting>
  <conditionalFormatting sqref="C143">
    <cfRule type="cellIs" dxfId="9367" priority="9251" operator="equal">
      <formula>0</formula>
    </cfRule>
  </conditionalFormatting>
  <conditionalFormatting sqref="B138 D138:L138">
    <cfRule type="cellIs" dxfId="9366" priority="9250" operator="equal">
      <formula>0</formula>
    </cfRule>
  </conditionalFormatting>
  <conditionalFormatting sqref="C138">
    <cfRule type="cellIs" dxfId="9365" priority="9249" operator="equal">
      <formula>0</formula>
    </cfRule>
  </conditionalFormatting>
  <conditionalFormatting sqref="B139 D139:L139">
    <cfRule type="cellIs" dxfId="9364" priority="9248" operator="equal">
      <formula>0</formula>
    </cfRule>
  </conditionalFormatting>
  <conditionalFormatting sqref="C139">
    <cfRule type="cellIs" dxfId="9363" priority="9247" operator="equal">
      <formula>0</formula>
    </cfRule>
  </conditionalFormatting>
  <conditionalFormatting sqref="B139 D139:L139">
    <cfRule type="cellIs" dxfId="9362" priority="9246" operator="equal">
      <formula>0</formula>
    </cfRule>
  </conditionalFormatting>
  <conditionalFormatting sqref="C139">
    <cfRule type="cellIs" dxfId="9361" priority="9245" operator="equal">
      <formula>0</formula>
    </cfRule>
  </conditionalFormatting>
  <conditionalFormatting sqref="B140 D140:L140">
    <cfRule type="cellIs" dxfId="9360" priority="9244" operator="equal">
      <formula>0</formula>
    </cfRule>
  </conditionalFormatting>
  <conditionalFormatting sqref="C140">
    <cfRule type="cellIs" dxfId="9359" priority="9243" operator="equal">
      <formula>0</formula>
    </cfRule>
  </conditionalFormatting>
  <conditionalFormatting sqref="B139 D139:L139">
    <cfRule type="cellIs" dxfId="9358" priority="9242" operator="equal">
      <formula>0</formula>
    </cfRule>
  </conditionalFormatting>
  <conditionalFormatting sqref="C139">
    <cfRule type="cellIs" dxfId="9357" priority="9241" operator="equal">
      <formula>0</formula>
    </cfRule>
  </conditionalFormatting>
  <conditionalFormatting sqref="B140 D140:L140">
    <cfRule type="cellIs" dxfId="9356" priority="9240" operator="equal">
      <formula>0</formula>
    </cfRule>
  </conditionalFormatting>
  <conditionalFormatting sqref="C140">
    <cfRule type="cellIs" dxfId="9355" priority="9239" operator="equal">
      <formula>0</formula>
    </cfRule>
  </conditionalFormatting>
  <conditionalFormatting sqref="B140 D140:L140">
    <cfRule type="cellIs" dxfId="9354" priority="9238" operator="equal">
      <formula>0</formula>
    </cfRule>
  </conditionalFormatting>
  <conditionalFormatting sqref="C140">
    <cfRule type="cellIs" dxfId="9353" priority="9237" operator="equal">
      <formula>0</formula>
    </cfRule>
  </conditionalFormatting>
  <conditionalFormatting sqref="B141 D141:L141">
    <cfRule type="cellIs" dxfId="9352" priority="9236" operator="equal">
      <formula>0</formula>
    </cfRule>
  </conditionalFormatting>
  <conditionalFormatting sqref="C141">
    <cfRule type="cellIs" dxfId="9351" priority="9235" operator="equal">
      <formula>0</formula>
    </cfRule>
  </conditionalFormatting>
  <conditionalFormatting sqref="B140 D140:L140">
    <cfRule type="cellIs" dxfId="9350" priority="9234" operator="equal">
      <formula>0</formula>
    </cfRule>
  </conditionalFormatting>
  <conditionalFormatting sqref="C140">
    <cfRule type="cellIs" dxfId="9349" priority="9233" operator="equal">
      <formula>0</formula>
    </cfRule>
  </conditionalFormatting>
  <conditionalFormatting sqref="B141 D141:L141">
    <cfRule type="cellIs" dxfId="9348" priority="9232" operator="equal">
      <formula>0</formula>
    </cfRule>
  </conditionalFormatting>
  <conditionalFormatting sqref="C141">
    <cfRule type="cellIs" dxfId="9347" priority="9231" operator="equal">
      <formula>0</formula>
    </cfRule>
  </conditionalFormatting>
  <conditionalFormatting sqref="B141 D141:L141">
    <cfRule type="cellIs" dxfId="9346" priority="9230" operator="equal">
      <formula>0</formula>
    </cfRule>
  </conditionalFormatting>
  <conditionalFormatting sqref="C141">
    <cfRule type="cellIs" dxfId="9345" priority="9229" operator="equal">
      <formula>0</formula>
    </cfRule>
  </conditionalFormatting>
  <conditionalFormatting sqref="B142 D142:L142">
    <cfRule type="cellIs" dxfId="9344" priority="9228" operator="equal">
      <formula>0</formula>
    </cfRule>
  </conditionalFormatting>
  <conditionalFormatting sqref="C142">
    <cfRule type="cellIs" dxfId="9343" priority="9227" operator="equal">
      <formula>0</formula>
    </cfRule>
  </conditionalFormatting>
  <conditionalFormatting sqref="B141 D141:L141">
    <cfRule type="cellIs" dxfId="9342" priority="9226" operator="equal">
      <formula>0</formula>
    </cfRule>
  </conditionalFormatting>
  <conditionalFormatting sqref="C141">
    <cfRule type="cellIs" dxfId="9341" priority="9225" operator="equal">
      <formula>0</formula>
    </cfRule>
  </conditionalFormatting>
  <conditionalFormatting sqref="B142 D142:L142">
    <cfRule type="cellIs" dxfId="9340" priority="9224" operator="equal">
      <formula>0</formula>
    </cfRule>
  </conditionalFormatting>
  <conditionalFormatting sqref="C142">
    <cfRule type="cellIs" dxfId="9339" priority="9223" operator="equal">
      <formula>0</formula>
    </cfRule>
  </conditionalFormatting>
  <conditionalFormatting sqref="B142 D142:L142">
    <cfRule type="cellIs" dxfId="9338" priority="9222" operator="equal">
      <formula>0</formula>
    </cfRule>
  </conditionalFormatting>
  <conditionalFormatting sqref="C142">
    <cfRule type="cellIs" dxfId="9337" priority="9221" operator="equal">
      <formula>0</formula>
    </cfRule>
  </conditionalFormatting>
  <conditionalFormatting sqref="B143 D143:L143">
    <cfRule type="cellIs" dxfId="9336" priority="9220" operator="equal">
      <formula>0</formula>
    </cfRule>
  </conditionalFormatting>
  <conditionalFormatting sqref="C143">
    <cfRule type="cellIs" dxfId="9335" priority="9219" operator="equal">
      <formula>0</formula>
    </cfRule>
  </conditionalFormatting>
  <conditionalFormatting sqref="B138 D138:L138">
    <cfRule type="cellIs" dxfId="9334" priority="9218" operator="equal">
      <formula>0</formula>
    </cfRule>
  </conditionalFormatting>
  <conditionalFormatting sqref="C138">
    <cfRule type="cellIs" dxfId="9333" priority="9217" operator="equal">
      <formula>0</formula>
    </cfRule>
  </conditionalFormatting>
  <conditionalFormatting sqref="B139 D139:L139">
    <cfRule type="cellIs" dxfId="9332" priority="9216" operator="equal">
      <formula>0</formula>
    </cfRule>
  </conditionalFormatting>
  <conditionalFormatting sqref="C139">
    <cfRule type="cellIs" dxfId="9331" priority="9215" operator="equal">
      <formula>0</formula>
    </cfRule>
  </conditionalFormatting>
  <conditionalFormatting sqref="B139 D139:L139">
    <cfRule type="cellIs" dxfId="9330" priority="9214" operator="equal">
      <formula>0</formula>
    </cfRule>
  </conditionalFormatting>
  <conditionalFormatting sqref="C139">
    <cfRule type="cellIs" dxfId="9329" priority="9213" operator="equal">
      <formula>0</formula>
    </cfRule>
  </conditionalFormatting>
  <conditionalFormatting sqref="B140 D140:L140">
    <cfRule type="cellIs" dxfId="9328" priority="9212" operator="equal">
      <formula>0</formula>
    </cfRule>
  </conditionalFormatting>
  <conditionalFormatting sqref="C140">
    <cfRule type="cellIs" dxfId="9327" priority="9211" operator="equal">
      <formula>0</formula>
    </cfRule>
  </conditionalFormatting>
  <conditionalFormatting sqref="B139 D139:L139">
    <cfRule type="cellIs" dxfId="9326" priority="9210" operator="equal">
      <formula>0</formula>
    </cfRule>
  </conditionalFormatting>
  <conditionalFormatting sqref="C139">
    <cfRule type="cellIs" dxfId="9325" priority="9209" operator="equal">
      <formula>0</formula>
    </cfRule>
  </conditionalFormatting>
  <conditionalFormatting sqref="B140 D140:L140">
    <cfRule type="cellIs" dxfId="9324" priority="9208" operator="equal">
      <formula>0</formula>
    </cfRule>
  </conditionalFormatting>
  <conditionalFormatting sqref="C140">
    <cfRule type="cellIs" dxfId="9323" priority="9207" operator="equal">
      <formula>0</formula>
    </cfRule>
  </conditionalFormatting>
  <conditionalFormatting sqref="B140 D140:L140">
    <cfRule type="cellIs" dxfId="9322" priority="9206" operator="equal">
      <formula>0</formula>
    </cfRule>
  </conditionalFormatting>
  <conditionalFormatting sqref="C140">
    <cfRule type="cellIs" dxfId="9321" priority="9205" operator="equal">
      <formula>0</formula>
    </cfRule>
  </conditionalFormatting>
  <conditionalFormatting sqref="B141 D141:L141">
    <cfRule type="cellIs" dxfId="9320" priority="9204" operator="equal">
      <formula>0</formula>
    </cfRule>
  </conditionalFormatting>
  <conditionalFormatting sqref="C141">
    <cfRule type="cellIs" dxfId="9319" priority="9203" operator="equal">
      <formula>0</formula>
    </cfRule>
  </conditionalFormatting>
  <conditionalFormatting sqref="B140 D140:L140">
    <cfRule type="cellIs" dxfId="9318" priority="9202" operator="equal">
      <formula>0</formula>
    </cfRule>
  </conditionalFormatting>
  <conditionalFormatting sqref="C140">
    <cfRule type="cellIs" dxfId="9317" priority="9201" operator="equal">
      <formula>0</formula>
    </cfRule>
  </conditionalFormatting>
  <conditionalFormatting sqref="B141 D141:L141">
    <cfRule type="cellIs" dxfId="9316" priority="9200" operator="equal">
      <formula>0</formula>
    </cfRule>
  </conditionalFormatting>
  <conditionalFormatting sqref="C141">
    <cfRule type="cellIs" dxfId="9315" priority="9199" operator="equal">
      <formula>0</formula>
    </cfRule>
  </conditionalFormatting>
  <conditionalFormatting sqref="B141 D141:L141">
    <cfRule type="cellIs" dxfId="9314" priority="9198" operator="equal">
      <formula>0</formula>
    </cfRule>
  </conditionalFormatting>
  <conditionalFormatting sqref="C141">
    <cfRule type="cellIs" dxfId="9313" priority="9197" operator="equal">
      <formula>0</formula>
    </cfRule>
  </conditionalFormatting>
  <conditionalFormatting sqref="B142 D142:L142">
    <cfRule type="cellIs" dxfId="9312" priority="9196" operator="equal">
      <formula>0</formula>
    </cfRule>
  </conditionalFormatting>
  <conditionalFormatting sqref="C142">
    <cfRule type="cellIs" dxfId="9311" priority="9195" operator="equal">
      <formula>0</formula>
    </cfRule>
  </conditionalFormatting>
  <conditionalFormatting sqref="B141 D141:L141">
    <cfRule type="cellIs" dxfId="9310" priority="9194" operator="equal">
      <formula>0</formula>
    </cfRule>
  </conditionalFormatting>
  <conditionalFormatting sqref="C141">
    <cfRule type="cellIs" dxfId="9309" priority="9193" operator="equal">
      <formula>0</formula>
    </cfRule>
  </conditionalFormatting>
  <conditionalFormatting sqref="B142 D142:L142">
    <cfRule type="cellIs" dxfId="9308" priority="9192" operator="equal">
      <formula>0</formula>
    </cfRule>
  </conditionalFormatting>
  <conditionalFormatting sqref="C142">
    <cfRule type="cellIs" dxfId="9307" priority="9191" operator="equal">
      <formula>0</formula>
    </cfRule>
  </conditionalFormatting>
  <conditionalFormatting sqref="B142 D142:L142">
    <cfRule type="cellIs" dxfId="9306" priority="9190" operator="equal">
      <formula>0</formula>
    </cfRule>
  </conditionalFormatting>
  <conditionalFormatting sqref="C142">
    <cfRule type="cellIs" dxfId="9305" priority="9189" operator="equal">
      <formula>0</formula>
    </cfRule>
  </conditionalFormatting>
  <conditionalFormatting sqref="B137 D137:L137">
    <cfRule type="cellIs" dxfId="9304" priority="9188" operator="equal">
      <formula>0</formula>
    </cfRule>
  </conditionalFormatting>
  <conditionalFormatting sqref="C137">
    <cfRule type="cellIs" dxfId="9303" priority="9187" operator="equal">
      <formula>0</formula>
    </cfRule>
  </conditionalFormatting>
  <conditionalFormatting sqref="B138 D138:L138">
    <cfRule type="cellIs" dxfId="9302" priority="9186" operator="equal">
      <formula>0</formula>
    </cfRule>
  </conditionalFormatting>
  <conditionalFormatting sqref="C138">
    <cfRule type="cellIs" dxfId="9301" priority="9185" operator="equal">
      <formula>0</formula>
    </cfRule>
  </conditionalFormatting>
  <conditionalFormatting sqref="B138 D138:L138">
    <cfRule type="cellIs" dxfId="9300" priority="9184" operator="equal">
      <formula>0</formula>
    </cfRule>
  </conditionalFormatting>
  <conditionalFormatting sqref="C138">
    <cfRule type="cellIs" dxfId="9299" priority="9183" operator="equal">
      <formula>0</formula>
    </cfRule>
  </conditionalFormatting>
  <conditionalFormatting sqref="B139 D139:L139">
    <cfRule type="cellIs" dxfId="9298" priority="9182" operator="equal">
      <formula>0</formula>
    </cfRule>
  </conditionalFormatting>
  <conditionalFormatting sqref="C139">
    <cfRule type="cellIs" dxfId="9297" priority="9181" operator="equal">
      <formula>0</formula>
    </cfRule>
  </conditionalFormatting>
  <conditionalFormatting sqref="B138 D138:L138">
    <cfRule type="cellIs" dxfId="9296" priority="9180" operator="equal">
      <formula>0</formula>
    </cfRule>
  </conditionalFormatting>
  <conditionalFormatting sqref="C138">
    <cfRule type="cellIs" dxfId="9295" priority="9179" operator="equal">
      <formula>0</formula>
    </cfRule>
  </conditionalFormatting>
  <conditionalFormatting sqref="B139 D139:L139">
    <cfRule type="cellIs" dxfId="9294" priority="9178" operator="equal">
      <formula>0</formula>
    </cfRule>
  </conditionalFormatting>
  <conditionalFormatting sqref="C139">
    <cfRule type="cellIs" dxfId="9293" priority="9177" operator="equal">
      <formula>0</formula>
    </cfRule>
  </conditionalFormatting>
  <conditionalFormatting sqref="B139 D139:L139">
    <cfRule type="cellIs" dxfId="9292" priority="9176" operator="equal">
      <formula>0</formula>
    </cfRule>
  </conditionalFormatting>
  <conditionalFormatting sqref="C139">
    <cfRule type="cellIs" dxfId="9291" priority="9175" operator="equal">
      <formula>0</formula>
    </cfRule>
  </conditionalFormatting>
  <conditionalFormatting sqref="B140 D140:L140">
    <cfRule type="cellIs" dxfId="9290" priority="9174" operator="equal">
      <formula>0</formula>
    </cfRule>
  </conditionalFormatting>
  <conditionalFormatting sqref="C140">
    <cfRule type="cellIs" dxfId="9289" priority="9173" operator="equal">
      <formula>0</formula>
    </cfRule>
  </conditionalFormatting>
  <conditionalFormatting sqref="B139 D139:L139">
    <cfRule type="cellIs" dxfId="9288" priority="9172" operator="equal">
      <formula>0</formula>
    </cfRule>
  </conditionalFormatting>
  <conditionalFormatting sqref="C139">
    <cfRule type="cellIs" dxfId="9287" priority="9171" operator="equal">
      <formula>0</formula>
    </cfRule>
  </conditionalFormatting>
  <conditionalFormatting sqref="B140 D140:L140">
    <cfRule type="cellIs" dxfId="9286" priority="9170" operator="equal">
      <formula>0</formula>
    </cfRule>
  </conditionalFormatting>
  <conditionalFormatting sqref="C140">
    <cfRule type="cellIs" dxfId="9285" priority="9169" operator="equal">
      <formula>0</formula>
    </cfRule>
  </conditionalFormatting>
  <conditionalFormatting sqref="B140 D140:L140">
    <cfRule type="cellIs" dxfId="9284" priority="9168" operator="equal">
      <formula>0</formula>
    </cfRule>
  </conditionalFormatting>
  <conditionalFormatting sqref="C140">
    <cfRule type="cellIs" dxfId="9283" priority="9167" operator="equal">
      <formula>0</formula>
    </cfRule>
  </conditionalFormatting>
  <conditionalFormatting sqref="B141 D141:L141">
    <cfRule type="cellIs" dxfId="9282" priority="9166" operator="equal">
      <formula>0</formula>
    </cfRule>
  </conditionalFormatting>
  <conditionalFormatting sqref="C141">
    <cfRule type="cellIs" dxfId="9281" priority="9165" operator="equal">
      <formula>0</formula>
    </cfRule>
  </conditionalFormatting>
  <conditionalFormatting sqref="B140 D140:L140">
    <cfRule type="cellIs" dxfId="9280" priority="9164" operator="equal">
      <formula>0</formula>
    </cfRule>
  </conditionalFormatting>
  <conditionalFormatting sqref="C140">
    <cfRule type="cellIs" dxfId="9279" priority="9163" operator="equal">
      <formula>0</formula>
    </cfRule>
  </conditionalFormatting>
  <conditionalFormatting sqref="B141 D141:L141">
    <cfRule type="cellIs" dxfId="9278" priority="9162" operator="equal">
      <formula>0</formula>
    </cfRule>
  </conditionalFormatting>
  <conditionalFormatting sqref="C141">
    <cfRule type="cellIs" dxfId="9277" priority="9161" operator="equal">
      <formula>0</formula>
    </cfRule>
  </conditionalFormatting>
  <conditionalFormatting sqref="B141 D141:L141">
    <cfRule type="cellIs" dxfId="9276" priority="9160" operator="equal">
      <formula>0</formula>
    </cfRule>
  </conditionalFormatting>
  <conditionalFormatting sqref="C141">
    <cfRule type="cellIs" dxfId="9275" priority="9159" operator="equal">
      <formula>0</formula>
    </cfRule>
  </conditionalFormatting>
  <conditionalFormatting sqref="B142 D142:L142">
    <cfRule type="cellIs" dxfId="9274" priority="9158" operator="equal">
      <formula>0</formula>
    </cfRule>
  </conditionalFormatting>
  <conditionalFormatting sqref="C142">
    <cfRule type="cellIs" dxfId="9273" priority="9157" operator="equal">
      <formula>0</formula>
    </cfRule>
  </conditionalFormatting>
  <conditionalFormatting sqref="B140 D140:L140">
    <cfRule type="cellIs" dxfId="9272" priority="9156" operator="equal">
      <formula>0</formula>
    </cfRule>
  </conditionalFormatting>
  <conditionalFormatting sqref="C140">
    <cfRule type="cellIs" dxfId="9271" priority="9155" operator="equal">
      <formula>0</formula>
    </cfRule>
  </conditionalFormatting>
  <conditionalFormatting sqref="B141 D141:L141">
    <cfRule type="cellIs" dxfId="9270" priority="9154" operator="equal">
      <formula>0</formula>
    </cfRule>
  </conditionalFormatting>
  <conditionalFormatting sqref="C141">
    <cfRule type="cellIs" dxfId="9269" priority="9153" operator="equal">
      <formula>0</formula>
    </cfRule>
  </conditionalFormatting>
  <conditionalFormatting sqref="B141 D141:L141">
    <cfRule type="cellIs" dxfId="9268" priority="9152" operator="equal">
      <formula>0</formula>
    </cfRule>
  </conditionalFormatting>
  <conditionalFormatting sqref="C141">
    <cfRule type="cellIs" dxfId="9267" priority="9151" operator="equal">
      <formula>0</formula>
    </cfRule>
  </conditionalFormatting>
  <conditionalFormatting sqref="B142 D142:L142">
    <cfRule type="cellIs" dxfId="9266" priority="9150" operator="equal">
      <formula>0</formula>
    </cfRule>
  </conditionalFormatting>
  <conditionalFormatting sqref="C142">
    <cfRule type="cellIs" dxfId="9265" priority="9149" operator="equal">
      <formula>0</formula>
    </cfRule>
  </conditionalFormatting>
  <conditionalFormatting sqref="B141 D141:L141">
    <cfRule type="cellIs" dxfId="9264" priority="9148" operator="equal">
      <formula>0</formula>
    </cfRule>
  </conditionalFormatting>
  <conditionalFormatting sqref="C141">
    <cfRule type="cellIs" dxfId="9263" priority="9147" operator="equal">
      <formula>0</formula>
    </cfRule>
  </conditionalFormatting>
  <conditionalFormatting sqref="B142 D142:L142">
    <cfRule type="cellIs" dxfId="9262" priority="9146" operator="equal">
      <formula>0</formula>
    </cfRule>
  </conditionalFormatting>
  <conditionalFormatting sqref="C142">
    <cfRule type="cellIs" dxfId="9261" priority="9145" operator="equal">
      <formula>0</formula>
    </cfRule>
  </conditionalFormatting>
  <conditionalFormatting sqref="B142 D142:L142">
    <cfRule type="cellIs" dxfId="9260" priority="9144" operator="equal">
      <formula>0</formula>
    </cfRule>
  </conditionalFormatting>
  <conditionalFormatting sqref="C142">
    <cfRule type="cellIs" dxfId="9259" priority="9143" operator="equal">
      <formula>0</formula>
    </cfRule>
  </conditionalFormatting>
  <conditionalFormatting sqref="B143 D143:L143">
    <cfRule type="cellIs" dxfId="9258" priority="9142" operator="equal">
      <formula>0</formula>
    </cfRule>
  </conditionalFormatting>
  <conditionalFormatting sqref="C143">
    <cfRule type="cellIs" dxfId="9257" priority="9141" operator="equal">
      <formula>0</formula>
    </cfRule>
  </conditionalFormatting>
  <conditionalFormatting sqref="B142 D142:L142">
    <cfRule type="cellIs" dxfId="9256" priority="9140" operator="equal">
      <formula>0</formula>
    </cfRule>
  </conditionalFormatting>
  <conditionalFormatting sqref="C142">
    <cfRule type="cellIs" dxfId="9255" priority="9139" operator="equal">
      <formula>0</formula>
    </cfRule>
  </conditionalFormatting>
  <conditionalFormatting sqref="B143 D143:L143">
    <cfRule type="cellIs" dxfId="9254" priority="9138" operator="equal">
      <formula>0</formula>
    </cfRule>
  </conditionalFormatting>
  <conditionalFormatting sqref="C143">
    <cfRule type="cellIs" dxfId="9253" priority="9137" operator="equal">
      <formula>0</formula>
    </cfRule>
  </conditionalFormatting>
  <conditionalFormatting sqref="B143 D143:L143">
    <cfRule type="cellIs" dxfId="9252" priority="9136" operator="equal">
      <formula>0</formula>
    </cfRule>
  </conditionalFormatting>
  <conditionalFormatting sqref="C143">
    <cfRule type="cellIs" dxfId="9251" priority="9135" operator="equal">
      <formula>0</formula>
    </cfRule>
  </conditionalFormatting>
  <conditionalFormatting sqref="B143 D143:L143">
    <cfRule type="cellIs" dxfId="9250" priority="9134" operator="equal">
      <formula>0</formula>
    </cfRule>
  </conditionalFormatting>
  <conditionalFormatting sqref="C143">
    <cfRule type="cellIs" dxfId="9249" priority="9133" operator="equal">
      <formula>0</formula>
    </cfRule>
  </conditionalFormatting>
  <conditionalFormatting sqref="B139 D139:L139">
    <cfRule type="cellIs" dxfId="9248" priority="9132" operator="equal">
      <formula>0</formula>
    </cfRule>
  </conditionalFormatting>
  <conditionalFormatting sqref="C139">
    <cfRule type="cellIs" dxfId="9247" priority="9131" operator="equal">
      <formula>0</formula>
    </cfRule>
  </conditionalFormatting>
  <conditionalFormatting sqref="B140 D140:L140">
    <cfRule type="cellIs" dxfId="9246" priority="9130" operator="equal">
      <formula>0</formula>
    </cfRule>
  </conditionalFormatting>
  <conditionalFormatting sqref="C140">
    <cfRule type="cellIs" dxfId="9245" priority="9129" operator="equal">
      <formula>0</formula>
    </cfRule>
  </conditionalFormatting>
  <conditionalFormatting sqref="B140 D140:L140">
    <cfRule type="cellIs" dxfId="9244" priority="9128" operator="equal">
      <formula>0</formula>
    </cfRule>
  </conditionalFormatting>
  <conditionalFormatting sqref="C140">
    <cfRule type="cellIs" dxfId="9243" priority="9127" operator="equal">
      <formula>0</formula>
    </cfRule>
  </conditionalFormatting>
  <conditionalFormatting sqref="B141 D141:L141">
    <cfRule type="cellIs" dxfId="9242" priority="9126" operator="equal">
      <formula>0</formula>
    </cfRule>
  </conditionalFormatting>
  <conditionalFormatting sqref="C141">
    <cfRule type="cellIs" dxfId="9241" priority="9125" operator="equal">
      <formula>0</formula>
    </cfRule>
  </conditionalFormatting>
  <conditionalFormatting sqref="B140 D140:L140">
    <cfRule type="cellIs" dxfId="9240" priority="9124" operator="equal">
      <formula>0</formula>
    </cfRule>
  </conditionalFormatting>
  <conditionalFormatting sqref="C140">
    <cfRule type="cellIs" dxfId="9239" priority="9123" operator="equal">
      <formula>0</formula>
    </cfRule>
  </conditionalFormatting>
  <conditionalFormatting sqref="B141 D141:L141">
    <cfRule type="cellIs" dxfId="9238" priority="9122" operator="equal">
      <formula>0</formula>
    </cfRule>
  </conditionalFormatting>
  <conditionalFormatting sqref="C141">
    <cfRule type="cellIs" dxfId="9237" priority="9121" operator="equal">
      <formula>0</formula>
    </cfRule>
  </conditionalFormatting>
  <conditionalFormatting sqref="B141 D141:L141">
    <cfRule type="cellIs" dxfId="9236" priority="9120" operator="equal">
      <formula>0</formula>
    </cfRule>
  </conditionalFormatting>
  <conditionalFormatting sqref="C141">
    <cfRule type="cellIs" dxfId="9235" priority="9119" operator="equal">
      <formula>0</formula>
    </cfRule>
  </conditionalFormatting>
  <conditionalFormatting sqref="B142 D142:L142">
    <cfRule type="cellIs" dxfId="9234" priority="9118" operator="equal">
      <formula>0</formula>
    </cfRule>
  </conditionalFormatting>
  <conditionalFormatting sqref="C142">
    <cfRule type="cellIs" dxfId="9233" priority="9117" operator="equal">
      <formula>0</formula>
    </cfRule>
  </conditionalFormatting>
  <conditionalFormatting sqref="B141 D141:L141">
    <cfRule type="cellIs" dxfId="9232" priority="9116" operator="equal">
      <formula>0</formula>
    </cfRule>
  </conditionalFormatting>
  <conditionalFormatting sqref="C141">
    <cfRule type="cellIs" dxfId="9231" priority="9115" operator="equal">
      <formula>0</formula>
    </cfRule>
  </conditionalFormatting>
  <conditionalFormatting sqref="B142 D142:L142">
    <cfRule type="cellIs" dxfId="9230" priority="9114" operator="equal">
      <formula>0</formula>
    </cfRule>
  </conditionalFormatting>
  <conditionalFormatting sqref="C142">
    <cfRule type="cellIs" dxfId="9229" priority="9113" operator="equal">
      <formula>0</formula>
    </cfRule>
  </conditionalFormatting>
  <conditionalFormatting sqref="B142 D142:L142">
    <cfRule type="cellIs" dxfId="9228" priority="9112" operator="equal">
      <formula>0</formula>
    </cfRule>
  </conditionalFormatting>
  <conditionalFormatting sqref="C142">
    <cfRule type="cellIs" dxfId="9227" priority="9111" operator="equal">
      <formula>0</formula>
    </cfRule>
  </conditionalFormatting>
  <conditionalFormatting sqref="B143 D143:L143">
    <cfRule type="cellIs" dxfId="9226" priority="9110" operator="equal">
      <formula>0</formula>
    </cfRule>
  </conditionalFormatting>
  <conditionalFormatting sqref="C143">
    <cfRule type="cellIs" dxfId="9225" priority="9109" operator="equal">
      <formula>0</formula>
    </cfRule>
  </conditionalFormatting>
  <conditionalFormatting sqref="B142 D142:L142">
    <cfRule type="cellIs" dxfId="9224" priority="9108" operator="equal">
      <formula>0</formula>
    </cfRule>
  </conditionalFormatting>
  <conditionalFormatting sqref="C142">
    <cfRule type="cellIs" dxfId="9223" priority="9107" operator="equal">
      <formula>0</formula>
    </cfRule>
  </conditionalFormatting>
  <conditionalFormatting sqref="B143 D143:L143">
    <cfRule type="cellIs" dxfId="9222" priority="9106" operator="equal">
      <formula>0</formula>
    </cfRule>
  </conditionalFormatting>
  <conditionalFormatting sqref="C143">
    <cfRule type="cellIs" dxfId="9221" priority="9105" operator="equal">
      <formula>0</formula>
    </cfRule>
  </conditionalFormatting>
  <conditionalFormatting sqref="B143 D143:L143">
    <cfRule type="cellIs" dxfId="9220" priority="9104" operator="equal">
      <formula>0</formula>
    </cfRule>
  </conditionalFormatting>
  <conditionalFormatting sqref="C143">
    <cfRule type="cellIs" dxfId="9219" priority="9103" operator="equal">
      <formula>0</formula>
    </cfRule>
  </conditionalFormatting>
  <conditionalFormatting sqref="B139 D139:L139">
    <cfRule type="cellIs" dxfId="9218" priority="9102" operator="equal">
      <formula>0</formula>
    </cfRule>
  </conditionalFormatting>
  <conditionalFormatting sqref="C139">
    <cfRule type="cellIs" dxfId="9217" priority="9101" operator="equal">
      <formula>0</formula>
    </cfRule>
  </conditionalFormatting>
  <conditionalFormatting sqref="B140 D140:L140">
    <cfRule type="cellIs" dxfId="9216" priority="9100" operator="equal">
      <formula>0</formula>
    </cfRule>
  </conditionalFormatting>
  <conditionalFormatting sqref="C140">
    <cfRule type="cellIs" dxfId="9215" priority="9099" operator="equal">
      <formula>0</formula>
    </cfRule>
  </conditionalFormatting>
  <conditionalFormatting sqref="B140 D140:L140">
    <cfRule type="cellIs" dxfId="9214" priority="9098" operator="equal">
      <formula>0</formula>
    </cfRule>
  </conditionalFormatting>
  <conditionalFormatting sqref="C140">
    <cfRule type="cellIs" dxfId="9213" priority="9097" operator="equal">
      <formula>0</formula>
    </cfRule>
  </conditionalFormatting>
  <conditionalFormatting sqref="B141 D141:L141">
    <cfRule type="cellIs" dxfId="9212" priority="9096" operator="equal">
      <formula>0</formula>
    </cfRule>
  </conditionalFormatting>
  <conditionalFormatting sqref="C141">
    <cfRule type="cellIs" dxfId="9211" priority="9095" operator="equal">
      <formula>0</formula>
    </cfRule>
  </conditionalFormatting>
  <conditionalFormatting sqref="B140 D140:L140">
    <cfRule type="cellIs" dxfId="9210" priority="9094" operator="equal">
      <formula>0</formula>
    </cfRule>
  </conditionalFormatting>
  <conditionalFormatting sqref="C140">
    <cfRule type="cellIs" dxfId="9209" priority="9093" operator="equal">
      <formula>0</formula>
    </cfRule>
  </conditionalFormatting>
  <conditionalFormatting sqref="B141 D141:L141">
    <cfRule type="cellIs" dxfId="9208" priority="9092" operator="equal">
      <formula>0</formula>
    </cfRule>
  </conditionalFormatting>
  <conditionalFormatting sqref="C141">
    <cfRule type="cellIs" dxfId="9207" priority="9091" operator="equal">
      <formula>0</formula>
    </cfRule>
  </conditionalFormatting>
  <conditionalFormatting sqref="B141 D141:L141">
    <cfRule type="cellIs" dxfId="9206" priority="9090" operator="equal">
      <formula>0</formula>
    </cfRule>
  </conditionalFormatting>
  <conditionalFormatting sqref="C141">
    <cfRule type="cellIs" dxfId="9205" priority="9089" operator="equal">
      <formula>0</formula>
    </cfRule>
  </conditionalFormatting>
  <conditionalFormatting sqref="B142 D142:L142">
    <cfRule type="cellIs" dxfId="9204" priority="9088" operator="equal">
      <formula>0</formula>
    </cfRule>
  </conditionalFormatting>
  <conditionalFormatting sqref="C142">
    <cfRule type="cellIs" dxfId="9203" priority="9087" operator="equal">
      <formula>0</formula>
    </cfRule>
  </conditionalFormatting>
  <conditionalFormatting sqref="B141 D141:L141">
    <cfRule type="cellIs" dxfId="9202" priority="9086" operator="equal">
      <formula>0</formula>
    </cfRule>
  </conditionalFormatting>
  <conditionalFormatting sqref="C141">
    <cfRule type="cellIs" dxfId="9201" priority="9085" operator="equal">
      <formula>0</formula>
    </cfRule>
  </conditionalFormatting>
  <conditionalFormatting sqref="B142 D142:L142">
    <cfRule type="cellIs" dxfId="9200" priority="9084" operator="equal">
      <formula>0</formula>
    </cfRule>
  </conditionalFormatting>
  <conditionalFormatting sqref="C142">
    <cfRule type="cellIs" dxfId="9199" priority="9083" operator="equal">
      <formula>0</formula>
    </cfRule>
  </conditionalFormatting>
  <conditionalFormatting sqref="B142 D142:L142">
    <cfRule type="cellIs" dxfId="9198" priority="9082" operator="equal">
      <formula>0</formula>
    </cfRule>
  </conditionalFormatting>
  <conditionalFormatting sqref="C142">
    <cfRule type="cellIs" dxfId="9197" priority="9081" operator="equal">
      <formula>0</formula>
    </cfRule>
  </conditionalFormatting>
  <conditionalFormatting sqref="B143 D143:L143">
    <cfRule type="cellIs" dxfId="9196" priority="9080" operator="equal">
      <formula>0</formula>
    </cfRule>
  </conditionalFormatting>
  <conditionalFormatting sqref="C143">
    <cfRule type="cellIs" dxfId="9195" priority="9079" operator="equal">
      <formula>0</formula>
    </cfRule>
  </conditionalFormatting>
  <conditionalFormatting sqref="B142 D142:L142">
    <cfRule type="cellIs" dxfId="9194" priority="9078" operator="equal">
      <formula>0</formula>
    </cfRule>
  </conditionalFormatting>
  <conditionalFormatting sqref="C142">
    <cfRule type="cellIs" dxfId="9193" priority="9077" operator="equal">
      <formula>0</formula>
    </cfRule>
  </conditionalFormatting>
  <conditionalFormatting sqref="B143 D143:L143">
    <cfRule type="cellIs" dxfId="9192" priority="9076" operator="equal">
      <formula>0</formula>
    </cfRule>
  </conditionalFormatting>
  <conditionalFormatting sqref="C143">
    <cfRule type="cellIs" dxfId="9191" priority="9075" operator="equal">
      <formula>0</formula>
    </cfRule>
  </conditionalFormatting>
  <conditionalFormatting sqref="B143 D143:L143">
    <cfRule type="cellIs" dxfId="9190" priority="9074" operator="equal">
      <formula>0</formula>
    </cfRule>
  </conditionalFormatting>
  <conditionalFormatting sqref="C143">
    <cfRule type="cellIs" dxfId="9189" priority="9073" operator="equal">
      <formula>0</formula>
    </cfRule>
  </conditionalFormatting>
  <conditionalFormatting sqref="B138 D138:L138">
    <cfRule type="cellIs" dxfId="9188" priority="9072" operator="equal">
      <formula>0</formula>
    </cfRule>
  </conditionalFormatting>
  <conditionalFormatting sqref="C138">
    <cfRule type="cellIs" dxfId="9187" priority="9071" operator="equal">
      <formula>0</formula>
    </cfRule>
  </conditionalFormatting>
  <conditionalFormatting sqref="B139 D139:L139">
    <cfRule type="cellIs" dxfId="9186" priority="9070" operator="equal">
      <formula>0</formula>
    </cfRule>
  </conditionalFormatting>
  <conditionalFormatting sqref="C139">
    <cfRule type="cellIs" dxfId="9185" priority="9069" operator="equal">
      <formula>0</formula>
    </cfRule>
  </conditionalFormatting>
  <conditionalFormatting sqref="B139 D139:L139">
    <cfRule type="cellIs" dxfId="9184" priority="9068" operator="equal">
      <formula>0</formula>
    </cfRule>
  </conditionalFormatting>
  <conditionalFormatting sqref="C139">
    <cfRule type="cellIs" dxfId="9183" priority="9067" operator="equal">
      <formula>0</formula>
    </cfRule>
  </conditionalFormatting>
  <conditionalFormatting sqref="B140 D140:L140">
    <cfRule type="cellIs" dxfId="9182" priority="9066" operator="equal">
      <formula>0</formula>
    </cfRule>
  </conditionalFormatting>
  <conditionalFormatting sqref="C140">
    <cfRule type="cellIs" dxfId="9181" priority="9065" operator="equal">
      <formula>0</formula>
    </cfRule>
  </conditionalFormatting>
  <conditionalFormatting sqref="B139 D139:L139">
    <cfRule type="cellIs" dxfId="9180" priority="9064" operator="equal">
      <formula>0</formula>
    </cfRule>
  </conditionalFormatting>
  <conditionalFormatting sqref="C139">
    <cfRule type="cellIs" dxfId="9179" priority="9063" operator="equal">
      <formula>0</formula>
    </cfRule>
  </conditionalFormatting>
  <conditionalFormatting sqref="B140 D140:L140">
    <cfRule type="cellIs" dxfId="9178" priority="9062" operator="equal">
      <formula>0</formula>
    </cfRule>
  </conditionalFormatting>
  <conditionalFormatting sqref="C140">
    <cfRule type="cellIs" dxfId="9177" priority="9061" operator="equal">
      <formula>0</formula>
    </cfRule>
  </conditionalFormatting>
  <conditionalFormatting sqref="B140 D140:L140">
    <cfRule type="cellIs" dxfId="9176" priority="9060" operator="equal">
      <formula>0</formula>
    </cfRule>
  </conditionalFormatting>
  <conditionalFormatting sqref="C140">
    <cfRule type="cellIs" dxfId="9175" priority="9059" operator="equal">
      <formula>0</formula>
    </cfRule>
  </conditionalFormatting>
  <conditionalFormatting sqref="B141 D141:L141">
    <cfRule type="cellIs" dxfId="9174" priority="9058" operator="equal">
      <formula>0</formula>
    </cfRule>
  </conditionalFormatting>
  <conditionalFormatting sqref="C141">
    <cfRule type="cellIs" dxfId="9173" priority="9057" operator="equal">
      <formula>0</formula>
    </cfRule>
  </conditionalFormatting>
  <conditionalFormatting sqref="B140 D140:L140">
    <cfRule type="cellIs" dxfId="9172" priority="9056" operator="equal">
      <formula>0</formula>
    </cfRule>
  </conditionalFormatting>
  <conditionalFormatting sqref="C140">
    <cfRule type="cellIs" dxfId="9171" priority="9055" operator="equal">
      <formula>0</formula>
    </cfRule>
  </conditionalFormatting>
  <conditionalFormatting sqref="B141 D141:L141">
    <cfRule type="cellIs" dxfId="9170" priority="9054" operator="equal">
      <formula>0</formula>
    </cfRule>
  </conditionalFormatting>
  <conditionalFormatting sqref="C141">
    <cfRule type="cellIs" dxfId="9169" priority="9053" operator="equal">
      <formula>0</formula>
    </cfRule>
  </conditionalFormatting>
  <conditionalFormatting sqref="B141 D141:L141">
    <cfRule type="cellIs" dxfId="9168" priority="9052" operator="equal">
      <formula>0</formula>
    </cfRule>
  </conditionalFormatting>
  <conditionalFormatting sqref="C141">
    <cfRule type="cellIs" dxfId="9167" priority="9051" operator="equal">
      <formula>0</formula>
    </cfRule>
  </conditionalFormatting>
  <conditionalFormatting sqref="B142 D142:L142">
    <cfRule type="cellIs" dxfId="9166" priority="9050" operator="equal">
      <formula>0</formula>
    </cfRule>
  </conditionalFormatting>
  <conditionalFormatting sqref="C142">
    <cfRule type="cellIs" dxfId="9165" priority="9049" operator="equal">
      <formula>0</formula>
    </cfRule>
  </conditionalFormatting>
  <conditionalFormatting sqref="B141 D141:L141">
    <cfRule type="cellIs" dxfId="9164" priority="9048" operator="equal">
      <formula>0</formula>
    </cfRule>
  </conditionalFormatting>
  <conditionalFormatting sqref="C141">
    <cfRule type="cellIs" dxfId="9163" priority="9047" operator="equal">
      <formula>0</formula>
    </cfRule>
  </conditionalFormatting>
  <conditionalFormatting sqref="B142 D142:L142">
    <cfRule type="cellIs" dxfId="9162" priority="9046" operator="equal">
      <formula>0</formula>
    </cfRule>
  </conditionalFormatting>
  <conditionalFormatting sqref="C142">
    <cfRule type="cellIs" dxfId="9161" priority="9045" operator="equal">
      <formula>0</formula>
    </cfRule>
  </conditionalFormatting>
  <conditionalFormatting sqref="B142 D142:L142">
    <cfRule type="cellIs" dxfId="9160" priority="9044" operator="equal">
      <formula>0</formula>
    </cfRule>
  </conditionalFormatting>
  <conditionalFormatting sqref="C142">
    <cfRule type="cellIs" dxfId="9159" priority="9043" operator="equal">
      <formula>0</formula>
    </cfRule>
  </conditionalFormatting>
  <conditionalFormatting sqref="B143 D143:L143">
    <cfRule type="cellIs" dxfId="9158" priority="9042" operator="equal">
      <formula>0</formula>
    </cfRule>
  </conditionalFormatting>
  <conditionalFormatting sqref="C143">
    <cfRule type="cellIs" dxfId="9157" priority="9041" operator="equal">
      <formula>0</formula>
    </cfRule>
  </conditionalFormatting>
  <conditionalFormatting sqref="B145 D145:L145">
    <cfRule type="cellIs" dxfId="9156" priority="9040" operator="equal">
      <formula>0</formula>
    </cfRule>
  </conditionalFormatting>
  <conditionalFormatting sqref="C145">
    <cfRule type="cellIs" dxfId="9155" priority="9039" operator="equal">
      <formula>0</formula>
    </cfRule>
  </conditionalFormatting>
  <conditionalFormatting sqref="B139 D139:L139">
    <cfRule type="cellIs" dxfId="9154" priority="9038" operator="equal">
      <formula>0</formula>
    </cfRule>
  </conditionalFormatting>
  <conditionalFormatting sqref="C139">
    <cfRule type="cellIs" dxfId="9153" priority="9037" operator="equal">
      <formula>0</formula>
    </cfRule>
  </conditionalFormatting>
  <conditionalFormatting sqref="B140 D140:L140">
    <cfRule type="cellIs" dxfId="9152" priority="9036" operator="equal">
      <formula>0</formula>
    </cfRule>
  </conditionalFormatting>
  <conditionalFormatting sqref="C140">
    <cfRule type="cellIs" dxfId="9151" priority="9035" operator="equal">
      <formula>0</formula>
    </cfRule>
  </conditionalFormatting>
  <conditionalFormatting sqref="B140 D140:L140">
    <cfRule type="cellIs" dxfId="9150" priority="9034" operator="equal">
      <formula>0</formula>
    </cfRule>
  </conditionalFormatting>
  <conditionalFormatting sqref="C140">
    <cfRule type="cellIs" dxfId="9149" priority="9033" operator="equal">
      <formula>0</formula>
    </cfRule>
  </conditionalFormatting>
  <conditionalFormatting sqref="B141 D141:L141">
    <cfRule type="cellIs" dxfId="9148" priority="9032" operator="equal">
      <formula>0</formula>
    </cfRule>
  </conditionalFormatting>
  <conditionalFormatting sqref="C141">
    <cfRule type="cellIs" dxfId="9147" priority="9031" operator="equal">
      <formula>0</formula>
    </cfRule>
  </conditionalFormatting>
  <conditionalFormatting sqref="B140 D140:L140">
    <cfRule type="cellIs" dxfId="9146" priority="9030" operator="equal">
      <formula>0</formula>
    </cfRule>
  </conditionalFormatting>
  <conditionalFormatting sqref="C140">
    <cfRule type="cellIs" dxfId="9145" priority="9029" operator="equal">
      <formula>0</formula>
    </cfRule>
  </conditionalFormatting>
  <conditionalFormatting sqref="B141 D141:L141">
    <cfRule type="cellIs" dxfId="9144" priority="9028" operator="equal">
      <formula>0</formula>
    </cfRule>
  </conditionalFormatting>
  <conditionalFormatting sqref="C141">
    <cfRule type="cellIs" dxfId="9143" priority="9027" operator="equal">
      <formula>0</formula>
    </cfRule>
  </conditionalFormatting>
  <conditionalFormatting sqref="B141 D141:L141">
    <cfRule type="cellIs" dxfId="9142" priority="9026" operator="equal">
      <formula>0</formula>
    </cfRule>
  </conditionalFormatting>
  <conditionalFormatting sqref="C141">
    <cfRule type="cellIs" dxfId="9141" priority="9025" operator="equal">
      <formula>0</formula>
    </cfRule>
  </conditionalFormatting>
  <conditionalFormatting sqref="B142 D142:L142">
    <cfRule type="cellIs" dxfId="9140" priority="9024" operator="equal">
      <formula>0</formula>
    </cfRule>
  </conditionalFormatting>
  <conditionalFormatting sqref="C142">
    <cfRule type="cellIs" dxfId="9139" priority="9023" operator="equal">
      <formula>0</formula>
    </cfRule>
  </conditionalFormatting>
  <conditionalFormatting sqref="B141 D141:L141">
    <cfRule type="cellIs" dxfId="9138" priority="9022" operator="equal">
      <formula>0</formula>
    </cfRule>
  </conditionalFormatting>
  <conditionalFormatting sqref="C141">
    <cfRule type="cellIs" dxfId="9137" priority="9021" operator="equal">
      <formula>0</formula>
    </cfRule>
  </conditionalFormatting>
  <conditionalFormatting sqref="B142 D142:L142">
    <cfRule type="cellIs" dxfId="9136" priority="9020" operator="equal">
      <formula>0</formula>
    </cfRule>
  </conditionalFormatting>
  <conditionalFormatting sqref="C142">
    <cfRule type="cellIs" dxfId="9135" priority="9019" operator="equal">
      <formula>0</formula>
    </cfRule>
  </conditionalFormatting>
  <conditionalFormatting sqref="B142 D142:L142">
    <cfRule type="cellIs" dxfId="9134" priority="9018" operator="equal">
      <formula>0</formula>
    </cfRule>
  </conditionalFormatting>
  <conditionalFormatting sqref="C142">
    <cfRule type="cellIs" dxfId="9133" priority="9017" operator="equal">
      <formula>0</formula>
    </cfRule>
  </conditionalFormatting>
  <conditionalFormatting sqref="B143 D143:L143">
    <cfRule type="cellIs" dxfId="9132" priority="9016" operator="equal">
      <formula>0</formula>
    </cfRule>
  </conditionalFormatting>
  <conditionalFormatting sqref="C143">
    <cfRule type="cellIs" dxfId="9131" priority="9015" operator="equal">
      <formula>0</formula>
    </cfRule>
  </conditionalFormatting>
  <conditionalFormatting sqref="B142 D142:L142">
    <cfRule type="cellIs" dxfId="9130" priority="9014" operator="equal">
      <formula>0</formula>
    </cfRule>
  </conditionalFormatting>
  <conditionalFormatting sqref="C142">
    <cfRule type="cellIs" dxfId="9129" priority="9013" operator="equal">
      <formula>0</formula>
    </cfRule>
  </conditionalFormatting>
  <conditionalFormatting sqref="B143 D143:L143">
    <cfRule type="cellIs" dxfId="9128" priority="9012" operator="equal">
      <formula>0</formula>
    </cfRule>
  </conditionalFormatting>
  <conditionalFormatting sqref="C143">
    <cfRule type="cellIs" dxfId="9127" priority="9011" operator="equal">
      <formula>0</formula>
    </cfRule>
  </conditionalFormatting>
  <conditionalFormatting sqref="B143 D143:L143">
    <cfRule type="cellIs" dxfId="9126" priority="9010" operator="equal">
      <formula>0</formula>
    </cfRule>
  </conditionalFormatting>
  <conditionalFormatting sqref="C143">
    <cfRule type="cellIs" dxfId="9125" priority="9009" operator="equal">
      <formula>0</formula>
    </cfRule>
  </conditionalFormatting>
  <conditionalFormatting sqref="B144 D144:L144">
    <cfRule type="cellIs" dxfId="9124" priority="9008" operator="equal">
      <formula>0</formula>
    </cfRule>
  </conditionalFormatting>
  <conditionalFormatting sqref="C144">
    <cfRule type="cellIs" dxfId="9123" priority="9007" operator="equal">
      <formula>0</formula>
    </cfRule>
  </conditionalFormatting>
  <conditionalFormatting sqref="B138 D138:L138">
    <cfRule type="cellIs" dxfId="9122" priority="9006" operator="equal">
      <formula>0</formula>
    </cfRule>
  </conditionalFormatting>
  <conditionalFormatting sqref="C138">
    <cfRule type="cellIs" dxfId="9121" priority="9005" operator="equal">
      <formula>0</formula>
    </cfRule>
  </conditionalFormatting>
  <conditionalFormatting sqref="B139 D139:L139">
    <cfRule type="cellIs" dxfId="9120" priority="9004" operator="equal">
      <formula>0</formula>
    </cfRule>
  </conditionalFormatting>
  <conditionalFormatting sqref="C139">
    <cfRule type="cellIs" dxfId="9119" priority="9003" operator="equal">
      <formula>0</formula>
    </cfRule>
  </conditionalFormatting>
  <conditionalFormatting sqref="B139 D139:L139">
    <cfRule type="cellIs" dxfId="9118" priority="9002" operator="equal">
      <formula>0</formula>
    </cfRule>
  </conditionalFormatting>
  <conditionalFormatting sqref="C139">
    <cfRule type="cellIs" dxfId="9117" priority="9001" operator="equal">
      <formula>0</formula>
    </cfRule>
  </conditionalFormatting>
  <conditionalFormatting sqref="B140 D140:L140">
    <cfRule type="cellIs" dxfId="9116" priority="9000" operator="equal">
      <formula>0</formula>
    </cfRule>
  </conditionalFormatting>
  <conditionalFormatting sqref="C140">
    <cfRule type="cellIs" dxfId="9115" priority="8999" operator="equal">
      <formula>0</formula>
    </cfRule>
  </conditionalFormatting>
  <conditionalFormatting sqref="B139 D139:L139">
    <cfRule type="cellIs" dxfId="9114" priority="8998" operator="equal">
      <formula>0</formula>
    </cfRule>
  </conditionalFormatting>
  <conditionalFormatting sqref="C139">
    <cfRule type="cellIs" dxfId="9113" priority="8997" operator="equal">
      <formula>0</formula>
    </cfRule>
  </conditionalFormatting>
  <conditionalFormatting sqref="B140 D140:L140">
    <cfRule type="cellIs" dxfId="9112" priority="8996" operator="equal">
      <formula>0</formula>
    </cfRule>
  </conditionalFormatting>
  <conditionalFormatting sqref="C140">
    <cfRule type="cellIs" dxfId="9111" priority="8995" operator="equal">
      <formula>0</formula>
    </cfRule>
  </conditionalFormatting>
  <conditionalFormatting sqref="B140 D140:L140">
    <cfRule type="cellIs" dxfId="9110" priority="8994" operator="equal">
      <formula>0</formula>
    </cfRule>
  </conditionalFormatting>
  <conditionalFormatting sqref="C140">
    <cfRule type="cellIs" dxfId="9109" priority="8993" operator="equal">
      <formula>0</formula>
    </cfRule>
  </conditionalFormatting>
  <conditionalFormatting sqref="B141 D141:L141">
    <cfRule type="cellIs" dxfId="9108" priority="8992" operator="equal">
      <formula>0</formula>
    </cfRule>
  </conditionalFormatting>
  <conditionalFormatting sqref="C141">
    <cfRule type="cellIs" dxfId="9107" priority="8991" operator="equal">
      <formula>0</formula>
    </cfRule>
  </conditionalFormatting>
  <conditionalFormatting sqref="B140 D140:L140">
    <cfRule type="cellIs" dxfId="9106" priority="8990" operator="equal">
      <formula>0</formula>
    </cfRule>
  </conditionalFormatting>
  <conditionalFormatting sqref="C140">
    <cfRule type="cellIs" dxfId="9105" priority="8989" operator="equal">
      <formula>0</formula>
    </cfRule>
  </conditionalFormatting>
  <conditionalFormatting sqref="B141 D141:L141">
    <cfRule type="cellIs" dxfId="9104" priority="8988" operator="equal">
      <formula>0</formula>
    </cfRule>
  </conditionalFormatting>
  <conditionalFormatting sqref="C141">
    <cfRule type="cellIs" dxfId="9103" priority="8987" operator="equal">
      <formula>0</formula>
    </cfRule>
  </conditionalFormatting>
  <conditionalFormatting sqref="B141 D141:L141">
    <cfRule type="cellIs" dxfId="9102" priority="8986" operator="equal">
      <formula>0</formula>
    </cfRule>
  </conditionalFormatting>
  <conditionalFormatting sqref="C141">
    <cfRule type="cellIs" dxfId="9101" priority="8985" operator="equal">
      <formula>0</formula>
    </cfRule>
  </conditionalFormatting>
  <conditionalFormatting sqref="B142 D142:L142">
    <cfRule type="cellIs" dxfId="9100" priority="8984" operator="equal">
      <formula>0</formula>
    </cfRule>
  </conditionalFormatting>
  <conditionalFormatting sqref="C142">
    <cfRule type="cellIs" dxfId="9099" priority="8983" operator="equal">
      <formula>0</formula>
    </cfRule>
  </conditionalFormatting>
  <conditionalFormatting sqref="B141 D141:L141">
    <cfRule type="cellIs" dxfId="9098" priority="8982" operator="equal">
      <formula>0</formula>
    </cfRule>
  </conditionalFormatting>
  <conditionalFormatting sqref="C141">
    <cfRule type="cellIs" dxfId="9097" priority="8981" operator="equal">
      <formula>0</formula>
    </cfRule>
  </conditionalFormatting>
  <conditionalFormatting sqref="B142 D142:L142">
    <cfRule type="cellIs" dxfId="9096" priority="8980" operator="equal">
      <formula>0</formula>
    </cfRule>
  </conditionalFormatting>
  <conditionalFormatting sqref="C142">
    <cfRule type="cellIs" dxfId="9095" priority="8979" operator="equal">
      <formula>0</formula>
    </cfRule>
  </conditionalFormatting>
  <conditionalFormatting sqref="B142 D142:L142">
    <cfRule type="cellIs" dxfId="9094" priority="8978" operator="equal">
      <formula>0</formula>
    </cfRule>
  </conditionalFormatting>
  <conditionalFormatting sqref="C142">
    <cfRule type="cellIs" dxfId="9093" priority="8977" operator="equal">
      <formula>0</formula>
    </cfRule>
  </conditionalFormatting>
  <conditionalFormatting sqref="B143 D143:L143">
    <cfRule type="cellIs" dxfId="9092" priority="8976" operator="equal">
      <formula>0</formula>
    </cfRule>
  </conditionalFormatting>
  <conditionalFormatting sqref="C143">
    <cfRule type="cellIs" dxfId="9091" priority="8975" operator="equal">
      <formula>0</formula>
    </cfRule>
  </conditionalFormatting>
  <conditionalFormatting sqref="B138 D138:L138">
    <cfRule type="cellIs" dxfId="9090" priority="8974" operator="equal">
      <formula>0</formula>
    </cfRule>
  </conditionalFormatting>
  <conditionalFormatting sqref="C138">
    <cfRule type="cellIs" dxfId="9089" priority="8973" operator="equal">
      <formula>0</formula>
    </cfRule>
  </conditionalFormatting>
  <conditionalFormatting sqref="B139 D139:L139">
    <cfRule type="cellIs" dxfId="9088" priority="8972" operator="equal">
      <formula>0</formula>
    </cfRule>
  </conditionalFormatting>
  <conditionalFormatting sqref="C139">
    <cfRule type="cellIs" dxfId="9087" priority="8971" operator="equal">
      <formula>0</formula>
    </cfRule>
  </conditionalFormatting>
  <conditionalFormatting sqref="B139 D139:L139">
    <cfRule type="cellIs" dxfId="9086" priority="8970" operator="equal">
      <formula>0</formula>
    </cfRule>
  </conditionalFormatting>
  <conditionalFormatting sqref="C139">
    <cfRule type="cellIs" dxfId="9085" priority="8969" operator="equal">
      <formula>0</formula>
    </cfRule>
  </conditionalFormatting>
  <conditionalFormatting sqref="B140 D140:L140">
    <cfRule type="cellIs" dxfId="9084" priority="8968" operator="equal">
      <formula>0</formula>
    </cfRule>
  </conditionalFormatting>
  <conditionalFormatting sqref="C140">
    <cfRule type="cellIs" dxfId="9083" priority="8967" operator="equal">
      <formula>0</formula>
    </cfRule>
  </conditionalFormatting>
  <conditionalFormatting sqref="B139 D139:L139">
    <cfRule type="cellIs" dxfId="9082" priority="8966" operator="equal">
      <formula>0</formula>
    </cfRule>
  </conditionalFormatting>
  <conditionalFormatting sqref="C139">
    <cfRule type="cellIs" dxfId="9081" priority="8965" operator="equal">
      <formula>0</formula>
    </cfRule>
  </conditionalFormatting>
  <conditionalFormatting sqref="B140 D140:L140">
    <cfRule type="cellIs" dxfId="9080" priority="8964" operator="equal">
      <formula>0</formula>
    </cfRule>
  </conditionalFormatting>
  <conditionalFormatting sqref="C140">
    <cfRule type="cellIs" dxfId="9079" priority="8963" operator="equal">
      <formula>0</formula>
    </cfRule>
  </conditionalFormatting>
  <conditionalFormatting sqref="B140 D140:L140">
    <cfRule type="cellIs" dxfId="9078" priority="8962" operator="equal">
      <formula>0</formula>
    </cfRule>
  </conditionalFormatting>
  <conditionalFormatting sqref="C140">
    <cfRule type="cellIs" dxfId="9077" priority="8961" operator="equal">
      <formula>0</formula>
    </cfRule>
  </conditionalFormatting>
  <conditionalFormatting sqref="B141 D141:L141">
    <cfRule type="cellIs" dxfId="9076" priority="8960" operator="equal">
      <formula>0</formula>
    </cfRule>
  </conditionalFormatting>
  <conditionalFormatting sqref="C141">
    <cfRule type="cellIs" dxfId="9075" priority="8959" operator="equal">
      <formula>0</formula>
    </cfRule>
  </conditionalFormatting>
  <conditionalFormatting sqref="B140 D140:L140">
    <cfRule type="cellIs" dxfId="9074" priority="8958" operator="equal">
      <formula>0</formula>
    </cfRule>
  </conditionalFormatting>
  <conditionalFormatting sqref="C140">
    <cfRule type="cellIs" dxfId="9073" priority="8957" operator="equal">
      <formula>0</formula>
    </cfRule>
  </conditionalFormatting>
  <conditionalFormatting sqref="B141 D141:L141">
    <cfRule type="cellIs" dxfId="9072" priority="8956" operator="equal">
      <formula>0</formula>
    </cfRule>
  </conditionalFormatting>
  <conditionalFormatting sqref="C141">
    <cfRule type="cellIs" dxfId="9071" priority="8955" operator="equal">
      <formula>0</formula>
    </cfRule>
  </conditionalFormatting>
  <conditionalFormatting sqref="B141 D141:L141">
    <cfRule type="cellIs" dxfId="9070" priority="8954" operator="equal">
      <formula>0</formula>
    </cfRule>
  </conditionalFormatting>
  <conditionalFormatting sqref="C141">
    <cfRule type="cellIs" dxfId="9069" priority="8953" operator="equal">
      <formula>0</formula>
    </cfRule>
  </conditionalFormatting>
  <conditionalFormatting sqref="B142 D142:L142">
    <cfRule type="cellIs" dxfId="9068" priority="8952" operator="equal">
      <formula>0</formula>
    </cfRule>
  </conditionalFormatting>
  <conditionalFormatting sqref="C142">
    <cfRule type="cellIs" dxfId="9067" priority="8951" operator="equal">
      <formula>0</formula>
    </cfRule>
  </conditionalFormatting>
  <conditionalFormatting sqref="B141 D141:L141">
    <cfRule type="cellIs" dxfId="9066" priority="8950" operator="equal">
      <formula>0</formula>
    </cfRule>
  </conditionalFormatting>
  <conditionalFormatting sqref="C141">
    <cfRule type="cellIs" dxfId="9065" priority="8949" operator="equal">
      <formula>0</formula>
    </cfRule>
  </conditionalFormatting>
  <conditionalFormatting sqref="B142 D142:L142">
    <cfRule type="cellIs" dxfId="9064" priority="8948" operator="equal">
      <formula>0</formula>
    </cfRule>
  </conditionalFormatting>
  <conditionalFormatting sqref="C142">
    <cfRule type="cellIs" dxfId="9063" priority="8947" operator="equal">
      <formula>0</formula>
    </cfRule>
  </conditionalFormatting>
  <conditionalFormatting sqref="B142 D142:L142">
    <cfRule type="cellIs" dxfId="9062" priority="8946" operator="equal">
      <formula>0</formula>
    </cfRule>
  </conditionalFormatting>
  <conditionalFormatting sqref="C142">
    <cfRule type="cellIs" dxfId="9061" priority="8945" operator="equal">
      <formula>0</formula>
    </cfRule>
  </conditionalFormatting>
  <conditionalFormatting sqref="B137 D137:L137">
    <cfRule type="cellIs" dxfId="9060" priority="8944" operator="equal">
      <formula>0</formula>
    </cfRule>
  </conditionalFormatting>
  <conditionalFormatting sqref="C137">
    <cfRule type="cellIs" dxfId="9059" priority="8943" operator="equal">
      <formula>0</formula>
    </cfRule>
  </conditionalFormatting>
  <conditionalFormatting sqref="B138 D138:L138">
    <cfRule type="cellIs" dxfId="9058" priority="8942" operator="equal">
      <formula>0</formula>
    </cfRule>
  </conditionalFormatting>
  <conditionalFormatting sqref="C138">
    <cfRule type="cellIs" dxfId="9057" priority="8941" operator="equal">
      <formula>0</formula>
    </cfRule>
  </conditionalFormatting>
  <conditionalFormatting sqref="B138 D138:L138">
    <cfRule type="cellIs" dxfId="9056" priority="8940" operator="equal">
      <formula>0</formula>
    </cfRule>
  </conditionalFormatting>
  <conditionalFormatting sqref="C138">
    <cfRule type="cellIs" dxfId="9055" priority="8939" operator="equal">
      <formula>0</formula>
    </cfRule>
  </conditionalFormatting>
  <conditionalFormatting sqref="B139 D139:L139">
    <cfRule type="cellIs" dxfId="9054" priority="8938" operator="equal">
      <formula>0</formula>
    </cfRule>
  </conditionalFormatting>
  <conditionalFormatting sqref="C139">
    <cfRule type="cellIs" dxfId="9053" priority="8937" operator="equal">
      <formula>0</formula>
    </cfRule>
  </conditionalFormatting>
  <conditionalFormatting sqref="B138 D138:L138">
    <cfRule type="cellIs" dxfId="9052" priority="8936" operator="equal">
      <formula>0</formula>
    </cfRule>
  </conditionalFormatting>
  <conditionalFormatting sqref="C138">
    <cfRule type="cellIs" dxfId="9051" priority="8935" operator="equal">
      <formula>0</formula>
    </cfRule>
  </conditionalFormatting>
  <conditionalFormatting sqref="B139 D139:L139">
    <cfRule type="cellIs" dxfId="9050" priority="8934" operator="equal">
      <formula>0</formula>
    </cfRule>
  </conditionalFormatting>
  <conditionalFormatting sqref="C139">
    <cfRule type="cellIs" dxfId="9049" priority="8933" operator="equal">
      <formula>0</formula>
    </cfRule>
  </conditionalFormatting>
  <conditionalFormatting sqref="B139 D139:L139">
    <cfRule type="cellIs" dxfId="9048" priority="8932" operator="equal">
      <formula>0</formula>
    </cfRule>
  </conditionalFormatting>
  <conditionalFormatting sqref="C139">
    <cfRule type="cellIs" dxfId="9047" priority="8931" operator="equal">
      <formula>0</formula>
    </cfRule>
  </conditionalFormatting>
  <conditionalFormatting sqref="B140 D140:L140">
    <cfRule type="cellIs" dxfId="9046" priority="8930" operator="equal">
      <formula>0</formula>
    </cfRule>
  </conditionalFormatting>
  <conditionalFormatting sqref="C140">
    <cfRule type="cellIs" dxfId="9045" priority="8929" operator="equal">
      <formula>0</formula>
    </cfRule>
  </conditionalFormatting>
  <conditionalFormatting sqref="B139 D139:L139">
    <cfRule type="cellIs" dxfId="9044" priority="8928" operator="equal">
      <formula>0</formula>
    </cfRule>
  </conditionalFormatting>
  <conditionalFormatting sqref="C139">
    <cfRule type="cellIs" dxfId="9043" priority="8927" operator="equal">
      <formula>0</formula>
    </cfRule>
  </conditionalFormatting>
  <conditionalFormatting sqref="B140 D140:L140">
    <cfRule type="cellIs" dxfId="9042" priority="8926" operator="equal">
      <formula>0</formula>
    </cfRule>
  </conditionalFormatting>
  <conditionalFormatting sqref="C140">
    <cfRule type="cellIs" dxfId="9041" priority="8925" operator="equal">
      <formula>0</formula>
    </cfRule>
  </conditionalFormatting>
  <conditionalFormatting sqref="B140 D140:L140">
    <cfRule type="cellIs" dxfId="9040" priority="8924" operator="equal">
      <formula>0</formula>
    </cfRule>
  </conditionalFormatting>
  <conditionalFormatting sqref="C140">
    <cfRule type="cellIs" dxfId="9039" priority="8923" operator="equal">
      <formula>0</formula>
    </cfRule>
  </conditionalFormatting>
  <conditionalFormatting sqref="B141 D141:L141">
    <cfRule type="cellIs" dxfId="9038" priority="8922" operator="equal">
      <formula>0</formula>
    </cfRule>
  </conditionalFormatting>
  <conditionalFormatting sqref="C141">
    <cfRule type="cellIs" dxfId="9037" priority="8921" operator="equal">
      <formula>0</formula>
    </cfRule>
  </conditionalFormatting>
  <conditionalFormatting sqref="B140 D140:L140">
    <cfRule type="cellIs" dxfId="9036" priority="8920" operator="equal">
      <formula>0</formula>
    </cfRule>
  </conditionalFormatting>
  <conditionalFormatting sqref="C140">
    <cfRule type="cellIs" dxfId="9035" priority="8919" operator="equal">
      <formula>0</formula>
    </cfRule>
  </conditionalFormatting>
  <conditionalFormatting sqref="B141 D141:L141">
    <cfRule type="cellIs" dxfId="9034" priority="8918" operator="equal">
      <formula>0</formula>
    </cfRule>
  </conditionalFormatting>
  <conditionalFormatting sqref="C141">
    <cfRule type="cellIs" dxfId="9033" priority="8917" operator="equal">
      <formula>0</formula>
    </cfRule>
  </conditionalFormatting>
  <conditionalFormatting sqref="B141 D141:L141">
    <cfRule type="cellIs" dxfId="9032" priority="8916" operator="equal">
      <formula>0</formula>
    </cfRule>
  </conditionalFormatting>
  <conditionalFormatting sqref="C141">
    <cfRule type="cellIs" dxfId="9031" priority="8915" operator="equal">
      <formula>0</formula>
    </cfRule>
  </conditionalFormatting>
  <conditionalFormatting sqref="B142 D142:L142">
    <cfRule type="cellIs" dxfId="9030" priority="8914" operator="equal">
      <formula>0</formula>
    </cfRule>
  </conditionalFormatting>
  <conditionalFormatting sqref="C142">
    <cfRule type="cellIs" dxfId="9029" priority="8913" operator="equal">
      <formula>0</formula>
    </cfRule>
  </conditionalFormatting>
  <conditionalFormatting sqref="B140 D140:L140">
    <cfRule type="cellIs" dxfId="9028" priority="8912" operator="equal">
      <formula>0</formula>
    </cfRule>
  </conditionalFormatting>
  <conditionalFormatting sqref="C140">
    <cfRule type="cellIs" dxfId="9027" priority="8911" operator="equal">
      <formula>0</formula>
    </cfRule>
  </conditionalFormatting>
  <conditionalFormatting sqref="B141 D141:L141">
    <cfRule type="cellIs" dxfId="9026" priority="8910" operator="equal">
      <formula>0</formula>
    </cfRule>
  </conditionalFormatting>
  <conditionalFormatting sqref="C141">
    <cfRule type="cellIs" dxfId="9025" priority="8909" operator="equal">
      <formula>0</formula>
    </cfRule>
  </conditionalFormatting>
  <conditionalFormatting sqref="B141 D141:L141">
    <cfRule type="cellIs" dxfId="9024" priority="8908" operator="equal">
      <formula>0</formula>
    </cfRule>
  </conditionalFormatting>
  <conditionalFormatting sqref="C141">
    <cfRule type="cellIs" dxfId="9023" priority="8907" operator="equal">
      <formula>0</formula>
    </cfRule>
  </conditionalFormatting>
  <conditionalFormatting sqref="B142 D142:L142">
    <cfRule type="cellIs" dxfId="9022" priority="8906" operator="equal">
      <formula>0</formula>
    </cfRule>
  </conditionalFormatting>
  <conditionalFormatting sqref="C142">
    <cfRule type="cellIs" dxfId="9021" priority="8905" operator="equal">
      <formula>0</formula>
    </cfRule>
  </conditionalFormatting>
  <conditionalFormatting sqref="B141 D141:L141">
    <cfRule type="cellIs" dxfId="9020" priority="8904" operator="equal">
      <formula>0</formula>
    </cfRule>
  </conditionalFormatting>
  <conditionalFormatting sqref="C141">
    <cfRule type="cellIs" dxfId="9019" priority="8903" operator="equal">
      <formula>0</formula>
    </cfRule>
  </conditionalFormatting>
  <conditionalFormatting sqref="B142 D142:L142">
    <cfRule type="cellIs" dxfId="9018" priority="8902" operator="equal">
      <formula>0</formula>
    </cfRule>
  </conditionalFormatting>
  <conditionalFormatting sqref="C142">
    <cfRule type="cellIs" dxfId="9017" priority="8901" operator="equal">
      <formula>0</formula>
    </cfRule>
  </conditionalFormatting>
  <conditionalFormatting sqref="B142 D142:L142">
    <cfRule type="cellIs" dxfId="9016" priority="8900" operator="equal">
      <formula>0</formula>
    </cfRule>
  </conditionalFormatting>
  <conditionalFormatting sqref="C142">
    <cfRule type="cellIs" dxfId="9015" priority="8899" operator="equal">
      <formula>0</formula>
    </cfRule>
  </conditionalFormatting>
  <conditionalFormatting sqref="B143 D143:L143">
    <cfRule type="cellIs" dxfId="9014" priority="8898" operator="equal">
      <formula>0</formula>
    </cfRule>
  </conditionalFormatting>
  <conditionalFormatting sqref="C143">
    <cfRule type="cellIs" dxfId="9013" priority="8897" operator="equal">
      <formula>0</formula>
    </cfRule>
  </conditionalFormatting>
  <conditionalFormatting sqref="B142 D142:L142">
    <cfRule type="cellIs" dxfId="9012" priority="8896" operator="equal">
      <formula>0</formula>
    </cfRule>
  </conditionalFormatting>
  <conditionalFormatting sqref="C142">
    <cfRule type="cellIs" dxfId="9011" priority="8895" operator="equal">
      <formula>0</formula>
    </cfRule>
  </conditionalFormatting>
  <conditionalFormatting sqref="B143 D143:L143">
    <cfRule type="cellIs" dxfId="9010" priority="8894" operator="equal">
      <formula>0</formula>
    </cfRule>
  </conditionalFormatting>
  <conditionalFormatting sqref="C143">
    <cfRule type="cellIs" dxfId="9009" priority="8893" operator="equal">
      <formula>0</formula>
    </cfRule>
  </conditionalFormatting>
  <conditionalFormatting sqref="B143 D143:L143">
    <cfRule type="cellIs" dxfId="9008" priority="8892" operator="equal">
      <formula>0</formula>
    </cfRule>
  </conditionalFormatting>
  <conditionalFormatting sqref="C143">
    <cfRule type="cellIs" dxfId="9007" priority="8891" operator="equal">
      <formula>0</formula>
    </cfRule>
  </conditionalFormatting>
  <conditionalFormatting sqref="B143 D143:L143">
    <cfRule type="cellIs" dxfId="9006" priority="8890" operator="equal">
      <formula>0</formula>
    </cfRule>
  </conditionalFormatting>
  <conditionalFormatting sqref="C143">
    <cfRule type="cellIs" dxfId="9005" priority="8889" operator="equal">
      <formula>0</formula>
    </cfRule>
  </conditionalFormatting>
  <conditionalFormatting sqref="B139 D139:L139">
    <cfRule type="cellIs" dxfId="9004" priority="8888" operator="equal">
      <formula>0</formula>
    </cfRule>
  </conditionalFormatting>
  <conditionalFormatting sqref="C139">
    <cfRule type="cellIs" dxfId="9003" priority="8887" operator="equal">
      <formula>0</formula>
    </cfRule>
  </conditionalFormatting>
  <conditionalFormatting sqref="B140 D140:L140">
    <cfRule type="cellIs" dxfId="9002" priority="8886" operator="equal">
      <formula>0</formula>
    </cfRule>
  </conditionalFormatting>
  <conditionalFormatting sqref="C140">
    <cfRule type="cellIs" dxfId="9001" priority="8885" operator="equal">
      <formula>0</formula>
    </cfRule>
  </conditionalFormatting>
  <conditionalFormatting sqref="B140 D140:L140">
    <cfRule type="cellIs" dxfId="9000" priority="8884" operator="equal">
      <formula>0</formula>
    </cfRule>
  </conditionalFormatting>
  <conditionalFormatting sqref="C140">
    <cfRule type="cellIs" dxfId="8999" priority="8883" operator="equal">
      <formula>0</formula>
    </cfRule>
  </conditionalFormatting>
  <conditionalFormatting sqref="B141 D141:L141">
    <cfRule type="cellIs" dxfId="8998" priority="8882" operator="equal">
      <formula>0</formula>
    </cfRule>
  </conditionalFormatting>
  <conditionalFormatting sqref="C141">
    <cfRule type="cellIs" dxfId="8997" priority="8881" operator="equal">
      <formula>0</formula>
    </cfRule>
  </conditionalFormatting>
  <conditionalFormatting sqref="B140 D140:L140">
    <cfRule type="cellIs" dxfId="8996" priority="8880" operator="equal">
      <formula>0</formula>
    </cfRule>
  </conditionalFormatting>
  <conditionalFormatting sqref="C140">
    <cfRule type="cellIs" dxfId="8995" priority="8879" operator="equal">
      <formula>0</formula>
    </cfRule>
  </conditionalFormatting>
  <conditionalFormatting sqref="B141 D141:L141">
    <cfRule type="cellIs" dxfId="8994" priority="8878" operator="equal">
      <formula>0</formula>
    </cfRule>
  </conditionalFormatting>
  <conditionalFormatting sqref="C141">
    <cfRule type="cellIs" dxfId="8993" priority="8877" operator="equal">
      <formula>0</formula>
    </cfRule>
  </conditionalFormatting>
  <conditionalFormatting sqref="B141 D141:L141">
    <cfRule type="cellIs" dxfId="8992" priority="8876" operator="equal">
      <formula>0</formula>
    </cfRule>
  </conditionalFormatting>
  <conditionalFormatting sqref="C141">
    <cfRule type="cellIs" dxfId="8991" priority="8875" operator="equal">
      <formula>0</formula>
    </cfRule>
  </conditionalFormatting>
  <conditionalFormatting sqref="B142 D142:L142">
    <cfRule type="cellIs" dxfId="8990" priority="8874" operator="equal">
      <formula>0</formula>
    </cfRule>
  </conditionalFormatting>
  <conditionalFormatting sqref="C142">
    <cfRule type="cellIs" dxfId="8989" priority="8873" operator="equal">
      <formula>0</formula>
    </cfRule>
  </conditionalFormatting>
  <conditionalFormatting sqref="B141 D141:L141">
    <cfRule type="cellIs" dxfId="8988" priority="8872" operator="equal">
      <formula>0</formula>
    </cfRule>
  </conditionalFormatting>
  <conditionalFormatting sqref="C141">
    <cfRule type="cellIs" dxfId="8987" priority="8871" operator="equal">
      <formula>0</formula>
    </cfRule>
  </conditionalFormatting>
  <conditionalFormatting sqref="B142 D142:L142">
    <cfRule type="cellIs" dxfId="8986" priority="8870" operator="equal">
      <formula>0</formula>
    </cfRule>
  </conditionalFormatting>
  <conditionalFormatting sqref="C142">
    <cfRule type="cellIs" dxfId="8985" priority="8869" operator="equal">
      <formula>0</formula>
    </cfRule>
  </conditionalFormatting>
  <conditionalFormatting sqref="B142 D142:L142">
    <cfRule type="cellIs" dxfId="8984" priority="8868" operator="equal">
      <formula>0</formula>
    </cfRule>
  </conditionalFormatting>
  <conditionalFormatting sqref="C142">
    <cfRule type="cellIs" dxfId="8983" priority="8867" operator="equal">
      <formula>0</formula>
    </cfRule>
  </conditionalFormatting>
  <conditionalFormatting sqref="B143 D143:L143">
    <cfRule type="cellIs" dxfId="8982" priority="8866" operator="equal">
      <formula>0</formula>
    </cfRule>
  </conditionalFormatting>
  <conditionalFormatting sqref="C143">
    <cfRule type="cellIs" dxfId="8981" priority="8865" operator="equal">
      <formula>0</formula>
    </cfRule>
  </conditionalFormatting>
  <conditionalFormatting sqref="B142 D142:L142">
    <cfRule type="cellIs" dxfId="8980" priority="8864" operator="equal">
      <formula>0</formula>
    </cfRule>
  </conditionalFormatting>
  <conditionalFormatting sqref="C142">
    <cfRule type="cellIs" dxfId="8979" priority="8863" operator="equal">
      <formula>0</formula>
    </cfRule>
  </conditionalFormatting>
  <conditionalFormatting sqref="B143 D143:L143">
    <cfRule type="cellIs" dxfId="8978" priority="8862" operator="equal">
      <formula>0</formula>
    </cfRule>
  </conditionalFormatting>
  <conditionalFormatting sqref="C143">
    <cfRule type="cellIs" dxfId="8977" priority="8861" operator="equal">
      <formula>0</formula>
    </cfRule>
  </conditionalFormatting>
  <conditionalFormatting sqref="B143 D143:L143">
    <cfRule type="cellIs" dxfId="8976" priority="8860" operator="equal">
      <formula>0</formula>
    </cfRule>
  </conditionalFormatting>
  <conditionalFormatting sqref="C143">
    <cfRule type="cellIs" dxfId="8975" priority="8859" operator="equal">
      <formula>0</formula>
    </cfRule>
  </conditionalFormatting>
  <conditionalFormatting sqref="B139 D139:L139">
    <cfRule type="cellIs" dxfId="8974" priority="8858" operator="equal">
      <formula>0</formula>
    </cfRule>
  </conditionalFormatting>
  <conditionalFormatting sqref="C139">
    <cfRule type="cellIs" dxfId="8973" priority="8857" operator="equal">
      <formula>0</formula>
    </cfRule>
  </conditionalFormatting>
  <conditionalFormatting sqref="B140 D140:L140">
    <cfRule type="cellIs" dxfId="8972" priority="8856" operator="equal">
      <formula>0</formula>
    </cfRule>
  </conditionalFormatting>
  <conditionalFormatting sqref="C140">
    <cfRule type="cellIs" dxfId="8971" priority="8855" operator="equal">
      <formula>0</formula>
    </cfRule>
  </conditionalFormatting>
  <conditionalFormatting sqref="B140 D140:L140">
    <cfRule type="cellIs" dxfId="8970" priority="8854" operator="equal">
      <formula>0</formula>
    </cfRule>
  </conditionalFormatting>
  <conditionalFormatting sqref="C140">
    <cfRule type="cellIs" dxfId="8969" priority="8853" operator="equal">
      <formula>0</formula>
    </cfRule>
  </conditionalFormatting>
  <conditionalFormatting sqref="B141 D141:L141">
    <cfRule type="cellIs" dxfId="8968" priority="8852" operator="equal">
      <formula>0</formula>
    </cfRule>
  </conditionalFormatting>
  <conditionalFormatting sqref="C141">
    <cfRule type="cellIs" dxfId="8967" priority="8851" operator="equal">
      <formula>0</formula>
    </cfRule>
  </conditionalFormatting>
  <conditionalFormatting sqref="B140 D140:L140">
    <cfRule type="cellIs" dxfId="8966" priority="8850" operator="equal">
      <formula>0</formula>
    </cfRule>
  </conditionalFormatting>
  <conditionalFormatting sqref="C140">
    <cfRule type="cellIs" dxfId="8965" priority="8849" operator="equal">
      <formula>0</formula>
    </cfRule>
  </conditionalFormatting>
  <conditionalFormatting sqref="B141 D141:L141">
    <cfRule type="cellIs" dxfId="8964" priority="8848" operator="equal">
      <formula>0</formula>
    </cfRule>
  </conditionalFormatting>
  <conditionalFormatting sqref="C141">
    <cfRule type="cellIs" dxfId="8963" priority="8847" operator="equal">
      <formula>0</formula>
    </cfRule>
  </conditionalFormatting>
  <conditionalFormatting sqref="B141 D141:L141">
    <cfRule type="cellIs" dxfId="8962" priority="8846" operator="equal">
      <formula>0</formula>
    </cfRule>
  </conditionalFormatting>
  <conditionalFormatting sqref="C141">
    <cfRule type="cellIs" dxfId="8961" priority="8845" operator="equal">
      <formula>0</formula>
    </cfRule>
  </conditionalFormatting>
  <conditionalFormatting sqref="B142 D142:L142">
    <cfRule type="cellIs" dxfId="8960" priority="8844" operator="equal">
      <formula>0</formula>
    </cfRule>
  </conditionalFormatting>
  <conditionalFormatting sqref="C142">
    <cfRule type="cellIs" dxfId="8959" priority="8843" operator="equal">
      <formula>0</formula>
    </cfRule>
  </conditionalFormatting>
  <conditionalFormatting sqref="B141 D141:L141">
    <cfRule type="cellIs" dxfId="8958" priority="8842" operator="equal">
      <formula>0</formula>
    </cfRule>
  </conditionalFormatting>
  <conditionalFormatting sqref="C141">
    <cfRule type="cellIs" dxfId="8957" priority="8841" operator="equal">
      <formula>0</formula>
    </cfRule>
  </conditionalFormatting>
  <conditionalFormatting sqref="B142 D142:L142">
    <cfRule type="cellIs" dxfId="8956" priority="8840" operator="equal">
      <formula>0</formula>
    </cfRule>
  </conditionalFormatting>
  <conditionalFormatting sqref="C142">
    <cfRule type="cellIs" dxfId="8955" priority="8839" operator="equal">
      <formula>0</formula>
    </cfRule>
  </conditionalFormatting>
  <conditionalFormatting sqref="B142 D142:L142">
    <cfRule type="cellIs" dxfId="8954" priority="8838" operator="equal">
      <formula>0</formula>
    </cfRule>
  </conditionalFormatting>
  <conditionalFormatting sqref="C142">
    <cfRule type="cellIs" dxfId="8953" priority="8837" operator="equal">
      <formula>0</formula>
    </cfRule>
  </conditionalFormatting>
  <conditionalFormatting sqref="B143 D143:L143">
    <cfRule type="cellIs" dxfId="8952" priority="8836" operator="equal">
      <formula>0</formula>
    </cfRule>
  </conditionalFormatting>
  <conditionalFormatting sqref="C143">
    <cfRule type="cellIs" dxfId="8951" priority="8835" operator="equal">
      <formula>0</formula>
    </cfRule>
  </conditionalFormatting>
  <conditionalFormatting sqref="B142 D142:L142">
    <cfRule type="cellIs" dxfId="8950" priority="8834" operator="equal">
      <formula>0</formula>
    </cfRule>
  </conditionalFormatting>
  <conditionalFormatting sqref="C142">
    <cfRule type="cellIs" dxfId="8949" priority="8833" operator="equal">
      <formula>0</formula>
    </cfRule>
  </conditionalFormatting>
  <conditionalFormatting sqref="B143 D143:L143">
    <cfRule type="cellIs" dxfId="8948" priority="8832" operator="equal">
      <formula>0</formula>
    </cfRule>
  </conditionalFormatting>
  <conditionalFormatting sqref="C143">
    <cfRule type="cellIs" dxfId="8947" priority="8831" operator="equal">
      <formula>0</formula>
    </cfRule>
  </conditionalFormatting>
  <conditionalFormatting sqref="B143 D143:L143">
    <cfRule type="cellIs" dxfId="8946" priority="8830" operator="equal">
      <formula>0</formula>
    </cfRule>
  </conditionalFormatting>
  <conditionalFormatting sqref="C143">
    <cfRule type="cellIs" dxfId="8945" priority="8829" operator="equal">
      <formula>0</formula>
    </cfRule>
  </conditionalFormatting>
  <conditionalFormatting sqref="B138 D138:L138">
    <cfRule type="cellIs" dxfId="8944" priority="8828" operator="equal">
      <formula>0</formula>
    </cfRule>
  </conditionalFormatting>
  <conditionalFormatting sqref="C138">
    <cfRule type="cellIs" dxfId="8943" priority="8827" operator="equal">
      <formula>0</formula>
    </cfRule>
  </conditionalFormatting>
  <conditionalFormatting sqref="B139 D139:L139">
    <cfRule type="cellIs" dxfId="8942" priority="8826" operator="equal">
      <formula>0</formula>
    </cfRule>
  </conditionalFormatting>
  <conditionalFormatting sqref="C139">
    <cfRule type="cellIs" dxfId="8941" priority="8825" operator="equal">
      <formula>0</formula>
    </cfRule>
  </conditionalFormatting>
  <conditionalFormatting sqref="B139 D139:L139">
    <cfRule type="cellIs" dxfId="8940" priority="8824" operator="equal">
      <formula>0</formula>
    </cfRule>
  </conditionalFormatting>
  <conditionalFormatting sqref="C139">
    <cfRule type="cellIs" dxfId="8939" priority="8823" operator="equal">
      <formula>0</formula>
    </cfRule>
  </conditionalFormatting>
  <conditionalFormatting sqref="B140 D140:L140">
    <cfRule type="cellIs" dxfId="8938" priority="8822" operator="equal">
      <formula>0</formula>
    </cfRule>
  </conditionalFormatting>
  <conditionalFormatting sqref="C140">
    <cfRule type="cellIs" dxfId="8937" priority="8821" operator="equal">
      <formula>0</formula>
    </cfRule>
  </conditionalFormatting>
  <conditionalFormatting sqref="B139 D139:L139">
    <cfRule type="cellIs" dxfId="8936" priority="8820" operator="equal">
      <formula>0</formula>
    </cfRule>
  </conditionalFormatting>
  <conditionalFormatting sqref="C139">
    <cfRule type="cellIs" dxfId="8935" priority="8819" operator="equal">
      <formula>0</formula>
    </cfRule>
  </conditionalFormatting>
  <conditionalFormatting sqref="B140 D140:L140">
    <cfRule type="cellIs" dxfId="8934" priority="8818" operator="equal">
      <formula>0</formula>
    </cfRule>
  </conditionalFormatting>
  <conditionalFormatting sqref="C140">
    <cfRule type="cellIs" dxfId="8933" priority="8817" operator="equal">
      <formula>0</formula>
    </cfRule>
  </conditionalFormatting>
  <conditionalFormatting sqref="B140 D140:L140">
    <cfRule type="cellIs" dxfId="8932" priority="8816" operator="equal">
      <formula>0</formula>
    </cfRule>
  </conditionalFormatting>
  <conditionalFormatting sqref="C140">
    <cfRule type="cellIs" dxfId="8931" priority="8815" operator="equal">
      <formula>0</formula>
    </cfRule>
  </conditionalFormatting>
  <conditionalFormatting sqref="B141 D141:L141">
    <cfRule type="cellIs" dxfId="8930" priority="8814" operator="equal">
      <formula>0</formula>
    </cfRule>
  </conditionalFormatting>
  <conditionalFormatting sqref="C141">
    <cfRule type="cellIs" dxfId="8929" priority="8813" operator="equal">
      <formula>0</formula>
    </cfRule>
  </conditionalFormatting>
  <conditionalFormatting sqref="B140 D140:L140">
    <cfRule type="cellIs" dxfId="8928" priority="8812" operator="equal">
      <formula>0</formula>
    </cfRule>
  </conditionalFormatting>
  <conditionalFormatting sqref="C140">
    <cfRule type="cellIs" dxfId="8927" priority="8811" operator="equal">
      <formula>0</formula>
    </cfRule>
  </conditionalFormatting>
  <conditionalFormatting sqref="B141 D141:L141">
    <cfRule type="cellIs" dxfId="8926" priority="8810" operator="equal">
      <formula>0</formula>
    </cfRule>
  </conditionalFormatting>
  <conditionalFormatting sqref="C141">
    <cfRule type="cellIs" dxfId="8925" priority="8809" operator="equal">
      <formula>0</formula>
    </cfRule>
  </conditionalFormatting>
  <conditionalFormatting sqref="B141 D141:L141">
    <cfRule type="cellIs" dxfId="8924" priority="8808" operator="equal">
      <formula>0</formula>
    </cfRule>
  </conditionalFormatting>
  <conditionalFormatting sqref="C141">
    <cfRule type="cellIs" dxfId="8923" priority="8807" operator="equal">
      <formula>0</formula>
    </cfRule>
  </conditionalFormatting>
  <conditionalFormatting sqref="B142 D142:L142">
    <cfRule type="cellIs" dxfId="8922" priority="8806" operator="equal">
      <formula>0</formula>
    </cfRule>
  </conditionalFormatting>
  <conditionalFormatting sqref="C142">
    <cfRule type="cellIs" dxfId="8921" priority="8805" operator="equal">
      <formula>0</formula>
    </cfRule>
  </conditionalFormatting>
  <conditionalFormatting sqref="B141 D141:L141">
    <cfRule type="cellIs" dxfId="8920" priority="8804" operator="equal">
      <formula>0</formula>
    </cfRule>
  </conditionalFormatting>
  <conditionalFormatting sqref="C141">
    <cfRule type="cellIs" dxfId="8919" priority="8803" operator="equal">
      <formula>0</formula>
    </cfRule>
  </conditionalFormatting>
  <conditionalFormatting sqref="B142 D142:L142">
    <cfRule type="cellIs" dxfId="8918" priority="8802" operator="equal">
      <formula>0</formula>
    </cfRule>
  </conditionalFormatting>
  <conditionalFormatting sqref="C142">
    <cfRule type="cellIs" dxfId="8917" priority="8801" operator="equal">
      <formula>0</formula>
    </cfRule>
  </conditionalFormatting>
  <conditionalFormatting sqref="B142 D142:L142">
    <cfRule type="cellIs" dxfId="8916" priority="8800" operator="equal">
      <formula>0</formula>
    </cfRule>
  </conditionalFormatting>
  <conditionalFormatting sqref="C142">
    <cfRule type="cellIs" dxfId="8915" priority="8799" operator="equal">
      <formula>0</formula>
    </cfRule>
  </conditionalFormatting>
  <conditionalFormatting sqref="B143 D143:L143">
    <cfRule type="cellIs" dxfId="8914" priority="8798" operator="equal">
      <formula>0</formula>
    </cfRule>
  </conditionalFormatting>
  <conditionalFormatting sqref="C143">
    <cfRule type="cellIs" dxfId="8913" priority="8797" operator="equal">
      <formula>0</formula>
    </cfRule>
  </conditionalFormatting>
  <conditionalFormatting sqref="B140 D140:L140">
    <cfRule type="cellIs" dxfId="8912" priority="8796" operator="equal">
      <formula>0</formula>
    </cfRule>
  </conditionalFormatting>
  <conditionalFormatting sqref="C140">
    <cfRule type="cellIs" dxfId="8911" priority="8795" operator="equal">
      <formula>0</formula>
    </cfRule>
  </conditionalFormatting>
  <conditionalFormatting sqref="B141 D141:L141">
    <cfRule type="cellIs" dxfId="8910" priority="8794" operator="equal">
      <formula>0</formula>
    </cfRule>
  </conditionalFormatting>
  <conditionalFormatting sqref="C141">
    <cfRule type="cellIs" dxfId="8909" priority="8793" operator="equal">
      <formula>0</formula>
    </cfRule>
  </conditionalFormatting>
  <conditionalFormatting sqref="B141 D141:L141">
    <cfRule type="cellIs" dxfId="8908" priority="8792" operator="equal">
      <formula>0</formula>
    </cfRule>
  </conditionalFormatting>
  <conditionalFormatting sqref="C141">
    <cfRule type="cellIs" dxfId="8907" priority="8791" operator="equal">
      <formula>0</formula>
    </cfRule>
  </conditionalFormatting>
  <conditionalFormatting sqref="B142 D142:L142">
    <cfRule type="cellIs" dxfId="8906" priority="8790" operator="equal">
      <formula>0</formula>
    </cfRule>
  </conditionalFormatting>
  <conditionalFormatting sqref="C142">
    <cfRule type="cellIs" dxfId="8905" priority="8789" operator="equal">
      <formula>0</formula>
    </cfRule>
  </conditionalFormatting>
  <conditionalFormatting sqref="B141 D141:L141">
    <cfRule type="cellIs" dxfId="8904" priority="8788" operator="equal">
      <formula>0</formula>
    </cfRule>
  </conditionalFormatting>
  <conditionalFormatting sqref="C141">
    <cfRule type="cellIs" dxfId="8903" priority="8787" operator="equal">
      <formula>0</formula>
    </cfRule>
  </conditionalFormatting>
  <conditionalFormatting sqref="B142 D142:L142">
    <cfRule type="cellIs" dxfId="8902" priority="8786" operator="equal">
      <formula>0</formula>
    </cfRule>
  </conditionalFormatting>
  <conditionalFormatting sqref="C142">
    <cfRule type="cellIs" dxfId="8901" priority="8785" operator="equal">
      <formula>0</formula>
    </cfRule>
  </conditionalFormatting>
  <conditionalFormatting sqref="B142 D142:L142">
    <cfRule type="cellIs" dxfId="8900" priority="8784" operator="equal">
      <formula>0</formula>
    </cfRule>
  </conditionalFormatting>
  <conditionalFormatting sqref="C142">
    <cfRule type="cellIs" dxfId="8899" priority="8783" operator="equal">
      <formula>0</formula>
    </cfRule>
  </conditionalFormatting>
  <conditionalFormatting sqref="B143 D143:L143">
    <cfRule type="cellIs" dxfId="8898" priority="8782" operator="equal">
      <formula>0</formula>
    </cfRule>
  </conditionalFormatting>
  <conditionalFormatting sqref="C143">
    <cfRule type="cellIs" dxfId="8897" priority="8781" operator="equal">
      <formula>0</formula>
    </cfRule>
  </conditionalFormatting>
  <conditionalFormatting sqref="B142 D142:L142">
    <cfRule type="cellIs" dxfId="8896" priority="8780" operator="equal">
      <formula>0</formula>
    </cfRule>
  </conditionalFormatting>
  <conditionalFormatting sqref="C142">
    <cfRule type="cellIs" dxfId="8895" priority="8779" operator="equal">
      <formula>0</formula>
    </cfRule>
  </conditionalFormatting>
  <conditionalFormatting sqref="B143 D143:L143">
    <cfRule type="cellIs" dxfId="8894" priority="8778" operator="equal">
      <formula>0</formula>
    </cfRule>
  </conditionalFormatting>
  <conditionalFormatting sqref="C143">
    <cfRule type="cellIs" dxfId="8893" priority="8777" operator="equal">
      <formula>0</formula>
    </cfRule>
  </conditionalFormatting>
  <conditionalFormatting sqref="B143 D143:L143">
    <cfRule type="cellIs" dxfId="8892" priority="8776" operator="equal">
      <formula>0</formula>
    </cfRule>
  </conditionalFormatting>
  <conditionalFormatting sqref="C143">
    <cfRule type="cellIs" dxfId="8891" priority="8775" operator="equal">
      <formula>0</formula>
    </cfRule>
  </conditionalFormatting>
  <conditionalFormatting sqref="B144 D144:L144">
    <cfRule type="cellIs" dxfId="8890" priority="8774" operator="equal">
      <formula>0</formula>
    </cfRule>
  </conditionalFormatting>
  <conditionalFormatting sqref="C144">
    <cfRule type="cellIs" dxfId="8889" priority="8773" operator="equal">
      <formula>0</formula>
    </cfRule>
  </conditionalFormatting>
  <conditionalFormatting sqref="B143 D143:L143">
    <cfRule type="cellIs" dxfId="8888" priority="8772" operator="equal">
      <formula>0</formula>
    </cfRule>
  </conditionalFormatting>
  <conditionalFormatting sqref="C143">
    <cfRule type="cellIs" dxfId="8887" priority="8771" operator="equal">
      <formula>0</formula>
    </cfRule>
  </conditionalFormatting>
  <conditionalFormatting sqref="B144 D144:L144">
    <cfRule type="cellIs" dxfId="8886" priority="8770" operator="equal">
      <formula>0</formula>
    </cfRule>
  </conditionalFormatting>
  <conditionalFormatting sqref="C144">
    <cfRule type="cellIs" dxfId="8885" priority="8769" operator="equal">
      <formula>0</formula>
    </cfRule>
  </conditionalFormatting>
  <conditionalFormatting sqref="B144 D144:L144">
    <cfRule type="cellIs" dxfId="8884" priority="8768" operator="equal">
      <formula>0</formula>
    </cfRule>
  </conditionalFormatting>
  <conditionalFormatting sqref="C144">
    <cfRule type="cellIs" dxfId="8883" priority="8767" operator="equal">
      <formula>0</formula>
    </cfRule>
  </conditionalFormatting>
  <conditionalFormatting sqref="B139 D139:L139">
    <cfRule type="cellIs" dxfId="8882" priority="8766" operator="equal">
      <formula>0</formula>
    </cfRule>
  </conditionalFormatting>
  <conditionalFormatting sqref="C139">
    <cfRule type="cellIs" dxfId="8881" priority="8765" operator="equal">
      <formula>0</formula>
    </cfRule>
  </conditionalFormatting>
  <conditionalFormatting sqref="B140 D140:L140">
    <cfRule type="cellIs" dxfId="8880" priority="8764" operator="equal">
      <formula>0</formula>
    </cfRule>
  </conditionalFormatting>
  <conditionalFormatting sqref="C140">
    <cfRule type="cellIs" dxfId="8879" priority="8763" operator="equal">
      <formula>0</formula>
    </cfRule>
  </conditionalFormatting>
  <conditionalFormatting sqref="B140 D140:L140">
    <cfRule type="cellIs" dxfId="8878" priority="8762" operator="equal">
      <formula>0</formula>
    </cfRule>
  </conditionalFormatting>
  <conditionalFormatting sqref="C140">
    <cfRule type="cellIs" dxfId="8877" priority="8761" operator="equal">
      <formula>0</formula>
    </cfRule>
  </conditionalFormatting>
  <conditionalFormatting sqref="B141 D141:L141">
    <cfRule type="cellIs" dxfId="8876" priority="8760" operator="equal">
      <formula>0</formula>
    </cfRule>
  </conditionalFormatting>
  <conditionalFormatting sqref="C141">
    <cfRule type="cellIs" dxfId="8875" priority="8759" operator="equal">
      <formula>0</formula>
    </cfRule>
  </conditionalFormatting>
  <conditionalFormatting sqref="B140 D140:L140">
    <cfRule type="cellIs" dxfId="8874" priority="8758" operator="equal">
      <formula>0</formula>
    </cfRule>
  </conditionalFormatting>
  <conditionalFormatting sqref="C140">
    <cfRule type="cellIs" dxfId="8873" priority="8757" operator="equal">
      <formula>0</formula>
    </cfRule>
  </conditionalFormatting>
  <conditionalFormatting sqref="B141 D141:L141">
    <cfRule type="cellIs" dxfId="8872" priority="8756" operator="equal">
      <formula>0</formula>
    </cfRule>
  </conditionalFormatting>
  <conditionalFormatting sqref="C141">
    <cfRule type="cellIs" dxfId="8871" priority="8755" operator="equal">
      <formula>0</formula>
    </cfRule>
  </conditionalFormatting>
  <conditionalFormatting sqref="B141 D141:L141">
    <cfRule type="cellIs" dxfId="8870" priority="8754" operator="equal">
      <formula>0</formula>
    </cfRule>
  </conditionalFormatting>
  <conditionalFormatting sqref="C141">
    <cfRule type="cellIs" dxfId="8869" priority="8753" operator="equal">
      <formula>0</formula>
    </cfRule>
  </conditionalFormatting>
  <conditionalFormatting sqref="B142 D142:L142">
    <cfRule type="cellIs" dxfId="8868" priority="8752" operator="equal">
      <formula>0</formula>
    </cfRule>
  </conditionalFormatting>
  <conditionalFormatting sqref="C142">
    <cfRule type="cellIs" dxfId="8867" priority="8751" operator="equal">
      <formula>0</formula>
    </cfRule>
  </conditionalFormatting>
  <conditionalFormatting sqref="B141 D141:L141">
    <cfRule type="cellIs" dxfId="8866" priority="8750" operator="equal">
      <formula>0</formula>
    </cfRule>
  </conditionalFormatting>
  <conditionalFormatting sqref="C141">
    <cfRule type="cellIs" dxfId="8865" priority="8749" operator="equal">
      <formula>0</formula>
    </cfRule>
  </conditionalFormatting>
  <conditionalFormatting sqref="B142 D142:L142">
    <cfRule type="cellIs" dxfId="8864" priority="8748" operator="equal">
      <formula>0</formula>
    </cfRule>
  </conditionalFormatting>
  <conditionalFormatting sqref="C142">
    <cfRule type="cellIs" dxfId="8863" priority="8747" operator="equal">
      <formula>0</formula>
    </cfRule>
  </conditionalFormatting>
  <conditionalFormatting sqref="B142 D142:L142">
    <cfRule type="cellIs" dxfId="8862" priority="8746" operator="equal">
      <formula>0</formula>
    </cfRule>
  </conditionalFormatting>
  <conditionalFormatting sqref="C142">
    <cfRule type="cellIs" dxfId="8861" priority="8745" operator="equal">
      <formula>0</formula>
    </cfRule>
  </conditionalFormatting>
  <conditionalFormatting sqref="B143 D143:L143">
    <cfRule type="cellIs" dxfId="8860" priority="8744" operator="equal">
      <formula>0</formula>
    </cfRule>
  </conditionalFormatting>
  <conditionalFormatting sqref="C143">
    <cfRule type="cellIs" dxfId="8859" priority="8743" operator="equal">
      <formula>0</formula>
    </cfRule>
  </conditionalFormatting>
  <conditionalFormatting sqref="B142 D142:L142">
    <cfRule type="cellIs" dxfId="8858" priority="8742" operator="equal">
      <formula>0</formula>
    </cfRule>
  </conditionalFormatting>
  <conditionalFormatting sqref="C142">
    <cfRule type="cellIs" dxfId="8857" priority="8741" operator="equal">
      <formula>0</formula>
    </cfRule>
  </conditionalFormatting>
  <conditionalFormatting sqref="B143 D143:L143">
    <cfRule type="cellIs" dxfId="8856" priority="8740" operator="equal">
      <formula>0</formula>
    </cfRule>
  </conditionalFormatting>
  <conditionalFormatting sqref="C143">
    <cfRule type="cellIs" dxfId="8855" priority="8739" operator="equal">
      <formula>0</formula>
    </cfRule>
  </conditionalFormatting>
  <conditionalFormatting sqref="B143 D143:L143">
    <cfRule type="cellIs" dxfId="8854" priority="8738" operator="equal">
      <formula>0</formula>
    </cfRule>
  </conditionalFormatting>
  <conditionalFormatting sqref="C143">
    <cfRule type="cellIs" dxfId="8853" priority="8737" operator="equal">
      <formula>0</formula>
    </cfRule>
  </conditionalFormatting>
  <conditionalFormatting sqref="B144 D144:L144">
    <cfRule type="cellIs" dxfId="8852" priority="8736" operator="equal">
      <formula>0</formula>
    </cfRule>
  </conditionalFormatting>
  <conditionalFormatting sqref="C144">
    <cfRule type="cellIs" dxfId="8851" priority="8735" operator="equal">
      <formula>0</formula>
    </cfRule>
  </conditionalFormatting>
  <conditionalFormatting sqref="B139 D139:L139">
    <cfRule type="cellIs" dxfId="8850" priority="8734" operator="equal">
      <formula>0</formula>
    </cfRule>
  </conditionalFormatting>
  <conditionalFormatting sqref="C139">
    <cfRule type="cellIs" dxfId="8849" priority="8733" operator="equal">
      <formula>0</formula>
    </cfRule>
  </conditionalFormatting>
  <conditionalFormatting sqref="B140 D140:L140">
    <cfRule type="cellIs" dxfId="8848" priority="8732" operator="equal">
      <formula>0</formula>
    </cfRule>
  </conditionalFormatting>
  <conditionalFormatting sqref="C140">
    <cfRule type="cellIs" dxfId="8847" priority="8731" operator="equal">
      <formula>0</formula>
    </cfRule>
  </conditionalFormatting>
  <conditionalFormatting sqref="B140 D140:L140">
    <cfRule type="cellIs" dxfId="8846" priority="8730" operator="equal">
      <formula>0</formula>
    </cfRule>
  </conditionalFormatting>
  <conditionalFormatting sqref="C140">
    <cfRule type="cellIs" dxfId="8845" priority="8729" operator="equal">
      <formula>0</formula>
    </cfRule>
  </conditionalFormatting>
  <conditionalFormatting sqref="B141 D141:L141">
    <cfRule type="cellIs" dxfId="8844" priority="8728" operator="equal">
      <formula>0</formula>
    </cfRule>
  </conditionalFormatting>
  <conditionalFormatting sqref="C141">
    <cfRule type="cellIs" dxfId="8843" priority="8727" operator="equal">
      <formula>0</formula>
    </cfRule>
  </conditionalFormatting>
  <conditionalFormatting sqref="B140 D140:L140">
    <cfRule type="cellIs" dxfId="8842" priority="8726" operator="equal">
      <formula>0</formula>
    </cfRule>
  </conditionalFormatting>
  <conditionalFormatting sqref="C140">
    <cfRule type="cellIs" dxfId="8841" priority="8725" operator="equal">
      <formula>0</formula>
    </cfRule>
  </conditionalFormatting>
  <conditionalFormatting sqref="B141 D141:L141">
    <cfRule type="cellIs" dxfId="8840" priority="8724" operator="equal">
      <formula>0</formula>
    </cfRule>
  </conditionalFormatting>
  <conditionalFormatting sqref="C141">
    <cfRule type="cellIs" dxfId="8839" priority="8723" operator="equal">
      <formula>0</formula>
    </cfRule>
  </conditionalFormatting>
  <conditionalFormatting sqref="B141 D141:L141">
    <cfRule type="cellIs" dxfId="8838" priority="8722" operator="equal">
      <formula>0</formula>
    </cfRule>
  </conditionalFormatting>
  <conditionalFormatting sqref="C141">
    <cfRule type="cellIs" dxfId="8837" priority="8721" operator="equal">
      <formula>0</formula>
    </cfRule>
  </conditionalFormatting>
  <conditionalFormatting sqref="B142 D142:L142">
    <cfRule type="cellIs" dxfId="8836" priority="8720" operator="equal">
      <formula>0</formula>
    </cfRule>
  </conditionalFormatting>
  <conditionalFormatting sqref="C142">
    <cfRule type="cellIs" dxfId="8835" priority="8719" operator="equal">
      <formula>0</formula>
    </cfRule>
  </conditionalFormatting>
  <conditionalFormatting sqref="B141 D141:L141">
    <cfRule type="cellIs" dxfId="8834" priority="8718" operator="equal">
      <formula>0</formula>
    </cfRule>
  </conditionalFormatting>
  <conditionalFormatting sqref="C141">
    <cfRule type="cellIs" dxfId="8833" priority="8717" operator="equal">
      <formula>0</formula>
    </cfRule>
  </conditionalFormatting>
  <conditionalFormatting sqref="B142 D142:L142">
    <cfRule type="cellIs" dxfId="8832" priority="8716" operator="equal">
      <formula>0</formula>
    </cfRule>
  </conditionalFormatting>
  <conditionalFormatting sqref="C142">
    <cfRule type="cellIs" dxfId="8831" priority="8715" operator="equal">
      <formula>0</formula>
    </cfRule>
  </conditionalFormatting>
  <conditionalFormatting sqref="B142 D142:L142">
    <cfRule type="cellIs" dxfId="8830" priority="8714" operator="equal">
      <formula>0</formula>
    </cfRule>
  </conditionalFormatting>
  <conditionalFormatting sqref="C142">
    <cfRule type="cellIs" dxfId="8829" priority="8713" operator="equal">
      <formula>0</formula>
    </cfRule>
  </conditionalFormatting>
  <conditionalFormatting sqref="B143 D143:L143">
    <cfRule type="cellIs" dxfId="8828" priority="8712" operator="equal">
      <formula>0</formula>
    </cfRule>
  </conditionalFormatting>
  <conditionalFormatting sqref="C143">
    <cfRule type="cellIs" dxfId="8827" priority="8711" operator="equal">
      <formula>0</formula>
    </cfRule>
  </conditionalFormatting>
  <conditionalFormatting sqref="B142 D142:L142">
    <cfRule type="cellIs" dxfId="8826" priority="8710" operator="equal">
      <formula>0</formula>
    </cfRule>
  </conditionalFormatting>
  <conditionalFormatting sqref="C142">
    <cfRule type="cellIs" dxfId="8825" priority="8709" operator="equal">
      <formula>0</formula>
    </cfRule>
  </conditionalFormatting>
  <conditionalFormatting sqref="B143 D143:L143">
    <cfRule type="cellIs" dxfId="8824" priority="8708" operator="equal">
      <formula>0</formula>
    </cfRule>
  </conditionalFormatting>
  <conditionalFormatting sqref="C143">
    <cfRule type="cellIs" dxfId="8823" priority="8707" operator="equal">
      <formula>0</formula>
    </cfRule>
  </conditionalFormatting>
  <conditionalFormatting sqref="B143 D143:L143">
    <cfRule type="cellIs" dxfId="8822" priority="8706" operator="equal">
      <formula>0</formula>
    </cfRule>
  </conditionalFormatting>
  <conditionalFormatting sqref="C143">
    <cfRule type="cellIs" dxfId="8821" priority="8705" operator="equal">
      <formula>0</formula>
    </cfRule>
  </conditionalFormatting>
  <conditionalFormatting sqref="B138 D138:L138">
    <cfRule type="cellIs" dxfId="8820" priority="8704" operator="equal">
      <formula>0</formula>
    </cfRule>
  </conditionalFormatting>
  <conditionalFormatting sqref="C138">
    <cfRule type="cellIs" dxfId="8819" priority="8703" operator="equal">
      <formula>0</formula>
    </cfRule>
  </conditionalFormatting>
  <conditionalFormatting sqref="B139 D139:L139">
    <cfRule type="cellIs" dxfId="8818" priority="8702" operator="equal">
      <formula>0</formula>
    </cfRule>
  </conditionalFormatting>
  <conditionalFormatting sqref="C139">
    <cfRule type="cellIs" dxfId="8817" priority="8701" operator="equal">
      <formula>0</formula>
    </cfRule>
  </conditionalFormatting>
  <conditionalFormatting sqref="B139 D139:L139">
    <cfRule type="cellIs" dxfId="8816" priority="8700" operator="equal">
      <formula>0</formula>
    </cfRule>
  </conditionalFormatting>
  <conditionalFormatting sqref="C139">
    <cfRule type="cellIs" dxfId="8815" priority="8699" operator="equal">
      <formula>0</formula>
    </cfRule>
  </conditionalFormatting>
  <conditionalFormatting sqref="B140 D140:L140">
    <cfRule type="cellIs" dxfId="8814" priority="8698" operator="equal">
      <formula>0</formula>
    </cfRule>
  </conditionalFormatting>
  <conditionalFormatting sqref="C140">
    <cfRule type="cellIs" dxfId="8813" priority="8697" operator="equal">
      <formula>0</formula>
    </cfRule>
  </conditionalFormatting>
  <conditionalFormatting sqref="B139 D139:L139">
    <cfRule type="cellIs" dxfId="8812" priority="8696" operator="equal">
      <formula>0</formula>
    </cfRule>
  </conditionalFormatting>
  <conditionalFormatting sqref="C139">
    <cfRule type="cellIs" dxfId="8811" priority="8695" operator="equal">
      <formula>0</formula>
    </cfRule>
  </conditionalFormatting>
  <conditionalFormatting sqref="B140 D140:L140">
    <cfRule type="cellIs" dxfId="8810" priority="8694" operator="equal">
      <formula>0</formula>
    </cfRule>
  </conditionalFormatting>
  <conditionalFormatting sqref="C140">
    <cfRule type="cellIs" dxfId="8809" priority="8693" operator="equal">
      <formula>0</formula>
    </cfRule>
  </conditionalFormatting>
  <conditionalFormatting sqref="B140 D140:L140">
    <cfRule type="cellIs" dxfId="8808" priority="8692" operator="equal">
      <formula>0</formula>
    </cfRule>
  </conditionalFormatting>
  <conditionalFormatting sqref="C140">
    <cfRule type="cellIs" dxfId="8807" priority="8691" operator="equal">
      <formula>0</formula>
    </cfRule>
  </conditionalFormatting>
  <conditionalFormatting sqref="B141 D141:L141">
    <cfRule type="cellIs" dxfId="8806" priority="8690" operator="equal">
      <formula>0</formula>
    </cfRule>
  </conditionalFormatting>
  <conditionalFormatting sqref="C141">
    <cfRule type="cellIs" dxfId="8805" priority="8689" operator="equal">
      <formula>0</formula>
    </cfRule>
  </conditionalFormatting>
  <conditionalFormatting sqref="B140 D140:L140">
    <cfRule type="cellIs" dxfId="8804" priority="8688" operator="equal">
      <formula>0</formula>
    </cfRule>
  </conditionalFormatting>
  <conditionalFormatting sqref="C140">
    <cfRule type="cellIs" dxfId="8803" priority="8687" operator="equal">
      <formula>0</formula>
    </cfRule>
  </conditionalFormatting>
  <conditionalFormatting sqref="B141 D141:L141">
    <cfRule type="cellIs" dxfId="8802" priority="8686" operator="equal">
      <formula>0</formula>
    </cfRule>
  </conditionalFormatting>
  <conditionalFormatting sqref="C141">
    <cfRule type="cellIs" dxfId="8801" priority="8685" operator="equal">
      <formula>0</formula>
    </cfRule>
  </conditionalFormatting>
  <conditionalFormatting sqref="B141 D141:L141">
    <cfRule type="cellIs" dxfId="8800" priority="8684" operator="equal">
      <formula>0</formula>
    </cfRule>
  </conditionalFormatting>
  <conditionalFormatting sqref="C141">
    <cfRule type="cellIs" dxfId="8799" priority="8683" operator="equal">
      <formula>0</formula>
    </cfRule>
  </conditionalFormatting>
  <conditionalFormatting sqref="B142 D142:L142">
    <cfRule type="cellIs" dxfId="8798" priority="8682" operator="equal">
      <formula>0</formula>
    </cfRule>
  </conditionalFormatting>
  <conditionalFormatting sqref="C142">
    <cfRule type="cellIs" dxfId="8797" priority="8681" operator="equal">
      <formula>0</formula>
    </cfRule>
  </conditionalFormatting>
  <conditionalFormatting sqref="B141 D141:L141">
    <cfRule type="cellIs" dxfId="8796" priority="8680" operator="equal">
      <formula>0</formula>
    </cfRule>
  </conditionalFormatting>
  <conditionalFormatting sqref="C141">
    <cfRule type="cellIs" dxfId="8795" priority="8679" operator="equal">
      <formula>0</formula>
    </cfRule>
  </conditionalFormatting>
  <conditionalFormatting sqref="B142 D142:L142">
    <cfRule type="cellIs" dxfId="8794" priority="8678" operator="equal">
      <formula>0</formula>
    </cfRule>
  </conditionalFormatting>
  <conditionalFormatting sqref="C142">
    <cfRule type="cellIs" dxfId="8793" priority="8677" operator="equal">
      <formula>0</formula>
    </cfRule>
  </conditionalFormatting>
  <conditionalFormatting sqref="B142 D142:L142">
    <cfRule type="cellIs" dxfId="8792" priority="8676" operator="equal">
      <formula>0</formula>
    </cfRule>
  </conditionalFormatting>
  <conditionalFormatting sqref="C142">
    <cfRule type="cellIs" dxfId="8791" priority="8675" operator="equal">
      <formula>0</formula>
    </cfRule>
  </conditionalFormatting>
  <conditionalFormatting sqref="B143 D143:L143">
    <cfRule type="cellIs" dxfId="8790" priority="8674" operator="equal">
      <formula>0</formula>
    </cfRule>
  </conditionalFormatting>
  <conditionalFormatting sqref="C143">
    <cfRule type="cellIs" dxfId="8789" priority="8673" operator="equal">
      <formula>0</formula>
    </cfRule>
  </conditionalFormatting>
  <conditionalFormatting sqref="B141 D141:L141">
    <cfRule type="cellIs" dxfId="8788" priority="8672" operator="equal">
      <formula>0</formula>
    </cfRule>
  </conditionalFormatting>
  <conditionalFormatting sqref="C141">
    <cfRule type="cellIs" dxfId="8787" priority="8671" operator="equal">
      <formula>0</formula>
    </cfRule>
  </conditionalFormatting>
  <conditionalFormatting sqref="B142 D142:L142">
    <cfRule type="cellIs" dxfId="8786" priority="8670" operator="equal">
      <formula>0</formula>
    </cfRule>
  </conditionalFormatting>
  <conditionalFormatting sqref="C142">
    <cfRule type="cellIs" dxfId="8785" priority="8669" operator="equal">
      <formula>0</formula>
    </cfRule>
  </conditionalFormatting>
  <conditionalFormatting sqref="B142 D142:L142">
    <cfRule type="cellIs" dxfId="8784" priority="8668" operator="equal">
      <formula>0</formula>
    </cfRule>
  </conditionalFormatting>
  <conditionalFormatting sqref="C142">
    <cfRule type="cellIs" dxfId="8783" priority="8667" operator="equal">
      <formula>0</formula>
    </cfRule>
  </conditionalFormatting>
  <conditionalFormatting sqref="B143 D143:L143">
    <cfRule type="cellIs" dxfId="8782" priority="8666" operator="equal">
      <formula>0</formula>
    </cfRule>
  </conditionalFormatting>
  <conditionalFormatting sqref="C143">
    <cfRule type="cellIs" dxfId="8781" priority="8665" operator="equal">
      <formula>0</formula>
    </cfRule>
  </conditionalFormatting>
  <conditionalFormatting sqref="B142 D142:L142">
    <cfRule type="cellIs" dxfId="8780" priority="8664" operator="equal">
      <formula>0</formula>
    </cfRule>
  </conditionalFormatting>
  <conditionalFormatting sqref="C142">
    <cfRule type="cellIs" dxfId="8779" priority="8663" operator="equal">
      <formula>0</formula>
    </cfRule>
  </conditionalFormatting>
  <conditionalFormatting sqref="B143 D143:L143">
    <cfRule type="cellIs" dxfId="8778" priority="8662" operator="equal">
      <formula>0</formula>
    </cfRule>
  </conditionalFormatting>
  <conditionalFormatting sqref="C143">
    <cfRule type="cellIs" dxfId="8777" priority="8661" operator="equal">
      <formula>0</formula>
    </cfRule>
  </conditionalFormatting>
  <conditionalFormatting sqref="B143 D143:L143">
    <cfRule type="cellIs" dxfId="8776" priority="8660" operator="equal">
      <formula>0</formula>
    </cfRule>
  </conditionalFormatting>
  <conditionalFormatting sqref="C143">
    <cfRule type="cellIs" dxfId="8775" priority="8659" operator="equal">
      <formula>0</formula>
    </cfRule>
  </conditionalFormatting>
  <conditionalFormatting sqref="B144 D144:L144">
    <cfRule type="cellIs" dxfId="8774" priority="8658" operator="equal">
      <formula>0</formula>
    </cfRule>
  </conditionalFormatting>
  <conditionalFormatting sqref="C144">
    <cfRule type="cellIs" dxfId="8773" priority="8657" operator="equal">
      <formula>0</formula>
    </cfRule>
  </conditionalFormatting>
  <conditionalFormatting sqref="B143 D143:L143">
    <cfRule type="cellIs" dxfId="8772" priority="8656" operator="equal">
      <formula>0</formula>
    </cfRule>
  </conditionalFormatting>
  <conditionalFormatting sqref="C143">
    <cfRule type="cellIs" dxfId="8771" priority="8655" operator="equal">
      <formula>0</formula>
    </cfRule>
  </conditionalFormatting>
  <conditionalFormatting sqref="B144 D144:L144">
    <cfRule type="cellIs" dxfId="8770" priority="8654" operator="equal">
      <formula>0</formula>
    </cfRule>
  </conditionalFormatting>
  <conditionalFormatting sqref="C144">
    <cfRule type="cellIs" dxfId="8769" priority="8653" operator="equal">
      <formula>0</formula>
    </cfRule>
  </conditionalFormatting>
  <conditionalFormatting sqref="B144 D144:L144">
    <cfRule type="cellIs" dxfId="8768" priority="8652" operator="equal">
      <formula>0</formula>
    </cfRule>
  </conditionalFormatting>
  <conditionalFormatting sqref="C144">
    <cfRule type="cellIs" dxfId="8767" priority="8651" operator="equal">
      <formula>0</formula>
    </cfRule>
  </conditionalFormatting>
  <conditionalFormatting sqref="B144 D144:L144">
    <cfRule type="cellIs" dxfId="8766" priority="8650" operator="equal">
      <formula>0</formula>
    </cfRule>
  </conditionalFormatting>
  <conditionalFormatting sqref="C144">
    <cfRule type="cellIs" dxfId="8765" priority="8649" operator="equal">
      <formula>0</formula>
    </cfRule>
  </conditionalFormatting>
  <conditionalFormatting sqref="B140 D140:L140">
    <cfRule type="cellIs" dxfId="8764" priority="8648" operator="equal">
      <formula>0</formula>
    </cfRule>
  </conditionalFormatting>
  <conditionalFormatting sqref="C140">
    <cfRule type="cellIs" dxfId="8763" priority="8647" operator="equal">
      <formula>0</formula>
    </cfRule>
  </conditionalFormatting>
  <conditionalFormatting sqref="B141 D141:L141">
    <cfRule type="cellIs" dxfId="8762" priority="8646" operator="equal">
      <formula>0</formula>
    </cfRule>
  </conditionalFormatting>
  <conditionalFormatting sqref="C141">
    <cfRule type="cellIs" dxfId="8761" priority="8645" operator="equal">
      <formula>0</formula>
    </cfRule>
  </conditionalFormatting>
  <conditionalFormatting sqref="B141 D141:L141">
    <cfRule type="cellIs" dxfId="8760" priority="8644" operator="equal">
      <formula>0</formula>
    </cfRule>
  </conditionalFormatting>
  <conditionalFormatting sqref="C141">
    <cfRule type="cellIs" dxfId="8759" priority="8643" operator="equal">
      <formula>0</formula>
    </cfRule>
  </conditionalFormatting>
  <conditionalFormatting sqref="B142 D142:L142">
    <cfRule type="cellIs" dxfId="8758" priority="8642" operator="equal">
      <formula>0</formula>
    </cfRule>
  </conditionalFormatting>
  <conditionalFormatting sqref="C142">
    <cfRule type="cellIs" dxfId="8757" priority="8641" operator="equal">
      <formula>0</formula>
    </cfRule>
  </conditionalFormatting>
  <conditionalFormatting sqref="B141 D141:L141">
    <cfRule type="cellIs" dxfId="8756" priority="8640" operator="equal">
      <formula>0</formula>
    </cfRule>
  </conditionalFormatting>
  <conditionalFormatting sqref="C141">
    <cfRule type="cellIs" dxfId="8755" priority="8639" operator="equal">
      <formula>0</formula>
    </cfRule>
  </conditionalFormatting>
  <conditionalFormatting sqref="B142 D142:L142">
    <cfRule type="cellIs" dxfId="8754" priority="8638" operator="equal">
      <formula>0</formula>
    </cfRule>
  </conditionalFormatting>
  <conditionalFormatting sqref="C142">
    <cfRule type="cellIs" dxfId="8753" priority="8637" operator="equal">
      <formula>0</formula>
    </cfRule>
  </conditionalFormatting>
  <conditionalFormatting sqref="B142 D142:L142">
    <cfRule type="cellIs" dxfId="8752" priority="8636" operator="equal">
      <formula>0</formula>
    </cfRule>
  </conditionalFormatting>
  <conditionalFormatting sqref="C142">
    <cfRule type="cellIs" dxfId="8751" priority="8635" operator="equal">
      <formula>0</formula>
    </cfRule>
  </conditionalFormatting>
  <conditionalFormatting sqref="B143 D143:L143">
    <cfRule type="cellIs" dxfId="8750" priority="8634" operator="equal">
      <formula>0</formula>
    </cfRule>
  </conditionalFormatting>
  <conditionalFormatting sqref="C143">
    <cfRule type="cellIs" dxfId="8749" priority="8633" operator="equal">
      <formula>0</formula>
    </cfRule>
  </conditionalFormatting>
  <conditionalFormatting sqref="B142 D142:L142">
    <cfRule type="cellIs" dxfId="8748" priority="8632" operator="equal">
      <formula>0</formula>
    </cfRule>
  </conditionalFormatting>
  <conditionalFormatting sqref="C142">
    <cfRule type="cellIs" dxfId="8747" priority="8631" operator="equal">
      <formula>0</formula>
    </cfRule>
  </conditionalFormatting>
  <conditionalFormatting sqref="B143 D143:L143">
    <cfRule type="cellIs" dxfId="8746" priority="8630" operator="equal">
      <formula>0</formula>
    </cfRule>
  </conditionalFormatting>
  <conditionalFormatting sqref="C143">
    <cfRule type="cellIs" dxfId="8745" priority="8629" operator="equal">
      <formula>0</formula>
    </cfRule>
  </conditionalFormatting>
  <conditionalFormatting sqref="B143 D143:L143">
    <cfRule type="cellIs" dxfId="8744" priority="8628" operator="equal">
      <formula>0</formula>
    </cfRule>
  </conditionalFormatting>
  <conditionalFormatting sqref="C143">
    <cfRule type="cellIs" dxfId="8743" priority="8627" operator="equal">
      <formula>0</formula>
    </cfRule>
  </conditionalFormatting>
  <conditionalFormatting sqref="B144 D144:L144">
    <cfRule type="cellIs" dxfId="8742" priority="8626" operator="equal">
      <formula>0</formula>
    </cfRule>
  </conditionalFormatting>
  <conditionalFormatting sqref="C144">
    <cfRule type="cellIs" dxfId="8741" priority="8625" operator="equal">
      <formula>0</formula>
    </cfRule>
  </conditionalFormatting>
  <conditionalFormatting sqref="B143 D143:L143">
    <cfRule type="cellIs" dxfId="8740" priority="8624" operator="equal">
      <formula>0</formula>
    </cfRule>
  </conditionalFormatting>
  <conditionalFormatting sqref="C143">
    <cfRule type="cellIs" dxfId="8739" priority="8623" operator="equal">
      <formula>0</formula>
    </cfRule>
  </conditionalFormatting>
  <conditionalFormatting sqref="B144 D144:L144">
    <cfRule type="cellIs" dxfId="8738" priority="8622" operator="equal">
      <formula>0</formula>
    </cfRule>
  </conditionalFormatting>
  <conditionalFormatting sqref="C144">
    <cfRule type="cellIs" dxfId="8737" priority="8621" operator="equal">
      <formula>0</formula>
    </cfRule>
  </conditionalFormatting>
  <conditionalFormatting sqref="B144 D144:L144">
    <cfRule type="cellIs" dxfId="8736" priority="8620" operator="equal">
      <formula>0</formula>
    </cfRule>
  </conditionalFormatting>
  <conditionalFormatting sqref="C144">
    <cfRule type="cellIs" dxfId="8735" priority="8619" operator="equal">
      <formula>0</formula>
    </cfRule>
  </conditionalFormatting>
  <conditionalFormatting sqref="B140 D140:L140">
    <cfRule type="cellIs" dxfId="8734" priority="8618" operator="equal">
      <formula>0</formula>
    </cfRule>
  </conditionalFormatting>
  <conditionalFormatting sqref="C140">
    <cfRule type="cellIs" dxfId="8733" priority="8617" operator="equal">
      <formula>0</formula>
    </cfRule>
  </conditionalFormatting>
  <conditionalFormatting sqref="B141 D141:L141">
    <cfRule type="cellIs" dxfId="8732" priority="8616" operator="equal">
      <formula>0</formula>
    </cfRule>
  </conditionalFormatting>
  <conditionalFormatting sqref="C141">
    <cfRule type="cellIs" dxfId="8731" priority="8615" operator="equal">
      <formula>0</formula>
    </cfRule>
  </conditionalFormatting>
  <conditionalFormatting sqref="B141 D141:L141">
    <cfRule type="cellIs" dxfId="8730" priority="8614" operator="equal">
      <formula>0</formula>
    </cfRule>
  </conditionalFormatting>
  <conditionalFormatting sqref="C141">
    <cfRule type="cellIs" dxfId="8729" priority="8613" operator="equal">
      <formula>0</formula>
    </cfRule>
  </conditionalFormatting>
  <conditionalFormatting sqref="B142 D142:L142">
    <cfRule type="cellIs" dxfId="8728" priority="8612" operator="equal">
      <formula>0</formula>
    </cfRule>
  </conditionalFormatting>
  <conditionalFormatting sqref="C142">
    <cfRule type="cellIs" dxfId="8727" priority="8611" operator="equal">
      <formula>0</formula>
    </cfRule>
  </conditionalFormatting>
  <conditionalFormatting sqref="B141 D141:L141">
    <cfRule type="cellIs" dxfId="8726" priority="8610" operator="equal">
      <formula>0</formula>
    </cfRule>
  </conditionalFormatting>
  <conditionalFormatting sqref="C141">
    <cfRule type="cellIs" dxfId="8725" priority="8609" operator="equal">
      <formula>0</formula>
    </cfRule>
  </conditionalFormatting>
  <conditionalFormatting sqref="B142 D142:L142">
    <cfRule type="cellIs" dxfId="8724" priority="8608" operator="equal">
      <formula>0</formula>
    </cfRule>
  </conditionalFormatting>
  <conditionalFormatting sqref="C142">
    <cfRule type="cellIs" dxfId="8723" priority="8607" operator="equal">
      <formula>0</formula>
    </cfRule>
  </conditionalFormatting>
  <conditionalFormatting sqref="B142 D142:L142">
    <cfRule type="cellIs" dxfId="8722" priority="8606" operator="equal">
      <formula>0</formula>
    </cfRule>
  </conditionalFormatting>
  <conditionalFormatting sqref="C142">
    <cfRule type="cellIs" dxfId="8721" priority="8605" operator="equal">
      <formula>0</formula>
    </cfRule>
  </conditionalFormatting>
  <conditionalFormatting sqref="B143 D143:L143">
    <cfRule type="cellIs" dxfId="8720" priority="8604" operator="equal">
      <formula>0</formula>
    </cfRule>
  </conditionalFormatting>
  <conditionalFormatting sqref="C143">
    <cfRule type="cellIs" dxfId="8719" priority="8603" operator="equal">
      <formula>0</formula>
    </cfRule>
  </conditionalFormatting>
  <conditionalFormatting sqref="B142 D142:L142">
    <cfRule type="cellIs" dxfId="8718" priority="8602" operator="equal">
      <formula>0</formula>
    </cfRule>
  </conditionalFormatting>
  <conditionalFormatting sqref="C142">
    <cfRule type="cellIs" dxfId="8717" priority="8601" operator="equal">
      <formula>0</formula>
    </cfRule>
  </conditionalFormatting>
  <conditionalFormatting sqref="B143 D143:L143">
    <cfRule type="cellIs" dxfId="8716" priority="8600" operator="equal">
      <formula>0</formula>
    </cfRule>
  </conditionalFormatting>
  <conditionalFormatting sqref="C143">
    <cfRule type="cellIs" dxfId="8715" priority="8599" operator="equal">
      <formula>0</formula>
    </cfRule>
  </conditionalFormatting>
  <conditionalFormatting sqref="B143 D143:L143">
    <cfRule type="cellIs" dxfId="8714" priority="8598" operator="equal">
      <formula>0</formula>
    </cfRule>
  </conditionalFormatting>
  <conditionalFormatting sqref="C143">
    <cfRule type="cellIs" dxfId="8713" priority="8597" operator="equal">
      <formula>0</formula>
    </cfRule>
  </conditionalFormatting>
  <conditionalFormatting sqref="B144 D144:L144">
    <cfRule type="cellIs" dxfId="8712" priority="8596" operator="equal">
      <formula>0</formula>
    </cfRule>
  </conditionalFormatting>
  <conditionalFormatting sqref="C144">
    <cfRule type="cellIs" dxfId="8711" priority="8595" operator="equal">
      <formula>0</formula>
    </cfRule>
  </conditionalFormatting>
  <conditionalFormatting sqref="B143 D143:L143">
    <cfRule type="cellIs" dxfId="8710" priority="8594" operator="equal">
      <formula>0</formula>
    </cfRule>
  </conditionalFormatting>
  <conditionalFormatting sqref="C143">
    <cfRule type="cellIs" dxfId="8709" priority="8593" operator="equal">
      <formula>0</formula>
    </cfRule>
  </conditionalFormatting>
  <conditionalFormatting sqref="B144 D144:L144">
    <cfRule type="cellIs" dxfId="8708" priority="8592" operator="equal">
      <formula>0</formula>
    </cfRule>
  </conditionalFormatting>
  <conditionalFormatting sqref="C144">
    <cfRule type="cellIs" dxfId="8707" priority="8591" operator="equal">
      <formula>0</formula>
    </cfRule>
  </conditionalFormatting>
  <conditionalFormatting sqref="B144 D144:L144">
    <cfRule type="cellIs" dxfId="8706" priority="8590" operator="equal">
      <formula>0</formula>
    </cfRule>
  </conditionalFormatting>
  <conditionalFormatting sqref="C144">
    <cfRule type="cellIs" dxfId="8705" priority="8589" operator="equal">
      <formula>0</formula>
    </cfRule>
  </conditionalFormatting>
  <conditionalFormatting sqref="B139 D139:L139">
    <cfRule type="cellIs" dxfId="8704" priority="8588" operator="equal">
      <formula>0</formula>
    </cfRule>
  </conditionalFormatting>
  <conditionalFormatting sqref="C139">
    <cfRule type="cellIs" dxfId="8703" priority="8587" operator="equal">
      <formula>0</formula>
    </cfRule>
  </conditionalFormatting>
  <conditionalFormatting sqref="B140 D140:L140">
    <cfRule type="cellIs" dxfId="8702" priority="8586" operator="equal">
      <formula>0</formula>
    </cfRule>
  </conditionalFormatting>
  <conditionalFormatting sqref="C140">
    <cfRule type="cellIs" dxfId="8701" priority="8585" operator="equal">
      <formula>0</formula>
    </cfRule>
  </conditionalFormatting>
  <conditionalFormatting sqref="B140 D140:L140">
    <cfRule type="cellIs" dxfId="8700" priority="8584" operator="equal">
      <formula>0</formula>
    </cfRule>
  </conditionalFormatting>
  <conditionalFormatting sqref="C140">
    <cfRule type="cellIs" dxfId="8699" priority="8583" operator="equal">
      <formula>0</formula>
    </cfRule>
  </conditionalFormatting>
  <conditionalFormatting sqref="B141 D141:L141">
    <cfRule type="cellIs" dxfId="8698" priority="8582" operator="equal">
      <formula>0</formula>
    </cfRule>
  </conditionalFormatting>
  <conditionalFormatting sqref="C141">
    <cfRule type="cellIs" dxfId="8697" priority="8581" operator="equal">
      <formula>0</formula>
    </cfRule>
  </conditionalFormatting>
  <conditionalFormatting sqref="B140 D140:L140">
    <cfRule type="cellIs" dxfId="8696" priority="8580" operator="equal">
      <formula>0</formula>
    </cfRule>
  </conditionalFormatting>
  <conditionalFormatting sqref="C140">
    <cfRule type="cellIs" dxfId="8695" priority="8579" operator="equal">
      <formula>0</formula>
    </cfRule>
  </conditionalFormatting>
  <conditionalFormatting sqref="B141 D141:L141">
    <cfRule type="cellIs" dxfId="8694" priority="8578" operator="equal">
      <formula>0</formula>
    </cfRule>
  </conditionalFormatting>
  <conditionalFormatting sqref="C141">
    <cfRule type="cellIs" dxfId="8693" priority="8577" operator="equal">
      <formula>0</formula>
    </cfRule>
  </conditionalFormatting>
  <conditionalFormatting sqref="B141 D141:L141">
    <cfRule type="cellIs" dxfId="8692" priority="8576" operator="equal">
      <formula>0</formula>
    </cfRule>
  </conditionalFormatting>
  <conditionalFormatting sqref="C141">
    <cfRule type="cellIs" dxfId="8691" priority="8575" operator="equal">
      <formula>0</formula>
    </cfRule>
  </conditionalFormatting>
  <conditionalFormatting sqref="B142 D142:L142">
    <cfRule type="cellIs" dxfId="8690" priority="8574" operator="equal">
      <formula>0</formula>
    </cfRule>
  </conditionalFormatting>
  <conditionalFormatting sqref="C142">
    <cfRule type="cellIs" dxfId="8689" priority="8573" operator="equal">
      <formula>0</formula>
    </cfRule>
  </conditionalFormatting>
  <conditionalFormatting sqref="B141 D141:L141">
    <cfRule type="cellIs" dxfId="8688" priority="8572" operator="equal">
      <formula>0</formula>
    </cfRule>
  </conditionalFormatting>
  <conditionalFormatting sqref="C141">
    <cfRule type="cellIs" dxfId="8687" priority="8571" operator="equal">
      <formula>0</formula>
    </cfRule>
  </conditionalFormatting>
  <conditionalFormatting sqref="B142 D142:L142">
    <cfRule type="cellIs" dxfId="8686" priority="8570" operator="equal">
      <formula>0</formula>
    </cfRule>
  </conditionalFormatting>
  <conditionalFormatting sqref="C142">
    <cfRule type="cellIs" dxfId="8685" priority="8569" operator="equal">
      <formula>0</formula>
    </cfRule>
  </conditionalFormatting>
  <conditionalFormatting sqref="B142 D142:L142">
    <cfRule type="cellIs" dxfId="8684" priority="8568" operator="equal">
      <formula>0</formula>
    </cfRule>
  </conditionalFormatting>
  <conditionalFormatting sqref="C142">
    <cfRule type="cellIs" dxfId="8683" priority="8567" operator="equal">
      <formula>0</formula>
    </cfRule>
  </conditionalFormatting>
  <conditionalFormatting sqref="B143 D143:L143">
    <cfRule type="cellIs" dxfId="8682" priority="8566" operator="equal">
      <formula>0</formula>
    </cfRule>
  </conditionalFormatting>
  <conditionalFormatting sqref="C143">
    <cfRule type="cellIs" dxfId="8681" priority="8565" operator="equal">
      <formula>0</formula>
    </cfRule>
  </conditionalFormatting>
  <conditionalFormatting sqref="B142 D142:L142">
    <cfRule type="cellIs" dxfId="8680" priority="8564" operator="equal">
      <formula>0</formula>
    </cfRule>
  </conditionalFormatting>
  <conditionalFormatting sqref="C142">
    <cfRule type="cellIs" dxfId="8679" priority="8563" operator="equal">
      <formula>0</formula>
    </cfRule>
  </conditionalFormatting>
  <conditionalFormatting sqref="B143 D143:L143">
    <cfRule type="cellIs" dxfId="8678" priority="8562" operator="equal">
      <formula>0</formula>
    </cfRule>
  </conditionalFormatting>
  <conditionalFormatting sqref="C143">
    <cfRule type="cellIs" dxfId="8677" priority="8561" operator="equal">
      <formula>0</formula>
    </cfRule>
  </conditionalFormatting>
  <conditionalFormatting sqref="B143 D143:L143">
    <cfRule type="cellIs" dxfId="8676" priority="8560" operator="equal">
      <formula>0</formula>
    </cfRule>
  </conditionalFormatting>
  <conditionalFormatting sqref="C143">
    <cfRule type="cellIs" dxfId="8675" priority="8559" operator="equal">
      <formula>0</formula>
    </cfRule>
  </conditionalFormatting>
  <conditionalFormatting sqref="B144 D144:L144">
    <cfRule type="cellIs" dxfId="8674" priority="8558" operator="equal">
      <formula>0</formula>
    </cfRule>
  </conditionalFormatting>
  <conditionalFormatting sqref="C144">
    <cfRule type="cellIs" dxfId="8673" priority="8557" operator="equal">
      <formula>0</formula>
    </cfRule>
  </conditionalFormatting>
  <conditionalFormatting sqref="AJ144:AK144">
    <cfRule type="cellIs" dxfId="8672" priority="8556" operator="equal">
      <formula>0</formula>
    </cfRule>
  </conditionalFormatting>
  <conditionalFormatting sqref="AJ145:AK145">
    <cfRule type="cellIs" dxfId="8671" priority="8555" operator="equal">
      <formula>0</formula>
    </cfRule>
  </conditionalFormatting>
  <conditionalFormatting sqref="AJ145:AK145">
    <cfRule type="cellIs" dxfId="8670" priority="8554" operator="equal">
      <formula>0</formula>
    </cfRule>
  </conditionalFormatting>
  <conditionalFormatting sqref="AJ146:AK146">
    <cfRule type="cellIs" dxfId="8669" priority="8553" operator="equal">
      <formula>0</formula>
    </cfRule>
  </conditionalFormatting>
  <conditionalFormatting sqref="AJ145:AK145">
    <cfRule type="cellIs" dxfId="8668" priority="8552" operator="equal">
      <formula>0</formula>
    </cfRule>
  </conditionalFormatting>
  <conditionalFormatting sqref="AJ146:AK146">
    <cfRule type="cellIs" dxfId="8667" priority="8551" operator="equal">
      <formula>0</formula>
    </cfRule>
  </conditionalFormatting>
  <conditionalFormatting sqref="AJ146:AK146">
    <cfRule type="cellIs" dxfId="8666" priority="8550" operator="equal">
      <formula>0</formula>
    </cfRule>
  </conditionalFormatting>
  <conditionalFormatting sqref="AJ147:AK147">
    <cfRule type="cellIs" dxfId="8665" priority="8549" operator="equal">
      <formula>0</formula>
    </cfRule>
  </conditionalFormatting>
  <conditionalFormatting sqref="AJ138:AK138">
    <cfRule type="cellIs" dxfId="8664" priority="8548" operator="equal">
      <formula>0</formula>
    </cfRule>
  </conditionalFormatting>
  <conditionalFormatting sqref="AJ139:AK139">
    <cfRule type="cellIs" dxfId="8663" priority="8547" operator="equal">
      <formula>0</formula>
    </cfRule>
  </conditionalFormatting>
  <conditionalFormatting sqref="AJ139:AK139">
    <cfRule type="cellIs" dxfId="8662" priority="8546" operator="equal">
      <formula>0</formula>
    </cfRule>
  </conditionalFormatting>
  <conditionalFormatting sqref="AJ140:AK140">
    <cfRule type="cellIs" dxfId="8661" priority="8545" operator="equal">
      <formula>0</formula>
    </cfRule>
  </conditionalFormatting>
  <conditionalFormatting sqref="AJ139:AK139">
    <cfRule type="cellIs" dxfId="8660" priority="8544" operator="equal">
      <formula>0</formula>
    </cfRule>
  </conditionalFormatting>
  <conditionalFormatting sqref="AJ140:AK140">
    <cfRule type="cellIs" dxfId="8659" priority="8543" operator="equal">
      <formula>0</formula>
    </cfRule>
  </conditionalFormatting>
  <conditionalFormatting sqref="AJ140:AK140">
    <cfRule type="cellIs" dxfId="8658" priority="8542" operator="equal">
      <formula>0</formula>
    </cfRule>
  </conditionalFormatting>
  <conditionalFormatting sqref="AJ141:AK141">
    <cfRule type="cellIs" dxfId="8657" priority="8541" operator="equal">
      <formula>0</formula>
    </cfRule>
  </conditionalFormatting>
  <conditionalFormatting sqref="AJ146:AK146">
    <cfRule type="cellIs" dxfId="8656" priority="8540" operator="equal">
      <formula>0</formula>
    </cfRule>
  </conditionalFormatting>
  <conditionalFormatting sqref="AJ140:AK140">
    <cfRule type="cellIs" dxfId="8655" priority="8539" operator="equal">
      <formula>0</formula>
    </cfRule>
  </conditionalFormatting>
  <conditionalFormatting sqref="AJ141:AK141">
    <cfRule type="cellIs" dxfId="8654" priority="8538" operator="equal">
      <formula>0</formula>
    </cfRule>
  </conditionalFormatting>
  <conditionalFormatting sqref="AJ141:AK141">
    <cfRule type="cellIs" dxfId="8653" priority="8537" operator="equal">
      <formula>0</formula>
    </cfRule>
  </conditionalFormatting>
  <conditionalFormatting sqref="AJ142:AK142">
    <cfRule type="cellIs" dxfId="8652" priority="8536" operator="equal">
      <formula>0</formula>
    </cfRule>
  </conditionalFormatting>
  <conditionalFormatting sqref="AJ141:AK141">
    <cfRule type="cellIs" dxfId="8651" priority="8535" operator="equal">
      <formula>0</formula>
    </cfRule>
  </conditionalFormatting>
  <conditionalFormatting sqref="AJ142:AK142">
    <cfRule type="cellIs" dxfId="8650" priority="8534" operator="equal">
      <formula>0</formula>
    </cfRule>
  </conditionalFormatting>
  <conditionalFormatting sqref="AJ142:AK142">
    <cfRule type="cellIs" dxfId="8649" priority="8533" operator="equal">
      <formula>0</formula>
    </cfRule>
  </conditionalFormatting>
  <conditionalFormatting sqref="AJ143:AK143">
    <cfRule type="cellIs" dxfId="8648" priority="8532" operator="equal">
      <formula>0</formula>
    </cfRule>
  </conditionalFormatting>
  <conditionalFormatting sqref="AJ137:AK137">
    <cfRule type="cellIs" dxfId="8647" priority="8531" operator="equal">
      <formula>0</formula>
    </cfRule>
  </conditionalFormatting>
  <conditionalFormatting sqref="AJ138:AK138">
    <cfRule type="cellIs" dxfId="8646" priority="8530" operator="equal">
      <formula>0</formula>
    </cfRule>
  </conditionalFormatting>
  <conditionalFormatting sqref="AJ138:AK138">
    <cfRule type="cellIs" dxfId="8645" priority="8529" operator="equal">
      <formula>0</formula>
    </cfRule>
  </conditionalFormatting>
  <conditionalFormatting sqref="AJ139:AK139">
    <cfRule type="cellIs" dxfId="8644" priority="8528" operator="equal">
      <formula>0</formula>
    </cfRule>
  </conditionalFormatting>
  <conditionalFormatting sqref="AJ138:AK138">
    <cfRule type="cellIs" dxfId="8643" priority="8527" operator="equal">
      <formula>0</formula>
    </cfRule>
  </conditionalFormatting>
  <conditionalFormatting sqref="AJ139:AK139">
    <cfRule type="cellIs" dxfId="8642" priority="8526" operator="equal">
      <formula>0</formula>
    </cfRule>
  </conditionalFormatting>
  <conditionalFormatting sqref="AJ139:AK139">
    <cfRule type="cellIs" dxfId="8641" priority="8525" operator="equal">
      <formula>0</formula>
    </cfRule>
  </conditionalFormatting>
  <conditionalFormatting sqref="AJ140:AK140">
    <cfRule type="cellIs" dxfId="8640" priority="8524" operator="equal">
      <formula>0</formula>
    </cfRule>
  </conditionalFormatting>
  <conditionalFormatting sqref="AJ139:AK139">
    <cfRule type="cellIs" dxfId="8639" priority="8523" operator="equal">
      <formula>0</formula>
    </cfRule>
  </conditionalFormatting>
  <conditionalFormatting sqref="AJ140:AK140">
    <cfRule type="cellIs" dxfId="8638" priority="8522" operator="equal">
      <formula>0</formula>
    </cfRule>
  </conditionalFormatting>
  <conditionalFormatting sqref="AJ140:AK140">
    <cfRule type="cellIs" dxfId="8637" priority="8521" operator="equal">
      <formula>0</formula>
    </cfRule>
  </conditionalFormatting>
  <conditionalFormatting sqref="AJ141:AK141">
    <cfRule type="cellIs" dxfId="8636" priority="8520" operator="equal">
      <formula>0</formula>
    </cfRule>
  </conditionalFormatting>
  <conditionalFormatting sqref="AJ140:AK140">
    <cfRule type="cellIs" dxfId="8635" priority="8519" operator="equal">
      <formula>0</formula>
    </cfRule>
  </conditionalFormatting>
  <conditionalFormatting sqref="AJ141:AK141">
    <cfRule type="cellIs" dxfId="8634" priority="8518" operator="equal">
      <formula>0</formula>
    </cfRule>
  </conditionalFormatting>
  <conditionalFormatting sqref="AJ141:AK141">
    <cfRule type="cellIs" dxfId="8633" priority="8517" operator="equal">
      <formula>0</formula>
    </cfRule>
  </conditionalFormatting>
  <conditionalFormatting sqref="AJ142:AK142">
    <cfRule type="cellIs" dxfId="8632" priority="8516" operator="equal">
      <formula>0</formula>
    </cfRule>
  </conditionalFormatting>
  <conditionalFormatting sqref="AJ137:AK137">
    <cfRule type="cellIs" dxfId="8631" priority="8515" operator="equal">
      <formula>0</formula>
    </cfRule>
  </conditionalFormatting>
  <conditionalFormatting sqref="AJ138:AK138">
    <cfRule type="cellIs" dxfId="8630" priority="8514" operator="equal">
      <formula>0</formula>
    </cfRule>
  </conditionalFormatting>
  <conditionalFormatting sqref="AJ138:AK138">
    <cfRule type="cellIs" dxfId="8629" priority="8513" operator="equal">
      <formula>0</formula>
    </cfRule>
  </conditionalFormatting>
  <conditionalFormatting sqref="AJ139:AK139">
    <cfRule type="cellIs" dxfId="8628" priority="8512" operator="equal">
      <formula>0</formula>
    </cfRule>
  </conditionalFormatting>
  <conditionalFormatting sqref="AJ138:AK138">
    <cfRule type="cellIs" dxfId="8627" priority="8511" operator="equal">
      <formula>0</formula>
    </cfRule>
  </conditionalFormatting>
  <conditionalFormatting sqref="AJ139:AK139">
    <cfRule type="cellIs" dxfId="8626" priority="8510" operator="equal">
      <formula>0</formula>
    </cfRule>
  </conditionalFormatting>
  <conditionalFormatting sqref="AJ139:AK139">
    <cfRule type="cellIs" dxfId="8625" priority="8509" operator="equal">
      <formula>0</formula>
    </cfRule>
  </conditionalFormatting>
  <conditionalFormatting sqref="AJ140:AK140">
    <cfRule type="cellIs" dxfId="8624" priority="8508" operator="equal">
      <formula>0</formula>
    </cfRule>
  </conditionalFormatting>
  <conditionalFormatting sqref="AJ139:AK139">
    <cfRule type="cellIs" dxfId="8623" priority="8507" operator="equal">
      <formula>0</formula>
    </cfRule>
  </conditionalFormatting>
  <conditionalFormatting sqref="AJ140:AK140">
    <cfRule type="cellIs" dxfId="8622" priority="8506" operator="equal">
      <formula>0</formula>
    </cfRule>
  </conditionalFormatting>
  <conditionalFormatting sqref="AJ140:AK140">
    <cfRule type="cellIs" dxfId="8621" priority="8505" operator="equal">
      <formula>0</formula>
    </cfRule>
  </conditionalFormatting>
  <conditionalFormatting sqref="AJ141:AK141">
    <cfRule type="cellIs" dxfId="8620" priority="8504" operator="equal">
      <formula>0</formula>
    </cfRule>
  </conditionalFormatting>
  <conditionalFormatting sqref="AJ140:AK140">
    <cfRule type="cellIs" dxfId="8619" priority="8503" operator="equal">
      <formula>0</formula>
    </cfRule>
  </conditionalFormatting>
  <conditionalFormatting sqref="AJ141:AK141">
    <cfRule type="cellIs" dxfId="8618" priority="8502" operator="equal">
      <formula>0</formula>
    </cfRule>
  </conditionalFormatting>
  <conditionalFormatting sqref="AJ141:AK141">
    <cfRule type="cellIs" dxfId="8617" priority="8501" operator="equal">
      <formula>0</formula>
    </cfRule>
  </conditionalFormatting>
  <conditionalFormatting sqref="AJ136:AK136">
    <cfRule type="cellIs" dxfId="8616" priority="8500" operator="equal">
      <formula>0</formula>
    </cfRule>
  </conditionalFormatting>
  <conditionalFormatting sqref="AJ137:AK137">
    <cfRule type="cellIs" dxfId="8615" priority="8499" operator="equal">
      <formula>0</formula>
    </cfRule>
  </conditionalFormatting>
  <conditionalFormatting sqref="AJ137:AK137">
    <cfRule type="cellIs" dxfId="8614" priority="8498" operator="equal">
      <formula>0</formula>
    </cfRule>
  </conditionalFormatting>
  <conditionalFormatting sqref="AJ138:AK138">
    <cfRule type="cellIs" dxfId="8613" priority="8497" operator="equal">
      <formula>0</formula>
    </cfRule>
  </conditionalFormatting>
  <conditionalFormatting sqref="AJ137:AK137">
    <cfRule type="cellIs" dxfId="8612" priority="8496" operator="equal">
      <formula>0</formula>
    </cfRule>
  </conditionalFormatting>
  <conditionalFormatting sqref="AJ138:AK138">
    <cfRule type="cellIs" dxfId="8611" priority="8495" operator="equal">
      <formula>0</formula>
    </cfRule>
  </conditionalFormatting>
  <conditionalFormatting sqref="AJ138:AK138">
    <cfRule type="cellIs" dxfId="8610" priority="8494" operator="equal">
      <formula>0</formula>
    </cfRule>
  </conditionalFormatting>
  <conditionalFormatting sqref="AJ139:AK139">
    <cfRule type="cellIs" dxfId="8609" priority="8493" operator="equal">
      <formula>0</formula>
    </cfRule>
  </conditionalFormatting>
  <conditionalFormatting sqref="AJ138:AK138">
    <cfRule type="cellIs" dxfId="8608" priority="8492" operator="equal">
      <formula>0</formula>
    </cfRule>
  </conditionalFormatting>
  <conditionalFormatting sqref="AJ139:AK139">
    <cfRule type="cellIs" dxfId="8607" priority="8491" operator="equal">
      <formula>0</formula>
    </cfRule>
  </conditionalFormatting>
  <conditionalFormatting sqref="AJ139:AK139">
    <cfRule type="cellIs" dxfId="8606" priority="8490" operator="equal">
      <formula>0</formula>
    </cfRule>
  </conditionalFormatting>
  <conditionalFormatting sqref="AJ140:AK140">
    <cfRule type="cellIs" dxfId="8605" priority="8489" operator="equal">
      <formula>0</formula>
    </cfRule>
  </conditionalFormatting>
  <conditionalFormatting sqref="AJ139:AK139">
    <cfRule type="cellIs" dxfId="8604" priority="8488" operator="equal">
      <formula>0</formula>
    </cfRule>
  </conditionalFormatting>
  <conditionalFormatting sqref="AJ140:AK140">
    <cfRule type="cellIs" dxfId="8603" priority="8487" operator="equal">
      <formula>0</formula>
    </cfRule>
  </conditionalFormatting>
  <conditionalFormatting sqref="AJ140:AK140">
    <cfRule type="cellIs" dxfId="8602" priority="8486" operator="equal">
      <formula>0</formula>
    </cfRule>
  </conditionalFormatting>
  <conditionalFormatting sqref="AJ141:AK141">
    <cfRule type="cellIs" dxfId="8601" priority="8485" operator="equal">
      <formula>0</formula>
    </cfRule>
  </conditionalFormatting>
  <conditionalFormatting sqref="AJ139:AK139">
    <cfRule type="cellIs" dxfId="8600" priority="8484" operator="equal">
      <formula>0</formula>
    </cfRule>
  </conditionalFormatting>
  <conditionalFormatting sqref="AJ140:AK140">
    <cfRule type="cellIs" dxfId="8599" priority="8483" operator="equal">
      <formula>0</formula>
    </cfRule>
  </conditionalFormatting>
  <conditionalFormatting sqref="AJ140:AK140">
    <cfRule type="cellIs" dxfId="8598" priority="8482" operator="equal">
      <formula>0</formula>
    </cfRule>
  </conditionalFormatting>
  <conditionalFormatting sqref="AJ141:AK141">
    <cfRule type="cellIs" dxfId="8597" priority="8481" operator="equal">
      <formula>0</formula>
    </cfRule>
  </conditionalFormatting>
  <conditionalFormatting sqref="AJ140:AK140">
    <cfRule type="cellIs" dxfId="8596" priority="8480" operator="equal">
      <formula>0</formula>
    </cfRule>
  </conditionalFormatting>
  <conditionalFormatting sqref="AJ141:AK141">
    <cfRule type="cellIs" dxfId="8595" priority="8479" operator="equal">
      <formula>0</formula>
    </cfRule>
  </conditionalFormatting>
  <conditionalFormatting sqref="AJ141:AK141">
    <cfRule type="cellIs" dxfId="8594" priority="8478" operator="equal">
      <formula>0</formula>
    </cfRule>
  </conditionalFormatting>
  <conditionalFormatting sqref="AJ142:AK142">
    <cfRule type="cellIs" dxfId="8593" priority="8477" operator="equal">
      <formula>0</formula>
    </cfRule>
  </conditionalFormatting>
  <conditionalFormatting sqref="AJ141:AK141">
    <cfRule type="cellIs" dxfId="8592" priority="8476" operator="equal">
      <formula>0</formula>
    </cfRule>
  </conditionalFormatting>
  <conditionalFormatting sqref="AJ142:AK142">
    <cfRule type="cellIs" dxfId="8591" priority="8475" operator="equal">
      <formula>0</formula>
    </cfRule>
  </conditionalFormatting>
  <conditionalFormatting sqref="AJ142:AK142">
    <cfRule type="cellIs" dxfId="8590" priority="8474" operator="equal">
      <formula>0</formula>
    </cfRule>
  </conditionalFormatting>
  <conditionalFormatting sqref="AJ143:AK143">
    <cfRule type="cellIs" dxfId="8589" priority="8473" operator="equal">
      <formula>0</formula>
    </cfRule>
  </conditionalFormatting>
  <conditionalFormatting sqref="AJ142:AK142">
    <cfRule type="cellIs" dxfId="8588" priority="8472" operator="equal">
      <formula>0</formula>
    </cfRule>
  </conditionalFormatting>
  <conditionalFormatting sqref="AJ143:AK143">
    <cfRule type="cellIs" dxfId="8587" priority="8471" operator="equal">
      <formula>0</formula>
    </cfRule>
  </conditionalFormatting>
  <conditionalFormatting sqref="AJ143:AK143">
    <cfRule type="cellIs" dxfId="8586" priority="8470" operator="equal">
      <formula>0</formula>
    </cfRule>
  </conditionalFormatting>
  <conditionalFormatting sqref="AJ138:AK138">
    <cfRule type="cellIs" dxfId="8585" priority="8469" operator="equal">
      <formula>0</formula>
    </cfRule>
  </conditionalFormatting>
  <conditionalFormatting sqref="AJ139:AK139">
    <cfRule type="cellIs" dxfId="8584" priority="8468" operator="equal">
      <formula>0</formula>
    </cfRule>
  </conditionalFormatting>
  <conditionalFormatting sqref="AJ139:AK139">
    <cfRule type="cellIs" dxfId="8583" priority="8467" operator="equal">
      <formula>0</formula>
    </cfRule>
  </conditionalFormatting>
  <conditionalFormatting sqref="AJ140:AK140">
    <cfRule type="cellIs" dxfId="8582" priority="8466" operator="equal">
      <formula>0</formula>
    </cfRule>
  </conditionalFormatting>
  <conditionalFormatting sqref="AJ139:AK139">
    <cfRule type="cellIs" dxfId="8581" priority="8465" operator="equal">
      <formula>0</formula>
    </cfRule>
  </conditionalFormatting>
  <conditionalFormatting sqref="AJ140:AK140">
    <cfRule type="cellIs" dxfId="8580" priority="8464" operator="equal">
      <formula>0</formula>
    </cfRule>
  </conditionalFormatting>
  <conditionalFormatting sqref="AJ140:AK140">
    <cfRule type="cellIs" dxfId="8579" priority="8463" operator="equal">
      <formula>0</formula>
    </cfRule>
  </conditionalFormatting>
  <conditionalFormatting sqref="AJ141:AK141">
    <cfRule type="cellIs" dxfId="8578" priority="8462" operator="equal">
      <formula>0</formula>
    </cfRule>
  </conditionalFormatting>
  <conditionalFormatting sqref="AJ140:AK140">
    <cfRule type="cellIs" dxfId="8577" priority="8461" operator="equal">
      <formula>0</formula>
    </cfRule>
  </conditionalFormatting>
  <conditionalFormatting sqref="AJ141:AK141">
    <cfRule type="cellIs" dxfId="8576" priority="8460" operator="equal">
      <formula>0</formula>
    </cfRule>
  </conditionalFormatting>
  <conditionalFormatting sqref="AJ141:AK141">
    <cfRule type="cellIs" dxfId="8575" priority="8459" operator="equal">
      <formula>0</formula>
    </cfRule>
  </conditionalFormatting>
  <conditionalFormatting sqref="AJ142:AK142">
    <cfRule type="cellIs" dxfId="8574" priority="8458" operator="equal">
      <formula>0</formula>
    </cfRule>
  </conditionalFormatting>
  <conditionalFormatting sqref="AJ141:AK141">
    <cfRule type="cellIs" dxfId="8573" priority="8457" operator="equal">
      <formula>0</formula>
    </cfRule>
  </conditionalFormatting>
  <conditionalFormatting sqref="AJ142:AK142">
    <cfRule type="cellIs" dxfId="8572" priority="8456" operator="equal">
      <formula>0</formula>
    </cfRule>
  </conditionalFormatting>
  <conditionalFormatting sqref="AJ142:AK142">
    <cfRule type="cellIs" dxfId="8571" priority="8455" operator="equal">
      <formula>0</formula>
    </cfRule>
  </conditionalFormatting>
  <conditionalFormatting sqref="AJ143:AK143">
    <cfRule type="cellIs" dxfId="8570" priority="8454" operator="equal">
      <formula>0</formula>
    </cfRule>
  </conditionalFormatting>
  <conditionalFormatting sqref="AJ138:AK138">
    <cfRule type="cellIs" dxfId="8569" priority="8453" operator="equal">
      <formula>0</formula>
    </cfRule>
  </conditionalFormatting>
  <conditionalFormatting sqref="AJ139:AK139">
    <cfRule type="cellIs" dxfId="8568" priority="8452" operator="equal">
      <formula>0</formula>
    </cfRule>
  </conditionalFormatting>
  <conditionalFormatting sqref="AJ139:AK139">
    <cfRule type="cellIs" dxfId="8567" priority="8451" operator="equal">
      <formula>0</formula>
    </cfRule>
  </conditionalFormatting>
  <conditionalFormatting sqref="AJ140:AK140">
    <cfRule type="cellIs" dxfId="8566" priority="8450" operator="equal">
      <formula>0</formula>
    </cfRule>
  </conditionalFormatting>
  <conditionalFormatting sqref="AJ139:AK139">
    <cfRule type="cellIs" dxfId="8565" priority="8449" operator="equal">
      <formula>0</formula>
    </cfRule>
  </conditionalFormatting>
  <conditionalFormatting sqref="AJ140:AK140">
    <cfRule type="cellIs" dxfId="8564" priority="8448" operator="equal">
      <formula>0</formula>
    </cfRule>
  </conditionalFormatting>
  <conditionalFormatting sqref="AJ140:AK140">
    <cfRule type="cellIs" dxfId="8563" priority="8447" operator="equal">
      <formula>0</formula>
    </cfRule>
  </conditionalFormatting>
  <conditionalFormatting sqref="AJ141:AK141">
    <cfRule type="cellIs" dxfId="8562" priority="8446" operator="equal">
      <formula>0</formula>
    </cfRule>
  </conditionalFormatting>
  <conditionalFormatting sqref="AJ140:AK140">
    <cfRule type="cellIs" dxfId="8561" priority="8445" operator="equal">
      <formula>0</formula>
    </cfRule>
  </conditionalFormatting>
  <conditionalFormatting sqref="AJ141:AK141">
    <cfRule type="cellIs" dxfId="8560" priority="8444" operator="equal">
      <formula>0</formula>
    </cfRule>
  </conditionalFormatting>
  <conditionalFormatting sqref="AJ141:AK141">
    <cfRule type="cellIs" dxfId="8559" priority="8443" operator="equal">
      <formula>0</formula>
    </cfRule>
  </conditionalFormatting>
  <conditionalFormatting sqref="AJ142:AK142">
    <cfRule type="cellIs" dxfId="8558" priority="8442" operator="equal">
      <formula>0</formula>
    </cfRule>
  </conditionalFormatting>
  <conditionalFormatting sqref="AJ141:AK141">
    <cfRule type="cellIs" dxfId="8557" priority="8441" operator="equal">
      <formula>0</formula>
    </cfRule>
  </conditionalFormatting>
  <conditionalFormatting sqref="AJ142:AK142">
    <cfRule type="cellIs" dxfId="8556" priority="8440" operator="equal">
      <formula>0</formula>
    </cfRule>
  </conditionalFormatting>
  <conditionalFormatting sqref="AJ142:AK142">
    <cfRule type="cellIs" dxfId="8555" priority="8439" operator="equal">
      <formula>0</formula>
    </cfRule>
  </conditionalFormatting>
  <conditionalFormatting sqref="AJ137:AK137">
    <cfRule type="cellIs" dxfId="8554" priority="8438" operator="equal">
      <formula>0</formula>
    </cfRule>
  </conditionalFormatting>
  <conditionalFormatting sqref="AJ138:AK138">
    <cfRule type="cellIs" dxfId="8553" priority="8437" operator="equal">
      <formula>0</formula>
    </cfRule>
  </conditionalFormatting>
  <conditionalFormatting sqref="AJ138:AK138">
    <cfRule type="cellIs" dxfId="8552" priority="8436" operator="equal">
      <formula>0</formula>
    </cfRule>
  </conditionalFormatting>
  <conditionalFormatting sqref="AJ139:AK139">
    <cfRule type="cellIs" dxfId="8551" priority="8435" operator="equal">
      <formula>0</formula>
    </cfRule>
  </conditionalFormatting>
  <conditionalFormatting sqref="AJ138:AK138">
    <cfRule type="cellIs" dxfId="8550" priority="8434" operator="equal">
      <formula>0</formula>
    </cfRule>
  </conditionalFormatting>
  <conditionalFormatting sqref="AJ139:AK139">
    <cfRule type="cellIs" dxfId="8549" priority="8433" operator="equal">
      <formula>0</formula>
    </cfRule>
  </conditionalFormatting>
  <conditionalFormatting sqref="AJ139:AK139">
    <cfRule type="cellIs" dxfId="8548" priority="8432" operator="equal">
      <formula>0</formula>
    </cfRule>
  </conditionalFormatting>
  <conditionalFormatting sqref="AJ140:AK140">
    <cfRule type="cellIs" dxfId="8547" priority="8431" operator="equal">
      <formula>0</formula>
    </cfRule>
  </conditionalFormatting>
  <conditionalFormatting sqref="AJ139:AK139">
    <cfRule type="cellIs" dxfId="8546" priority="8430" operator="equal">
      <formula>0</formula>
    </cfRule>
  </conditionalFormatting>
  <conditionalFormatting sqref="AJ140:AK140">
    <cfRule type="cellIs" dxfId="8545" priority="8429" operator="equal">
      <formula>0</formula>
    </cfRule>
  </conditionalFormatting>
  <conditionalFormatting sqref="AJ140:AK140">
    <cfRule type="cellIs" dxfId="8544" priority="8428" operator="equal">
      <formula>0</formula>
    </cfRule>
  </conditionalFormatting>
  <conditionalFormatting sqref="AJ141:AK141">
    <cfRule type="cellIs" dxfId="8543" priority="8427" operator="equal">
      <formula>0</formula>
    </cfRule>
  </conditionalFormatting>
  <conditionalFormatting sqref="AJ140:AK140">
    <cfRule type="cellIs" dxfId="8542" priority="8426" operator="equal">
      <formula>0</formula>
    </cfRule>
  </conditionalFormatting>
  <conditionalFormatting sqref="AJ141:AK141">
    <cfRule type="cellIs" dxfId="8541" priority="8425" operator="equal">
      <formula>0</formula>
    </cfRule>
  </conditionalFormatting>
  <conditionalFormatting sqref="AJ141:AK141">
    <cfRule type="cellIs" dxfId="8540" priority="8424" operator="equal">
      <formula>0</formula>
    </cfRule>
  </conditionalFormatting>
  <conditionalFormatting sqref="AJ142:AK142">
    <cfRule type="cellIs" dxfId="8539" priority="8423" operator="equal">
      <formula>0</formula>
    </cfRule>
  </conditionalFormatting>
  <conditionalFormatting sqref="AJ139:AK139">
    <cfRule type="cellIs" dxfId="8538" priority="8422" operator="equal">
      <formula>0</formula>
    </cfRule>
  </conditionalFormatting>
  <conditionalFormatting sqref="AJ140:AK140">
    <cfRule type="cellIs" dxfId="8537" priority="8421" operator="equal">
      <formula>0</formula>
    </cfRule>
  </conditionalFormatting>
  <conditionalFormatting sqref="AJ140:AK140">
    <cfRule type="cellIs" dxfId="8536" priority="8420" operator="equal">
      <formula>0</formula>
    </cfRule>
  </conditionalFormatting>
  <conditionalFormatting sqref="AJ141:AK141">
    <cfRule type="cellIs" dxfId="8535" priority="8419" operator="equal">
      <formula>0</formula>
    </cfRule>
  </conditionalFormatting>
  <conditionalFormatting sqref="AJ140:AK140">
    <cfRule type="cellIs" dxfId="8534" priority="8418" operator="equal">
      <formula>0</formula>
    </cfRule>
  </conditionalFormatting>
  <conditionalFormatting sqref="AJ141:AK141">
    <cfRule type="cellIs" dxfId="8533" priority="8417" operator="equal">
      <formula>0</formula>
    </cfRule>
  </conditionalFormatting>
  <conditionalFormatting sqref="AJ141:AK141">
    <cfRule type="cellIs" dxfId="8532" priority="8416" operator="equal">
      <formula>0</formula>
    </cfRule>
  </conditionalFormatting>
  <conditionalFormatting sqref="AJ142:AK142">
    <cfRule type="cellIs" dxfId="8531" priority="8415" operator="equal">
      <formula>0</formula>
    </cfRule>
  </conditionalFormatting>
  <conditionalFormatting sqref="AJ141:AK141">
    <cfRule type="cellIs" dxfId="8530" priority="8414" operator="equal">
      <formula>0</formula>
    </cfRule>
  </conditionalFormatting>
  <conditionalFormatting sqref="AJ142:AK142">
    <cfRule type="cellIs" dxfId="8529" priority="8413" operator="equal">
      <formula>0</formula>
    </cfRule>
  </conditionalFormatting>
  <conditionalFormatting sqref="AJ142:AK142">
    <cfRule type="cellIs" dxfId="8528" priority="8412" operator="equal">
      <formula>0</formula>
    </cfRule>
  </conditionalFormatting>
  <conditionalFormatting sqref="AJ143:AK143">
    <cfRule type="cellIs" dxfId="8527" priority="8411" operator="equal">
      <formula>0</formula>
    </cfRule>
  </conditionalFormatting>
  <conditionalFormatting sqref="AJ142:AK142">
    <cfRule type="cellIs" dxfId="8526" priority="8410" operator="equal">
      <formula>0</formula>
    </cfRule>
  </conditionalFormatting>
  <conditionalFormatting sqref="AJ143:AK143">
    <cfRule type="cellIs" dxfId="8525" priority="8409" operator="equal">
      <formula>0</formula>
    </cfRule>
  </conditionalFormatting>
  <conditionalFormatting sqref="AJ143:AK143">
    <cfRule type="cellIs" dxfId="8524" priority="8408" operator="equal">
      <formula>0</formula>
    </cfRule>
  </conditionalFormatting>
  <conditionalFormatting sqref="AJ144:AK144">
    <cfRule type="cellIs" dxfId="8523" priority="8407" operator="equal">
      <formula>0</formula>
    </cfRule>
  </conditionalFormatting>
  <conditionalFormatting sqref="AJ138:AK138">
    <cfRule type="cellIs" dxfId="8522" priority="8406" operator="equal">
      <formula>0</formula>
    </cfRule>
  </conditionalFormatting>
  <conditionalFormatting sqref="AJ139:AK139">
    <cfRule type="cellIs" dxfId="8521" priority="8405" operator="equal">
      <formula>0</formula>
    </cfRule>
  </conditionalFormatting>
  <conditionalFormatting sqref="AJ139:AK139">
    <cfRule type="cellIs" dxfId="8520" priority="8404" operator="equal">
      <formula>0</formula>
    </cfRule>
  </conditionalFormatting>
  <conditionalFormatting sqref="AJ140:AK140">
    <cfRule type="cellIs" dxfId="8519" priority="8403" operator="equal">
      <formula>0</formula>
    </cfRule>
  </conditionalFormatting>
  <conditionalFormatting sqref="AJ139:AK139">
    <cfRule type="cellIs" dxfId="8518" priority="8402" operator="equal">
      <formula>0</formula>
    </cfRule>
  </conditionalFormatting>
  <conditionalFormatting sqref="AJ140:AK140">
    <cfRule type="cellIs" dxfId="8517" priority="8401" operator="equal">
      <formula>0</formula>
    </cfRule>
  </conditionalFormatting>
  <conditionalFormatting sqref="AJ140:AK140">
    <cfRule type="cellIs" dxfId="8516" priority="8400" operator="equal">
      <formula>0</formula>
    </cfRule>
  </conditionalFormatting>
  <conditionalFormatting sqref="AJ141:AK141">
    <cfRule type="cellIs" dxfId="8515" priority="8399" operator="equal">
      <formula>0</formula>
    </cfRule>
  </conditionalFormatting>
  <conditionalFormatting sqref="AJ140:AK140">
    <cfRule type="cellIs" dxfId="8514" priority="8398" operator="equal">
      <formula>0</formula>
    </cfRule>
  </conditionalFormatting>
  <conditionalFormatting sqref="AJ141:AK141">
    <cfRule type="cellIs" dxfId="8513" priority="8397" operator="equal">
      <formula>0</formula>
    </cfRule>
  </conditionalFormatting>
  <conditionalFormatting sqref="AJ141:AK141">
    <cfRule type="cellIs" dxfId="8512" priority="8396" operator="equal">
      <formula>0</formula>
    </cfRule>
  </conditionalFormatting>
  <conditionalFormatting sqref="AJ142:AK142">
    <cfRule type="cellIs" dxfId="8511" priority="8395" operator="equal">
      <formula>0</formula>
    </cfRule>
  </conditionalFormatting>
  <conditionalFormatting sqref="AJ141:AK141">
    <cfRule type="cellIs" dxfId="8510" priority="8394" operator="equal">
      <formula>0</formula>
    </cfRule>
  </conditionalFormatting>
  <conditionalFormatting sqref="AJ142:AK142">
    <cfRule type="cellIs" dxfId="8509" priority="8393" operator="equal">
      <formula>0</formula>
    </cfRule>
  </conditionalFormatting>
  <conditionalFormatting sqref="AJ142:AK142">
    <cfRule type="cellIs" dxfId="8508" priority="8392" operator="equal">
      <formula>0</formula>
    </cfRule>
  </conditionalFormatting>
  <conditionalFormatting sqref="AJ143:AK143">
    <cfRule type="cellIs" dxfId="8507" priority="8391" operator="equal">
      <formula>0</formula>
    </cfRule>
  </conditionalFormatting>
  <conditionalFormatting sqref="AJ138:AK138">
    <cfRule type="cellIs" dxfId="8506" priority="8390" operator="equal">
      <formula>0</formula>
    </cfRule>
  </conditionalFormatting>
  <conditionalFormatting sqref="AJ139:AK139">
    <cfRule type="cellIs" dxfId="8505" priority="8389" operator="equal">
      <formula>0</formula>
    </cfRule>
  </conditionalFormatting>
  <conditionalFormatting sqref="AJ139:AK139">
    <cfRule type="cellIs" dxfId="8504" priority="8388" operator="equal">
      <formula>0</formula>
    </cfRule>
  </conditionalFormatting>
  <conditionalFormatting sqref="AJ140:AK140">
    <cfRule type="cellIs" dxfId="8503" priority="8387" operator="equal">
      <formula>0</formula>
    </cfRule>
  </conditionalFormatting>
  <conditionalFormatting sqref="AJ139:AK139">
    <cfRule type="cellIs" dxfId="8502" priority="8386" operator="equal">
      <formula>0</formula>
    </cfRule>
  </conditionalFormatting>
  <conditionalFormatting sqref="AJ140:AK140">
    <cfRule type="cellIs" dxfId="8501" priority="8385" operator="equal">
      <formula>0</formula>
    </cfRule>
  </conditionalFormatting>
  <conditionalFormatting sqref="AJ140:AK140">
    <cfRule type="cellIs" dxfId="8500" priority="8384" operator="equal">
      <formula>0</formula>
    </cfRule>
  </conditionalFormatting>
  <conditionalFormatting sqref="AJ141:AK141">
    <cfRule type="cellIs" dxfId="8499" priority="8383" operator="equal">
      <formula>0</formula>
    </cfRule>
  </conditionalFormatting>
  <conditionalFormatting sqref="AJ140:AK140">
    <cfRule type="cellIs" dxfId="8498" priority="8382" operator="equal">
      <formula>0</formula>
    </cfRule>
  </conditionalFormatting>
  <conditionalFormatting sqref="AJ141:AK141">
    <cfRule type="cellIs" dxfId="8497" priority="8381" operator="equal">
      <formula>0</formula>
    </cfRule>
  </conditionalFormatting>
  <conditionalFormatting sqref="AJ141:AK141">
    <cfRule type="cellIs" dxfId="8496" priority="8380" operator="equal">
      <formula>0</formula>
    </cfRule>
  </conditionalFormatting>
  <conditionalFormatting sqref="AJ142:AK142">
    <cfRule type="cellIs" dxfId="8495" priority="8379" operator="equal">
      <formula>0</formula>
    </cfRule>
  </conditionalFormatting>
  <conditionalFormatting sqref="AJ141:AK141">
    <cfRule type="cellIs" dxfId="8494" priority="8378" operator="equal">
      <formula>0</formula>
    </cfRule>
  </conditionalFormatting>
  <conditionalFormatting sqref="AJ142:AK142">
    <cfRule type="cellIs" dxfId="8493" priority="8377" operator="equal">
      <formula>0</formula>
    </cfRule>
  </conditionalFormatting>
  <conditionalFormatting sqref="AJ142:AK142">
    <cfRule type="cellIs" dxfId="8492" priority="8376" operator="equal">
      <formula>0</formula>
    </cfRule>
  </conditionalFormatting>
  <conditionalFormatting sqref="AJ137:AK137">
    <cfRule type="cellIs" dxfId="8491" priority="8375" operator="equal">
      <formula>0</formula>
    </cfRule>
  </conditionalFormatting>
  <conditionalFormatting sqref="AJ138:AK138">
    <cfRule type="cellIs" dxfId="8490" priority="8374" operator="equal">
      <formula>0</formula>
    </cfRule>
  </conditionalFormatting>
  <conditionalFormatting sqref="AJ138:AK138">
    <cfRule type="cellIs" dxfId="8489" priority="8373" operator="equal">
      <formula>0</formula>
    </cfRule>
  </conditionalFormatting>
  <conditionalFormatting sqref="AJ139:AK139">
    <cfRule type="cellIs" dxfId="8488" priority="8372" operator="equal">
      <formula>0</formula>
    </cfRule>
  </conditionalFormatting>
  <conditionalFormatting sqref="AJ138:AK138">
    <cfRule type="cellIs" dxfId="8487" priority="8371" operator="equal">
      <formula>0</formula>
    </cfRule>
  </conditionalFormatting>
  <conditionalFormatting sqref="AJ139:AK139">
    <cfRule type="cellIs" dxfId="8486" priority="8370" operator="equal">
      <formula>0</formula>
    </cfRule>
  </conditionalFormatting>
  <conditionalFormatting sqref="AJ139:AK139">
    <cfRule type="cellIs" dxfId="8485" priority="8369" operator="equal">
      <formula>0</formula>
    </cfRule>
  </conditionalFormatting>
  <conditionalFormatting sqref="AJ140:AK140">
    <cfRule type="cellIs" dxfId="8484" priority="8368" operator="equal">
      <formula>0</formula>
    </cfRule>
  </conditionalFormatting>
  <conditionalFormatting sqref="AJ139:AK139">
    <cfRule type="cellIs" dxfId="8483" priority="8367" operator="equal">
      <formula>0</formula>
    </cfRule>
  </conditionalFormatting>
  <conditionalFormatting sqref="AJ140:AK140">
    <cfRule type="cellIs" dxfId="8482" priority="8366" operator="equal">
      <formula>0</formula>
    </cfRule>
  </conditionalFormatting>
  <conditionalFormatting sqref="AJ140:AK140">
    <cfRule type="cellIs" dxfId="8481" priority="8365" operator="equal">
      <formula>0</formula>
    </cfRule>
  </conditionalFormatting>
  <conditionalFormatting sqref="AJ141:AK141">
    <cfRule type="cellIs" dxfId="8480" priority="8364" operator="equal">
      <formula>0</formula>
    </cfRule>
  </conditionalFormatting>
  <conditionalFormatting sqref="AJ140:AK140">
    <cfRule type="cellIs" dxfId="8479" priority="8363" operator="equal">
      <formula>0</formula>
    </cfRule>
  </conditionalFormatting>
  <conditionalFormatting sqref="AJ141:AK141">
    <cfRule type="cellIs" dxfId="8478" priority="8362" operator="equal">
      <formula>0</formula>
    </cfRule>
  </conditionalFormatting>
  <conditionalFormatting sqref="AJ141:AK141">
    <cfRule type="cellIs" dxfId="8477" priority="8361" operator="equal">
      <formula>0</formula>
    </cfRule>
  </conditionalFormatting>
  <conditionalFormatting sqref="AJ142:AK142">
    <cfRule type="cellIs" dxfId="8476" priority="8360" operator="equal">
      <formula>0</formula>
    </cfRule>
  </conditionalFormatting>
  <conditionalFormatting sqref="AJ140:AK140">
    <cfRule type="cellIs" dxfId="8475" priority="8359" operator="equal">
      <formula>0</formula>
    </cfRule>
  </conditionalFormatting>
  <conditionalFormatting sqref="AJ141:AK141">
    <cfRule type="cellIs" dxfId="8474" priority="8358" operator="equal">
      <formula>0</formula>
    </cfRule>
  </conditionalFormatting>
  <conditionalFormatting sqref="AJ141:AK141">
    <cfRule type="cellIs" dxfId="8473" priority="8357" operator="equal">
      <formula>0</formula>
    </cfRule>
  </conditionalFormatting>
  <conditionalFormatting sqref="AJ142:AK142">
    <cfRule type="cellIs" dxfId="8472" priority="8356" operator="equal">
      <formula>0</formula>
    </cfRule>
  </conditionalFormatting>
  <conditionalFormatting sqref="AJ141:AK141">
    <cfRule type="cellIs" dxfId="8471" priority="8355" operator="equal">
      <formula>0</formula>
    </cfRule>
  </conditionalFormatting>
  <conditionalFormatting sqref="AJ142:AK142">
    <cfRule type="cellIs" dxfId="8470" priority="8354" operator="equal">
      <formula>0</formula>
    </cfRule>
  </conditionalFormatting>
  <conditionalFormatting sqref="AJ142:AK142">
    <cfRule type="cellIs" dxfId="8469" priority="8353" operator="equal">
      <formula>0</formula>
    </cfRule>
  </conditionalFormatting>
  <conditionalFormatting sqref="AJ143:AK143">
    <cfRule type="cellIs" dxfId="8468" priority="8352" operator="equal">
      <formula>0</formula>
    </cfRule>
  </conditionalFormatting>
  <conditionalFormatting sqref="AJ142:AK142">
    <cfRule type="cellIs" dxfId="8467" priority="8351" operator="equal">
      <formula>0</formula>
    </cfRule>
  </conditionalFormatting>
  <conditionalFormatting sqref="AJ143:AK143">
    <cfRule type="cellIs" dxfId="8466" priority="8350" operator="equal">
      <formula>0</formula>
    </cfRule>
  </conditionalFormatting>
  <conditionalFormatting sqref="AJ143:AK143">
    <cfRule type="cellIs" dxfId="8465" priority="8349" operator="equal">
      <formula>0</formula>
    </cfRule>
  </conditionalFormatting>
  <conditionalFormatting sqref="AJ144:AK144">
    <cfRule type="cellIs" dxfId="8464" priority="8348" operator="equal">
      <formula>0</formula>
    </cfRule>
  </conditionalFormatting>
  <conditionalFormatting sqref="AJ143:AK143">
    <cfRule type="cellIs" dxfId="8463" priority="8347" operator="equal">
      <formula>0</formula>
    </cfRule>
  </conditionalFormatting>
  <conditionalFormatting sqref="AJ144:AK144">
    <cfRule type="cellIs" dxfId="8462" priority="8346" operator="equal">
      <formula>0</formula>
    </cfRule>
  </conditionalFormatting>
  <conditionalFormatting sqref="AJ144:AK144">
    <cfRule type="cellIs" dxfId="8461" priority="8345" operator="equal">
      <formula>0</formula>
    </cfRule>
  </conditionalFormatting>
  <conditionalFormatting sqref="AJ139:AK139">
    <cfRule type="cellIs" dxfId="8460" priority="8344" operator="equal">
      <formula>0</formula>
    </cfRule>
  </conditionalFormatting>
  <conditionalFormatting sqref="AJ140:AK140">
    <cfRule type="cellIs" dxfId="8459" priority="8343" operator="equal">
      <formula>0</formula>
    </cfRule>
  </conditionalFormatting>
  <conditionalFormatting sqref="AJ140:AK140">
    <cfRule type="cellIs" dxfId="8458" priority="8342" operator="equal">
      <formula>0</formula>
    </cfRule>
  </conditionalFormatting>
  <conditionalFormatting sqref="AJ141:AK141">
    <cfRule type="cellIs" dxfId="8457" priority="8341" operator="equal">
      <formula>0</formula>
    </cfRule>
  </conditionalFormatting>
  <conditionalFormatting sqref="AJ140:AK140">
    <cfRule type="cellIs" dxfId="8456" priority="8340" operator="equal">
      <formula>0</formula>
    </cfRule>
  </conditionalFormatting>
  <conditionalFormatting sqref="AJ141:AK141">
    <cfRule type="cellIs" dxfId="8455" priority="8339" operator="equal">
      <formula>0</formula>
    </cfRule>
  </conditionalFormatting>
  <conditionalFormatting sqref="AJ141:AK141">
    <cfRule type="cellIs" dxfId="8454" priority="8338" operator="equal">
      <formula>0</formula>
    </cfRule>
  </conditionalFormatting>
  <conditionalFormatting sqref="AJ142:AK142">
    <cfRule type="cellIs" dxfId="8453" priority="8337" operator="equal">
      <formula>0</formula>
    </cfRule>
  </conditionalFormatting>
  <conditionalFormatting sqref="AJ141:AK141">
    <cfRule type="cellIs" dxfId="8452" priority="8336" operator="equal">
      <formula>0</formula>
    </cfRule>
  </conditionalFormatting>
  <conditionalFormatting sqref="AJ142:AK142">
    <cfRule type="cellIs" dxfId="8451" priority="8335" operator="equal">
      <formula>0</formula>
    </cfRule>
  </conditionalFormatting>
  <conditionalFormatting sqref="AJ142:AK142">
    <cfRule type="cellIs" dxfId="8450" priority="8334" operator="equal">
      <formula>0</formula>
    </cfRule>
  </conditionalFormatting>
  <conditionalFormatting sqref="AJ143:AK143">
    <cfRule type="cellIs" dxfId="8449" priority="8333" operator="equal">
      <formula>0</formula>
    </cfRule>
  </conditionalFormatting>
  <conditionalFormatting sqref="AJ142:AK142">
    <cfRule type="cellIs" dxfId="8448" priority="8332" operator="equal">
      <formula>0</formula>
    </cfRule>
  </conditionalFormatting>
  <conditionalFormatting sqref="AJ143:AK143">
    <cfRule type="cellIs" dxfId="8447" priority="8331" operator="equal">
      <formula>0</formula>
    </cfRule>
  </conditionalFormatting>
  <conditionalFormatting sqref="AJ143:AK143">
    <cfRule type="cellIs" dxfId="8446" priority="8330" operator="equal">
      <formula>0</formula>
    </cfRule>
  </conditionalFormatting>
  <conditionalFormatting sqref="AJ144:AK144">
    <cfRule type="cellIs" dxfId="8445" priority="8329" operator="equal">
      <formula>0</formula>
    </cfRule>
  </conditionalFormatting>
  <conditionalFormatting sqref="AJ139:AK139">
    <cfRule type="cellIs" dxfId="8444" priority="8328" operator="equal">
      <formula>0</formula>
    </cfRule>
  </conditionalFormatting>
  <conditionalFormatting sqref="AJ140:AK140">
    <cfRule type="cellIs" dxfId="8443" priority="8327" operator="equal">
      <formula>0</formula>
    </cfRule>
  </conditionalFormatting>
  <conditionalFormatting sqref="AJ140:AK140">
    <cfRule type="cellIs" dxfId="8442" priority="8326" operator="equal">
      <formula>0</formula>
    </cfRule>
  </conditionalFormatting>
  <conditionalFormatting sqref="AJ141:AK141">
    <cfRule type="cellIs" dxfId="8441" priority="8325" operator="equal">
      <formula>0</formula>
    </cfRule>
  </conditionalFormatting>
  <conditionalFormatting sqref="AJ140:AK140">
    <cfRule type="cellIs" dxfId="8440" priority="8324" operator="equal">
      <formula>0</formula>
    </cfRule>
  </conditionalFormatting>
  <conditionalFormatting sqref="AJ141:AK141">
    <cfRule type="cellIs" dxfId="8439" priority="8323" operator="equal">
      <formula>0</formula>
    </cfRule>
  </conditionalFormatting>
  <conditionalFormatting sqref="AJ141:AK141">
    <cfRule type="cellIs" dxfId="8438" priority="8322" operator="equal">
      <formula>0</formula>
    </cfRule>
  </conditionalFormatting>
  <conditionalFormatting sqref="AJ142:AK142">
    <cfRule type="cellIs" dxfId="8437" priority="8321" operator="equal">
      <formula>0</formula>
    </cfRule>
  </conditionalFormatting>
  <conditionalFormatting sqref="AJ141:AK141">
    <cfRule type="cellIs" dxfId="8436" priority="8320" operator="equal">
      <formula>0</formula>
    </cfRule>
  </conditionalFormatting>
  <conditionalFormatting sqref="AJ142:AK142">
    <cfRule type="cellIs" dxfId="8435" priority="8319" operator="equal">
      <formula>0</formula>
    </cfRule>
  </conditionalFormatting>
  <conditionalFormatting sqref="AJ142:AK142">
    <cfRule type="cellIs" dxfId="8434" priority="8318" operator="equal">
      <formula>0</formula>
    </cfRule>
  </conditionalFormatting>
  <conditionalFormatting sqref="AJ143:AK143">
    <cfRule type="cellIs" dxfId="8433" priority="8317" operator="equal">
      <formula>0</formula>
    </cfRule>
  </conditionalFormatting>
  <conditionalFormatting sqref="AJ142:AK142">
    <cfRule type="cellIs" dxfId="8432" priority="8316" operator="equal">
      <formula>0</formula>
    </cfRule>
  </conditionalFormatting>
  <conditionalFormatting sqref="AJ143:AK143">
    <cfRule type="cellIs" dxfId="8431" priority="8315" operator="equal">
      <formula>0</formula>
    </cfRule>
  </conditionalFormatting>
  <conditionalFormatting sqref="AJ143:AK143">
    <cfRule type="cellIs" dxfId="8430" priority="8314" operator="equal">
      <formula>0</formula>
    </cfRule>
  </conditionalFormatting>
  <conditionalFormatting sqref="AJ138:AK138">
    <cfRule type="cellIs" dxfId="8429" priority="8313" operator="equal">
      <formula>0</formula>
    </cfRule>
  </conditionalFormatting>
  <conditionalFormatting sqref="AJ139:AK139">
    <cfRule type="cellIs" dxfId="8428" priority="8312" operator="equal">
      <formula>0</formula>
    </cfRule>
  </conditionalFormatting>
  <conditionalFormatting sqref="AJ139:AK139">
    <cfRule type="cellIs" dxfId="8427" priority="8311" operator="equal">
      <formula>0</formula>
    </cfRule>
  </conditionalFormatting>
  <conditionalFormatting sqref="AJ140:AK140">
    <cfRule type="cellIs" dxfId="8426" priority="8310" operator="equal">
      <formula>0</formula>
    </cfRule>
  </conditionalFormatting>
  <conditionalFormatting sqref="AJ139:AK139">
    <cfRule type="cellIs" dxfId="8425" priority="8309" operator="equal">
      <formula>0</formula>
    </cfRule>
  </conditionalFormatting>
  <conditionalFormatting sqref="AJ140:AK140">
    <cfRule type="cellIs" dxfId="8424" priority="8308" operator="equal">
      <formula>0</formula>
    </cfRule>
  </conditionalFormatting>
  <conditionalFormatting sqref="AJ140:AK140">
    <cfRule type="cellIs" dxfId="8423" priority="8307" operator="equal">
      <formula>0</formula>
    </cfRule>
  </conditionalFormatting>
  <conditionalFormatting sqref="AJ141:AK141">
    <cfRule type="cellIs" dxfId="8422" priority="8306" operator="equal">
      <formula>0</formula>
    </cfRule>
  </conditionalFormatting>
  <conditionalFormatting sqref="AJ140:AK140">
    <cfRule type="cellIs" dxfId="8421" priority="8305" operator="equal">
      <formula>0</formula>
    </cfRule>
  </conditionalFormatting>
  <conditionalFormatting sqref="AJ141:AK141">
    <cfRule type="cellIs" dxfId="8420" priority="8304" operator="equal">
      <formula>0</formula>
    </cfRule>
  </conditionalFormatting>
  <conditionalFormatting sqref="AJ141:AK141">
    <cfRule type="cellIs" dxfId="8419" priority="8303" operator="equal">
      <formula>0</formula>
    </cfRule>
  </conditionalFormatting>
  <conditionalFormatting sqref="AJ142:AK142">
    <cfRule type="cellIs" dxfId="8418" priority="8302" operator="equal">
      <formula>0</formula>
    </cfRule>
  </conditionalFormatting>
  <conditionalFormatting sqref="AJ141:AK141">
    <cfRule type="cellIs" dxfId="8417" priority="8301" operator="equal">
      <formula>0</formula>
    </cfRule>
  </conditionalFormatting>
  <conditionalFormatting sqref="AJ142:AK142">
    <cfRule type="cellIs" dxfId="8416" priority="8300" operator="equal">
      <formula>0</formula>
    </cfRule>
  </conditionalFormatting>
  <conditionalFormatting sqref="AJ142:AK142">
    <cfRule type="cellIs" dxfId="8415" priority="8299" operator="equal">
      <formula>0</formula>
    </cfRule>
  </conditionalFormatting>
  <conditionalFormatting sqref="AJ143:AK143">
    <cfRule type="cellIs" dxfId="8414" priority="8298" operator="equal">
      <formula>0</formula>
    </cfRule>
  </conditionalFormatting>
  <conditionalFormatting sqref="AJ145:AK145">
    <cfRule type="cellIs" dxfId="8413" priority="8297" operator="equal">
      <formula>0</formula>
    </cfRule>
  </conditionalFormatting>
  <conditionalFormatting sqref="AJ139:AK139">
    <cfRule type="cellIs" dxfId="8412" priority="8296" operator="equal">
      <formula>0</formula>
    </cfRule>
  </conditionalFormatting>
  <conditionalFormatting sqref="AJ140:AK140">
    <cfRule type="cellIs" dxfId="8411" priority="8295" operator="equal">
      <formula>0</formula>
    </cfRule>
  </conditionalFormatting>
  <conditionalFormatting sqref="AJ140:AK140">
    <cfRule type="cellIs" dxfId="8410" priority="8294" operator="equal">
      <formula>0</formula>
    </cfRule>
  </conditionalFormatting>
  <conditionalFormatting sqref="AJ141:AK141">
    <cfRule type="cellIs" dxfId="8409" priority="8293" operator="equal">
      <formula>0</formula>
    </cfRule>
  </conditionalFormatting>
  <conditionalFormatting sqref="AJ140:AK140">
    <cfRule type="cellIs" dxfId="8408" priority="8292" operator="equal">
      <formula>0</formula>
    </cfRule>
  </conditionalFormatting>
  <conditionalFormatting sqref="AJ141:AK141">
    <cfRule type="cellIs" dxfId="8407" priority="8291" operator="equal">
      <formula>0</formula>
    </cfRule>
  </conditionalFormatting>
  <conditionalFormatting sqref="AJ141:AK141">
    <cfRule type="cellIs" dxfId="8406" priority="8290" operator="equal">
      <formula>0</formula>
    </cfRule>
  </conditionalFormatting>
  <conditionalFormatting sqref="AJ142:AK142">
    <cfRule type="cellIs" dxfId="8405" priority="8289" operator="equal">
      <formula>0</formula>
    </cfRule>
  </conditionalFormatting>
  <conditionalFormatting sqref="AJ141:AK141">
    <cfRule type="cellIs" dxfId="8404" priority="8288" operator="equal">
      <formula>0</formula>
    </cfRule>
  </conditionalFormatting>
  <conditionalFormatting sqref="AJ142:AK142">
    <cfRule type="cellIs" dxfId="8403" priority="8287" operator="equal">
      <formula>0</formula>
    </cfRule>
  </conditionalFormatting>
  <conditionalFormatting sqref="AJ142:AK142">
    <cfRule type="cellIs" dxfId="8402" priority="8286" operator="equal">
      <formula>0</formula>
    </cfRule>
  </conditionalFormatting>
  <conditionalFormatting sqref="AJ143:AK143">
    <cfRule type="cellIs" dxfId="8401" priority="8285" operator="equal">
      <formula>0</formula>
    </cfRule>
  </conditionalFormatting>
  <conditionalFormatting sqref="AJ142:AK142">
    <cfRule type="cellIs" dxfId="8400" priority="8284" operator="equal">
      <formula>0</formula>
    </cfRule>
  </conditionalFormatting>
  <conditionalFormatting sqref="AJ143:AK143">
    <cfRule type="cellIs" dxfId="8399" priority="8283" operator="equal">
      <formula>0</formula>
    </cfRule>
  </conditionalFormatting>
  <conditionalFormatting sqref="AJ143:AK143">
    <cfRule type="cellIs" dxfId="8398" priority="8282" operator="equal">
      <formula>0</formula>
    </cfRule>
  </conditionalFormatting>
  <conditionalFormatting sqref="AJ144:AK144">
    <cfRule type="cellIs" dxfId="8397" priority="8281" operator="equal">
      <formula>0</formula>
    </cfRule>
  </conditionalFormatting>
  <conditionalFormatting sqref="AJ138:AK138">
    <cfRule type="cellIs" dxfId="8396" priority="8280" operator="equal">
      <formula>0</formula>
    </cfRule>
  </conditionalFormatting>
  <conditionalFormatting sqref="AJ139:AK139">
    <cfRule type="cellIs" dxfId="8395" priority="8279" operator="equal">
      <formula>0</formula>
    </cfRule>
  </conditionalFormatting>
  <conditionalFormatting sqref="AJ139:AK139">
    <cfRule type="cellIs" dxfId="8394" priority="8278" operator="equal">
      <formula>0</formula>
    </cfRule>
  </conditionalFormatting>
  <conditionalFormatting sqref="AJ140:AK140">
    <cfRule type="cellIs" dxfId="8393" priority="8277" operator="equal">
      <formula>0</formula>
    </cfRule>
  </conditionalFormatting>
  <conditionalFormatting sqref="AJ139:AK139">
    <cfRule type="cellIs" dxfId="8392" priority="8276" operator="equal">
      <formula>0</formula>
    </cfRule>
  </conditionalFormatting>
  <conditionalFormatting sqref="AJ140:AK140">
    <cfRule type="cellIs" dxfId="8391" priority="8275" operator="equal">
      <formula>0</formula>
    </cfRule>
  </conditionalFormatting>
  <conditionalFormatting sqref="AJ140:AK140">
    <cfRule type="cellIs" dxfId="8390" priority="8274" operator="equal">
      <formula>0</formula>
    </cfRule>
  </conditionalFormatting>
  <conditionalFormatting sqref="AJ141:AK141">
    <cfRule type="cellIs" dxfId="8389" priority="8273" operator="equal">
      <formula>0</formula>
    </cfRule>
  </conditionalFormatting>
  <conditionalFormatting sqref="AJ140:AK140">
    <cfRule type="cellIs" dxfId="8388" priority="8272" operator="equal">
      <formula>0</formula>
    </cfRule>
  </conditionalFormatting>
  <conditionalFormatting sqref="AJ141:AK141">
    <cfRule type="cellIs" dxfId="8387" priority="8271" operator="equal">
      <formula>0</formula>
    </cfRule>
  </conditionalFormatting>
  <conditionalFormatting sqref="AJ141:AK141">
    <cfRule type="cellIs" dxfId="8386" priority="8270" operator="equal">
      <formula>0</formula>
    </cfRule>
  </conditionalFormatting>
  <conditionalFormatting sqref="AJ142:AK142">
    <cfRule type="cellIs" dxfId="8385" priority="8269" operator="equal">
      <formula>0</formula>
    </cfRule>
  </conditionalFormatting>
  <conditionalFormatting sqref="AJ141:AK141">
    <cfRule type="cellIs" dxfId="8384" priority="8268" operator="equal">
      <formula>0</formula>
    </cfRule>
  </conditionalFormatting>
  <conditionalFormatting sqref="AJ142:AK142">
    <cfRule type="cellIs" dxfId="8383" priority="8267" operator="equal">
      <formula>0</formula>
    </cfRule>
  </conditionalFormatting>
  <conditionalFormatting sqref="AJ142:AK142">
    <cfRule type="cellIs" dxfId="8382" priority="8266" operator="equal">
      <formula>0</formula>
    </cfRule>
  </conditionalFormatting>
  <conditionalFormatting sqref="AJ143:AK143">
    <cfRule type="cellIs" dxfId="8381" priority="8265" operator="equal">
      <formula>0</formula>
    </cfRule>
  </conditionalFormatting>
  <conditionalFormatting sqref="AJ138:AK138">
    <cfRule type="cellIs" dxfId="8380" priority="8264" operator="equal">
      <formula>0</formula>
    </cfRule>
  </conditionalFormatting>
  <conditionalFormatting sqref="AJ139:AK139">
    <cfRule type="cellIs" dxfId="8379" priority="8263" operator="equal">
      <formula>0</formula>
    </cfRule>
  </conditionalFormatting>
  <conditionalFormatting sqref="AJ139:AK139">
    <cfRule type="cellIs" dxfId="8378" priority="8262" operator="equal">
      <formula>0</formula>
    </cfRule>
  </conditionalFormatting>
  <conditionalFormatting sqref="AJ140:AK140">
    <cfRule type="cellIs" dxfId="8377" priority="8261" operator="equal">
      <formula>0</formula>
    </cfRule>
  </conditionalFormatting>
  <conditionalFormatting sqref="AJ139:AK139">
    <cfRule type="cellIs" dxfId="8376" priority="8260" operator="equal">
      <formula>0</formula>
    </cfRule>
  </conditionalFormatting>
  <conditionalFormatting sqref="AJ140:AK140">
    <cfRule type="cellIs" dxfId="8375" priority="8259" operator="equal">
      <formula>0</formula>
    </cfRule>
  </conditionalFormatting>
  <conditionalFormatting sqref="AJ140:AK140">
    <cfRule type="cellIs" dxfId="8374" priority="8258" operator="equal">
      <formula>0</formula>
    </cfRule>
  </conditionalFormatting>
  <conditionalFormatting sqref="AJ141:AK141">
    <cfRule type="cellIs" dxfId="8373" priority="8257" operator="equal">
      <formula>0</formula>
    </cfRule>
  </conditionalFormatting>
  <conditionalFormatting sqref="AJ140:AK140">
    <cfRule type="cellIs" dxfId="8372" priority="8256" operator="equal">
      <formula>0</formula>
    </cfRule>
  </conditionalFormatting>
  <conditionalFormatting sqref="AJ141:AK141">
    <cfRule type="cellIs" dxfId="8371" priority="8255" operator="equal">
      <formula>0</formula>
    </cfRule>
  </conditionalFormatting>
  <conditionalFormatting sqref="AJ141:AK141">
    <cfRule type="cellIs" dxfId="8370" priority="8254" operator="equal">
      <formula>0</formula>
    </cfRule>
  </conditionalFormatting>
  <conditionalFormatting sqref="AJ142:AK142">
    <cfRule type="cellIs" dxfId="8369" priority="8253" operator="equal">
      <formula>0</formula>
    </cfRule>
  </conditionalFormatting>
  <conditionalFormatting sqref="AJ141:AK141">
    <cfRule type="cellIs" dxfId="8368" priority="8252" operator="equal">
      <formula>0</formula>
    </cfRule>
  </conditionalFormatting>
  <conditionalFormatting sqref="AJ142:AK142">
    <cfRule type="cellIs" dxfId="8367" priority="8251" operator="equal">
      <formula>0</formula>
    </cfRule>
  </conditionalFormatting>
  <conditionalFormatting sqref="AJ142:AK142">
    <cfRule type="cellIs" dxfId="8366" priority="8250" operator="equal">
      <formula>0</formula>
    </cfRule>
  </conditionalFormatting>
  <conditionalFormatting sqref="AJ137:AK137">
    <cfRule type="cellIs" dxfId="8365" priority="8249" operator="equal">
      <formula>0</formula>
    </cfRule>
  </conditionalFormatting>
  <conditionalFormatting sqref="AJ138:AK138">
    <cfRule type="cellIs" dxfId="8364" priority="8248" operator="equal">
      <formula>0</formula>
    </cfRule>
  </conditionalFormatting>
  <conditionalFormatting sqref="AJ138:AK138">
    <cfRule type="cellIs" dxfId="8363" priority="8247" operator="equal">
      <formula>0</formula>
    </cfRule>
  </conditionalFormatting>
  <conditionalFormatting sqref="AJ139:AK139">
    <cfRule type="cellIs" dxfId="8362" priority="8246" operator="equal">
      <formula>0</formula>
    </cfRule>
  </conditionalFormatting>
  <conditionalFormatting sqref="AJ138:AK138">
    <cfRule type="cellIs" dxfId="8361" priority="8245" operator="equal">
      <formula>0</formula>
    </cfRule>
  </conditionalFormatting>
  <conditionalFormatting sqref="AJ139:AK139">
    <cfRule type="cellIs" dxfId="8360" priority="8244" operator="equal">
      <formula>0</formula>
    </cfRule>
  </conditionalFormatting>
  <conditionalFormatting sqref="AJ139:AK139">
    <cfRule type="cellIs" dxfId="8359" priority="8243" operator="equal">
      <formula>0</formula>
    </cfRule>
  </conditionalFormatting>
  <conditionalFormatting sqref="AJ140:AK140">
    <cfRule type="cellIs" dxfId="8358" priority="8242" operator="equal">
      <formula>0</formula>
    </cfRule>
  </conditionalFormatting>
  <conditionalFormatting sqref="AJ139:AK139">
    <cfRule type="cellIs" dxfId="8357" priority="8241" operator="equal">
      <formula>0</formula>
    </cfRule>
  </conditionalFormatting>
  <conditionalFormatting sqref="AJ140:AK140">
    <cfRule type="cellIs" dxfId="8356" priority="8240" operator="equal">
      <formula>0</formula>
    </cfRule>
  </conditionalFormatting>
  <conditionalFormatting sqref="AJ140:AK140">
    <cfRule type="cellIs" dxfId="8355" priority="8239" operator="equal">
      <formula>0</formula>
    </cfRule>
  </conditionalFormatting>
  <conditionalFormatting sqref="AJ141:AK141">
    <cfRule type="cellIs" dxfId="8354" priority="8238" operator="equal">
      <formula>0</formula>
    </cfRule>
  </conditionalFormatting>
  <conditionalFormatting sqref="AJ140:AK140">
    <cfRule type="cellIs" dxfId="8353" priority="8237" operator="equal">
      <formula>0</formula>
    </cfRule>
  </conditionalFormatting>
  <conditionalFormatting sqref="AJ141:AK141">
    <cfRule type="cellIs" dxfId="8352" priority="8236" operator="equal">
      <formula>0</formula>
    </cfRule>
  </conditionalFormatting>
  <conditionalFormatting sqref="AJ141:AK141">
    <cfRule type="cellIs" dxfId="8351" priority="8235" operator="equal">
      <formula>0</formula>
    </cfRule>
  </conditionalFormatting>
  <conditionalFormatting sqref="AJ142:AK142">
    <cfRule type="cellIs" dxfId="8350" priority="8234" operator="equal">
      <formula>0</formula>
    </cfRule>
  </conditionalFormatting>
  <conditionalFormatting sqref="AJ140:AK140">
    <cfRule type="cellIs" dxfId="8349" priority="8233" operator="equal">
      <formula>0</formula>
    </cfRule>
  </conditionalFormatting>
  <conditionalFormatting sqref="AJ141:AK141">
    <cfRule type="cellIs" dxfId="8348" priority="8232" operator="equal">
      <formula>0</formula>
    </cfRule>
  </conditionalFormatting>
  <conditionalFormatting sqref="AJ141:AK141">
    <cfRule type="cellIs" dxfId="8347" priority="8231" operator="equal">
      <formula>0</formula>
    </cfRule>
  </conditionalFormatting>
  <conditionalFormatting sqref="AJ142:AK142">
    <cfRule type="cellIs" dxfId="8346" priority="8230" operator="equal">
      <formula>0</formula>
    </cfRule>
  </conditionalFormatting>
  <conditionalFormatting sqref="AJ141:AK141">
    <cfRule type="cellIs" dxfId="8345" priority="8229" operator="equal">
      <formula>0</formula>
    </cfRule>
  </conditionalFormatting>
  <conditionalFormatting sqref="AJ142:AK142">
    <cfRule type="cellIs" dxfId="8344" priority="8228" operator="equal">
      <formula>0</formula>
    </cfRule>
  </conditionalFormatting>
  <conditionalFormatting sqref="AJ142:AK142">
    <cfRule type="cellIs" dxfId="8343" priority="8227" operator="equal">
      <formula>0</formula>
    </cfRule>
  </conditionalFormatting>
  <conditionalFormatting sqref="AJ143:AK143">
    <cfRule type="cellIs" dxfId="8342" priority="8226" operator="equal">
      <formula>0</formula>
    </cfRule>
  </conditionalFormatting>
  <conditionalFormatting sqref="AJ142:AK142">
    <cfRule type="cellIs" dxfId="8341" priority="8225" operator="equal">
      <formula>0</formula>
    </cfRule>
  </conditionalFormatting>
  <conditionalFormatting sqref="AJ143:AK143">
    <cfRule type="cellIs" dxfId="8340" priority="8224" operator="equal">
      <formula>0</formula>
    </cfRule>
  </conditionalFormatting>
  <conditionalFormatting sqref="AJ143:AK143">
    <cfRule type="cellIs" dxfId="8339" priority="8223" operator="equal">
      <formula>0</formula>
    </cfRule>
  </conditionalFormatting>
  <conditionalFormatting sqref="AJ144:AK144">
    <cfRule type="cellIs" dxfId="8338" priority="8222" operator="equal">
      <formula>0</formula>
    </cfRule>
  </conditionalFormatting>
  <conditionalFormatting sqref="AJ143:AK143">
    <cfRule type="cellIs" dxfId="8337" priority="8221" operator="equal">
      <formula>0</formula>
    </cfRule>
  </conditionalFormatting>
  <conditionalFormatting sqref="AJ144:AK144">
    <cfRule type="cellIs" dxfId="8336" priority="8220" operator="equal">
      <formula>0</formula>
    </cfRule>
  </conditionalFormatting>
  <conditionalFormatting sqref="AJ144:AK144">
    <cfRule type="cellIs" dxfId="8335" priority="8219" operator="equal">
      <formula>0</formula>
    </cfRule>
  </conditionalFormatting>
  <conditionalFormatting sqref="AJ139:AK139">
    <cfRule type="cellIs" dxfId="8334" priority="8218" operator="equal">
      <formula>0</formula>
    </cfRule>
  </conditionalFormatting>
  <conditionalFormatting sqref="AJ140:AK140">
    <cfRule type="cellIs" dxfId="8333" priority="8217" operator="equal">
      <formula>0</formula>
    </cfRule>
  </conditionalFormatting>
  <conditionalFormatting sqref="AJ140:AK140">
    <cfRule type="cellIs" dxfId="8332" priority="8216" operator="equal">
      <formula>0</formula>
    </cfRule>
  </conditionalFormatting>
  <conditionalFormatting sqref="AJ141:AK141">
    <cfRule type="cellIs" dxfId="8331" priority="8215" operator="equal">
      <formula>0</formula>
    </cfRule>
  </conditionalFormatting>
  <conditionalFormatting sqref="AJ140:AK140">
    <cfRule type="cellIs" dxfId="8330" priority="8214" operator="equal">
      <formula>0</formula>
    </cfRule>
  </conditionalFormatting>
  <conditionalFormatting sqref="AJ141:AK141">
    <cfRule type="cellIs" dxfId="8329" priority="8213" operator="equal">
      <formula>0</formula>
    </cfRule>
  </conditionalFormatting>
  <conditionalFormatting sqref="AJ141:AK141">
    <cfRule type="cellIs" dxfId="8328" priority="8212" operator="equal">
      <formula>0</formula>
    </cfRule>
  </conditionalFormatting>
  <conditionalFormatting sqref="AJ142:AK142">
    <cfRule type="cellIs" dxfId="8327" priority="8211" operator="equal">
      <formula>0</formula>
    </cfRule>
  </conditionalFormatting>
  <conditionalFormatting sqref="AJ141:AK141">
    <cfRule type="cellIs" dxfId="8326" priority="8210" operator="equal">
      <formula>0</formula>
    </cfRule>
  </conditionalFormatting>
  <conditionalFormatting sqref="AJ142:AK142">
    <cfRule type="cellIs" dxfId="8325" priority="8209" operator="equal">
      <formula>0</formula>
    </cfRule>
  </conditionalFormatting>
  <conditionalFormatting sqref="AJ142:AK142">
    <cfRule type="cellIs" dxfId="8324" priority="8208" operator="equal">
      <formula>0</formula>
    </cfRule>
  </conditionalFormatting>
  <conditionalFormatting sqref="AJ143:AK143">
    <cfRule type="cellIs" dxfId="8323" priority="8207" operator="equal">
      <formula>0</formula>
    </cfRule>
  </conditionalFormatting>
  <conditionalFormatting sqref="AJ142:AK142">
    <cfRule type="cellIs" dxfId="8322" priority="8206" operator="equal">
      <formula>0</formula>
    </cfRule>
  </conditionalFormatting>
  <conditionalFormatting sqref="AJ143:AK143">
    <cfRule type="cellIs" dxfId="8321" priority="8205" operator="equal">
      <formula>0</formula>
    </cfRule>
  </conditionalFormatting>
  <conditionalFormatting sqref="AJ143:AK143">
    <cfRule type="cellIs" dxfId="8320" priority="8204" operator="equal">
      <formula>0</formula>
    </cfRule>
  </conditionalFormatting>
  <conditionalFormatting sqref="AJ144:AK144">
    <cfRule type="cellIs" dxfId="8319" priority="8203" operator="equal">
      <formula>0</formula>
    </cfRule>
  </conditionalFormatting>
  <conditionalFormatting sqref="AJ139:AK139">
    <cfRule type="cellIs" dxfId="8318" priority="8202" operator="equal">
      <formula>0</formula>
    </cfRule>
  </conditionalFormatting>
  <conditionalFormatting sqref="AJ140:AK140">
    <cfRule type="cellIs" dxfId="8317" priority="8201" operator="equal">
      <formula>0</formula>
    </cfRule>
  </conditionalFormatting>
  <conditionalFormatting sqref="AJ140:AK140">
    <cfRule type="cellIs" dxfId="8316" priority="8200" operator="equal">
      <formula>0</formula>
    </cfRule>
  </conditionalFormatting>
  <conditionalFormatting sqref="AJ141:AK141">
    <cfRule type="cellIs" dxfId="8315" priority="8199" operator="equal">
      <formula>0</formula>
    </cfRule>
  </conditionalFormatting>
  <conditionalFormatting sqref="AJ140:AK140">
    <cfRule type="cellIs" dxfId="8314" priority="8198" operator="equal">
      <formula>0</formula>
    </cfRule>
  </conditionalFormatting>
  <conditionalFormatting sqref="AJ141:AK141">
    <cfRule type="cellIs" dxfId="8313" priority="8197" operator="equal">
      <formula>0</formula>
    </cfRule>
  </conditionalFormatting>
  <conditionalFormatting sqref="AJ141:AK141">
    <cfRule type="cellIs" dxfId="8312" priority="8196" operator="equal">
      <formula>0</formula>
    </cfRule>
  </conditionalFormatting>
  <conditionalFormatting sqref="AJ142:AK142">
    <cfRule type="cellIs" dxfId="8311" priority="8195" operator="equal">
      <formula>0</formula>
    </cfRule>
  </conditionalFormatting>
  <conditionalFormatting sqref="AJ141:AK141">
    <cfRule type="cellIs" dxfId="8310" priority="8194" operator="equal">
      <formula>0</formula>
    </cfRule>
  </conditionalFormatting>
  <conditionalFormatting sqref="AJ142:AK142">
    <cfRule type="cellIs" dxfId="8309" priority="8193" operator="equal">
      <formula>0</formula>
    </cfRule>
  </conditionalFormatting>
  <conditionalFormatting sqref="AJ142:AK142">
    <cfRule type="cellIs" dxfId="8308" priority="8192" operator="equal">
      <formula>0</formula>
    </cfRule>
  </conditionalFormatting>
  <conditionalFormatting sqref="AJ143:AK143">
    <cfRule type="cellIs" dxfId="8307" priority="8191" operator="equal">
      <formula>0</formula>
    </cfRule>
  </conditionalFormatting>
  <conditionalFormatting sqref="AJ142:AK142">
    <cfRule type="cellIs" dxfId="8306" priority="8190" operator="equal">
      <formula>0</formula>
    </cfRule>
  </conditionalFormatting>
  <conditionalFormatting sqref="AJ143:AK143">
    <cfRule type="cellIs" dxfId="8305" priority="8189" operator="equal">
      <formula>0</formula>
    </cfRule>
  </conditionalFormatting>
  <conditionalFormatting sqref="AJ143:AK143">
    <cfRule type="cellIs" dxfId="8304" priority="8188" operator="equal">
      <formula>0</formula>
    </cfRule>
  </conditionalFormatting>
  <conditionalFormatting sqref="AJ138:AK138">
    <cfRule type="cellIs" dxfId="8303" priority="8187" operator="equal">
      <formula>0</formula>
    </cfRule>
  </conditionalFormatting>
  <conditionalFormatting sqref="AJ139:AK139">
    <cfRule type="cellIs" dxfId="8302" priority="8186" operator="equal">
      <formula>0</formula>
    </cfRule>
  </conditionalFormatting>
  <conditionalFormatting sqref="AJ139:AK139">
    <cfRule type="cellIs" dxfId="8301" priority="8185" operator="equal">
      <formula>0</formula>
    </cfRule>
  </conditionalFormatting>
  <conditionalFormatting sqref="AJ140:AK140">
    <cfRule type="cellIs" dxfId="8300" priority="8184" operator="equal">
      <formula>0</formula>
    </cfRule>
  </conditionalFormatting>
  <conditionalFormatting sqref="AJ139:AK139">
    <cfRule type="cellIs" dxfId="8299" priority="8183" operator="equal">
      <formula>0</formula>
    </cfRule>
  </conditionalFormatting>
  <conditionalFormatting sqref="AJ140:AK140">
    <cfRule type="cellIs" dxfId="8298" priority="8182" operator="equal">
      <formula>0</formula>
    </cfRule>
  </conditionalFormatting>
  <conditionalFormatting sqref="AJ140:AK140">
    <cfRule type="cellIs" dxfId="8297" priority="8181" operator="equal">
      <formula>0</formula>
    </cfRule>
  </conditionalFormatting>
  <conditionalFormatting sqref="AJ141:AK141">
    <cfRule type="cellIs" dxfId="8296" priority="8180" operator="equal">
      <formula>0</formula>
    </cfRule>
  </conditionalFormatting>
  <conditionalFormatting sqref="AJ140:AK140">
    <cfRule type="cellIs" dxfId="8295" priority="8179" operator="equal">
      <formula>0</formula>
    </cfRule>
  </conditionalFormatting>
  <conditionalFormatting sqref="AJ141:AK141">
    <cfRule type="cellIs" dxfId="8294" priority="8178" operator="equal">
      <formula>0</formula>
    </cfRule>
  </conditionalFormatting>
  <conditionalFormatting sqref="AJ141:AK141">
    <cfRule type="cellIs" dxfId="8293" priority="8177" operator="equal">
      <formula>0</formula>
    </cfRule>
  </conditionalFormatting>
  <conditionalFormatting sqref="AJ142:AK142">
    <cfRule type="cellIs" dxfId="8292" priority="8176" operator="equal">
      <formula>0</formula>
    </cfRule>
  </conditionalFormatting>
  <conditionalFormatting sqref="AJ141:AK141">
    <cfRule type="cellIs" dxfId="8291" priority="8175" operator="equal">
      <formula>0</formula>
    </cfRule>
  </conditionalFormatting>
  <conditionalFormatting sqref="AJ142:AK142">
    <cfRule type="cellIs" dxfId="8290" priority="8174" operator="equal">
      <formula>0</formula>
    </cfRule>
  </conditionalFormatting>
  <conditionalFormatting sqref="AJ142:AK142">
    <cfRule type="cellIs" dxfId="8289" priority="8173" operator="equal">
      <formula>0</formula>
    </cfRule>
  </conditionalFormatting>
  <conditionalFormatting sqref="AJ143:AK143">
    <cfRule type="cellIs" dxfId="8288" priority="8172" operator="equal">
      <formula>0</formula>
    </cfRule>
  </conditionalFormatting>
  <conditionalFormatting sqref="AJ140:AK140">
    <cfRule type="cellIs" dxfId="8287" priority="8171" operator="equal">
      <formula>0</formula>
    </cfRule>
  </conditionalFormatting>
  <conditionalFormatting sqref="AJ141:AK141">
    <cfRule type="cellIs" dxfId="8286" priority="8170" operator="equal">
      <formula>0</formula>
    </cfRule>
  </conditionalFormatting>
  <conditionalFormatting sqref="AJ141:AK141">
    <cfRule type="cellIs" dxfId="8285" priority="8169" operator="equal">
      <formula>0</formula>
    </cfRule>
  </conditionalFormatting>
  <conditionalFormatting sqref="AJ142:AK142">
    <cfRule type="cellIs" dxfId="8284" priority="8168" operator="equal">
      <formula>0</formula>
    </cfRule>
  </conditionalFormatting>
  <conditionalFormatting sqref="AJ141:AK141">
    <cfRule type="cellIs" dxfId="8283" priority="8167" operator="equal">
      <formula>0</formula>
    </cfRule>
  </conditionalFormatting>
  <conditionalFormatting sqref="AJ142:AK142">
    <cfRule type="cellIs" dxfId="8282" priority="8166" operator="equal">
      <formula>0</formula>
    </cfRule>
  </conditionalFormatting>
  <conditionalFormatting sqref="AJ142:AK142">
    <cfRule type="cellIs" dxfId="8281" priority="8165" operator="equal">
      <formula>0</formula>
    </cfRule>
  </conditionalFormatting>
  <conditionalFormatting sqref="AJ143:AK143">
    <cfRule type="cellIs" dxfId="8280" priority="8164" operator="equal">
      <formula>0</formula>
    </cfRule>
  </conditionalFormatting>
  <conditionalFormatting sqref="AJ142:AK142">
    <cfRule type="cellIs" dxfId="8279" priority="8163" operator="equal">
      <formula>0</formula>
    </cfRule>
  </conditionalFormatting>
  <conditionalFormatting sqref="AJ143:AK143">
    <cfRule type="cellIs" dxfId="8278" priority="8162" operator="equal">
      <formula>0</formula>
    </cfRule>
  </conditionalFormatting>
  <conditionalFormatting sqref="AJ143:AK143">
    <cfRule type="cellIs" dxfId="8277" priority="8161" operator="equal">
      <formula>0</formula>
    </cfRule>
  </conditionalFormatting>
  <conditionalFormatting sqref="AJ144:AK144">
    <cfRule type="cellIs" dxfId="8276" priority="8160" operator="equal">
      <formula>0</formula>
    </cfRule>
  </conditionalFormatting>
  <conditionalFormatting sqref="AJ143:AK143">
    <cfRule type="cellIs" dxfId="8275" priority="8159" operator="equal">
      <formula>0</formula>
    </cfRule>
  </conditionalFormatting>
  <conditionalFormatting sqref="AJ144:AK144">
    <cfRule type="cellIs" dxfId="8274" priority="8158" operator="equal">
      <formula>0</formula>
    </cfRule>
  </conditionalFormatting>
  <conditionalFormatting sqref="AJ144:AK144">
    <cfRule type="cellIs" dxfId="8273" priority="8157" operator="equal">
      <formula>0</formula>
    </cfRule>
  </conditionalFormatting>
  <conditionalFormatting sqref="AJ145:AK145">
    <cfRule type="cellIs" dxfId="8272" priority="8156" operator="equal">
      <formula>0</formula>
    </cfRule>
  </conditionalFormatting>
  <conditionalFormatting sqref="AJ139:AK139">
    <cfRule type="cellIs" dxfId="8271" priority="8155" operator="equal">
      <formula>0</formula>
    </cfRule>
  </conditionalFormatting>
  <conditionalFormatting sqref="AJ140:AK140">
    <cfRule type="cellIs" dxfId="8270" priority="8154" operator="equal">
      <formula>0</formula>
    </cfRule>
  </conditionalFormatting>
  <conditionalFormatting sqref="AJ140:AK140">
    <cfRule type="cellIs" dxfId="8269" priority="8153" operator="equal">
      <formula>0</formula>
    </cfRule>
  </conditionalFormatting>
  <conditionalFormatting sqref="AJ141:AK141">
    <cfRule type="cellIs" dxfId="8268" priority="8152" operator="equal">
      <formula>0</formula>
    </cfRule>
  </conditionalFormatting>
  <conditionalFormatting sqref="AJ140:AK140">
    <cfRule type="cellIs" dxfId="8267" priority="8151" operator="equal">
      <formula>0</formula>
    </cfRule>
  </conditionalFormatting>
  <conditionalFormatting sqref="AJ141:AK141">
    <cfRule type="cellIs" dxfId="8266" priority="8150" operator="equal">
      <formula>0</formula>
    </cfRule>
  </conditionalFormatting>
  <conditionalFormatting sqref="AJ141:AK141">
    <cfRule type="cellIs" dxfId="8265" priority="8149" operator="equal">
      <formula>0</formula>
    </cfRule>
  </conditionalFormatting>
  <conditionalFormatting sqref="AJ142:AK142">
    <cfRule type="cellIs" dxfId="8264" priority="8148" operator="equal">
      <formula>0</formula>
    </cfRule>
  </conditionalFormatting>
  <conditionalFormatting sqref="AJ141:AK141">
    <cfRule type="cellIs" dxfId="8263" priority="8147" operator="equal">
      <formula>0</formula>
    </cfRule>
  </conditionalFormatting>
  <conditionalFormatting sqref="AJ142:AK142">
    <cfRule type="cellIs" dxfId="8262" priority="8146" operator="equal">
      <formula>0</formula>
    </cfRule>
  </conditionalFormatting>
  <conditionalFormatting sqref="AJ142:AK142">
    <cfRule type="cellIs" dxfId="8261" priority="8145" operator="equal">
      <formula>0</formula>
    </cfRule>
  </conditionalFormatting>
  <conditionalFormatting sqref="AJ143:AK143">
    <cfRule type="cellIs" dxfId="8260" priority="8144" operator="equal">
      <formula>0</formula>
    </cfRule>
  </conditionalFormatting>
  <conditionalFormatting sqref="AJ142:AK142">
    <cfRule type="cellIs" dxfId="8259" priority="8143" operator="equal">
      <formula>0</formula>
    </cfRule>
  </conditionalFormatting>
  <conditionalFormatting sqref="AJ143:AK143">
    <cfRule type="cellIs" dxfId="8258" priority="8142" operator="equal">
      <formula>0</formula>
    </cfRule>
  </conditionalFormatting>
  <conditionalFormatting sqref="AJ143:AK143">
    <cfRule type="cellIs" dxfId="8257" priority="8141" operator="equal">
      <formula>0</formula>
    </cfRule>
  </conditionalFormatting>
  <conditionalFormatting sqref="AJ144:AK144">
    <cfRule type="cellIs" dxfId="8256" priority="8140" operator="equal">
      <formula>0</formula>
    </cfRule>
  </conditionalFormatting>
  <conditionalFormatting sqref="AJ139:AK139">
    <cfRule type="cellIs" dxfId="8255" priority="8139" operator="equal">
      <formula>0</formula>
    </cfRule>
  </conditionalFormatting>
  <conditionalFormatting sqref="AJ140:AK140">
    <cfRule type="cellIs" dxfId="8254" priority="8138" operator="equal">
      <formula>0</formula>
    </cfRule>
  </conditionalFormatting>
  <conditionalFormatting sqref="AJ140:AK140">
    <cfRule type="cellIs" dxfId="8253" priority="8137" operator="equal">
      <formula>0</formula>
    </cfRule>
  </conditionalFormatting>
  <conditionalFormatting sqref="AJ141:AK141">
    <cfRule type="cellIs" dxfId="8252" priority="8136" operator="equal">
      <formula>0</formula>
    </cfRule>
  </conditionalFormatting>
  <conditionalFormatting sqref="AJ140:AK140">
    <cfRule type="cellIs" dxfId="8251" priority="8135" operator="equal">
      <formula>0</formula>
    </cfRule>
  </conditionalFormatting>
  <conditionalFormatting sqref="AJ141:AK141">
    <cfRule type="cellIs" dxfId="8250" priority="8134" operator="equal">
      <formula>0</formula>
    </cfRule>
  </conditionalFormatting>
  <conditionalFormatting sqref="AJ141:AK141">
    <cfRule type="cellIs" dxfId="8249" priority="8133" operator="equal">
      <formula>0</formula>
    </cfRule>
  </conditionalFormatting>
  <conditionalFormatting sqref="AJ142:AK142">
    <cfRule type="cellIs" dxfId="8248" priority="8132" operator="equal">
      <formula>0</formula>
    </cfRule>
  </conditionalFormatting>
  <conditionalFormatting sqref="AJ141:AK141">
    <cfRule type="cellIs" dxfId="8247" priority="8131" operator="equal">
      <formula>0</formula>
    </cfRule>
  </conditionalFormatting>
  <conditionalFormatting sqref="AJ142:AK142">
    <cfRule type="cellIs" dxfId="8246" priority="8130" operator="equal">
      <formula>0</formula>
    </cfRule>
  </conditionalFormatting>
  <conditionalFormatting sqref="AJ142:AK142">
    <cfRule type="cellIs" dxfId="8245" priority="8129" operator="equal">
      <formula>0</formula>
    </cfRule>
  </conditionalFormatting>
  <conditionalFormatting sqref="AJ143:AK143">
    <cfRule type="cellIs" dxfId="8244" priority="8128" operator="equal">
      <formula>0</formula>
    </cfRule>
  </conditionalFormatting>
  <conditionalFormatting sqref="AJ142:AK142">
    <cfRule type="cellIs" dxfId="8243" priority="8127" operator="equal">
      <formula>0</formula>
    </cfRule>
  </conditionalFormatting>
  <conditionalFormatting sqref="AJ143:AK143">
    <cfRule type="cellIs" dxfId="8242" priority="8126" operator="equal">
      <formula>0</formula>
    </cfRule>
  </conditionalFormatting>
  <conditionalFormatting sqref="AJ143:AK143">
    <cfRule type="cellIs" dxfId="8241" priority="8125" operator="equal">
      <formula>0</formula>
    </cfRule>
  </conditionalFormatting>
  <conditionalFormatting sqref="AJ138:AK138">
    <cfRule type="cellIs" dxfId="8240" priority="8124" operator="equal">
      <formula>0</formula>
    </cfRule>
  </conditionalFormatting>
  <conditionalFormatting sqref="AJ139:AK139">
    <cfRule type="cellIs" dxfId="8239" priority="8123" operator="equal">
      <formula>0</formula>
    </cfRule>
  </conditionalFormatting>
  <conditionalFormatting sqref="AJ139:AK139">
    <cfRule type="cellIs" dxfId="8238" priority="8122" operator="equal">
      <formula>0</formula>
    </cfRule>
  </conditionalFormatting>
  <conditionalFormatting sqref="AJ140:AK140">
    <cfRule type="cellIs" dxfId="8237" priority="8121" operator="equal">
      <formula>0</formula>
    </cfRule>
  </conditionalFormatting>
  <conditionalFormatting sqref="AJ139:AK139">
    <cfRule type="cellIs" dxfId="8236" priority="8120" operator="equal">
      <formula>0</formula>
    </cfRule>
  </conditionalFormatting>
  <conditionalFormatting sqref="AJ140:AK140">
    <cfRule type="cellIs" dxfId="8235" priority="8119" operator="equal">
      <formula>0</formula>
    </cfRule>
  </conditionalFormatting>
  <conditionalFormatting sqref="AJ140:AK140">
    <cfRule type="cellIs" dxfId="8234" priority="8118" operator="equal">
      <formula>0</formula>
    </cfRule>
  </conditionalFormatting>
  <conditionalFormatting sqref="AJ141:AK141">
    <cfRule type="cellIs" dxfId="8233" priority="8117" operator="equal">
      <formula>0</formula>
    </cfRule>
  </conditionalFormatting>
  <conditionalFormatting sqref="AJ140:AK140">
    <cfRule type="cellIs" dxfId="8232" priority="8116" operator="equal">
      <formula>0</formula>
    </cfRule>
  </conditionalFormatting>
  <conditionalFormatting sqref="AJ141:AK141">
    <cfRule type="cellIs" dxfId="8231" priority="8115" operator="equal">
      <formula>0</formula>
    </cfRule>
  </conditionalFormatting>
  <conditionalFormatting sqref="AJ141:AK141">
    <cfRule type="cellIs" dxfId="8230" priority="8114" operator="equal">
      <formula>0</formula>
    </cfRule>
  </conditionalFormatting>
  <conditionalFormatting sqref="AJ142:AK142">
    <cfRule type="cellIs" dxfId="8229" priority="8113" operator="equal">
      <formula>0</formula>
    </cfRule>
  </conditionalFormatting>
  <conditionalFormatting sqref="AJ141:AK141">
    <cfRule type="cellIs" dxfId="8228" priority="8112" operator="equal">
      <formula>0</formula>
    </cfRule>
  </conditionalFormatting>
  <conditionalFormatting sqref="AJ142:AK142">
    <cfRule type="cellIs" dxfId="8227" priority="8111" operator="equal">
      <formula>0</formula>
    </cfRule>
  </conditionalFormatting>
  <conditionalFormatting sqref="AJ142:AK142">
    <cfRule type="cellIs" dxfId="8226" priority="8110" operator="equal">
      <formula>0</formula>
    </cfRule>
  </conditionalFormatting>
  <conditionalFormatting sqref="AJ143:AK143">
    <cfRule type="cellIs" dxfId="8225" priority="8109" operator="equal">
      <formula>0</formula>
    </cfRule>
  </conditionalFormatting>
  <conditionalFormatting sqref="AJ141:AK141">
    <cfRule type="cellIs" dxfId="8224" priority="8108" operator="equal">
      <formula>0</formula>
    </cfRule>
  </conditionalFormatting>
  <conditionalFormatting sqref="AJ142:AK142">
    <cfRule type="cellIs" dxfId="8223" priority="8107" operator="equal">
      <formula>0</formula>
    </cfRule>
  </conditionalFormatting>
  <conditionalFormatting sqref="AJ142:AK142">
    <cfRule type="cellIs" dxfId="8222" priority="8106" operator="equal">
      <formula>0</formula>
    </cfRule>
  </conditionalFormatting>
  <conditionalFormatting sqref="AJ143:AK143">
    <cfRule type="cellIs" dxfId="8221" priority="8105" operator="equal">
      <formula>0</formula>
    </cfRule>
  </conditionalFormatting>
  <conditionalFormatting sqref="AJ142:AK142">
    <cfRule type="cellIs" dxfId="8220" priority="8104" operator="equal">
      <formula>0</formula>
    </cfRule>
  </conditionalFormatting>
  <conditionalFormatting sqref="AJ143:AK143">
    <cfRule type="cellIs" dxfId="8219" priority="8103" operator="equal">
      <formula>0</formula>
    </cfRule>
  </conditionalFormatting>
  <conditionalFormatting sqref="AJ143:AK143">
    <cfRule type="cellIs" dxfId="8218" priority="8102" operator="equal">
      <formula>0</formula>
    </cfRule>
  </conditionalFormatting>
  <conditionalFormatting sqref="AJ144:AK144">
    <cfRule type="cellIs" dxfId="8217" priority="8101" operator="equal">
      <formula>0</formula>
    </cfRule>
  </conditionalFormatting>
  <conditionalFormatting sqref="AJ143:AK143">
    <cfRule type="cellIs" dxfId="8216" priority="8100" operator="equal">
      <formula>0</formula>
    </cfRule>
  </conditionalFormatting>
  <conditionalFormatting sqref="AJ144:AK144">
    <cfRule type="cellIs" dxfId="8215" priority="8099" operator="equal">
      <formula>0</formula>
    </cfRule>
  </conditionalFormatting>
  <conditionalFormatting sqref="AJ144:AK144">
    <cfRule type="cellIs" dxfId="8214" priority="8098" operator="equal">
      <formula>0</formula>
    </cfRule>
  </conditionalFormatting>
  <conditionalFormatting sqref="AJ145:AK145">
    <cfRule type="cellIs" dxfId="8213" priority="8097" operator="equal">
      <formula>0</formula>
    </cfRule>
  </conditionalFormatting>
  <conditionalFormatting sqref="AJ144:AK144">
    <cfRule type="cellIs" dxfId="8212" priority="8096" operator="equal">
      <formula>0</formula>
    </cfRule>
  </conditionalFormatting>
  <conditionalFormatting sqref="AJ145:AK145">
    <cfRule type="cellIs" dxfId="8211" priority="8095" operator="equal">
      <formula>0</formula>
    </cfRule>
  </conditionalFormatting>
  <conditionalFormatting sqref="AJ145:AK145">
    <cfRule type="cellIs" dxfId="8210" priority="8094" operator="equal">
      <formula>0</formula>
    </cfRule>
  </conditionalFormatting>
  <conditionalFormatting sqref="AJ140:AK140">
    <cfRule type="cellIs" dxfId="8209" priority="8093" operator="equal">
      <formula>0</formula>
    </cfRule>
  </conditionalFormatting>
  <conditionalFormatting sqref="AJ141:AK141">
    <cfRule type="cellIs" dxfId="8208" priority="8092" operator="equal">
      <formula>0</formula>
    </cfRule>
  </conditionalFormatting>
  <conditionalFormatting sqref="AJ141:AK141">
    <cfRule type="cellIs" dxfId="8207" priority="8091" operator="equal">
      <formula>0</formula>
    </cfRule>
  </conditionalFormatting>
  <conditionalFormatting sqref="AJ142:AK142">
    <cfRule type="cellIs" dxfId="8206" priority="8090" operator="equal">
      <formula>0</formula>
    </cfRule>
  </conditionalFormatting>
  <conditionalFormatting sqref="AJ141:AK141">
    <cfRule type="cellIs" dxfId="8205" priority="8089" operator="equal">
      <formula>0</formula>
    </cfRule>
  </conditionalFormatting>
  <conditionalFormatting sqref="AJ142:AK142">
    <cfRule type="cellIs" dxfId="8204" priority="8088" operator="equal">
      <formula>0</formula>
    </cfRule>
  </conditionalFormatting>
  <conditionalFormatting sqref="AJ142:AK142">
    <cfRule type="cellIs" dxfId="8203" priority="8087" operator="equal">
      <formula>0</formula>
    </cfRule>
  </conditionalFormatting>
  <conditionalFormatting sqref="AJ143:AK143">
    <cfRule type="cellIs" dxfId="8202" priority="8086" operator="equal">
      <formula>0</formula>
    </cfRule>
  </conditionalFormatting>
  <conditionalFormatting sqref="AJ142:AK142">
    <cfRule type="cellIs" dxfId="8201" priority="8085" operator="equal">
      <formula>0</formula>
    </cfRule>
  </conditionalFormatting>
  <conditionalFormatting sqref="AJ143:AK143">
    <cfRule type="cellIs" dxfId="8200" priority="8084" operator="equal">
      <formula>0</formula>
    </cfRule>
  </conditionalFormatting>
  <conditionalFormatting sqref="AJ143:AK143">
    <cfRule type="cellIs" dxfId="8199" priority="8083" operator="equal">
      <formula>0</formula>
    </cfRule>
  </conditionalFormatting>
  <conditionalFormatting sqref="AJ144:AK144">
    <cfRule type="cellIs" dxfId="8198" priority="8082" operator="equal">
      <formula>0</formula>
    </cfRule>
  </conditionalFormatting>
  <conditionalFormatting sqref="AJ143:AK143">
    <cfRule type="cellIs" dxfId="8197" priority="8081" operator="equal">
      <formula>0</formula>
    </cfRule>
  </conditionalFormatting>
  <conditionalFormatting sqref="AJ144:AK144">
    <cfRule type="cellIs" dxfId="8196" priority="8080" operator="equal">
      <formula>0</formula>
    </cfRule>
  </conditionalFormatting>
  <conditionalFormatting sqref="AJ144:AK144">
    <cfRule type="cellIs" dxfId="8195" priority="8079" operator="equal">
      <formula>0</formula>
    </cfRule>
  </conditionalFormatting>
  <conditionalFormatting sqref="AJ145:AK145">
    <cfRule type="cellIs" dxfId="8194" priority="8078" operator="equal">
      <formula>0</formula>
    </cfRule>
  </conditionalFormatting>
  <conditionalFormatting sqref="AJ140:AK140">
    <cfRule type="cellIs" dxfId="8193" priority="8077" operator="equal">
      <formula>0</formula>
    </cfRule>
  </conditionalFormatting>
  <conditionalFormatting sqref="AJ141:AK141">
    <cfRule type="cellIs" dxfId="8192" priority="8076" operator="equal">
      <formula>0</formula>
    </cfRule>
  </conditionalFormatting>
  <conditionalFormatting sqref="AJ141:AK141">
    <cfRule type="cellIs" dxfId="8191" priority="8075" operator="equal">
      <formula>0</formula>
    </cfRule>
  </conditionalFormatting>
  <conditionalFormatting sqref="AJ142:AK142">
    <cfRule type="cellIs" dxfId="8190" priority="8074" operator="equal">
      <formula>0</formula>
    </cfRule>
  </conditionalFormatting>
  <conditionalFormatting sqref="AJ141:AK141">
    <cfRule type="cellIs" dxfId="8189" priority="8073" operator="equal">
      <formula>0</formula>
    </cfRule>
  </conditionalFormatting>
  <conditionalFormatting sqref="AJ142:AK142">
    <cfRule type="cellIs" dxfId="8188" priority="8072" operator="equal">
      <formula>0</formula>
    </cfRule>
  </conditionalFormatting>
  <conditionalFormatting sqref="AJ142:AK142">
    <cfRule type="cellIs" dxfId="8187" priority="8071" operator="equal">
      <formula>0</formula>
    </cfRule>
  </conditionalFormatting>
  <conditionalFormatting sqref="AJ143:AK143">
    <cfRule type="cellIs" dxfId="8186" priority="8070" operator="equal">
      <formula>0</formula>
    </cfRule>
  </conditionalFormatting>
  <conditionalFormatting sqref="AJ142:AK142">
    <cfRule type="cellIs" dxfId="8185" priority="8069" operator="equal">
      <formula>0</formula>
    </cfRule>
  </conditionalFormatting>
  <conditionalFormatting sqref="AJ143:AK143">
    <cfRule type="cellIs" dxfId="8184" priority="8068" operator="equal">
      <formula>0</formula>
    </cfRule>
  </conditionalFormatting>
  <conditionalFormatting sqref="AJ143:AK143">
    <cfRule type="cellIs" dxfId="8183" priority="8067" operator="equal">
      <formula>0</formula>
    </cfRule>
  </conditionalFormatting>
  <conditionalFormatting sqref="AJ144:AK144">
    <cfRule type="cellIs" dxfId="8182" priority="8066" operator="equal">
      <formula>0</formula>
    </cfRule>
  </conditionalFormatting>
  <conditionalFormatting sqref="AJ143:AK143">
    <cfRule type="cellIs" dxfId="8181" priority="8065" operator="equal">
      <formula>0</formula>
    </cfRule>
  </conditionalFormatting>
  <conditionalFormatting sqref="AJ144:AK144">
    <cfRule type="cellIs" dxfId="8180" priority="8064" operator="equal">
      <formula>0</formula>
    </cfRule>
  </conditionalFormatting>
  <conditionalFormatting sqref="AJ144:AK144">
    <cfRule type="cellIs" dxfId="8179" priority="8063" operator="equal">
      <formula>0</formula>
    </cfRule>
  </conditionalFormatting>
  <conditionalFormatting sqref="AJ139:AK139">
    <cfRule type="cellIs" dxfId="8178" priority="8062" operator="equal">
      <formula>0</formula>
    </cfRule>
  </conditionalFormatting>
  <conditionalFormatting sqref="AJ140:AK140">
    <cfRule type="cellIs" dxfId="8177" priority="8061" operator="equal">
      <formula>0</formula>
    </cfRule>
  </conditionalFormatting>
  <conditionalFormatting sqref="AJ140:AK140">
    <cfRule type="cellIs" dxfId="8176" priority="8060" operator="equal">
      <formula>0</formula>
    </cfRule>
  </conditionalFormatting>
  <conditionalFormatting sqref="AJ141:AK141">
    <cfRule type="cellIs" dxfId="8175" priority="8059" operator="equal">
      <formula>0</formula>
    </cfRule>
  </conditionalFormatting>
  <conditionalFormatting sqref="AJ140:AK140">
    <cfRule type="cellIs" dxfId="8174" priority="8058" operator="equal">
      <formula>0</formula>
    </cfRule>
  </conditionalFormatting>
  <conditionalFormatting sqref="AJ141:AK141">
    <cfRule type="cellIs" dxfId="8173" priority="8057" operator="equal">
      <formula>0</formula>
    </cfRule>
  </conditionalFormatting>
  <conditionalFormatting sqref="AJ141:AK141">
    <cfRule type="cellIs" dxfId="8172" priority="8056" operator="equal">
      <formula>0</formula>
    </cfRule>
  </conditionalFormatting>
  <conditionalFormatting sqref="AJ142:AK142">
    <cfRule type="cellIs" dxfId="8171" priority="8055" operator="equal">
      <formula>0</formula>
    </cfRule>
  </conditionalFormatting>
  <conditionalFormatting sqref="AJ141:AK141">
    <cfRule type="cellIs" dxfId="8170" priority="8054" operator="equal">
      <formula>0</formula>
    </cfRule>
  </conditionalFormatting>
  <conditionalFormatting sqref="AJ142:AK142">
    <cfRule type="cellIs" dxfId="8169" priority="8053" operator="equal">
      <formula>0</formula>
    </cfRule>
  </conditionalFormatting>
  <conditionalFormatting sqref="AJ142:AK142">
    <cfRule type="cellIs" dxfId="8168" priority="8052" operator="equal">
      <formula>0</formula>
    </cfRule>
  </conditionalFormatting>
  <conditionalFormatting sqref="AJ143:AK143">
    <cfRule type="cellIs" dxfId="8167" priority="8051" operator="equal">
      <formula>0</formula>
    </cfRule>
  </conditionalFormatting>
  <conditionalFormatting sqref="AJ142:AK142">
    <cfRule type="cellIs" dxfId="8166" priority="8050" operator="equal">
      <formula>0</formula>
    </cfRule>
  </conditionalFormatting>
  <conditionalFormatting sqref="AJ143:AK143">
    <cfRule type="cellIs" dxfId="8165" priority="8049" operator="equal">
      <formula>0</formula>
    </cfRule>
  </conditionalFormatting>
  <conditionalFormatting sqref="AJ143:AK143">
    <cfRule type="cellIs" dxfId="8164" priority="8048" operator="equal">
      <formula>0</formula>
    </cfRule>
  </conditionalFormatting>
  <conditionalFormatting sqref="AJ144:AK144">
    <cfRule type="cellIs" dxfId="8163" priority="8047" operator="equal">
      <formula>0</formula>
    </cfRule>
  </conditionalFormatting>
  <conditionalFormatting sqref="AT144:AU144">
    <cfRule type="cellIs" dxfId="8162" priority="8046" operator="equal">
      <formula>0</formula>
    </cfRule>
  </conditionalFormatting>
  <conditionalFormatting sqref="AT145:AU145">
    <cfRule type="cellIs" dxfId="8161" priority="8045" operator="equal">
      <formula>0</formula>
    </cfRule>
  </conditionalFormatting>
  <conditionalFormatting sqref="AT145:AU145">
    <cfRule type="cellIs" dxfId="8160" priority="8044" operator="equal">
      <formula>0</formula>
    </cfRule>
  </conditionalFormatting>
  <conditionalFormatting sqref="AT146:AU146">
    <cfRule type="cellIs" dxfId="8159" priority="8043" operator="equal">
      <formula>0</formula>
    </cfRule>
  </conditionalFormatting>
  <conditionalFormatting sqref="AT145:AU145">
    <cfRule type="cellIs" dxfId="8158" priority="8042" operator="equal">
      <formula>0</formula>
    </cfRule>
  </conditionalFormatting>
  <conditionalFormatting sqref="AT146:AU146">
    <cfRule type="cellIs" dxfId="8157" priority="8041" operator="equal">
      <formula>0</formula>
    </cfRule>
  </conditionalFormatting>
  <conditionalFormatting sqref="AT146:AU146">
    <cfRule type="cellIs" dxfId="8156" priority="8040" operator="equal">
      <formula>0</formula>
    </cfRule>
  </conditionalFormatting>
  <conditionalFormatting sqref="AT147:AU147">
    <cfRule type="cellIs" dxfId="8155" priority="8039" operator="equal">
      <formula>0</formula>
    </cfRule>
  </conditionalFormatting>
  <conditionalFormatting sqref="AT138:AU138">
    <cfRule type="cellIs" dxfId="8154" priority="8038" operator="equal">
      <formula>0</formula>
    </cfRule>
  </conditionalFormatting>
  <conditionalFormatting sqref="AT139:AU139">
    <cfRule type="cellIs" dxfId="8153" priority="8037" operator="equal">
      <formula>0</formula>
    </cfRule>
  </conditionalFormatting>
  <conditionalFormatting sqref="AT139:AU139">
    <cfRule type="cellIs" dxfId="8152" priority="8036" operator="equal">
      <formula>0</formula>
    </cfRule>
  </conditionalFormatting>
  <conditionalFormatting sqref="AT140:AU140">
    <cfRule type="cellIs" dxfId="8151" priority="8035" operator="equal">
      <formula>0</formula>
    </cfRule>
  </conditionalFormatting>
  <conditionalFormatting sqref="AT139:AU139">
    <cfRule type="cellIs" dxfId="8150" priority="8034" operator="equal">
      <formula>0</formula>
    </cfRule>
  </conditionalFormatting>
  <conditionalFormatting sqref="AT140:AU140">
    <cfRule type="cellIs" dxfId="8149" priority="8033" operator="equal">
      <formula>0</formula>
    </cfRule>
  </conditionalFormatting>
  <conditionalFormatting sqref="AT140:AU140">
    <cfRule type="cellIs" dxfId="8148" priority="8032" operator="equal">
      <formula>0</formula>
    </cfRule>
  </conditionalFormatting>
  <conditionalFormatting sqref="AT141:AU141">
    <cfRule type="cellIs" dxfId="8147" priority="8031" operator="equal">
      <formula>0</formula>
    </cfRule>
  </conditionalFormatting>
  <conditionalFormatting sqref="AT140:AU140">
    <cfRule type="cellIs" dxfId="8146" priority="8030" operator="equal">
      <formula>0</formula>
    </cfRule>
  </conditionalFormatting>
  <conditionalFormatting sqref="AT141:AU141">
    <cfRule type="cellIs" dxfId="8145" priority="8029" operator="equal">
      <formula>0</formula>
    </cfRule>
  </conditionalFormatting>
  <conditionalFormatting sqref="AT141:AU141">
    <cfRule type="cellIs" dxfId="8144" priority="8028" operator="equal">
      <formula>0</formula>
    </cfRule>
  </conditionalFormatting>
  <conditionalFormatting sqref="AT142:AU142">
    <cfRule type="cellIs" dxfId="8143" priority="8027" operator="equal">
      <formula>0</formula>
    </cfRule>
  </conditionalFormatting>
  <conditionalFormatting sqref="AT141:AU141">
    <cfRule type="cellIs" dxfId="8142" priority="8026" operator="equal">
      <formula>0</formula>
    </cfRule>
  </conditionalFormatting>
  <conditionalFormatting sqref="AT142:AU142">
    <cfRule type="cellIs" dxfId="8141" priority="8025" operator="equal">
      <formula>0</formula>
    </cfRule>
  </conditionalFormatting>
  <conditionalFormatting sqref="AT142:AU142">
    <cfRule type="cellIs" dxfId="8140" priority="8024" operator="equal">
      <formula>0</formula>
    </cfRule>
  </conditionalFormatting>
  <conditionalFormatting sqref="AT143:AU143">
    <cfRule type="cellIs" dxfId="8139" priority="8023" operator="equal">
      <formula>0</formula>
    </cfRule>
  </conditionalFormatting>
  <conditionalFormatting sqref="AT137:AU137">
    <cfRule type="cellIs" dxfId="8138" priority="8022" operator="equal">
      <formula>0</formula>
    </cfRule>
  </conditionalFormatting>
  <conditionalFormatting sqref="AT138:AU138">
    <cfRule type="cellIs" dxfId="8137" priority="8021" operator="equal">
      <formula>0</formula>
    </cfRule>
  </conditionalFormatting>
  <conditionalFormatting sqref="AT138:AU138">
    <cfRule type="cellIs" dxfId="8136" priority="8020" operator="equal">
      <formula>0</formula>
    </cfRule>
  </conditionalFormatting>
  <conditionalFormatting sqref="AT139:AU139">
    <cfRule type="cellIs" dxfId="8135" priority="8019" operator="equal">
      <formula>0</formula>
    </cfRule>
  </conditionalFormatting>
  <conditionalFormatting sqref="AT138:AU138">
    <cfRule type="cellIs" dxfId="8134" priority="8018" operator="equal">
      <formula>0</formula>
    </cfRule>
  </conditionalFormatting>
  <conditionalFormatting sqref="AT139:AU139">
    <cfRule type="cellIs" dxfId="8133" priority="8017" operator="equal">
      <formula>0</formula>
    </cfRule>
  </conditionalFormatting>
  <conditionalFormatting sqref="AT139:AU139">
    <cfRule type="cellIs" dxfId="8132" priority="8016" operator="equal">
      <formula>0</formula>
    </cfRule>
  </conditionalFormatting>
  <conditionalFormatting sqref="AT140:AU140">
    <cfRule type="cellIs" dxfId="8131" priority="8015" operator="equal">
      <formula>0</formula>
    </cfRule>
  </conditionalFormatting>
  <conditionalFormatting sqref="AT139:AU139">
    <cfRule type="cellIs" dxfId="8130" priority="8014" operator="equal">
      <formula>0</formula>
    </cfRule>
  </conditionalFormatting>
  <conditionalFormatting sqref="AT140:AU140">
    <cfRule type="cellIs" dxfId="8129" priority="8013" operator="equal">
      <formula>0</formula>
    </cfRule>
  </conditionalFormatting>
  <conditionalFormatting sqref="AT140:AU140">
    <cfRule type="cellIs" dxfId="8128" priority="8012" operator="equal">
      <formula>0</formula>
    </cfRule>
  </conditionalFormatting>
  <conditionalFormatting sqref="AT141:AU141">
    <cfRule type="cellIs" dxfId="8127" priority="8011" operator="equal">
      <formula>0</formula>
    </cfRule>
  </conditionalFormatting>
  <conditionalFormatting sqref="AT140:AU140">
    <cfRule type="cellIs" dxfId="8126" priority="8010" operator="equal">
      <formula>0</formula>
    </cfRule>
  </conditionalFormatting>
  <conditionalFormatting sqref="AT141:AU141">
    <cfRule type="cellIs" dxfId="8125" priority="8009" operator="equal">
      <formula>0</formula>
    </cfRule>
  </conditionalFormatting>
  <conditionalFormatting sqref="AT141:AU141">
    <cfRule type="cellIs" dxfId="8124" priority="8008" operator="equal">
      <formula>0</formula>
    </cfRule>
  </conditionalFormatting>
  <conditionalFormatting sqref="AT142:AU142">
    <cfRule type="cellIs" dxfId="8123" priority="8007" operator="equal">
      <formula>0</formula>
    </cfRule>
  </conditionalFormatting>
  <conditionalFormatting sqref="AT143:AU143">
    <cfRule type="cellIs" dxfId="8122" priority="8006" operator="equal">
      <formula>0</formula>
    </cfRule>
  </conditionalFormatting>
  <conditionalFormatting sqref="AT137:AU137">
    <cfRule type="cellIs" dxfId="8121" priority="8005" operator="equal">
      <formula>0</formula>
    </cfRule>
  </conditionalFormatting>
  <conditionalFormatting sqref="AT138:AU138">
    <cfRule type="cellIs" dxfId="8120" priority="8004" operator="equal">
      <formula>0</formula>
    </cfRule>
  </conditionalFormatting>
  <conditionalFormatting sqref="AT138:AU138">
    <cfRule type="cellIs" dxfId="8119" priority="8003" operator="equal">
      <formula>0</formula>
    </cfRule>
  </conditionalFormatting>
  <conditionalFormatting sqref="AT139:AU139">
    <cfRule type="cellIs" dxfId="8118" priority="8002" operator="equal">
      <formula>0</formula>
    </cfRule>
  </conditionalFormatting>
  <conditionalFormatting sqref="AT138:AU138">
    <cfRule type="cellIs" dxfId="8117" priority="8001" operator="equal">
      <formula>0</formula>
    </cfRule>
  </conditionalFormatting>
  <conditionalFormatting sqref="AT139:AU139">
    <cfRule type="cellIs" dxfId="8116" priority="8000" operator="equal">
      <formula>0</formula>
    </cfRule>
  </conditionalFormatting>
  <conditionalFormatting sqref="AT139:AU139">
    <cfRule type="cellIs" dxfId="8115" priority="7999" operator="equal">
      <formula>0</formula>
    </cfRule>
  </conditionalFormatting>
  <conditionalFormatting sqref="AT140:AU140">
    <cfRule type="cellIs" dxfId="8114" priority="7998" operator="equal">
      <formula>0</formula>
    </cfRule>
  </conditionalFormatting>
  <conditionalFormatting sqref="AT139:AU139">
    <cfRule type="cellIs" dxfId="8113" priority="7997" operator="equal">
      <formula>0</formula>
    </cfRule>
  </conditionalFormatting>
  <conditionalFormatting sqref="AT140:AU140">
    <cfRule type="cellIs" dxfId="8112" priority="7996" operator="equal">
      <formula>0</formula>
    </cfRule>
  </conditionalFormatting>
  <conditionalFormatting sqref="AT140:AU140">
    <cfRule type="cellIs" dxfId="8111" priority="7995" operator="equal">
      <formula>0</formula>
    </cfRule>
  </conditionalFormatting>
  <conditionalFormatting sqref="AT141:AU141">
    <cfRule type="cellIs" dxfId="8110" priority="7994" operator="equal">
      <formula>0</formula>
    </cfRule>
  </conditionalFormatting>
  <conditionalFormatting sqref="AT140:AU140">
    <cfRule type="cellIs" dxfId="8109" priority="7993" operator="equal">
      <formula>0</formula>
    </cfRule>
  </conditionalFormatting>
  <conditionalFormatting sqref="AT141:AU141">
    <cfRule type="cellIs" dxfId="8108" priority="7992" operator="equal">
      <formula>0</formula>
    </cfRule>
  </conditionalFormatting>
  <conditionalFormatting sqref="AT141:AU141">
    <cfRule type="cellIs" dxfId="8107" priority="7991" operator="equal">
      <formula>0</formula>
    </cfRule>
  </conditionalFormatting>
  <conditionalFormatting sqref="AT142:AU142">
    <cfRule type="cellIs" dxfId="8106" priority="7990" operator="equal">
      <formula>0</formula>
    </cfRule>
  </conditionalFormatting>
  <conditionalFormatting sqref="AT136:AU136">
    <cfRule type="cellIs" dxfId="8105" priority="7989" operator="equal">
      <formula>0</formula>
    </cfRule>
  </conditionalFormatting>
  <conditionalFormatting sqref="AT137:AU137">
    <cfRule type="cellIs" dxfId="8104" priority="7988" operator="equal">
      <formula>0</formula>
    </cfRule>
  </conditionalFormatting>
  <conditionalFormatting sqref="AT137:AU137">
    <cfRule type="cellIs" dxfId="8103" priority="7987" operator="equal">
      <formula>0</formula>
    </cfRule>
  </conditionalFormatting>
  <conditionalFormatting sqref="AT138:AU138">
    <cfRule type="cellIs" dxfId="8102" priority="7986" operator="equal">
      <formula>0</formula>
    </cfRule>
  </conditionalFormatting>
  <conditionalFormatting sqref="AT137:AU137">
    <cfRule type="cellIs" dxfId="8101" priority="7985" operator="equal">
      <formula>0</formula>
    </cfRule>
  </conditionalFormatting>
  <conditionalFormatting sqref="AT138:AU138">
    <cfRule type="cellIs" dxfId="8100" priority="7984" operator="equal">
      <formula>0</formula>
    </cfRule>
  </conditionalFormatting>
  <conditionalFormatting sqref="AT138:AU138">
    <cfRule type="cellIs" dxfId="8099" priority="7983" operator="equal">
      <formula>0</formula>
    </cfRule>
  </conditionalFormatting>
  <conditionalFormatting sqref="AT139:AU139">
    <cfRule type="cellIs" dxfId="8098" priority="7982" operator="equal">
      <formula>0</formula>
    </cfRule>
  </conditionalFormatting>
  <conditionalFormatting sqref="AT138:AU138">
    <cfRule type="cellIs" dxfId="8097" priority="7981" operator="equal">
      <formula>0</formula>
    </cfRule>
  </conditionalFormatting>
  <conditionalFormatting sqref="AT139:AU139">
    <cfRule type="cellIs" dxfId="8096" priority="7980" operator="equal">
      <formula>0</formula>
    </cfRule>
  </conditionalFormatting>
  <conditionalFormatting sqref="AT139:AU139">
    <cfRule type="cellIs" dxfId="8095" priority="7979" operator="equal">
      <formula>0</formula>
    </cfRule>
  </conditionalFormatting>
  <conditionalFormatting sqref="AT140:AU140">
    <cfRule type="cellIs" dxfId="8094" priority="7978" operator="equal">
      <formula>0</formula>
    </cfRule>
  </conditionalFormatting>
  <conditionalFormatting sqref="AT139:AU139">
    <cfRule type="cellIs" dxfId="8093" priority="7977" operator="equal">
      <formula>0</formula>
    </cfRule>
  </conditionalFormatting>
  <conditionalFormatting sqref="AT140:AU140">
    <cfRule type="cellIs" dxfId="8092" priority="7976" operator="equal">
      <formula>0</formula>
    </cfRule>
  </conditionalFormatting>
  <conditionalFormatting sqref="AT140:AU140">
    <cfRule type="cellIs" dxfId="8091" priority="7975" operator="equal">
      <formula>0</formula>
    </cfRule>
  </conditionalFormatting>
  <conditionalFormatting sqref="AT141:AU141">
    <cfRule type="cellIs" dxfId="8090" priority="7974" operator="equal">
      <formula>0</formula>
    </cfRule>
  </conditionalFormatting>
  <conditionalFormatting sqref="AT139:AU139">
    <cfRule type="cellIs" dxfId="8089" priority="7973" operator="equal">
      <formula>0</formula>
    </cfRule>
  </conditionalFormatting>
  <conditionalFormatting sqref="AT140:AU140">
    <cfRule type="cellIs" dxfId="8088" priority="7972" operator="equal">
      <formula>0</formula>
    </cfRule>
  </conditionalFormatting>
  <conditionalFormatting sqref="AT140:AU140">
    <cfRule type="cellIs" dxfId="8087" priority="7971" operator="equal">
      <formula>0</formula>
    </cfRule>
  </conditionalFormatting>
  <conditionalFormatting sqref="AT141:AU141">
    <cfRule type="cellIs" dxfId="8086" priority="7970" operator="equal">
      <formula>0</formula>
    </cfRule>
  </conditionalFormatting>
  <conditionalFormatting sqref="AT140:AU140">
    <cfRule type="cellIs" dxfId="8085" priority="7969" operator="equal">
      <formula>0</formula>
    </cfRule>
  </conditionalFormatting>
  <conditionalFormatting sqref="AT141:AU141">
    <cfRule type="cellIs" dxfId="8084" priority="7968" operator="equal">
      <formula>0</formula>
    </cfRule>
  </conditionalFormatting>
  <conditionalFormatting sqref="AT141:AU141">
    <cfRule type="cellIs" dxfId="8083" priority="7967" operator="equal">
      <formula>0</formula>
    </cfRule>
  </conditionalFormatting>
  <conditionalFormatting sqref="AT142:AU142">
    <cfRule type="cellIs" dxfId="8082" priority="7966" operator="equal">
      <formula>0</formula>
    </cfRule>
  </conditionalFormatting>
  <conditionalFormatting sqref="AT141:AU141">
    <cfRule type="cellIs" dxfId="8081" priority="7965" operator="equal">
      <formula>0</formula>
    </cfRule>
  </conditionalFormatting>
  <conditionalFormatting sqref="AT142:AU142">
    <cfRule type="cellIs" dxfId="8080" priority="7964" operator="equal">
      <formula>0</formula>
    </cfRule>
  </conditionalFormatting>
  <conditionalFormatting sqref="AT142:AU142">
    <cfRule type="cellIs" dxfId="8079" priority="7963" operator="equal">
      <formula>0</formula>
    </cfRule>
  </conditionalFormatting>
  <conditionalFormatting sqref="AT143:AU143">
    <cfRule type="cellIs" dxfId="8078" priority="7962" operator="equal">
      <formula>0</formula>
    </cfRule>
  </conditionalFormatting>
  <conditionalFormatting sqref="AT142:AU142">
    <cfRule type="cellIs" dxfId="8077" priority="7961" operator="equal">
      <formula>0</formula>
    </cfRule>
  </conditionalFormatting>
  <conditionalFormatting sqref="AT143:AU143">
    <cfRule type="cellIs" dxfId="8076" priority="7960" operator="equal">
      <formula>0</formula>
    </cfRule>
  </conditionalFormatting>
  <conditionalFormatting sqref="AT143:AU143">
    <cfRule type="cellIs" dxfId="8075" priority="7959" operator="equal">
      <formula>0</formula>
    </cfRule>
  </conditionalFormatting>
  <conditionalFormatting sqref="AT144:AU144">
    <cfRule type="cellIs" dxfId="8074" priority="7958" operator="equal">
      <formula>0</formula>
    </cfRule>
  </conditionalFormatting>
  <conditionalFormatting sqref="AT138:AU138">
    <cfRule type="cellIs" dxfId="8073" priority="7957" operator="equal">
      <formula>0</formula>
    </cfRule>
  </conditionalFormatting>
  <conditionalFormatting sqref="AT139:AU139">
    <cfRule type="cellIs" dxfId="8072" priority="7956" operator="equal">
      <formula>0</formula>
    </cfRule>
  </conditionalFormatting>
  <conditionalFormatting sqref="AT139:AU139">
    <cfRule type="cellIs" dxfId="8071" priority="7955" operator="equal">
      <formula>0</formula>
    </cfRule>
  </conditionalFormatting>
  <conditionalFormatting sqref="AT140:AU140">
    <cfRule type="cellIs" dxfId="8070" priority="7954" operator="equal">
      <formula>0</formula>
    </cfRule>
  </conditionalFormatting>
  <conditionalFormatting sqref="AT139:AU139">
    <cfRule type="cellIs" dxfId="8069" priority="7953" operator="equal">
      <formula>0</formula>
    </cfRule>
  </conditionalFormatting>
  <conditionalFormatting sqref="AT140:AU140">
    <cfRule type="cellIs" dxfId="8068" priority="7952" operator="equal">
      <formula>0</formula>
    </cfRule>
  </conditionalFormatting>
  <conditionalFormatting sqref="AT140:AU140">
    <cfRule type="cellIs" dxfId="8067" priority="7951" operator="equal">
      <formula>0</formula>
    </cfRule>
  </conditionalFormatting>
  <conditionalFormatting sqref="AT141:AU141">
    <cfRule type="cellIs" dxfId="8066" priority="7950" operator="equal">
      <formula>0</formula>
    </cfRule>
  </conditionalFormatting>
  <conditionalFormatting sqref="AT140:AU140">
    <cfRule type="cellIs" dxfId="8065" priority="7949" operator="equal">
      <formula>0</formula>
    </cfRule>
  </conditionalFormatting>
  <conditionalFormatting sqref="AT141:AU141">
    <cfRule type="cellIs" dxfId="8064" priority="7948" operator="equal">
      <formula>0</formula>
    </cfRule>
  </conditionalFormatting>
  <conditionalFormatting sqref="AT141:AU141">
    <cfRule type="cellIs" dxfId="8063" priority="7947" operator="equal">
      <formula>0</formula>
    </cfRule>
  </conditionalFormatting>
  <conditionalFormatting sqref="AT142:AU142">
    <cfRule type="cellIs" dxfId="8062" priority="7946" operator="equal">
      <formula>0</formula>
    </cfRule>
  </conditionalFormatting>
  <conditionalFormatting sqref="AT141:AU141">
    <cfRule type="cellIs" dxfId="8061" priority="7945" operator="equal">
      <formula>0</formula>
    </cfRule>
  </conditionalFormatting>
  <conditionalFormatting sqref="AT142:AU142">
    <cfRule type="cellIs" dxfId="8060" priority="7944" operator="equal">
      <formula>0</formula>
    </cfRule>
  </conditionalFormatting>
  <conditionalFormatting sqref="AT142:AU142">
    <cfRule type="cellIs" dxfId="8059" priority="7943" operator="equal">
      <formula>0</formula>
    </cfRule>
  </conditionalFormatting>
  <conditionalFormatting sqref="AT143:AU143">
    <cfRule type="cellIs" dxfId="8058" priority="7942" operator="equal">
      <formula>0</formula>
    </cfRule>
  </conditionalFormatting>
  <conditionalFormatting sqref="AT144:AU144">
    <cfRule type="cellIs" dxfId="8057" priority="7941" operator="equal">
      <formula>0</formula>
    </cfRule>
  </conditionalFormatting>
  <conditionalFormatting sqref="AT138:AU138">
    <cfRule type="cellIs" dxfId="8056" priority="7940" operator="equal">
      <formula>0</formula>
    </cfRule>
  </conditionalFormatting>
  <conditionalFormatting sqref="AT139:AU139">
    <cfRule type="cellIs" dxfId="8055" priority="7939" operator="equal">
      <formula>0</formula>
    </cfRule>
  </conditionalFormatting>
  <conditionalFormatting sqref="AT139:AU139">
    <cfRule type="cellIs" dxfId="8054" priority="7938" operator="equal">
      <formula>0</formula>
    </cfRule>
  </conditionalFormatting>
  <conditionalFormatting sqref="AT140:AU140">
    <cfRule type="cellIs" dxfId="8053" priority="7937" operator="equal">
      <formula>0</formula>
    </cfRule>
  </conditionalFormatting>
  <conditionalFormatting sqref="AT139:AU139">
    <cfRule type="cellIs" dxfId="8052" priority="7936" operator="equal">
      <formula>0</formula>
    </cfRule>
  </conditionalFormatting>
  <conditionalFormatting sqref="AT140:AU140">
    <cfRule type="cellIs" dxfId="8051" priority="7935" operator="equal">
      <formula>0</formula>
    </cfRule>
  </conditionalFormatting>
  <conditionalFormatting sqref="AT140:AU140">
    <cfRule type="cellIs" dxfId="8050" priority="7934" operator="equal">
      <formula>0</formula>
    </cfRule>
  </conditionalFormatting>
  <conditionalFormatting sqref="AT141:AU141">
    <cfRule type="cellIs" dxfId="8049" priority="7933" operator="equal">
      <formula>0</formula>
    </cfRule>
  </conditionalFormatting>
  <conditionalFormatting sqref="AT140:AU140">
    <cfRule type="cellIs" dxfId="8048" priority="7932" operator="equal">
      <formula>0</formula>
    </cfRule>
  </conditionalFormatting>
  <conditionalFormatting sqref="AT141:AU141">
    <cfRule type="cellIs" dxfId="8047" priority="7931" operator="equal">
      <formula>0</formula>
    </cfRule>
  </conditionalFormatting>
  <conditionalFormatting sqref="AT141:AU141">
    <cfRule type="cellIs" dxfId="8046" priority="7930" operator="equal">
      <formula>0</formula>
    </cfRule>
  </conditionalFormatting>
  <conditionalFormatting sqref="AT142:AU142">
    <cfRule type="cellIs" dxfId="8045" priority="7929" operator="equal">
      <formula>0</formula>
    </cfRule>
  </conditionalFormatting>
  <conditionalFormatting sqref="AT141:AU141">
    <cfRule type="cellIs" dxfId="8044" priority="7928" operator="equal">
      <formula>0</formula>
    </cfRule>
  </conditionalFormatting>
  <conditionalFormatting sqref="AT142:AU142">
    <cfRule type="cellIs" dxfId="8043" priority="7927" operator="equal">
      <formula>0</formula>
    </cfRule>
  </conditionalFormatting>
  <conditionalFormatting sqref="AT142:AU142">
    <cfRule type="cellIs" dxfId="8042" priority="7926" operator="equal">
      <formula>0</formula>
    </cfRule>
  </conditionalFormatting>
  <conditionalFormatting sqref="AT143:AU143">
    <cfRule type="cellIs" dxfId="8041" priority="7925" operator="equal">
      <formula>0</formula>
    </cfRule>
  </conditionalFormatting>
  <conditionalFormatting sqref="AT137:AU137">
    <cfRule type="cellIs" dxfId="8040" priority="7924" operator="equal">
      <formula>0</formula>
    </cfRule>
  </conditionalFormatting>
  <conditionalFormatting sqref="AT138:AU138">
    <cfRule type="cellIs" dxfId="8039" priority="7923" operator="equal">
      <formula>0</formula>
    </cfRule>
  </conditionalFormatting>
  <conditionalFormatting sqref="AT138:AU138">
    <cfRule type="cellIs" dxfId="8038" priority="7922" operator="equal">
      <formula>0</formula>
    </cfRule>
  </conditionalFormatting>
  <conditionalFormatting sqref="AT139:AU139">
    <cfRule type="cellIs" dxfId="8037" priority="7921" operator="equal">
      <formula>0</formula>
    </cfRule>
  </conditionalFormatting>
  <conditionalFormatting sqref="AT138:AU138">
    <cfRule type="cellIs" dxfId="8036" priority="7920" operator="equal">
      <formula>0</formula>
    </cfRule>
  </conditionalFormatting>
  <conditionalFormatting sqref="AT139:AU139">
    <cfRule type="cellIs" dxfId="8035" priority="7919" operator="equal">
      <formula>0</formula>
    </cfRule>
  </conditionalFormatting>
  <conditionalFormatting sqref="AT139:AU139">
    <cfRule type="cellIs" dxfId="8034" priority="7918" operator="equal">
      <formula>0</formula>
    </cfRule>
  </conditionalFormatting>
  <conditionalFormatting sqref="AT140:AU140">
    <cfRule type="cellIs" dxfId="8033" priority="7917" operator="equal">
      <formula>0</formula>
    </cfRule>
  </conditionalFormatting>
  <conditionalFormatting sqref="AT139:AU139">
    <cfRule type="cellIs" dxfId="8032" priority="7916" operator="equal">
      <formula>0</formula>
    </cfRule>
  </conditionalFormatting>
  <conditionalFormatting sqref="AT140:AU140">
    <cfRule type="cellIs" dxfId="8031" priority="7915" operator="equal">
      <formula>0</formula>
    </cfRule>
  </conditionalFormatting>
  <conditionalFormatting sqref="AT140:AU140">
    <cfRule type="cellIs" dxfId="8030" priority="7914" operator="equal">
      <formula>0</formula>
    </cfRule>
  </conditionalFormatting>
  <conditionalFormatting sqref="AT141:AU141">
    <cfRule type="cellIs" dxfId="8029" priority="7913" operator="equal">
      <formula>0</formula>
    </cfRule>
  </conditionalFormatting>
  <conditionalFormatting sqref="AT140:AU140">
    <cfRule type="cellIs" dxfId="8028" priority="7912" operator="equal">
      <formula>0</formula>
    </cfRule>
  </conditionalFormatting>
  <conditionalFormatting sqref="AT141:AU141">
    <cfRule type="cellIs" dxfId="8027" priority="7911" operator="equal">
      <formula>0</formula>
    </cfRule>
  </conditionalFormatting>
  <conditionalFormatting sqref="AT141:AU141">
    <cfRule type="cellIs" dxfId="8026" priority="7910" operator="equal">
      <formula>0</formula>
    </cfRule>
  </conditionalFormatting>
  <conditionalFormatting sqref="AT142:AU142">
    <cfRule type="cellIs" dxfId="8025" priority="7909" operator="equal">
      <formula>0</formula>
    </cfRule>
  </conditionalFormatting>
  <conditionalFormatting sqref="AT139:AU139">
    <cfRule type="cellIs" dxfId="8024" priority="7908" operator="equal">
      <formula>0</formula>
    </cfRule>
  </conditionalFormatting>
  <conditionalFormatting sqref="AT140:AU140">
    <cfRule type="cellIs" dxfId="8023" priority="7907" operator="equal">
      <formula>0</formula>
    </cfRule>
  </conditionalFormatting>
  <conditionalFormatting sqref="AT140:AU140">
    <cfRule type="cellIs" dxfId="8022" priority="7906" operator="equal">
      <formula>0</formula>
    </cfRule>
  </conditionalFormatting>
  <conditionalFormatting sqref="AT141:AU141">
    <cfRule type="cellIs" dxfId="8021" priority="7905" operator="equal">
      <formula>0</formula>
    </cfRule>
  </conditionalFormatting>
  <conditionalFormatting sqref="AT140:AU140">
    <cfRule type="cellIs" dxfId="8020" priority="7904" operator="equal">
      <formula>0</formula>
    </cfRule>
  </conditionalFormatting>
  <conditionalFormatting sqref="AT141:AU141">
    <cfRule type="cellIs" dxfId="8019" priority="7903" operator="equal">
      <formula>0</formula>
    </cfRule>
  </conditionalFormatting>
  <conditionalFormatting sqref="AT141:AU141">
    <cfRule type="cellIs" dxfId="8018" priority="7902" operator="equal">
      <formula>0</formula>
    </cfRule>
  </conditionalFormatting>
  <conditionalFormatting sqref="AT142:AU142">
    <cfRule type="cellIs" dxfId="8017" priority="7901" operator="equal">
      <formula>0</formula>
    </cfRule>
  </conditionalFormatting>
  <conditionalFormatting sqref="AT141:AU141">
    <cfRule type="cellIs" dxfId="8016" priority="7900" operator="equal">
      <formula>0</formula>
    </cfRule>
  </conditionalFormatting>
  <conditionalFormatting sqref="AT142:AU142">
    <cfRule type="cellIs" dxfId="8015" priority="7899" operator="equal">
      <formula>0</formula>
    </cfRule>
  </conditionalFormatting>
  <conditionalFormatting sqref="AT142:AU142">
    <cfRule type="cellIs" dxfId="8014" priority="7898" operator="equal">
      <formula>0</formula>
    </cfRule>
  </conditionalFormatting>
  <conditionalFormatting sqref="AT143:AU143">
    <cfRule type="cellIs" dxfId="8013" priority="7897" operator="equal">
      <formula>0</formula>
    </cfRule>
  </conditionalFormatting>
  <conditionalFormatting sqref="AT142:AU142">
    <cfRule type="cellIs" dxfId="8012" priority="7896" operator="equal">
      <formula>0</formula>
    </cfRule>
  </conditionalFormatting>
  <conditionalFormatting sqref="AT143:AU143">
    <cfRule type="cellIs" dxfId="8011" priority="7895" operator="equal">
      <formula>0</formula>
    </cfRule>
  </conditionalFormatting>
  <conditionalFormatting sqref="AT143:AU143">
    <cfRule type="cellIs" dxfId="8010" priority="7894" operator="equal">
      <formula>0</formula>
    </cfRule>
  </conditionalFormatting>
  <conditionalFormatting sqref="AT144:AU144">
    <cfRule type="cellIs" dxfId="8009" priority="7893" operator="equal">
      <formula>0</formula>
    </cfRule>
  </conditionalFormatting>
  <conditionalFormatting sqref="AT138:AU138">
    <cfRule type="cellIs" dxfId="8008" priority="7892" operator="equal">
      <formula>0</formula>
    </cfRule>
  </conditionalFormatting>
  <conditionalFormatting sqref="AT139:AU139">
    <cfRule type="cellIs" dxfId="8007" priority="7891" operator="equal">
      <formula>0</formula>
    </cfRule>
  </conditionalFormatting>
  <conditionalFormatting sqref="AT139:AU139">
    <cfRule type="cellIs" dxfId="8006" priority="7890" operator="equal">
      <formula>0</formula>
    </cfRule>
  </conditionalFormatting>
  <conditionalFormatting sqref="AT140:AU140">
    <cfRule type="cellIs" dxfId="8005" priority="7889" operator="equal">
      <formula>0</formula>
    </cfRule>
  </conditionalFormatting>
  <conditionalFormatting sqref="AT139:AU139">
    <cfRule type="cellIs" dxfId="8004" priority="7888" operator="equal">
      <formula>0</formula>
    </cfRule>
  </conditionalFormatting>
  <conditionalFormatting sqref="AT140:AU140">
    <cfRule type="cellIs" dxfId="8003" priority="7887" operator="equal">
      <formula>0</formula>
    </cfRule>
  </conditionalFormatting>
  <conditionalFormatting sqref="AT140:AU140">
    <cfRule type="cellIs" dxfId="8002" priority="7886" operator="equal">
      <formula>0</formula>
    </cfRule>
  </conditionalFormatting>
  <conditionalFormatting sqref="AT141:AU141">
    <cfRule type="cellIs" dxfId="8001" priority="7885" operator="equal">
      <formula>0</formula>
    </cfRule>
  </conditionalFormatting>
  <conditionalFormatting sqref="AT140:AU140">
    <cfRule type="cellIs" dxfId="8000" priority="7884" operator="equal">
      <formula>0</formula>
    </cfRule>
  </conditionalFormatting>
  <conditionalFormatting sqref="AT141:AU141">
    <cfRule type="cellIs" dxfId="7999" priority="7883" operator="equal">
      <formula>0</formula>
    </cfRule>
  </conditionalFormatting>
  <conditionalFormatting sqref="AT141:AU141">
    <cfRule type="cellIs" dxfId="7998" priority="7882" operator="equal">
      <formula>0</formula>
    </cfRule>
  </conditionalFormatting>
  <conditionalFormatting sqref="AT142:AU142">
    <cfRule type="cellIs" dxfId="7997" priority="7881" operator="equal">
      <formula>0</formula>
    </cfRule>
  </conditionalFormatting>
  <conditionalFormatting sqref="AT141:AU141">
    <cfRule type="cellIs" dxfId="7996" priority="7880" operator="equal">
      <formula>0</formula>
    </cfRule>
  </conditionalFormatting>
  <conditionalFormatting sqref="AT142:AU142">
    <cfRule type="cellIs" dxfId="7995" priority="7879" operator="equal">
      <formula>0</formula>
    </cfRule>
  </conditionalFormatting>
  <conditionalFormatting sqref="AT142:AU142">
    <cfRule type="cellIs" dxfId="7994" priority="7878" operator="equal">
      <formula>0</formula>
    </cfRule>
  </conditionalFormatting>
  <conditionalFormatting sqref="AT143:AU143">
    <cfRule type="cellIs" dxfId="7993" priority="7877" operator="equal">
      <formula>0</formula>
    </cfRule>
  </conditionalFormatting>
  <conditionalFormatting sqref="AT144:AU144">
    <cfRule type="cellIs" dxfId="7992" priority="7876" operator="equal">
      <formula>0</formula>
    </cfRule>
  </conditionalFormatting>
  <conditionalFormatting sqref="AT138:AU138">
    <cfRule type="cellIs" dxfId="7991" priority="7875" operator="equal">
      <formula>0</formula>
    </cfRule>
  </conditionalFormatting>
  <conditionalFormatting sqref="AT139:AU139">
    <cfRule type="cellIs" dxfId="7990" priority="7874" operator="equal">
      <formula>0</formula>
    </cfRule>
  </conditionalFormatting>
  <conditionalFormatting sqref="AT139:AU139">
    <cfRule type="cellIs" dxfId="7989" priority="7873" operator="equal">
      <formula>0</formula>
    </cfRule>
  </conditionalFormatting>
  <conditionalFormatting sqref="AT140:AU140">
    <cfRule type="cellIs" dxfId="7988" priority="7872" operator="equal">
      <formula>0</formula>
    </cfRule>
  </conditionalFormatting>
  <conditionalFormatting sqref="AT139:AU139">
    <cfRule type="cellIs" dxfId="7987" priority="7871" operator="equal">
      <formula>0</formula>
    </cfRule>
  </conditionalFormatting>
  <conditionalFormatting sqref="AT140:AU140">
    <cfRule type="cellIs" dxfId="7986" priority="7870" operator="equal">
      <formula>0</formula>
    </cfRule>
  </conditionalFormatting>
  <conditionalFormatting sqref="AT140:AU140">
    <cfRule type="cellIs" dxfId="7985" priority="7869" operator="equal">
      <formula>0</formula>
    </cfRule>
  </conditionalFormatting>
  <conditionalFormatting sqref="AT141:AU141">
    <cfRule type="cellIs" dxfId="7984" priority="7868" operator="equal">
      <formula>0</formula>
    </cfRule>
  </conditionalFormatting>
  <conditionalFormatting sqref="AT140:AU140">
    <cfRule type="cellIs" dxfId="7983" priority="7867" operator="equal">
      <formula>0</formula>
    </cfRule>
  </conditionalFormatting>
  <conditionalFormatting sqref="AT141:AU141">
    <cfRule type="cellIs" dxfId="7982" priority="7866" operator="equal">
      <formula>0</formula>
    </cfRule>
  </conditionalFormatting>
  <conditionalFormatting sqref="AT141:AU141">
    <cfRule type="cellIs" dxfId="7981" priority="7865" operator="equal">
      <formula>0</formula>
    </cfRule>
  </conditionalFormatting>
  <conditionalFormatting sqref="AT142:AU142">
    <cfRule type="cellIs" dxfId="7980" priority="7864" operator="equal">
      <formula>0</formula>
    </cfRule>
  </conditionalFormatting>
  <conditionalFormatting sqref="AT141:AU141">
    <cfRule type="cellIs" dxfId="7979" priority="7863" operator="equal">
      <formula>0</formula>
    </cfRule>
  </conditionalFormatting>
  <conditionalFormatting sqref="AT142:AU142">
    <cfRule type="cellIs" dxfId="7978" priority="7862" operator="equal">
      <formula>0</formula>
    </cfRule>
  </conditionalFormatting>
  <conditionalFormatting sqref="AT142:AU142">
    <cfRule type="cellIs" dxfId="7977" priority="7861" operator="equal">
      <formula>0</formula>
    </cfRule>
  </conditionalFormatting>
  <conditionalFormatting sqref="AT143:AU143">
    <cfRule type="cellIs" dxfId="7976" priority="7860" operator="equal">
      <formula>0</formula>
    </cfRule>
  </conditionalFormatting>
  <conditionalFormatting sqref="AT137:AU137">
    <cfRule type="cellIs" dxfId="7975" priority="7859" operator="equal">
      <formula>0</formula>
    </cfRule>
  </conditionalFormatting>
  <conditionalFormatting sqref="AT138:AU138">
    <cfRule type="cellIs" dxfId="7974" priority="7858" operator="equal">
      <formula>0</formula>
    </cfRule>
  </conditionalFormatting>
  <conditionalFormatting sqref="AT138:AU138">
    <cfRule type="cellIs" dxfId="7973" priority="7857" operator="equal">
      <formula>0</formula>
    </cfRule>
  </conditionalFormatting>
  <conditionalFormatting sqref="AT139:AU139">
    <cfRule type="cellIs" dxfId="7972" priority="7856" operator="equal">
      <formula>0</formula>
    </cfRule>
  </conditionalFormatting>
  <conditionalFormatting sqref="AT138:AU138">
    <cfRule type="cellIs" dxfId="7971" priority="7855" operator="equal">
      <formula>0</formula>
    </cfRule>
  </conditionalFormatting>
  <conditionalFormatting sqref="AT139:AU139">
    <cfRule type="cellIs" dxfId="7970" priority="7854" operator="equal">
      <formula>0</formula>
    </cfRule>
  </conditionalFormatting>
  <conditionalFormatting sqref="AT139:AU139">
    <cfRule type="cellIs" dxfId="7969" priority="7853" operator="equal">
      <formula>0</formula>
    </cfRule>
  </conditionalFormatting>
  <conditionalFormatting sqref="AT140:AU140">
    <cfRule type="cellIs" dxfId="7968" priority="7852" operator="equal">
      <formula>0</formula>
    </cfRule>
  </conditionalFormatting>
  <conditionalFormatting sqref="AT139:AU139">
    <cfRule type="cellIs" dxfId="7967" priority="7851" operator="equal">
      <formula>0</formula>
    </cfRule>
  </conditionalFormatting>
  <conditionalFormatting sqref="AT140:AU140">
    <cfRule type="cellIs" dxfId="7966" priority="7850" operator="equal">
      <formula>0</formula>
    </cfRule>
  </conditionalFormatting>
  <conditionalFormatting sqref="AT140:AU140">
    <cfRule type="cellIs" dxfId="7965" priority="7849" operator="equal">
      <formula>0</formula>
    </cfRule>
  </conditionalFormatting>
  <conditionalFormatting sqref="AT141:AU141">
    <cfRule type="cellIs" dxfId="7964" priority="7848" operator="equal">
      <formula>0</formula>
    </cfRule>
  </conditionalFormatting>
  <conditionalFormatting sqref="AT140:AU140">
    <cfRule type="cellIs" dxfId="7963" priority="7847" operator="equal">
      <formula>0</formula>
    </cfRule>
  </conditionalFormatting>
  <conditionalFormatting sqref="AT141:AU141">
    <cfRule type="cellIs" dxfId="7962" priority="7846" operator="equal">
      <formula>0</formula>
    </cfRule>
  </conditionalFormatting>
  <conditionalFormatting sqref="AT141:AU141">
    <cfRule type="cellIs" dxfId="7961" priority="7845" operator="equal">
      <formula>0</formula>
    </cfRule>
  </conditionalFormatting>
  <conditionalFormatting sqref="AT142:AU142">
    <cfRule type="cellIs" dxfId="7960" priority="7844" operator="equal">
      <formula>0</formula>
    </cfRule>
  </conditionalFormatting>
  <conditionalFormatting sqref="AT140:AU140">
    <cfRule type="cellIs" dxfId="7959" priority="7843" operator="equal">
      <formula>0</formula>
    </cfRule>
  </conditionalFormatting>
  <conditionalFormatting sqref="AT141:AU141">
    <cfRule type="cellIs" dxfId="7958" priority="7842" operator="equal">
      <formula>0</formula>
    </cfRule>
  </conditionalFormatting>
  <conditionalFormatting sqref="AT141:AU141">
    <cfRule type="cellIs" dxfId="7957" priority="7841" operator="equal">
      <formula>0</formula>
    </cfRule>
  </conditionalFormatting>
  <conditionalFormatting sqref="AT142:AU142">
    <cfRule type="cellIs" dxfId="7956" priority="7840" operator="equal">
      <formula>0</formula>
    </cfRule>
  </conditionalFormatting>
  <conditionalFormatting sqref="AT141:AU141">
    <cfRule type="cellIs" dxfId="7955" priority="7839" operator="equal">
      <formula>0</formula>
    </cfRule>
  </conditionalFormatting>
  <conditionalFormatting sqref="AT142:AU142">
    <cfRule type="cellIs" dxfId="7954" priority="7838" operator="equal">
      <formula>0</formula>
    </cfRule>
  </conditionalFormatting>
  <conditionalFormatting sqref="AT142:AU142">
    <cfRule type="cellIs" dxfId="7953" priority="7837" operator="equal">
      <formula>0</formula>
    </cfRule>
  </conditionalFormatting>
  <conditionalFormatting sqref="AT143:AU143">
    <cfRule type="cellIs" dxfId="7952" priority="7836" operator="equal">
      <formula>0</formula>
    </cfRule>
  </conditionalFormatting>
  <conditionalFormatting sqref="AT142:AU142">
    <cfRule type="cellIs" dxfId="7951" priority="7835" operator="equal">
      <formula>0</formula>
    </cfRule>
  </conditionalFormatting>
  <conditionalFormatting sqref="AT143:AU143">
    <cfRule type="cellIs" dxfId="7950" priority="7834" operator="equal">
      <formula>0</formula>
    </cfRule>
  </conditionalFormatting>
  <conditionalFormatting sqref="AT143:AU143">
    <cfRule type="cellIs" dxfId="7949" priority="7833" operator="equal">
      <formula>0</formula>
    </cfRule>
  </conditionalFormatting>
  <conditionalFormatting sqref="AT144:AU144">
    <cfRule type="cellIs" dxfId="7948" priority="7832" operator="equal">
      <formula>0</formula>
    </cfRule>
  </conditionalFormatting>
  <conditionalFormatting sqref="AT143:AU143">
    <cfRule type="cellIs" dxfId="7947" priority="7831" operator="equal">
      <formula>0</formula>
    </cfRule>
  </conditionalFormatting>
  <conditionalFormatting sqref="AT144:AU144">
    <cfRule type="cellIs" dxfId="7946" priority="7830" operator="equal">
      <formula>0</formula>
    </cfRule>
  </conditionalFormatting>
  <conditionalFormatting sqref="AT144:AU144">
    <cfRule type="cellIs" dxfId="7945" priority="7829" operator="equal">
      <formula>0</formula>
    </cfRule>
  </conditionalFormatting>
  <conditionalFormatting sqref="AT139:AU139">
    <cfRule type="cellIs" dxfId="7944" priority="7828" operator="equal">
      <formula>0</formula>
    </cfRule>
  </conditionalFormatting>
  <conditionalFormatting sqref="AT140:AU140">
    <cfRule type="cellIs" dxfId="7943" priority="7827" operator="equal">
      <formula>0</formula>
    </cfRule>
  </conditionalFormatting>
  <conditionalFormatting sqref="AT140:AU140">
    <cfRule type="cellIs" dxfId="7942" priority="7826" operator="equal">
      <formula>0</formula>
    </cfRule>
  </conditionalFormatting>
  <conditionalFormatting sqref="AT141:AU141">
    <cfRule type="cellIs" dxfId="7941" priority="7825" operator="equal">
      <formula>0</formula>
    </cfRule>
  </conditionalFormatting>
  <conditionalFormatting sqref="AT140:AU140">
    <cfRule type="cellIs" dxfId="7940" priority="7824" operator="equal">
      <formula>0</formula>
    </cfRule>
  </conditionalFormatting>
  <conditionalFormatting sqref="AT141:AU141">
    <cfRule type="cellIs" dxfId="7939" priority="7823" operator="equal">
      <formula>0</formula>
    </cfRule>
  </conditionalFormatting>
  <conditionalFormatting sqref="AT141:AU141">
    <cfRule type="cellIs" dxfId="7938" priority="7822" operator="equal">
      <formula>0</formula>
    </cfRule>
  </conditionalFormatting>
  <conditionalFormatting sqref="AT142:AU142">
    <cfRule type="cellIs" dxfId="7937" priority="7821" operator="equal">
      <formula>0</formula>
    </cfRule>
  </conditionalFormatting>
  <conditionalFormatting sqref="AT141:AU141">
    <cfRule type="cellIs" dxfId="7936" priority="7820" operator="equal">
      <formula>0</formula>
    </cfRule>
  </conditionalFormatting>
  <conditionalFormatting sqref="AT142:AU142">
    <cfRule type="cellIs" dxfId="7935" priority="7819" operator="equal">
      <formula>0</formula>
    </cfRule>
  </conditionalFormatting>
  <conditionalFormatting sqref="AT142:AU142">
    <cfRule type="cellIs" dxfId="7934" priority="7818" operator="equal">
      <formula>0</formula>
    </cfRule>
  </conditionalFormatting>
  <conditionalFormatting sqref="AT143:AU143">
    <cfRule type="cellIs" dxfId="7933" priority="7817" operator="equal">
      <formula>0</formula>
    </cfRule>
  </conditionalFormatting>
  <conditionalFormatting sqref="AT142:AU142">
    <cfRule type="cellIs" dxfId="7932" priority="7816" operator="equal">
      <formula>0</formula>
    </cfRule>
  </conditionalFormatting>
  <conditionalFormatting sqref="AT143:AU143">
    <cfRule type="cellIs" dxfId="7931" priority="7815" operator="equal">
      <formula>0</formula>
    </cfRule>
  </conditionalFormatting>
  <conditionalFormatting sqref="AT143:AU143">
    <cfRule type="cellIs" dxfId="7930" priority="7814" operator="equal">
      <formula>0</formula>
    </cfRule>
  </conditionalFormatting>
  <conditionalFormatting sqref="AT144:AU144">
    <cfRule type="cellIs" dxfId="7929" priority="7813" operator="equal">
      <formula>0</formula>
    </cfRule>
  </conditionalFormatting>
  <conditionalFormatting sqref="AT139:AU139">
    <cfRule type="cellIs" dxfId="7928" priority="7812" operator="equal">
      <formula>0</formula>
    </cfRule>
  </conditionalFormatting>
  <conditionalFormatting sqref="AT140:AU140">
    <cfRule type="cellIs" dxfId="7927" priority="7811" operator="equal">
      <formula>0</formula>
    </cfRule>
  </conditionalFormatting>
  <conditionalFormatting sqref="AT140:AU140">
    <cfRule type="cellIs" dxfId="7926" priority="7810" operator="equal">
      <formula>0</formula>
    </cfRule>
  </conditionalFormatting>
  <conditionalFormatting sqref="AT141:AU141">
    <cfRule type="cellIs" dxfId="7925" priority="7809" operator="equal">
      <formula>0</formula>
    </cfRule>
  </conditionalFormatting>
  <conditionalFormatting sqref="AT140:AU140">
    <cfRule type="cellIs" dxfId="7924" priority="7808" operator="equal">
      <formula>0</formula>
    </cfRule>
  </conditionalFormatting>
  <conditionalFormatting sqref="AT141:AU141">
    <cfRule type="cellIs" dxfId="7923" priority="7807" operator="equal">
      <formula>0</formula>
    </cfRule>
  </conditionalFormatting>
  <conditionalFormatting sqref="AT141:AU141">
    <cfRule type="cellIs" dxfId="7922" priority="7806" operator="equal">
      <formula>0</formula>
    </cfRule>
  </conditionalFormatting>
  <conditionalFormatting sqref="AT142:AU142">
    <cfRule type="cellIs" dxfId="7921" priority="7805" operator="equal">
      <formula>0</formula>
    </cfRule>
  </conditionalFormatting>
  <conditionalFormatting sqref="AT141:AU141">
    <cfRule type="cellIs" dxfId="7920" priority="7804" operator="equal">
      <formula>0</formula>
    </cfRule>
  </conditionalFormatting>
  <conditionalFormatting sqref="AT142:AU142">
    <cfRule type="cellIs" dxfId="7919" priority="7803" operator="equal">
      <formula>0</formula>
    </cfRule>
  </conditionalFormatting>
  <conditionalFormatting sqref="AT142:AU142">
    <cfRule type="cellIs" dxfId="7918" priority="7802" operator="equal">
      <formula>0</formula>
    </cfRule>
  </conditionalFormatting>
  <conditionalFormatting sqref="AT143:AU143">
    <cfRule type="cellIs" dxfId="7917" priority="7801" operator="equal">
      <formula>0</formula>
    </cfRule>
  </conditionalFormatting>
  <conditionalFormatting sqref="AT142:AU142">
    <cfRule type="cellIs" dxfId="7916" priority="7800" operator="equal">
      <formula>0</formula>
    </cfRule>
  </conditionalFormatting>
  <conditionalFormatting sqref="AT143:AU143">
    <cfRule type="cellIs" dxfId="7915" priority="7799" operator="equal">
      <formula>0</formula>
    </cfRule>
  </conditionalFormatting>
  <conditionalFormatting sqref="AT143:AU143">
    <cfRule type="cellIs" dxfId="7914" priority="7798" operator="equal">
      <formula>0</formula>
    </cfRule>
  </conditionalFormatting>
  <conditionalFormatting sqref="AT144:AU144">
    <cfRule type="cellIs" dxfId="7913" priority="7797" operator="equal">
      <formula>0</formula>
    </cfRule>
  </conditionalFormatting>
  <conditionalFormatting sqref="AT138:AU138">
    <cfRule type="cellIs" dxfId="7912" priority="7796" operator="equal">
      <formula>0</formula>
    </cfRule>
  </conditionalFormatting>
  <conditionalFormatting sqref="AT139:AU139">
    <cfRule type="cellIs" dxfId="7911" priority="7795" operator="equal">
      <formula>0</formula>
    </cfRule>
  </conditionalFormatting>
  <conditionalFormatting sqref="AT139:AU139">
    <cfRule type="cellIs" dxfId="7910" priority="7794" operator="equal">
      <formula>0</formula>
    </cfRule>
  </conditionalFormatting>
  <conditionalFormatting sqref="AT140:AU140">
    <cfRule type="cellIs" dxfId="7909" priority="7793" operator="equal">
      <formula>0</formula>
    </cfRule>
  </conditionalFormatting>
  <conditionalFormatting sqref="AT139:AU139">
    <cfRule type="cellIs" dxfId="7908" priority="7792" operator="equal">
      <formula>0</formula>
    </cfRule>
  </conditionalFormatting>
  <conditionalFormatting sqref="AT140:AU140">
    <cfRule type="cellIs" dxfId="7907" priority="7791" operator="equal">
      <formula>0</formula>
    </cfRule>
  </conditionalFormatting>
  <conditionalFormatting sqref="AT140:AU140">
    <cfRule type="cellIs" dxfId="7906" priority="7790" operator="equal">
      <formula>0</formula>
    </cfRule>
  </conditionalFormatting>
  <conditionalFormatting sqref="AT141:AU141">
    <cfRule type="cellIs" dxfId="7905" priority="7789" operator="equal">
      <formula>0</formula>
    </cfRule>
  </conditionalFormatting>
  <conditionalFormatting sqref="AT140:AU140">
    <cfRule type="cellIs" dxfId="7904" priority="7788" operator="equal">
      <formula>0</formula>
    </cfRule>
  </conditionalFormatting>
  <conditionalFormatting sqref="AT141:AU141">
    <cfRule type="cellIs" dxfId="7903" priority="7787" operator="equal">
      <formula>0</formula>
    </cfRule>
  </conditionalFormatting>
  <conditionalFormatting sqref="AT141:AU141">
    <cfRule type="cellIs" dxfId="7902" priority="7786" operator="equal">
      <formula>0</formula>
    </cfRule>
  </conditionalFormatting>
  <conditionalFormatting sqref="AT142:AU142">
    <cfRule type="cellIs" dxfId="7901" priority="7785" operator="equal">
      <formula>0</formula>
    </cfRule>
  </conditionalFormatting>
  <conditionalFormatting sqref="AT141:AU141">
    <cfRule type="cellIs" dxfId="7900" priority="7784" operator="equal">
      <formula>0</formula>
    </cfRule>
  </conditionalFormatting>
  <conditionalFormatting sqref="AT142:AU142">
    <cfRule type="cellIs" dxfId="7899" priority="7783" operator="equal">
      <formula>0</formula>
    </cfRule>
  </conditionalFormatting>
  <conditionalFormatting sqref="AT142:AU142">
    <cfRule type="cellIs" dxfId="7898" priority="7782" operator="equal">
      <formula>0</formula>
    </cfRule>
  </conditionalFormatting>
  <conditionalFormatting sqref="AT143:AU143">
    <cfRule type="cellIs" dxfId="7897" priority="7781" operator="equal">
      <formula>0</formula>
    </cfRule>
  </conditionalFormatting>
  <conditionalFormatting sqref="AT145:AU145">
    <cfRule type="cellIs" dxfId="7896" priority="7780" operator="equal">
      <formula>0</formula>
    </cfRule>
  </conditionalFormatting>
  <conditionalFormatting sqref="AT139:AU139">
    <cfRule type="cellIs" dxfId="7895" priority="7779" operator="equal">
      <formula>0</formula>
    </cfRule>
  </conditionalFormatting>
  <conditionalFormatting sqref="AT140:AU140">
    <cfRule type="cellIs" dxfId="7894" priority="7778" operator="equal">
      <formula>0</formula>
    </cfRule>
  </conditionalFormatting>
  <conditionalFormatting sqref="AT140:AU140">
    <cfRule type="cellIs" dxfId="7893" priority="7777" operator="equal">
      <formula>0</formula>
    </cfRule>
  </conditionalFormatting>
  <conditionalFormatting sqref="AT141:AU141">
    <cfRule type="cellIs" dxfId="7892" priority="7776" operator="equal">
      <formula>0</formula>
    </cfRule>
  </conditionalFormatting>
  <conditionalFormatting sqref="AT140:AU140">
    <cfRule type="cellIs" dxfId="7891" priority="7775" operator="equal">
      <formula>0</formula>
    </cfRule>
  </conditionalFormatting>
  <conditionalFormatting sqref="AT141:AU141">
    <cfRule type="cellIs" dxfId="7890" priority="7774" operator="equal">
      <formula>0</formula>
    </cfRule>
  </conditionalFormatting>
  <conditionalFormatting sqref="AT141:AU141">
    <cfRule type="cellIs" dxfId="7889" priority="7773" operator="equal">
      <formula>0</formula>
    </cfRule>
  </conditionalFormatting>
  <conditionalFormatting sqref="AT142:AU142">
    <cfRule type="cellIs" dxfId="7888" priority="7772" operator="equal">
      <formula>0</formula>
    </cfRule>
  </conditionalFormatting>
  <conditionalFormatting sqref="AT141:AU141">
    <cfRule type="cellIs" dxfId="7887" priority="7771" operator="equal">
      <formula>0</formula>
    </cfRule>
  </conditionalFormatting>
  <conditionalFormatting sqref="AT142:AU142">
    <cfRule type="cellIs" dxfId="7886" priority="7770" operator="equal">
      <formula>0</formula>
    </cfRule>
  </conditionalFormatting>
  <conditionalFormatting sqref="AT142:AU142">
    <cfRule type="cellIs" dxfId="7885" priority="7769" operator="equal">
      <formula>0</formula>
    </cfRule>
  </conditionalFormatting>
  <conditionalFormatting sqref="AT143:AU143">
    <cfRule type="cellIs" dxfId="7884" priority="7768" operator="equal">
      <formula>0</formula>
    </cfRule>
  </conditionalFormatting>
  <conditionalFormatting sqref="AT142:AU142">
    <cfRule type="cellIs" dxfId="7883" priority="7767" operator="equal">
      <formula>0</formula>
    </cfRule>
  </conditionalFormatting>
  <conditionalFormatting sqref="AT143:AU143">
    <cfRule type="cellIs" dxfId="7882" priority="7766" operator="equal">
      <formula>0</formula>
    </cfRule>
  </conditionalFormatting>
  <conditionalFormatting sqref="AT143:AU143">
    <cfRule type="cellIs" dxfId="7881" priority="7765" operator="equal">
      <formula>0</formula>
    </cfRule>
  </conditionalFormatting>
  <conditionalFormatting sqref="AT144:AU144">
    <cfRule type="cellIs" dxfId="7880" priority="7764" operator="equal">
      <formula>0</formula>
    </cfRule>
  </conditionalFormatting>
  <conditionalFormatting sqref="AT138:AU138">
    <cfRule type="cellIs" dxfId="7879" priority="7763" operator="equal">
      <formula>0</formula>
    </cfRule>
  </conditionalFormatting>
  <conditionalFormatting sqref="AT139:AU139">
    <cfRule type="cellIs" dxfId="7878" priority="7762" operator="equal">
      <formula>0</formula>
    </cfRule>
  </conditionalFormatting>
  <conditionalFormatting sqref="AT139:AU139">
    <cfRule type="cellIs" dxfId="7877" priority="7761" operator="equal">
      <formula>0</formula>
    </cfRule>
  </conditionalFormatting>
  <conditionalFormatting sqref="AT140:AU140">
    <cfRule type="cellIs" dxfId="7876" priority="7760" operator="equal">
      <formula>0</formula>
    </cfRule>
  </conditionalFormatting>
  <conditionalFormatting sqref="AT139:AU139">
    <cfRule type="cellIs" dxfId="7875" priority="7759" operator="equal">
      <formula>0</formula>
    </cfRule>
  </conditionalFormatting>
  <conditionalFormatting sqref="AT140:AU140">
    <cfRule type="cellIs" dxfId="7874" priority="7758" operator="equal">
      <formula>0</formula>
    </cfRule>
  </conditionalFormatting>
  <conditionalFormatting sqref="AT140:AU140">
    <cfRule type="cellIs" dxfId="7873" priority="7757" operator="equal">
      <formula>0</formula>
    </cfRule>
  </conditionalFormatting>
  <conditionalFormatting sqref="AT141:AU141">
    <cfRule type="cellIs" dxfId="7872" priority="7756" operator="equal">
      <formula>0</formula>
    </cfRule>
  </conditionalFormatting>
  <conditionalFormatting sqref="AT140:AU140">
    <cfRule type="cellIs" dxfId="7871" priority="7755" operator="equal">
      <formula>0</formula>
    </cfRule>
  </conditionalFormatting>
  <conditionalFormatting sqref="AT141:AU141">
    <cfRule type="cellIs" dxfId="7870" priority="7754" operator="equal">
      <formula>0</formula>
    </cfRule>
  </conditionalFormatting>
  <conditionalFormatting sqref="AT141:AU141">
    <cfRule type="cellIs" dxfId="7869" priority="7753" operator="equal">
      <formula>0</formula>
    </cfRule>
  </conditionalFormatting>
  <conditionalFormatting sqref="AT142:AU142">
    <cfRule type="cellIs" dxfId="7868" priority="7752" operator="equal">
      <formula>0</formula>
    </cfRule>
  </conditionalFormatting>
  <conditionalFormatting sqref="AT141:AU141">
    <cfRule type="cellIs" dxfId="7867" priority="7751" operator="equal">
      <formula>0</formula>
    </cfRule>
  </conditionalFormatting>
  <conditionalFormatting sqref="AT142:AU142">
    <cfRule type="cellIs" dxfId="7866" priority="7750" operator="equal">
      <formula>0</formula>
    </cfRule>
  </conditionalFormatting>
  <conditionalFormatting sqref="AT142:AU142">
    <cfRule type="cellIs" dxfId="7865" priority="7749" operator="equal">
      <formula>0</formula>
    </cfRule>
  </conditionalFormatting>
  <conditionalFormatting sqref="AT143:AU143">
    <cfRule type="cellIs" dxfId="7864" priority="7748" operator="equal">
      <formula>0</formula>
    </cfRule>
  </conditionalFormatting>
  <conditionalFormatting sqref="AT144:AU144">
    <cfRule type="cellIs" dxfId="7863" priority="7747" operator="equal">
      <formula>0</formula>
    </cfRule>
  </conditionalFormatting>
  <conditionalFormatting sqref="AT138:AU138">
    <cfRule type="cellIs" dxfId="7862" priority="7746" operator="equal">
      <formula>0</formula>
    </cfRule>
  </conditionalFormatting>
  <conditionalFormatting sqref="AT139:AU139">
    <cfRule type="cellIs" dxfId="7861" priority="7745" operator="equal">
      <formula>0</formula>
    </cfRule>
  </conditionalFormatting>
  <conditionalFormatting sqref="AT139:AU139">
    <cfRule type="cellIs" dxfId="7860" priority="7744" operator="equal">
      <formula>0</formula>
    </cfRule>
  </conditionalFormatting>
  <conditionalFormatting sqref="AT140:AU140">
    <cfRule type="cellIs" dxfId="7859" priority="7743" operator="equal">
      <formula>0</formula>
    </cfRule>
  </conditionalFormatting>
  <conditionalFormatting sqref="AT139:AU139">
    <cfRule type="cellIs" dxfId="7858" priority="7742" operator="equal">
      <formula>0</formula>
    </cfRule>
  </conditionalFormatting>
  <conditionalFormatting sqref="AT140:AU140">
    <cfRule type="cellIs" dxfId="7857" priority="7741" operator="equal">
      <formula>0</formula>
    </cfRule>
  </conditionalFormatting>
  <conditionalFormatting sqref="AT140:AU140">
    <cfRule type="cellIs" dxfId="7856" priority="7740" operator="equal">
      <formula>0</formula>
    </cfRule>
  </conditionalFormatting>
  <conditionalFormatting sqref="AT141:AU141">
    <cfRule type="cellIs" dxfId="7855" priority="7739" operator="equal">
      <formula>0</formula>
    </cfRule>
  </conditionalFormatting>
  <conditionalFormatting sqref="AT140:AU140">
    <cfRule type="cellIs" dxfId="7854" priority="7738" operator="equal">
      <formula>0</formula>
    </cfRule>
  </conditionalFormatting>
  <conditionalFormatting sqref="AT141:AU141">
    <cfRule type="cellIs" dxfId="7853" priority="7737" operator="equal">
      <formula>0</formula>
    </cfRule>
  </conditionalFormatting>
  <conditionalFormatting sqref="AT141:AU141">
    <cfRule type="cellIs" dxfId="7852" priority="7736" operator="equal">
      <formula>0</formula>
    </cfRule>
  </conditionalFormatting>
  <conditionalFormatting sqref="AT142:AU142">
    <cfRule type="cellIs" dxfId="7851" priority="7735" operator="equal">
      <formula>0</formula>
    </cfRule>
  </conditionalFormatting>
  <conditionalFormatting sqref="AT141:AU141">
    <cfRule type="cellIs" dxfId="7850" priority="7734" operator="equal">
      <formula>0</formula>
    </cfRule>
  </conditionalFormatting>
  <conditionalFormatting sqref="AT142:AU142">
    <cfRule type="cellIs" dxfId="7849" priority="7733" operator="equal">
      <formula>0</formula>
    </cfRule>
  </conditionalFormatting>
  <conditionalFormatting sqref="AT142:AU142">
    <cfRule type="cellIs" dxfId="7848" priority="7732" operator="equal">
      <formula>0</formula>
    </cfRule>
  </conditionalFormatting>
  <conditionalFormatting sqref="AT143:AU143">
    <cfRule type="cellIs" dxfId="7847" priority="7731" operator="equal">
      <formula>0</formula>
    </cfRule>
  </conditionalFormatting>
  <conditionalFormatting sqref="AT137:AU137">
    <cfRule type="cellIs" dxfId="7846" priority="7730" operator="equal">
      <formula>0</formula>
    </cfRule>
  </conditionalFormatting>
  <conditionalFormatting sqref="AT138:AU138">
    <cfRule type="cellIs" dxfId="7845" priority="7729" operator="equal">
      <formula>0</formula>
    </cfRule>
  </conditionalFormatting>
  <conditionalFormatting sqref="AT138:AU138">
    <cfRule type="cellIs" dxfId="7844" priority="7728" operator="equal">
      <formula>0</formula>
    </cfRule>
  </conditionalFormatting>
  <conditionalFormatting sqref="AT139:AU139">
    <cfRule type="cellIs" dxfId="7843" priority="7727" operator="equal">
      <formula>0</formula>
    </cfRule>
  </conditionalFormatting>
  <conditionalFormatting sqref="AT138:AU138">
    <cfRule type="cellIs" dxfId="7842" priority="7726" operator="equal">
      <formula>0</formula>
    </cfRule>
  </conditionalFormatting>
  <conditionalFormatting sqref="AT139:AU139">
    <cfRule type="cellIs" dxfId="7841" priority="7725" operator="equal">
      <formula>0</formula>
    </cfRule>
  </conditionalFormatting>
  <conditionalFormatting sqref="AT139:AU139">
    <cfRule type="cellIs" dxfId="7840" priority="7724" operator="equal">
      <formula>0</formula>
    </cfRule>
  </conditionalFormatting>
  <conditionalFormatting sqref="AT140:AU140">
    <cfRule type="cellIs" dxfId="7839" priority="7723" operator="equal">
      <formula>0</formula>
    </cfRule>
  </conditionalFormatting>
  <conditionalFormatting sqref="AT139:AU139">
    <cfRule type="cellIs" dxfId="7838" priority="7722" operator="equal">
      <formula>0</formula>
    </cfRule>
  </conditionalFormatting>
  <conditionalFormatting sqref="AT140:AU140">
    <cfRule type="cellIs" dxfId="7837" priority="7721" operator="equal">
      <formula>0</formula>
    </cfRule>
  </conditionalFormatting>
  <conditionalFormatting sqref="AT140:AU140">
    <cfRule type="cellIs" dxfId="7836" priority="7720" operator="equal">
      <formula>0</formula>
    </cfRule>
  </conditionalFormatting>
  <conditionalFormatting sqref="AT141:AU141">
    <cfRule type="cellIs" dxfId="7835" priority="7719" operator="equal">
      <formula>0</formula>
    </cfRule>
  </conditionalFormatting>
  <conditionalFormatting sqref="AT140:AU140">
    <cfRule type="cellIs" dxfId="7834" priority="7718" operator="equal">
      <formula>0</formula>
    </cfRule>
  </conditionalFormatting>
  <conditionalFormatting sqref="AT141:AU141">
    <cfRule type="cellIs" dxfId="7833" priority="7717" operator="equal">
      <formula>0</formula>
    </cfRule>
  </conditionalFormatting>
  <conditionalFormatting sqref="AT141:AU141">
    <cfRule type="cellIs" dxfId="7832" priority="7716" operator="equal">
      <formula>0</formula>
    </cfRule>
  </conditionalFormatting>
  <conditionalFormatting sqref="AT142:AU142">
    <cfRule type="cellIs" dxfId="7831" priority="7715" operator="equal">
      <formula>0</formula>
    </cfRule>
  </conditionalFormatting>
  <conditionalFormatting sqref="AT140:AU140">
    <cfRule type="cellIs" dxfId="7830" priority="7714" operator="equal">
      <formula>0</formula>
    </cfRule>
  </conditionalFormatting>
  <conditionalFormatting sqref="AT141:AU141">
    <cfRule type="cellIs" dxfId="7829" priority="7713" operator="equal">
      <formula>0</formula>
    </cfRule>
  </conditionalFormatting>
  <conditionalFormatting sqref="AT141:AU141">
    <cfRule type="cellIs" dxfId="7828" priority="7712" operator="equal">
      <formula>0</formula>
    </cfRule>
  </conditionalFormatting>
  <conditionalFormatting sqref="AT142:AU142">
    <cfRule type="cellIs" dxfId="7827" priority="7711" operator="equal">
      <formula>0</formula>
    </cfRule>
  </conditionalFormatting>
  <conditionalFormatting sqref="AT141:AU141">
    <cfRule type="cellIs" dxfId="7826" priority="7710" operator="equal">
      <formula>0</formula>
    </cfRule>
  </conditionalFormatting>
  <conditionalFormatting sqref="AT142:AU142">
    <cfRule type="cellIs" dxfId="7825" priority="7709" operator="equal">
      <formula>0</formula>
    </cfRule>
  </conditionalFormatting>
  <conditionalFormatting sqref="AT142:AU142">
    <cfRule type="cellIs" dxfId="7824" priority="7708" operator="equal">
      <formula>0</formula>
    </cfRule>
  </conditionalFormatting>
  <conditionalFormatting sqref="AT143:AU143">
    <cfRule type="cellIs" dxfId="7823" priority="7707" operator="equal">
      <formula>0</formula>
    </cfRule>
  </conditionalFormatting>
  <conditionalFormatting sqref="AT142:AU142">
    <cfRule type="cellIs" dxfId="7822" priority="7706" operator="equal">
      <formula>0</formula>
    </cfRule>
  </conditionalFormatting>
  <conditionalFormatting sqref="AT143:AU143">
    <cfRule type="cellIs" dxfId="7821" priority="7705" operator="equal">
      <formula>0</formula>
    </cfRule>
  </conditionalFormatting>
  <conditionalFormatting sqref="AT143:AU143">
    <cfRule type="cellIs" dxfId="7820" priority="7704" operator="equal">
      <formula>0</formula>
    </cfRule>
  </conditionalFormatting>
  <conditionalFormatting sqref="AT144:AU144">
    <cfRule type="cellIs" dxfId="7819" priority="7703" operator="equal">
      <formula>0</formula>
    </cfRule>
  </conditionalFormatting>
  <conditionalFormatting sqref="AT143:AU143">
    <cfRule type="cellIs" dxfId="7818" priority="7702" operator="equal">
      <formula>0</formula>
    </cfRule>
  </conditionalFormatting>
  <conditionalFormatting sqref="AT144:AU144">
    <cfRule type="cellIs" dxfId="7817" priority="7701" operator="equal">
      <formula>0</formula>
    </cfRule>
  </conditionalFormatting>
  <conditionalFormatting sqref="AT144:AU144">
    <cfRule type="cellIs" dxfId="7816" priority="7700" operator="equal">
      <formula>0</formula>
    </cfRule>
  </conditionalFormatting>
  <conditionalFormatting sqref="AT145:AU145">
    <cfRule type="cellIs" dxfId="7815" priority="7699" operator="equal">
      <formula>0</formula>
    </cfRule>
  </conditionalFormatting>
  <conditionalFormatting sqref="AT139:AU139">
    <cfRule type="cellIs" dxfId="7814" priority="7698" operator="equal">
      <formula>0</formula>
    </cfRule>
  </conditionalFormatting>
  <conditionalFormatting sqref="AT140:AU140">
    <cfRule type="cellIs" dxfId="7813" priority="7697" operator="equal">
      <formula>0</formula>
    </cfRule>
  </conditionalFormatting>
  <conditionalFormatting sqref="AT140:AU140">
    <cfRule type="cellIs" dxfId="7812" priority="7696" operator="equal">
      <formula>0</formula>
    </cfRule>
  </conditionalFormatting>
  <conditionalFormatting sqref="AT141:AU141">
    <cfRule type="cellIs" dxfId="7811" priority="7695" operator="equal">
      <formula>0</formula>
    </cfRule>
  </conditionalFormatting>
  <conditionalFormatting sqref="AT140:AU140">
    <cfRule type="cellIs" dxfId="7810" priority="7694" operator="equal">
      <formula>0</formula>
    </cfRule>
  </conditionalFormatting>
  <conditionalFormatting sqref="AT141:AU141">
    <cfRule type="cellIs" dxfId="7809" priority="7693" operator="equal">
      <formula>0</formula>
    </cfRule>
  </conditionalFormatting>
  <conditionalFormatting sqref="AT141:AU141">
    <cfRule type="cellIs" dxfId="7808" priority="7692" operator="equal">
      <formula>0</formula>
    </cfRule>
  </conditionalFormatting>
  <conditionalFormatting sqref="AT142:AU142">
    <cfRule type="cellIs" dxfId="7807" priority="7691" operator="equal">
      <formula>0</formula>
    </cfRule>
  </conditionalFormatting>
  <conditionalFormatting sqref="AT141:AU141">
    <cfRule type="cellIs" dxfId="7806" priority="7690" operator="equal">
      <formula>0</formula>
    </cfRule>
  </conditionalFormatting>
  <conditionalFormatting sqref="AT142:AU142">
    <cfRule type="cellIs" dxfId="7805" priority="7689" operator="equal">
      <formula>0</formula>
    </cfRule>
  </conditionalFormatting>
  <conditionalFormatting sqref="AT142:AU142">
    <cfRule type="cellIs" dxfId="7804" priority="7688" operator="equal">
      <formula>0</formula>
    </cfRule>
  </conditionalFormatting>
  <conditionalFormatting sqref="AT143:AU143">
    <cfRule type="cellIs" dxfId="7803" priority="7687" operator="equal">
      <formula>0</formula>
    </cfRule>
  </conditionalFormatting>
  <conditionalFormatting sqref="AT142:AU142">
    <cfRule type="cellIs" dxfId="7802" priority="7686" operator="equal">
      <formula>0</formula>
    </cfRule>
  </conditionalFormatting>
  <conditionalFormatting sqref="AT143:AU143">
    <cfRule type="cellIs" dxfId="7801" priority="7685" operator="equal">
      <formula>0</formula>
    </cfRule>
  </conditionalFormatting>
  <conditionalFormatting sqref="AT143:AU143">
    <cfRule type="cellIs" dxfId="7800" priority="7684" operator="equal">
      <formula>0</formula>
    </cfRule>
  </conditionalFormatting>
  <conditionalFormatting sqref="AT144:AU144">
    <cfRule type="cellIs" dxfId="7799" priority="7683" operator="equal">
      <formula>0</formula>
    </cfRule>
  </conditionalFormatting>
  <conditionalFormatting sqref="AT145:AU145">
    <cfRule type="cellIs" dxfId="7798" priority="7682" operator="equal">
      <formula>0</formula>
    </cfRule>
  </conditionalFormatting>
  <conditionalFormatting sqref="AT139:AU139">
    <cfRule type="cellIs" dxfId="7797" priority="7681" operator="equal">
      <formula>0</formula>
    </cfRule>
  </conditionalFormatting>
  <conditionalFormatting sqref="AT140:AU140">
    <cfRule type="cellIs" dxfId="7796" priority="7680" operator="equal">
      <formula>0</formula>
    </cfRule>
  </conditionalFormatting>
  <conditionalFormatting sqref="AT140:AU140">
    <cfRule type="cellIs" dxfId="7795" priority="7679" operator="equal">
      <formula>0</formula>
    </cfRule>
  </conditionalFormatting>
  <conditionalFormatting sqref="AT141:AU141">
    <cfRule type="cellIs" dxfId="7794" priority="7678" operator="equal">
      <formula>0</formula>
    </cfRule>
  </conditionalFormatting>
  <conditionalFormatting sqref="AT140:AU140">
    <cfRule type="cellIs" dxfId="7793" priority="7677" operator="equal">
      <formula>0</formula>
    </cfRule>
  </conditionalFormatting>
  <conditionalFormatting sqref="AT141:AU141">
    <cfRule type="cellIs" dxfId="7792" priority="7676" operator="equal">
      <formula>0</formula>
    </cfRule>
  </conditionalFormatting>
  <conditionalFormatting sqref="AT141:AU141">
    <cfRule type="cellIs" dxfId="7791" priority="7675" operator="equal">
      <formula>0</formula>
    </cfRule>
  </conditionalFormatting>
  <conditionalFormatting sqref="AT142:AU142">
    <cfRule type="cellIs" dxfId="7790" priority="7674" operator="equal">
      <formula>0</formula>
    </cfRule>
  </conditionalFormatting>
  <conditionalFormatting sqref="AT141:AU141">
    <cfRule type="cellIs" dxfId="7789" priority="7673" operator="equal">
      <formula>0</formula>
    </cfRule>
  </conditionalFormatting>
  <conditionalFormatting sqref="AT142:AU142">
    <cfRule type="cellIs" dxfId="7788" priority="7672" operator="equal">
      <formula>0</formula>
    </cfRule>
  </conditionalFormatting>
  <conditionalFormatting sqref="AT142:AU142">
    <cfRule type="cellIs" dxfId="7787" priority="7671" operator="equal">
      <formula>0</formula>
    </cfRule>
  </conditionalFormatting>
  <conditionalFormatting sqref="AT143:AU143">
    <cfRule type="cellIs" dxfId="7786" priority="7670" operator="equal">
      <formula>0</formula>
    </cfRule>
  </conditionalFormatting>
  <conditionalFormatting sqref="AT142:AU142">
    <cfRule type="cellIs" dxfId="7785" priority="7669" operator="equal">
      <formula>0</formula>
    </cfRule>
  </conditionalFormatting>
  <conditionalFormatting sqref="AT143:AU143">
    <cfRule type="cellIs" dxfId="7784" priority="7668" operator="equal">
      <formula>0</formula>
    </cfRule>
  </conditionalFormatting>
  <conditionalFormatting sqref="AT143:AU143">
    <cfRule type="cellIs" dxfId="7783" priority="7667" operator="equal">
      <formula>0</formula>
    </cfRule>
  </conditionalFormatting>
  <conditionalFormatting sqref="AT144:AU144">
    <cfRule type="cellIs" dxfId="7782" priority="7666" operator="equal">
      <formula>0</formula>
    </cfRule>
  </conditionalFormatting>
  <conditionalFormatting sqref="AT138:AU138">
    <cfRule type="cellIs" dxfId="7781" priority="7665" operator="equal">
      <formula>0</formula>
    </cfRule>
  </conditionalFormatting>
  <conditionalFormatting sqref="AT139:AU139">
    <cfRule type="cellIs" dxfId="7780" priority="7664" operator="equal">
      <formula>0</formula>
    </cfRule>
  </conditionalFormatting>
  <conditionalFormatting sqref="AT139:AU139">
    <cfRule type="cellIs" dxfId="7779" priority="7663" operator="equal">
      <formula>0</formula>
    </cfRule>
  </conditionalFormatting>
  <conditionalFormatting sqref="AT140:AU140">
    <cfRule type="cellIs" dxfId="7778" priority="7662" operator="equal">
      <formula>0</formula>
    </cfRule>
  </conditionalFormatting>
  <conditionalFormatting sqref="AT139:AU139">
    <cfRule type="cellIs" dxfId="7777" priority="7661" operator="equal">
      <formula>0</formula>
    </cfRule>
  </conditionalFormatting>
  <conditionalFormatting sqref="AT140:AU140">
    <cfRule type="cellIs" dxfId="7776" priority="7660" operator="equal">
      <formula>0</formula>
    </cfRule>
  </conditionalFormatting>
  <conditionalFormatting sqref="AT140:AU140">
    <cfRule type="cellIs" dxfId="7775" priority="7659" operator="equal">
      <formula>0</formula>
    </cfRule>
  </conditionalFormatting>
  <conditionalFormatting sqref="AT141:AU141">
    <cfRule type="cellIs" dxfId="7774" priority="7658" operator="equal">
      <formula>0</formula>
    </cfRule>
  </conditionalFormatting>
  <conditionalFormatting sqref="AT140:AU140">
    <cfRule type="cellIs" dxfId="7773" priority="7657" operator="equal">
      <formula>0</formula>
    </cfRule>
  </conditionalFormatting>
  <conditionalFormatting sqref="AT141:AU141">
    <cfRule type="cellIs" dxfId="7772" priority="7656" operator="equal">
      <formula>0</formula>
    </cfRule>
  </conditionalFormatting>
  <conditionalFormatting sqref="AT141:AU141">
    <cfRule type="cellIs" dxfId="7771" priority="7655" operator="equal">
      <formula>0</formula>
    </cfRule>
  </conditionalFormatting>
  <conditionalFormatting sqref="AT142:AU142">
    <cfRule type="cellIs" dxfId="7770" priority="7654" operator="equal">
      <formula>0</formula>
    </cfRule>
  </conditionalFormatting>
  <conditionalFormatting sqref="AT141:AU141">
    <cfRule type="cellIs" dxfId="7769" priority="7653" operator="equal">
      <formula>0</formula>
    </cfRule>
  </conditionalFormatting>
  <conditionalFormatting sqref="AT142:AU142">
    <cfRule type="cellIs" dxfId="7768" priority="7652" operator="equal">
      <formula>0</formula>
    </cfRule>
  </conditionalFormatting>
  <conditionalFormatting sqref="AT142:AU142">
    <cfRule type="cellIs" dxfId="7767" priority="7651" operator="equal">
      <formula>0</formula>
    </cfRule>
  </conditionalFormatting>
  <conditionalFormatting sqref="AT143:AU143">
    <cfRule type="cellIs" dxfId="7766" priority="7650" operator="equal">
      <formula>0</formula>
    </cfRule>
  </conditionalFormatting>
  <conditionalFormatting sqref="AT140:AU140">
    <cfRule type="cellIs" dxfId="7765" priority="7649" operator="equal">
      <formula>0</formula>
    </cfRule>
  </conditionalFormatting>
  <conditionalFormatting sqref="AT141:AU141">
    <cfRule type="cellIs" dxfId="7764" priority="7648" operator="equal">
      <formula>0</formula>
    </cfRule>
  </conditionalFormatting>
  <conditionalFormatting sqref="AT141:AU141">
    <cfRule type="cellIs" dxfId="7763" priority="7647" operator="equal">
      <formula>0</formula>
    </cfRule>
  </conditionalFormatting>
  <conditionalFormatting sqref="AT142:AU142">
    <cfRule type="cellIs" dxfId="7762" priority="7646" operator="equal">
      <formula>0</formula>
    </cfRule>
  </conditionalFormatting>
  <conditionalFormatting sqref="AT141:AU141">
    <cfRule type="cellIs" dxfId="7761" priority="7645" operator="equal">
      <formula>0</formula>
    </cfRule>
  </conditionalFormatting>
  <conditionalFormatting sqref="AT142:AU142">
    <cfRule type="cellIs" dxfId="7760" priority="7644" operator="equal">
      <formula>0</formula>
    </cfRule>
  </conditionalFormatting>
  <conditionalFormatting sqref="AT142:AU142">
    <cfRule type="cellIs" dxfId="7759" priority="7643" operator="equal">
      <formula>0</formula>
    </cfRule>
  </conditionalFormatting>
  <conditionalFormatting sqref="AT143:AU143">
    <cfRule type="cellIs" dxfId="7758" priority="7642" operator="equal">
      <formula>0</formula>
    </cfRule>
  </conditionalFormatting>
  <conditionalFormatting sqref="AT142:AU142">
    <cfRule type="cellIs" dxfId="7757" priority="7641" operator="equal">
      <formula>0</formula>
    </cfRule>
  </conditionalFormatting>
  <conditionalFormatting sqref="AT143:AU143">
    <cfRule type="cellIs" dxfId="7756" priority="7640" operator="equal">
      <formula>0</formula>
    </cfRule>
  </conditionalFormatting>
  <conditionalFormatting sqref="AT143:AU143">
    <cfRule type="cellIs" dxfId="7755" priority="7639" operator="equal">
      <formula>0</formula>
    </cfRule>
  </conditionalFormatting>
  <conditionalFormatting sqref="AT144:AU144">
    <cfRule type="cellIs" dxfId="7754" priority="7638" operator="equal">
      <formula>0</formula>
    </cfRule>
  </conditionalFormatting>
  <conditionalFormatting sqref="AT143:AU143">
    <cfRule type="cellIs" dxfId="7753" priority="7637" operator="equal">
      <formula>0</formula>
    </cfRule>
  </conditionalFormatting>
  <conditionalFormatting sqref="AT144:AU144">
    <cfRule type="cellIs" dxfId="7752" priority="7636" operator="equal">
      <formula>0</formula>
    </cfRule>
  </conditionalFormatting>
  <conditionalFormatting sqref="AT144:AU144">
    <cfRule type="cellIs" dxfId="7751" priority="7635" operator="equal">
      <formula>0</formula>
    </cfRule>
  </conditionalFormatting>
  <conditionalFormatting sqref="AT145:AU145">
    <cfRule type="cellIs" dxfId="7750" priority="7634" operator="equal">
      <formula>0</formula>
    </cfRule>
  </conditionalFormatting>
  <conditionalFormatting sqref="AT139:AU139">
    <cfRule type="cellIs" dxfId="7749" priority="7633" operator="equal">
      <formula>0</formula>
    </cfRule>
  </conditionalFormatting>
  <conditionalFormatting sqref="AT140:AU140">
    <cfRule type="cellIs" dxfId="7748" priority="7632" operator="equal">
      <formula>0</formula>
    </cfRule>
  </conditionalFormatting>
  <conditionalFormatting sqref="AT140:AU140">
    <cfRule type="cellIs" dxfId="7747" priority="7631" operator="equal">
      <formula>0</formula>
    </cfRule>
  </conditionalFormatting>
  <conditionalFormatting sqref="AT141:AU141">
    <cfRule type="cellIs" dxfId="7746" priority="7630" operator="equal">
      <formula>0</formula>
    </cfRule>
  </conditionalFormatting>
  <conditionalFormatting sqref="AT140:AU140">
    <cfRule type="cellIs" dxfId="7745" priority="7629" operator="equal">
      <formula>0</formula>
    </cfRule>
  </conditionalFormatting>
  <conditionalFormatting sqref="AT141:AU141">
    <cfRule type="cellIs" dxfId="7744" priority="7628" operator="equal">
      <formula>0</formula>
    </cfRule>
  </conditionalFormatting>
  <conditionalFormatting sqref="AT141:AU141">
    <cfRule type="cellIs" dxfId="7743" priority="7627" operator="equal">
      <formula>0</formula>
    </cfRule>
  </conditionalFormatting>
  <conditionalFormatting sqref="AT142:AU142">
    <cfRule type="cellIs" dxfId="7742" priority="7626" operator="equal">
      <formula>0</formula>
    </cfRule>
  </conditionalFormatting>
  <conditionalFormatting sqref="AT141:AU141">
    <cfRule type="cellIs" dxfId="7741" priority="7625" operator="equal">
      <formula>0</formula>
    </cfRule>
  </conditionalFormatting>
  <conditionalFormatting sqref="AT142:AU142">
    <cfRule type="cellIs" dxfId="7740" priority="7624" operator="equal">
      <formula>0</formula>
    </cfRule>
  </conditionalFormatting>
  <conditionalFormatting sqref="AT142:AU142">
    <cfRule type="cellIs" dxfId="7739" priority="7623" operator="equal">
      <formula>0</formula>
    </cfRule>
  </conditionalFormatting>
  <conditionalFormatting sqref="AT143:AU143">
    <cfRule type="cellIs" dxfId="7738" priority="7622" operator="equal">
      <formula>0</formula>
    </cfRule>
  </conditionalFormatting>
  <conditionalFormatting sqref="AT142:AU142">
    <cfRule type="cellIs" dxfId="7737" priority="7621" operator="equal">
      <formula>0</formula>
    </cfRule>
  </conditionalFormatting>
  <conditionalFormatting sqref="AT143:AU143">
    <cfRule type="cellIs" dxfId="7736" priority="7620" operator="equal">
      <formula>0</formula>
    </cfRule>
  </conditionalFormatting>
  <conditionalFormatting sqref="AT143:AU143">
    <cfRule type="cellIs" dxfId="7735" priority="7619" operator="equal">
      <formula>0</formula>
    </cfRule>
  </conditionalFormatting>
  <conditionalFormatting sqref="AT144:AU144">
    <cfRule type="cellIs" dxfId="7734" priority="7618" operator="equal">
      <formula>0</formula>
    </cfRule>
  </conditionalFormatting>
  <conditionalFormatting sqref="AT145:AU145">
    <cfRule type="cellIs" dxfId="7733" priority="7617" operator="equal">
      <formula>0</formula>
    </cfRule>
  </conditionalFormatting>
  <conditionalFormatting sqref="AT139:AU139">
    <cfRule type="cellIs" dxfId="7732" priority="7616" operator="equal">
      <formula>0</formula>
    </cfRule>
  </conditionalFormatting>
  <conditionalFormatting sqref="AT140:AU140">
    <cfRule type="cellIs" dxfId="7731" priority="7615" operator="equal">
      <formula>0</formula>
    </cfRule>
  </conditionalFormatting>
  <conditionalFormatting sqref="AT140:AU140">
    <cfRule type="cellIs" dxfId="7730" priority="7614" operator="equal">
      <formula>0</formula>
    </cfRule>
  </conditionalFormatting>
  <conditionalFormatting sqref="AT141:AU141">
    <cfRule type="cellIs" dxfId="7729" priority="7613" operator="equal">
      <formula>0</formula>
    </cfRule>
  </conditionalFormatting>
  <conditionalFormatting sqref="AT140:AU140">
    <cfRule type="cellIs" dxfId="7728" priority="7612" operator="equal">
      <formula>0</formula>
    </cfRule>
  </conditionalFormatting>
  <conditionalFormatting sqref="AT141:AU141">
    <cfRule type="cellIs" dxfId="7727" priority="7611" operator="equal">
      <formula>0</formula>
    </cfRule>
  </conditionalFormatting>
  <conditionalFormatting sqref="AT141:AU141">
    <cfRule type="cellIs" dxfId="7726" priority="7610" operator="equal">
      <formula>0</formula>
    </cfRule>
  </conditionalFormatting>
  <conditionalFormatting sqref="AT142:AU142">
    <cfRule type="cellIs" dxfId="7725" priority="7609" operator="equal">
      <formula>0</formula>
    </cfRule>
  </conditionalFormatting>
  <conditionalFormatting sqref="AT141:AU141">
    <cfRule type="cellIs" dxfId="7724" priority="7608" operator="equal">
      <formula>0</formula>
    </cfRule>
  </conditionalFormatting>
  <conditionalFormatting sqref="AT142:AU142">
    <cfRule type="cellIs" dxfId="7723" priority="7607" operator="equal">
      <formula>0</formula>
    </cfRule>
  </conditionalFormatting>
  <conditionalFormatting sqref="AT142:AU142">
    <cfRule type="cellIs" dxfId="7722" priority="7606" operator="equal">
      <formula>0</formula>
    </cfRule>
  </conditionalFormatting>
  <conditionalFormatting sqref="AT143:AU143">
    <cfRule type="cellIs" dxfId="7721" priority="7605" operator="equal">
      <formula>0</formula>
    </cfRule>
  </conditionalFormatting>
  <conditionalFormatting sqref="AT142:AU142">
    <cfRule type="cellIs" dxfId="7720" priority="7604" operator="equal">
      <formula>0</formula>
    </cfRule>
  </conditionalFormatting>
  <conditionalFormatting sqref="AT143:AU143">
    <cfRule type="cellIs" dxfId="7719" priority="7603" operator="equal">
      <formula>0</formula>
    </cfRule>
  </conditionalFormatting>
  <conditionalFormatting sqref="AT143:AU143">
    <cfRule type="cellIs" dxfId="7718" priority="7602" operator="equal">
      <formula>0</formula>
    </cfRule>
  </conditionalFormatting>
  <conditionalFormatting sqref="AT144:AU144">
    <cfRule type="cellIs" dxfId="7717" priority="7601" operator="equal">
      <formula>0</formula>
    </cfRule>
  </conditionalFormatting>
  <conditionalFormatting sqref="AT138:AU138">
    <cfRule type="cellIs" dxfId="7716" priority="7600" operator="equal">
      <formula>0</formula>
    </cfRule>
  </conditionalFormatting>
  <conditionalFormatting sqref="AT139:AU139">
    <cfRule type="cellIs" dxfId="7715" priority="7599" operator="equal">
      <formula>0</formula>
    </cfRule>
  </conditionalFormatting>
  <conditionalFormatting sqref="AT139:AU139">
    <cfRule type="cellIs" dxfId="7714" priority="7598" operator="equal">
      <formula>0</formula>
    </cfRule>
  </conditionalFormatting>
  <conditionalFormatting sqref="AT140:AU140">
    <cfRule type="cellIs" dxfId="7713" priority="7597" operator="equal">
      <formula>0</formula>
    </cfRule>
  </conditionalFormatting>
  <conditionalFormatting sqref="AT139:AU139">
    <cfRule type="cellIs" dxfId="7712" priority="7596" operator="equal">
      <formula>0</formula>
    </cfRule>
  </conditionalFormatting>
  <conditionalFormatting sqref="AT140:AU140">
    <cfRule type="cellIs" dxfId="7711" priority="7595" operator="equal">
      <formula>0</formula>
    </cfRule>
  </conditionalFormatting>
  <conditionalFormatting sqref="AT140:AU140">
    <cfRule type="cellIs" dxfId="7710" priority="7594" operator="equal">
      <formula>0</formula>
    </cfRule>
  </conditionalFormatting>
  <conditionalFormatting sqref="AT141:AU141">
    <cfRule type="cellIs" dxfId="7709" priority="7593" operator="equal">
      <formula>0</formula>
    </cfRule>
  </conditionalFormatting>
  <conditionalFormatting sqref="AT140:AU140">
    <cfRule type="cellIs" dxfId="7708" priority="7592" operator="equal">
      <formula>0</formula>
    </cfRule>
  </conditionalFormatting>
  <conditionalFormatting sqref="AT141:AU141">
    <cfRule type="cellIs" dxfId="7707" priority="7591" operator="equal">
      <formula>0</formula>
    </cfRule>
  </conditionalFormatting>
  <conditionalFormatting sqref="AT141:AU141">
    <cfRule type="cellIs" dxfId="7706" priority="7590" operator="equal">
      <formula>0</formula>
    </cfRule>
  </conditionalFormatting>
  <conditionalFormatting sqref="AT142:AU142">
    <cfRule type="cellIs" dxfId="7705" priority="7589" operator="equal">
      <formula>0</formula>
    </cfRule>
  </conditionalFormatting>
  <conditionalFormatting sqref="AT141:AU141">
    <cfRule type="cellIs" dxfId="7704" priority="7588" operator="equal">
      <formula>0</formula>
    </cfRule>
  </conditionalFormatting>
  <conditionalFormatting sqref="AT142:AU142">
    <cfRule type="cellIs" dxfId="7703" priority="7587" operator="equal">
      <formula>0</formula>
    </cfRule>
  </conditionalFormatting>
  <conditionalFormatting sqref="AT142:AU142">
    <cfRule type="cellIs" dxfId="7702" priority="7586" operator="equal">
      <formula>0</formula>
    </cfRule>
  </conditionalFormatting>
  <conditionalFormatting sqref="AT143:AU143">
    <cfRule type="cellIs" dxfId="7701" priority="7585" operator="equal">
      <formula>0</formula>
    </cfRule>
  </conditionalFormatting>
  <conditionalFormatting sqref="AT141:AU141">
    <cfRule type="cellIs" dxfId="7700" priority="7584" operator="equal">
      <formula>0</formula>
    </cfRule>
  </conditionalFormatting>
  <conditionalFormatting sqref="AT142:AU142">
    <cfRule type="cellIs" dxfId="7699" priority="7583" operator="equal">
      <formula>0</formula>
    </cfRule>
  </conditionalFormatting>
  <conditionalFormatting sqref="AT142:AU142">
    <cfRule type="cellIs" dxfId="7698" priority="7582" operator="equal">
      <formula>0</formula>
    </cfRule>
  </conditionalFormatting>
  <conditionalFormatting sqref="AT143:AU143">
    <cfRule type="cellIs" dxfId="7697" priority="7581" operator="equal">
      <formula>0</formula>
    </cfRule>
  </conditionalFormatting>
  <conditionalFormatting sqref="AT142:AU142">
    <cfRule type="cellIs" dxfId="7696" priority="7580" operator="equal">
      <formula>0</formula>
    </cfRule>
  </conditionalFormatting>
  <conditionalFormatting sqref="AT143:AU143">
    <cfRule type="cellIs" dxfId="7695" priority="7579" operator="equal">
      <formula>0</formula>
    </cfRule>
  </conditionalFormatting>
  <conditionalFormatting sqref="AT143:AU143">
    <cfRule type="cellIs" dxfId="7694" priority="7578" operator="equal">
      <formula>0</formula>
    </cfRule>
  </conditionalFormatting>
  <conditionalFormatting sqref="AT144:AU144">
    <cfRule type="cellIs" dxfId="7693" priority="7577" operator="equal">
      <formula>0</formula>
    </cfRule>
  </conditionalFormatting>
  <conditionalFormatting sqref="AT143:AU143">
    <cfRule type="cellIs" dxfId="7692" priority="7576" operator="equal">
      <formula>0</formula>
    </cfRule>
  </conditionalFormatting>
  <conditionalFormatting sqref="AT144:AU144">
    <cfRule type="cellIs" dxfId="7691" priority="7575" operator="equal">
      <formula>0</formula>
    </cfRule>
  </conditionalFormatting>
  <conditionalFormatting sqref="AT144:AU144">
    <cfRule type="cellIs" dxfId="7690" priority="7574" operator="equal">
      <formula>0</formula>
    </cfRule>
  </conditionalFormatting>
  <conditionalFormatting sqref="AT145:AU145">
    <cfRule type="cellIs" dxfId="7689" priority="7573" operator="equal">
      <formula>0</formula>
    </cfRule>
  </conditionalFormatting>
  <conditionalFormatting sqref="AT144:AU144">
    <cfRule type="cellIs" dxfId="7688" priority="7572" operator="equal">
      <formula>0</formula>
    </cfRule>
  </conditionalFormatting>
  <conditionalFormatting sqref="AT145:AU145">
    <cfRule type="cellIs" dxfId="7687" priority="7571" operator="equal">
      <formula>0</formula>
    </cfRule>
  </conditionalFormatting>
  <conditionalFormatting sqref="AT145:AU145">
    <cfRule type="cellIs" dxfId="7686" priority="7570" operator="equal">
      <formula>0</formula>
    </cfRule>
  </conditionalFormatting>
  <conditionalFormatting sqref="AT140:AU140">
    <cfRule type="cellIs" dxfId="7685" priority="7569" operator="equal">
      <formula>0</formula>
    </cfRule>
  </conditionalFormatting>
  <conditionalFormatting sqref="AT141:AU141">
    <cfRule type="cellIs" dxfId="7684" priority="7568" operator="equal">
      <formula>0</formula>
    </cfRule>
  </conditionalFormatting>
  <conditionalFormatting sqref="AT141:AU141">
    <cfRule type="cellIs" dxfId="7683" priority="7567" operator="equal">
      <formula>0</formula>
    </cfRule>
  </conditionalFormatting>
  <conditionalFormatting sqref="AT142:AU142">
    <cfRule type="cellIs" dxfId="7682" priority="7566" operator="equal">
      <formula>0</formula>
    </cfRule>
  </conditionalFormatting>
  <conditionalFormatting sqref="AT141:AU141">
    <cfRule type="cellIs" dxfId="7681" priority="7565" operator="equal">
      <formula>0</formula>
    </cfRule>
  </conditionalFormatting>
  <conditionalFormatting sqref="AT142:AU142">
    <cfRule type="cellIs" dxfId="7680" priority="7564" operator="equal">
      <formula>0</formula>
    </cfRule>
  </conditionalFormatting>
  <conditionalFormatting sqref="AT142:AU142">
    <cfRule type="cellIs" dxfId="7679" priority="7563" operator="equal">
      <formula>0</formula>
    </cfRule>
  </conditionalFormatting>
  <conditionalFormatting sqref="AT143:AU143">
    <cfRule type="cellIs" dxfId="7678" priority="7562" operator="equal">
      <formula>0</formula>
    </cfRule>
  </conditionalFormatting>
  <conditionalFormatting sqref="AT142:AU142">
    <cfRule type="cellIs" dxfId="7677" priority="7561" operator="equal">
      <formula>0</formula>
    </cfRule>
  </conditionalFormatting>
  <conditionalFormatting sqref="AT143:AU143">
    <cfRule type="cellIs" dxfId="7676" priority="7560" operator="equal">
      <formula>0</formula>
    </cfRule>
  </conditionalFormatting>
  <conditionalFormatting sqref="AT143:AU143">
    <cfRule type="cellIs" dxfId="7675" priority="7559" operator="equal">
      <formula>0</formula>
    </cfRule>
  </conditionalFormatting>
  <conditionalFormatting sqref="AT144:AU144">
    <cfRule type="cellIs" dxfId="7674" priority="7558" operator="equal">
      <formula>0</formula>
    </cfRule>
  </conditionalFormatting>
  <conditionalFormatting sqref="AT143:AU143">
    <cfRule type="cellIs" dxfId="7673" priority="7557" operator="equal">
      <formula>0</formula>
    </cfRule>
  </conditionalFormatting>
  <conditionalFormatting sqref="AT144:AU144">
    <cfRule type="cellIs" dxfId="7672" priority="7556" operator="equal">
      <formula>0</formula>
    </cfRule>
  </conditionalFormatting>
  <conditionalFormatting sqref="AT144:AU144">
    <cfRule type="cellIs" dxfId="7671" priority="7555" operator="equal">
      <formula>0</formula>
    </cfRule>
  </conditionalFormatting>
  <conditionalFormatting sqref="AT145:AU145">
    <cfRule type="cellIs" dxfId="7670" priority="7554" operator="equal">
      <formula>0</formula>
    </cfRule>
  </conditionalFormatting>
  <conditionalFormatting sqref="AT140:AU140">
    <cfRule type="cellIs" dxfId="7669" priority="7553" operator="equal">
      <formula>0</formula>
    </cfRule>
  </conditionalFormatting>
  <conditionalFormatting sqref="AT141:AU141">
    <cfRule type="cellIs" dxfId="7668" priority="7552" operator="equal">
      <formula>0</formula>
    </cfRule>
  </conditionalFormatting>
  <conditionalFormatting sqref="AT141:AU141">
    <cfRule type="cellIs" dxfId="7667" priority="7551" operator="equal">
      <formula>0</formula>
    </cfRule>
  </conditionalFormatting>
  <conditionalFormatting sqref="AT142:AU142">
    <cfRule type="cellIs" dxfId="7666" priority="7550" operator="equal">
      <formula>0</formula>
    </cfRule>
  </conditionalFormatting>
  <conditionalFormatting sqref="AT141:AU141">
    <cfRule type="cellIs" dxfId="7665" priority="7549" operator="equal">
      <formula>0</formula>
    </cfRule>
  </conditionalFormatting>
  <conditionalFormatting sqref="AT142:AU142">
    <cfRule type="cellIs" dxfId="7664" priority="7548" operator="equal">
      <formula>0</formula>
    </cfRule>
  </conditionalFormatting>
  <conditionalFormatting sqref="AT142:AU142">
    <cfRule type="cellIs" dxfId="7663" priority="7547" operator="equal">
      <formula>0</formula>
    </cfRule>
  </conditionalFormatting>
  <conditionalFormatting sqref="AT143:AU143">
    <cfRule type="cellIs" dxfId="7662" priority="7546" operator="equal">
      <formula>0</formula>
    </cfRule>
  </conditionalFormatting>
  <conditionalFormatting sqref="AT142:AU142">
    <cfRule type="cellIs" dxfId="7661" priority="7545" operator="equal">
      <formula>0</formula>
    </cfRule>
  </conditionalFormatting>
  <conditionalFormatting sqref="AT143:AU143">
    <cfRule type="cellIs" dxfId="7660" priority="7544" operator="equal">
      <formula>0</formula>
    </cfRule>
  </conditionalFormatting>
  <conditionalFormatting sqref="AT143:AU143">
    <cfRule type="cellIs" dxfId="7659" priority="7543" operator="equal">
      <formula>0</formula>
    </cfRule>
  </conditionalFormatting>
  <conditionalFormatting sqref="AT144:AU144">
    <cfRule type="cellIs" dxfId="7658" priority="7542" operator="equal">
      <formula>0</formula>
    </cfRule>
  </conditionalFormatting>
  <conditionalFormatting sqref="AT143:AU143">
    <cfRule type="cellIs" dxfId="7657" priority="7541" operator="equal">
      <formula>0</formula>
    </cfRule>
  </conditionalFormatting>
  <conditionalFormatting sqref="AT144:AU144">
    <cfRule type="cellIs" dxfId="7656" priority="7540" operator="equal">
      <formula>0</formula>
    </cfRule>
  </conditionalFormatting>
  <conditionalFormatting sqref="AT144:AU144">
    <cfRule type="cellIs" dxfId="7655" priority="7539" operator="equal">
      <formula>0</formula>
    </cfRule>
  </conditionalFormatting>
  <conditionalFormatting sqref="AT145:AU145">
    <cfRule type="cellIs" dxfId="7654" priority="7538" operator="equal">
      <formula>0</formula>
    </cfRule>
  </conditionalFormatting>
  <conditionalFormatting sqref="AT139:AU139">
    <cfRule type="cellIs" dxfId="7653" priority="7537" operator="equal">
      <formula>0</formula>
    </cfRule>
  </conditionalFormatting>
  <conditionalFormatting sqref="AT140:AU140">
    <cfRule type="cellIs" dxfId="7652" priority="7536" operator="equal">
      <formula>0</formula>
    </cfRule>
  </conditionalFormatting>
  <conditionalFormatting sqref="AT140:AU140">
    <cfRule type="cellIs" dxfId="7651" priority="7535" operator="equal">
      <formula>0</formula>
    </cfRule>
  </conditionalFormatting>
  <conditionalFormatting sqref="AT141:AU141">
    <cfRule type="cellIs" dxfId="7650" priority="7534" operator="equal">
      <formula>0</formula>
    </cfRule>
  </conditionalFormatting>
  <conditionalFormatting sqref="AT140:AU140">
    <cfRule type="cellIs" dxfId="7649" priority="7533" operator="equal">
      <formula>0</formula>
    </cfRule>
  </conditionalFormatting>
  <conditionalFormatting sqref="AT141:AU141">
    <cfRule type="cellIs" dxfId="7648" priority="7532" operator="equal">
      <formula>0</formula>
    </cfRule>
  </conditionalFormatting>
  <conditionalFormatting sqref="AT141:AU141">
    <cfRule type="cellIs" dxfId="7647" priority="7531" operator="equal">
      <formula>0</formula>
    </cfRule>
  </conditionalFormatting>
  <conditionalFormatting sqref="AT142:AU142">
    <cfRule type="cellIs" dxfId="7646" priority="7530" operator="equal">
      <formula>0</formula>
    </cfRule>
  </conditionalFormatting>
  <conditionalFormatting sqref="AT141:AU141">
    <cfRule type="cellIs" dxfId="7645" priority="7529" operator="equal">
      <formula>0</formula>
    </cfRule>
  </conditionalFormatting>
  <conditionalFormatting sqref="AT142:AU142">
    <cfRule type="cellIs" dxfId="7644" priority="7528" operator="equal">
      <formula>0</formula>
    </cfRule>
  </conditionalFormatting>
  <conditionalFormatting sqref="AT142:AU142">
    <cfRule type="cellIs" dxfId="7643" priority="7527" operator="equal">
      <formula>0</formula>
    </cfRule>
  </conditionalFormatting>
  <conditionalFormatting sqref="AT143:AU143">
    <cfRule type="cellIs" dxfId="7642" priority="7526" operator="equal">
      <formula>0</formula>
    </cfRule>
  </conditionalFormatting>
  <conditionalFormatting sqref="AT142:AU142">
    <cfRule type="cellIs" dxfId="7641" priority="7525" operator="equal">
      <formula>0</formula>
    </cfRule>
  </conditionalFormatting>
  <conditionalFormatting sqref="AT143:AU143">
    <cfRule type="cellIs" dxfId="7640" priority="7524" operator="equal">
      <formula>0</formula>
    </cfRule>
  </conditionalFormatting>
  <conditionalFormatting sqref="AT143:AU143">
    <cfRule type="cellIs" dxfId="7639" priority="7523" operator="equal">
      <formula>0</formula>
    </cfRule>
  </conditionalFormatting>
  <conditionalFormatting sqref="AT144:AU144">
    <cfRule type="cellIs" dxfId="7638" priority="7522" operator="equal">
      <formula>0</formula>
    </cfRule>
  </conditionalFormatting>
  <conditionalFormatting sqref="BR144">
    <cfRule type="cellIs" dxfId="7637" priority="7521" operator="equal">
      <formula>0</formula>
    </cfRule>
  </conditionalFormatting>
  <conditionalFormatting sqref="BR145">
    <cfRule type="cellIs" dxfId="7636" priority="7520" operator="equal">
      <formula>0</formula>
    </cfRule>
  </conditionalFormatting>
  <conditionalFormatting sqref="BR145">
    <cfRule type="cellIs" dxfId="7635" priority="7519" operator="equal">
      <formula>0</formula>
    </cfRule>
  </conditionalFormatting>
  <conditionalFormatting sqref="BR146">
    <cfRule type="cellIs" dxfId="7634" priority="7518" operator="equal">
      <formula>0</formula>
    </cfRule>
  </conditionalFormatting>
  <conditionalFormatting sqref="BR145">
    <cfRule type="cellIs" dxfId="7633" priority="7517" operator="equal">
      <formula>0</formula>
    </cfRule>
  </conditionalFormatting>
  <conditionalFormatting sqref="BR146">
    <cfRule type="cellIs" dxfId="7632" priority="7516" operator="equal">
      <formula>0</formula>
    </cfRule>
  </conditionalFormatting>
  <conditionalFormatting sqref="BR146">
    <cfRule type="cellIs" dxfId="7631" priority="7515" operator="equal">
      <formula>0</formula>
    </cfRule>
  </conditionalFormatting>
  <conditionalFormatting sqref="BR147">
    <cfRule type="cellIs" dxfId="7630" priority="7514" operator="equal">
      <formula>0</formula>
    </cfRule>
  </conditionalFormatting>
  <conditionalFormatting sqref="BR138">
    <cfRule type="cellIs" dxfId="7629" priority="7513" operator="equal">
      <formula>0</formula>
    </cfRule>
  </conditionalFormatting>
  <conditionalFormatting sqref="BR139">
    <cfRule type="cellIs" dxfId="7628" priority="7512" operator="equal">
      <formula>0</formula>
    </cfRule>
  </conditionalFormatting>
  <conditionalFormatting sqref="BR139">
    <cfRule type="cellIs" dxfId="7627" priority="7511" operator="equal">
      <formula>0</formula>
    </cfRule>
  </conditionalFormatting>
  <conditionalFormatting sqref="BR140">
    <cfRule type="cellIs" dxfId="7626" priority="7510" operator="equal">
      <formula>0</formula>
    </cfRule>
  </conditionalFormatting>
  <conditionalFormatting sqref="BR139">
    <cfRule type="cellIs" dxfId="7625" priority="7509" operator="equal">
      <formula>0</formula>
    </cfRule>
  </conditionalFormatting>
  <conditionalFormatting sqref="BR140">
    <cfRule type="cellIs" dxfId="7624" priority="7508" operator="equal">
      <formula>0</formula>
    </cfRule>
  </conditionalFormatting>
  <conditionalFormatting sqref="BR140">
    <cfRule type="cellIs" dxfId="7623" priority="7507" operator="equal">
      <formula>0</formula>
    </cfRule>
  </conditionalFormatting>
  <conditionalFormatting sqref="BR141">
    <cfRule type="cellIs" dxfId="7622" priority="7506" operator="equal">
      <formula>0</formula>
    </cfRule>
  </conditionalFormatting>
  <conditionalFormatting sqref="BR140">
    <cfRule type="cellIs" dxfId="7621" priority="7505" operator="equal">
      <formula>0</formula>
    </cfRule>
  </conditionalFormatting>
  <conditionalFormatting sqref="BR141">
    <cfRule type="cellIs" dxfId="7620" priority="7504" operator="equal">
      <formula>0</formula>
    </cfRule>
  </conditionalFormatting>
  <conditionalFormatting sqref="BR141">
    <cfRule type="cellIs" dxfId="7619" priority="7503" operator="equal">
      <formula>0</formula>
    </cfRule>
  </conditionalFormatting>
  <conditionalFormatting sqref="BR142">
    <cfRule type="cellIs" dxfId="7618" priority="7502" operator="equal">
      <formula>0</formula>
    </cfRule>
  </conditionalFormatting>
  <conditionalFormatting sqref="BR141">
    <cfRule type="cellIs" dxfId="7617" priority="7501" operator="equal">
      <formula>0</formula>
    </cfRule>
  </conditionalFormatting>
  <conditionalFormatting sqref="BR142">
    <cfRule type="cellIs" dxfId="7616" priority="7500" operator="equal">
      <formula>0</formula>
    </cfRule>
  </conditionalFormatting>
  <conditionalFormatting sqref="BR142">
    <cfRule type="cellIs" dxfId="7615" priority="7499" operator="equal">
      <formula>0</formula>
    </cfRule>
  </conditionalFormatting>
  <conditionalFormatting sqref="BR143">
    <cfRule type="cellIs" dxfId="7614" priority="7498" operator="equal">
      <formula>0</formula>
    </cfRule>
  </conditionalFormatting>
  <conditionalFormatting sqref="BR137">
    <cfRule type="cellIs" dxfId="7613" priority="7497" operator="equal">
      <formula>0</formula>
    </cfRule>
  </conditionalFormatting>
  <conditionalFormatting sqref="BR138">
    <cfRule type="cellIs" dxfId="7612" priority="7496" operator="equal">
      <formula>0</formula>
    </cfRule>
  </conditionalFormatting>
  <conditionalFormatting sqref="BR138">
    <cfRule type="cellIs" dxfId="7611" priority="7495" operator="equal">
      <formula>0</formula>
    </cfRule>
  </conditionalFormatting>
  <conditionalFormatting sqref="BR139">
    <cfRule type="cellIs" dxfId="7610" priority="7494" operator="equal">
      <formula>0</formula>
    </cfRule>
  </conditionalFormatting>
  <conditionalFormatting sqref="BR138">
    <cfRule type="cellIs" dxfId="7609" priority="7493" operator="equal">
      <formula>0</formula>
    </cfRule>
  </conditionalFormatting>
  <conditionalFormatting sqref="BR139">
    <cfRule type="cellIs" dxfId="7608" priority="7492" operator="equal">
      <formula>0</formula>
    </cfRule>
  </conditionalFormatting>
  <conditionalFormatting sqref="BR139">
    <cfRule type="cellIs" dxfId="7607" priority="7491" operator="equal">
      <formula>0</formula>
    </cfRule>
  </conditionalFormatting>
  <conditionalFormatting sqref="BR140">
    <cfRule type="cellIs" dxfId="7606" priority="7490" operator="equal">
      <formula>0</formula>
    </cfRule>
  </conditionalFormatting>
  <conditionalFormatting sqref="BR139">
    <cfRule type="cellIs" dxfId="7605" priority="7489" operator="equal">
      <formula>0</formula>
    </cfRule>
  </conditionalFormatting>
  <conditionalFormatting sqref="BR140">
    <cfRule type="cellIs" dxfId="7604" priority="7488" operator="equal">
      <formula>0</formula>
    </cfRule>
  </conditionalFormatting>
  <conditionalFormatting sqref="BR140">
    <cfRule type="cellIs" dxfId="7603" priority="7487" operator="equal">
      <formula>0</formula>
    </cfRule>
  </conditionalFormatting>
  <conditionalFormatting sqref="BR141">
    <cfRule type="cellIs" dxfId="7602" priority="7486" operator="equal">
      <formula>0</formula>
    </cfRule>
  </conditionalFormatting>
  <conditionalFormatting sqref="BR140">
    <cfRule type="cellIs" dxfId="7601" priority="7485" operator="equal">
      <formula>0</formula>
    </cfRule>
  </conditionalFormatting>
  <conditionalFormatting sqref="BR141">
    <cfRule type="cellIs" dxfId="7600" priority="7484" operator="equal">
      <formula>0</formula>
    </cfRule>
  </conditionalFormatting>
  <conditionalFormatting sqref="BR141">
    <cfRule type="cellIs" dxfId="7599" priority="7483" operator="equal">
      <formula>0</formula>
    </cfRule>
  </conditionalFormatting>
  <conditionalFormatting sqref="BR142">
    <cfRule type="cellIs" dxfId="7598" priority="7482" operator="equal">
      <formula>0</formula>
    </cfRule>
  </conditionalFormatting>
  <conditionalFormatting sqref="BR143">
    <cfRule type="cellIs" dxfId="7597" priority="7481" operator="equal">
      <formula>0</formula>
    </cfRule>
  </conditionalFormatting>
  <conditionalFormatting sqref="BR144">
    <cfRule type="cellIs" dxfId="7596" priority="7480" operator="equal">
      <formula>0</formula>
    </cfRule>
  </conditionalFormatting>
  <conditionalFormatting sqref="BR144">
    <cfRule type="cellIs" dxfId="7595" priority="7479" operator="equal">
      <formula>0</formula>
    </cfRule>
  </conditionalFormatting>
  <conditionalFormatting sqref="BR144">
    <cfRule type="cellIs" dxfId="7594" priority="7478" operator="equal">
      <formula>0</formula>
    </cfRule>
  </conditionalFormatting>
  <conditionalFormatting sqref="BR137">
    <cfRule type="cellIs" dxfId="7593" priority="7477" operator="equal">
      <formula>0</formula>
    </cfRule>
  </conditionalFormatting>
  <conditionalFormatting sqref="BR138">
    <cfRule type="cellIs" dxfId="7592" priority="7476" operator="equal">
      <formula>0</formula>
    </cfRule>
  </conditionalFormatting>
  <conditionalFormatting sqref="BR138">
    <cfRule type="cellIs" dxfId="7591" priority="7475" operator="equal">
      <formula>0</formula>
    </cfRule>
  </conditionalFormatting>
  <conditionalFormatting sqref="BR139">
    <cfRule type="cellIs" dxfId="7590" priority="7474" operator="equal">
      <formula>0</formula>
    </cfRule>
  </conditionalFormatting>
  <conditionalFormatting sqref="BR138">
    <cfRule type="cellIs" dxfId="7589" priority="7473" operator="equal">
      <formula>0</formula>
    </cfRule>
  </conditionalFormatting>
  <conditionalFormatting sqref="BR139">
    <cfRule type="cellIs" dxfId="7588" priority="7472" operator="equal">
      <formula>0</formula>
    </cfRule>
  </conditionalFormatting>
  <conditionalFormatting sqref="BR139">
    <cfRule type="cellIs" dxfId="7587" priority="7471" operator="equal">
      <formula>0</formula>
    </cfRule>
  </conditionalFormatting>
  <conditionalFormatting sqref="BR140">
    <cfRule type="cellIs" dxfId="7586" priority="7470" operator="equal">
      <formula>0</formula>
    </cfRule>
  </conditionalFormatting>
  <conditionalFormatting sqref="BR139">
    <cfRule type="cellIs" dxfId="7585" priority="7469" operator="equal">
      <formula>0</formula>
    </cfRule>
  </conditionalFormatting>
  <conditionalFormatting sqref="BR140">
    <cfRule type="cellIs" dxfId="7584" priority="7468" operator="equal">
      <formula>0</formula>
    </cfRule>
  </conditionalFormatting>
  <conditionalFormatting sqref="BR140">
    <cfRule type="cellIs" dxfId="7583" priority="7467" operator="equal">
      <formula>0</formula>
    </cfRule>
  </conditionalFormatting>
  <conditionalFormatting sqref="BR141">
    <cfRule type="cellIs" dxfId="7582" priority="7466" operator="equal">
      <formula>0</formula>
    </cfRule>
  </conditionalFormatting>
  <conditionalFormatting sqref="BR140">
    <cfRule type="cellIs" dxfId="7581" priority="7465" operator="equal">
      <formula>0</formula>
    </cfRule>
  </conditionalFormatting>
  <conditionalFormatting sqref="BR141">
    <cfRule type="cellIs" dxfId="7580" priority="7464" operator="equal">
      <formula>0</formula>
    </cfRule>
  </conditionalFormatting>
  <conditionalFormatting sqref="BR141">
    <cfRule type="cellIs" dxfId="7579" priority="7463" operator="equal">
      <formula>0</formula>
    </cfRule>
  </conditionalFormatting>
  <conditionalFormatting sqref="BR142">
    <cfRule type="cellIs" dxfId="7578" priority="7462" operator="equal">
      <formula>0</formula>
    </cfRule>
  </conditionalFormatting>
  <conditionalFormatting sqref="BR136">
    <cfRule type="cellIs" dxfId="7577" priority="7461" operator="equal">
      <formula>0</formula>
    </cfRule>
  </conditionalFormatting>
  <conditionalFormatting sqref="BR137">
    <cfRule type="cellIs" dxfId="7576" priority="7460" operator="equal">
      <formula>0</formula>
    </cfRule>
  </conditionalFormatting>
  <conditionalFormatting sqref="BR137">
    <cfRule type="cellIs" dxfId="7575" priority="7459" operator="equal">
      <formula>0</formula>
    </cfRule>
  </conditionalFormatting>
  <conditionalFormatting sqref="BR138">
    <cfRule type="cellIs" dxfId="7574" priority="7458" operator="equal">
      <formula>0</formula>
    </cfRule>
  </conditionalFormatting>
  <conditionalFormatting sqref="BR137">
    <cfRule type="cellIs" dxfId="7573" priority="7457" operator="equal">
      <formula>0</formula>
    </cfRule>
  </conditionalFormatting>
  <conditionalFormatting sqref="BR138">
    <cfRule type="cellIs" dxfId="7572" priority="7456" operator="equal">
      <formula>0</formula>
    </cfRule>
  </conditionalFormatting>
  <conditionalFormatting sqref="BR138">
    <cfRule type="cellIs" dxfId="7571" priority="7455" operator="equal">
      <formula>0</formula>
    </cfRule>
  </conditionalFormatting>
  <conditionalFormatting sqref="BR139">
    <cfRule type="cellIs" dxfId="7570" priority="7454" operator="equal">
      <formula>0</formula>
    </cfRule>
  </conditionalFormatting>
  <conditionalFormatting sqref="BR138">
    <cfRule type="cellIs" dxfId="7569" priority="7453" operator="equal">
      <formula>0</formula>
    </cfRule>
  </conditionalFormatting>
  <conditionalFormatting sqref="BR139">
    <cfRule type="cellIs" dxfId="7568" priority="7452" operator="equal">
      <formula>0</formula>
    </cfRule>
  </conditionalFormatting>
  <conditionalFormatting sqref="BR139">
    <cfRule type="cellIs" dxfId="7567" priority="7451" operator="equal">
      <formula>0</formula>
    </cfRule>
  </conditionalFormatting>
  <conditionalFormatting sqref="BR140">
    <cfRule type="cellIs" dxfId="7566" priority="7450" operator="equal">
      <formula>0</formula>
    </cfRule>
  </conditionalFormatting>
  <conditionalFormatting sqref="BR139">
    <cfRule type="cellIs" dxfId="7565" priority="7449" operator="equal">
      <formula>0</formula>
    </cfRule>
  </conditionalFormatting>
  <conditionalFormatting sqref="BR140">
    <cfRule type="cellIs" dxfId="7564" priority="7448" operator="equal">
      <formula>0</formula>
    </cfRule>
  </conditionalFormatting>
  <conditionalFormatting sqref="BR140">
    <cfRule type="cellIs" dxfId="7563" priority="7447" operator="equal">
      <formula>0</formula>
    </cfRule>
  </conditionalFormatting>
  <conditionalFormatting sqref="BR141">
    <cfRule type="cellIs" dxfId="7562" priority="7446" operator="equal">
      <formula>0</formula>
    </cfRule>
  </conditionalFormatting>
  <conditionalFormatting sqref="BR139">
    <cfRule type="cellIs" dxfId="7561" priority="7445" operator="equal">
      <formula>0</formula>
    </cfRule>
  </conditionalFormatting>
  <conditionalFormatting sqref="BR140">
    <cfRule type="cellIs" dxfId="7560" priority="7444" operator="equal">
      <formula>0</formula>
    </cfRule>
  </conditionalFormatting>
  <conditionalFormatting sqref="BR140">
    <cfRule type="cellIs" dxfId="7559" priority="7443" operator="equal">
      <formula>0</formula>
    </cfRule>
  </conditionalFormatting>
  <conditionalFormatting sqref="BR141">
    <cfRule type="cellIs" dxfId="7558" priority="7442" operator="equal">
      <formula>0</formula>
    </cfRule>
  </conditionalFormatting>
  <conditionalFormatting sqref="BR140">
    <cfRule type="cellIs" dxfId="7557" priority="7441" operator="equal">
      <formula>0</formula>
    </cfRule>
  </conditionalFormatting>
  <conditionalFormatting sqref="BR141">
    <cfRule type="cellIs" dxfId="7556" priority="7440" operator="equal">
      <formula>0</formula>
    </cfRule>
  </conditionalFormatting>
  <conditionalFormatting sqref="BR141">
    <cfRule type="cellIs" dxfId="7555" priority="7439" operator="equal">
      <formula>0</formula>
    </cfRule>
  </conditionalFormatting>
  <conditionalFormatting sqref="BR142">
    <cfRule type="cellIs" dxfId="7554" priority="7438" operator="equal">
      <formula>0</formula>
    </cfRule>
  </conditionalFormatting>
  <conditionalFormatting sqref="BR141">
    <cfRule type="cellIs" dxfId="7553" priority="7437" operator="equal">
      <formula>0</formula>
    </cfRule>
  </conditionalFormatting>
  <conditionalFormatting sqref="BR142">
    <cfRule type="cellIs" dxfId="7552" priority="7436" operator="equal">
      <formula>0</formula>
    </cfRule>
  </conditionalFormatting>
  <conditionalFormatting sqref="BR142">
    <cfRule type="cellIs" dxfId="7551" priority="7435" operator="equal">
      <formula>0</formula>
    </cfRule>
  </conditionalFormatting>
  <conditionalFormatting sqref="BR143">
    <cfRule type="cellIs" dxfId="7550" priority="7434" operator="equal">
      <formula>0</formula>
    </cfRule>
  </conditionalFormatting>
  <conditionalFormatting sqref="BR142">
    <cfRule type="cellIs" dxfId="7549" priority="7433" operator="equal">
      <formula>0</formula>
    </cfRule>
  </conditionalFormatting>
  <conditionalFormatting sqref="BR143">
    <cfRule type="cellIs" dxfId="7548" priority="7432" operator="equal">
      <formula>0</formula>
    </cfRule>
  </conditionalFormatting>
  <conditionalFormatting sqref="BR143">
    <cfRule type="cellIs" dxfId="7547" priority="7431" operator="equal">
      <formula>0</formula>
    </cfRule>
  </conditionalFormatting>
  <conditionalFormatting sqref="BR138">
    <cfRule type="cellIs" dxfId="7546" priority="7430" operator="equal">
      <formula>0</formula>
    </cfRule>
  </conditionalFormatting>
  <conditionalFormatting sqref="BR139">
    <cfRule type="cellIs" dxfId="7545" priority="7429" operator="equal">
      <formula>0</formula>
    </cfRule>
  </conditionalFormatting>
  <conditionalFormatting sqref="BR139">
    <cfRule type="cellIs" dxfId="7544" priority="7428" operator="equal">
      <formula>0</formula>
    </cfRule>
  </conditionalFormatting>
  <conditionalFormatting sqref="BR140">
    <cfRule type="cellIs" dxfId="7543" priority="7427" operator="equal">
      <formula>0</formula>
    </cfRule>
  </conditionalFormatting>
  <conditionalFormatting sqref="BR139">
    <cfRule type="cellIs" dxfId="7542" priority="7426" operator="equal">
      <formula>0</formula>
    </cfRule>
  </conditionalFormatting>
  <conditionalFormatting sqref="BR140">
    <cfRule type="cellIs" dxfId="7541" priority="7425" operator="equal">
      <formula>0</formula>
    </cfRule>
  </conditionalFormatting>
  <conditionalFormatting sqref="BR140">
    <cfRule type="cellIs" dxfId="7540" priority="7424" operator="equal">
      <formula>0</formula>
    </cfRule>
  </conditionalFormatting>
  <conditionalFormatting sqref="BR141">
    <cfRule type="cellIs" dxfId="7539" priority="7423" operator="equal">
      <formula>0</formula>
    </cfRule>
  </conditionalFormatting>
  <conditionalFormatting sqref="BR140">
    <cfRule type="cellIs" dxfId="7538" priority="7422" operator="equal">
      <formula>0</formula>
    </cfRule>
  </conditionalFormatting>
  <conditionalFormatting sqref="BR141">
    <cfRule type="cellIs" dxfId="7537" priority="7421" operator="equal">
      <formula>0</formula>
    </cfRule>
  </conditionalFormatting>
  <conditionalFormatting sqref="BR141">
    <cfRule type="cellIs" dxfId="7536" priority="7420" operator="equal">
      <formula>0</formula>
    </cfRule>
  </conditionalFormatting>
  <conditionalFormatting sqref="BR142">
    <cfRule type="cellIs" dxfId="7535" priority="7419" operator="equal">
      <formula>0</formula>
    </cfRule>
  </conditionalFormatting>
  <conditionalFormatting sqref="BR141">
    <cfRule type="cellIs" dxfId="7534" priority="7418" operator="equal">
      <formula>0</formula>
    </cfRule>
  </conditionalFormatting>
  <conditionalFormatting sqref="BR142">
    <cfRule type="cellIs" dxfId="7533" priority="7417" operator="equal">
      <formula>0</formula>
    </cfRule>
  </conditionalFormatting>
  <conditionalFormatting sqref="BR142">
    <cfRule type="cellIs" dxfId="7532" priority="7416" operator="equal">
      <formula>0</formula>
    </cfRule>
  </conditionalFormatting>
  <conditionalFormatting sqref="BR143">
    <cfRule type="cellIs" dxfId="7531" priority="7415" operator="equal">
      <formula>0</formula>
    </cfRule>
  </conditionalFormatting>
  <conditionalFormatting sqref="BR138">
    <cfRule type="cellIs" dxfId="7530" priority="7414" operator="equal">
      <formula>0</formula>
    </cfRule>
  </conditionalFormatting>
  <conditionalFormatting sqref="BR139">
    <cfRule type="cellIs" dxfId="7529" priority="7413" operator="equal">
      <formula>0</formula>
    </cfRule>
  </conditionalFormatting>
  <conditionalFormatting sqref="BR139">
    <cfRule type="cellIs" dxfId="7528" priority="7412" operator="equal">
      <formula>0</formula>
    </cfRule>
  </conditionalFormatting>
  <conditionalFormatting sqref="BR140">
    <cfRule type="cellIs" dxfId="7527" priority="7411" operator="equal">
      <formula>0</formula>
    </cfRule>
  </conditionalFormatting>
  <conditionalFormatting sqref="BR139">
    <cfRule type="cellIs" dxfId="7526" priority="7410" operator="equal">
      <formula>0</formula>
    </cfRule>
  </conditionalFormatting>
  <conditionalFormatting sqref="BR140">
    <cfRule type="cellIs" dxfId="7525" priority="7409" operator="equal">
      <formula>0</formula>
    </cfRule>
  </conditionalFormatting>
  <conditionalFormatting sqref="BR140">
    <cfRule type="cellIs" dxfId="7524" priority="7408" operator="equal">
      <formula>0</formula>
    </cfRule>
  </conditionalFormatting>
  <conditionalFormatting sqref="BR141">
    <cfRule type="cellIs" dxfId="7523" priority="7407" operator="equal">
      <formula>0</formula>
    </cfRule>
  </conditionalFormatting>
  <conditionalFormatting sqref="BR140">
    <cfRule type="cellIs" dxfId="7522" priority="7406" operator="equal">
      <formula>0</formula>
    </cfRule>
  </conditionalFormatting>
  <conditionalFormatting sqref="BR141">
    <cfRule type="cellIs" dxfId="7521" priority="7405" operator="equal">
      <formula>0</formula>
    </cfRule>
  </conditionalFormatting>
  <conditionalFormatting sqref="BR141">
    <cfRule type="cellIs" dxfId="7520" priority="7404" operator="equal">
      <formula>0</formula>
    </cfRule>
  </conditionalFormatting>
  <conditionalFormatting sqref="BR142">
    <cfRule type="cellIs" dxfId="7519" priority="7403" operator="equal">
      <formula>0</formula>
    </cfRule>
  </conditionalFormatting>
  <conditionalFormatting sqref="BR141">
    <cfRule type="cellIs" dxfId="7518" priority="7402" operator="equal">
      <formula>0</formula>
    </cfRule>
  </conditionalFormatting>
  <conditionalFormatting sqref="BR142">
    <cfRule type="cellIs" dxfId="7517" priority="7401" operator="equal">
      <formula>0</formula>
    </cfRule>
  </conditionalFormatting>
  <conditionalFormatting sqref="BR142">
    <cfRule type="cellIs" dxfId="7516" priority="7400" operator="equal">
      <formula>0</formula>
    </cfRule>
  </conditionalFormatting>
  <conditionalFormatting sqref="BR143">
    <cfRule type="cellIs" dxfId="7515" priority="7399" operator="equal">
      <formula>0</formula>
    </cfRule>
  </conditionalFormatting>
  <conditionalFormatting sqref="BR137">
    <cfRule type="cellIs" dxfId="7514" priority="7398" operator="equal">
      <formula>0</formula>
    </cfRule>
  </conditionalFormatting>
  <conditionalFormatting sqref="BR138">
    <cfRule type="cellIs" dxfId="7513" priority="7397" operator="equal">
      <formula>0</formula>
    </cfRule>
  </conditionalFormatting>
  <conditionalFormatting sqref="BR138">
    <cfRule type="cellIs" dxfId="7512" priority="7396" operator="equal">
      <formula>0</formula>
    </cfRule>
  </conditionalFormatting>
  <conditionalFormatting sqref="BR139">
    <cfRule type="cellIs" dxfId="7511" priority="7395" operator="equal">
      <formula>0</formula>
    </cfRule>
  </conditionalFormatting>
  <conditionalFormatting sqref="BR138">
    <cfRule type="cellIs" dxfId="7510" priority="7394" operator="equal">
      <formula>0</formula>
    </cfRule>
  </conditionalFormatting>
  <conditionalFormatting sqref="BR139">
    <cfRule type="cellIs" dxfId="7509" priority="7393" operator="equal">
      <formula>0</formula>
    </cfRule>
  </conditionalFormatting>
  <conditionalFormatting sqref="BR139">
    <cfRule type="cellIs" dxfId="7508" priority="7392" operator="equal">
      <formula>0</formula>
    </cfRule>
  </conditionalFormatting>
  <conditionalFormatting sqref="BR140">
    <cfRule type="cellIs" dxfId="7507" priority="7391" operator="equal">
      <formula>0</formula>
    </cfRule>
  </conditionalFormatting>
  <conditionalFormatting sqref="BR139">
    <cfRule type="cellIs" dxfId="7506" priority="7390" operator="equal">
      <formula>0</formula>
    </cfRule>
  </conditionalFormatting>
  <conditionalFormatting sqref="BR140">
    <cfRule type="cellIs" dxfId="7505" priority="7389" operator="equal">
      <formula>0</formula>
    </cfRule>
  </conditionalFormatting>
  <conditionalFormatting sqref="BR140">
    <cfRule type="cellIs" dxfId="7504" priority="7388" operator="equal">
      <formula>0</formula>
    </cfRule>
  </conditionalFormatting>
  <conditionalFormatting sqref="BR141">
    <cfRule type="cellIs" dxfId="7503" priority="7387" operator="equal">
      <formula>0</formula>
    </cfRule>
  </conditionalFormatting>
  <conditionalFormatting sqref="BR140">
    <cfRule type="cellIs" dxfId="7502" priority="7386" operator="equal">
      <formula>0</formula>
    </cfRule>
  </conditionalFormatting>
  <conditionalFormatting sqref="BR141">
    <cfRule type="cellIs" dxfId="7501" priority="7385" operator="equal">
      <formula>0</formula>
    </cfRule>
  </conditionalFormatting>
  <conditionalFormatting sqref="BR141">
    <cfRule type="cellIs" dxfId="7500" priority="7384" operator="equal">
      <formula>0</formula>
    </cfRule>
  </conditionalFormatting>
  <conditionalFormatting sqref="BR142">
    <cfRule type="cellIs" dxfId="7499" priority="7383" operator="equal">
      <formula>0</formula>
    </cfRule>
  </conditionalFormatting>
  <conditionalFormatting sqref="BR139">
    <cfRule type="cellIs" dxfId="7498" priority="7382" operator="equal">
      <formula>0</formula>
    </cfRule>
  </conditionalFormatting>
  <conditionalFormatting sqref="BR140">
    <cfRule type="cellIs" dxfId="7497" priority="7381" operator="equal">
      <formula>0</formula>
    </cfRule>
  </conditionalFormatting>
  <conditionalFormatting sqref="BR140">
    <cfRule type="cellIs" dxfId="7496" priority="7380" operator="equal">
      <formula>0</formula>
    </cfRule>
  </conditionalFormatting>
  <conditionalFormatting sqref="BR141">
    <cfRule type="cellIs" dxfId="7495" priority="7379" operator="equal">
      <formula>0</formula>
    </cfRule>
  </conditionalFormatting>
  <conditionalFormatting sqref="BR140">
    <cfRule type="cellIs" dxfId="7494" priority="7378" operator="equal">
      <formula>0</formula>
    </cfRule>
  </conditionalFormatting>
  <conditionalFormatting sqref="BR141">
    <cfRule type="cellIs" dxfId="7493" priority="7377" operator="equal">
      <formula>0</formula>
    </cfRule>
  </conditionalFormatting>
  <conditionalFormatting sqref="BR141">
    <cfRule type="cellIs" dxfId="7492" priority="7376" operator="equal">
      <formula>0</formula>
    </cfRule>
  </conditionalFormatting>
  <conditionalFormatting sqref="BR142">
    <cfRule type="cellIs" dxfId="7491" priority="7375" operator="equal">
      <formula>0</formula>
    </cfRule>
  </conditionalFormatting>
  <conditionalFormatting sqref="BR141">
    <cfRule type="cellIs" dxfId="7490" priority="7374" operator="equal">
      <formula>0</formula>
    </cfRule>
  </conditionalFormatting>
  <conditionalFormatting sqref="BR142">
    <cfRule type="cellIs" dxfId="7489" priority="7373" operator="equal">
      <formula>0</formula>
    </cfRule>
  </conditionalFormatting>
  <conditionalFormatting sqref="BR142">
    <cfRule type="cellIs" dxfId="7488" priority="7372" operator="equal">
      <formula>0</formula>
    </cfRule>
  </conditionalFormatting>
  <conditionalFormatting sqref="BR143">
    <cfRule type="cellIs" dxfId="7487" priority="7371" operator="equal">
      <formula>0</formula>
    </cfRule>
  </conditionalFormatting>
  <conditionalFormatting sqref="BR142">
    <cfRule type="cellIs" dxfId="7486" priority="7370" operator="equal">
      <formula>0</formula>
    </cfRule>
  </conditionalFormatting>
  <conditionalFormatting sqref="BR143">
    <cfRule type="cellIs" dxfId="7485" priority="7369" operator="equal">
      <formula>0</formula>
    </cfRule>
  </conditionalFormatting>
  <conditionalFormatting sqref="BR143">
    <cfRule type="cellIs" dxfId="7484" priority="7368" operator="equal">
      <formula>0</formula>
    </cfRule>
  </conditionalFormatting>
  <conditionalFormatting sqref="BR144">
    <cfRule type="cellIs" dxfId="7483" priority="7367" operator="equal">
      <formula>0</formula>
    </cfRule>
  </conditionalFormatting>
  <conditionalFormatting sqref="BR138">
    <cfRule type="cellIs" dxfId="7482" priority="7366" operator="equal">
      <formula>0</formula>
    </cfRule>
  </conditionalFormatting>
  <conditionalFormatting sqref="BR139">
    <cfRule type="cellIs" dxfId="7481" priority="7365" operator="equal">
      <formula>0</formula>
    </cfRule>
  </conditionalFormatting>
  <conditionalFormatting sqref="BR139">
    <cfRule type="cellIs" dxfId="7480" priority="7364" operator="equal">
      <formula>0</formula>
    </cfRule>
  </conditionalFormatting>
  <conditionalFormatting sqref="BR140">
    <cfRule type="cellIs" dxfId="7479" priority="7363" operator="equal">
      <formula>0</formula>
    </cfRule>
  </conditionalFormatting>
  <conditionalFormatting sqref="BR139">
    <cfRule type="cellIs" dxfId="7478" priority="7362" operator="equal">
      <formula>0</formula>
    </cfRule>
  </conditionalFormatting>
  <conditionalFormatting sqref="BR140">
    <cfRule type="cellIs" dxfId="7477" priority="7361" operator="equal">
      <formula>0</formula>
    </cfRule>
  </conditionalFormatting>
  <conditionalFormatting sqref="BR140">
    <cfRule type="cellIs" dxfId="7476" priority="7360" operator="equal">
      <formula>0</formula>
    </cfRule>
  </conditionalFormatting>
  <conditionalFormatting sqref="BR141">
    <cfRule type="cellIs" dxfId="7475" priority="7359" operator="equal">
      <formula>0</formula>
    </cfRule>
  </conditionalFormatting>
  <conditionalFormatting sqref="BR140">
    <cfRule type="cellIs" dxfId="7474" priority="7358" operator="equal">
      <formula>0</formula>
    </cfRule>
  </conditionalFormatting>
  <conditionalFormatting sqref="BR141">
    <cfRule type="cellIs" dxfId="7473" priority="7357" operator="equal">
      <formula>0</formula>
    </cfRule>
  </conditionalFormatting>
  <conditionalFormatting sqref="BR141">
    <cfRule type="cellIs" dxfId="7472" priority="7356" operator="equal">
      <formula>0</formula>
    </cfRule>
  </conditionalFormatting>
  <conditionalFormatting sqref="BR142">
    <cfRule type="cellIs" dxfId="7471" priority="7355" operator="equal">
      <formula>0</formula>
    </cfRule>
  </conditionalFormatting>
  <conditionalFormatting sqref="BR141">
    <cfRule type="cellIs" dxfId="7470" priority="7354" operator="equal">
      <formula>0</formula>
    </cfRule>
  </conditionalFormatting>
  <conditionalFormatting sqref="BR142">
    <cfRule type="cellIs" dxfId="7469" priority="7353" operator="equal">
      <formula>0</formula>
    </cfRule>
  </conditionalFormatting>
  <conditionalFormatting sqref="BR142">
    <cfRule type="cellIs" dxfId="7468" priority="7352" operator="equal">
      <formula>0</formula>
    </cfRule>
  </conditionalFormatting>
  <conditionalFormatting sqref="BR143">
    <cfRule type="cellIs" dxfId="7467" priority="7351" operator="equal">
      <formula>0</formula>
    </cfRule>
  </conditionalFormatting>
  <conditionalFormatting sqref="BR144">
    <cfRule type="cellIs" dxfId="7466" priority="7350" operator="equal">
      <formula>0</formula>
    </cfRule>
  </conditionalFormatting>
  <conditionalFormatting sqref="BR138">
    <cfRule type="cellIs" dxfId="7465" priority="7349" operator="equal">
      <formula>0</formula>
    </cfRule>
  </conditionalFormatting>
  <conditionalFormatting sqref="BR139">
    <cfRule type="cellIs" dxfId="7464" priority="7348" operator="equal">
      <formula>0</formula>
    </cfRule>
  </conditionalFormatting>
  <conditionalFormatting sqref="BR139">
    <cfRule type="cellIs" dxfId="7463" priority="7347" operator="equal">
      <formula>0</formula>
    </cfRule>
  </conditionalFormatting>
  <conditionalFormatting sqref="BR140">
    <cfRule type="cellIs" dxfId="7462" priority="7346" operator="equal">
      <formula>0</formula>
    </cfRule>
  </conditionalFormatting>
  <conditionalFormatting sqref="BR139">
    <cfRule type="cellIs" dxfId="7461" priority="7345" operator="equal">
      <formula>0</formula>
    </cfRule>
  </conditionalFormatting>
  <conditionalFormatting sqref="BR140">
    <cfRule type="cellIs" dxfId="7460" priority="7344" operator="equal">
      <formula>0</formula>
    </cfRule>
  </conditionalFormatting>
  <conditionalFormatting sqref="BR140">
    <cfRule type="cellIs" dxfId="7459" priority="7343" operator="equal">
      <formula>0</formula>
    </cfRule>
  </conditionalFormatting>
  <conditionalFormatting sqref="BR141">
    <cfRule type="cellIs" dxfId="7458" priority="7342" operator="equal">
      <formula>0</formula>
    </cfRule>
  </conditionalFormatting>
  <conditionalFormatting sqref="BR140">
    <cfRule type="cellIs" dxfId="7457" priority="7341" operator="equal">
      <formula>0</formula>
    </cfRule>
  </conditionalFormatting>
  <conditionalFormatting sqref="BR141">
    <cfRule type="cellIs" dxfId="7456" priority="7340" operator="equal">
      <formula>0</formula>
    </cfRule>
  </conditionalFormatting>
  <conditionalFormatting sqref="BR141">
    <cfRule type="cellIs" dxfId="7455" priority="7339" operator="equal">
      <formula>0</formula>
    </cfRule>
  </conditionalFormatting>
  <conditionalFormatting sqref="BR142">
    <cfRule type="cellIs" dxfId="7454" priority="7338" operator="equal">
      <formula>0</formula>
    </cfRule>
  </conditionalFormatting>
  <conditionalFormatting sqref="BR141">
    <cfRule type="cellIs" dxfId="7453" priority="7337" operator="equal">
      <formula>0</formula>
    </cfRule>
  </conditionalFormatting>
  <conditionalFormatting sqref="BR142">
    <cfRule type="cellIs" dxfId="7452" priority="7336" operator="equal">
      <formula>0</formula>
    </cfRule>
  </conditionalFormatting>
  <conditionalFormatting sqref="BR142">
    <cfRule type="cellIs" dxfId="7451" priority="7335" operator="equal">
      <formula>0</formula>
    </cfRule>
  </conditionalFormatting>
  <conditionalFormatting sqref="BR143">
    <cfRule type="cellIs" dxfId="7450" priority="7334" operator="equal">
      <formula>0</formula>
    </cfRule>
  </conditionalFormatting>
  <conditionalFormatting sqref="BR137">
    <cfRule type="cellIs" dxfId="7449" priority="7333" operator="equal">
      <formula>0</formula>
    </cfRule>
  </conditionalFormatting>
  <conditionalFormatting sqref="BR138">
    <cfRule type="cellIs" dxfId="7448" priority="7332" operator="equal">
      <formula>0</formula>
    </cfRule>
  </conditionalFormatting>
  <conditionalFormatting sqref="BR138">
    <cfRule type="cellIs" dxfId="7447" priority="7331" operator="equal">
      <formula>0</formula>
    </cfRule>
  </conditionalFormatting>
  <conditionalFormatting sqref="BR139">
    <cfRule type="cellIs" dxfId="7446" priority="7330" operator="equal">
      <formula>0</formula>
    </cfRule>
  </conditionalFormatting>
  <conditionalFormatting sqref="BR138">
    <cfRule type="cellIs" dxfId="7445" priority="7329" operator="equal">
      <formula>0</formula>
    </cfRule>
  </conditionalFormatting>
  <conditionalFormatting sqref="BR139">
    <cfRule type="cellIs" dxfId="7444" priority="7328" operator="equal">
      <formula>0</formula>
    </cfRule>
  </conditionalFormatting>
  <conditionalFormatting sqref="BR139">
    <cfRule type="cellIs" dxfId="7443" priority="7327" operator="equal">
      <formula>0</formula>
    </cfRule>
  </conditionalFormatting>
  <conditionalFormatting sqref="BR140">
    <cfRule type="cellIs" dxfId="7442" priority="7326" operator="equal">
      <formula>0</formula>
    </cfRule>
  </conditionalFormatting>
  <conditionalFormatting sqref="BR139">
    <cfRule type="cellIs" dxfId="7441" priority="7325" operator="equal">
      <formula>0</formula>
    </cfRule>
  </conditionalFormatting>
  <conditionalFormatting sqref="BR140">
    <cfRule type="cellIs" dxfId="7440" priority="7324" operator="equal">
      <formula>0</formula>
    </cfRule>
  </conditionalFormatting>
  <conditionalFormatting sqref="BR140">
    <cfRule type="cellIs" dxfId="7439" priority="7323" operator="equal">
      <formula>0</formula>
    </cfRule>
  </conditionalFormatting>
  <conditionalFormatting sqref="BR141">
    <cfRule type="cellIs" dxfId="7438" priority="7322" operator="equal">
      <formula>0</formula>
    </cfRule>
  </conditionalFormatting>
  <conditionalFormatting sqref="BR140">
    <cfRule type="cellIs" dxfId="7437" priority="7321" operator="equal">
      <formula>0</formula>
    </cfRule>
  </conditionalFormatting>
  <conditionalFormatting sqref="BR141">
    <cfRule type="cellIs" dxfId="7436" priority="7320" operator="equal">
      <formula>0</formula>
    </cfRule>
  </conditionalFormatting>
  <conditionalFormatting sqref="BR141">
    <cfRule type="cellIs" dxfId="7435" priority="7319" operator="equal">
      <formula>0</formula>
    </cfRule>
  </conditionalFormatting>
  <conditionalFormatting sqref="BR142">
    <cfRule type="cellIs" dxfId="7434" priority="7318" operator="equal">
      <formula>0</formula>
    </cfRule>
  </conditionalFormatting>
  <conditionalFormatting sqref="BR140">
    <cfRule type="cellIs" dxfId="7433" priority="7317" operator="equal">
      <formula>0</formula>
    </cfRule>
  </conditionalFormatting>
  <conditionalFormatting sqref="BR141">
    <cfRule type="cellIs" dxfId="7432" priority="7316" operator="equal">
      <formula>0</formula>
    </cfRule>
  </conditionalFormatting>
  <conditionalFormatting sqref="BR141">
    <cfRule type="cellIs" dxfId="7431" priority="7315" operator="equal">
      <formula>0</formula>
    </cfRule>
  </conditionalFormatting>
  <conditionalFormatting sqref="BR142">
    <cfRule type="cellIs" dxfId="7430" priority="7314" operator="equal">
      <formula>0</formula>
    </cfRule>
  </conditionalFormatting>
  <conditionalFormatting sqref="BR141">
    <cfRule type="cellIs" dxfId="7429" priority="7313" operator="equal">
      <formula>0</formula>
    </cfRule>
  </conditionalFormatting>
  <conditionalFormatting sqref="BR142">
    <cfRule type="cellIs" dxfId="7428" priority="7312" operator="equal">
      <formula>0</formula>
    </cfRule>
  </conditionalFormatting>
  <conditionalFormatting sqref="BR142">
    <cfRule type="cellIs" dxfId="7427" priority="7311" operator="equal">
      <formula>0</formula>
    </cfRule>
  </conditionalFormatting>
  <conditionalFormatting sqref="BR143">
    <cfRule type="cellIs" dxfId="7426" priority="7310" operator="equal">
      <formula>0</formula>
    </cfRule>
  </conditionalFormatting>
  <conditionalFormatting sqref="BR142">
    <cfRule type="cellIs" dxfId="7425" priority="7309" operator="equal">
      <formula>0</formula>
    </cfRule>
  </conditionalFormatting>
  <conditionalFormatting sqref="BR143">
    <cfRule type="cellIs" dxfId="7424" priority="7308" operator="equal">
      <formula>0</formula>
    </cfRule>
  </conditionalFormatting>
  <conditionalFormatting sqref="BR143">
    <cfRule type="cellIs" dxfId="7423" priority="7307" operator="equal">
      <formula>0</formula>
    </cfRule>
  </conditionalFormatting>
  <conditionalFormatting sqref="BR144">
    <cfRule type="cellIs" dxfId="7422" priority="7306" operator="equal">
      <formula>0</formula>
    </cfRule>
  </conditionalFormatting>
  <conditionalFormatting sqref="BR143">
    <cfRule type="cellIs" dxfId="7421" priority="7305" operator="equal">
      <formula>0</formula>
    </cfRule>
  </conditionalFormatting>
  <conditionalFormatting sqref="BR144">
    <cfRule type="cellIs" dxfId="7420" priority="7304" operator="equal">
      <formula>0</formula>
    </cfRule>
  </conditionalFormatting>
  <conditionalFormatting sqref="BR144">
    <cfRule type="cellIs" dxfId="7419" priority="7303" operator="equal">
      <formula>0</formula>
    </cfRule>
  </conditionalFormatting>
  <conditionalFormatting sqref="BR139">
    <cfRule type="cellIs" dxfId="7418" priority="7302" operator="equal">
      <formula>0</formula>
    </cfRule>
  </conditionalFormatting>
  <conditionalFormatting sqref="BR140">
    <cfRule type="cellIs" dxfId="7417" priority="7301" operator="equal">
      <formula>0</formula>
    </cfRule>
  </conditionalFormatting>
  <conditionalFormatting sqref="BR140">
    <cfRule type="cellIs" dxfId="7416" priority="7300" operator="equal">
      <formula>0</formula>
    </cfRule>
  </conditionalFormatting>
  <conditionalFormatting sqref="BR141">
    <cfRule type="cellIs" dxfId="7415" priority="7299" operator="equal">
      <formula>0</formula>
    </cfRule>
  </conditionalFormatting>
  <conditionalFormatting sqref="BR140">
    <cfRule type="cellIs" dxfId="7414" priority="7298" operator="equal">
      <formula>0</formula>
    </cfRule>
  </conditionalFormatting>
  <conditionalFormatting sqref="BR141">
    <cfRule type="cellIs" dxfId="7413" priority="7297" operator="equal">
      <formula>0</formula>
    </cfRule>
  </conditionalFormatting>
  <conditionalFormatting sqref="BR141">
    <cfRule type="cellIs" dxfId="7412" priority="7296" operator="equal">
      <formula>0</formula>
    </cfRule>
  </conditionalFormatting>
  <conditionalFormatting sqref="BR142">
    <cfRule type="cellIs" dxfId="7411" priority="7295" operator="equal">
      <formula>0</formula>
    </cfRule>
  </conditionalFormatting>
  <conditionalFormatting sqref="BR141">
    <cfRule type="cellIs" dxfId="7410" priority="7294" operator="equal">
      <formula>0</formula>
    </cfRule>
  </conditionalFormatting>
  <conditionalFormatting sqref="BR142">
    <cfRule type="cellIs" dxfId="7409" priority="7293" operator="equal">
      <formula>0</formula>
    </cfRule>
  </conditionalFormatting>
  <conditionalFormatting sqref="BR142">
    <cfRule type="cellIs" dxfId="7408" priority="7292" operator="equal">
      <formula>0</formula>
    </cfRule>
  </conditionalFormatting>
  <conditionalFormatting sqref="BR143">
    <cfRule type="cellIs" dxfId="7407" priority="7291" operator="equal">
      <formula>0</formula>
    </cfRule>
  </conditionalFormatting>
  <conditionalFormatting sqref="BR142">
    <cfRule type="cellIs" dxfId="7406" priority="7290" operator="equal">
      <formula>0</formula>
    </cfRule>
  </conditionalFormatting>
  <conditionalFormatting sqref="BR143">
    <cfRule type="cellIs" dxfId="7405" priority="7289" operator="equal">
      <formula>0</formula>
    </cfRule>
  </conditionalFormatting>
  <conditionalFormatting sqref="BR143">
    <cfRule type="cellIs" dxfId="7404" priority="7288" operator="equal">
      <formula>0</formula>
    </cfRule>
  </conditionalFormatting>
  <conditionalFormatting sqref="BR144">
    <cfRule type="cellIs" dxfId="7403" priority="7287" operator="equal">
      <formula>0</formula>
    </cfRule>
  </conditionalFormatting>
  <conditionalFormatting sqref="BR139">
    <cfRule type="cellIs" dxfId="7402" priority="7286" operator="equal">
      <formula>0</formula>
    </cfRule>
  </conditionalFormatting>
  <conditionalFormatting sqref="BR140">
    <cfRule type="cellIs" dxfId="7401" priority="7285" operator="equal">
      <formula>0</formula>
    </cfRule>
  </conditionalFormatting>
  <conditionalFormatting sqref="BR140">
    <cfRule type="cellIs" dxfId="7400" priority="7284" operator="equal">
      <formula>0</formula>
    </cfRule>
  </conditionalFormatting>
  <conditionalFormatting sqref="BR141">
    <cfRule type="cellIs" dxfId="7399" priority="7283" operator="equal">
      <formula>0</formula>
    </cfRule>
  </conditionalFormatting>
  <conditionalFormatting sqref="BR140">
    <cfRule type="cellIs" dxfId="7398" priority="7282" operator="equal">
      <formula>0</formula>
    </cfRule>
  </conditionalFormatting>
  <conditionalFormatting sqref="BR141">
    <cfRule type="cellIs" dxfId="7397" priority="7281" operator="equal">
      <formula>0</formula>
    </cfRule>
  </conditionalFormatting>
  <conditionalFormatting sqref="BR141">
    <cfRule type="cellIs" dxfId="7396" priority="7280" operator="equal">
      <formula>0</formula>
    </cfRule>
  </conditionalFormatting>
  <conditionalFormatting sqref="BR142">
    <cfRule type="cellIs" dxfId="7395" priority="7279" operator="equal">
      <formula>0</formula>
    </cfRule>
  </conditionalFormatting>
  <conditionalFormatting sqref="BR141">
    <cfRule type="cellIs" dxfId="7394" priority="7278" operator="equal">
      <formula>0</formula>
    </cfRule>
  </conditionalFormatting>
  <conditionalFormatting sqref="BR142">
    <cfRule type="cellIs" dxfId="7393" priority="7277" operator="equal">
      <formula>0</formula>
    </cfRule>
  </conditionalFormatting>
  <conditionalFormatting sqref="BR142">
    <cfRule type="cellIs" dxfId="7392" priority="7276" operator="equal">
      <formula>0</formula>
    </cfRule>
  </conditionalFormatting>
  <conditionalFormatting sqref="BR143">
    <cfRule type="cellIs" dxfId="7391" priority="7275" operator="equal">
      <formula>0</formula>
    </cfRule>
  </conditionalFormatting>
  <conditionalFormatting sqref="BR142">
    <cfRule type="cellIs" dxfId="7390" priority="7274" operator="equal">
      <formula>0</formula>
    </cfRule>
  </conditionalFormatting>
  <conditionalFormatting sqref="BR143">
    <cfRule type="cellIs" dxfId="7389" priority="7273" operator="equal">
      <formula>0</formula>
    </cfRule>
  </conditionalFormatting>
  <conditionalFormatting sqref="BR143">
    <cfRule type="cellIs" dxfId="7388" priority="7272" operator="equal">
      <formula>0</formula>
    </cfRule>
  </conditionalFormatting>
  <conditionalFormatting sqref="BR144">
    <cfRule type="cellIs" dxfId="7387" priority="7271" operator="equal">
      <formula>0</formula>
    </cfRule>
  </conditionalFormatting>
  <conditionalFormatting sqref="BR138">
    <cfRule type="cellIs" dxfId="7386" priority="7270" operator="equal">
      <formula>0</formula>
    </cfRule>
  </conditionalFormatting>
  <conditionalFormatting sqref="BR139">
    <cfRule type="cellIs" dxfId="7385" priority="7269" operator="equal">
      <formula>0</formula>
    </cfRule>
  </conditionalFormatting>
  <conditionalFormatting sqref="BR139">
    <cfRule type="cellIs" dxfId="7384" priority="7268" operator="equal">
      <formula>0</formula>
    </cfRule>
  </conditionalFormatting>
  <conditionalFormatting sqref="BR140">
    <cfRule type="cellIs" dxfId="7383" priority="7267" operator="equal">
      <formula>0</formula>
    </cfRule>
  </conditionalFormatting>
  <conditionalFormatting sqref="BR139">
    <cfRule type="cellIs" dxfId="7382" priority="7266" operator="equal">
      <formula>0</formula>
    </cfRule>
  </conditionalFormatting>
  <conditionalFormatting sqref="BR140">
    <cfRule type="cellIs" dxfId="7381" priority="7265" operator="equal">
      <formula>0</formula>
    </cfRule>
  </conditionalFormatting>
  <conditionalFormatting sqref="BR140">
    <cfRule type="cellIs" dxfId="7380" priority="7264" operator="equal">
      <formula>0</formula>
    </cfRule>
  </conditionalFormatting>
  <conditionalFormatting sqref="BR141">
    <cfRule type="cellIs" dxfId="7379" priority="7263" operator="equal">
      <formula>0</formula>
    </cfRule>
  </conditionalFormatting>
  <conditionalFormatting sqref="BR140">
    <cfRule type="cellIs" dxfId="7378" priority="7262" operator="equal">
      <formula>0</formula>
    </cfRule>
  </conditionalFormatting>
  <conditionalFormatting sqref="BR141">
    <cfRule type="cellIs" dxfId="7377" priority="7261" operator="equal">
      <formula>0</formula>
    </cfRule>
  </conditionalFormatting>
  <conditionalFormatting sqref="BR141">
    <cfRule type="cellIs" dxfId="7376" priority="7260" operator="equal">
      <formula>0</formula>
    </cfRule>
  </conditionalFormatting>
  <conditionalFormatting sqref="BR142">
    <cfRule type="cellIs" dxfId="7375" priority="7259" operator="equal">
      <formula>0</formula>
    </cfRule>
  </conditionalFormatting>
  <conditionalFormatting sqref="BR141">
    <cfRule type="cellIs" dxfId="7374" priority="7258" operator="equal">
      <formula>0</formula>
    </cfRule>
  </conditionalFormatting>
  <conditionalFormatting sqref="BR142">
    <cfRule type="cellIs" dxfId="7373" priority="7257" operator="equal">
      <formula>0</formula>
    </cfRule>
  </conditionalFormatting>
  <conditionalFormatting sqref="BR142">
    <cfRule type="cellIs" dxfId="7372" priority="7256" operator="equal">
      <formula>0</formula>
    </cfRule>
  </conditionalFormatting>
  <conditionalFormatting sqref="BR143">
    <cfRule type="cellIs" dxfId="7371" priority="7255" operator="equal">
      <formula>0</formula>
    </cfRule>
  </conditionalFormatting>
  <conditionalFormatting sqref="BR145">
    <cfRule type="cellIs" dxfId="7370" priority="7254" operator="equal">
      <formula>0</formula>
    </cfRule>
  </conditionalFormatting>
  <conditionalFormatting sqref="BR139">
    <cfRule type="cellIs" dxfId="7369" priority="7253" operator="equal">
      <formula>0</formula>
    </cfRule>
  </conditionalFormatting>
  <conditionalFormatting sqref="BR140">
    <cfRule type="cellIs" dxfId="7368" priority="7252" operator="equal">
      <formula>0</formula>
    </cfRule>
  </conditionalFormatting>
  <conditionalFormatting sqref="BR140">
    <cfRule type="cellIs" dxfId="7367" priority="7251" operator="equal">
      <formula>0</formula>
    </cfRule>
  </conditionalFormatting>
  <conditionalFormatting sqref="BR141">
    <cfRule type="cellIs" dxfId="7366" priority="7250" operator="equal">
      <formula>0</formula>
    </cfRule>
  </conditionalFormatting>
  <conditionalFormatting sqref="BR140">
    <cfRule type="cellIs" dxfId="7365" priority="7249" operator="equal">
      <formula>0</formula>
    </cfRule>
  </conditionalFormatting>
  <conditionalFormatting sqref="BR141">
    <cfRule type="cellIs" dxfId="7364" priority="7248" operator="equal">
      <formula>0</formula>
    </cfRule>
  </conditionalFormatting>
  <conditionalFormatting sqref="BR141">
    <cfRule type="cellIs" dxfId="7363" priority="7247" operator="equal">
      <formula>0</formula>
    </cfRule>
  </conditionalFormatting>
  <conditionalFormatting sqref="BR142">
    <cfRule type="cellIs" dxfId="7362" priority="7246" operator="equal">
      <formula>0</formula>
    </cfRule>
  </conditionalFormatting>
  <conditionalFormatting sqref="BR141">
    <cfRule type="cellIs" dxfId="7361" priority="7245" operator="equal">
      <formula>0</formula>
    </cfRule>
  </conditionalFormatting>
  <conditionalFormatting sqref="BR142">
    <cfRule type="cellIs" dxfId="7360" priority="7244" operator="equal">
      <formula>0</formula>
    </cfRule>
  </conditionalFormatting>
  <conditionalFormatting sqref="BR142">
    <cfRule type="cellIs" dxfId="7359" priority="7243" operator="equal">
      <formula>0</formula>
    </cfRule>
  </conditionalFormatting>
  <conditionalFormatting sqref="BR143">
    <cfRule type="cellIs" dxfId="7358" priority="7242" operator="equal">
      <formula>0</formula>
    </cfRule>
  </conditionalFormatting>
  <conditionalFormatting sqref="BR142">
    <cfRule type="cellIs" dxfId="7357" priority="7241" operator="equal">
      <formula>0</formula>
    </cfRule>
  </conditionalFormatting>
  <conditionalFormatting sqref="BR143">
    <cfRule type="cellIs" dxfId="7356" priority="7240" operator="equal">
      <formula>0</formula>
    </cfRule>
  </conditionalFormatting>
  <conditionalFormatting sqref="BR143">
    <cfRule type="cellIs" dxfId="7355" priority="7239" operator="equal">
      <formula>0</formula>
    </cfRule>
  </conditionalFormatting>
  <conditionalFormatting sqref="BR144">
    <cfRule type="cellIs" dxfId="7354" priority="7238" operator="equal">
      <formula>0</formula>
    </cfRule>
  </conditionalFormatting>
  <conditionalFormatting sqref="BR138">
    <cfRule type="cellIs" dxfId="7353" priority="7237" operator="equal">
      <formula>0</formula>
    </cfRule>
  </conditionalFormatting>
  <conditionalFormatting sqref="BR139">
    <cfRule type="cellIs" dxfId="7352" priority="7236" operator="equal">
      <formula>0</formula>
    </cfRule>
  </conditionalFormatting>
  <conditionalFormatting sqref="BR139">
    <cfRule type="cellIs" dxfId="7351" priority="7235" operator="equal">
      <formula>0</formula>
    </cfRule>
  </conditionalFormatting>
  <conditionalFormatting sqref="BR140">
    <cfRule type="cellIs" dxfId="7350" priority="7234" operator="equal">
      <formula>0</formula>
    </cfRule>
  </conditionalFormatting>
  <conditionalFormatting sqref="BR139">
    <cfRule type="cellIs" dxfId="7349" priority="7233" operator="equal">
      <formula>0</formula>
    </cfRule>
  </conditionalFormatting>
  <conditionalFormatting sqref="BR140">
    <cfRule type="cellIs" dxfId="7348" priority="7232" operator="equal">
      <formula>0</formula>
    </cfRule>
  </conditionalFormatting>
  <conditionalFormatting sqref="BR140">
    <cfRule type="cellIs" dxfId="7347" priority="7231" operator="equal">
      <formula>0</formula>
    </cfRule>
  </conditionalFormatting>
  <conditionalFormatting sqref="BR141">
    <cfRule type="cellIs" dxfId="7346" priority="7230" operator="equal">
      <formula>0</formula>
    </cfRule>
  </conditionalFormatting>
  <conditionalFormatting sqref="BR140">
    <cfRule type="cellIs" dxfId="7345" priority="7229" operator="equal">
      <formula>0</formula>
    </cfRule>
  </conditionalFormatting>
  <conditionalFormatting sqref="BR141">
    <cfRule type="cellIs" dxfId="7344" priority="7228" operator="equal">
      <formula>0</formula>
    </cfRule>
  </conditionalFormatting>
  <conditionalFormatting sqref="BR141">
    <cfRule type="cellIs" dxfId="7343" priority="7227" operator="equal">
      <formula>0</formula>
    </cfRule>
  </conditionalFormatting>
  <conditionalFormatting sqref="BR142">
    <cfRule type="cellIs" dxfId="7342" priority="7226" operator="equal">
      <formula>0</formula>
    </cfRule>
  </conditionalFormatting>
  <conditionalFormatting sqref="BR141">
    <cfRule type="cellIs" dxfId="7341" priority="7225" operator="equal">
      <formula>0</formula>
    </cfRule>
  </conditionalFormatting>
  <conditionalFormatting sqref="BR142">
    <cfRule type="cellIs" dxfId="7340" priority="7224" operator="equal">
      <formula>0</formula>
    </cfRule>
  </conditionalFormatting>
  <conditionalFormatting sqref="BR142">
    <cfRule type="cellIs" dxfId="7339" priority="7223" operator="equal">
      <formula>0</formula>
    </cfRule>
  </conditionalFormatting>
  <conditionalFormatting sqref="BR143">
    <cfRule type="cellIs" dxfId="7338" priority="7222" operator="equal">
      <formula>0</formula>
    </cfRule>
  </conditionalFormatting>
  <conditionalFormatting sqref="BR144">
    <cfRule type="cellIs" dxfId="7337" priority="7221" operator="equal">
      <formula>0</formula>
    </cfRule>
  </conditionalFormatting>
  <conditionalFormatting sqref="BR145">
    <cfRule type="cellIs" dxfId="7336" priority="7220" operator="equal">
      <formula>0</formula>
    </cfRule>
  </conditionalFormatting>
  <conditionalFormatting sqref="BR145">
    <cfRule type="cellIs" dxfId="7335" priority="7219" operator="equal">
      <formula>0</formula>
    </cfRule>
  </conditionalFormatting>
  <conditionalFormatting sqref="BR145">
    <cfRule type="cellIs" dxfId="7334" priority="7218" operator="equal">
      <formula>0</formula>
    </cfRule>
  </conditionalFormatting>
  <conditionalFormatting sqref="BR138">
    <cfRule type="cellIs" dxfId="7333" priority="7217" operator="equal">
      <formula>0</formula>
    </cfRule>
  </conditionalFormatting>
  <conditionalFormatting sqref="BR139">
    <cfRule type="cellIs" dxfId="7332" priority="7216" operator="equal">
      <formula>0</formula>
    </cfRule>
  </conditionalFormatting>
  <conditionalFormatting sqref="BR139">
    <cfRule type="cellIs" dxfId="7331" priority="7215" operator="equal">
      <formula>0</formula>
    </cfRule>
  </conditionalFormatting>
  <conditionalFormatting sqref="BR140">
    <cfRule type="cellIs" dxfId="7330" priority="7214" operator="equal">
      <formula>0</formula>
    </cfRule>
  </conditionalFormatting>
  <conditionalFormatting sqref="BR139">
    <cfRule type="cellIs" dxfId="7329" priority="7213" operator="equal">
      <formula>0</formula>
    </cfRule>
  </conditionalFormatting>
  <conditionalFormatting sqref="BR140">
    <cfRule type="cellIs" dxfId="7328" priority="7212" operator="equal">
      <formula>0</formula>
    </cfRule>
  </conditionalFormatting>
  <conditionalFormatting sqref="BR140">
    <cfRule type="cellIs" dxfId="7327" priority="7211" operator="equal">
      <formula>0</formula>
    </cfRule>
  </conditionalFormatting>
  <conditionalFormatting sqref="BR141">
    <cfRule type="cellIs" dxfId="7326" priority="7210" operator="equal">
      <formula>0</formula>
    </cfRule>
  </conditionalFormatting>
  <conditionalFormatting sqref="BR140">
    <cfRule type="cellIs" dxfId="7325" priority="7209" operator="equal">
      <formula>0</formula>
    </cfRule>
  </conditionalFormatting>
  <conditionalFormatting sqref="BR141">
    <cfRule type="cellIs" dxfId="7324" priority="7208" operator="equal">
      <formula>0</formula>
    </cfRule>
  </conditionalFormatting>
  <conditionalFormatting sqref="BR141">
    <cfRule type="cellIs" dxfId="7323" priority="7207" operator="equal">
      <formula>0</formula>
    </cfRule>
  </conditionalFormatting>
  <conditionalFormatting sqref="BR142">
    <cfRule type="cellIs" dxfId="7322" priority="7206" operator="equal">
      <formula>0</formula>
    </cfRule>
  </conditionalFormatting>
  <conditionalFormatting sqref="BR141">
    <cfRule type="cellIs" dxfId="7321" priority="7205" operator="equal">
      <formula>0</formula>
    </cfRule>
  </conditionalFormatting>
  <conditionalFormatting sqref="BR142">
    <cfRule type="cellIs" dxfId="7320" priority="7204" operator="equal">
      <formula>0</formula>
    </cfRule>
  </conditionalFormatting>
  <conditionalFormatting sqref="BR142">
    <cfRule type="cellIs" dxfId="7319" priority="7203" operator="equal">
      <formula>0</formula>
    </cfRule>
  </conditionalFormatting>
  <conditionalFormatting sqref="BR143">
    <cfRule type="cellIs" dxfId="7318" priority="7202" operator="equal">
      <formula>0</formula>
    </cfRule>
  </conditionalFormatting>
  <conditionalFormatting sqref="BR137">
    <cfRule type="cellIs" dxfId="7317" priority="7201" operator="equal">
      <formula>0</formula>
    </cfRule>
  </conditionalFormatting>
  <conditionalFormatting sqref="BR138">
    <cfRule type="cellIs" dxfId="7316" priority="7200" operator="equal">
      <formula>0</formula>
    </cfRule>
  </conditionalFormatting>
  <conditionalFormatting sqref="BR138">
    <cfRule type="cellIs" dxfId="7315" priority="7199" operator="equal">
      <formula>0</formula>
    </cfRule>
  </conditionalFormatting>
  <conditionalFormatting sqref="BR139">
    <cfRule type="cellIs" dxfId="7314" priority="7198" operator="equal">
      <formula>0</formula>
    </cfRule>
  </conditionalFormatting>
  <conditionalFormatting sqref="BR138">
    <cfRule type="cellIs" dxfId="7313" priority="7197" operator="equal">
      <formula>0</formula>
    </cfRule>
  </conditionalFormatting>
  <conditionalFormatting sqref="BR139">
    <cfRule type="cellIs" dxfId="7312" priority="7196" operator="equal">
      <formula>0</formula>
    </cfRule>
  </conditionalFormatting>
  <conditionalFormatting sqref="BR139">
    <cfRule type="cellIs" dxfId="7311" priority="7195" operator="equal">
      <formula>0</formula>
    </cfRule>
  </conditionalFormatting>
  <conditionalFormatting sqref="BR140">
    <cfRule type="cellIs" dxfId="7310" priority="7194" operator="equal">
      <formula>0</formula>
    </cfRule>
  </conditionalFormatting>
  <conditionalFormatting sqref="BR139">
    <cfRule type="cellIs" dxfId="7309" priority="7193" operator="equal">
      <formula>0</formula>
    </cfRule>
  </conditionalFormatting>
  <conditionalFormatting sqref="BR140">
    <cfRule type="cellIs" dxfId="7308" priority="7192" operator="equal">
      <formula>0</formula>
    </cfRule>
  </conditionalFormatting>
  <conditionalFormatting sqref="BR140">
    <cfRule type="cellIs" dxfId="7307" priority="7191" operator="equal">
      <formula>0</formula>
    </cfRule>
  </conditionalFormatting>
  <conditionalFormatting sqref="BR141">
    <cfRule type="cellIs" dxfId="7306" priority="7190" operator="equal">
      <formula>0</formula>
    </cfRule>
  </conditionalFormatting>
  <conditionalFormatting sqref="BR140">
    <cfRule type="cellIs" dxfId="7305" priority="7189" operator="equal">
      <formula>0</formula>
    </cfRule>
  </conditionalFormatting>
  <conditionalFormatting sqref="BR141">
    <cfRule type="cellIs" dxfId="7304" priority="7188" operator="equal">
      <formula>0</formula>
    </cfRule>
  </conditionalFormatting>
  <conditionalFormatting sqref="BR141">
    <cfRule type="cellIs" dxfId="7303" priority="7187" operator="equal">
      <formula>0</formula>
    </cfRule>
  </conditionalFormatting>
  <conditionalFormatting sqref="BR142">
    <cfRule type="cellIs" dxfId="7302" priority="7186" operator="equal">
      <formula>0</formula>
    </cfRule>
  </conditionalFormatting>
  <conditionalFormatting sqref="BR140">
    <cfRule type="cellIs" dxfId="7301" priority="7185" operator="equal">
      <formula>0</formula>
    </cfRule>
  </conditionalFormatting>
  <conditionalFormatting sqref="BR141">
    <cfRule type="cellIs" dxfId="7300" priority="7184" operator="equal">
      <formula>0</formula>
    </cfRule>
  </conditionalFormatting>
  <conditionalFormatting sqref="BR141">
    <cfRule type="cellIs" dxfId="7299" priority="7183" operator="equal">
      <formula>0</formula>
    </cfRule>
  </conditionalFormatting>
  <conditionalFormatting sqref="BR142">
    <cfRule type="cellIs" dxfId="7298" priority="7182" operator="equal">
      <formula>0</formula>
    </cfRule>
  </conditionalFormatting>
  <conditionalFormatting sqref="BR141">
    <cfRule type="cellIs" dxfId="7297" priority="7181" operator="equal">
      <formula>0</formula>
    </cfRule>
  </conditionalFormatting>
  <conditionalFormatting sqref="BR142">
    <cfRule type="cellIs" dxfId="7296" priority="7180" operator="equal">
      <formula>0</formula>
    </cfRule>
  </conditionalFormatting>
  <conditionalFormatting sqref="BR142">
    <cfRule type="cellIs" dxfId="7295" priority="7179" operator="equal">
      <formula>0</formula>
    </cfRule>
  </conditionalFormatting>
  <conditionalFormatting sqref="BR143">
    <cfRule type="cellIs" dxfId="7294" priority="7178" operator="equal">
      <formula>0</formula>
    </cfRule>
  </conditionalFormatting>
  <conditionalFormatting sqref="BR142">
    <cfRule type="cellIs" dxfId="7293" priority="7177" operator="equal">
      <formula>0</formula>
    </cfRule>
  </conditionalFormatting>
  <conditionalFormatting sqref="BR143">
    <cfRule type="cellIs" dxfId="7292" priority="7176" operator="equal">
      <formula>0</formula>
    </cfRule>
  </conditionalFormatting>
  <conditionalFormatting sqref="BR143">
    <cfRule type="cellIs" dxfId="7291" priority="7175" operator="equal">
      <formula>0</formula>
    </cfRule>
  </conditionalFormatting>
  <conditionalFormatting sqref="BR144">
    <cfRule type="cellIs" dxfId="7290" priority="7174" operator="equal">
      <formula>0</formula>
    </cfRule>
  </conditionalFormatting>
  <conditionalFormatting sqref="BR143">
    <cfRule type="cellIs" dxfId="7289" priority="7173" operator="equal">
      <formula>0</formula>
    </cfRule>
  </conditionalFormatting>
  <conditionalFormatting sqref="BR144">
    <cfRule type="cellIs" dxfId="7288" priority="7172" operator="equal">
      <formula>0</formula>
    </cfRule>
  </conditionalFormatting>
  <conditionalFormatting sqref="BR144">
    <cfRule type="cellIs" dxfId="7287" priority="7171" operator="equal">
      <formula>0</formula>
    </cfRule>
  </conditionalFormatting>
  <conditionalFormatting sqref="BR139">
    <cfRule type="cellIs" dxfId="7286" priority="7170" operator="equal">
      <formula>0</formula>
    </cfRule>
  </conditionalFormatting>
  <conditionalFormatting sqref="BR140">
    <cfRule type="cellIs" dxfId="7285" priority="7169" operator="equal">
      <formula>0</formula>
    </cfRule>
  </conditionalFormatting>
  <conditionalFormatting sqref="BR140">
    <cfRule type="cellIs" dxfId="7284" priority="7168" operator="equal">
      <formula>0</formula>
    </cfRule>
  </conditionalFormatting>
  <conditionalFormatting sqref="BR141">
    <cfRule type="cellIs" dxfId="7283" priority="7167" operator="equal">
      <formula>0</formula>
    </cfRule>
  </conditionalFormatting>
  <conditionalFormatting sqref="BR140">
    <cfRule type="cellIs" dxfId="7282" priority="7166" operator="equal">
      <formula>0</formula>
    </cfRule>
  </conditionalFormatting>
  <conditionalFormatting sqref="BR141">
    <cfRule type="cellIs" dxfId="7281" priority="7165" operator="equal">
      <formula>0</formula>
    </cfRule>
  </conditionalFormatting>
  <conditionalFormatting sqref="BR141">
    <cfRule type="cellIs" dxfId="7280" priority="7164" operator="equal">
      <formula>0</formula>
    </cfRule>
  </conditionalFormatting>
  <conditionalFormatting sqref="BR142">
    <cfRule type="cellIs" dxfId="7279" priority="7163" operator="equal">
      <formula>0</formula>
    </cfRule>
  </conditionalFormatting>
  <conditionalFormatting sqref="BR141">
    <cfRule type="cellIs" dxfId="7278" priority="7162" operator="equal">
      <formula>0</formula>
    </cfRule>
  </conditionalFormatting>
  <conditionalFormatting sqref="BR142">
    <cfRule type="cellIs" dxfId="7277" priority="7161" operator="equal">
      <formula>0</formula>
    </cfRule>
  </conditionalFormatting>
  <conditionalFormatting sqref="BR142">
    <cfRule type="cellIs" dxfId="7276" priority="7160" operator="equal">
      <formula>0</formula>
    </cfRule>
  </conditionalFormatting>
  <conditionalFormatting sqref="BR143">
    <cfRule type="cellIs" dxfId="7275" priority="7159" operator="equal">
      <formula>0</formula>
    </cfRule>
  </conditionalFormatting>
  <conditionalFormatting sqref="BR142">
    <cfRule type="cellIs" dxfId="7274" priority="7158" operator="equal">
      <formula>0</formula>
    </cfRule>
  </conditionalFormatting>
  <conditionalFormatting sqref="BR143">
    <cfRule type="cellIs" dxfId="7273" priority="7157" operator="equal">
      <formula>0</formula>
    </cfRule>
  </conditionalFormatting>
  <conditionalFormatting sqref="BR143">
    <cfRule type="cellIs" dxfId="7272" priority="7156" operator="equal">
      <formula>0</formula>
    </cfRule>
  </conditionalFormatting>
  <conditionalFormatting sqref="BR144">
    <cfRule type="cellIs" dxfId="7271" priority="7155" operator="equal">
      <formula>0</formula>
    </cfRule>
  </conditionalFormatting>
  <conditionalFormatting sqref="BR139">
    <cfRule type="cellIs" dxfId="7270" priority="7154" operator="equal">
      <formula>0</formula>
    </cfRule>
  </conditionalFormatting>
  <conditionalFormatting sqref="BR140">
    <cfRule type="cellIs" dxfId="7269" priority="7153" operator="equal">
      <formula>0</formula>
    </cfRule>
  </conditionalFormatting>
  <conditionalFormatting sqref="BR140">
    <cfRule type="cellIs" dxfId="7268" priority="7152" operator="equal">
      <formula>0</formula>
    </cfRule>
  </conditionalFormatting>
  <conditionalFormatting sqref="BR141">
    <cfRule type="cellIs" dxfId="7267" priority="7151" operator="equal">
      <formula>0</formula>
    </cfRule>
  </conditionalFormatting>
  <conditionalFormatting sqref="BR140">
    <cfRule type="cellIs" dxfId="7266" priority="7150" operator="equal">
      <formula>0</formula>
    </cfRule>
  </conditionalFormatting>
  <conditionalFormatting sqref="BR141">
    <cfRule type="cellIs" dxfId="7265" priority="7149" operator="equal">
      <formula>0</formula>
    </cfRule>
  </conditionalFormatting>
  <conditionalFormatting sqref="BR141">
    <cfRule type="cellIs" dxfId="7264" priority="7148" operator="equal">
      <formula>0</formula>
    </cfRule>
  </conditionalFormatting>
  <conditionalFormatting sqref="BR142">
    <cfRule type="cellIs" dxfId="7263" priority="7147" operator="equal">
      <formula>0</formula>
    </cfRule>
  </conditionalFormatting>
  <conditionalFormatting sqref="BR141">
    <cfRule type="cellIs" dxfId="7262" priority="7146" operator="equal">
      <formula>0</formula>
    </cfRule>
  </conditionalFormatting>
  <conditionalFormatting sqref="BR142">
    <cfRule type="cellIs" dxfId="7261" priority="7145" operator="equal">
      <formula>0</formula>
    </cfRule>
  </conditionalFormatting>
  <conditionalFormatting sqref="BR142">
    <cfRule type="cellIs" dxfId="7260" priority="7144" operator="equal">
      <formula>0</formula>
    </cfRule>
  </conditionalFormatting>
  <conditionalFormatting sqref="BR143">
    <cfRule type="cellIs" dxfId="7259" priority="7143" operator="equal">
      <formula>0</formula>
    </cfRule>
  </conditionalFormatting>
  <conditionalFormatting sqref="BR142">
    <cfRule type="cellIs" dxfId="7258" priority="7142" operator="equal">
      <formula>0</formula>
    </cfRule>
  </conditionalFormatting>
  <conditionalFormatting sqref="BR143">
    <cfRule type="cellIs" dxfId="7257" priority="7141" operator="equal">
      <formula>0</formula>
    </cfRule>
  </conditionalFormatting>
  <conditionalFormatting sqref="BR143">
    <cfRule type="cellIs" dxfId="7256" priority="7140" operator="equal">
      <formula>0</formula>
    </cfRule>
  </conditionalFormatting>
  <conditionalFormatting sqref="BR144">
    <cfRule type="cellIs" dxfId="7255" priority="7139" operator="equal">
      <formula>0</formula>
    </cfRule>
  </conditionalFormatting>
  <conditionalFormatting sqref="BR138">
    <cfRule type="cellIs" dxfId="7254" priority="7138" operator="equal">
      <formula>0</formula>
    </cfRule>
  </conditionalFormatting>
  <conditionalFormatting sqref="BR139">
    <cfRule type="cellIs" dxfId="7253" priority="7137" operator="equal">
      <formula>0</formula>
    </cfRule>
  </conditionalFormatting>
  <conditionalFormatting sqref="BR139">
    <cfRule type="cellIs" dxfId="7252" priority="7136" operator="equal">
      <formula>0</formula>
    </cfRule>
  </conditionalFormatting>
  <conditionalFormatting sqref="BR140">
    <cfRule type="cellIs" dxfId="7251" priority="7135" operator="equal">
      <formula>0</formula>
    </cfRule>
  </conditionalFormatting>
  <conditionalFormatting sqref="BR139">
    <cfRule type="cellIs" dxfId="7250" priority="7134" operator="equal">
      <formula>0</formula>
    </cfRule>
  </conditionalFormatting>
  <conditionalFormatting sqref="BR140">
    <cfRule type="cellIs" dxfId="7249" priority="7133" operator="equal">
      <formula>0</formula>
    </cfRule>
  </conditionalFormatting>
  <conditionalFormatting sqref="BR140">
    <cfRule type="cellIs" dxfId="7248" priority="7132" operator="equal">
      <formula>0</formula>
    </cfRule>
  </conditionalFormatting>
  <conditionalFormatting sqref="BR141">
    <cfRule type="cellIs" dxfId="7247" priority="7131" operator="equal">
      <formula>0</formula>
    </cfRule>
  </conditionalFormatting>
  <conditionalFormatting sqref="BR140">
    <cfRule type="cellIs" dxfId="7246" priority="7130" operator="equal">
      <formula>0</formula>
    </cfRule>
  </conditionalFormatting>
  <conditionalFormatting sqref="BR141">
    <cfRule type="cellIs" dxfId="7245" priority="7129" operator="equal">
      <formula>0</formula>
    </cfRule>
  </conditionalFormatting>
  <conditionalFormatting sqref="BR141">
    <cfRule type="cellIs" dxfId="7244" priority="7128" operator="equal">
      <formula>0</formula>
    </cfRule>
  </conditionalFormatting>
  <conditionalFormatting sqref="BR142">
    <cfRule type="cellIs" dxfId="7243" priority="7127" operator="equal">
      <formula>0</formula>
    </cfRule>
  </conditionalFormatting>
  <conditionalFormatting sqref="BR141">
    <cfRule type="cellIs" dxfId="7242" priority="7126" operator="equal">
      <formula>0</formula>
    </cfRule>
  </conditionalFormatting>
  <conditionalFormatting sqref="BR142">
    <cfRule type="cellIs" dxfId="7241" priority="7125" operator="equal">
      <formula>0</formula>
    </cfRule>
  </conditionalFormatting>
  <conditionalFormatting sqref="BR142">
    <cfRule type="cellIs" dxfId="7240" priority="7124" operator="equal">
      <formula>0</formula>
    </cfRule>
  </conditionalFormatting>
  <conditionalFormatting sqref="BR143">
    <cfRule type="cellIs" dxfId="7239" priority="7123" operator="equal">
      <formula>0</formula>
    </cfRule>
  </conditionalFormatting>
  <conditionalFormatting sqref="BR140">
    <cfRule type="cellIs" dxfId="7238" priority="7122" operator="equal">
      <formula>0</formula>
    </cfRule>
  </conditionalFormatting>
  <conditionalFormatting sqref="BR141">
    <cfRule type="cellIs" dxfId="7237" priority="7121" operator="equal">
      <formula>0</formula>
    </cfRule>
  </conditionalFormatting>
  <conditionalFormatting sqref="BR141">
    <cfRule type="cellIs" dxfId="7236" priority="7120" operator="equal">
      <formula>0</formula>
    </cfRule>
  </conditionalFormatting>
  <conditionalFormatting sqref="BR142">
    <cfRule type="cellIs" dxfId="7235" priority="7119" operator="equal">
      <formula>0</formula>
    </cfRule>
  </conditionalFormatting>
  <conditionalFormatting sqref="BR141">
    <cfRule type="cellIs" dxfId="7234" priority="7118" operator="equal">
      <formula>0</formula>
    </cfRule>
  </conditionalFormatting>
  <conditionalFormatting sqref="BR142">
    <cfRule type="cellIs" dxfId="7233" priority="7117" operator="equal">
      <formula>0</formula>
    </cfRule>
  </conditionalFormatting>
  <conditionalFormatting sqref="BR142">
    <cfRule type="cellIs" dxfId="7232" priority="7116" operator="equal">
      <formula>0</formula>
    </cfRule>
  </conditionalFormatting>
  <conditionalFormatting sqref="BR143">
    <cfRule type="cellIs" dxfId="7231" priority="7115" operator="equal">
      <formula>0</formula>
    </cfRule>
  </conditionalFormatting>
  <conditionalFormatting sqref="BR142">
    <cfRule type="cellIs" dxfId="7230" priority="7114" operator="equal">
      <formula>0</formula>
    </cfRule>
  </conditionalFormatting>
  <conditionalFormatting sqref="BR143">
    <cfRule type="cellIs" dxfId="7229" priority="7113" operator="equal">
      <formula>0</formula>
    </cfRule>
  </conditionalFormatting>
  <conditionalFormatting sqref="BR143">
    <cfRule type="cellIs" dxfId="7228" priority="7112" operator="equal">
      <formula>0</formula>
    </cfRule>
  </conditionalFormatting>
  <conditionalFormatting sqref="BR144">
    <cfRule type="cellIs" dxfId="7227" priority="7111" operator="equal">
      <formula>0</formula>
    </cfRule>
  </conditionalFormatting>
  <conditionalFormatting sqref="BR143">
    <cfRule type="cellIs" dxfId="7226" priority="7110" operator="equal">
      <formula>0</formula>
    </cfRule>
  </conditionalFormatting>
  <conditionalFormatting sqref="BR144">
    <cfRule type="cellIs" dxfId="7225" priority="7109" operator="equal">
      <formula>0</formula>
    </cfRule>
  </conditionalFormatting>
  <conditionalFormatting sqref="BR144">
    <cfRule type="cellIs" dxfId="7224" priority="7108" operator="equal">
      <formula>0</formula>
    </cfRule>
  </conditionalFormatting>
  <conditionalFormatting sqref="BR145">
    <cfRule type="cellIs" dxfId="7223" priority="7107" operator="equal">
      <formula>0</formula>
    </cfRule>
  </conditionalFormatting>
  <conditionalFormatting sqref="BR139">
    <cfRule type="cellIs" dxfId="7222" priority="7106" operator="equal">
      <formula>0</formula>
    </cfRule>
  </conditionalFormatting>
  <conditionalFormatting sqref="BR140">
    <cfRule type="cellIs" dxfId="7221" priority="7105" operator="equal">
      <formula>0</formula>
    </cfRule>
  </conditionalFormatting>
  <conditionalFormatting sqref="BR140">
    <cfRule type="cellIs" dxfId="7220" priority="7104" operator="equal">
      <formula>0</formula>
    </cfRule>
  </conditionalFormatting>
  <conditionalFormatting sqref="BR141">
    <cfRule type="cellIs" dxfId="7219" priority="7103" operator="equal">
      <formula>0</formula>
    </cfRule>
  </conditionalFormatting>
  <conditionalFormatting sqref="BR140">
    <cfRule type="cellIs" dxfId="7218" priority="7102" operator="equal">
      <formula>0</formula>
    </cfRule>
  </conditionalFormatting>
  <conditionalFormatting sqref="BR141">
    <cfRule type="cellIs" dxfId="7217" priority="7101" operator="equal">
      <formula>0</formula>
    </cfRule>
  </conditionalFormatting>
  <conditionalFormatting sqref="BR141">
    <cfRule type="cellIs" dxfId="7216" priority="7100" operator="equal">
      <formula>0</formula>
    </cfRule>
  </conditionalFormatting>
  <conditionalFormatting sqref="BR142">
    <cfRule type="cellIs" dxfId="7215" priority="7099" operator="equal">
      <formula>0</formula>
    </cfRule>
  </conditionalFormatting>
  <conditionalFormatting sqref="BR141">
    <cfRule type="cellIs" dxfId="7214" priority="7098" operator="equal">
      <formula>0</formula>
    </cfRule>
  </conditionalFormatting>
  <conditionalFormatting sqref="BR142">
    <cfRule type="cellIs" dxfId="7213" priority="7097" operator="equal">
      <formula>0</formula>
    </cfRule>
  </conditionalFormatting>
  <conditionalFormatting sqref="BR142">
    <cfRule type="cellIs" dxfId="7212" priority="7096" operator="equal">
      <formula>0</formula>
    </cfRule>
  </conditionalFormatting>
  <conditionalFormatting sqref="BR143">
    <cfRule type="cellIs" dxfId="7211" priority="7095" operator="equal">
      <formula>0</formula>
    </cfRule>
  </conditionalFormatting>
  <conditionalFormatting sqref="BR142">
    <cfRule type="cellIs" dxfId="7210" priority="7094" operator="equal">
      <formula>0</formula>
    </cfRule>
  </conditionalFormatting>
  <conditionalFormatting sqref="BR143">
    <cfRule type="cellIs" dxfId="7209" priority="7093" operator="equal">
      <formula>0</formula>
    </cfRule>
  </conditionalFormatting>
  <conditionalFormatting sqref="BR143">
    <cfRule type="cellIs" dxfId="7208" priority="7092" operator="equal">
      <formula>0</formula>
    </cfRule>
  </conditionalFormatting>
  <conditionalFormatting sqref="BR144">
    <cfRule type="cellIs" dxfId="7207" priority="7091" operator="equal">
      <formula>0</formula>
    </cfRule>
  </conditionalFormatting>
  <conditionalFormatting sqref="BR145">
    <cfRule type="cellIs" dxfId="7206" priority="7090" operator="equal">
      <formula>0</formula>
    </cfRule>
  </conditionalFormatting>
  <conditionalFormatting sqref="BR139">
    <cfRule type="cellIs" dxfId="7205" priority="7089" operator="equal">
      <formula>0</formula>
    </cfRule>
  </conditionalFormatting>
  <conditionalFormatting sqref="BR140">
    <cfRule type="cellIs" dxfId="7204" priority="7088" operator="equal">
      <formula>0</formula>
    </cfRule>
  </conditionalFormatting>
  <conditionalFormatting sqref="BR140">
    <cfRule type="cellIs" dxfId="7203" priority="7087" operator="equal">
      <formula>0</formula>
    </cfRule>
  </conditionalFormatting>
  <conditionalFormatting sqref="BR141">
    <cfRule type="cellIs" dxfId="7202" priority="7086" operator="equal">
      <formula>0</formula>
    </cfRule>
  </conditionalFormatting>
  <conditionalFormatting sqref="BR140">
    <cfRule type="cellIs" dxfId="7201" priority="7085" operator="equal">
      <formula>0</formula>
    </cfRule>
  </conditionalFormatting>
  <conditionalFormatting sqref="BR141">
    <cfRule type="cellIs" dxfId="7200" priority="7084" operator="equal">
      <formula>0</formula>
    </cfRule>
  </conditionalFormatting>
  <conditionalFormatting sqref="BR141">
    <cfRule type="cellIs" dxfId="7199" priority="7083" operator="equal">
      <formula>0</formula>
    </cfRule>
  </conditionalFormatting>
  <conditionalFormatting sqref="BR142">
    <cfRule type="cellIs" dxfId="7198" priority="7082" operator="equal">
      <formula>0</formula>
    </cfRule>
  </conditionalFormatting>
  <conditionalFormatting sqref="BR141">
    <cfRule type="cellIs" dxfId="7197" priority="7081" operator="equal">
      <formula>0</formula>
    </cfRule>
  </conditionalFormatting>
  <conditionalFormatting sqref="BR142">
    <cfRule type="cellIs" dxfId="7196" priority="7080" operator="equal">
      <formula>0</formula>
    </cfRule>
  </conditionalFormatting>
  <conditionalFormatting sqref="BR142">
    <cfRule type="cellIs" dxfId="7195" priority="7079" operator="equal">
      <formula>0</formula>
    </cfRule>
  </conditionalFormatting>
  <conditionalFormatting sqref="BR143">
    <cfRule type="cellIs" dxfId="7194" priority="7078" operator="equal">
      <formula>0</formula>
    </cfRule>
  </conditionalFormatting>
  <conditionalFormatting sqref="BR142">
    <cfRule type="cellIs" dxfId="7193" priority="7077" operator="equal">
      <formula>0</formula>
    </cfRule>
  </conditionalFormatting>
  <conditionalFormatting sqref="BR143">
    <cfRule type="cellIs" dxfId="7192" priority="7076" operator="equal">
      <formula>0</formula>
    </cfRule>
  </conditionalFormatting>
  <conditionalFormatting sqref="BR143">
    <cfRule type="cellIs" dxfId="7191" priority="7075" operator="equal">
      <formula>0</formula>
    </cfRule>
  </conditionalFormatting>
  <conditionalFormatting sqref="BR144">
    <cfRule type="cellIs" dxfId="7190" priority="7074" operator="equal">
      <formula>0</formula>
    </cfRule>
  </conditionalFormatting>
  <conditionalFormatting sqref="BR138">
    <cfRule type="cellIs" dxfId="7189" priority="7073" operator="equal">
      <formula>0</formula>
    </cfRule>
  </conditionalFormatting>
  <conditionalFormatting sqref="BR139">
    <cfRule type="cellIs" dxfId="7188" priority="7072" operator="equal">
      <formula>0</formula>
    </cfRule>
  </conditionalFormatting>
  <conditionalFormatting sqref="BR139">
    <cfRule type="cellIs" dxfId="7187" priority="7071" operator="equal">
      <formula>0</formula>
    </cfRule>
  </conditionalFormatting>
  <conditionalFormatting sqref="BR140">
    <cfRule type="cellIs" dxfId="7186" priority="7070" operator="equal">
      <formula>0</formula>
    </cfRule>
  </conditionalFormatting>
  <conditionalFormatting sqref="BR139">
    <cfRule type="cellIs" dxfId="7185" priority="7069" operator="equal">
      <formula>0</formula>
    </cfRule>
  </conditionalFormatting>
  <conditionalFormatting sqref="BR140">
    <cfRule type="cellIs" dxfId="7184" priority="7068" operator="equal">
      <formula>0</formula>
    </cfRule>
  </conditionalFormatting>
  <conditionalFormatting sqref="BR140">
    <cfRule type="cellIs" dxfId="7183" priority="7067" operator="equal">
      <formula>0</formula>
    </cfRule>
  </conditionalFormatting>
  <conditionalFormatting sqref="BR141">
    <cfRule type="cellIs" dxfId="7182" priority="7066" operator="equal">
      <formula>0</formula>
    </cfRule>
  </conditionalFormatting>
  <conditionalFormatting sqref="BR140">
    <cfRule type="cellIs" dxfId="7181" priority="7065" operator="equal">
      <formula>0</formula>
    </cfRule>
  </conditionalFormatting>
  <conditionalFormatting sqref="BR141">
    <cfRule type="cellIs" dxfId="7180" priority="7064" operator="equal">
      <formula>0</formula>
    </cfRule>
  </conditionalFormatting>
  <conditionalFormatting sqref="BR141">
    <cfRule type="cellIs" dxfId="7179" priority="7063" operator="equal">
      <formula>0</formula>
    </cfRule>
  </conditionalFormatting>
  <conditionalFormatting sqref="BR142">
    <cfRule type="cellIs" dxfId="7178" priority="7062" operator="equal">
      <formula>0</formula>
    </cfRule>
  </conditionalFormatting>
  <conditionalFormatting sqref="BR141">
    <cfRule type="cellIs" dxfId="7177" priority="7061" operator="equal">
      <formula>0</formula>
    </cfRule>
  </conditionalFormatting>
  <conditionalFormatting sqref="BR142">
    <cfRule type="cellIs" dxfId="7176" priority="7060" operator="equal">
      <formula>0</formula>
    </cfRule>
  </conditionalFormatting>
  <conditionalFormatting sqref="BR142">
    <cfRule type="cellIs" dxfId="7175" priority="7059" operator="equal">
      <formula>0</formula>
    </cfRule>
  </conditionalFormatting>
  <conditionalFormatting sqref="BR143">
    <cfRule type="cellIs" dxfId="7174" priority="7058" operator="equal">
      <formula>0</formula>
    </cfRule>
  </conditionalFormatting>
  <conditionalFormatting sqref="BR141">
    <cfRule type="cellIs" dxfId="7173" priority="7057" operator="equal">
      <formula>0</formula>
    </cfRule>
  </conditionalFormatting>
  <conditionalFormatting sqref="BR142">
    <cfRule type="cellIs" dxfId="7172" priority="7056" operator="equal">
      <formula>0</formula>
    </cfRule>
  </conditionalFormatting>
  <conditionalFormatting sqref="BR142">
    <cfRule type="cellIs" dxfId="7171" priority="7055" operator="equal">
      <formula>0</formula>
    </cfRule>
  </conditionalFormatting>
  <conditionalFormatting sqref="BR143">
    <cfRule type="cellIs" dxfId="7170" priority="7054" operator="equal">
      <formula>0</formula>
    </cfRule>
  </conditionalFormatting>
  <conditionalFormatting sqref="BR142">
    <cfRule type="cellIs" dxfId="7169" priority="7053" operator="equal">
      <formula>0</formula>
    </cfRule>
  </conditionalFormatting>
  <conditionalFormatting sqref="BR143">
    <cfRule type="cellIs" dxfId="7168" priority="7052" operator="equal">
      <formula>0</formula>
    </cfRule>
  </conditionalFormatting>
  <conditionalFormatting sqref="BR143">
    <cfRule type="cellIs" dxfId="7167" priority="7051" operator="equal">
      <formula>0</formula>
    </cfRule>
  </conditionalFormatting>
  <conditionalFormatting sqref="BR144">
    <cfRule type="cellIs" dxfId="7166" priority="7050" operator="equal">
      <formula>0</formula>
    </cfRule>
  </conditionalFormatting>
  <conditionalFormatting sqref="BR143">
    <cfRule type="cellIs" dxfId="7165" priority="7049" operator="equal">
      <formula>0</formula>
    </cfRule>
  </conditionalFormatting>
  <conditionalFormatting sqref="BR144">
    <cfRule type="cellIs" dxfId="7164" priority="7048" operator="equal">
      <formula>0</formula>
    </cfRule>
  </conditionalFormatting>
  <conditionalFormatting sqref="BR144">
    <cfRule type="cellIs" dxfId="7163" priority="7047" operator="equal">
      <formula>0</formula>
    </cfRule>
  </conditionalFormatting>
  <conditionalFormatting sqref="BR145">
    <cfRule type="cellIs" dxfId="7162" priority="7046" operator="equal">
      <formula>0</formula>
    </cfRule>
  </conditionalFormatting>
  <conditionalFormatting sqref="BR144">
    <cfRule type="cellIs" dxfId="7161" priority="7045" operator="equal">
      <formula>0</formula>
    </cfRule>
  </conditionalFormatting>
  <conditionalFormatting sqref="BR145">
    <cfRule type="cellIs" dxfId="7160" priority="7044" operator="equal">
      <formula>0</formula>
    </cfRule>
  </conditionalFormatting>
  <conditionalFormatting sqref="BR145">
    <cfRule type="cellIs" dxfId="7159" priority="7043" operator="equal">
      <formula>0</formula>
    </cfRule>
  </conditionalFormatting>
  <conditionalFormatting sqref="BR140">
    <cfRule type="cellIs" dxfId="7158" priority="7042" operator="equal">
      <formula>0</formula>
    </cfRule>
  </conditionalFormatting>
  <conditionalFormatting sqref="BR141">
    <cfRule type="cellIs" dxfId="7157" priority="7041" operator="equal">
      <formula>0</formula>
    </cfRule>
  </conditionalFormatting>
  <conditionalFormatting sqref="BR141">
    <cfRule type="cellIs" dxfId="7156" priority="7040" operator="equal">
      <formula>0</formula>
    </cfRule>
  </conditionalFormatting>
  <conditionalFormatting sqref="BR142">
    <cfRule type="cellIs" dxfId="7155" priority="7039" operator="equal">
      <formula>0</formula>
    </cfRule>
  </conditionalFormatting>
  <conditionalFormatting sqref="BR141">
    <cfRule type="cellIs" dxfId="7154" priority="7038" operator="equal">
      <formula>0</formula>
    </cfRule>
  </conditionalFormatting>
  <conditionalFormatting sqref="BR142">
    <cfRule type="cellIs" dxfId="7153" priority="7037" operator="equal">
      <formula>0</formula>
    </cfRule>
  </conditionalFormatting>
  <conditionalFormatting sqref="BR142">
    <cfRule type="cellIs" dxfId="7152" priority="7036" operator="equal">
      <formula>0</formula>
    </cfRule>
  </conditionalFormatting>
  <conditionalFormatting sqref="BR143">
    <cfRule type="cellIs" dxfId="7151" priority="7035" operator="equal">
      <formula>0</formula>
    </cfRule>
  </conditionalFormatting>
  <conditionalFormatting sqref="BR142">
    <cfRule type="cellIs" dxfId="7150" priority="7034" operator="equal">
      <formula>0</formula>
    </cfRule>
  </conditionalFormatting>
  <conditionalFormatting sqref="BR143">
    <cfRule type="cellIs" dxfId="7149" priority="7033" operator="equal">
      <formula>0</formula>
    </cfRule>
  </conditionalFormatting>
  <conditionalFormatting sqref="BR143">
    <cfRule type="cellIs" dxfId="7148" priority="7032" operator="equal">
      <formula>0</formula>
    </cfRule>
  </conditionalFormatting>
  <conditionalFormatting sqref="BR144">
    <cfRule type="cellIs" dxfId="7147" priority="7031" operator="equal">
      <formula>0</formula>
    </cfRule>
  </conditionalFormatting>
  <conditionalFormatting sqref="BR143">
    <cfRule type="cellIs" dxfId="7146" priority="7030" operator="equal">
      <formula>0</formula>
    </cfRule>
  </conditionalFormatting>
  <conditionalFormatting sqref="BR144">
    <cfRule type="cellIs" dxfId="7145" priority="7029" operator="equal">
      <formula>0</formula>
    </cfRule>
  </conditionalFormatting>
  <conditionalFormatting sqref="BR144">
    <cfRule type="cellIs" dxfId="7144" priority="7028" operator="equal">
      <formula>0</formula>
    </cfRule>
  </conditionalFormatting>
  <conditionalFormatting sqref="BR145">
    <cfRule type="cellIs" dxfId="7143" priority="7027" operator="equal">
      <formula>0</formula>
    </cfRule>
  </conditionalFormatting>
  <conditionalFormatting sqref="BR140">
    <cfRule type="cellIs" dxfId="7142" priority="7026" operator="equal">
      <formula>0</formula>
    </cfRule>
  </conditionalFormatting>
  <conditionalFormatting sqref="BR141">
    <cfRule type="cellIs" dxfId="7141" priority="7025" operator="equal">
      <formula>0</formula>
    </cfRule>
  </conditionalFormatting>
  <conditionalFormatting sqref="BR141">
    <cfRule type="cellIs" dxfId="7140" priority="7024" operator="equal">
      <formula>0</formula>
    </cfRule>
  </conditionalFormatting>
  <conditionalFormatting sqref="BR142">
    <cfRule type="cellIs" dxfId="7139" priority="7023" operator="equal">
      <formula>0</formula>
    </cfRule>
  </conditionalFormatting>
  <conditionalFormatting sqref="BR141">
    <cfRule type="cellIs" dxfId="7138" priority="7022" operator="equal">
      <formula>0</formula>
    </cfRule>
  </conditionalFormatting>
  <conditionalFormatting sqref="BR142">
    <cfRule type="cellIs" dxfId="7137" priority="7021" operator="equal">
      <formula>0</formula>
    </cfRule>
  </conditionalFormatting>
  <conditionalFormatting sqref="BR142">
    <cfRule type="cellIs" dxfId="7136" priority="7020" operator="equal">
      <formula>0</formula>
    </cfRule>
  </conditionalFormatting>
  <conditionalFormatting sqref="BR143">
    <cfRule type="cellIs" dxfId="7135" priority="7019" operator="equal">
      <formula>0</formula>
    </cfRule>
  </conditionalFormatting>
  <conditionalFormatting sqref="BR142">
    <cfRule type="cellIs" dxfId="7134" priority="7018" operator="equal">
      <formula>0</formula>
    </cfRule>
  </conditionalFormatting>
  <conditionalFormatting sqref="BR143">
    <cfRule type="cellIs" dxfId="7133" priority="7017" operator="equal">
      <formula>0</formula>
    </cfRule>
  </conditionalFormatting>
  <conditionalFormatting sqref="BR143">
    <cfRule type="cellIs" dxfId="7132" priority="7016" operator="equal">
      <formula>0</formula>
    </cfRule>
  </conditionalFormatting>
  <conditionalFormatting sqref="BR144">
    <cfRule type="cellIs" dxfId="7131" priority="7015" operator="equal">
      <formula>0</formula>
    </cfRule>
  </conditionalFormatting>
  <conditionalFormatting sqref="BR143">
    <cfRule type="cellIs" dxfId="7130" priority="7014" operator="equal">
      <formula>0</formula>
    </cfRule>
  </conditionalFormatting>
  <conditionalFormatting sqref="BR144">
    <cfRule type="cellIs" dxfId="7129" priority="7013" operator="equal">
      <formula>0</formula>
    </cfRule>
  </conditionalFormatting>
  <conditionalFormatting sqref="BR144">
    <cfRule type="cellIs" dxfId="7128" priority="7012" operator="equal">
      <formula>0</formula>
    </cfRule>
  </conditionalFormatting>
  <conditionalFormatting sqref="BR145">
    <cfRule type="cellIs" dxfId="7127" priority="7011" operator="equal">
      <formula>0</formula>
    </cfRule>
  </conditionalFormatting>
  <conditionalFormatting sqref="BR139">
    <cfRule type="cellIs" dxfId="7126" priority="7010" operator="equal">
      <formula>0</formula>
    </cfRule>
  </conditionalFormatting>
  <conditionalFormatting sqref="BR140">
    <cfRule type="cellIs" dxfId="7125" priority="7009" operator="equal">
      <formula>0</formula>
    </cfRule>
  </conditionalFormatting>
  <conditionalFormatting sqref="BR140">
    <cfRule type="cellIs" dxfId="7124" priority="7008" operator="equal">
      <formula>0</formula>
    </cfRule>
  </conditionalFormatting>
  <conditionalFormatting sqref="BR141">
    <cfRule type="cellIs" dxfId="7123" priority="7007" operator="equal">
      <formula>0</formula>
    </cfRule>
  </conditionalFormatting>
  <conditionalFormatting sqref="BR140">
    <cfRule type="cellIs" dxfId="7122" priority="7006" operator="equal">
      <formula>0</formula>
    </cfRule>
  </conditionalFormatting>
  <conditionalFormatting sqref="BR141">
    <cfRule type="cellIs" dxfId="7121" priority="7005" operator="equal">
      <formula>0</formula>
    </cfRule>
  </conditionalFormatting>
  <conditionalFormatting sqref="BR141">
    <cfRule type="cellIs" dxfId="7120" priority="7004" operator="equal">
      <formula>0</formula>
    </cfRule>
  </conditionalFormatting>
  <conditionalFormatting sqref="BR142">
    <cfRule type="cellIs" dxfId="7119" priority="7003" operator="equal">
      <formula>0</formula>
    </cfRule>
  </conditionalFormatting>
  <conditionalFormatting sqref="BR141">
    <cfRule type="cellIs" dxfId="7118" priority="7002" operator="equal">
      <formula>0</formula>
    </cfRule>
  </conditionalFormatting>
  <conditionalFormatting sqref="BR142">
    <cfRule type="cellIs" dxfId="7117" priority="7001" operator="equal">
      <formula>0</formula>
    </cfRule>
  </conditionalFormatting>
  <conditionalFormatting sqref="BR142">
    <cfRule type="cellIs" dxfId="7116" priority="7000" operator="equal">
      <formula>0</formula>
    </cfRule>
  </conditionalFormatting>
  <conditionalFormatting sqref="BR143">
    <cfRule type="cellIs" dxfId="7115" priority="6999" operator="equal">
      <formula>0</formula>
    </cfRule>
  </conditionalFormatting>
  <conditionalFormatting sqref="BR142">
    <cfRule type="cellIs" dxfId="7114" priority="6998" operator="equal">
      <formula>0</formula>
    </cfRule>
  </conditionalFormatting>
  <conditionalFormatting sqref="BR143">
    <cfRule type="cellIs" dxfId="7113" priority="6997" operator="equal">
      <formula>0</formula>
    </cfRule>
  </conditionalFormatting>
  <conditionalFormatting sqref="BR143">
    <cfRule type="cellIs" dxfId="7112" priority="6996" operator="equal">
      <formula>0</formula>
    </cfRule>
  </conditionalFormatting>
  <conditionalFormatting sqref="BR144">
    <cfRule type="cellIs" dxfId="7111" priority="6995" operator="equal">
      <formula>0</formula>
    </cfRule>
  </conditionalFormatting>
  <conditionalFormatting sqref="CT144:CU144">
    <cfRule type="cellIs" dxfId="7110" priority="6994" operator="equal">
      <formula>0</formula>
    </cfRule>
  </conditionalFormatting>
  <conditionalFormatting sqref="CT145:CU145">
    <cfRule type="cellIs" dxfId="7109" priority="6993" operator="equal">
      <formula>0</formula>
    </cfRule>
  </conditionalFormatting>
  <conditionalFormatting sqref="CT145:CU145">
    <cfRule type="cellIs" dxfId="7108" priority="6992" operator="equal">
      <formula>0</formula>
    </cfRule>
  </conditionalFormatting>
  <conditionalFormatting sqref="CT146:CU146">
    <cfRule type="cellIs" dxfId="7107" priority="6991" operator="equal">
      <formula>0</formula>
    </cfRule>
  </conditionalFormatting>
  <conditionalFormatting sqref="CT145:CU145">
    <cfRule type="cellIs" dxfId="7106" priority="6990" operator="equal">
      <formula>0</formula>
    </cfRule>
  </conditionalFormatting>
  <conditionalFormatting sqref="CT146:CU146">
    <cfRule type="cellIs" dxfId="7105" priority="6989" operator="equal">
      <formula>0</formula>
    </cfRule>
  </conditionalFormatting>
  <conditionalFormatting sqref="CT146:CU146">
    <cfRule type="cellIs" dxfId="7104" priority="6988" operator="equal">
      <formula>0</formula>
    </cfRule>
  </conditionalFormatting>
  <conditionalFormatting sqref="CT147:CU147">
    <cfRule type="cellIs" dxfId="7103" priority="6987" operator="equal">
      <formula>0</formula>
    </cfRule>
  </conditionalFormatting>
  <conditionalFormatting sqref="CT141:CU141">
    <cfRule type="cellIs" dxfId="7102" priority="6986" operator="equal">
      <formula>0</formula>
    </cfRule>
  </conditionalFormatting>
  <conditionalFormatting sqref="CT143:CU143">
    <cfRule type="cellIs" dxfId="7101" priority="6985" operator="equal">
      <formula>0</formula>
    </cfRule>
  </conditionalFormatting>
  <conditionalFormatting sqref="CT140:CU140">
    <cfRule type="cellIs" dxfId="7100" priority="6984" operator="equal">
      <formula>0</formula>
    </cfRule>
  </conditionalFormatting>
  <conditionalFormatting sqref="CT142:CU142">
    <cfRule type="cellIs" dxfId="7099" priority="6983" operator="equal">
      <formula>0</formula>
    </cfRule>
  </conditionalFormatting>
  <conditionalFormatting sqref="CT140:CU140">
    <cfRule type="cellIs" dxfId="7098" priority="6982" operator="equal">
      <formula>0</formula>
    </cfRule>
  </conditionalFormatting>
  <conditionalFormatting sqref="CT142:CU142">
    <cfRule type="cellIs" dxfId="7097" priority="6981" operator="equal">
      <formula>0</formula>
    </cfRule>
  </conditionalFormatting>
  <conditionalFormatting sqref="CT139:CU139">
    <cfRule type="cellIs" dxfId="7096" priority="6980" operator="equal">
      <formula>0</formula>
    </cfRule>
  </conditionalFormatting>
  <conditionalFormatting sqref="CT141:CU141">
    <cfRule type="cellIs" dxfId="7095" priority="6979" operator="equal">
      <formula>0</formula>
    </cfRule>
  </conditionalFormatting>
  <conditionalFormatting sqref="CT142:CU142">
    <cfRule type="cellIs" dxfId="7094" priority="6978" operator="equal">
      <formula>0</formula>
    </cfRule>
  </conditionalFormatting>
  <conditionalFormatting sqref="CT141:CU141">
    <cfRule type="cellIs" dxfId="7093" priority="6977" operator="equal">
      <formula>0</formula>
    </cfRule>
  </conditionalFormatting>
  <conditionalFormatting sqref="CT141:CU141">
    <cfRule type="cellIs" dxfId="7092" priority="6976" operator="equal">
      <formula>0</formula>
    </cfRule>
  </conditionalFormatting>
  <conditionalFormatting sqref="CT140:CU140">
    <cfRule type="cellIs" dxfId="7091" priority="6975" operator="equal">
      <formula>0</formula>
    </cfRule>
  </conditionalFormatting>
  <conditionalFormatting sqref="CT142:CU142">
    <cfRule type="cellIs" dxfId="7090" priority="6974" operator="equal">
      <formula>0</formula>
    </cfRule>
  </conditionalFormatting>
  <conditionalFormatting sqref="CT142:CU142">
    <cfRule type="cellIs" dxfId="7089" priority="6973" operator="equal">
      <formula>0</formula>
    </cfRule>
  </conditionalFormatting>
  <conditionalFormatting sqref="CT144:CU144">
    <cfRule type="cellIs" dxfId="7088" priority="6972" operator="equal">
      <formula>0</formula>
    </cfRule>
  </conditionalFormatting>
  <conditionalFormatting sqref="CT141:CU141">
    <cfRule type="cellIs" dxfId="7087" priority="6971" operator="equal">
      <formula>0</formula>
    </cfRule>
  </conditionalFormatting>
  <conditionalFormatting sqref="CT143:CU143">
    <cfRule type="cellIs" dxfId="7086" priority="6970" operator="equal">
      <formula>0</formula>
    </cfRule>
  </conditionalFormatting>
  <conditionalFormatting sqref="CT141:CU141">
    <cfRule type="cellIs" dxfId="7085" priority="6969" operator="equal">
      <formula>0</formula>
    </cfRule>
  </conditionalFormatting>
  <conditionalFormatting sqref="CT143:CU143">
    <cfRule type="cellIs" dxfId="7084" priority="6968" operator="equal">
      <formula>0</formula>
    </cfRule>
  </conditionalFormatting>
  <conditionalFormatting sqref="CT140:CU140">
    <cfRule type="cellIs" dxfId="7083" priority="6967" operator="equal">
      <formula>0</formula>
    </cfRule>
  </conditionalFormatting>
  <conditionalFormatting sqref="CT142:CU142">
    <cfRule type="cellIs" dxfId="7082" priority="6966" operator="equal">
      <formula>0</formula>
    </cfRule>
  </conditionalFormatting>
  <conditionalFormatting sqref="CT143:CU143">
    <cfRule type="cellIs" dxfId="7081" priority="6965" operator="equal">
      <formula>0</formula>
    </cfRule>
  </conditionalFormatting>
  <conditionalFormatting sqref="CT142:CU142">
    <cfRule type="cellIs" dxfId="7080" priority="6964" operator="equal">
      <formula>0</formula>
    </cfRule>
  </conditionalFormatting>
  <conditionalFormatting sqref="CT142:CU142">
    <cfRule type="cellIs" dxfId="7079" priority="6963" operator="equal">
      <formula>0</formula>
    </cfRule>
  </conditionalFormatting>
  <conditionalFormatting sqref="CT141:CU141">
    <cfRule type="cellIs" dxfId="7078" priority="6962" operator="equal">
      <formula>0</formula>
    </cfRule>
  </conditionalFormatting>
  <conditionalFormatting sqref="CT143:CU143">
    <cfRule type="cellIs" dxfId="7077" priority="6961" operator="equal">
      <formula>0</formula>
    </cfRule>
  </conditionalFormatting>
  <conditionalFormatting sqref="CT145:CU145">
    <cfRule type="cellIs" dxfId="7076" priority="6960" operator="equal">
      <formula>0</formula>
    </cfRule>
  </conditionalFormatting>
  <conditionalFormatting sqref="CT146:CU146">
    <cfRule type="cellIs" dxfId="7075" priority="6959" operator="equal">
      <formula>0</formula>
    </cfRule>
  </conditionalFormatting>
  <conditionalFormatting sqref="CT146:CU146">
    <cfRule type="cellIs" dxfId="7074" priority="6958" operator="equal">
      <formula>0</formula>
    </cfRule>
  </conditionalFormatting>
  <conditionalFormatting sqref="CT146:CU146">
    <cfRule type="cellIs" dxfId="7073" priority="6957" operator="equal">
      <formula>0</formula>
    </cfRule>
  </conditionalFormatting>
  <conditionalFormatting sqref="CT142:CU142">
    <cfRule type="cellIs" dxfId="7072" priority="6956" operator="equal">
      <formula>0</formula>
    </cfRule>
  </conditionalFormatting>
  <conditionalFormatting sqref="CT144:CU144">
    <cfRule type="cellIs" dxfId="7071" priority="6955" operator="equal">
      <formula>0</formula>
    </cfRule>
  </conditionalFormatting>
  <conditionalFormatting sqref="CT141:CU141">
    <cfRule type="cellIs" dxfId="7070" priority="6954" operator="equal">
      <formula>0</formula>
    </cfRule>
  </conditionalFormatting>
  <conditionalFormatting sqref="CT143:CU143">
    <cfRule type="cellIs" dxfId="7069" priority="6953" operator="equal">
      <formula>0</formula>
    </cfRule>
  </conditionalFormatting>
  <conditionalFormatting sqref="CT141:CU141">
    <cfRule type="cellIs" dxfId="7068" priority="6952" operator="equal">
      <formula>0</formula>
    </cfRule>
  </conditionalFormatting>
  <conditionalFormatting sqref="CT143:CU143">
    <cfRule type="cellIs" dxfId="7067" priority="6951" operator="equal">
      <formula>0</formula>
    </cfRule>
  </conditionalFormatting>
  <conditionalFormatting sqref="CT140:CU140">
    <cfRule type="cellIs" dxfId="7066" priority="6950" operator="equal">
      <formula>0</formula>
    </cfRule>
  </conditionalFormatting>
  <conditionalFormatting sqref="CT142:CU142">
    <cfRule type="cellIs" dxfId="7065" priority="6949" operator="equal">
      <formula>0</formula>
    </cfRule>
  </conditionalFormatting>
  <conditionalFormatting sqref="CT143:CU143">
    <cfRule type="cellIs" dxfId="7064" priority="6948" operator="equal">
      <formula>0</formula>
    </cfRule>
  </conditionalFormatting>
  <conditionalFormatting sqref="CT142:CU142">
    <cfRule type="cellIs" dxfId="7063" priority="6947" operator="equal">
      <formula>0</formula>
    </cfRule>
  </conditionalFormatting>
  <conditionalFormatting sqref="CT142:CU142">
    <cfRule type="cellIs" dxfId="7062" priority="6946" operator="equal">
      <formula>0</formula>
    </cfRule>
  </conditionalFormatting>
  <conditionalFormatting sqref="CT141:CU141">
    <cfRule type="cellIs" dxfId="7061" priority="6945" operator="equal">
      <formula>0</formula>
    </cfRule>
  </conditionalFormatting>
  <conditionalFormatting sqref="CT143:CU143">
    <cfRule type="cellIs" dxfId="7060" priority="6944" operator="equal">
      <formula>0</formula>
    </cfRule>
  </conditionalFormatting>
  <conditionalFormatting sqref="CT143:CU143">
    <cfRule type="cellIs" dxfId="7059" priority="6943" operator="equal">
      <formula>0</formula>
    </cfRule>
  </conditionalFormatting>
  <conditionalFormatting sqref="CT145:CU145">
    <cfRule type="cellIs" dxfId="7058" priority="6942" operator="equal">
      <formula>0</formula>
    </cfRule>
  </conditionalFormatting>
  <conditionalFormatting sqref="CT142:CU142">
    <cfRule type="cellIs" dxfId="7057" priority="6941" operator="equal">
      <formula>0</formula>
    </cfRule>
  </conditionalFormatting>
  <conditionalFormatting sqref="CT144:CU144">
    <cfRule type="cellIs" dxfId="7056" priority="6940" operator="equal">
      <formula>0</formula>
    </cfRule>
  </conditionalFormatting>
  <conditionalFormatting sqref="CT142:CU142">
    <cfRule type="cellIs" dxfId="7055" priority="6939" operator="equal">
      <formula>0</formula>
    </cfRule>
  </conditionalFormatting>
  <conditionalFormatting sqref="CT144:CU144">
    <cfRule type="cellIs" dxfId="7054" priority="6938" operator="equal">
      <formula>0</formula>
    </cfRule>
  </conditionalFormatting>
  <conditionalFormatting sqref="CT141:CU141">
    <cfRule type="cellIs" dxfId="7053" priority="6937" operator="equal">
      <formula>0</formula>
    </cfRule>
  </conditionalFormatting>
  <conditionalFormatting sqref="CT143:CU143">
    <cfRule type="cellIs" dxfId="7052" priority="6936" operator="equal">
      <formula>0</formula>
    </cfRule>
  </conditionalFormatting>
  <conditionalFormatting sqref="CT144:CU144">
    <cfRule type="cellIs" dxfId="7051" priority="6935" operator="equal">
      <formula>0</formula>
    </cfRule>
  </conditionalFormatting>
  <conditionalFormatting sqref="CT143:CU143">
    <cfRule type="cellIs" dxfId="7050" priority="6934" operator="equal">
      <formula>0</formula>
    </cfRule>
  </conditionalFormatting>
  <conditionalFormatting sqref="CT143:CU143">
    <cfRule type="cellIs" dxfId="7049" priority="6933" operator="equal">
      <formula>0</formula>
    </cfRule>
  </conditionalFormatting>
  <conditionalFormatting sqref="CT142:CU142">
    <cfRule type="cellIs" dxfId="7048" priority="6932" operator="equal">
      <formula>0</formula>
    </cfRule>
  </conditionalFormatting>
  <conditionalFormatting sqref="CT144:CU144">
    <cfRule type="cellIs" dxfId="7047" priority="6931" operator="equal">
      <formula>0</formula>
    </cfRule>
  </conditionalFormatting>
  <conditionalFormatting sqref="DB144:DE144">
    <cfRule type="cellIs" dxfId="7046" priority="6930" operator="equal">
      <formula>0</formula>
    </cfRule>
  </conditionalFormatting>
  <conditionalFormatting sqref="DB145:DE145">
    <cfRule type="cellIs" dxfId="7045" priority="6929" operator="equal">
      <formula>0</formula>
    </cfRule>
  </conditionalFormatting>
  <conditionalFormatting sqref="DB145:DE145">
    <cfRule type="cellIs" dxfId="7044" priority="6928" operator="equal">
      <formula>0</formula>
    </cfRule>
  </conditionalFormatting>
  <conditionalFormatting sqref="DB146:DE146">
    <cfRule type="cellIs" dxfId="7043" priority="6927" operator="equal">
      <formula>0</formula>
    </cfRule>
  </conditionalFormatting>
  <conditionalFormatting sqref="DB145:DE145">
    <cfRule type="cellIs" dxfId="7042" priority="6926" operator="equal">
      <formula>0</formula>
    </cfRule>
  </conditionalFormatting>
  <conditionalFormatting sqref="DB146:DE146">
    <cfRule type="cellIs" dxfId="7041" priority="6925" operator="equal">
      <formula>0</formula>
    </cfRule>
  </conditionalFormatting>
  <conditionalFormatting sqref="DB146:DE146">
    <cfRule type="cellIs" dxfId="7040" priority="6924" operator="equal">
      <formula>0</formula>
    </cfRule>
  </conditionalFormatting>
  <conditionalFormatting sqref="DB147:DE147">
    <cfRule type="cellIs" dxfId="7039" priority="6923" operator="equal">
      <formula>0</formula>
    </cfRule>
  </conditionalFormatting>
  <conditionalFormatting sqref="DB138:DE138">
    <cfRule type="cellIs" dxfId="7038" priority="6922" operator="equal">
      <formula>0</formula>
    </cfRule>
  </conditionalFormatting>
  <conditionalFormatting sqref="DB139:DE139">
    <cfRule type="cellIs" dxfId="7037" priority="6921" operator="equal">
      <formula>0</formula>
    </cfRule>
  </conditionalFormatting>
  <conditionalFormatting sqref="DB139:DE139">
    <cfRule type="cellIs" dxfId="7036" priority="6920" operator="equal">
      <formula>0</formula>
    </cfRule>
  </conditionalFormatting>
  <conditionalFormatting sqref="DB140:DE140">
    <cfRule type="cellIs" dxfId="7035" priority="6919" operator="equal">
      <formula>0</formula>
    </cfRule>
  </conditionalFormatting>
  <conditionalFormatting sqref="DB139:DE139">
    <cfRule type="cellIs" dxfId="7034" priority="6918" operator="equal">
      <formula>0</formula>
    </cfRule>
  </conditionalFormatting>
  <conditionalFormatting sqref="DB140:DE140">
    <cfRule type="cellIs" dxfId="7033" priority="6917" operator="equal">
      <formula>0</formula>
    </cfRule>
  </conditionalFormatting>
  <conditionalFormatting sqref="DB140:DE140">
    <cfRule type="cellIs" dxfId="7032" priority="6916" operator="equal">
      <formula>0</formula>
    </cfRule>
  </conditionalFormatting>
  <conditionalFormatting sqref="DB141:DE141">
    <cfRule type="cellIs" dxfId="7031" priority="6915" operator="equal">
      <formula>0</formula>
    </cfRule>
  </conditionalFormatting>
  <conditionalFormatting sqref="DB140:DE140">
    <cfRule type="cellIs" dxfId="7030" priority="6914" operator="equal">
      <formula>0</formula>
    </cfRule>
  </conditionalFormatting>
  <conditionalFormatting sqref="DB141:DE141">
    <cfRule type="cellIs" dxfId="7029" priority="6913" operator="equal">
      <formula>0</formula>
    </cfRule>
  </conditionalFormatting>
  <conditionalFormatting sqref="DB141:DE141">
    <cfRule type="cellIs" dxfId="7028" priority="6912" operator="equal">
      <formula>0</formula>
    </cfRule>
  </conditionalFormatting>
  <conditionalFormatting sqref="DB142:DE142">
    <cfRule type="cellIs" dxfId="7027" priority="6911" operator="equal">
      <formula>0</formula>
    </cfRule>
  </conditionalFormatting>
  <conditionalFormatting sqref="DB141:DE141">
    <cfRule type="cellIs" dxfId="7026" priority="6910" operator="equal">
      <formula>0</formula>
    </cfRule>
  </conditionalFormatting>
  <conditionalFormatting sqref="DB142:DE142">
    <cfRule type="cellIs" dxfId="7025" priority="6909" operator="equal">
      <formula>0</formula>
    </cfRule>
  </conditionalFormatting>
  <conditionalFormatting sqref="DB142:DE142">
    <cfRule type="cellIs" dxfId="7024" priority="6908" operator="equal">
      <formula>0</formula>
    </cfRule>
  </conditionalFormatting>
  <conditionalFormatting sqref="DB143:DE143">
    <cfRule type="cellIs" dxfId="7023" priority="6907" operator="equal">
      <formula>0</formula>
    </cfRule>
  </conditionalFormatting>
  <conditionalFormatting sqref="DB137:DE137">
    <cfRule type="cellIs" dxfId="7022" priority="6906" operator="equal">
      <formula>0</formula>
    </cfRule>
  </conditionalFormatting>
  <conditionalFormatting sqref="DB138:DE138">
    <cfRule type="cellIs" dxfId="7021" priority="6905" operator="equal">
      <formula>0</formula>
    </cfRule>
  </conditionalFormatting>
  <conditionalFormatting sqref="DB138:DE138">
    <cfRule type="cellIs" dxfId="7020" priority="6904" operator="equal">
      <formula>0</formula>
    </cfRule>
  </conditionalFormatting>
  <conditionalFormatting sqref="DB139:DE139">
    <cfRule type="cellIs" dxfId="7019" priority="6903" operator="equal">
      <formula>0</formula>
    </cfRule>
  </conditionalFormatting>
  <conditionalFormatting sqref="DB138:DE138">
    <cfRule type="cellIs" dxfId="7018" priority="6902" operator="equal">
      <formula>0</formula>
    </cfRule>
  </conditionalFormatting>
  <conditionalFormatting sqref="DB139:DE139">
    <cfRule type="cellIs" dxfId="7017" priority="6901" operator="equal">
      <formula>0</formula>
    </cfRule>
  </conditionalFormatting>
  <conditionalFormatting sqref="DB139:DE139">
    <cfRule type="cellIs" dxfId="7016" priority="6900" operator="equal">
      <formula>0</formula>
    </cfRule>
  </conditionalFormatting>
  <conditionalFormatting sqref="DB140:DE140">
    <cfRule type="cellIs" dxfId="7015" priority="6899" operator="equal">
      <formula>0</formula>
    </cfRule>
  </conditionalFormatting>
  <conditionalFormatting sqref="DB139:DE139">
    <cfRule type="cellIs" dxfId="7014" priority="6898" operator="equal">
      <formula>0</formula>
    </cfRule>
  </conditionalFormatting>
  <conditionalFormatting sqref="DB140:DE140">
    <cfRule type="cellIs" dxfId="7013" priority="6897" operator="equal">
      <formula>0</formula>
    </cfRule>
  </conditionalFormatting>
  <conditionalFormatting sqref="DB140:DE140">
    <cfRule type="cellIs" dxfId="7012" priority="6896" operator="equal">
      <formula>0</formula>
    </cfRule>
  </conditionalFormatting>
  <conditionalFormatting sqref="DB141:DE141">
    <cfRule type="cellIs" dxfId="7011" priority="6895" operator="equal">
      <formula>0</formula>
    </cfRule>
  </conditionalFormatting>
  <conditionalFormatting sqref="DB140:DE140">
    <cfRule type="cellIs" dxfId="7010" priority="6894" operator="equal">
      <formula>0</formula>
    </cfRule>
  </conditionalFormatting>
  <conditionalFormatting sqref="DB141:DE141">
    <cfRule type="cellIs" dxfId="7009" priority="6893" operator="equal">
      <formula>0</formula>
    </cfRule>
  </conditionalFormatting>
  <conditionalFormatting sqref="DB141:DE141">
    <cfRule type="cellIs" dxfId="7008" priority="6892" operator="equal">
      <formula>0</formula>
    </cfRule>
  </conditionalFormatting>
  <conditionalFormatting sqref="DB142:DE142">
    <cfRule type="cellIs" dxfId="7007" priority="6891" operator="equal">
      <formula>0</formula>
    </cfRule>
  </conditionalFormatting>
  <conditionalFormatting sqref="DB143:DE143">
    <cfRule type="cellIs" dxfId="7006" priority="6890" operator="equal">
      <formula>0</formula>
    </cfRule>
  </conditionalFormatting>
  <conditionalFormatting sqref="DB144:DE144">
    <cfRule type="cellIs" dxfId="7005" priority="6889" operator="equal">
      <formula>0</formula>
    </cfRule>
  </conditionalFormatting>
  <conditionalFormatting sqref="DB144:DE144">
    <cfRule type="cellIs" dxfId="7004" priority="6888" operator="equal">
      <formula>0</formula>
    </cfRule>
  </conditionalFormatting>
  <conditionalFormatting sqref="DB144:DE144">
    <cfRule type="cellIs" dxfId="7003" priority="6887" operator="equal">
      <formula>0</formula>
    </cfRule>
  </conditionalFormatting>
  <conditionalFormatting sqref="DB137:DE137">
    <cfRule type="cellIs" dxfId="7002" priority="6886" operator="equal">
      <formula>0</formula>
    </cfRule>
  </conditionalFormatting>
  <conditionalFormatting sqref="DB138:DE138">
    <cfRule type="cellIs" dxfId="7001" priority="6885" operator="equal">
      <formula>0</formula>
    </cfRule>
  </conditionalFormatting>
  <conditionalFormatting sqref="DB138:DE138">
    <cfRule type="cellIs" dxfId="7000" priority="6884" operator="equal">
      <formula>0</formula>
    </cfRule>
  </conditionalFormatting>
  <conditionalFormatting sqref="DB139:DE139">
    <cfRule type="cellIs" dxfId="6999" priority="6883" operator="equal">
      <formula>0</formula>
    </cfRule>
  </conditionalFormatting>
  <conditionalFormatting sqref="DB138:DE138">
    <cfRule type="cellIs" dxfId="6998" priority="6882" operator="equal">
      <formula>0</formula>
    </cfRule>
  </conditionalFormatting>
  <conditionalFormatting sqref="DB139:DE139">
    <cfRule type="cellIs" dxfId="6997" priority="6881" operator="equal">
      <formula>0</formula>
    </cfRule>
  </conditionalFormatting>
  <conditionalFormatting sqref="DB139:DE139">
    <cfRule type="cellIs" dxfId="6996" priority="6880" operator="equal">
      <formula>0</formula>
    </cfRule>
  </conditionalFormatting>
  <conditionalFormatting sqref="DB140:DE140">
    <cfRule type="cellIs" dxfId="6995" priority="6879" operator="equal">
      <formula>0</formula>
    </cfRule>
  </conditionalFormatting>
  <conditionalFormatting sqref="DB139:DE139">
    <cfRule type="cellIs" dxfId="6994" priority="6878" operator="equal">
      <formula>0</formula>
    </cfRule>
  </conditionalFormatting>
  <conditionalFormatting sqref="DB140:DE140">
    <cfRule type="cellIs" dxfId="6993" priority="6877" operator="equal">
      <formula>0</formula>
    </cfRule>
  </conditionalFormatting>
  <conditionalFormatting sqref="DB140:DE140">
    <cfRule type="cellIs" dxfId="6992" priority="6876" operator="equal">
      <formula>0</formula>
    </cfRule>
  </conditionalFormatting>
  <conditionalFormatting sqref="DB141:DE141">
    <cfRule type="cellIs" dxfId="6991" priority="6875" operator="equal">
      <formula>0</formula>
    </cfRule>
  </conditionalFormatting>
  <conditionalFormatting sqref="DB140:DE140">
    <cfRule type="cellIs" dxfId="6990" priority="6874" operator="equal">
      <formula>0</formula>
    </cfRule>
  </conditionalFormatting>
  <conditionalFormatting sqref="DB141:DE141">
    <cfRule type="cellIs" dxfId="6989" priority="6873" operator="equal">
      <formula>0</formula>
    </cfRule>
  </conditionalFormatting>
  <conditionalFormatting sqref="DB141:DE141">
    <cfRule type="cellIs" dxfId="6988" priority="6872" operator="equal">
      <formula>0</formula>
    </cfRule>
  </conditionalFormatting>
  <conditionalFormatting sqref="DB142:DE142">
    <cfRule type="cellIs" dxfId="6987" priority="6871" operator="equal">
      <formula>0</formula>
    </cfRule>
  </conditionalFormatting>
  <conditionalFormatting sqref="DB136:DE136">
    <cfRule type="cellIs" dxfId="6986" priority="6870" operator="equal">
      <formula>0</formula>
    </cfRule>
  </conditionalFormatting>
  <conditionalFormatting sqref="DB137:DE137">
    <cfRule type="cellIs" dxfId="6985" priority="6869" operator="equal">
      <formula>0</formula>
    </cfRule>
  </conditionalFormatting>
  <conditionalFormatting sqref="DB137:DE137">
    <cfRule type="cellIs" dxfId="6984" priority="6868" operator="equal">
      <formula>0</formula>
    </cfRule>
  </conditionalFormatting>
  <conditionalFormatting sqref="DB138:DE138">
    <cfRule type="cellIs" dxfId="6983" priority="6867" operator="equal">
      <formula>0</formula>
    </cfRule>
  </conditionalFormatting>
  <conditionalFormatting sqref="DB137:DE137">
    <cfRule type="cellIs" dxfId="6982" priority="6866" operator="equal">
      <formula>0</formula>
    </cfRule>
  </conditionalFormatting>
  <conditionalFormatting sqref="DB138:DE138">
    <cfRule type="cellIs" dxfId="6981" priority="6865" operator="equal">
      <formula>0</formula>
    </cfRule>
  </conditionalFormatting>
  <conditionalFormatting sqref="DB138:DE138">
    <cfRule type="cellIs" dxfId="6980" priority="6864" operator="equal">
      <formula>0</formula>
    </cfRule>
  </conditionalFormatting>
  <conditionalFormatting sqref="DB139:DE139">
    <cfRule type="cellIs" dxfId="6979" priority="6863" operator="equal">
      <formula>0</formula>
    </cfRule>
  </conditionalFormatting>
  <conditionalFormatting sqref="DB138:DE138">
    <cfRule type="cellIs" dxfId="6978" priority="6862" operator="equal">
      <formula>0</formula>
    </cfRule>
  </conditionalFormatting>
  <conditionalFormatting sqref="DB139:DE139">
    <cfRule type="cellIs" dxfId="6977" priority="6861" operator="equal">
      <formula>0</formula>
    </cfRule>
  </conditionalFormatting>
  <conditionalFormatting sqref="DB139:DE139">
    <cfRule type="cellIs" dxfId="6976" priority="6860" operator="equal">
      <formula>0</formula>
    </cfRule>
  </conditionalFormatting>
  <conditionalFormatting sqref="DB140:DE140">
    <cfRule type="cellIs" dxfId="6975" priority="6859" operator="equal">
      <formula>0</formula>
    </cfRule>
  </conditionalFormatting>
  <conditionalFormatting sqref="DB139:DE139">
    <cfRule type="cellIs" dxfId="6974" priority="6858" operator="equal">
      <formula>0</formula>
    </cfRule>
  </conditionalFormatting>
  <conditionalFormatting sqref="DB140:DE140">
    <cfRule type="cellIs" dxfId="6973" priority="6857" operator="equal">
      <formula>0</formula>
    </cfRule>
  </conditionalFormatting>
  <conditionalFormatting sqref="DB140:DE140">
    <cfRule type="cellIs" dxfId="6972" priority="6856" operator="equal">
      <formula>0</formula>
    </cfRule>
  </conditionalFormatting>
  <conditionalFormatting sqref="DB141:DE141">
    <cfRule type="cellIs" dxfId="6971" priority="6855" operator="equal">
      <formula>0</formula>
    </cfRule>
  </conditionalFormatting>
  <conditionalFormatting sqref="DB139:DE139">
    <cfRule type="cellIs" dxfId="6970" priority="6854" operator="equal">
      <formula>0</formula>
    </cfRule>
  </conditionalFormatting>
  <conditionalFormatting sqref="DB140:DE140">
    <cfRule type="cellIs" dxfId="6969" priority="6853" operator="equal">
      <formula>0</formula>
    </cfRule>
  </conditionalFormatting>
  <conditionalFormatting sqref="DB140:DE140">
    <cfRule type="cellIs" dxfId="6968" priority="6852" operator="equal">
      <formula>0</formula>
    </cfRule>
  </conditionalFormatting>
  <conditionalFormatting sqref="DB141:DE141">
    <cfRule type="cellIs" dxfId="6967" priority="6851" operator="equal">
      <formula>0</formula>
    </cfRule>
  </conditionalFormatting>
  <conditionalFormatting sqref="DB140:DE140">
    <cfRule type="cellIs" dxfId="6966" priority="6850" operator="equal">
      <formula>0</formula>
    </cfRule>
  </conditionalFormatting>
  <conditionalFormatting sqref="DB141:DE141">
    <cfRule type="cellIs" dxfId="6965" priority="6849" operator="equal">
      <formula>0</formula>
    </cfRule>
  </conditionalFormatting>
  <conditionalFormatting sqref="DB141:DE141">
    <cfRule type="cellIs" dxfId="6964" priority="6848" operator="equal">
      <formula>0</formula>
    </cfRule>
  </conditionalFormatting>
  <conditionalFormatting sqref="DB142:DE142">
    <cfRule type="cellIs" dxfId="6963" priority="6847" operator="equal">
      <formula>0</formula>
    </cfRule>
  </conditionalFormatting>
  <conditionalFormatting sqref="DB141:DE141">
    <cfRule type="cellIs" dxfId="6962" priority="6846" operator="equal">
      <formula>0</formula>
    </cfRule>
  </conditionalFormatting>
  <conditionalFormatting sqref="DB142:DE142">
    <cfRule type="cellIs" dxfId="6961" priority="6845" operator="equal">
      <formula>0</formula>
    </cfRule>
  </conditionalFormatting>
  <conditionalFormatting sqref="DB142:DE142">
    <cfRule type="cellIs" dxfId="6960" priority="6844" operator="equal">
      <formula>0</formula>
    </cfRule>
  </conditionalFormatting>
  <conditionalFormatting sqref="DB143:DE143">
    <cfRule type="cellIs" dxfId="6959" priority="6843" operator="equal">
      <formula>0</formula>
    </cfRule>
  </conditionalFormatting>
  <conditionalFormatting sqref="DB142:DE142">
    <cfRule type="cellIs" dxfId="6958" priority="6842" operator="equal">
      <formula>0</formula>
    </cfRule>
  </conditionalFormatting>
  <conditionalFormatting sqref="DB143:DE143">
    <cfRule type="cellIs" dxfId="6957" priority="6841" operator="equal">
      <formula>0</formula>
    </cfRule>
  </conditionalFormatting>
  <conditionalFormatting sqref="DB143:DE143">
    <cfRule type="cellIs" dxfId="6956" priority="6840" operator="equal">
      <formula>0</formula>
    </cfRule>
  </conditionalFormatting>
  <conditionalFormatting sqref="DB144:DE144">
    <cfRule type="cellIs" dxfId="6955" priority="6839" operator="equal">
      <formula>0</formula>
    </cfRule>
  </conditionalFormatting>
  <conditionalFormatting sqref="DB138:DE138">
    <cfRule type="cellIs" dxfId="6954" priority="6838" operator="equal">
      <formula>0</formula>
    </cfRule>
  </conditionalFormatting>
  <conditionalFormatting sqref="DB139:DE139">
    <cfRule type="cellIs" dxfId="6953" priority="6837" operator="equal">
      <formula>0</formula>
    </cfRule>
  </conditionalFormatting>
  <conditionalFormatting sqref="DB139:DE139">
    <cfRule type="cellIs" dxfId="6952" priority="6836" operator="equal">
      <formula>0</formula>
    </cfRule>
  </conditionalFormatting>
  <conditionalFormatting sqref="DB140:DE140">
    <cfRule type="cellIs" dxfId="6951" priority="6835" operator="equal">
      <formula>0</formula>
    </cfRule>
  </conditionalFormatting>
  <conditionalFormatting sqref="DB139:DE139">
    <cfRule type="cellIs" dxfId="6950" priority="6834" operator="equal">
      <formula>0</formula>
    </cfRule>
  </conditionalFormatting>
  <conditionalFormatting sqref="DB140:DE140">
    <cfRule type="cellIs" dxfId="6949" priority="6833" operator="equal">
      <formula>0</formula>
    </cfRule>
  </conditionalFormatting>
  <conditionalFormatting sqref="DB140:DE140">
    <cfRule type="cellIs" dxfId="6948" priority="6832" operator="equal">
      <formula>0</formula>
    </cfRule>
  </conditionalFormatting>
  <conditionalFormatting sqref="DB141:DE141">
    <cfRule type="cellIs" dxfId="6947" priority="6831" operator="equal">
      <formula>0</formula>
    </cfRule>
  </conditionalFormatting>
  <conditionalFormatting sqref="DB140:DE140">
    <cfRule type="cellIs" dxfId="6946" priority="6830" operator="equal">
      <formula>0</formula>
    </cfRule>
  </conditionalFormatting>
  <conditionalFormatting sqref="DB141:DE141">
    <cfRule type="cellIs" dxfId="6945" priority="6829" operator="equal">
      <formula>0</formula>
    </cfRule>
  </conditionalFormatting>
  <conditionalFormatting sqref="DB141:DE141">
    <cfRule type="cellIs" dxfId="6944" priority="6828" operator="equal">
      <formula>0</formula>
    </cfRule>
  </conditionalFormatting>
  <conditionalFormatting sqref="DB142:DE142">
    <cfRule type="cellIs" dxfId="6943" priority="6827" operator="equal">
      <formula>0</formula>
    </cfRule>
  </conditionalFormatting>
  <conditionalFormatting sqref="DB141:DE141">
    <cfRule type="cellIs" dxfId="6942" priority="6826" operator="equal">
      <formula>0</formula>
    </cfRule>
  </conditionalFormatting>
  <conditionalFormatting sqref="DB142:DE142">
    <cfRule type="cellIs" dxfId="6941" priority="6825" operator="equal">
      <formula>0</formula>
    </cfRule>
  </conditionalFormatting>
  <conditionalFormatting sqref="DB142:DE142">
    <cfRule type="cellIs" dxfId="6940" priority="6824" operator="equal">
      <formula>0</formula>
    </cfRule>
  </conditionalFormatting>
  <conditionalFormatting sqref="DB143:DE143">
    <cfRule type="cellIs" dxfId="6939" priority="6823" operator="equal">
      <formula>0</formula>
    </cfRule>
  </conditionalFormatting>
  <conditionalFormatting sqref="DB144:DE144">
    <cfRule type="cellIs" dxfId="6938" priority="6822" operator="equal">
      <formula>0</formula>
    </cfRule>
  </conditionalFormatting>
  <conditionalFormatting sqref="DB138:DE138">
    <cfRule type="cellIs" dxfId="6937" priority="6821" operator="equal">
      <formula>0</formula>
    </cfRule>
  </conditionalFormatting>
  <conditionalFormatting sqref="DB139:DE139">
    <cfRule type="cellIs" dxfId="6936" priority="6820" operator="equal">
      <formula>0</formula>
    </cfRule>
  </conditionalFormatting>
  <conditionalFormatting sqref="DB139:DE139">
    <cfRule type="cellIs" dxfId="6935" priority="6819" operator="equal">
      <formula>0</formula>
    </cfRule>
  </conditionalFormatting>
  <conditionalFormatting sqref="DB140:DE140">
    <cfRule type="cellIs" dxfId="6934" priority="6818" operator="equal">
      <formula>0</formula>
    </cfRule>
  </conditionalFormatting>
  <conditionalFormatting sqref="DB139:DE139">
    <cfRule type="cellIs" dxfId="6933" priority="6817" operator="equal">
      <formula>0</formula>
    </cfRule>
  </conditionalFormatting>
  <conditionalFormatting sqref="DB140:DE140">
    <cfRule type="cellIs" dxfId="6932" priority="6816" operator="equal">
      <formula>0</formula>
    </cfRule>
  </conditionalFormatting>
  <conditionalFormatting sqref="DB140:DE140">
    <cfRule type="cellIs" dxfId="6931" priority="6815" operator="equal">
      <formula>0</formula>
    </cfRule>
  </conditionalFormatting>
  <conditionalFormatting sqref="DB141:DE141">
    <cfRule type="cellIs" dxfId="6930" priority="6814" operator="equal">
      <formula>0</formula>
    </cfRule>
  </conditionalFormatting>
  <conditionalFormatting sqref="DB140:DE140">
    <cfRule type="cellIs" dxfId="6929" priority="6813" operator="equal">
      <formula>0</formula>
    </cfRule>
  </conditionalFormatting>
  <conditionalFormatting sqref="DB141:DE141">
    <cfRule type="cellIs" dxfId="6928" priority="6812" operator="equal">
      <formula>0</formula>
    </cfRule>
  </conditionalFormatting>
  <conditionalFormatting sqref="DB141:DE141">
    <cfRule type="cellIs" dxfId="6927" priority="6811" operator="equal">
      <formula>0</formula>
    </cfRule>
  </conditionalFormatting>
  <conditionalFormatting sqref="DB142:DE142">
    <cfRule type="cellIs" dxfId="6926" priority="6810" operator="equal">
      <formula>0</formula>
    </cfRule>
  </conditionalFormatting>
  <conditionalFormatting sqref="DB141:DE141">
    <cfRule type="cellIs" dxfId="6925" priority="6809" operator="equal">
      <formula>0</formula>
    </cfRule>
  </conditionalFormatting>
  <conditionalFormatting sqref="DB142:DE142">
    <cfRule type="cellIs" dxfId="6924" priority="6808" operator="equal">
      <formula>0</formula>
    </cfRule>
  </conditionalFormatting>
  <conditionalFormatting sqref="DB142:DE142">
    <cfRule type="cellIs" dxfId="6923" priority="6807" operator="equal">
      <formula>0</formula>
    </cfRule>
  </conditionalFormatting>
  <conditionalFormatting sqref="DB143:DE143">
    <cfRule type="cellIs" dxfId="6922" priority="6806" operator="equal">
      <formula>0</formula>
    </cfRule>
  </conditionalFormatting>
  <conditionalFormatting sqref="DB137:DE137">
    <cfRule type="cellIs" dxfId="6921" priority="6805" operator="equal">
      <formula>0</formula>
    </cfRule>
  </conditionalFormatting>
  <conditionalFormatting sqref="DB138:DE138">
    <cfRule type="cellIs" dxfId="6920" priority="6804" operator="equal">
      <formula>0</formula>
    </cfRule>
  </conditionalFormatting>
  <conditionalFormatting sqref="DB138:DE138">
    <cfRule type="cellIs" dxfId="6919" priority="6803" operator="equal">
      <formula>0</formula>
    </cfRule>
  </conditionalFormatting>
  <conditionalFormatting sqref="DB139:DE139">
    <cfRule type="cellIs" dxfId="6918" priority="6802" operator="equal">
      <formula>0</formula>
    </cfRule>
  </conditionalFormatting>
  <conditionalFormatting sqref="DB138:DE138">
    <cfRule type="cellIs" dxfId="6917" priority="6801" operator="equal">
      <formula>0</formula>
    </cfRule>
  </conditionalFormatting>
  <conditionalFormatting sqref="DB139:DE139">
    <cfRule type="cellIs" dxfId="6916" priority="6800" operator="equal">
      <formula>0</formula>
    </cfRule>
  </conditionalFormatting>
  <conditionalFormatting sqref="DB139:DE139">
    <cfRule type="cellIs" dxfId="6915" priority="6799" operator="equal">
      <formula>0</formula>
    </cfRule>
  </conditionalFormatting>
  <conditionalFormatting sqref="DB140:DE140">
    <cfRule type="cellIs" dxfId="6914" priority="6798" operator="equal">
      <formula>0</formula>
    </cfRule>
  </conditionalFormatting>
  <conditionalFormatting sqref="DB139:DE139">
    <cfRule type="cellIs" dxfId="6913" priority="6797" operator="equal">
      <formula>0</formula>
    </cfRule>
  </conditionalFormatting>
  <conditionalFormatting sqref="DB140:DE140">
    <cfRule type="cellIs" dxfId="6912" priority="6796" operator="equal">
      <formula>0</formula>
    </cfRule>
  </conditionalFormatting>
  <conditionalFormatting sqref="DB140:DE140">
    <cfRule type="cellIs" dxfId="6911" priority="6795" operator="equal">
      <formula>0</formula>
    </cfRule>
  </conditionalFormatting>
  <conditionalFormatting sqref="DB141:DE141">
    <cfRule type="cellIs" dxfId="6910" priority="6794" operator="equal">
      <formula>0</formula>
    </cfRule>
  </conditionalFormatting>
  <conditionalFormatting sqref="DB140:DE140">
    <cfRule type="cellIs" dxfId="6909" priority="6793" operator="equal">
      <formula>0</formula>
    </cfRule>
  </conditionalFormatting>
  <conditionalFormatting sqref="DB141:DE141">
    <cfRule type="cellIs" dxfId="6908" priority="6792" operator="equal">
      <formula>0</formula>
    </cfRule>
  </conditionalFormatting>
  <conditionalFormatting sqref="DB141:DE141">
    <cfRule type="cellIs" dxfId="6907" priority="6791" operator="equal">
      <formula>0</formula>
    </cfRule>
  </conditionalFormatting>
  <conditionalFormatting sqref="DB142:DE142">
    <cfRule type="cellIs" dxfId="6906" priority="6790" operator="equal">
      <formula>0</formula>
    </cfRule>
  </conditionalFormatting>
  <conditionalFormatting sqref="DB139:DE139">
    <cfRule type="cellIs" dxfId="6905" priority="6789" operator="equal">
      <formula>0</formula>
    </cfRule>
  </conditionalFormatting>
  <conditionalFormatting sqref="DB140:DE140">
    <cfRule type="cellIs" dxfId="6904" priority="6788" operator="equal">
      <formula>0</formula>
    </cfRule>
  </conditionalFormatting>
  <conditionalFormatting sqref="DB140:DE140">
    <cfRule type="cellIs" dxfId="6903" priority="6787" operator="equal">
      <formula>0</formula>
    </cfRule>
  </conditionalFormatting>
  <conditionalFormatting sqref="DB141:DE141">
    <cfRule type="cellIs" dxfId="6902" priority="6786" operator="equal">
      <formula>0</formula>
    </cfRule>
  </conditionalFormatting>
  <conditionalFormatting sqref="DB140:DE140">
    <cfRule type="cellIs" dxfId="6901" priority="6785" operator="equal">
      <formula>0</formula>
    </cfRule>
  </conditionalFormatting>
  <conditionalFormatting sqref="DB141:DE141">
    <cfRule type="cellIs" dxfId="6900" priority="6784" operator="equal">
      <formula>0</formula>
    </cfRule>
  </conditionalFormatting>
  <conditionalFormatting sqref="DB141:DE141">
    <cfRule type="cellIs" dxfId="6899" priority="6783" operator="equal">
      <formula>0</formula>
    </cfRule>
  </conditionalFormatting>
  <conditionalFormatting sqref="DB142:DE142">
    <cfRule type="cellIs" dxfId="6898" priority="6782" operator="equal">
      <formula>0</formula>
    </cfRule>
  </conditionalFormatting>
  <conditionalFormatting sqref="DB141:DE141">
    <cfRule type="cellIs" dxfId="6897" priority="6781" operator="equal">
      <formula>0</formula>
    </cfRule>
  </conditionalFormatting>
  <conditionalFormatting sqref="DB142:DE142">
    <cfRule type="cellIs" dxfId="6896" priority="6780" operator="equal">
      <formula>0</formula>
    </cfRule>
  </conditionalFormatting>
  <conditionalFormatting sqref="DB142:DE142">
    <cfRule type="cellIs" dxfId="6895" priority="6779" operator="equal">
      <formula>0</formula>
    </cfRule>
  </conditionalFormatting>
  <conditionalFormatting sqref="DB143:DE143">
    <cfRule type="cellIs" dxfId="6894" priority="6778" operator="equal">
      <formula>0</formula>
    </cfRule>
  </conditionalFormatting>
  <conditionalFormatting sqref="DB142:DE142">
    <cfRule type="cellIs" dxfId="6893" priority="6777" operator="equal">
      <formula>0</formula>
    </cfRule>
  </conditionalFormatting>
  <conditionalFormatting sqref="DB143:DE143">
    <cfRule type="cellIs" dxfId="6892" priority="6776" operator="equal">
      <formula>0</formula>
    </cfRule>
  </conditionalFormatting>
  <conditionalFormatting sqref="DB143:DE143">
    <cfRule type="cellIs" dxfId="6891" priority="6775" operator="equal">
      <formula>0</formula>
    </cfRule>
  </conditionalFormatting>
  <conditionalFormatting sqref="DB144:DE144">
    <cfRule type="cellIs" dxfId="6890" priority="6774" operator="equal">
      <formula>0</formula>
    </cfRule>
  </conditionalFormatting>
  <conditionalFormatting sqref="DB138:DE138">
    <cfRule type="cellIs" dxfId="6889" priority="6773" operator="equal">
      <formula>0</formula>
    </cfRule>
  </conditionalFormatting>
  <conditionalFormatting sqref="DB139:DE139">
    <cfRule type="cellIs" dxfId="6888" priority="6772" operator="equal">
      <formula>0</formula>
    </cfRule>
  </conditionalFormatting>
  <conditionalFormatting sqref="DB139:DE139">
    <cfRule type="cellIs" dxfId="6887" priority="6771" operator="equal">
      <formula>0</formula>
    </cfRule>
  </conditionalFormatting>
  <conditionalFormatting sqref="DB140:DE140">
    <cfRule type="cellIs" dxfId="6886" priority="6770" operator="equal">
      <formula>0</formula>
    </cfRule>
  </conditionalFormatting>
  <conditionalFormatting sqref="DB139:DE139">
    <cfRule type="cellIs" dxfId="6885" priority="6769" operator="equal">
      <formula>0</formula>
    </cfRule>
  </conditionalFormatting>
  <conditionalFormatting sqref="DB140:DE140">
    <cfRule type="cellIs" dxfId="6884" priority="6768" operator="equal">
      <formula>0</formula>
    </cfRule>
  </conditionalFormatting>
  <conditionalFormatting sqref="DB140:DE140">
    <cfRule type="cellIs" dxfId="6883" priority="6767" operator="equal">
      <formula>0</formula>
    </cfRule>
  </conditionalFormatting>
  <conditionalFormatting sqref="DB141:DE141">
    <cfRule type="cellIs" dxfId="6882" priority="6766" operator="equal">
      <formula>0</formula>
    </cfRule>
  </conditionalFormatting>
  <conditionalFormatting sqref="DB140:DE140">
    <cfRule type="cellIs" dxfId="6881" priority="6765" operator="equal">
      <formula>0</formula>
    </cfRule>
  </conditionalFormatting>
  <conditionalFormatting sqref="DB141:DE141">
    <cfRule type="cellIs" dxfId="6880" priority="6764" operator="equal">
      <formula>0</formula>
    </cfRule>
  </conditionalFormatting>
  <conditionalFormatting sqref="DB141:DE141">
    <cfRule type="cellIs" dxfId="6879" priority="6763" operator="equal">
      <formula>0</formula>
    </cfRule>
  </conditionalFormatting>
  <conditionalFormatting sqref="DB142:DE142">
    <cfRule type="cellIs" dxfId="6878" priority="6762" operator="equal">
      <formula>0</formula>
    </cfRule>
  </conditionalFormatting>
  <conditionalFormatting sqref="DB141:DE141">
    <cfRule type="cellIs" dxfId="6877" priority="6761" operator="equal">
      <formula>0</formula>
    </cfRule>
  </conditionalFormatting>
  <conditionalFormatting sqref="DB142:DE142">
    <cfRule type="cellIs" dxfId="6876" priority="6760" operator="equal">
      <formula>0</formula>
    </cfRule>
  </conditionalFormatting>
  <conditionalFormatting sqref="DB142:DE142">
    <cfRule type="cellIs" dxfId="6875" priority="6759" operator="equal">
      <formula>0</formula>
    </cfRule>
  </conditionalFormatting>
  <conditionalFormatting sqref="DB143:DE143">
    <cfRule type="cellIs" dxfId="6874" priority="6758" operator="equal">
      <formula>0</formula>
    </cfRule>
  </conditionalFormatting>
  <conditionalFormatting sqref="DB144:DE144">
    <cfRule type="cellIs" dxfId="6873" priority="6757" operator="equal">
      <formula>0</formula>
    </cfRule>
  </conditionalFormatting>
  <conditionalFormatting sqref="DB138:DE138">
    <cfRule type="cellIs" dxfId="6872" priority="6756" operator="equal">
      <formula>0</formula>
    </cfRule>
  </conditionalFormatting>
  <conditionalFormatting sqref="DB139:DE139">
    <cfRule type="cellIs" dxfId="6871" priority="6755" operator="equal">
      <formula>0</formula>
    </cfRule>
  </conditionalFormatting>
  <conditionalFormatting sqref="DB139:DE139">
    <cfRule type="cellIs" dxfId="6870" priority="6754" operator="equal">
      <formula>0</formula>
    </cfRule>
  </conditionalFormatting>
  <conditionalFormatting sqref="DB140:DE140">
    <cfRule type="cellIs" dxfId="6869" priority="6753" operator="equal">
      <formula>0</formula>
    </cfRule>
  </conditionalFormatting>
  <conditionalFormatting sqref="DB139:DE139">
    <cfRule type="cellIs" dxfId="6868" priority="6752" operator="equal">
      <formula>0</formula>
    </cfRule>
  </conditionalFormatting>
  <conditionalFormatting sqref="DB140:DE140">
    <cfRule type="cellIs" dxfId="6867" priority="6751" operator="equal">
      <formula>0</formula>
    </cfRule>
  </conditionalFormatting>
  <conditionalFormatting sqref="DB140:DE140">
    <cfRule type="cellIs" dxfId="6866" priority="6750" operator="equal">
      <formula>0</formula>
    </cfRule>
  </conditionalFormatting>
  <conditionalFormatting sqref="DB141:DE141">
    <cfRule type="cellIs" dxfId="6865" priority="6749" operator="equal">
      <formula>0</formula>
    </cfRule>
  </conditionalFormatting>
  <conditionalFormatting sqref="DB140:DE140">
    <cfRule type="cellIs" dxfId="6864" priority="6748" operator="equal">
      <formula>0</formula>
    </cfRule>
  </conditionalFormatting>
  <conditionalFormatting sqref="DB141:DE141">
    <cfRule type="cellIs" dxfId="6863" priority="6747" operator="equal">
      <formula>0</formula>
    </cfRule>
  </conditionalFormatting>
  <conditionalFormatting sqref="DB141:DE141">
    <cfRule type="cellIs" dxfId="6862" priority="6746" operator="equal">
      <formula>0</formula>
    </cfRule>
  </conditionalFormatting>
  <conditionalFormatting sqref="DB142:DE142">
    <cfRule type="cellIs" dxfId="6861" priority="6745" operator="equal">
      <formula>0</formula>
    </cfRule>
  </conditionalFormatting>
  <conditionalFormatting sqref="DB141:DE141">
    <cfRule type="cellIs" dxfId="6860" priority="6744" operator="equal">
      <formula>0</formula>
    </cfRule>
  </conditionalFormatting>
  <conditionalFormatting sqref="DB142:DE142">
    <cfRule type="cellIs" dxfId="6859" priority="6743" operator="equal">
      <formula>0</formula>
    </cfRule>
  </conditionalFormatting>
  <conditionalFormatting sqref="DB142:DE142">
    <cfRule type="cellIs" dxfId="6858" priority="6742" operator="equal">
      <formula>0</formula>
    </cfRule>
  </conditionalFormatting>
  <conditionalFormatting sqref="DB143:DE143">
    <cfRule type="cellIs" dxfId="6857" priority="6741" operator="equal">
      <formula>0</formula>
    </cfRule>
  </conditionalFormatting>
  <conditionalFormatting sqref="DB137:DE137">
    <cfRule type="cellIs" dxfId="6856" priority="6740" operator="equal">
      <formula>0</formula>
    </cfRule>
  </conditionalFormatting>
  <conditionalFormatting sqref="DB138:DE138">
    <cfRule type="cellIs" dxfId="6855" priority="6739" operator="equal">
      <formula>0</formula>
    </cfRule>
  </conditionalFormatting>
  <conditionalFormatting sqref="DB138:DE138">
    <cfRule type="cellIs" dxfId="6854" priority="6738" operator="equal">
      <formula>0</formula>
    </cfRule>
  </conditionalFormatting>
  <conditionalFormatting sqref="DB139:DE139">
    <cfRule type="cellIs" dxfId="6853" priority="6737" operator="equal">
      <formula>0</formula>
    </cfRule>
  </conditionalFormatting>
  <conditionalFormatting sqref="DB138:DE138">
    <cfRule type="cellIs" dxfId="6852" priority="6736" operator="equal">
      <formula>0</formula>
    </cfRule>
  </conditionalFormatting>
  <conditionalFormatting sqref="DB139:DE139">
    <cfRule type="cellIs" dxfId="6851" priority="6735" operator="equal">
      <formula>0</formula>
    </cfRule>
  </conditionalFormatting>
  <conditionalFormatting sqref="DB139:DE139">
    <cfRule type="cellIs" dxfId="6850" priority="6734" operator="equal">
      <formula>0</formula>
    </cfRule>
  </conditionalFormatting>
  <conditionalFormatting sqref="DB140:DE140">
    <cfRule type="cellIs" dxfId="6849" priority="6733" operator="equal">
      <formula>0</formula>
    </cfRule>
  </conditionalFormatting>
  <conditionalFormatting sqref="DB139:DE139">
    <cfRule type="cellIs" dxfId="6848" priority="6732" operator="equal">
      <formula>0</formula>
    </cfRule>
  </conditionalFormatting>
  <conditionalFormatting sqref="DB140:DE140">
    <cfRule type="cellIs" dxfId="6847" priority="6731" operator="equal">
      <formula>0</formula>
    </cfRule>
  </conditionalFormatting>
  <conditionalFormatting sqref="DB140:DE140">
    <cfRule type="cellIs" dxfId="6846" priority="6730" operator="equal">
      <formula>0</formula>
    </cfRule>
  </conditionalFormatting>
  <conditionalFormatting sqref="DB141:DE141">
    <cfRule type="cellIs" dxfId="6845" priority="6729" operator="equal">
      <formula>0</formula>
    </cfRule>
  </conditionalFormatting>
  <conditionalFormatting sqref="DB140:DE140">
    <cfRule type="cellIs" dxfId="6844" priority="6728" operator="equal">
      <formula>0</formula>
    </cfRule>
  </conditionalFormatting>
  <conditionalFormatting sqref="DB141:DE141">
    <cfRule type="cellIs" dxfId="6843" priority="6727" operator="equal">
      <formula>0</formula>
    </cfRule>
  </conditionalFormatting>
  <conditionalFormatting sqref="DB141:DE141">
    <cfRule type="cellIs" dxfId="6842" priority="6726" operator="equal">
      <formula>0</formula>
    </cfRule>
  </conditionalFormatting>
  <conditionalFormatting sqref="DB142:DE142">
    <cfRule type="cellIs" dxfId="6841" priority="6725" operator="equal">
      <formula>0</formula>
    </cfRule>
  </conditionalFormatting>
  <conditionalFormatting sqref="DB140:DE140">
    <cfRule type="cellIs" dxfId="6840" priority="6724" operator="equal">
      <formula>0</formula>
    </cfRule>
  </conditionalFormatting>
  <conditionalFormatting sqref="DB141:DE141">
    <cfRule type="cellIs" dxfId="6839" priority="6723" operator="equal">
      <formula>0</formula>
    </cfRule>
  </conditionalFormatting>
  <conditionalFormatting sqref="DB141:DE141">
    <cfRule type="cellIs" dxfId="6838" priority="6722" operator="equal">
      <formula>0</formula>
    </cfRule>
  </conditionalFormatting>
  <conditionalFormatting sqref="DB142:DE142">
    <cfRule type="cellIs" dxfId="6837" priority="6721" operator="equal">
      <formula>0</formula>
    </cfRule>
  </conditionalFormatting>
  <conditionalFormatting sqref="DB141:DE141">
    <cfRule type="cellIs" dxfId="6836" priority="6720" operator="equal">
      <formula>0</formula>
    </cfRule>
  </conditionalFormatting>
  <conditionalFormatting sqref="DB142:DE142">
    <cfRule type="cellIs" dxfId="6835" priority="6719" operator="equal">
      <formula>0</formula>
    </cfRule>
  </conditionalFormatting>
  <conditionalFormatting sqref="DB142:DE142">
    <cfRule type="cellIs" dxfId="6834" priority="6718" operator="equal">
      <formula>0</formula>
    </cfRule>
  </conditionalFormatting>
  <conditionalFormatting sqref="DB143:DE143">
    <cfRule type="cellIs" dxfId="6833" priority="6717" operator="equal">
      <formula>0</formula>
    </cfRule>
  </conditionalFormatting>
  <conditionalFormatting sqref="DB142:DE142">
    <cfRule type="cellIs" dxfId="6832" priority="6716" operator="equal">
      <formula>0</formula>
    </cfRule>
  </conditionalFormatting>
  <conditionalFormatting sqref="DB143:DE143">
    <cfRule type="cellIs" dxfId="6831" priority="6715" operator="equal">
      <formula>0</formula>
    </cfRule>
  </conditionalFormatting>
  <conditionalFormatting sqref="DB143:DE143">
    <cfRule type="cellIs" dxfId="6830" priority="6714" operator="equal">
      <formula>0</formula>
    </cfRule>
  </conditionalFormatting>
  <conditionalFormatting sqref="DB144:DE144">
    <cfRule type="cellIs" dxfId="6829" priority="6713" operator="equal">
      <formula>0</formula>
    </cfRule>
  </conditionalFormatting>
  <conditionalFormatting sqref="DB143:DE143">
    <cfRule type="cellIs" dxfId="6828" priority="6712" operator="equal">
      <formula>0</formula>
    </cfRule>
  </conditionalFormatting>
  <conditionalFormatting sqref="DB144:DE144">
    <cfRule type="cellIs" dxfId="6827" priority="6711" operator="equal">
      <formula>0</formula>
    </cfRule>
  </conditionalFormatting>
  <conditionalFormatting sqref="DB144:DE144">
    <cfRule type="cellIs" dxfId="6826" priority="6710" operator="equal">
      <formula>0</formula>
    </cfRule>
  </conditionalFormatting>
  <conditionalFormatting sqref="DB139:DE139">
    <cfRule type="cellIs" dxfId="6825" priority="6709" operator="equal">
      <formula>0</formula>
    </cfRule>
  </conditionalFormatting>
  <conditionalFormatting sqref="DB140:DE140">
    <cfRule type="cellIs" dxfId="6824" priority="6708" operator="equal">
      <formula>0</formula>
    </cfRule>
  </conditionalFormatting>
  <conditionalFormatting sqref="DB140:DE140">
    <cfRule type="cellIs" dxfId="6823" priority="6707" operator="equal">
      <formula>0</formula>
    </cfRule>
  </conditionalFormatting>
  <conditionalFormatting sqref="DB141:DE141">
    <cfRule type="cellIs" dxfId="6822" priority="6706" operator="equal">
      <formula>0</formula>
    </cfRule>
  </conditionalFormatting>
  <conditionalFormatting sqref="DB140:DE140">
    <cfRule type="cellIs" dxfId="6821" priority="6705" operator="equal">
      <formula>0</formula>
    </cfRule>
  </conditionalFormatting>
  <conditionalFormatting sqref="DB141:DE141">
    <cfRule type="cellIs" dxfId="6820" priority="6704" operator="equal">
      <formula>0</formula>
    </cfRule>
  </conditionalFormatting>
  <conditionalFormatting sqref="DB141:DE141">
    <cfRule type="cellIs" dxfId="6819" priority="6703" operator="equal">
      <formula>0</formula>
    </cfRule>
  </conditionalFormatting>
  <conditionalFormatting sqref="DB142:DE142">
    <cfRule type="cellIs" dxfId="6818" priority="6702" operator="equal">
      <formula>0</formula>
    </cfRule>
  </conditionalFormatting>
  <conditionalFormatting sqref="DB141:DE141">
    <cfRule type="cellIs" dxfId="6817" priority="6701" operator="equal">
      <formula>0</formula>
    </cfRule>
  </conditionalFormatting>
  <conditionalFormatting sqref="DB142:DE142">
    <cfRule type="cellIs" dxfId="6816" priority="6700" operator="equal">
      <formula>0</formula>
    </cfRule>
  </conditionalFormatting>
  <conditionalFormatting sqref="DB142:DE142">
    <cfRule type="cellIs" dxfId="6815" priority="6699" operator="equal">
      <formula>0</formula>
    </cfRule>
  </conditionalFormatting>
  <conditionalFormatting sqref="DB143:DE143">
    <cfRule type="cellIs" dxfId="6814" priority="6698" operator="equal">
      <formula>0</formula>
    </cfRule>
  </conditionalFormatting>
  <conditionalFormatting sqref="DB142:DE142">
    <cfRule type="cellIs" dxfId="6813" priority="6697" operator="equal">
      <formula>0</formula>
    </cfRule>
  </conditionalFormatting>
  <conditionalFormatting sqref="DB143:DE143">
    <cfRule type="cellIs" dxfId="6812" priority="6696" operator="equal">
      <formula>0</formula>
    </cfRule>
  </conditionalFormatting>
  <conditionalFormatting sqref="DB143:DE143">
    <cfRule type="cellIs" dxfId="6811" priority="6695" operator="equal">
      <formula>0</formula>
    </cfRule>
  </conditionalFormatting>
  <conditionalFormatting sqref="DB144:DE144">
    <cfRule type="cellIs" dxfId="6810" priority="6694" operator="equal">
      <formula>0</formula>
    </cfRule>
  </conditionalFormatting>
  <conditionalFormatting sqref="DB139:DE139">
    <cfRule type="cellIs" dxfId="6809" priority="6693" operator="equal">
      <formula>0</formula>
    </cfRule>
  </conditionalFormatting>
  <conditionalFormatting sqref="DB140:DE140">
    <cfRule type="cellIs" dxfId="6808" priority="6692" operator="equal">
      <formula>0</formula>
    </cfRule>
  </conditionalFormatting>
  <conditionalFormatting sqref="DB140:DE140">
    <cfRule type="cellIs" dxfId="6807" priority="6691" operator="equal">
      <formula>0</formula>
    </cfRule>
  </conditionalFormatting>
  <conditionalFormatting sqref="DB141:DE141">
    <cfRule type="cellIs" dxfId="6806" priority="6690" operator="equal">
      <formula>0</formula>
    </cfRule>
  </conditionalFormatting>
  <conditionalFormatting sqref="DB140:DE140">
    <cfRule type="cellIs" dxfId="6805" priority="6689" operator="equal">
      <formula>0</formula>
    </cfRule>
  </conditionalFormatting>
  <conditionalFormatting sqref="DB141:DE141">
    <cfRule type="cellIs" dxfId="6804" priority="6688" operator="equal">
      <formula>0</formula>
    </cfRule>
  </conditionalFormatting>
  <conditionalFormatting sqref="DB141:DE141">
    <cfRule type="cellIs" dxfId="6803" priority="6687" operator="equal">
      <formula>0</formula>
    </cfRule>
  </conditionalFormatting>
  <conditionalFormatting sqref="DB142:DE142">
    <cfRule type="cellIs" dxfId="6802" priority="6686" operator="equal">
      <formula>0</formula>
    </cfRule>
  </conditionalFormatting>
  <conditionalFormatting sqref="DB141:DE141">
    <cfRule type="cellIs" dxfId="6801" priority="6685" operator="equal">
      <formula>0</formula>
    </cfRule>
  </conditionalFormatting>
  <conditionalFormatting sqref="DB142:DE142">
    <cfRule type="cellIs" dxfId="6800" priority="6684" operator="equal">
      <formula>0</formula>
    </cfRule>
  </conditionalFormatting>
  <conditionalFormatting sqref="DB142:DE142">
    <cfRule type="cellIs" dxfId="6799" priority="6683" operator="equal">
      <formula>0</formula>
    </cfRule>
  </conditionalFormatting>
  <conditionalFormatting sqref="DB143:DE143">
    <cfRule type="cellIs" dxfId="6798" priority="6682" operator="equal">
      <formula>0</formula>
    </cfRule>
  </conditionalFormatting>
  <conditionalFormatting sqref="DB142:DE142">
    <cfRule type="cellIs" dxfId="6797" priority="6681" operator="equal">
      <formula>0</formula>
    </cfRule>
  </conditionalFormatting>
  <conditionalFormatting sqref="DB143:DE143">
    <cfRule type="cellIs" dxfId="6796" priority="6680" operator="equal">
      <formula>0</formula>
    </cfRule>
  </conditionalFormatting>
  <conditionalFormatting sqref="DB143:DE143">
    <cfRule type="cellIs" dxfId="6795" priority="6679" operator="equal">
      <formula>0</formula>
    </cfRule>
  </conditionalFormatting>
  <conditionalFormatting sqref="DB144:DE144">
    <cfRule type="cellIs" dxfId="6794" priority="6678" operator="equal">
      <formula>0</formula>
    </cfRule>
  </conditionalFormatting>
  <conditionalFormatting sqref="DB138:DE138">
    <cfRule type="cellIs" dxfId="6793" priority="6677" operator="equal">
      <formula>0</formula>
    </cfRule>
  </conditionalFormatting>
  <conditionalFormatting sqref="DB139:DE139">
    <cfRule type="cellIs" dxfId="6792" priority="6676" operator="equal">
      <formula>0</formula>
    </cfRule>
  </conditionalFormatting>
  <conditionalFormatting sqref="DB139:DE139">
    <cfRule type="cellIs" dxfId="6791" priority="6675" operator="equal">
      <formula>0</formula>
    </cfRule>
  </conditionalFormatting>
  <conditionalFormatting sqref="DB140:DE140">
    <cfRule type="cellIs" dxfId="6790" priority="6674" operator="equal">
      <formula>0</formula>
    </cfRule>
  </conditionalFormatting>
  <conditionalFormatting sqref="DB139:DE139">
    <cfRule type="cellIs" dxfId="6789" priority="6673" operator="equal">
      <formula>0</formula>
    </cfRule>
  </conditionalFormatting>
  <conditionalFormatting sqref="DB140:DE140">
    <cfRule type="cellIs" dxfId="6788" priority="6672" operator="equal">
      <formula>0</formula>
    </cfRule>
  </conditionalFormatting>
  <conditionalFormatting sqref="DB140:DE140">
    <cfRule type="cellIs" dxfId="6787" priority="6671" operator="equal">
      <formula>0</formula>
    </cfRule>
  </conditionalFormatting>
  <conditionalFormatting sqref="DB141:DE141">
    <cfRule type="cellIs" dxfId="6786" priority="6670" operator="equal">
      <formula>0</formula>
    </cfRule>
  </conditionalFormatting>
  <conditionalFormatting sqref="DB140:DE140">
    <cfRule type="cellIs" dxfId="6785" priority="6669" operator="equal">
      <formula>0</formula>
    </cfRule>
  </conditionalFormatting>
  <conditionalFormatting sqref="DB141:DE141">
    <cfRule type="cellIs" dxfId="6784" priority="6668" operator="equal">
      <formula>0</formula>
    </cfRule>
  </conditionalFormatting>
  <conditionalFormatting sqref="DB141:DE141">
    <cfRule type="cellIs" dxfId="6783" priority="6667" operator="equal">
      <formula>0</formula>
    </cfRule>
  </conditionalFormatting>
  <conditionalFormatting sqref="DB142:DE142">
    <cfRule type="cellIs" dxfId="6782" priority="6666" operator="equal">
      <formula>0</formula>
    </cfRule>
  </conditionalFormatting>
  <conditionalFormatting sqref="DB141:DE141">
    <cfRule type="cellIs" dxfId="6781" priority="6665" operator="equal">
      <formula>0</formula>
    </cfRule>
  </conditionalFormatting>
  <conditionalFormatting sqref="DB142:DE142">
    <cfRule type="cellIs" dxfId="6780" priority="6664" operator="equal">
      <formula>0</formula>
    </cfRule>
  </conditionalFormatting>
  <conditionalFormatting sqref="DB142:DE142">
    <cfRule type="cellIs" dxfId="6779" priority="6663" operator="equal">
      <formula>0</formula>
    </cfRule>
  </conditionalFormatting>
  <conditionalFormatting sqref="DB143:DE143">
    <cfRule type="cellIs" dxfId="6778" priority="6662" operator="equal">
      <formula>0</formula>
    </cfRule>
  </conditionalFormatting>
  <conditionalFormatting sqref="DB145:DE145">
    <cfRule type="cellIs" dxfId="6777" priority="6661" operator="equal">
      <formula>0</formula>
    </cfRule>
  </conditionalFormatting>
  <conditionalFormatting sqref="DB146:DE146">
    <cfRule type="cellIs" dxfId="6776" priority="6660" operator="equal">
      <formula>0</formula>
    </cfRule>
  </conditionalFormatting>
  <conditionalFormatting sqref="DB146:DE146">
    <cfRule type="cellIs" dxfId="6775" priority="6659" operator="equal">
      <formula>0</formula>
    </cfRule>
  </conditionalFormatting>
  <conditionalFormatting sqref="DB146:DE146">
    <cfRule type="cellIs" dxfId="6774" priority="6658" operator="equal">
      <formula>0</formula>
    </cfRule>
  </conditionalFormatting>
  <conditionalFormatting sqref="DB139:DE139">
    <cfRule type="cellIs" dxfId="6773" priority="6657" operator="equal">
      <formula>0</formula>
    </cfRule>
  </conditionalFormatting>
  <conditionalFormatting sqref="DB140:DE140">
    <cfRule type="cellIs" dxfId="6772" priority="6656" operator="equal">
      <formula>0</formula>
    </cfRule>
  </conditionalFormatting>
  <conditionalFormatting sqref="DB140:DE140">
    <cfRule type="cellIs" dxfId="6771" priority="6655" operator="equal">
      <formula>0</formula>
    </cfRule>
  </conditionalFormatting>
  <conditionalFormatting sqref="DB141:DE141">
    <cfRule type="cellIs" dxfId="6770" priority="6654" operator="equal">
      <formula>0</formula>
    </cfRule>
  </conditionalFormatting>
  <conditionalFormatting sqref="DB140:DE140">
    <cfRule type="cellIs" dxfId="6769" priority="6653" operator="equal">
      <formula>0</formula>
    </cfRule>
  </conditionalFormatting>
  <conditionalFormatting sqref="DB141:DE141">
    <cfRule type="cellIs" dxfId="6768" priority="6652" operator="equal">
      <formula>0</formula>
    </cfRule>
  </conditionalFormatting>
  <conditionalFormatting sqref="DB141:DE141">
    <cfRule type="cellIs" dxfId="6767" priority="6651" operator="equal">
      <formula>0</formula>
    </cfRule>
  </conditionalFormatting>
  <conditionalFormatting sqref="DB142:DE142">
    <cfRule type="cellIs" dxfId="6766" priority="6650" operator="equal">
      <formula>0</formula>
    </cfRule>
  </conditionalFormatting>
  <conditionalFormatting sqref="DB141:DE141">
    <cfRule type="cellIs" dxfId="6765" priority="6649" operator="equal">
      <formula>0</formula>
    </cfRule>
  </conditionalFormatting>
  <conditionalFormatting sqref="DB142:DE142">
    <cfRule type="cellIs" dxfId="6764" priority="6648" operator="equal">
      <formula>0</formula>
    </cfRule>
  </conditionalFormatting>
  <conditionalFormatting sqref="DB142:DE142">
    <cfRule type="cellIs" dxfId="6763" priority="6647" operator="equal">
      <formula>0</formula>
    </cfRule>
  </conditionalFormatting>
  <conditionalFormatting sqref="DB143:DE143">
    <cfRule type="cellIs" dxfId="6762" priority="6646" operator="equal">
      <formula>0</formula>
    </cfRule>
  </conditionalFormatting>
  <conditionalFormatting sqref="DB142:DE142">
    <cfRule type="cellIs" dxfId="6761" priority="6645" operator="equal">
      <formula>0</formula>
    </cfRule>
  </conditionalFormatting>
  <conditionalFormatting sqref="DB143:DE143">
    <cfRule type="cellIs" dxfId="6760" priority="6644" operator="equal">
      <formula>0</formula>
    </cfRule>
  </conditionalFormatting>
  <conditionalFormatting sqref="DB143:DE143">
    <cfRule type="cellIs" dxfId="6759" priority="6643" operator="equal">
      <formula>0</formula>
    </cfRule>
  </conditionalFormatting>
  <conditionalFormatting sqref="DB144:DE144">
    <cfRule type="cellIs" dxfId="6758" priority="6642" operator="equal">
      <formula>0</formula>
    </cfRule>
  </conditionalFormatting>
  <conditionalFormatting sqref="DB138:DE138">
    <cfRule type="cellIs" dxfId="6757" priority="6641" operator="equal">
      <formula>0</formula>
    </cfRule>
  </conditionalFormatting>
  <conditionalFormatting sqref="DB139:DE139">
    <cfRule type="cellIs" dxfId="6756" priority="6640" operator="equal">
      <formula>0</formula>
    </cfRule>
  </conditionalFormatting>
  <conditionalFormatting sqref="DB139:DE139">
    <cfRule type="cellIs" dxfId="6755" priority="6639" operator="equal">
      <formula>0</formula>
    </cfRule>
  </conditionalFormatting>
  <conditionalFormatting sqref="DB140:DE140">
    <cfRule type="cellIs" dxfId="6754" priority="6638" operator="equal">
      <formula>0</formula>
    </cfRule>
  </conditionalFormatting>
  <conditionalFormatting sqref="DB139:DE139">
    <cfRule type="cellIs" dxfId="6753" priority="6637" operator="equal">
      <formula>0</formula>
    </cfRule>
  </conditionalFormatting>
  <conditionalFormatting sqref="DB140:DE140">
    <cfRule type="cellIs" dxfId="6752" priority="6636" operator="equal">
      <formula>0</formula>
    </cfRule>
  </conditionalFormatting>
  <conditionalFormatting sqref="DB140:DE140">
    <cfRule type="cellIs" dxfId="6751" priority="6635" operator="equal">
      <formula>0</formula>
    </cfRule>
  </conditionalFormatting>
  <conditionalFormatting sqref="DB141:DE141">
    <cfRule type="cellIs" dxfId="6750" priority="6634" operator="equal">
      <formula>0</formula>
    </cfRule>
  </conditionalFormatting>
  <conditionalFormatting sqref="DB140:DE140">
    <cfRule type="cellIs" dxfId="6749" priority="6633" operator="equal">
      <formula>0</formula>
    </cfRule>
  </conditionalFormatting>
  <conditionalFormatting sqref="DB141:DE141">
    <cfRule type="cellIs" dxfId="6748" priority="6632" operator="equal">
      <formula>0</formula>
    </cfRule>
  </conditionalFormatting>
  <conditionalFormatting sqref="DB141:DE141">
    <cfRule type="cellIs" dxfId="6747" priority="6631" operator="equal">
      <formula>0</formula>
    </cfRule>
  </conditionalFormatting>
  <conditionalFormatting sqref="DB142:DE142">
    <cfRule type="cellIs" dxfId="6746" priority="6630" operator="equal">
      <formula>0</formula>
    </cfRule>
  </conditionalFormatting>
  <conditionalFormatting sqref="DB141:DE141">
    <cfRule type="cellIs" dxfId="6745" priority="6629" operator="equal">
      <formula>0</formula>
    </cfRule>
  </conditionalFormatting>
  <conditionalFormatting sqref="DB142:DE142">
    <cfRule type="cellIs" dxfId="6744" priority="6628" operator="equal">
      <formula>0</formula>
    </cfRule>
  </conditionalFormatting>
  <conditionalFormatting sqref="DB142:DE142">
    <cfRule type="cellIs" dxfId="6743" priority="6627" operator="equal">
      <formula>0</formula>
    </cfRule>
  </conditionalFormatting>
  <conditionalFormatting sqref="DB143:DE143">
    <cfRule type="cellIs" dxfId="6742" priority="6626" operator="equal">
      <formula>0</formula>
    </cfRule>
  </conditionalFormatting>
  <conditionalFormatting sqref="DB144:DE144">
    <cfRule type="cellIs" dxfId="6741" priority="6625" operator="equal">
      <formula>0</formula>
    </cfRule>
  </conditionalFormatting>
  <conditionalFormatting sqref="DB145:DE145">
    <cfRule type="cellIs" dxfId="6740" priority="6624" operator="equal">
      <formula>0</formula>
    </cfRule>
  </conditionalFormatting>
  <conditionalFormatting sqref="DB145:DE145">
    <cfRule type="cellIs" dxfId="6739" priority="6623" operator="equal">
      <formula>0</formula>
    </cfRule>
  </conditionalFormatting>
  <conditionalFormatting sqref="DB145:DE145">
    <cfRule type="cellIs" dxfId="6738" priority="6622" operator="equal">
      <formula>0</formula>
    </cfRule>
  </conditionalFormatting>
  <conditionalFormatting sqref="DB138:DE138">
    <cfRule type="cellIs" dxfId="6737" priority="6621" operator="equal">
      <formula>0</formula>
    </cfRule>
  </conditionalFormatting>
  <conditionalFormatting sqref="DB139:DE139">
    <cfRule type="cellIs" dxfId="6736" priority="6620" operator="equal">
      <formula>0</formula>
    </cfRule>
  </conditionalFormatting>
  <conditionalFormatting sqref="DB139:DE139">
    <cfRule type="cellIs" dxfId="6735" priority="6619" operator="equal">
      <formula>0</formula>
    </cfRule>
  </conditionalFormatting>
  <conditionalFormatting sqref="DB140:DE140">
    <cfRule type="cellIs" dxfId="6734" priority="6618" operator="equal">
      <formula>0</formula>
    </cfRule>
  </conditionalFormatting>
  <conditionalFormatting sqref="DB139:DE139">
    <cfRule type="cellIs" dxfId="6733" priority="6617" operator="equal">
      <formula>0</formula>
    </cfRule>
  </conditionalFormatting>
  <conditionalFormatting sqref="DB140:DE140">
    <cfRule type="cellIs" dxfId="6732" priority="6616" operator="equal">
      <formula>0</formula>
    </cfRule>
  </conditionalFormatting>
  <conditionalFormatting sqref="DB140:DE140">
    <cfRule type="cellIs" dxfId="6731" priority="6615" operator="equal">
      <formula>0</formula>
    </cfRule>
  </conditionalFormatting>
  <conditionalFormatting sqref="DB141:DE141">
    <cfRule type="cellIs" dxfId="6730" priority="6614" operator="equal">
      <formula>0</formula>
    </cfRule>
  </conditionalFormatting>
  <conditionalFormatting sqref="DB140:DE140">
    <cfRule type="cellIs" dxfId="6729" priority="6613" operator="equal">
      <formula>0</formula>
    </cfRule>
  </conditionalFormatting>
  <conditionalFormatting sqref="DB141:DE141">
    <cfRule type="cellIs" dxfId="6728" priority="6612" operator="equal">
      <formula>0</formula>
    </cfRule>
  </conditionalFormatting>
  <conditionalFormatting sqref="DB141:DE141">
    <cfRule type="cellIs" dxfId="6727" priority="6611" operator="equal">
      <formula>0</formula>
    </cfRule>
  </conditionalFormatting>
  <conditionalFormatting sqref="DB142:DE142">
    <cfRule type="cellIs" dxfId="6726" priority="6610" operator="equal">
      <formula>0</formula>
    </cfRule>
  </conditionalFormatting>
  <conditionalFormatting sqref="DB141:DE141">
    <cfRule type="cellIs" dxfId="6725" priority="6609" operator="equal">
      <formula>0</formula>
    </cfRule>
  </conditionalFormatting>
  <conditionalFormatting sqref="DB142:DE142">
    <cfRule type="cellIs" dxfId="6724" priority="6608" operator="equal">
      <formula>0</formula>
    </cfRule>
  </conditionalFormatting>
  <conditionalFormatting sqref="DB142:DE142">
    <cfRule type="cellIs" dxfId="6723" priority="6607" operator="equal">
      <formula>0</formula>
    </cfRule>
  </conditionalFormatting>
  <conditionalFormatting sqref="DB143:DE143">
    <cfRule type="cellIs" dxfId="6722" priority="6606" operator="equal">
      <formula>0</formula>
    </cfRule>
  </conditionalFormatting>
  <conditionalFormatting sqref="DB137:DE137">
    <cfRule type="cellIs" dxfId="6721" priority="6605" operator="equal">
      <formula>0</formula>
    </cfRule>
  </conditionalFormatting>
  <conditionalFormatting sqref="DB138:DE138">
    <cfRule type="cellIs" dxfId="6720" priority="6604" operator="equal">
      <formula>0</formula>
    </cfRule>
  </conditionalFormatting>
  <conditionalFormatting sqref="DB138:DE138">
    <cfRule type="cellIs" dxfId="6719" priority="6603" operator="equal">
      <formula>0</formula>
    </cfRule>
  </conditionalFormatting>
  <conditionalFormatting sqref="DB139:DE139">
    <cfRule type="cellIs" dxfId="6718" priority="6602" operator="equal">
      <formula>0</formula>
    </cfRule>
  </conditionalFormatting>
  <conditionalFormatting sqref="DB138:DE138">
    <cfRule type="cellIs" dxfId="6717" priority="6601" operator="equal">
      <formula>0</formula>
    </cfRule>
  </conditionalFormatting>
  <conditionalFormatting sqref="DB139:DE139">
    <cfRule type="cellIs" dxfId="6716" priority="6600" operator="equal">
      <formula>0</formula>
    </cfRule>
  </conditionalFormatting>
  <conditionalFormatting sqref="DB139:DE139">
    <cfRule type="cellIs" dxfId="6715" priority="6599" operator="equal">
      <formula>0</formula>
    </cfRule>
  </conditionalFormatting>
  <conditionalFormatting sqref="DB140:DE140">
    <cfRule type="cellIs" dxfId="6714" priority="6598" operator="equal">
      <formula>0</formula>
    </cfRule>
  </conditionalFormatting>
  <conditionalFormatting sqref="DB139:DE139">
    <cfRule type="cellIs" dxfId="6713" priority="6597" operator="equal">
      <formula>0</formula>
    </cfRule>
  </conditionalFormatting>
  <conditionalFormatting sqref="DB140:DE140">
    <cfRule type="cellIs" dxfId="6712" priority="6596" operator="equal">
      <formula>0</formula>
    </cfRule>
  </conditionalFormatting>
  <conditionalFormatting sqref="DB140:DE140">
    <cfRule type="cellIs" dxfId="6711" priority="6595" operator="equal">
      <formula>0</formula>
    </cfRule>
  </conditionalFormatting>
  <conditionalFormatting sqref="DB141:DE141">
    <cfRule type="cellIs" dxfId="6710" priority="6594" operator="equal">
      <formula>0</formula>
    </cfRule>
  </conditionalFormatting>
  <conditionalFormatting sqref="DB140:DE140">
    <cfRule type="cellIs" dxfId="6709" priority="6593" operator="equal">
      <formula>0</formula>
    </cfRule>
  </conditionalFormatting>
  <conditionalFormatting sqref="DB141:DE141">
    <cfRule type="cellIs" dxfId="6708" priority="6592" operator="equal">
      <formula>0</formula>
    </cfRule>
  </conditionalFormatting>
  <conditionalFormatting sqref="DB141:DE141">
    <cfRule type="cellIs" dxfId="6707" priority="6591" operator="equal">
      <formula>0</formula>
    </cfRule>
  </conditionalFormatting>
  <conditionalFormatting sqref="DB142:DE142">
    <cfRule type="cellIs" dxfId="6706" priority="6590" operator="equal">
      <formula>0</formula>
    </cfRule>
  </conditionalFormatting>
  <conditionalFormatting sqref="DB140:DE140">
    <cfRule type="cellIs" dxfId="6705" priority="6589" operator="equal">
      <formula>0</formula>
    </cfRule>
  </conditionalFormatting>
  <conditionalFormatting sqref="DB141:DE141">
    <cfRule type="cellIs" dxfId="6704" priority="6588" operator="equal">
      <formula>0</formula>
    </cfRule>
  </conditionalFormatting>
  <conditionalFormatting sqref="DB141:DE141">
    <cfRule type="cellIs" dxfId="6703" priority="6587" operator="equal">
      <formula>0</formula>
    </cfRule>
  </conditionalFormatting>
  <conditionalFormatting sqref="DB142:DE142">
    <cfRule type="cellIs" dxfId="6702" priority="6586" operator="equal">
      <formula>0</formula>
    </cfRule>
  </conditionalFormatting>
  <conditionalFormatting sqref="DB141:DE141">
    <cfRule type="cellIs" dxfId="6701" priority="6585" operator="equal">
      <formula>0</formula>
    </cfRule>
  </conditionalFormatting>
  <conditionalFormatting sqref="DB142:DE142">
    <cfRule type="cellIs" dxfId="6700" priority="6584" operator="equal">
      <formula>0</formula>
    </cfRule>
  </conditionalFormatting>
  <conditionalFormatting sqref="DB142:DE142">
    <cfRule type="cellIs" dxfId="6699" priority="6583" operator="equal">
      <formula>0</formula>
    </cfRule>
  </conditionalFormatting>
  <conditionalFormatting sqref="DB143:DE143">
    <cfRule type="cellIs" dxfId="6698" priority="6582" operator="equal">
      <formula>0</formula>
    </cfRule>
  </conditionalFormatting>
  <conditionalFormatting sqref="DB142:DE142">
    <cfRule type="cellIs" dxfId="6697" priority="6581" operator="equal">
      <formula>0</formula>
    </cfRule>
  </conditionalFormatting>
  <conditionalFormatting sqref="DB143:DE143">
    <cfRule type="cellIs" dxfId="6696" priority="6580" operator="equal">
      <formula>0</formula>
    </cfRule>
  </conditionalFormatting>
  <conditionalFormatting sqref="DB143:DE143">
    <cfRule type="cellIs" dxfId="6695" priority="6579" operator="equal">
      <formula>0</formula>
    </cfRule>
  </conditionalFormatting>
  <conditionalFormatting sqref="DB144:DE144">
    <cfRule type="cellIs" dxfId="6694" priority="6578" operator="equal">
      <formula>0</formula>
    </cfRule>
  </conditionalFormatting>
  <conditionalFormatting sqref="DB143:DE143">
    <cfRule type="cellIs" dxfId="6693" priority="6577" operator="equal">
      <formula>0</formula>
    </cfRule>
  </conditionalFormatting>
  <conditionalFormatting sqref="DB144:DE144">
    <cfRule type="cellIs" dxfId="6692" priority="6576" operator="equal">
      <formula>0</formula>
    </cfRule>
  </conditionalFormatting>
  <conditionalFormatting sqref="DB144:DE144">
    <cfRule type="cellIs" dxfId="6691" priority="6575" operator="equal">
      <formula>0</formula>
    </cfRule>
  </conditionalFormatting>
  <conditionalFormatting sqref="DB145:DE145">
    <cfRule type="cellIs" dxfId="6690" priority="6574" operator="equal">
      <formula>0</formula>
    </cfRule>
  </conditionalFormatting>
  <conditionalFormatting sqref="DB139:DE139">
    <cfRule type="cellIs" dxfId="6689" priority="6573" operator="equal">
      <formula>0</formula>
    </cfRule>
  </conditionalFormatting>
  <conditionalFormatting sqref="DB140:DE140">
    <cfRule type="cellIs" dxfId="6688" priority="6572" operator="equal">
      <formula>0</formula>
    </cfRule>
  </conditionalFormatting>
  <conditionalFormatting sqref="DB140:DE140">
    <cfRule type="cellIs" dxfId="6687" priority="6571" operator="equal">
      <formula>0</formula>
    </cfRule>
  </conditionalFormatting>
  <conditionalFormatting sqref="DB141:DE141">
    <cfRule type="cellIs" dxfId="6686" priority="6570" operator="equal">
      <formula>0</formula>
    </cfRule>
  </conditionalFormatting>
  <conditionalFormatting sqref="DB140:DE140">
    <cfRule type="cellIs" dxfId="6685" priority="6569" operator="equal">
      <formula>0</formula>
    </cfRule>
  </conditionalFormatting>
  <conditionalFormatting sqref="DB141:DE141">
    <cfRule type="cellIs" dxfId="6684" priority="6568" operator="equal">
      <formula>0</formula>
    </cfRule>
  </conditionalFormatting>
  <conditionalFormatting sqref="DB141:DE141">
    <cfRule type="cellIs" dxfId="6683" priority="6567" operator="equal">
      <formula>0</formula>
    </cfRule>
  </conditionalFormatting>
  <conditionalFormatting sqref="DB142:DE142">
    <cfRule type="cellIs" dxfId="6682" priority="6566" operator="equal">
      <formula>0</formula>
    </cfRule>
  </conditionalFormatting>
  <conditionalFormatting sqref="DB141:DE141">
    <cfRule type="cellIs" dxfId="6681" priority="6565" operator="equal">
      <formula>0</formula>
    </cfRule>
  </conditionalFormatting>
  <conditionalFormatting sqref="DB142:DE142">
    <cfRule type="cellIs" dxfId="6680" priority="6564" operator="equal">
      <formula>0</formula>
    </cfRule>
  </conditionalFormatting>
  <conditionalFormatting sqref="DB142:DE142">
    <cfRule type="cellIs" dxfId="6679" priority="6563" operator="equal">
      <formula>0</formula>
    </cfRule>
  </conditionalFormatting>
  <conditionalFormatting sqref="DB143:DE143">
    <cfRule type="cellIs" dxfId="6678" priority="6562" operator="equal">
      <formula>0</formula>
    </cfRule>
  </conditionalFormatting>
  <conditionalFormatting sqref="DB142:DE142">
    <cfRule type="cellIs" dxfId="6677" priority="6561" operator="equal">
      <formula>0</formula>
    </cfRule>
  </conditionalFormatting>
  <conditionalFormatting sqref="DB143:DE143">
    <cfRule type="cellIs" dxfId="6676" priority="6560" operator="equal">
      <formula>0</formula>
    </cfRule>
  </conditionalFormatting>
  <conditionalFormatting sqref="DB143:DE143">
    <cfRule type="cellIs" dxfId="6675" priority="6559" operator="equal">
      <formula>0</formula>
    </cfRule>
  </conditionalFormatting>
  <conditionalFormatting sqref="DB144:DE144">
    <cfRule type="cellIs" dxfId="6674" priority="6558" operator="equal">
      <formula>0</formula>
    </cfRule>
  </conditionalFormatting>
  <conditionalFormatting sqref="DB145:DE145">
    <cfRule type="cellIs" dxfId="6673" priority="6557" operator="equal">
      <formula>0</formula>
    </cfRule>
  </conditionalFormatting>
  <conditionalFormatting sqref="DB139:DE139">
    <cfRule type="cellIs" dxfId="6672" priority="6556" operator="equal">
      <formula>0</formula>
    </cfRule>
  </conditionalFormatting>
  <conditionalFormatting sqref="DB140:DE140">
    <cfRule type="cellIs" dxfId="6671" priority="6555" operator="equal">
      <formula>0</formula>
    </cfRule>
  </conditionalFormatting>
  <conditionalFormatting sqref="DB140:DE140">
    <cfRule type="cellIs" dxfId="6670" priority="6554" operator="equal">
      <formula>0</formula>
    </cfRule>
  </conditionalFormatting>
  <conditionalFormatting sqref="DB141:DE141">
    <cfRule type="cellIs" dxfId="6669" priority="6553" operator="equal">
      <formula>0</formula>
    </cfRule>
  </conditionalFormatting>
  <conditionalFormatting sqref="DB140:DE140">
    <cfRule type="cellIs" dxfId="6668" priority="6552" operator="equal">
      <formula>0</formula>
    </cfRule>
  </conditionalFormatting>
  <conditionalFormatting sqref="DB141:DE141">
    <cfRule type="cellIs" dxfId="6667" priority="6551" operator="equal">
      <formula>0</formula>
    </cfRule>
  </conditionalFormatting>
  <conditionalFormatting sqref="DB141:DE141">
    <cfRule type="cellIs" dxfId="6666" priority="6550" operator="equal">
      <formula>0</formula>
    </cfRule>
  </conditionalFormatting>
  <conditionalFormatting sqref="DB142:DE142">
    <cfRule type="cellIs" dxfId="6665" priority="6549" operator="equal">
      <formula>0</formula>
    </cfRule>
  </conditionalFormatting>
  <conditionalFormatting sqref="DB141:DE141">
    <cfRule type="cellIs" dxfId="6664" priority="6548" operator="equal">
      <formula>0</formula>
    </cfRule>
  </conditionalFormatting>
  <conditionalFormatting sqref="DB142:DE142">
    <cfRule type="cellIs" dxfId="6663" priority="6547" operator="equal">
      <formula>0</formula>
    </cfRule>
  </conditionalFormatting>
  <conditionalFormatting sqref="DB142:DE142">
    <cfRule type="cellIs" dxfId="6662" priority="6546" operator="equal">
      <formula>0</formula>
    </cfRule>
  </conditionalFormatting>
  <conditionalFormatting sqref="DB143:DE143">
    <cfRule type="cellIs" dxfId="6661" priority="6545" operator="equal">
      <formula>0</formula>
    </cfRule>
  </conditionalFormatting>
  <conditionalFormatting sqref="DB142:DE142">
    <cfRule type="cellIs" dxfId="6660" priority="6544" operator="equal">
      <formula>0</formula>
    </cfRule>
  </conditionalFormatting>
  <conditionalFormatting sqref="DB143:DE143">
    <cfRule type="cellIs" dxfId="6659" priority="6543" operator="equal">
      <formula>0</formula>
    </cfRule>
  </conditionalFormatting>
  <conditionalFormatting sqref="DB143:DE143">
    <cfRule type="cellIs" dxfId="6658" priority="6542" operator="equal">
      <formula>0</formula>
    </cfRule>
  </conditionalFormatting>
  <conditionalFormatting sqref="DB144:DE144">
    <cfRule type="cellIs" dxfId="6657" priority="6541" operator="equal">
      <formula>0</formula>
    </cfRule>
  </conditionalFormatting>
  <conditionalFormatting sqref="DB138:DE138">
    <cfRule type="cellIs" dxfId="6656" priority="6540" operator="equal">
      <formula>0</formula>
    </cfRule>
  </conditionalFormatting>
  <conditionalFormatting sqref="DB139:DE139">
    <cfRule type="cellIs" dxfId="6655" priority="6539" operator="equal">
      <formula>0</formula>
    </cfRule>
  </conditionalFormatting>
  <conditionalFormatting sqref="DB139:DE139">
    <cfRule type="cellIs" dxfId="6654" priority="6538" operator="equal">
      <formula>0</formula>
    </cfRule>
  </conditionalFormatting>
  <conditionalFormatting sqref="DB140:DE140">
    <cfRule type="cellIs" dxfId="6653" priority="6537" operator="equal">
      <formula>0</formula>
    </cfRule>
  </conditionalFormatting>
  <conditionalFormatting sqref="DB139:DE139">
    <cfRule type="cellIs" dxfId="6652" priority="6536" operator="equal">
      <formula>0</formula>
    </cfRule>
  </conditionalFormatting>
  <conditionalFormatting sqref="DB140:DE140">
    <cfRule type="cellIs" dxfId="6651" priority="6535" operator="equal">
      <formula>0</formula>
    </cfRule>
  </conditionalFormatting>
  <conditionalFormatting sqref="DB140:DE140">
    <cfRule type="cellIs" dxfId="6650" priority="6534" operator="equal">
      <formula>0</formula>
    </cfRule>
  </conditionalFormatting>
  <conditionalFormatting sqref="DB141:DE141">
    <cfRule type="cellIs" dxfId="6649" priority="6533" operator="equal">
      <formula>0</formula>
    </cfRule>
  </conditionalFormatting>
  <conditionalFormatting sqref="DB140:DE140">
    <cfRule type="cellIs" dxfId="6648" priority="6532" operator="equal">
      <formula>0</formula>
    </cfRule>
  </conditionalFormatting>
  <conditionalFormatting sqref="DB141:DE141">
    <cfRule type="cellIs" dxfId="6647" priority="6531" operator="equal">
      <formula>0</formula>
    </cfRule>
  </conditionalFormatting>
  <conditionalFormatting sqref="DB141:DE141">
    <cfRule type="cellIs" dxfId="6646" priority="6530" operator="equal">
      <formula>0</formula>
    </cfRule>
  </conditionalFormatting>
  <conditionalFormatting sqref="DB142:DE142">
    <cfRule type="cellIs" dxfId="6645" priority="6529" operator="equal">
      <formula>0</formula>
    </cfRule>
  </conditionalFormatting>
  <conditionalFormatting sqref="DB141:DE141">
    <cfRule type="cellIs" dxfId="6644" priority="6528" operator="equal">
      <formula>0</formula>
    </cfRule>
  </conditionalFormatting>
  <conditionalFormatting sqref="DB142:DE142">
    <cfRule type="cellIs" dxfId="6643" priority="6527" operator="equal">
      <formula>0</formula>
    </cfRule>
  </conditionalFormatting>
  <conditionalFormatting sqref="DB142:DE142">
    <cfRule type="cellIs" dxfId="6642" priority="6526" operator="equal">
      <formula>0</formula>
    </cfRule>
  </conditionalFormatting>
  <conditionalFormatting sqref="DB143:DE143">
    <cfRule type="cellIs" dxfId="6641" priority="6525" operator="equal">
      <formula>0</formula>
    </cfRule>
  </conditionalFormatting>
  <conditionalFormatting sqref="DB140:DE140">
    <cfRule type="cellIs" dxfId="6640" priority="6524" operator="equal">
      <formula>0</formula>
    </cfRule>
  </conditionalFormatting>
  <conditionalFormatting sqref="DB141:DE141">
    <cfRule type="cellIs" dxfId="6639" priority="6523" operator="equal">
      <formula>0</formula>
    </cfRule>
  </conditionalFormatting>
  <conditionalFormatting sqref="DB141:DE141">
    <cfRule type="cellIs" dxfId="6638" priority="6522" operator="equal">
      <formula>0</formula>
    </cfRule>
  </conditionalFormatting>
  <conditionalFormatting sqref="DB142:DE142">
    <cfRule type="cellIs" dxfId="6637" priority="6521" operator="equal">
      <formula>0</formula>
    </cfRule>
  </conditionalFormatting>
  <conditionalFormatting sqref="DB141:DE141">
    <cfRule type="cellIs" dxfId="6636" priority="6520" operator="equal">
      <formula>0</formula>
    </cfRule>
  </conditionalFormatting>
  <conditionalFormatting sqref="DB142:DE142">
    <cfRule type="cellIs" dxfId="6635" priority="6519" operator="equal">
      <formula>0</formula>
    </cfRule>
  </conditionalFormatting>
  <conditionalFormatting sqref="DB142:DE142">
    <cfRule type="cellIs" dxfId="6634" priority="6518" operator="equal">
      <formula>0</formula>
    </cfRule>
  </conditionalFormatting>
  <conditionalFormatting sqref="DB143:DE143">
    <cfRule type="cellIs" dxfId="6633" priority="6517" operator="equal">
      <formula>0</formula>
    </cfRule>
  </conditionalFormatting>
  <conditionalFormatting sqref="DB142:DE142">
    <cfRule type="cellIs" dxfId="6632" priority="6516" operator="equal">
      <formula>0</formula>
    </cfRule>
  </conditionalFormatting>
  <conditionalFormatting sqref="DB143:DE143">
    <cfRule type="cellIs" dxfId="6631" priority="6515" operator="equal">
      <formula>0</formula>
    </cfRule>
  </conditionalFormatting>
  <conditionalFormatting sqref="DB143:DE143">
    <cfRule type="cellIs" dxfId="6630" priority="6514" operator="equal">
      <formula>0</formula>
    </cfRule>
  </conditionalFormatting>
  <conditionalFormatting sqref="DB144:DE144">
    <cfRule type="cellIs" dxfId="6629" priority="6513" operator="equal">
      <formula>0</formula>
    </cfRule>
  </conditionalFormatting>
  <conditionalFormatting sqref="DB143:DE143">
    <cfRule type="cellIs" dxfId="6628" priority="6512" operator="equal">
      <formula>0</formula>
    </cfRule>
  </conditionalFormatting>
  <conditionalFormatting sqref="DB144:DE144">
    <cfRule type="cellIs" dxfId="6627" priority="6511" operator="equal">
      <formula>0</formula>
    </cfRule>
  </conditionalFormatting>
  <conditionalFormatting sqref="DB144:DE144">
    <cfRule type="cellIs" dxfId="6626" priority="6510" operator="equal">
      <formula>0</formula>
    </cfRule>
  </conditionalFormatting>
  <conditionalFormatting sqref="DB145:DE145">
    <cfRule type="cellIs" dxfId="6625" priority="6509" operator="equal">
      <formula>0</formula>
    </cfRule>
  </conditionalFormatting>
  <conditionalFormatting sqref="DB139:DE139">
    <cfRule type="cellIs" dxfId="6624" priority="6508" operator="equal">
      <formula>0</formula>
    </cfRule>
  </conditionalFormatting>
  <conditionalFormatting sqref="DB140:DE140">
    <cfRule type="cellIs" dxfId="6623" priority="6507" operator="equal">
      <formula>0</formula>
    </cfRule>
  </conditionalFormatting>
  <conditionalFormatting sqref="DB140:DE140">
    <cfRule type="cellIs" dxfId="6622" priority="6506" operator="equal">
      <formula>0</formula>
    </cfRule>
  </conditionalFormatting>
  <conditionalFormatting sqref="DB141:DE141">
    <cfRule type="cellIs" dxfId="6621" priority="6505" operator="equal">
      <formula>0</formula>
    </cfRule>
  </conditionalFormatting>
  <conditionalFormatting sqref="DB140:DE140">
    <cfRule type="cellIs" dxfId="6620" priority="6504" operator="equal">
      <formula>0</formula>
    </cfRule>
  </conditionalFormatting>
  <conditionalFormatting sqref="DB141:DE141">
    <cfRule type="cellIs" dxfId="6619" priority="6503" operator="equal">
      <formula>0</formula>
    </cfRule>
  </conditionalFormatting>
  <conditionalFormatting sqref="DB141:DE141">
    <cfRule type="cellIs" dxfId="6618" priority="6502" operator="equal">
      <formula>0</formula>
    </cfRule>
  </conditionalFormatting>
  <conditionalFormatting sqref="DB142:DE142">
    <cfRule type="cellIs" dxfId="6617" priority="6501" operator="equal">
      <formula>0</formula>
    </cfRule>
  </conditionalFormatting>
  <conditionalFormatting sqref="DB141:DE141">
    <cfRule type="cellIs" dxfId="6616" priority="6500" operator="equal">
      <formula>0</formula>
    </cfRule>
  </conditionalFormatting>
  <conditionalFormatting sqref="DB142:DE142">
    <cfRule type="cellIs" dxfId="6615" priority="6499" operator="equal">
      <formula>0</formula>
    </cfRule>
  </conditionalFormatting>
  <conditionalFormatting sqref="DB142:DE142">
    <cfRule type="cellIs" dxfId="6614" priority="6498" operator="equal">
      <formula>0</formula>
    </cfRule>
  </conditionalFormatting>
  <conditionalFormatting sqref="DB143:DE143">
    <cfRule type="cellIs" dxfId="6613" priority="6497" operator="equal">
      <formula>0</formula>
    </cfRule>
  </conditionalFormatting>
  <conditionalFormatting sqref="DB142:DE142">
    <cfRule type="cellIs" dxfId="6612" priority="6496" operator="equal">
      <formula>0</formula>
    </cfRule>
  </conditionalFormatting>
  <conditionalFormatting sqref="DB143:DE143">
    <cfRule type="cellIs" dxfId="6611" priority="6495" operator="equal">
      <formula>0</formula>
    </cfRule>
  </conditionalFormatting>
  <conditionalFormatting sqref="DB143:DE143">
    <cfRule type="cellIs" dxfId="6610" priority="6494" operator="equal">
      <formula>0</formula>
    </cfRule>
  </conditionalFormatting>
  <conditionalFormatting sqref="DB144:DE144">
    <cfRule type="cellIs" dxfId="6609" priority="6493" operator="equal">
      <formula>0</formula>
    </cfRule>
  </conditionalFormatting>
  <conditionalFormatting sqref="DB145:DE145">
    <cfRule type="cellIs" dxfId="6608" priority="6492" operator="equal">
      <formula>0</formula>
    </cfRule>
  </conditionalFormatting>
  <conditionalFormatting sqref="DB139:DE139">
    <cfRule type="cellIs" dxfId="6607" priority="6491" operator="equal">
      <formula>0</formula>
    </cfRule>
  </conditionalFormatting>
  <conditionalFormatting sqref="DB140:DE140">
    <cfRule type="cellIs" dxfId="6606" priority="6490" operator="equal">
      <formula>0</formula>
    </cfRule>
  </conditionalFormatting>
  <conditionalFormatting sqref="DB140:DE140">
    <cfRule type="cellIs" dxfId="6605" priority="6489" operator="equal">
      <formula>0</formula>
    </cfRule>
  </conditionalFormatting>
  <conditionalFormatting sqref="DB141:DE141">
    <cfRule type="cellIs" dxfId="6604" priority="6488" operator="equal">
      <formula>0</formula>
    </cfRule>
  </conditionalFormatting>
  <conditionalFormatting sqref="DB140:DE140">
    <cfRule type="cellIs" dxfId="6603" priority="6487" operator="equal">
      <formula>0</formula>
    </cfRule>
  </conditionalFormatting>
  <conditionalFormatting sqref="DB141:DE141">
    <cfRule type="cellIs" dxfId="6602" priority="6486" operator="equal">
      <formula>0</formula>
    </cfRule>
  </conditionalFormatting>
  <conditionalFormatting sqref="DB141:DE141">
    <cfRule type="cellIs" dxfId="6601" priority="6485" operator="equal">
      <formula>0</formula>
    </cfRule>
  </conditionalFormatting>
  <conditionalFormatting sqref="DB142:DE142">
    <cfRule type="cellIs" dxfId="6600" priority="6484" operator="equal">
      <formula>0</formula>
    </cfRule>
  </conditionalFormatting>
  <conditionalFormatting sqref="DB141:DE141">
    <cfRule type="cellIs" dxfId="6599" priority="6483" operator="equal">
      <formula>0</formula>
    </cfRule>
  </conditionalFormatting>
  <conditionalFormatting sqref="DB142:DE142">
    <cfRule type="cellIs" dxfId="6598" priority="6482" operator="equal">
      <formula>0</formula>
    </cfRule>
  </conditionalFormatting>
  <conditionalFormatting sqref="DB142:DE142">
    <cfRule type="cellIs" dxfId="6597" priority="6481" operator="equal">
      <formula>0</formula>
    </cfRule>
  </conditionalFormatting>
  <conditionalFormatting sqref="DB143:DE143">
    <cfRule type="cellIs" dxfId="6596" priority="6480" operator="equal">
      <formula>0</formula>
    </cfRule>
  </conditionalFormatting>
  <conditionalFormatting sqref="DB142:DE142">
    <cfRule type="cellIs" dxfId="6595" priority="6479" operator="equal">
      <formula>0</formula>
    </cfRule>
  </conditionalFormatting>
  <conditionalFormatting sqref="DB143:DE143">
    <cfRule type="cellIs" dxfId="6594" priority="6478" operator="equal">
      <formula>0</formula>
    </cfRule>
  </conditionalFormatting>
  <conditionalFormatting sqref="DB143:DE143">
    <cfRule type="cellIs" dxfId="6593" priority="6477" operator="equal">
      <formula>0</formula>
    </cfRule>
  </conditionalFormatting>
  <conditionalFormatting sqref="DB144:DE144">
    <cfRule type="cellIs" dxfId="6592" priority="6476" operator="equal">
      <formula>0</formula>
    </cfRule>
  </conditionalFormatting>
  <conditionalFormatting sqref="DB138:DE138">
    <cfRule type="cellIs" dxfId="6591" priority="6475" operator="equal">
      <formula>0</formula>
    </cfRule>
  </conditionalFormatting>
  <conditionalFormatting sqref="DB139:DE139">
    <cfRule type="cellIs" dxfId="6590" priority="6474" operator="equal">
      <formula>0</formula>
    </cfRule>
  </conditionalFormatting>
  <conditionalFormatting sqref="DB139:DE139">
    <cfRule type="cellIs" dxfId="6589" priority="6473" operator="equal">
      <formula>0</formula>
    </cfRule>
  </conditionalFormatting>
  <conditionalFormatting sqref="DB140:DE140">
    <cfRule type="cellIs" dxfId="6588" priority="6472" operator="equal">
      <formula>0</formula>
    </cfRule>
  </conditionalFormatting>
  <conditionalFormatting sqref="DB139:DE139">
    <cfRule type="cellIs" dxfId="6587" priority="6471" operator="equal">
      <formula>0</formula>
    </cfRule>
  </conditionalFormatting>
  <conditionalFormatting sqref="DB140:DE140">
    <cfRule type="cellIs" dxfId="6586" priority="6470" operator="equal">
      <formula>0</formula>
    </cfRule>
  </conditionalFormatting>
  <conditionalFormatting sqref="DB140:DE140">
    <cfRule type="cellIs" dxfId="6585" priority="6469" operator="equal">
      <formula>0</formula>
    </cfRule>
  </conditionalFormatting>
  <conditionalFormatting sqref="DB141:DE141">
    <cfRule type="cellIs" dxfId="6584" priority="6468" operator="equal">
      <formula>0</formula>
    </cfRule>
  </conditionalFormatting>
  <conditionalFormatting sqref="DB140:DE140">
    <cfRule type="cellIs" dxfId="6583" priority="6467" operator="equal">
      <formula>0</formula>
    </cfRule>
  </conditionalFormatting>
  <conditionalFormatting sqref="DB141:DE141">
    <cfRule type="cellIs" dxfId="6582" priority="6466" operator="equal">
      <formula>0</formula>
    </cfRule>
  </conditionalFormatting>
  <conditionalFormatting sqref="DB141:DE141">
    <cfRule type="cellIs" dxfId="6581" priority="6465" operator="equal">
      <formula>0</formula>
    </cfRule>
  </conditionalFormatting>
  <conditionalFormatting sqref="DB142:DE142">
    <cfRule type="cellIs" dxfId="6580" priority="6464" operator="equal">
      <formula>0</formula>
    </cfRule>
  </conditionalFormatting>
  <conditionalFormatting sqref="DB141:DE141">
    <cfRule type="cellIs" dxfId="6579" priority="6463" operator="equal">
      <formula>0</formula>
    </cfRule>
  </conditionalFormatting>
  <conditionalFormatting sqref="DB142:DE142">
    <cfRule type="cellIs" dxfId="6578" priority="6462" operator="equal">
      <formula>0</formula>
    </cfRule>
  </conditionalFormatting>
  <conditionalFormatting sqref="DB142:DE142">
    <cfRule type="cellIs" dxfId="6577" priority="6461" operator="equal">
      <formula>0</formula>
    </cfRule>
  </conditionalFormatting>
  <conditionalFormatting sqref="DB143:DE143">
    <cfRule type="cellIs" dxfId="6576" priority="6460" operator="equal">
      <formula>0</formula>
    </cfRule>
  </conditionalFormatting>
  <conditionalFormatting sqref="DB141:DE141">
    <cfRule type="cellIs" dxfId="6575" priority="6459" operator="equal">
      <formula>0</formula>
    </cfRule>
  </conditionalFormatting>
  <conditionalFormatting sqref="DB142:DE142">
    <cfRule type="cellIs" dxfId="6574" priority="6458" operator="equal">
      <formula>0</formula>
    </cfRule>
  </conditionalFormatting>
  <conditionalFormatting sqref="DB142:DE142">
    <cfRule type="cellIs" dxfId="6573" priority="6457" operator="equal">
      <formula>0</formula>
    </cfRule>
  </conditionalFormatting>
  <conditionalFormatting sqref="DB143:DE143">
    <cfRule type="cellIs" dxfId="6572" priority="6456" operator="equal">
      <formula>0</formula>
    </cfRule>
  </conditionalFormatting>
  <conditionalFormatting sqref="DB142:DE142">
    <cfRule type="cellIs" dxfId="6571" priority="6455" operator="equal">
      <formula>0</formula>
    </cfRule>
  </conditionalFormatting>
  <conditionalFormatting sqref="DB143:DE143">
    <cfRule type="cellIs" dxfId="6570" priority="6454" operator="equal">
      <formula>0</formula>
    </cfRule>
  </conditionalFormatting>
  <conditionalFormatting sqref="DB143:DE143">
    <cfRule type="cellIs" dxfId="6569" priority="6453" operator="equal">
      <formula>0</formula>
    </cfRule>
  </conditionalFormatting>
  <conditionalFormatting sqref="DB144:DE144">
    <cfRule type="cellIs" dxfId="6568" priority="6452" operator="equal">
      <formula>0</formula>
    </cfRule>
  </conditionalFormatting>
  <conditionalFormatting sqref="DB143:DE143">
    <cfRule type="cellIs" dxfId="6567" priority="6451" operator="equal">
      <formula>0</formula>
    </cfRule>
  </conditionalFormatting>
  <conditionalFormatting sqref="DB144:DE144">
    <cfRule type="cellIs" dxfId="6566" priority="6450" operator="equal">
      <formula>0</formula>
    </cfRule>
  </conditionalFormatting>
  <conditionalFormatting sqref="DB144:DE144">
    <cfRule type="cellIs" dxfId="6565" priority="6449" operator="equal">
      <formula>0</formula>
    </cfRule>
  </conditionalFormatting>
  <conditionalFormatting sqref="DB145:DE145">
    <cfRule type="cellIs" dxfId="6564" priority="6448" operator="equal">
      <formula>0</formula>
    </cfRule>
  </conditionalFormatting>
  <conditionalFormatting sqref="DB144:DE144">
    <cfRule type="cellIs" dxfId="6563" priority="6447" operator="equal">
      <formula>0</formula>
    </cfRule>
  </conditionalFormatting>
  <conditionalFormatting sqref="DB145:DE145">
    <cfRule type="cellIs" dxfId="6562" priority="6446" operator="equal">
      <formula>0</formula>
    </cfRule>
  </conditionalFormatting>
  <conditionalFormatting sqref="DB145:DE145">
    <cfRule type="cellIs" dxfId="6561" priority="6445" operator="equal">
      <formula>0</formula>
    </cfRule>
  </conditionalFormatting>
  <conditionalFormatting sqref="DB140:DE140">
    <cfRule type="cellIs" dxfId="6560" priority="6444" operator="equal">
      <formula>0</formula>
    </cfRule>
  </conditionalFormatting>
  <conditionalFormatting sqref="DB141:DE141">
    <cfRule type="cellIs" dxfId="6559" priority="6443" operator="equal">
      <formula>0</formula>
    </cfRule>
  </conditionalFormatting>
  <conditionalFormatting sqref="DB141:DE141">
    <cfRule type="cellIs" dxfId="6558" priority="6442" operator="equal">
      <formula>0</formula>
    </cfRule>
  </conditionalFormatting>
  <conditionalFormatting sqref="DB142:DE142">
    <cfRule type="cellIs" dxfId="6557" priority="6441" operator="equal">
      <formula>0</formula>
    </cfRule>
  </conditionalFormatting>
  <conditionalFormatting sqref="DB141:DE141">
    <cfRule type="cellIs" dxfId="6556" priority="6440" operator="equal">
      <formula>0</formula>
    </cfRule>
  </conditionalFormatting>
  <conditionalFormatting sqref="DB142:DE142">
    <cfRule type="cellIs" dxfId="6555" priority="6439" operator="equal">
      <formula>0</formula>
    </cfRule>
  </conditionalFormatting>
  <conditionalFormatting sqref="DB142:DE142">
    <cfRule type="cellIs" dxfId="6554" priority="6438" operator="equal">
      <formula>0</formula>
    </cfRule>
  </conditionalFormatting>
  <conditionalFormatting sqref="DB143:DE143">
    <cfRule type="cellIs" dxfId="6553" priority="6437" operator="equal">
      <formula>0</formula>
    </cfRule>
  </conditionalFormatting>
  <conditionalFormatting sqref="DB142:DE142">
    <cfRule type="cellIs" dxfId="6552" priority="6436" operator="equal">
      <formula>0</formula>
    </cfRule>
  </conditionalFormatting>
  <conditionalFormatting sqref="DB143:DE143">
    <cfRule type="cellIs" dxfId="6551" priority="6435" operator="equal">
      <formula>0</formula>
    </cfRule>
  </conditionalFormatting>
  <conditionalFormatting sqref="DB143:DE143">
    <cfRule type="cellIs" dxfId="6550" priority="6434" operator="equal">
      <formula>0</formula>
    </cfRule>
  </conditionalFormatting>
  <conditionalFormatting sqref="DB144:DE144">
    <cfRule type="cellIs" dxfId="6549" priority="6433" operator="equal">
      <formula>0</formula>
    </cfRule>
  </conditionalFormatting>
  <conditionalFormatting sqref="DB143:DE143">
    <cfRule type="cellIs" dxfId="6548" priority="6432" operator="equal">
      <formula>0</formula>
    </cfRule>
  </conditionalFormatting>
  <conditionalFormatting sqref="DB144:DE144">
    <cfRule type="cellIs" dxfId="6547" priority="6431" operator="equal">
      <formula>0</formula>
    </cfRule>
  </conditionalFormatting>
  <conditionalFormatting sqref="DB144:DE144">
    <cfRule type="cellIs" dxfId="6546" priority="6430" operator="equal">
      <formula>0</formula>
    </cfRule>
  </conditionalFormatting>
  <conditionalFormatting sqref="DB145:DE145">
    <cfRule type="cellIs" dxfId="6545" priority="6429" operator="equal">
      <formula>0</formula>
    </cfRule>
  </conditionalFormatting>
  <conditionalFormatting sqref="DB140:DE140">
    <cfRule type="cellIs" dxfId="6544" priority="6428" operator="equal">
      <formula>0</formula>
    </cfRule>
  </conditionalFormatting>
  <conditionalFormatting sqref="DB141:DE141">
    <cfRule type="cellIs" dxfId="6543" priority="6427" operator="equal">
      <formula>0</formula>
    </cfRule>
  </conditionalFormatting>
  <conditionalFormatting sqref="DB141:DE141">
    <cfRule type="cellIs" dxfId="6542" priority="6426" operator="equal">
      <formula>0</formula>
    </cfRule>
  </conditionalFormatting>
  <conditionalFormatting sqref="DB142:DE142">
    <cfRule type="cellIs" dxfId="6541" priority="6425" operator="equal">
      <formula>0</formula>
    </cfRule>
  </conditionalFormatting>
  <conditionalFormatting sqref="DB141:DE141">
    <cfRule type="cellIs" dxfId="6540" priority="6424" operator="equal">
      <formula>0</formula>
    </cfRule>
  </conditionalFormatting>
  <conditionalFormatting sqref="DB142:DE142">
    <cfRule type="cellIs" dxfId="6539" priority="6423" operator="equal">
      <formula>0</formula>
    </cfRule>
  </conditionalFormatting>
  <conditionalFormatting sqref="DB142:DE142">
    <cfRule type="cellIs" dxfId="6538" priority="6422" operator="equal">
      <formula>0</formula>
    </cfRule>
  </conditionalFormatting>
  <conditionalFormatting sqref="DB143:DE143">
    <cfRule type="cellIs" dxfId="6537" priority="6421" operator="equal">
      <formula>0</formula>
    </cfRule>
  </conditionalFormatting>
  <conditionalFormatting sqref="DB142:DE142">
    <cfRule type="cellIs" dxfId="6536" priority="6420" operator="equal">
      <formula>0</formula>
    </cfRule>
  </conditionalFormatting>
  <conditionalFormatting sqref="DB143:DE143">
    <cfRule type="cellIs" dxfId="6535" priority="6419" operator="equal">
      <formula>0</formula>
    </cfRule>
  </conditionalFormatting>
  <conditionalFormatting sqref="DB143:DE143">
    <cfRule type="cellIs" dxfId="6534" priority="6418" operator="equal">
      <formula>0</formula>
    </cfRule>
  </conditionalFormatting>
  <conditionalFormatting sqref="DB144:DE144">
    <cfRule type="cellIs" dxfId="6533" priority="6417" operator="equal">
      <formula>0</formula>
    </cfRule>
  </conditionalFormatting>
  <conditionalFormatting sqref="DB143:DE143">
    <cfRule type="cellIs" dxfId="6532" priority="6416" operator="equal">
      <formula>0</formula>
    </cfRule>
  </conditionalFormatting>
  <conditionalFormatting sqref="DB144:DE144">
    <cfRule type="cellIs" dxfId="6531" priority="6415" operator="equal">
      <formula>0</formula>
    </cfRule>
  </conditionalFormatting>
  <conditionalFormatting sqref="DB144:DE144">
    <cfRule type="cellIs" dxfId="6530" priority="6414" operator="equal">
      <formula>0</formula>
    </cfRule>
  </conditionalFormatting>
  <conditionalFormatting sqref="DB145:DE145">
    <cfRule type="cellIs" dxfId="6529" priority="6413" operator="equal">
      <formula>0</formula>
    </cfRule>
  </conditionalFormatting>
  <conditionalFormatting sqref="DB139:DE139">
    <cfRule type="cellIs" dxfId="6528" priority="6412" operator="equal">
      <formula>0</formula>
    </cfRule>
  </conditionalFormatting>
  <conditionalFormatting sqref="DB140:DE140">
    <cfRule type="cellIs" dxfId="6527" priority="6411" operator="equal">
      <formula>0</formula>
    </cfRule>
  </conditionalFormatting>
  <conditionalFormatting sqref="DB140:DE140">
    <cfRule type="cellIs" dxfId="6526" priority="6410" operator="equal">
      <formula>0</formula>
    </cfRule>
  </conditionalFormatting>
  <conditionalFormatting sqref="DB141:DE141">
    <cfRule type="cellIs" dxfId="6525" priority="6409" operator="equal">
      <formula>0</formula>
    </cfRule>
  </conditionalFormatting>
  <conditionalFormatting sqref="DB140:DE140">
    <cfRule type="cellIs" dxfId="6524" priority="6408" operator="equal">
      <formula>0</formula>
    </cfRule>
  </conditionalFormatting>
  <conditionalFormatting sqref="DB141:DE141">
    <cfRule type="cellIs" dxfId="6523" priority="6407" operator="equal">
      <formula>0</formula>
    </cfRule>
  </conditionalFormatting>
  <conditionalFormatting sqref="DB141:DE141">
    <cfRule type="cellIs" dxfId="6522" priority="6406" operator="equal">
      <formula>0</formula>
    </cfRule>
  </conditionalFormatting>
  <conditionalFormatting sqref="DB142:DE142">
    <cfRule type="cellIs" dxfId="6521" priority="6405" operator="equal">
      <formula>0</formula>
    </cfRule>
  </conditionalFormatting>
  <conditionalFormatting sqref="DB141:DE141">
    <cfRule type="cellIs" dxfId="6520" priority="6404" operator="equal">
      <formula>0</formula>
    </cfRule>
  </conditionalFormatting>
  <conditionalFormatting sqref="DB142:DE142">
    <cfRule type="cellIs" dxfId="6519" priority="6403" operator="equal">
      <formula>0</formula>
    </cfRule>
  </conditionalFormatting>
  <conditionalFormatting sqref="DB142:DE142">
    <cfRule type="cellIs" dxfId="6518" priority="6402" operator="equal">
      <formula>0</formula>
    </cfRule>
  </conditionalFormatting>
  <conditionalFormatting sqref="DB143:DE143">
    <cfRule type="cellIs" dxfId="6517" priority="6401" operator="equal">
      <formula>0</formula>
    </cfRule>
  </conditionalFormatting>
  <conditionalFormatting sqref="DB142:DE142">
    <cfRule type="cellIs" dxfId="6516" priority="6400" operator="equal">
      <formula>0</formula>
    </cfRule>
  </conditionalFormatting>
  <conditionalFormatting sqref="DB143:DE143">
    <cfRule type="cellIs" dxfId="6515" priority="6399" operator="equal">
      <formula>0</formula>
    </cfRule>
  </conditionalFormatting>
  <conditionalFormatting sqref="DB143:DE143">
    <cfRule type="cellIs" dxfId="6514" priority="6398" operator="equal">
      <formula>0</formula>
    </cfRule>
  </conditionalFormatting>
  <conditionalFormatting sqref="DB144:DE144">
    <cfRule type="cellIs" dxfId="6513" priority="6397" operator="equal">
      <formula>0</formula>
    </cfRule>
  </conditionalFormatting>
  <conditionalFormatting sqref="EV144:EX144">
    <cfRule type="cellIs" dxfId="6512" priority="6396" operator="equal">
      <formula>0</formula>
    </cfRule>
  </conditionalFormatting>
  <conditionalFormatting sqref="EV145:EX145">
    <cfRule type="cellIs" dxfId="6511" priority="6395" operator="equal">
      <formula>0</formula>
    </cfRule>
  </conditionalFormatting>
  <conditionalFormatting sqref="EV145:EX145">
    <cfRule type="cellIs" dxfId="6510" priority="6394" operator="equal">
      <formula>0</formula>
    </cfRule>
  </conditionalFormatting>
  <conditionalFormatting sqref="EV146:EX146">
    <cfRule type="cellIs" dxfId="6509" priority="6393" operator="equal">
      <formula>0</formula>
    </cfRule>
  </conditionalFormatting>
  <conditionalFormatting sqref="EV145:EX145">
    <cfRule type="cellIs" dxfId="6508" priority="6392" operator="equal">
      <formula>0</formula>
    </cfRule>
  </conditionalFormatting>
  <conditionalFormatting sqref="EV146:EX146">
    <cfRule type="cellIs" dxfId="6507" priority="6391" operator="equal">
      <formula>0</formula>
    </cfRule>
  </conditionalFormatting>
  <conditionalFormatting sqref="EV146:EX146">
    <cfRule type="cellIs" dxfId="6506" priority="6390" operator="equal">
      <formula>0</formula>
    </cfRule>
  </conditionalFormatting>
  <conditionalFormatting sqref="EV147:EX147">
    <cfRule type="cellIs" dxfId="6505" priority="6389" operator="equal">
      <formula>0</formula>
    </cfRule>
  </conditionalFormatting>
  <conditionalFormatting sqref="EV138:EX138">
    <cfRule type="cellIs" dxfId="6504" priority="6388" operator="equal">
      <formula>0</formula>
    </cfRule>
  </conditionalFormatting>
  <conditionalFormatting sqref="EV139:EX139">
    <cfRule type="cellIs" dxfId="6503" priority="6387" operator="equal">
      <formula>0</formula>
    </cfRule>
  </conditionalFormatting>
  <conditionalFormatting sqref="EV139:EX139">
    <cfRule type="cellIs" dxfId="6502" priority="6386" operator="equal">
      <formula>0</formula>
    </cfRule>
  </conditionalFormatting>
  <conditionalFormatting sqref="EV140:EX140">
    <cfRule type="cellIs" dxfId="6501" priority="6385" operator="equal">
      <formula>0</formula>
    </cfRule>
  </conditionalFormatting>
  <conditionalFormatting sqref="EV139:EX139">
    <cfRule type="cellIs" dxfId="6500" priority="6384" operator="equal">
      <formula>0</formula>
    </cfRule>
  </conditionalFormatting>
  <conditionalFormatting sqref="EV140:EX140">
    <cfRule type="cellIs" dxfId="6499" priority="6383" operator="equal">
      <formula>0</formula>
    </cfRule>
  </conditionalFormatting>
  <conditionalFormatting sqref="EV140:EX140">
    <cfRule type="cellIs" dxfId="6498" priority="6382" operator="equal">
      <formula>0</formula>
    </cfRule>
  </conditionalFormatting>
  <conditionalFormatting sqref="EV141:EX141">
    <cfRule type="cellIs" dxfId="6497" priority="6381" operator="equal">
      <formula>0</formula>
    </cfRule>
  </conditionalFormatting>
  <conditionalFormatting sqref="EV140:EX140">
    <cfRule type="cellIs" dxfId="6496" priority="6380" operator="equal">
      <formula>0</formula>
    </cfRule>
  </conditionalFormatting>
  <conditionalFormatting sqref="EV141:EX141">
    <cfRule type="cellIs" dxfId="6495" priority="6379" operator="equal">
      <formula>0</formula>
    </cfRule>
  </conditionalFormatting>
  <conditionalFormatting sqref="EV141:EX141">
    <cfRule type="cellIs" dxfId="6494" priority="6378" operator="equal">
      <formula>0</formula>
    </cfRule>
  </conditionalFormatting>
  <conditionalFormatting sqref="EV142:EX142">
    <cfRule type="cellIs" dxfId="6493" priority="6377" operator="equal">
      <formula>0</formula>
    </cfRule>
  </conditionalFormatting>
  <conditionalFormatting sqref="EV141:EX141">
    <cfRule type="cellIs" dxfId="6492" priority="6376" operator="equal">
      <formula>0</formula>
    </cfRule>
  </conditionalFormatting>
  <conditionalFormatting sqref="EV142:EX142">
    <cfRule type="cellIs" dxfId="6491" priority="6375" operator="equal">
      <formula>0</formula>
    </cfRule>
  </conditionalFormatting>
  <conditionalFormatting sqref="EV142:EX142">
    <cfRule type="cellIs" dxfId="6490" priority="6374" operator="equal">
      <formula>0</formula>
    </cfRule>
  </conditionalFormatting>
  <conditionalFormatting sqref="EV143:EX143">
    <cfRule type="cellIs" dxfId="6489" priority="6373" operator="equal">
      <formula>0</formula>
    </cfRule>
  </conditionalFormatting>
  <conditionalFormatting sqref="EV137:EX137">
    <cfRule type="cellIs" dxfId="6488" priority="6372" operator="equal">
      <formula>0</formula>
    </cfRule>
  </conditionalFormatting>
  <conditionalFormatting sqref="EV138:EX138">
    <cfRule type="cellIs" dxfId="6487" priority="6371" operator="equal">
      <formula>0</formula>
    </cfRule>
  </conditionalFormatting>
  <conditionalFormatting sqref="EV138:EX138">
    <cfRule type="cellIs" dxfId="6486" priority="6370" operator="equal">
      <formula>0</formula>
    </cfRule>
  </conditionalFormatting>
  <conditionalFormatting sqref="EV139:EX139">
    <cfRule type="cellIs" dxfId="6485" priority="6369" operator="equal">
      <formula>0</formula>
    </cfRule>
  </conditionalFormatting>
  <conditionalFormatting sqref="EV138:EX138">
    <cfRule type="cellIs" dxfId="6484" priority="6368" operator="equal">
      <formula>0</formula>
    </cfRule>
  </conditionalFormatting>
  <conditionalFormatting sqref="EV139:EX139">
    <cfRule type="cellIs" dxfId="6483" priority="6367" operator="equal">
      <formula>0</formula>
    </cfRule>
  </conditionalFormatting>
  <conditionalFormatting sqref="EV139:EX139">
    <cfRule type="cellIs" dxfId="6482" priority="6366" operator="equal">
      <formula>0</formula>
    </cfRule>
  </conditionalFormatting>
  <conditionalFormatting sqref="EV140:EX140">
    <cfRule type="cellIs" dxfId="6481" priority="6365" operator="equal">
      <formula>0</formula>
    </cfRule>
  </conditionalFormatting>
  <conditionalFormatting sqref="EV139:EX139">
    <cfRule type="cellIs" dxfId="6480" priority="6364" operator="equal">
      <formula>0</formula>
    </cfRule>
  </conditionalFormatting>
  <conditionalFormatting sqref="EV140:EX140">
    <cfRule type="cellIs" dxfId="6479" priority="6363" operator="equal">
      <formula>0</formula>
    </cfRule>
  </conditionalFormatting>
  <conditionalFormatting sqref="EV140:EX140">
    <cfRule type="cellIs" dxfId="6478" priority="6362" operator="equal">
      <formula>0</formula>
    </cfRule>
  </conditionalFormatting>
  <conditionalFormatting sqref="EV141:EX141">
    <cfRule type="cellIs" dxfId="6477" priority="6361" operator="equal">
      <formula>0</formula>
    </cfRule>
  </conditionalFormatting>
  <conditionalFormatting sqref="EV140:EX140">
    <cfRule type="cellIs" dxfId="6476" priority="6360" operator="equal">
      <formula>0</formula>
    </cfRule>
  </conditionalFormatting>
  <conditionalFormatting sqref="EV141:EX141">
    <cfRule type="cellIs" dxfId="6475" priority="6359" operator="equal">
      <formula>0</formula>
    </cfRule>
  </conditionalFormatting>
  <conditionalFormatting sqref="EV141:EX141">
    <cfRule type="cellIs" dxfId="6474" priority="6358" operator="equal">
      <formula>0</formula>
    </cfRule>
  </conditionalFormatting>
  <conditionalFormatting sqref="EV142:EX142">
    <cfRule type="cellIs" dxfId="6473" priority="6357" operator="equal">
      <formula>0</formula>
    </cfRule>
  </conditionalFormatting>
  <conditionalFormatting sqref="EV143:EX143">
    <cfRule type="cellIs" dxfId="6472" priority="6356" operator="equal">
      <formula>0</formula>
    </cfRule>
  </conditionalFormatting>
  <conditionalFormatting sqref="EV137:EX137">
    <cfRule type="cellIs" dxfId="6471" priority="6355" operator="equal">
      <formula>0</formula>
    </cfRule>
  </conditionalFormatting>
  <conditionalFormatting sqref="EV138:EX138">
    <cfRule type="cellIs" dxfId="6470" priority="6354" operator="equal">
      <formula>0</formula>
    </cfRule>
  </conditionalFormatting>
  <conditionalFormatting sqref="EV138:EX138">
    <cfRule type="cellIs" dxfId="6469" priority="6353" operator="equal">
      <formula>0</formula>
    </cfRule>
  </conditionalFormatting>
  <conditionalFormatting sqref="EV139:EX139">
    <cfRule type="cellIs" dxfId="6468" priority="6352" operator="equal">
      <formula>0</formula>
    </cfRule>
  </conditionalFormatting>
  <conditionalFormatting sqref="EV138:EX138">
    <cfRule type="cellIs" dxfId="6467" priority="6351" operator="equal">
      <formula>0</formula>
    </cfRule>
  </conditionalFormatting>
  <conditionalFormatting sqref="EV139:EX139">
    <cfRule type="cellIs" dxfId="6466" priority="6350" operator="equal">
      <formula>0</formula>
    </cfRule>
  </conditionalFormatting>
  <conditionalFormatting sqref="EV139:EX139">
    <cfRule type="cellIs" dxfId="6465" priority="6349" operator="equal">
      <formula>0</formula>
    </cfRule>
  </conditionalFormatting>
  <conditionalFormatting sqref="EV140:EX140">
    <cfRule type="cellIs" dxfId="6464" priority="6348" operator="equal">
      <formula>0</formula>
    </cfRule>
  </conditionalFormatting>
  <conditionalFormatting sqref="EV139:EX139">
    <cfRule type="cellIs" dxfId="6463" priority="6347" operator="equal">
      <formula>0</formula>
    </cfRule>
  </conditionalFormatting>
  <conditionalFormatting sqref="EV140:EX140">
    <cfRule type="cellIs" dxfId="6462" priority="6346" operator="equal">
      <formula>0</formula>
    </cfRule>
  </conditionalFormatting>
  <conditionalFormatting sqref="EV140:EX140">
    <cfRule type="cellIs" dxfId="6461" priority="6345" operator="equal">
      <formula>0</formula>
    </cfRule>
  </conditionalFormatting>
  <conditionalFormatting sqref="EV141:EX141">
    <cfRule type="cellIs" dxfId="6460" priority="6344" operator="equal">
      <formula>0</formula>
    </cfRule>
  </conditionalFormatting>
  <conditionalFormatting sqref="EV140:EX140">
    <cfRule type="cellIs" dxfId="6459" priority="6343" operator="equal">
      <formula>0</formula>
    </cfRule>
  </conditionalFormatting>
  <conditionalFormatting sqref="EV141:EX141">
    <cfRule type="cellIs" dxfId="6458" priority="6342" operator="equal">
      <formula>0</formula>
    </cfRule>
  </conditionalFormatting>
  <conditionalFormatting sqref="EV141:EX141">
    <cfRule type="cellIs" dxfId="6457" priority="6341" operator="equal">
      <formula>0</formula>
    </cfRule>
  </conditionalFormatting>
  <conditionalFormatting sqref="EV142:EX142">
    <cfRule type="cellIs" dxfId="6456" priority="6340" operator="equal">
      <formula>0</formula>
    </cfRule>
  </conditionalFormatting>
  <conditionalFormatting sqref="EV136:EX136">
    <cfRule type="cellIs" dxfId="6455" priority="6339" operator="equal">
      <formula>0</formula>
    </cfRule>
  </conditionalFormatting>
  <conditionalFormatting sqref="EV137:EX137">
    <cfRule type="cellIs" dxfId="6454" priority="6338" operator="equal">
      <formula>0</formula>
    </cfRule>
  </conditionalFormatting>
  <conditionalFormatting sqref="EV137:EX137">
    <cfRule type="cellIs" dxfId="6453" priority="6337" operator="equal">
      <formula>0</formula>
    </cfRule>
  </conditionalFormatting>
  <conditionalFormatting sqref="EV138:EX138">
    <cfRule type="cellIs" dxfId="6452" priority="6336" operator="equal">
      <formula>0</formula>
    </cfRule>
  </conditionalFormatting>
  <conditionalFormatting sqref="EV137:EX137">
    <cfRule type="cellIs" dxfId="6451" priority="6335" operator="equal">
      <formula>0</formula>
    </cfRule>
  </conditionalFormatting>
  <conditionalFormatting sqref="EV138:EX138">
    <cfRule type="cellIs" dxfId="6450" priority="6334" operator="equal">
      <formula>0</formula>
    </cfRule>
  </conditionalFormatting>
  <conditionalFormatting sqref="EV138:EX138">
    <cfRule type="cellIs" dxfId="6449" priority="6333" operator="equal">
      <formula>0</formula>
    </cfRule>
  </conditionalFormatting>
  <conditionalFormatting sqref="EV139:EX139">
    <cfRule type="cellIs" dxfId="6448" priority="6332" operator="equal">
      <formula>0</formula>
    </cfRule>
  </conditionalFormatting>
  <conditionalFormatting sqref="EV138:EX138">
    <cfRule type="cellIs" dxfId="6447" priority="6331" operator="equal">
      <formula>0</formula>
    </cfRule>
  </conditionalFormatting>
  <conditionalFormatting sqref="EV139:EX139">
    <cfRule type="cellIs" dxfId="6446" priority="6330" operator="equal">
      <formula>0</formula>
    </cfRule>
  </conditionalFormatting>
  <conditionalFormatting sqref="EV139:EX139">
    <cfRule type="cellIs" dxfId="6445" priority="6329" operator="equal">
      <formula>0</formula>
    </cfRule>
  </conditionalFormatting>
  <conditionalFormatting sqref="EV140:EX140">
    <cfRule type="cellIs" dxfId="6444" priority="6328" operator="equal">
      <formula>0</formula>
    </cfRule>
  </conditionalFormatting>
  <conditionalFormatting sqref="EV139:EX139">
    <cfRule type="cellIs" dxfId="6443" priority="6327" operator="equal">
      <formula>0</formula>
    </cfRule>
  </conditionalFormatting>
  <conditionalFormatting sqref="EV140:EX140">
    <cfRule type="cellIs" dxfId="6442" priority="6326" operator="equal">
      <formula>0</formula>
    </cfRule>
  </conditionalFormatting>
  <conditionalFormatting sqref="EV140:EX140">
    <cfRule type="cellIs" dxfId="6441" priority="6325" operator="equal">
      <formula>0</formula>
    </cfRule>
  </conditionalFormatting>
  <conditionalFormatting sqref="EV141:EX141">
    <cfRule type="cellIs" dxfId="6440" priority="6324" operator="equal">
      <formula>0</formula>
    </cfRule>
  </conditionalFormatting>
  <conditionalFormatting sqref="EV139:EX139">
    <cfRule type="cellIs" dxfId="6439" priority="6323" operator="equal">
      <formula>0</formula>
    </cfRule>
  </conditionalFormatting>
  <conditionalFormatting sqref="EV140:EX140">
    <cfRule type="cellIs" dxfId="6438" priority="6322" operator="equal">
      <formula>0</formula>
    </cfRule>
  </conditionalFormatting>
  <conditionalFormatting sqref="EV140:EX140">
    <cfRule type="cellIs" dxfId="6437" priority="6321" operator="equal">
      <formula>0</formula>
    </cfRule>
  </conditionalFormatting>
  <conditionalFormatting sqref="EV141:EX141">
    <cfRule type="cellIs" dxfId="6436" priority="6320" operator="equal">
      <formula>0</formula>
    </cfRule>
  </conditionalFormatting>
  <conditionalFormatting sqref="EV140:EX140">
    <cfRule type="cellIs" dxfId="6435" priority="6319" operator="equal">
      <formula>0</formula>
    </cfRule>
  </conditionalFormatting>
  <conditionalFormatting sqref="EV141:EX141">
    <cfRule type="cellIs" dxfId="6434" priority="6318" operator="equal">
      <formula>0</formula>
    </cfRule>
  </conditionalFormatting>
  <conditionalFormatting sqref="EV141:EX141">
    <cfRule type="cellIs" dxfId="6433" priority="6317" operator="equal">
      <formula>0</formula>
    </cfRule>
  </conditionalFormatting>
  <conditionalFormatting sqref="EV142:EX142">
    <cfRule type="cellIs" dxfId="6432" priority="6316" operator="equal">
      <formula>0</formula>
    </cfRule>
  </conditionalFormatting>
  <conditionalFormatting sqref="EV141:EX141">
    <cfRule type="cellIs" dxfId="6431" priority="6315" operator="equal">
      <formula>0</formula>
    </cfRule>
  </conditionalFormatting>
  <conditionalFormatting sqref="EV142:EX142">
    <cfRule type="cellIs" dxfId="6430" priority="6314" operator="equal">
      <formula>0</formula>
    </cfRule>
  </conditionalFormatting>
  <conditionalFormatting sqref="EV142:EX142">
    <cfRule type="cellIs" dxfId="6429" priority="6313" operator="equal">
      <formula>0</formula>
    </cfRule>
  </conditionalFormatting>
  <conditionalFormatting sqref="EV143:EX143">
    <cfRule type="cellIs" dxfId="6428" priority="6312" operator="equal">
      <formula>0</formula>
    </cfRule>
  </conditionalFormatting>
  <conditionalFormatting sqref="EV142:EX142">
    <cfRule type="cellIs" dxfId="6427" priority="6311" operator="equal">
      <formula>0</formula>
    </cfRule>
  </conditionalFormatting>
  <conditionalFormatting sqref="EV143:EX143">
    <cfRule type="cellIs" dxfId="6426" priority="6310" operator="equal">
      <formula>0</formula>
    </cfRule>
  </conditionalFormatting>
  <conditionalFormatting sqref="EV143:EX143">
    <cfRule type="cellIs" dxfId="6425" priority="6309" operator="equal">
      <formula>0</formula>
    </cfRule>
  </conditionalFormatting>
  <conditionalFormatting sqref="EV138:EX138">
    <cfRule type="cellIs" dxfId="6424" priority="6308" operator="equal">
      <formula>0</formula>
    </cfRule>
  </conditionalFormatting>
  <conditionalFormatting sqref="EV139:EX139">
    <cfRule type="cellIs" dxfId="6423" priority="6307" operator="equal">
      <formula>0</formula>
    </cfRule>
  </conditionalFormatting>
  <conditionalFormatting sqref="EV139:EX139">
    <cfRule type="cellIs" dxfId="6422" priority="6306" operator="equal">
      <formula>0</formula>
    </cfRule>
  </conditionalFormatting>
  <conditionalFormatting sqref="EV140:EX140">
    <cfRule type="cellIs" dxfId="6421" priority="6305" operator="equal">
      <formula>0</formula>
    </cfRule>
  </conditionalFormatting>
  <conditionalFormatting sqref="EV139:EX139">
    <cfRule type="cellIs" dxfId="6420" priority="6304" operator="equal">
      <formula>0</formula>
    </cfRule>
  </conditionalFormatting>
  <conditionalFormatting sqref="EV140:EX140">
    <cfRule type="cellIs" dxfId="6419" priority="6303" operator="equal">
      <formula>0</formula>
    </cfRule>
  </conditionalFormatting>
  <conditionalFormatting sqref="EV140:EX140">
    <cfRule type="cellIs" dxfId="6418" priority="6302" operator="equal">
      <formula>0</formula>
    </cfRule>
  </conditionalFormatting>
  <conditionalFormatting sqref="EV141:EX141">
    <cfRule type="cellIs" dxfId="6417" priority="6301" operator="equal">
      <formula>0</formula>
    </cfRule>
  </conditionalFormatting>
  <conditionalFormatting sqref="EV140:EX140">
    <cfRule type="cellIs" dxfId="6416" priority="6300" operator="equal">
      <formula>0</formula>
    </cfRule>
  </conditionalFormatting>
  <conditionalFormatting sqref="EV141:EX141">
    <cfRule type="cellIs" dxfId="6415" priority="6299" operator="equal">
      <formula>0</formula>
    </cfRule>
  </conditionalFormatting>
  <conditionalFormatting sqref="EV141:EX141">
    <cfRule type="cellIs" dxfId="6414" priority="6298" operator="equal">
      <formula>0</formula>
    </cfRule>
  </conditionalFormatting>
  <conditionalFormatting sqref="EV142:EX142">
    <cfRule type="cellIs" dxfId="6413" priority="6297" operator="equal">
      <formula>0</formula>
    </cfRule>
  </conditionalFormatting>
  <conditionalFormatting sqref="EV141:EX141">
    <cfRule type="cellIs" dxfId="6412" priority="6296" operator="equal">
      <formula>0</formula>
    </cfRule>
  </conditionalFormatting>
  <conditionalFormatting sqref="EV142:EX142">
    <cfRule type="cellIs" dxfId="6411" priority="6295" operator="equal">
      <formula>0</formula>
    </cfRule>
  </conditionalFormatting>
  <conditionalFormatting sqref="EV142:EX142">
    <cfRule type="cellIs" dxfId="6410" priority="6294" operator="equal">
      <formula>0</formula>
    </cfRule>
  </conditionalFormatting>
  <conditionalFormatting sqref="EV143:EX143">
    <cfRule type="cellIs" dxfId="6409" priority="6293" operator="equal">
      <formula>0</formula>
    </cfRule>
  </conditionalFormatting>
  <conditionalFormatting sqref="EV138:EX138">
    <cfRule type="cellIs" dxfId="6408" priority="6292" operator="equal">
      <formula>0</formula>
    </cfRule>
  </conditionalFormatting>
  <conditionalFormatting sqref="EV139:EX139">
    <cfRule type="cellIs" dxfId="6407" priority="6291" operator="equal">
      <formula>0</formula>
    </cfRule>
  </conditionalFormatting>
  <conditionalFormatting sqref="EV139:EX139">
    <cfRule type="cellIs" dxfId="6406" priority="6290" operator="equal">
      <formula>0</formula>
    </cfRule>
  </conditionalFormatting>
  <conditionalFormatting sqref="EV140:EX140">
    <cfRule type="cellIs" dxfId="6405" priority="6289" operator="equal">
      <formula>0</formula>
    </cfRule>
  </conditionalFormatting>
  <conditionalFormatting sqref="EV139:EX139">
    <cfRule type="cellIs" dxfId="6404" priority="6288" operator="equal">
      <formula>0</formula>
    </cfRule>
  </conditionalFormatting>
  <conditionalFormatting sqref="EV140:EX140">
    <cfRule type="cellIs" dxfId="6403" priority="6287" operator="equal">
      <formula>0</formula>
    </cfRule>
  </conditionalFormatting>
  <conditionalFormatting sqref="EV140:EX140">
    <cfRule type="cellIs" dxfId="6402" priority="6286" operator="equal">
      <formula>0</formula>
    </cfRule>
  </conditionalFormatting>
  <conditionalFormatting sqref="EV141:EX141">
    <cfRule type="cellIs" dxfId="6401" priority="6285" operator="equal">
      <formula>0</formula>
    </cfRule>
  </conditionalFormatting>
  <conditionalFormatting sqref="EV140:EX140">
    <cfRule type="cellIs" dxfId="6400" priority="6284" operator="equal">
      <formula>0</formula>
    </cfRule>
  </conditionalFormatting>
  <conditionalFormatting sqref="EV141:EX141">
    <cfRule type="cellIs" dxfId="6399" priority="6283" operator="equal">
      <formula>0</formula>
    </cfRule>
  </conditionalFormatting>
  <conditionalFormatting sqref="EV141:EX141">
    <cfRule type="cellIs" dxfId="6398" priority="6282" operator="equal">
      <formula>0</formula>
    </cfRule>
  </conditionalFormatting>
  <conditionalFormatting sqref="EV142:EX142">
    <cfRule type="cellIs" dxfId="6397" priority="6281" operator="equal">
      <formula>0</formula>
    </cfRule>
  </conditionalFormatting>
  <conditionalFormatting sqref="EV141:EX141">
    <cfRule type="cellIs" dxfId="6396" priority="6280" operator="equal">
      <formula>0</formula>
    </cfRule>
  </conditionalFormatting>
  <conditionalFormatting sqref="EV142:EX142">
    <cfRule type="cellIs" dxfId="6395" priority="6279" operator="equal">
      <formula>0</formula>
    </cfRule>
  </conditionalFormatting>
  <conditionalFormatting sqref="EV142:EX142">
    <cfRule type="cellIs" dxfId="6394" priority="6278" operator="equal">
      <formula>0</formula>
    </cfRule>
  </conditionalFormatting>
  <conditionalFormatting sqref="EV143:EX143">
    <cfRule type="cellIs" dxfId="6393" priority="6277" operator="equal">
      <formula>0</formula>
    </cfRule>
  </conditionalFormatting>
  <conditionalFormatting sqref="EV137:EX137">
    <cfRule type="cellIs" dxfId="6392" priority="6276" operator="equal">
      <formula>0</formula>
    </cfRule>
  </conditionalFormatting>
  <conditionalFormatting sqref="EV138:EX138">
    <cfRule type="cellIs" dxfId="6391" priority="6275" operator="equal">
      <formula>0</formula>
    </cfRule>
  </conditionalFormatting>
  <conditionalFormatting sqref="EV138:EX138">
    <cfRule type="cellIs" dxfId="6390" priority="6274" operator="equal">
      <formula>0</formula>
    </cfRule>
  </conditionalFormatting>
  <conditionalFormatting sqref="EV139:EX139">
    <cfRule type="cellIs" dxfId="6389" priority="6273" operator="equal">
      <formula>0</formula>
    </cfRule>
  </conditionalFormatting>
  <conditionalFormatting sqref="EV138:EX138">
    <cfRule type="cellIs" dxfId="6388" priority="6272" operator="equal">
      <formula>0</formula>
    </cfRule>
  </conditionalFormatting>
  <conditionalFormatting sqref="EV139:EX139">
    <cfRule type="cellIs" dxfId="6387" priority="6271" operator="equal">
      <formula>0</formula>
    </cfRule>
  </conditionalFormatting>
  <conditionalFormatting sqref="EV139:EX139">
    <cfRule type="cellIs" dxfId="6386" priority="6270" operator="equal">
      <formula>0</formula>
    </cfRule>
  </conditionalFormatting>
  <conditionalFormatting sqref="EV140:EX140">
    <cfRule type="cellIs" dxfId="6385" priority="6269" operator="equal">
      <formula>0</formula>
    </cfRule>
  </conditionalFormatting>
  <conditionalFormatting sqref="EV139:EX139">
    <cfRule type="cellIs" dxfId="6384" priority="6268" operator="equal">
      <formula>0</formula>
    </cfRule>
  </conditionalFormatting>
  <conditionalFormatting sqref="EV140:EX140">
    <cfRule type="cellIs" dxfId="6383" priority="6267" operator="equal">
      <formula>0</formula>
    </cfRule>
  </conditionalFormatting>
  <conditionalFormatting sqref="EV140:EX140">
    <cfRule type="cellIs" dxfId="6382" priority="6266" operator="equal">
      <formula>0</formula>
    </cfRule>
  </conditionalFormatting>
  <conditionalFormatting sqref="EV141:EX141">
    <cfRule type="cellIs" dxfId="6381" priority="6265" operator="equal">
      <formula>0</formula>
    </cfRule>
  </conditionalFormatting>
  <conditionalFormatting sqref="EV140:EX140">
    <cfRule type="cellIs" dxfId="6380" priority="6264" operator="equal">
      <formula>0</formula>
    </cfRule>
  </conditionalFormatting>
  <conditionalFormatting sqref="EV141:EX141">
    <cfRule type="cellIs" dxfId="6379" priority="6263" operator="equal">
      <formula>0</formula>
    </cfRule>
  </conditionalFormatting>
  <conditionalFormatting sqref="EV141:EX141">
    <cfRule type="cellIs" dxfId="6378" priority="6262" operator="equal">
      <formula>0</formula>
    </cfRule>
  </conditionalFormatting>
  <conditionalFormatting sqref="EV142:EX142">
    <cfRule type="cellIs" dxfId="6377" priority="6261" operator="equal">
      <formula>0</formula>
    </cfRule>
  </conditionalFormatting>
  <conditionalFormatting sqref="EV139:EX139">
    <cfRule type="cellIs" dxfId="6376" priority="6260" operator="equal">
      <formula>0</formula>
    </cfRule>
  </conditionalFormatting>
  <conditionalFormatting sqref="EV140:EX140">
    <cfRule type="cellIs" dxfId="6375" priority="6259" operator="equal">
      <formula>0</formula>
    </cfRule>
  </conditionalFormatting>
  <conditionalFormatting sqref="EV140:EX140">
    <cfRule type="cellIs" dxfId="6374" priority="6258" operator="equal">
      <formula>0</formula>
    </cfRule>
  </conditionalFormatting>
  <conditionalFormatting sqref="EV141:EX141">
    <cfRule type="cellIs" dxfId="6373" priority="6257" operator="equal">
      <formula>0</formula>
    </cfRule>
  </conditionalFormatting>
  <conditionalFormatting sqref="EV140:EX140">
    <cfRule type="cellIs" dxfId="6372" priority="6256" operator="equal">
      <formula>0</formula>
    </cfRule>
  </conditionalFormatting>
  <conditionalFormatting sqref="EV141:EX141">
    <cfRule type="cellIs" dxfId="6371" priority="6255" operator="equal">
      <formula>0</formula>
    </cfRule>
  </conditionalFormatting>
  <conditionalFormatting sqref="EV141:EX141">
    <cfRule type="cellIs" dxfId="6370" priority="6254" operator="equal">
      <formula>0</formula>
    </cfRule>
  </conditionalFormatting>
  <conditionalFormatting sqref="EV142:EX142">
    <cfRule type="cellIs" dxfId="6369" priority="6253" operator="equal">
      <formula>0</formula>
    </cfRule>
  </conditionalFormatting>
  <conditionalFormatting sqref="EV141:EX141">
    <cfRule type="cellIs" dxfId="6368" priority="6252" operator="equal">
      <formula>0</formula>
    </cfRule>
  </conditionalFormatting>
  <conditionalFormatting sqref="EV142:EX142">
    <cfRule type="cellIs" dxfId="6367" priority="6251" operator="equal">
      <formula>0</formula>
    </cfRule>
  </conditionalFormatting>
  <conditionalFormatting sqref="EV142:EX142">
    <cfRule type="cellIs" dxfId="6366" priority="6250" operator="equal">
      <formula>0</formula>
    </cfRule>
  </conditionalFormatting>
  <conditionalFormatting sqref="EV143:EX143">
    <cfRule type="cellIs" dxfId="6365" priority="6249" operator="equal">
      <formula>0</formula>
    </cfRule>
  </conditionalFormatting>
  <conditionalFormatting sqref="EV142:EX142">
    <cfRule type="cellIs" dxfId="6364" priority="6248" operator="equal">
      <formula>0</formula>
    </cfRule>
  </conditionalFormatting>
  <conditionalFormatting sqref="EV143:EX143">
    <cfRule type="cellIs" dxfId="6363" priority="6247" operator="equal">
      <formula>0</formula>
    </cfRule>
  </conditionalFormatting>
  <conditionalFormatting sqref="EV143:EX143">
    <cfRule type="cellIs" dxfId="6362" priority="6246" operator="equal">
      <formula>0</formula>
    </cfRule>
  </conditionalFormatting>
  <conditionalFormatting sqref="EV144:EX144">
    <cfRule type="cellIs" dxfId="6361" priority="6245" operator="equal">
      <formula>0</formula>
    </cfRule>
  </conditionalFormatting>
  <conditionalFormatting sqref="EV138:EX138">
    <cfRule type="cellIs" dxfId="6360" priority="6244" operator="equal">
      <formula>0</formula>
    </cfRule>
  </conditionalFormatting>
  <conditionalFormatting sqref="EV139:EX139">
    <cfRule type="cellIs" dxfId="6359" priority="6243" operator="equal">
      <formula>0</formula>
    </cfRule>
  </conditionalFormatting>
  <conditionalFormatting sqref="EV139:EX139">
    <cfRule type="cellIs" dxfId="6358" priority="6242" operator="equal">
      <formula>0</formula>
    </cfRule>
  </conditionalFormatting>
  <conditionalFormatting sqref="EV140:EX140">
    <cfRule type="cellIs" dxfId="6357" priority="6241" operator="equal">
      <formula>0</formula>
    </cfRule>
  </conditionalFormatting>
  <conditionalFormatting sqref="EV139:EX139">
    <cfRule type="cellIs" dxfId="6356" priority="6240" operator="equal">
      <formula>0</formula>
    </cfRule>
  </conditionalFormatting>
  <conditionalFormatting sqref="EV140:EX140">
    <cfRule type="cellIs" dxfId="6355" priority="6239" operator="equal">
      <formula>0</formula>
    </cfRule>
  </conditionalFormatting>
  <conditionalFormatting sqref="EV140:EX140">
    <cfRule type="cellIs" dxfId="6354" priority="6238" operator="equal">
      <formula>0</formula>
    </cfRule>
  </conditionalFormatting>
  <conditionalFormatting sqref="EV141:EX141">
    <cfRule type="cellIs" dxfId="6353" priority="6237" operator="equal">
      <formula>0</formula>
    </cfRule>
  </conditionalFormatting>
  <conditionalFormatting sqref="EV140:EX140">
    <cfRule type="cellIs" dxfId="6352" priority="6236" operator="equal">
      <formula>0</formula>
    </cfRule>
  </conditionalFormatting>
  <conditionalFormatting sqref="EV141:EX141">
    <cfRule type="cellIs" dxfId="6351" priority="6235" operator="equal">
      <formula>0</formula>
    </cfRule>
  </conditionalFormatting>
  <conditionalFormatting sqref="EV141:EX141">
    <cfRule type="cellIs" dxfId="6350" priority="6234" operator="equal">
      <formula>0</formula>
    </cfRule>
  </conditionalFormatting>
  <conditionalFormatting sqref="EV142:EX142">
    <cfRule type="cellIs" dxfId="6349" priority="6233" operator="equal">
      <formula>0</formula>
    </cfRule>
  </conditionalFormatting>
  <conditionalFormatting sqref="EV141:EX141">
    <cfRule type="cellIs" dxfId="6348" priority="6232" operator="equal">
      <formula>0</formula>
    </cfRule>
  </conditionalFormatting>
  <conditionalFormatting sqref="EV142:EX142">
    <cfRule type="cellIs" dxfId="6347" priority="6231" operator="equal">
      <formula>0</formula>
    </cfRule>
  </conditionalFormatting>
  <conditionalFormatting sqref="EV142:EX142">
    <cfRule type="cellIs" dxfId="6346" priority="6230" operator="equal">
      <formula>0</formula>
    </cfRule>
  </conditionalFormatting>
  <conditionalFormatting sqref="EV143:EX143">
    <cfRule type="cellIs" dxfId="6345" priority="6229" operator="equal">
      <formula>0</formula>
    </cfRule>
  </conditionalFormatting>
  <conditionalFormatting sqref="EV144:EX144">
    <cfRule type="cellIs" dxfId="6344" priority="6228" operator="equal">
      <formula>0</formula>
    </cfRule>
  </conditionalFormatting>
  <conditionalFormatting sqref="EV138:EX138">
    <cfRule type="cellIs" dxfId="6343" priority="6227" operator="equal">
      <formula>0</formula>
    </cfRule>
  </conditionalFormatting>
  <conditionalFormatting sqref="EV139:EX139">
    <cfRule type="cellIs" dxfId="6342" priority="6226" operator="equal">
      <formula>0</formula>
    </cfRule>
  </conditionalFormatting>
  <conditionalFormatting sqref="EV139:EX139">
    <cfRule type="cellIs" dxfId="6341" priority="6225" operator="equal">
      <formula>0</formula>
    </cfRule>
  </conditionalFormatting>
  <conditionalFormatting sqref="EV140:EX140">
    <cfRule type="cellIs" dxfId="6340" priority="6224" operator="equal">
      <formula>0</formula>
    </cfRule>
  </conditionalFormatting>
  <conditionalFormatting sqref="EV139:EX139">
    <cfRule type="cellIs" dxfId="6339" priority="6223" operator="equal">
      <formula>0</formula>
    </cfRule>
  </conditionalFormatting>
  <conditionalFormatting sqref="EV140:EX140">
    <cfRule type="cellIs" dxfId="6338" priority="6222" operator="equal">
      <formula>0</formula>
    </cfRule>
  </conditionalFormatting>
  <conditionalFormatting sqref="EV140:EX140">
    <cfRule type="cellIs" dxfId="6337" priority="6221" operator="equal">
      <formula>0</formula>
    </cfRule>
  </conditionalFormatting>
  <conditionalFormatting sqref="EV141:EX141">
    <cfRule type="cellIs" dxfId="6336" priority="6220" operator="equal">
      <formula>0</formula>
    </cfRule>
  </conditionalFormatting>
  <conditionalFormatting sqref="EV140:EX140">
    <cfRule type="cellIs" dxfId="6335" priority="6219" operator="equal">
      <formula>0</formula>
    </cfRule>
  </conditionalFormatting>
  <conditionalFormatting sqref="EV141:EX141">
    <cfRule type="cellIs" dxfId="6334" priority="6218" operator="equal">
      <formula>0</formula>
    </cfRule>
  </conditionalFormatting>
  <conditionalFormatting sqref="EV141:EX141">
    <cfRule type="cellIs" dxfId="6333" priority="6217" operator="equal">
      <formula>0</formula>
    </cfRule>
  </conditionalFormatting>
  <conditionalFormatting sqref="EV142:EX142">
    <cfRule type="cellIs" dxfId="6332" priority="6216" operator="equal">
      <formula>0</formula>
    </cfRule>
  </conditionalFormatting>
  <conditionalFormatting sqref="EV141:EX141">
    <cfRule type="cellIs" dxfId="6331" priority="6215" operator="equal">
      <formula>0</formula>
    </cfRule>
  </conditionalFormatting>
  <conditionalFormatting sqref="EV142:EX142">
    <cfRule type="cellIs" dxfId="6330" priority="6214" operator="equal">
      <formula>0</formula>
    </cfRule>
  </conditionalFormatting>
  <conditionalFormatting sqref="EV142:EX142">
    <cfRule type="cellIs" dxfId="6329" priority="6213" operator="equal">
      <formula>0</formula>
    </cfRule>
  </conditionalFormatting>
  <conditionalFormatting sqref="EV143:EX143">
    <cfRule type="cellIs" dxfId="6328" priority="6212" operator="equal">
      <formula>0</formula>
    </cfRule>
  </conditionalFormatting>
  <conditionalFormatting sqref="EV137:EX137">
    <cfRule type="cellIs" dxfId="6327" priority="6211" operator="equal">
      <formula>0</formula>
    </cfRule>
  </conditionalFormatting>
  <conditionalFormatting sqref="EV138:EX138">
    <cfRule type="cellIs" dxfId="6326" priority="6210" operator="equal">
      <formula>0</formula>
    </cfRule>
  </conditionalFormatting>
  <conditionalFormatting sqref="EV138:EX138">
    <cfRule type="cellIs" dxfId="6325" priority="6209" operator="equal">
      <formula>0</formula>
    </cfRule>
  </conditionalFormatting>
  <conditionalFormatting sqref="EV139:EX139">
    <cfRule type="cellIs" dxfId="6324" priority="6208" operator="equal">
      <formula>0</formula>
    </cfRule>
  </conditionalFormatting>
  <conditionalFormatting sqref="EV138:EX138">
    <cfRule type="cellIs" dxfId="6323" priority="6207" operator="equal">
      <formula>0</formula>
    </cfRule>
  </conditionalFormatting>
  <conditionalFormatting sqref="EV139:EX139">
    <cfRule type="cellIs" dxfId="6322" priority="6206" operator="equal">
      <formula>0</formula>
    </cfRule>
  </conditionalFormatting>
  <conditionalFormatting sqref="EV139:EX139">
    <cfRule type="cellIs" dxfId="6321" priority="6205" operator="equal">
      <formula>0</formula>
    </cfRule>
  </conditionalFormatting>
  <conditionalFormatting sqref="EV140:EX140">
    <cfRule type="cellIs" dxfId="6320" priority="6204" operator="equal">
      <formula>0</formula>
    </cfRule>
  </conditionalFormatting>
  <conditionalFormatting sqref="EV139:EX139">
    <cfRule type="cellIs" dxfId="6319" priority="6203" operator="equal">
      <formula>0</formula>
    </cfRule>
  </conditionalFormatting>
  <conditionalFormatting sqref="EV140:EX140">
    <cfRule type="cellIs" dxfId="6318" priority="6202" operator="equal">
      <formula>0</formula>
    </cfRule>
  </conditionalFormatting>
  <conditionalFormatting sqref="EV140:EX140">
    <cfRule type="cellIs" dxfId="6317" priority="6201" operator="equal">
      <formula>0</formula>
    </cfRule>
  </conditionalFormatting>
  <conditionalFormatting sqref="EV141:EX141">
    <cfRule type="cellIs" dxfId="6316" priority="6200" operator="equal">
      <formula>0</formula>
    </cfRule>
  </conditionalFormatting>
  <conditionalFormatting sqref="EV140:EX140">
    <cfRule type="cellIs" dxfId="6315" priority="6199" operator="equal">
      <formula>0</formula>
    </cfRule>
  </conditionalFormatting>
  <conditionalFormatting sqref="EV141:EX141">
    <cfRule type="cellIs" dxfId="6314" priority="6198" operator="equal">
      <formula>0</formula>
    </cfRule>
  </conditionalFormatting>
  <conditionalFormatting sqref="EV141:EX141">
    <cfRule type="cellIs" dxfId="6313" priority="6197" operator="equal">
      <formula>0</formula>
    </cfRule>
  </conditionalFormatting>
  <conditionalFormatting sqref="EV142:EX142">
    <cfRule type="cellIs" dxfId="6312" priority="6196" operator="equal">
      <formula>0</formula>
    </cfRule>
  </conditionalFormatting>
  <conditionalFormatting sqref="EV140:EX140">
    <cfRule type="cellIs" dxfId="6311" priority="6195" operator="equal">
      <formula>0</formula>
    </cfRule>
  </conditionalFormatting>
  <conditionalFormatting sqref="EV141:EX141">
    <cfRule type="cellIs" dxfId="6310" priority="6194" operator="equal">
      <formula>0</formula>
    </cfRule>
  </conditionalFormatting>
  <conditionalFormatting sqref="EV141:EX141">
    <cfRule type="cellIs" dxfId="6309" priority="6193" operator="equal">
      <formula>0</formula>
    </cfRule>
  </conditionalFormatting>
  <conditionalFormatting sqref="EV142:EX142">
    <cfRule type="cellIs" dxfId="6308" priority="6192" operator="equal">
      <formula>0</formula>
    </cfRule>
  </conditionalFormatting>
  <conditionalFormatting sqref="EV141:EX141">
    <cfRule type="cellIs" dxfId="6307" priority="6191" operator="equal">
      <formula>0</formula>
    </cfRule>
  </conditionalFormatting>
  <conditionalFormatting sqref="EV142:EX142">
    <cfRule type="cellIs" dxfId="6306" priority="6190" operator="equal">
      <formula>0</formula>
    </cfRule>
  </conditionalFormatting>
  <conditionalFormatting sqref="EV142:EX142">
    <cfRule type="cellIs" dxfId="6305" priority="6189" operator="equal">
      <formula>0</formula>
    </cfRule>
  </conditionalFormatting>
  <conditionalFormatting sqref="EV143:EX143">
    <cfRule type="cellIs" dxfId="6304" priority="6188" operator="equal">
      <formula>0</formula>
    </cfRule>
  </conditionalFormatting>
  <conditionalFormatting sqref="EV142:EX142">
    <cfRule type="cellIs" dxfId="6303" priority="6187" operator="equal">
      <formula>0</formula>
    </cfRule>
  </conditionalFormatting>
  <conditionalFormatting sqref="EV143:EX143">
    <cfRule type="cellIs" dxfId="6302" priority="6186" operator="equal">
      <formula>0</formula>
    </cfRule>
  </conditionalFormatting>
  <conditionalFormatting sqref="EV143:EX143">
    <cfRule type="cellIs" dxfId="6301" priority="6185" operator="equal">
      <formula>0</formula>
    </cfRule>
  </conditionalFormatting>
  <conditionalFormatting sqref="EV144:EX144">
    <cfRule type="cellIs" dxfId="6300" priority="6184" operator="equal">
      <formula>0</formula>
    </cfRule>
  </conditionalFormatting>
  <conditionalFormatting sqref="EV143:EX143">
    <cfRule type="cellIs" dxfId="6299" priority="6183" operator="equal">
      <formula>0</formula>
    </cfRule>
  </conditionalFormatting>
  <conditionalFormatting sqref="EV144:EX144">
    <cfRule type="cellIs" dxfId="6298" priority="6182" operator="equal">
      <formula>0</formula>
    </cfRule>
  </conditionalFormatting>
  <conditionalFormatting sqref="EV144:EX144">
    <cfRule type="cellIs" dxfId="6297" priority="6181" operator="equal">
      <formula>0</formula>
    </cfRule>
  </conditionalFormatting>
  <conditionalFormatting sqref="EV139:EX139">
    <cfRule type="cellIs" dxfId="6296" priority="6180" operator="equal">
      <formula>0</formula>
    </cfRule>
  </conditionalFormatting>
  <conditionalFormatting sqref="EV140:EX140">
    <cfRule type="cellIs" dxfId="6295" priority="6179" operator="equal">
      <formula>0</formula>
    </cfRule>
  </conditionalFormatting>
  <conditionalFormatting sqref="EV140:EX140">
    <cfRule type="cellIs" dxfId="6294" priority="6178" operator="equal">
      <formula>0</formula>
    </cfRule>
  </conditionalFormatting>
  <conditionalFormatting sqref="EV141:EX141">
    <cfRule type="cellIs" dxfId="6293" priority="6177" operator="equal">
      <formula>0</formula>
    </cfRule>
  </conditionalFormatting>
  <conditionalFormatting sqref="EV140:EX140">
    <cfRule type="cellIs" dxfId="6292" priority="6176" operator="equal">
      <formula>0</formula>
    </cfRule>
  </conditionalFormatting>
  <conditionalFormatting sqref="EV141:EX141">
    <cfRule type="cellIs" dxfId="6291" priority="6175" operator="equal">
      <formula>0</formula>
    </cfRule>
  </conditionalFormatting>
  <conditionalFormatting sqref="EV141:EX141">
    <cfRule type="cellIs" dxfId="6290" priority="6174" operator="equal">
      <formula>0</formula>
    </cfRule>
  </conditionalFormatting>
  <conditionalFormatting sqref="EV142:EX142">
    <cfRule type="cellIs" dxfId="6289" priority="6173" operator="equal">
      <formula>0</formula>
    </cfRule>
  </conditionalFormatting>
  <conditionalFormatting sqref="EV141:EX141">
    <cfRule type="cellIs" dxfId="6288" priority="6172" operator="equal">
      <formula>0</formula>
    </cfRule>
  </conditionalFormatting>
  <conditionalFormatting sqref="EV142:EX142">
    <cfRule type="cellIs" dxfId="6287" priority="6171" operator="equal">
      <formula>0</formula>
    </cfRule>
  </conditionalFormatting>
  <conditionalFormatting sqref="EV142:EX142">
    <cfRule type="cellIs" dxfId="6286" priority="6170" operator="equal">
      <formula>0</formula>
    </cfRule>
  </conditionalFormatting>
  <conditionalFormatting sqref="EV143:EX143">
    <cfRule type="cellIs" dxfId="6285" priority="6169" operator="equal">
      <formula>0</formula>
    </cfRule>
  </conditionalFormatting>
  <conditionalFormatting sqref="EV142:EX142">
    <cfRule type="cellIs" dxfId="6284" priority="6168" operator="equal">
      <formula>0</formula>
    </cfRule>
  </conditionalFormatting>
  <conditionalFormatting sqref="EV143:EX143">
    <cfRule type="cellIs" dxfId="6283" priority="6167" operator="equal">
      <formula>0</formula>
    </cfRule>
  </conditionalFormatting>
  <conditionalFormatting sqref="EV143:EX143">
    <cfRule type="cellIs" dxfId="6282" priority="6166" operator="equal">
      <formula>0</formula>
    </cfRule>
  </conditionalFormatting>
  <conditionalFormatting sqref="EV144:EX144">
    <cfRule type="cellIs" dxfId="6281" priority="6165" operator="equal">
      <formula>0</formula>
    </cfRule>
  </conditionalFormatting>
  <conditionalFormatting sqref="EV139:EX139">
    <cfRule type="cellIs" dxfId="6280" priority="6164" operator="equal">
      <formula>0</formula>
    </cfRule>
  </conditionalFormatting>
  <conditionalFormatting sqref="EV140:EX140">
    <cfRule type="cellIs" dxfId="6279" priority="6163" operator="equal">
      <formula>0</formula>
    </cfRule>
  </conditionalFormatting>
  <conditionalFormatting sqref="EV140:EX140">
    <cfRule type="cellIs" dxfId="6278" priority="6162" operator="equal">
      <formula>0</formula>
    </cfRule>
  </conditionalFormatting>
  <conditionalFormatting sqref="EV141:EX141">
    <cfRule type="cellIs" dxfId="6277" priority="6161" operator="equal">
      <formula>0</formula>
    </cfRule>
  </conditionalFormatting>
  <conditionalFormatting sqref="EV140:EX140">
    <cfRule type="cellIs" dxfId="6276" priority="6160" operator="equal">
      <formula>0</formula>
    </cfRule>
  </conditionalFormatting>
  <conditionalFormatting sqref="EV141:EX141">
    <cfRule type="cellIs" dxfId="6275" priority="6159" operator="equal">
      <formula>0</formula>
    </cfRule>
  </conditionalFormatting>
  <conditionalFormatting sqref="EV141:EX141">
    <cfRule type="cellIs" dxfId="6274" priority="6158" operator="equal">
      <formula>0</formula>
    </cfRule>
  </conditionalFormatting>
  <conditionalFormatting sqref="EV142:EX142">
    <cfRule type="cellIs" dxfId="6273" priority="6157" operator="equal">
      <formula>0</formula>
    </cfRule>
  </conditionalFormatting>
  <conditionalFormatting sqref="EV141:EX141">
    <cfRule type="cellIs" dxfId="6272" priority="6156" operator="equal">
      <formula>0</formula>
    </cfRule>
  </conditionalFormatting>
  <conditionalFormatting sqref="EV142:EX142">
    <cfRule type="cellIs" dxfId="6271" priority="6155" operator="equal">
      <formula>0</formula>
    </cfRule>
  </conditionalFormatting>
  <conditionalFormatting sqref="EV142:EX142">
    <cfRule type="cellIs" dxfId="6270" priority="6154" operator="equal">
      <formula>0</formula>
    </cfRule>
  </conditionalFormatting>
  <conditionalFormatting sqref="EV143:EX143">
    <cfRule type="cellIs" dxfId="6269" priority="6153" operator="equal">
      <formula>0</formula>
    </cfRule>
  </conditionalFormatting>
  <conditionalFormatting sqref="EV142:EX142">
    <cfRule type="cellIs" dxfId="6268" priority="6152" operator="equal">
      <formula>0</formula>
    </cfRule>
  </conditionalFormatting>
  <conditionalFormatting sqref="EV143:EX143">
    <cfRule type="cellIs" dxfId="6267" priority="6151" operator="equal">
      <formula>0</formula>
    </cfRule>
  </conditionalFormatting>
  <conditionalFormatting sqref="EV143:EX143">
    <cfRule type="cellIs" dxfId="6266" priority="6150" operator="equal">
      <formula>0</formula>
    </cfRule>
  </conditionalFormatting>
  <conditionalFormatting sqref="EV144:EX144">
    <cfRule type="cellIs" dxfId="6265" priority="6149" operator="equal">
      <formula>0</formula>
    </cfRule>
  </conditionalFormatting>
  <conditionalFormatting sqref="EV138:EX138">
    <cfRule type="cellIs" dxfId="6264" priority="6148" operator="equal">
      <formula>0</formula>
    </cfRule>
  </conditionalFormatting>
  <conditionalFormatting sqref="EV139:EX139">
    <cfRule type="cellIs" dxfId="6263" priority="6147" operator="equal">
      <formula>0</formula>
    </cfRule>
  </conditionalFormatting>
  <conditionalFormatting sqref="EV139:EX139">
    <cfRule type="cellIs" dxfId="6262" priority="6146" operator="equal">
      <formula>0</formula>
    </cfRule>
  </conditionalFormatting>
  <conditionalFormatting sqref="EV140:EX140">
    <cfRule type="cellIs" dxfId="6261" priority="6145" operator="equal">
      <formula>0</formula>
    </cfRule>
  </conditionalFormatting>
  <conditionalFormatting sqref="EV139:EX139">
    <cfRule type="cellIs" dxfId="6260" priority="6144" operator="equal">
      <formula>0</formula>
    </cfRule>
  </conditionalFormatting>
  <conditionalFormatting sqref="EV140:EX140">
    <cfRule type="cellIs" dxfId="6259" priority="6143" operator="equal">
      <formula>0</formula>
    </cfRule>
  </conditionalFormatting>
  <conditionalFormatting sqref="EV140:EX140">
    <cfRule type="cellIs" dxfId="6258" priority="6142" operator="equal">
      <formula>0</formula>
    </cfRule>
  </conditionalFormatting>
  <conditionalFormatting sqref="EV141:EX141">
    <cfRule type="cellIs" dxfId="6257" priority="6141" operator="equal">
      <formula>0</formula>
    </cfRule>
  </conditionalFormatting>
  <conditionalFormatting sqref="EV140:EX140">
    <cfRule type="cellIs" dxfId="6256" priority="6140" operator="equal">
      <formula>0</formula>
    </cfRule>
  </conditionalFormatting>
  <conditionalFormatting sqref="EV141:EX141">
    <cfRule type="cellIs" dxfId="6255" priority="6139" operator="equal">
      <formula>0</formula>
    </cfRule>
  </conditionalFormatting>
  <conditionalFormatting sqref="EV141:EX141">
    <cfRule type="cellIs" dxfId="6254" priority="6138" operator="equal">
      <formula>0</formula>
    </cfRule>
  </conditionalFormatting>
  <conditionalFormatting sqref="EV142:EX142">
    <cfRule type="cellIs" dxfId="6253" priority="6137" operator="equal">
      <formula>0</formula>
    </cfRule>
  </conditionalFormatting>
  <conditionalFormatting sqref="EV141:EX141">
    <cfRule type="cellIs" dxfId="6252" priority="6136" operator="equal">
      <formula>0</formula>
    </cfRule>
  </conditionalFormatting>
  <conditionalFormatting sqref="EV142:EX142">
    <cfRule type="cellIs" dxfId="6251" priority="6135" operator="equal">
      <formula>0</formula>
    </cfRule>
  </conditionalFormatting>
  <conditionalFormatting sqref="EV142:EX142">
    <cfRule type="cellIs" dxfId="6250" priority="6134" operator="equal">
      <formula>0</formula>
    </cfRule>
  </conditionalFormatting>
  <conditionalFormatting sqref="EV143:EX143">
    <cfRule type="cellIs" dxfId="6249" priority="6133" operator="equal">
      <formula>0</formula>
    </cfRule>
  </conditionalFormatting>
  <conditionalFormatting sqref="EV145:EX145">
    <cfRule type="cellIs" dxfId="6248" priority="6132" operator="equal">
      <formula>0</formula>
    </cfRule>
  </conditionalFormatting>
  <conditionalFormatting sqref="EV139:EX139">
    <cfRule type="cellIs" dxfId="6247" priority="6131" operator="equal">
      <formula>0</formula>
    </cfRule>
  </conditionalFormatting>
  <conditionalFormatting sqref="EV140:EX140">
    <cfRule type="cellIs" dxfId="6246" priority="6130" operator="equal">
      <formula>0</formula>
    </cfRule>
  </conditionalFormatting>
  <conditionalFormatting sqref="EV140:EX140">
    <cfRule type="cellIs" dxfId="6245" priority="6129" operator="equal">
      <formula>0</formula>
    </cfRule>
  </conditionalFormatting>
  <conditionalFormatting sqref="EV141:EX141">
    <cfRule type="cellIs" dxfId="6244" priority="6128" operator="equal">
      <formula>0</formula>
    </cfRule>
  </conditionalFormatting>
  <conditionalFormatting sqref="EV140:EX140">
    <cfRule type="cellIs" dxfId="6243" priority="6127" operator="equal">
      <formula>0</formula>
    </cfRule>
  </conditionalFormatting>
  <conditionalFormatting sqref="EV141:EX141">
    <cfRule type="cellIs" dxfId="6242" priority="6126" operator="equal">
      <formula>0</formula>
    </cfRule>
  </conditionalFormatting>
  <conditionalFormatting sqref="EV141:EX141">
    <cfRule type="cellIs" dxfId="6241" priority="6125" operator="equal">
      <formula>0</formula>
    </cfRule>
  </conditionalFormatting>
  <conditionalFormatting sqref="EV142:EX142">
    <cfRule type="cellIs" dxfId="6240" priority="6124" operator="equal">
      <formula>0</formula>
    </cfRule>
  </conditionalFormatting>
  <conditionalFormatting sqref="EV141:EX141">
    <cfRule type="cellIs" dxfId="6239" priority="6123" operator="equal">
      <formula>0</formula>
    </cfRule>
  </conditionalFormatting>
  <conditionalFormatting sqref="EV142:EX142">
    <cfRule type="cellIs" dxfId="6238" priority="6122" operator="equal">
      <formula>0</formula>
    </cfRule>
  </conditionalFormatting>
  <conditionalFormatting sqref="EV142:EX142">
    <cfRule type="cellIs" dxfId="6237" priority="6121" operator="equal">
      <formula>0</formula>
    </cfRule>
  </conditionalFormatting>
  <conditionalFormatting sqref="EV143:EX143">
    <cfRule type="cellIs" dxfId="6236" priority="6120" operator="equal">
      <formula>0</formula>
    </cfRule>
  </conditionalFormatting>
  <conditionalFormatting sqref="EV142:EX142">
    <cfRule type="cellIs" dxfId="6235" priority="6119" operator="equal">
      <formula>0</formula>
    </cfRule>
  </conditionalFormatting>
  <conditionalFormatting sqref="EV143:EX143">
    <cfRule type="cellIs" dxfId="6234" priority="6118" operator="equal">
      <formula>0</formula>
    </cfRule>
  </conditionalFormatting>
  <conditionalFormatting sqref="EV143:EX143">
    <cfRule type="cellIs" dxfId="6233" priority="6117" operator="equal">
      <formula>0</formula>
    </cfRule>
  </conditionalFormatting>
  <conditionalFormatting sqref="EV144:EX144">
    <cfRule type="cellIs" dxfId="6232" priority="6116" operator="equal">
      <formula>0</formula>
    </cfRule>
  </conditionalFormatting>
  <conditionalFormatting sqref="EV138:EX138">
    <cfRule type="cellIs" dxfId="6231" priority="6115" operator="equal">
      <formula>0</formula>
    </cfRule>
  </conditionalFormatting>
  <conditionalFormatting sqref="EV139:EX139">
    <cfRule type="cellIs" dxfId="6230" priority="6114" operator="equal">
      <formula>0</formula>
    </cfRule>
  </conditionalFormatting>
  <conditionalFormatting sqref="EV139:EX139">
    <cfRule type="cellIs" dxfId="6229" priority="6113" operator="equal">
      <formula>0</formula>
    </cfRule>
  </conditionalFormatting>
  <conditionalFormatting sqref="EV140:EX140">
    <cfRule type="cellIs" dxfId="6228" priority="6112" operator="equal">
      <formula>0</formula>
    </cfRule>
  </conditionalFormatting>
  <conditionalFormatting sqref="EV139:EX139">
    <cfRule type="cellIs" dxfId="6227" priority="6111" operator="equal">
      <formula>0</formula>
    </cfRule>
  </conditionalFormatting>
  <conditionalFormatting sqref="EV140:EX140">
    <cfRule type="cellIs" dxfId="6226" priority="6110" operator="equal">
      <formula>0</formula>
    </cfRule>
  </conditionalFormatting>
  <conditionalFormatting sqref="EV140:EX140">
    <cfRule type="cellIs" dxfId="6225" priority="6109" operator="equal">
      <formula>0</formula>
    </cfRule>
  </conditionalFormatting>
  <conditionalFormatting sqref="EV141:EX141">
    <cfRule type="cellIs" dxfId="6224" priority="6108" operator="equal">
      <formula>0</formula>
    </cfRule>
  </conditionalFormatting>
  <conditionalFormatting sqref="EV140:EX140">
    <cfRule type="cellIs" dxfId="6223" priority="6107" operator="equal">
      <formula>0</formula>
    </cfRule>
  </conditionalFormatting>
  <conditionalFormatting sqref="EV141:EX141">
    <cfRule type="cellIs" dxfId="6222" priority="6106" operator="equal">
      <formula>0</formula>
    </cfRule>
  </conditionalFormatting>
  <conditionalFormatting sqref="EV141:EX141">
    <cfRule type="cellIs" dxfId="6221" priority="6105" operator="equal">
      <formula>0</formula>
    </cfRule>
  </conditionalFormatting>
  <conditionalFormatting sqref="EV142:EX142">
    <cfRule type="cellIs" dxfId="6220" priority="6104" operator="equal">
      <formula>0</formula>
    </cfRule>
  </conditionalFormatting>
  <conditionalFormatting sqref="EV141:EX141">
    <cfRule type="cellIs" dxfId="6219" priority="6103" operator="equal">
      <formula>0</formula>
    </cfRule>
  </conditionalFormatting>
  <conditionalFormatting sqref="EV142:EX142">
    <cfRule type="cellIs" dxfId="6218" priority="6102" operator="equal">
      <formula>0</formula>
    </cfRule>
  </conditionalFormatting>
  <conditionalFormatting sqref="EV142:EX142">
    <cfRule type="cellIs" dxfId="6217" priority="6101" operator="equal">
      <formula>0</formula>
    </cfRule>
  </conditionalFormatting>
  <conditionalFormatting sqref="EV143:EX143">
    <cfRule type="cellIs" dxfId="6216" priority="6100" operator="equal">
      <formula>0</formula>
    </cfRule>
  </conditionalFormatting>
  <conditionalFormatting sqref="EV144:EX144">
    <cfRule type="cellIs" dxfId="6215" priority="6099" operator="equal">
      <formula>0</formula>
    </cfRule>
  </conditionalFormatting>
  <conditionalFormatting sqref="EV138:EX138">
    <cfRule type="cellIs" dxfId="6214" priority="6098" operator="equal">
      <formula>0</formula>
    </cfRule>
  </conditionalFormatting>
  <conditionalFormatting sqref="EV139:EX139">
    <cfRule type="cellIs" dxfId="6213" priority="6097" operator="equal">
      <formula>0</formula>
    </cfRule>
  </conditionalFormatting>
  <conditionalFormatting sqref="EV139:EX139">
    <cfRule type="cellIs" dxfId="6212" priority="6096" operator="equal">
      <formula>0</formula>
    </cfRule>
  </conditionalFormatting>
  <conditionalFormatting sqref="EV140:EX140">
    <cfRule type="cellIs" dxfId="6211" priority="6095" operator="equal">
      <formula>0</formula>
    </cfRule>
  </conditionalFormatting>
  <conditionalFormatting sqref="EV139:EX139">
    <cfRule type="cellIs" dxfId="6210" priority="6094" operator="equal">
      <formula>0</formula>
    </cfRule>
  </conditionalFormatting>
  <conditionalFormatting sqref="EV140:EX140">
    <cfRule type="cellIs" dxfId="6209" priority="6093" operator="equal">
      <formula>0</formula>
    </cfRule>
  </conditionalFormatting>
  <conditionalFormatting sqref="EV140:EX140">
    <cfRule type="cellIs" dxfId="6208" priority="6092" operator="equal">
      <formula>0</formula>
    </cfRule>
  </conditionalFormatting>
  <conditionalFormatting sqref="EV141:EX141">
    <cfRule type="cellIs" dxfId="6207" priority="6091" operator="equal">
      <formula>0</formula>
    </cfRule>
  </conditionalFormatting>
  <conditionalFormatting sqref="EV140:EX140">
    <cfRule type="cellIs" dxfId="6206" priority="6090" operator="equal">
      <formula>0</formula>
    </cfRule>
  </conditionalFormatting>
  <conditionalFormatting sqref="EV141:EX141">
    <cfRule type="cellIs" dxfId="6205" priority="6089" operator="equal">
      <formula>0</formula>
    </cfRule>
  </conditionalFormatting>
  <conditionalFormatting sqref="EV141:EX141">
    <cfRule type="cellIs" dxfId="6204" priority="6088" operator="equal">
      <formula>0</formula>
    </cfRule>
  </conditionalFormatting>
  <conditionalFormatting sqref="EV142:EX142">
    <cfRule type="cellIs" dxfId="6203" priority="6087" operator="equal">
      <formula>0</formula>
    </cfRule>
  </conditionalFormatting>
  <conditionalFormatting sqref="EV141:EX141">
    <cfRule type="cellIs" dxfId="6202" priority="6086" operator="equal">
      <formula>0</formula>
    </cfRule>
  </conditionalFormatting>
  <conditionalFormatting sqref="EV142:EX142">
    <cfRule type="cellIs" dxfId="6201" priority="6085" operator="equal">
      <formula>0</formula>
    </cfRule>
  </conditionalFormatting>
  <conditionalFormatting sqref="EV142:EX142">
    <cfRule type="cellIs" dxfId="6200" priority="6084" operator="equal">
      <formula>0</formula>
    </cfRule>
  </conditionalFormatting>
  <conditionalFormatting sqref="EV143:EX143">
    <cfRule type="cellIs" dxfId="6199" priority="6083" operator="equal">
      <formula>0</formula>
    </cfRule>
  </conditionalFormatting>
  <conditionalFormatting sqref="EV137:EX137">
    <cfRule type="cellIs" dxfId="6198" priority="6082" operator="equal">
      <formula>0</formula>
    </cfRule>
  </conditionalFormatting>
  <conditionalFormatting sqref="EV138:EX138">
    <cfRule type="cellIs" dxfId="6197" priority="6081" operator="equal">
      <formula>0</formula>
    </cfRule>
  </conditionalFormatting>
  <conditionalFormatting sqref="EV138:EX138">
    <cfRule type="cellIs" dxfId="6196" priority="6080" operator="equal">
      <formula>0</formula>
    </cfRule>
  </conditionalFormatting>
  <conditionalFormatting sqref="EV139:EX139">
    <cfRule type="cellIs" dxfId="6195" priority="6079" operator="equal">
      <formula>0</formula>
    </cfRule>
  </conditionalFormatting>
  <conditionalFormatting sqref="EV138:EX138">
    <cfRule type="cellIs" dxfId="6194" priority="6078" operator="equal">
      <formula>0</formula>
    </cfRule>
  </conditionalFormatting>
  <conditionalFormatting sqref="EV139:EX139">
    <cfRule type="cellIs" dxfId="6193" priority="6077" operator="equal">
      <formula>0</formula>
    </cfRule>
  </conditionalFormatting>
  <conditionalFormatting sqref="EV139:EX139">
    <cfRule type="cellIs" dxfId="6192" priority="6076" operator="equal">
      <formula>0</formula>
    </cfRule>
  </conditionalFormatting>
  <conditionalFormatting sqref="EV140:EX140">
    <cfRule type="cellIs" dxfId="6191" priority="6075" operator="equal">
      <formula>0</formula>
    </cfRule>
  </conditionalFormatting>
  <conditionalFormatting sqref="EV139:EX139">
    <cfRule type="cellIs" dxfId="6190" priority="6074" operator="equal">
      <formula>0</formula>
    </cfRule>
  </conditionalFormatting>
  <conditionalFormatting sqref="EV140:EX140">
    <cfRule type="cellIs" dxfId="6189" priority="6073" operator="equal">
      <formula>0</formula>
    </cfRule>
  </conditionalFormatting>
  <conditionalFormatting sqref="EV140:EX140">
    <cfRule type="cellIs" dxfId="6188" priority="6072" operator="equal">
      <formula>0</formula>
    </cfRule>
  </conditionalFormatting>
  <conditionalFormatting sqref="EV141:EX141">
    <cfRule type="cellIs" dxfId="6187" priority="6071" operator="equal">
      <formula>0</formula>
    </cfRule>
  </conditionalFormatting>
  <conditionalFormatting sqref="EV140:EX140">
    <cfRule type="cellIs" dxfId="6186" priority="6070" operator="equal">
      <formula>0</formula>
    </cfRule>
  </conditionalFormatting>
  <conditionalFormatting sqref="EV141:EX141">
    <cfRule type="cellIs" dxfId="6185" priority="6069" operator="equal">
      <formula>0</formula>
    </cfRule>
  </conditionalFormatting>
  <conditionalFormatting sqref="EV141:EX141">
    <cfRule type="cellIs" dxfId="6184" priority="6068" operator="equal">
      <formula>0</formula>
    </cfRule>
  </conditionalFormatting>
  <conditionalFormatting sqref="EV142:EX142">
    <cfRule type="cellIs" dxfId="6183" priority="6067" operator="equal">
      <formula>0</formula>
    </cfRule>
  </conditionalFormatting>
  <conditionalFormatting sqref="EV140:EX140">
    <cfRule type="cellIs" dxfId="6182" priority="6066" operator="equal">
      <formula>0</formula>
    </cfRule>
  </conditionalFormatting>
  <conditionalFormatting sqref="EV141:EX141">
    <cfRule type="cellIs" dxfId="6181" priority="6065" operator="equal">
      <formula>0</formula>
    </cfRule>
  </conditionalFormatting>
  <conditionalFormatting sqref="EV141:EX141">
    <cfRule type="cellIs" dxfId="6180" priority="6064" operator="equal">
      <formula>0</formula>
    </cfRule>
  </conditionalFormatting>
  <conditionalFormatting sqref="EV142:EX142">
    <cfRule type="cellIs" dxfId="6179" priority="6063" operator="equal">
      <formula>0</formula>
    </cfRule>
  </conditionalFormatting>
  <conditionalFormatting sqref="EV141:EX141">
    <cfRule type="cellIs" dxfId="6178" priority="6062" operator="equal">
      <formula>0</formula>
    </cfRule>
  </conditionalFormatting>
  <conditionalFormatting sqref="EV142:EX142">
    <cfRule type="cellIs" dxfId="6177" priority="6061" operator="equal">
      <formula>0</formula>
    </cfRule>
  </conditionalFormatting>
  <conditionalFormatting sqref="EV142:EX142">
    <cfRule type="cellIs" dxfId="6176" priority="6060" operator="equal">
      <formula>0</formula>
    </cfRule>
  </conditionalFormatting>
  <conditionalFormatting sqref="EV143:EX143">
    <cfRule type="cellIs" dxfId="6175" priority="6059" operator="equal">
      <formula>0</formula>
    </cfRule>
  </conditionalFormatting>
  <conditionalFormatting sqref="EV142:EX142">
    <cfRule type="cellIs" dxfId="6174" priority="6058" operator="equal">
      <formula>0</formula>
    </cfRule>
  </conditionalFormatting>
  <conditionalFormatting sqref="EV143:EX143">
    <cfRule type="cellIs" dxfId="6173" priority="6057" operator="equal">
      <formula>0</formula>
    </cfRule>
  </conditionalFormatting>
  <conditionalFormatting sqref="EV143:EX143">
    <cfRule type="cellIs" dxfId="6172" priority="6056" operator="equal">
      <formula>0</formula>
    </cfRule>
  </conditionalFormatting>
  <conditionalFormatting sqref="EV144:EX144">
    <cfRule type="cellIs" dxfId="6171" priority="6055" operator="equal">
      <formula>0</formula>
    </cfRule>
  </conditionalFormatting>
  <conditionalFormatting sqref="EV143:EX143">
    <cfRule type="cellIs" dxfId="6170" priority="6054" operator="equal">
      <formula>0</formula>
    </cfRule>
  </conditionalFormatting>
  <conditionalFormatting sqref="EV144:EX144">
    <cfRule type="cellIs" dxfId="6169" priority="6053" operator="equal">
      <formula>0</formula>
    </cfRule>
  </conditionalFormatting>
  <conditionalFormatting sqref="EV144:EX144">
    <cfRule type="cellIs" dxfId="6168" priority="6052" operator="equal">
      <formula>0</formula>
    </cfRule>
  </conditionalFormatting>
  <conditionalFormatting sqref="EV139:EX139">
    <cfRule type="cellIs" dxfId="6167" priority="6051" operator="equal">
      <formula>0</formula>
    </cfRule>
  </conditionalFormatting>
  <conditionalFormatting sqref="EV140:EX140">
    <cfRule type="cellIs" dxfId="6166" priority="6050" operator="equal">
      <formula>0</formula>
    </cfRule>
  </conditionalFormatting>
  <conditionalFormatting sqref="EV140:EX140">
    <cfRule type="cellIs" dxfId="6165" priority="6049" operator="equal">
      <formula>0</formula>
    </cfRule>
  </conditionalFormatting>
  <conditionalFormatting sqref="EV141:EX141">
    <cfRule type="cellIs" dxfId="6164" priority="6048" operator="equal">
      <formula>0</formula>
    </cfRule>
  </conditionalFormatting>
  <conditionalFormatting sqref="EV140:EX140">
    <cfRule type="cellIs" dxfId="6163" priority="6047" operator="equal">
      <formula>0</formula>
    </cfRule>
  </conditionalFormatting>
  <conditionalFormatting sqref="EV141:EX141">
    <cfRule type="cellIs" dxfId="6162" priority="6046" operator="equal">
      <formula>0</formula>
    </cfRule>
  </conditionalFormatting>
  <conditionalFormatting sqref="EV141:EX141">
    <cfRule type="cellIs" dxfId="6161" priority="6045" operator="equal">
      <formula>0</formula>
    </cfRule>
  </conditionalFormatting>
  <conditionalFormatting sqref="EV142:EX142">
    <cfRule type="cellIs" dxfId="6160" priority="6044" operator="equal">
      <formula>0</formula>
    </cfRule>
  </conditionalFormatting>
  <conditionalFormatting sqref="EV141:EX141">
    <cfRule type="cellIs" dxfId="6159" priority="6043" operator="equal">
      <formula>0</formula>
    </cfRule>
  </conditionalFormatting>
  <conditionalFormatting sqref="EV142:EX142">
    <cfRule type="cellIs" dxfId="6158" priority="6042" operator="equal">
      <formula>0</formula>
    </cfRule>
  </conditionalFormatting>
  <conditionalFormatting sqref="EV142:EX142">
    <cfRule type="cellIs" dxfId="6157" priority="6041" operator="equal">
      <formula>0</formula>
    </cfRule>
  </conditionalFormatting>
  <conditionalFormatting sqref="EV143:EX143">
    <cfRule type="cellIs" dxfId="6156" priority="6040" operator="equal">
      <formula>0</formula>
    </cfRule>
  </conditionalFormatting>
  <conditionalFormatting sqref="EV142:EX142">
    <cfRule type="cellIs" dxfId="6155" priority="6039" operator="equal">
      <formula>0</formula>
    </cfRule>
  </conditionalFormatting>
  <conditionalFormatting sqref="EV143:EX143">
    <cfRule type="cellIs" dxfId="6154" priority="6038" operator="equal">
      <formula>0</formula>
    </cfRule>
  </conditionalFormatting>
  <conditionalFormatting sqref="EV143:EX143">
    <cfRule type="cellIs" dxfId="6153" priority="6037" operator="equal">
      <formula>0</formula>
    </cfRule>
  </conditionalFormatting>
  <conditionalFormatting sqref="EV144:EX144">
    <cfRule type="cellIs" dxfId="6152" priority="6036" operator="equal">
      <formula>0</formula>
    </cfRule>
  </conditionalFormatting>
  <conditionalFormatting sqref="EV139:EX139">
    <cfRule type="cellIs" dxfId="6151" priority="6035" operator="equal">
      <formula>0</formula>
    </cfRule>
  </conditionalFormatting>
  <conditionalFormatting sqref="EV140:EX140">
    <cfRule type="cellIs" dxfId="6150" priority="6034" operator="equal">
      <formula>0</formula>
    </cfRule>
  </conditionalFormatting>
  <conditionalFormatting sqref="EV140:EX140">
    <cfRule type="cellIs" dxfId="6149" priority="6033" operator="equal">
      <formula>0</formula>
    </cfRule>
  </conditionalFormatting>
  <conditionalFormatting sqref="EV141:EX141">
    <cfRule type="cellIs" dxfId="6148" priority="6032" operator="equal">
      <formula>0</formula>
    </cfRule>
  </conditionalFormatting>
  <conditionalFormatting sqref="EV140:EX140">
    <cfRule type="cellIs" dxfId="6147" priority="6031" operator="equal">
      <formula>0</formula>
    </cfRule>
  </conditionalFormatting>
  <conditionalFormatting sqref="EV141:EX141">
    <cfRule type="cellIs" dxfId="6146" priority="6030" operator="equal">
      <formula>0</formula>
    </cfRule>
  </conditionalFormatting>
  <conditionalFormatting sqref="EV141:EX141">
    <cfRule type="cellIs" dxfId="6145" priority="6029" operator="equal">
      <formula>0</formula>
    </cfRule>
  </conditionalFormatting>
  <conditionalFormatting sqref="EV142:EX142">
    <cfRule type="cellIs" dxfId="6144" priority="6028" operator="equal">
      <formula>0</formula>
    </cfRule>
  </conditionalFormatting>
  <conditionalFormatting sqref="EV141:EX141">
    <cfRule type="cellIs" dxfId="6143" priority="6027" operator="equal">
      <formula>0</formula>
    </cfRule>
  </conditionalFormatting>
  <conditionalFormatting sqref="EV142:EX142">
    <cfRule type="cellIs" dxfId="6142" priority="6026" operator="equal">
      <formula>0</formula>
    </cfRule>
  </conditionalFormatting>
  <conditionalFormatting sqref="EV142:EX142">
    <cfRule type="cellIs" dxfId="6141" priority="6025" operator="equal">
      <formula>0</formula>
    </cfRule>
  </conditionalFormatting>
  <conditionalFormatting sqref="EV143:EX143">
    <cfRule type="cellIs" dxfId="6140" priority="6024" operator="equal">
      <formula>0</formula>
    </cfRule>
  </conditionalFormatting>
  <conditionalFormatting sqref="EV142:EX142">
    <cfRule type="cellIs" dxfId="6139" priority="6023" operator="equal">
      <formula>0</formula>
    </cfRule>
  </conditionalFormatting>
  <conditionalFormatting sqref="EV143:EX143">
    <cfRule type="cellIs" dxfId="6138" priority="6022" operator="equal">
      <formula>0</formula>
    </cfRule>
  </conditionalFormatting>
  <conditionalFormatting sqref="EV143:EX143">
    <cfRule type="cellIs" dxfId="6137" priority="6021" operator="equal">
      <formula>0</formula>
    </cfRule>
  </conditionalFormatting>
  <conditionalFormatting sqref="EV144:EX144">
    <cfRule type="cellIs" dxfId="6136" priority="6020" operator="equal">
      <formula>0</formula>
    </cfRule>
  </conditionalFormatting>
  <conditionalFormatting sqref="EV138:EX138">
    <cfRule type="cellIs" dxfId="6135" priority="6019" operator="equal">
      <formula>0</formula>
    </cfRule>
  </conditionalFormatting>
  <conditionalFormatting sqref="EV139:EX139">
    <cfRule type="cellIs" dxfId="6134" priority="6018" operator="equal">
      <formula>0</formula>
    </cfRule>
  </conditionalFormatting>
  <conditionalFormatting sqref="EV139:EX139">
    <cfRule type="cellIs" dxfId="6133" priority="6017" operator="equal">
      <formula>0</formula>
    </cfRule>
  </conditionalFormatting>
  <conditionalFormatting sqref="EV140:EX140">
    <cfRule type="cellIs" dxfId="6132" priority="6016" operator="equal">
      <formula>0</formula>
    </cfRule>
  </conditionalFormatting>
  <conditionalFormatting sqref="EV139:EX139">
    <cfRule type="cellIs" dxfId="6131" priority="6015" operator="equal">
      <formula>0</formula>
    </cfRule>
  </conditionalFormatting>
  <conditionalFormatting sqref="EV140:EX140">
    <cfRule type="cellIs" dxfId="6130" priority="6014" operator="equal">
      <formula>0</formula>
    </cfRule>
  </conditionalFormatting>
  <conditionalFormatting sqref="EV140:EX140">
    <cfRule type="cellIs" dxfId="6129" priority="6013" operator="equal">
      <formula>0</formula>
    </cfRule>
  </conditionalFormatting>
  <conditionalFormatting sqref="EV141:EX141">
    <cfRule type="cellIs" dxfId="6128" priority="6012" operator="equal">
      <formula>0</formula>
    </cfRule>
  </conditionalFormatting>
  <conditionalFormatting sqref="EV140:EX140">
    <cfRule type="cellIs" dxfId="6127" priority="6011" operator="equal">
      <formula>0</formula>
    </cfRule>
  </conditionalFormatting>
  <conditionalFormatting sqref="EV141:EX141">
    <cfRule type="cellIs" dxfId="6126" priority="6010" operator="equal">
      <formula>0</formula>
    </cfRule>
  </conditionalFormatting>
  <conditionalFormatting sqref="EV141:EX141">
    <cfRule type="cellIs" dxfId="6125" priority="6009" operator="equal">
      <formula>0</formula>
    </cfRule>
  </conditionalFormatting>
  <conditionalFormatting sqref="EV142:EX142">
    <cfRule type="cellIs" dxfId="6124" priority="6008" operator="equal">
      <formula>0</formula>
    </cfRule>
  </conditionalFormatting>
  <conditionalFormatting sqref="EV141:EX141">
    <cfRule type="cellIs" dxfId="6123" priority="6007" operator="equal">
      <formula>0</formula>
    </cfRule>
  </conditionalFormatting>
  <conditionalFormatting sqref="EV142:EX142">
    <cfRule type="cellIs" dxfId="6122" priority="6006" operator="equal">
      <formula>0</formula>
    </cfRule>
  </conditionalFormatting>
  <conditionalFormatting sqref="EV142:EX142">
    <cfRule type="cellIs" dxfId="6121" priority="6005" operator="equal">
      <formula>0</formula>
    </cfRule>
  </conditionalFormatting>
  <conditionalFormatting sqref="EV143:EX143">
    <cfRule type="cellIs" dxfId="6120" priority="6004" operator="equal">
      <formula>0</formula>
    </cfRule>
  </conditionalFormatting>
  <conditionalFormatting sqref="EV140:EX140">
    <cfRule type="cellIs" dxfId="6119" priority="6003" operator="equal">
      <formula>0</formula>
    </cfRule>
  </conditionalFormatting>
  <conditionalFormatting sqref="EV141:EX141">
    <cfRule type="cellIs" dxfId="6118" priority="6002" operator="equal">
      <formula>0</formula>
    </cfRule>
  </conditionalFormatting>
  <conditionalFormatting sqref="EV141:EX141">
    <cfRule type="cellIs" dxfId="6117" priority="6001" operator="equal">
      <formula>0</formula>
    </cfRule>
  </conditionalFormatting>
  <conditionalFormatting sqref="EV142:EX142">
    <cfRule type="cellIs" dxfId="6116" priority="6000" operator="equal">
      <formula>0</formula>
    </cfRule>
  </conditionalFormatting>
  <conditionalFormatting sqref="EV141:EX141">
    <cfRule type="cellIs" dxfId="6115" priority="5999" operator="equal">
      <formula>0</formula>
    </cfRule>
  </conditionalFormatting>
  <conditionalFormatting sqref="EV142:EX142">
    <cfRule type="cellIs" dxfId="6114" priority="5998" operator="equal">
      <formula>0</formula>
    </cfRule>
  </conditionalFormatting>
  <conditionalFormatting sqref="EV142:EX142">
    <cfRule type="cellIs" dxfId="6113" priority="5997" operator="equal">
      <formula>0</formula>
    </cfRule>
  </conditionalFormatting>
  <conditionalFormatting sqref="EV143:EX143">
    <cfRule type="cellIs" dxfId="6112" priority="5996" operator="equal">
      <formula>0</formula>
    </cfRule>
  </conditionalFormatting>
  <conditionalFormatting sqref="EV142:EX142">
    <cfRule type="cellIs" dxfId="6111" priority="5995" operator="equal">
      <formula>0</formula>
    </cfRule>
  </conditionalFormatting>
  <conditionalFormatting sqref="EV143:EX143">
    <cfRule type="cellIs" dxfId="6110" priority="5994" operator="equal">
      <formula>0</formula>
    </cfRule>
  </conditionalFormatting>
  <conditionalFormatting sqref="EV143:EX143">
    <cfRule type="cellIs" dxfId="6109" priority="5993" operator="equal">
      <formula>0</formula>
    </cfRule>
  </conditionalFormatting>
  <conditionalFormatting sqref="EV144:EX144">
    <cfRule type="cellIs" dxfId="6108" priority="5992" operator="equal">
      <formula>0</formula>
    </cfRule>
  </conditionalFormatting>
  <conditionalFormatting sqref="EV143:EX143">
    <cfRule type="cellIs" dxfId="6107" priority="5991" operator="equal">
      <formula>0</formula>
    </cfRule>
  </conditionalFormatting>
  <conditionalFormatting sqref="EV144:EX144">
    <cfRule type="cellIs" dxfId="6106" priority="5990" operator="equal">
      <formula>0</formula>
    </cfRule>
  </conditionalFormatting>
  <conditionalFormatting sqref="EV144:EX144">
    <cfRule type="cellIs" dxfId="6105" priority="5989" operator="equal">
      <formula>0</formula>
    </cfRule>
  </conditionalFormatting>
  <conditionalFormatting sqref="EV145:EX145">
    <cfRule type="cellIs" dxfId="6104" priority="5988" operator="equal">
      <formula>0</formula>
    </cfRule>
  </conditionalFormatting>
  <conditionalFormatting sqref="EV139:EX139">
    <cfRule type="cellIs" dxfId="6103" priority="5987" operator="equal">
      <formula>0</formula>
    </cfRule>
  </conditionalFormatting>
  <conditionalFormatting sqref="EV140:EX140">
    <cfRule type="cellIs" dxfId="6102" priority="5986" operator="equal">
      <formula>0</formula>
    </cfRule>
  </conditionalFormatting>
  <conditionalFormatting sqref="EV140:EX140">
    <cfRule type="cellIs" dxfId="6101" priority="5985" operator="equal">
      <formula>0</formula>
    </cfRule>
  </conditionalFormatting>
  <conditionalFormatting sqref="EV141:EX141">
    <cfRule type="cellIs" dxfId="6100" priority="5984" operator="equal">
      <formula>0</formula>
    </cfRule>
  </conditionalFormatting>
  <conditionalFormatting sqref="EV140:EX140">
    <cfRule type="cellIs" dxfId="6099" priority="5983" operator="equal">
      <formula>0</formula>
    </cfRule>
  </conditionalFormatting>
  <conditionalFormatting sqref="EV141:EX141">
    <cfRule type="cellIs" dxfId="6098" priority="5982" operator="equal">
      <formula>0</formula>
    </cfRule>
  </conditionalFormatting>
  <conditionalFormatting sqref="EV141:EX141">
    <cfRule type="cellIs" dxfId="6097" priority="5981" operator="equal">
      <formula>0</formula>
    </cfRule>
  </conditionalFormatting>
  <conditionalFormatting sqref="EV142:EX142">
    <cfRule type="cellIs" dxfId="6096" priority="5980" operator="equal">
      <formula>0</formula>
    </cfRule>
  </conditionalFormatting>
  <conditionalFormatting sqref="EV141:EX141">
    <cfRule type="cellIs" dxfId="6095" priority="5979" operator="equal">
      <formula>0</formula>
    </cfRule>
  </conditionalFormatting>
  <conditionalFormatting sqref="EV142:EX142">
    <cfRule type="cellIs" dxfId="6094" priority="5978" operator="equal">
      <formula>0</formula>
    </cfRule>
  </conditionalFormatting>
  <conditionalFormatting sqref="EV142:EX142">
    <cfRule type="cellIs" dxfId="6093" priority="5977" operator="equal">
      <formula>0</formula>
    </cfRule>
  </conditionalFormatting>
  <conditionalFormatting sqref="EV143:EX143">
    <cfRule type="cellIs" dxfId="6092" priority="5976" operator="equal">
      <formula>0</formula>
    </cfRule>
  </conditionalFormatting>
  <conditionalFormatting sqref="EV142:EX142">
    <cfRule type="cellIs" dxfId="6091" priority="5975" operator="equal">
      <formula>0</formula>
    </cfRule>
  </conditionalFormatting>
  <conditionalFormatting sqref="EV143:EX143">
    <cfRule type="cellIs" dxfId="6090" priority="5974" operator="equal">
      <formula>0</formula>
    </cfRule>
  </conditionalFormatting>
  <conditionalFormatting sqref="EV143:EX143">
    <cfRule type="cellIs" dxfId="6089" priority="5973" operator="equal">
      <formula>0</formula>
    </cfRule>
  </conditionalFormatting>
  <conditionalFormatting sqref="EV144:EX144">
    <cfRule type="cellIs" dxfId="6088" priority="5972" operator="equal">
      <formula>0</formula>
    </cfRule>
  </conditionalFormatting>
  <conditionalFormatting sqref="EV145:EX145">
    <cfRule type="cellIs" dxfId="6087" priority="5971" operator="equal">
      <formula>0</formula>
    </cfRule>
  </conditionalFormatting>
  <conditionalFormatting sqref="EV139:EX139">
    <cfRule type="cellIs" dxfId="6086" priority="5970" operator="equal">
      <formula>0</formula>
    </cfRule>
  </conditionalFormatting>
  <conditionalFormatting sqref="EV140:EX140">
    <cfRule type="cellIs" dxfId="6085" priority="5969" operator="equal">
      <formula>0</formula>
    </cfRule>
  </conditionalFormatting>
  <conditionalFormatting sqref="EV140:EX140">
    <cfRule type="cellIs" dxfId="6084" priority="5968" operator="equal">
      <formula>0</formula>
    </cfRule>
  </conditionalFormatting>
  <conditionalFormatting sqref="EV141:EX141">
    <cfRule type="cellIs" dxfId="6083" priority="5967" operator="equal">
      <formula>0</formula>
    </cfRule>
  </conditionalFormatting>
  <conditionalFormatting sqref="EV140:EX140">
    <cfRule type="cellIs" dxfId="6082" priority="5966" operator="equal">
      <formula>0</formula>
    </cfRule>
  </conditionalFormatting>
  <conditionalFormatting sqref="EV141:EX141">
    <cfRule type="cellIs" dxfId="6081" priority="5965" operator="equal">
      <formula>0</formula>
    </cfRule>
  </conditionalFormatting>
  <conditionalFormatting sqref="EV141:EX141">
    <cfRule type="cellIs" dxfId="6080" priority="5964" operator="equal">
      <formula>0</formula>
    </cfRule>
  </conditionalFormatting>
  <conditionalFormatting sqref="EV142:EX142">
    <cfRule type="cellIs" dxfId="6079" priority="5963" operator="equal">
      <formula>0</formula>
    </cfRule>
  </conditionalFormatting>
  <conditionalFormatting sqref="EV141:EX141">
    <cfRule type="cellIs" dxfId="6078" priority="5962" operator="equal">
      <formula>0</formula>
    </cfRule>
  </conditionalFormatting>
  <conditionalFormatting sqref="EV142:EX142">
    <cfRule type="cellIs" dxfId="6077" priority="5961" operator="equal">
      <formula>0</formula>
    </cfRule>
  </conditionalFormatting>
  <conditionalFormatting sqref="EV142:EX142">
    <cfRule type="cellIs" dxfId="6076" priority="5960" operator="equal">
      <formula>0</formula>
    </cfRule>
  </conditionalFormatting>
  <conditionalFormatting sqref="EV143:EX143">
    <cfRule type="cellIs" dxfId="6075" priority="5959" operator="equal">
      <formula>0</formula>
    </cfRule>
  </conditionalFormatting>
  <conditionalFormatting sqref="EV142:EX142">
    <cfRule type="cellIs" dxfId="6074" priority="5958" operator="equal">
      <formula>0</formula>
    </cfRule>
  </conditionalFormatting>
  <conditionalFormatting sqref="EV143:EX143">
    <cfRule type="cellIs" dxfId="6073" priority="5957" operator="equal">
      <formula>0</formula>
    </cfRule>
  </conditionalFormatting>
  <conditionalFormatting sqref="EV143:EX143">
    <cfRule type="cellIs" dxfId="6072" priority="5956" operator="equal">
      <formula>0</formula>
    </cfRule>
  </conditionalFormatting>
  <conditionalFormatting sqref="EV144:EX144">
    <cfRule type="cellIs" dxfId="6071" priority="5955" operator="equal">
      <formula>0</formula>
    </cfRule>
  </conditionalFormatting>
  <conditionalFormatting sqref="EV138:EX138">
    <cfRule type="cellIs" dxfId="6070" priority="5954" operator="equal">
      <formula>0</formula>
    </cfRule>
  </conditionalFormatting>
  <conditionalFormatting sqref="EV139:EX139">
    <cfRule type="cellIs" dxfId="6069" priority="5953" operator="equal">
      <formula>0</formula>
    </cfRule>
  </conditionalFormatting>
  <conditionalFormatting sqref="EV139:EX139">
    <cfRule type="cellIs" dxfId="6068" priority="5952" operator="equal">
      <formula>0</formula>
    </cfRule>
  </conditionalFormatting>
  <conditionalFormatting sqref="EV140:EX140">
    <cfRule type="cellIs" dxfId="6067" priority="5951" operator="equal">
      <formula>0</formula>
    </cfRule>
  </conditionalFormatting>
  <conditionalFormatting sqref="EV139:EX139">
    <cfRule type="cellIs" dxfId="6066" priority="5950" operator="equal">
      <formula>0</formula>
    </cfRule>
  </conditionalFormatting>
  <conditionalFormatting sqref="EV140:EX140">
    <cfRule type="cellIs" dxfId="6065" priority="5949" operator="equal">
      <formula>0</formula>
    </cfRule>
  </conditionalFormatting>
  <conditionalFormatting sqref="EV140:EX140">
    <cfRule type="cellIs" dxfId="6064" priority="5948" operator="equal">
      <formula>0</formula>
    </cfRule>
  </conditionalFormatting>
  <conditionalFormatting sqref="EV141:EX141">
    <cfRule type="cellIs" dxfId="6063" priority="5947" operator="equal">
      <formula>0</formula>
    </cfRule>
  </conditionalFormatting>
  <conditionalFormatting sqref="EV140:EX140">
    <cfRule type="cellIs" dxfId="6062" priority="5946" operator="equal">
      <formula>0</formula>
    </cfRule>
  </conditionalFormatting>
  <conditionalFormatting sqref="EV141:EX141">
    <cfRule type="cellIs" dxfId="6061" priority="5945" operator="equal">
      <formula>0</formula>
    </cfRule>
  </conditionalFormatting>
  <conditionalFormatting sqref="EV141:EX141">
    <cfRule type="cellIs" dxfId="6060" priority="5944" operator="equal">
      <formula>0</formula>
    </cfRule>
  </conditionalFormatting>
  <conditionalFormatting sqref="EV142:EX142">
    <cfRule type="cellIs" dxfId="6059" priority="5943" operator="equal">
      <formula>0</formula>
    </cfRule>
  </conditionalFormatting>
  <conditionalFormatting sqref="EV141:EX141">
    <cfRule type="cellIs" dxfId="6058" priority="5942" operator="equal">
      <formula>0</formula>
    </cfRule>
  </conditionalFormatting>
  <conditionalFormatting sqref="EV142:EX142">
    <cfRule type="cellIs" dxfId="6057" priority="5941" operator="equal">
      <formula>0</formula>
    </cfRule>
  </conditionalFormatting>
  <conditionalFormatting sqref="EV142:EX142">
    <cfRule type="cellIs" dxfId="6056" priority="5940" operator="equal">
      <formula>0</formula>
    </cfRule>
  </conditionalFormatting>
  <conditionalFormatting sqref="EV143:EX143">
    <cfRule type="cellIs" dxfId="6055" priority="5939" operator="equal">
      <formula>0</formula>
    </cfRule>
  </conditionalFormatting>
  <conditionalFormatting sqref="EV141:EX141">
    <cfRule type="cellIs" dxfId="6054" priority="5938" operator="equal">
      <formula>0</formula>
    </cfRule>
  </conditionalFormatting>
  <conditionalFormatting sqref="EV142:EX142">
    <cfRule type="cellIs" dxfId="6053" priority="5937" operator="equal">
      <formula>0</formula>
    </cfRule>
  </conditionalFormatting>
  <conditionalFormatting sqref="EV142:EX142">
    <cfRule type="cellIs" dxfId="6052" priority="5936" operator="equal">
      <formula>0</formula>
    </cfRule>
  </conditionalFormatting>
  <conditionalFormatting sqref="EV143:EX143">
    <cfRule type="cellIs" dxfId="6051" priority="5935" operator="equal">
      <formula>0</formula>
    </cfRule>
  </conditionalFormatting>
  <conditionalFormatting sqref="EV142:EX142">
    <cfRule type="cellIs" dxfId="6050" priority="5934" operator="equal">
      <formula>0</formula>
    </cfRule>
  </conditionalFormatting>
  <conditionalFormatting sqref="EV143:EX143">
    <cfRule type="cellIs" dxfId="6049" priority="5933" operator="equal">
      <formula>0</formula>
    </cfRule>
  </conditionalFormatting>
  <conditionalFormatting sqref="EV143:EX143">
    <cfRule type="cellIs" dxfId="6048" priority="5932" operator="equal">
      <formula>0</formula>
    </cfRule>
  </conditionalFormatting>
  <conditionalFormatting sqref="EV144:EX144">
    <cfRule type="cellIs" dxfId="6047" priority="5931" operator="equal">
      <formula>0</formula>
    </cfRule>
  </conditionalFormatting>
  <conditionalFormatting sqref="EV143:EX143">
    <cfRule type="cellIs" dxfId="6046" priority="5930" operator="equal">
      <formula>0</formula>
    </cfRule>
  </conditionalFormatting>
  <conditionalFormatting sqref="EV144:EX144">
    <cfRule type="cellIs" dxfId="6045" priority="5929" operator="equal">
      <formula>0</formula>
    </cfRule>
  </conditionalFormatting>
  <conditionalFormatting sqref="EV144:EX144">
    <cfRule type="cellIs" dxfId="6044" priority="5928" operator="equal">
      <formula>0</formula>
    </cfRule>
  </conditionalFormatting>
  <conditionalFormatting sqref="EV145:EX145">
    <cfRule type="cellIs" dxfId="6043" priority="5927" operator="equal">
      <formula>0</formula>
    </cfRule>
  </conditionalFormatting>
  <conditionalFormatting sqref="EV144:EX144">
    <cfRule type="cellIs" dxfId="6042" priority="5926" operator="equal">
      <formula>0</formula>
    </cfRule>
  </conditionalFormatting>
  <conditionalFormatting sqref="EV145:EX145">
    <cfRule type="cellIs" dxfId="6041" priority="5925" operator="equal">
      <formula>0</formula>
    </cfRule>
  </conditionalFormatting>
  <conditionalFormatting sqref="EV145:EX145">
    <cfRule type="cellIs" dxfId="6040" priority="5924" operator="equal">
      <formula>0</formula>
    </cfRule>
  </conditionalFormatting>
  <conditionalFormatting sqref="EV140:EX140">
    <cfRule type="cellIs" dxfId="6039" priority="5923" operator="equal">
      <formula>0</formula>
    </cfRule>
  </conditionalFormatting>
  <conditionalFormatting sqref="EV141:EX141">
    <cfRule type="cellIs" dxfId="6038" priority="5922" operator="equal">
      <formula>0</formula>
    </cfRule>
  </conditionalFormatting>
  <conditionalFormatting sqref="EV141:EX141">
    <cfRule type="cellIs" dxfId="6037" priority="5921" operator="equal">
      <formula>0</formula>
    </cfRule>
  </conditionalFormatting>
  <conditionalFormatting sqref="EV142:EX142">
    <cfRule type="cellIs" dxfId="6036" priority="5920" operator="equal">
      <formula>0</formula>
    </cfRule>
  </conditionalFormatting>
  <conditionalFormatting sqref="EV141:EX141">
    <cfRule type="cellIs" dxfId="6035" priority="5919" operator="equal">
      <formula>0</formula>
    </cfRule>
  </conditionalFormatting>
  <conditionalFormatting sqref="EV142:EX142">
    <cfRule type="cellIs" dxfId="6034" priority="5918" operator="equal">
      <formula>0</formula>
    </cfRule>
  </conditionalFormatting>
  <conditionalFormatting sqref="EV142:EX142">
    <cfRule type="cellIs" dxfId="6033" priority="5917" operator="equal">
      <formula>0</formula>
    </cfRule>
  </conditionalFormatting>
  <conditionalFormatting sqref="EV143:EX143">
    <cfRule type="cellIs" dxfId="6032" priority="5916" operator="equal">
      <formula>0</formula>
    </cfRule>
  </conditionalFormatting>
  <conditionalFormatting sqref="EV142:EX142">
    <cfRule type="cellIs" dxfId="6031" priority="5915" operator="equal">
      <formula>0</formula>
    </cfRule>
  </conditionalFormatting>
  <conditionalFormatting sqref="EV143:EX143">
    <cfRule type="cellIs" dxfId="6030" priority="5914" operator="equal">
      <formula>0</formula>
    </cfRule>
  </conditionalFormatting>
  <conditionalFormatting sqref="EV143:EX143">
    <cfRule type="cellIs" dxfId="6029" priority="5913" operator="equal">
      <formula>0</formula>
    </cfRule>
  </conditionalFormatting>
  <conditionalFormatting sqref="EV144:EX144">
    <cfRule type="cellIs" dxfId="6028" priority="5912" operator="equal">
      <formula>0</formula>
    </cfRule>
  </conditionalFormatting>
  <conditionalFormatting sqref="EV143:EX143">
    <cfRule type="cellIs" dxfId="6027" priority="5911" operator="equal">
      <formula>0</formula>
    </cfRule>
  </conditionalFormatting>
  <conditionalFormatting sqref="EV144:EX144">
    <cfRule type="cellIs" dxfId="6026" priority="5910" operator="equal">
      <formula>0</formula>
    </cfRule>
  </conditionalFormatting>
  <conditionalFormatting sqref="EV144:EX144">
    <cfRule type="cellIs" dxfId="6025" priority="5909" operator="equal">
      <formula>0</formula>
    </cfRule>
  </conditionalFormatting>
  <conditionalFormatting sqref="EV145:EX145">
    <cfRule type="cellIs" dxfId="6024" priority="5908" operator="equal">
      <formula>0</formula>
    </cfRule>
  </conditionalFormatting>
  <conditionalFormatting sqref="EV140:EX140">
    <cfRule type="cellIs" dxfId="6023" priority="5907" operator="equal">
      <formula>0</formula>
    </cfRule>
  </conditionalFormatting>
  <conditionalFormatting sqref="EV141:EX141">
    <cfRule type="cellIs" dxfId="6022" priority="5906" operator="equal">
      <formula>0</formula>
    </cfRule>
  </conditionalFormatting>
  <conditionalFormatting sqref="EV141:EX141">
    <cfRule type="cellIs" dxfId="6021" priority="5905" operator="equal">
      <formula>0</formula>
    </cfRule>
  </conditionalFormatting>
  <conditionalFormatting sqref="EV142:EX142">
    <cfRule type="cellIs" dxfId="6020" priority="5904" operator="equal">
      <formula>0</formula>
    </cfRule>
  </conditionalFormatting>
  <conditionalFormatting sqref="EV141:EX141">
    <cfRule type="cellIs" dxfId="6019" priority="5903" operator="equal">
      <formula>0</formula>
    </cfRule>
  </conditionalFormatting>
  <conditionalFormatting sqref="EV142:EX142">
    <cfRule type="cellIs" dxfId="6018" priority="5902" operator="equal">
      <formula>0</formula>
    </cfRule>
  </conditionalFormatting>
  <conditionalFormatting sqref="EV142:EX142">
    <cfRule type="cellIs" dxfId="6017" priority="5901" operator="equal">
      <formula>0</formula>
    </cfRule>
  </conditionalFormatting>
  <conditionalFormatting sqref="EV143:EX143">
    <cfRule type="cellIs" dxfId="6016" priority="5900" operator="equal">
      <formula>0</formula>
    </cfRule>
  </conditionalFormatting>
  <conditionalFormatting sqref="EV142:EX142">
    <cfRule type="cellIs" dxfId="6015" priority="5899" operator="equal">
      <formula>0</formula>
    </cfRule>
  </conditionalFormatting>
  <conditionalFormatting sqref="EV143:EX143">
    <cfRule type="cellIs" dxfId="6014" priority="5898" operator="equal">
      <formula>0</formula>
    </cfRule>
  </conditionalFormatting>
  <conditionalFormatting sqref="EV143:EX143">
    <cfRule type="cellIs" dxfId="6013" priority="5897" operator="equal">
      <formula>0</formula>
    </cfRule>
  </conditionalFormatting>
  <conditionalFormatting sqref="EV144:EX144">
    <cfRule type="cellIs" dxfId="6012" priority="5896" operator="equal">
      <formula>0</formula>
    </cfRule>
  </conditionalFormatting>
  <conditionalFormatting sqref="EV143:EX143">
    <cfRule type="cellIs" dxfId="6011" priority="5895" operator="equal">
      <formula>0</formula>
    </cfRule>
  </conditionalFormatting>
  <conditionalFormatting sqref="EV144:EX144">
    <cfRule type="cellIs" dxfId="6010" priority="5894" operator="equal">
      <formula>0</formula>
    </cfRule>
  </conditionalFormatting>
  <conditionalFormatting sqref="EV144:EX144">
    <cfRule type="cellIs" dxfId="6009" priority="5893" operator="equal">
      <formula>0</formula>
    </cfRule>
  </conditionalFormatting>
  <conditionalFormatting sqref="EV145:EX145">
    <cfRule type="cellIs" dxfId="6008" priority="5892" operator="equal">
      <formula>0</formula>
    </cfRule>
  </conditionalFormatting>
  <conditionalFormatting sqref="EV139:EX139">
    <cfRule type="cellIs" dxfId="6007" priority="5891" operator="equal">
      <formula>0</formula>
    </cfRule>
  </conditionalFormatting>
  <conditionalFormatting sqref="EV140:EX140">
    <cfRule type="cellIs" dxfId="6006" priority="5890" operator="equal">
      <formula>0</formula>
    </cfRule>
  </conditionalFormatting>
  <conditionalFormatting sqref="EV140:EX140">
    <cfRule type="cellIs" dxfId="6005" priority="5889" operator="equal">
      <formula>0</formula>
    </cfRule>
  </conditionalFormatting>
  <conditionalFormatting sqref="EV141:EX141">
    <cfRule type="cellIs" dxfId="6004" priority="5888" operator="equal">
      <formula>0</formula>
    </cfRule>
  </conditionalFormatting>
  <conditionalFormatting sqref="EV140:EX140">
    <cfRule type="cellIs" dxfId="6003" priority="5887" operator="equal">
      <formula>0</formula>
    </cfRule>
  </conditionalFormatting>
  <conditionalFormatting sqref="EV141:EX141">
    <cfRule type="cellIs" dxfId="6002" priority="5886" operator="equal">
      <formula>0</formula>
    </cfRule>
  </conditionalFormatting>
  <conditionalFormatting sqref="EV141:EX141">
    <cfRule type="cellIs" dxfId="6001" priority="5885" operator="equal">
      <formula>0</formula>
    </cfRule>
  </conditionalFormatting>
  <conditionalFormatting sqref="EV142:EX142">
    <cfRule type="cellIs" dxfId="6000" priority="5884" operator="equal">
      <formula>0</formula>
    </cfRule>
  </conditionalFormatting>
  <conditionalFormatting sqref="EV141:EX141">
    <cfRule type="cellIs" dxfId="5999" priority="5883" operator="equal">
      <formula>0</formula>
    </cfRule>
  </conditionalFormatting>
  <conditionalFormatting sqref="EV142:EX142">
    <cfRule type="cellIs" dxfId="5998" priority="5882" operator="equal">
      <formula>0</formula>
    </cfRule>
  </conditionalFormatting>
  <conditionalFormatting sqref="EV142:EX142">
    <cfRule type="cellIs" dxfId="5997" priority="5881" operator="equal">
      <formula>0</formula>
    </cfRule>
  </conditionalFormatting>
  <conditionalFormatting sqref="EV143:EX143">
    <cfRule type="cellIs" dxfId="5996" priority="5880" operator="equal">
      <formula>0</formula>
    </cfRule>
  </conditionalFormatting>
  <conditionalFormatting sqref="EV142:EX142">
    <cfRule type="cellIs" dxfId="5995" priority="5879" operator="equal">
      <formula>0</formula>
    </cfRule>
  </conditionalFormatting>
  <conditionalFormatting sqref="EV143:EX143">
    <cfRule type="cellIs" dxfId="5994" priority="5878" operator="equal">
      <formula>0</formula>
    </cfRule>
  </conditionalFormatting>
  <conditionalFormatting sqref="EV143:EX143">
    <cfRule type="cellIs" dxfId="5993" priority="5877" operator="equal">
      <formula>0</formula>
    </cfRule>
  </conditionalFormatting>
  <conditionalFormatting sqref="EV144:EX144">
    <cfRule type="cellIs" dxfId="5992" priority="5876" operator="equal">
      <formula>0</formula>
    </cfRule>
  </conditionalFormatting>
  <conditionalFormatting sqref="CW65">
    <cfRule type="cellIs" dxfId="5991" priority="5875" operator="equal">
      <formula>0</formula>
    </cfRule>
  </conditionalFormatting>
  <conditionalFormatting sqref="BZ66:CA66">
    <cfRule type="cellIs" dxfId="5990" priority="5874" operator="equal">
      <formula>0</formula>
    </cfRule>
  </conditionalFormatting>
  <conditionalFormatting sqref="CW66">
    <cfRule type="cellIs" dxfId="5989" priority="5873" operator="equal">
      <formula>0</formula>
    </cfRule>
  </conditionalFormatting>
  <conditionalFormatting sqref="B143 D143:L143">
    <cfRule type="cellIs" dxfId="5988" priority="5872" operator="equal">
      <formula>0</formula>
    </cfRule>
  </conditionalFormatting>
  <conditionalFormatting sqref="C143">
    <cfRule type="cellIs" dxfId="5987" priority="5871" operator="equal">
      <formula>0</formula>
    </cfRule>
  </conditionalFormatting>
  <conditionalFormatting sqref="B143 D143:L143">
    <cfRule type="cellIs" dxfId="5986" priority="5870" operator="equal">
      <formula>0</formula>
    </cfRule>
  </conditionalFormatting>
  <conditionalFormatting sqref="C143">
    <cfRule type="cellIs" dxfId="5985" priority="5869" operator="equal">
      <formula>0</formula>
    </cfRule>
  </conditionalFormatting>
  <conditionalFormatting sqref="B143 D143:L143">
    <cfRule type="cellIs" dxfId="5984" priority="5868" operator="equal">
      <formula>0</formula>
    </cfRule>
  </conditionalFormatting>
  <conditionalFormatting sqref="C143">
    <cfRule type="cellIs" dxfId="5983" priority="5867" operator="equal">
      <formula>0</formula>
    </cfRule>
  </conditionalFormatting>
  <conditionalFormatting sqref="B143 D143:L143">
    <cfRule type="cellIs" dxfId="5982" priority="5866" operator="equal">
      <formula>0</formula>
    </cfRule>
  </conditionalFormatting>
  <conditionalFormatting sqref="C143">
    <cfRule type="cellIs" dxfId="5981" priority="5865" operator="equal">
      <formula>0</formula>
    </cfRule>
  </conditionalFormatting>
  <conditionalFormatting sqref="B143 D143:L143">
    <cfRule type="cellIs" dxfId="5980" priority="5864" operator="equal">
      <formula>0</formula>
    </cfRule>
  </conditionalFormatting>
  <conditionalFormatting sqref="C143">
    <cfRule type="cellIs" dxfId="5979" priority="5863" operator="equal">
      <formula>0</formula>
    </cfRule>
  </conditionalFormatting>
  <conditionalFormatting sqref="B143 D143:L143">
    <cfRule type="cellIs" dxfId="5978" priority="5862" operator="equal">
      <formula>0</formula>
    </cfRule>
  </conditionalFormatting>
  <conditionalFormatting sqref="C143">
    <cfRule type="cellIs" dxfId="5977" priority="5861" operator="equal">
      <formula>0</formula>
    </cfRule>
  </conditionalFormatting>
  <conditionalFormatting sqref="B143 D143:L143">
    <cfRule type="cellIs" dxfId="5976" priority="5860" operator="equal">
      <formula>0</formula>
    </cfRule>
  </conditionalFormatting>
  <conditionalFormatting sqref="C143">
    <cfRule type="cellIs" dxfId="5975" priority="5859" operator="equal">
      <formula>0</formula>
    </cfRule>
  </conditionalFormatting>
  <conditionalFormatting sqref="B143 D143:L143">
    <cfRule type="cellIs" dxfId="5974" priority="5858" operator="equal">
      <formula>0</formula>
    </cfRule>
  </conditionalFormatting>
  <conditionalFormatting sqref="C143">
    <cfRule type="cellIs" dxfId="5973" priority="5857" operator="equal">
      <formula>0</formula>
    </cfRule>
  </conditionalFormatting>
  <conditionalFormatting sqref="B143 D143:L143">
    <cfRule type="cellIs" dxfId="5972" priority="5856" operator="equal">
      <formula>0</formula>
    </cfRule>
  </conditionalFormatting>
  <conditionalFormatting sqref="C143">
    <cfRule type="cellIs" dxfId="5971" priority="5855" operator="equal">
      <formula>0</formula>
    </cfRule>
  </conditionalFormatting>
  <conditionalFormatting sqref="B143 D143:L143">
    <cfRule type="cellIs" dxfId="5970" priority="5854" operator="equal">
      <formula>0</formula>
    </cfRule>
  </conditionalFormatting>
  <conditionalFormatting sqref="C143">
    <cfRule type="cellIs" dxfId="5969" priority="5853" operator="equal">
      <formula>0</formula>
    </cfRule>
  </conditionalFormatting>
  <conditionalFormatting sqref="B143 D143:L143">
    <cfRule type="cellIs" dxfId="5968" priority="5852" operator="equal">
      <formula>0</formula>
    </cfRule>
  </conditionalFormatting>
  <conditionalFormatting sqref="C143">
    <cfRule type="cellIs" dxfId="5967" priority="5851" operator="equal">
      <formula>0</formula>
    </cfRule>
  </conditionalFormatting>
  <conditionalFormatting sqref="B143 D143:L143">
    <cfRule type="cellIs" dxfId="5966" priority="5850" operator="equal">
      <formula>0</formula>
    </cfRule>
  </conditionalFormatting>
  <conditionalFormatting sqref="C143">
    <cfRule type="cellIs" dxfId="5965" priority="5849" operator="equal">
      <formula>0</formula>
    </cfRule>
  </conditionalFormatting>
  <conditionalFormatting sqref="B143 D143:L143">
    <cfRule type="cellIs" dxfId="5964" priority="5848" operator="equal">
      <formula>0</formula>
    </cfRule>
  </conditionalFormatting>
  <conditionalFormatting sqref="C143">
    <cfRule type="cellIs" dxfId="5963" priority="5847" operator="equal">
      <formula>0</formula>
    </cfRule>
  </conditionalFormatting>
  <conditionalFormatting sqref="B143 D143:L143">
    <cfRule type="cellIs" dxfId="5962" priority="5846" operator="equal">
      <formula>0</formula>
    </cfRule>
  </conditionalFormatting>
  <conditionalFormatting sqref="C143">
    <cfRule type="cellIs" dxfId="5961" priority="5845" operator="equal">
      <formula>0</formula>
    </cfRule>
  </conditionalFormatting>
  <conditionalFormatting sqref="B143 D143:L143">
    <cfRule type="cellIs" dxfId="5960" priority="5844" operator="equal">
      <formula>0</formula>
    </cfRule>
  </conditionalFormatting>
  <conditionalFormatting sqref="C143">
    <cfRule type="cellIs" dxfId="5959" priority="5843" operator="equal">
      <formula>0</formula>
    </cfRule>
  </conditionalFormatting>
  <conditionalFormatting sqref="B143 D143:L143">
    <cfRule type="cellIs" dxfId="5958" priority="5842" operator="equal">
      <formula>0</formula>
    </cfRule>
  </conditionalFormatting>
  <conditionalFormatting sqref="C143">
    <cfRule type="cellIs" dxfId="5957" priority="5841" operator="equal">
      <formula>0</formula>
    </cfRule>
  </conditionalFormatting>
  <conditionalFormatting sqref="B143 D143:L143">
    <cfRule type="cellIs" dxfId="5956" priority="5840" operator="equal">
      <formula>0</formula>
    </cfRule>
  </conditionalFormatting>
  <conditionalFormatting sqref="C143">
    <cfRule type="cellIs" dxfId="5955" priority="5839" operator="equal">
      <formula>0</formula>
    </cfRule>
  </conditionalFormatting>
  <conditionalFormatting sqref="B143 D143:L143">
    <cfRule type="cellIs" dxfId="5954" priority="5838" operator="equal">
      <formula>0</formula>
    </cfRule>
  </conditionalFormatting>
  <conditionalFormatting sqref="C143">
    <cfRule type="cellIs" dxfId="5953" priority="5837" operator="equal">
      <formula>0</formula>
    </cfRule>
  </conditionalFormatting>
  <conditionalFormatting sqref="AJ143:AK143">
    <cfRule type="cellIs" dxfId="5952" priority="5836" operator="equal">
      <formula>0</formula>
    </cfRule>
  </conditionalFormatting>
  <conditionalFormatting sqref="AJ143:AK143">
    <cfRule type="cellIs" dxfId="5951" priority="5835" operator="equal">
      <formula>0</formula>
    </cfRule>
  </conditionalFormatting>
  <conditionalFormatting sqref="AJ143:AK143">
    <cfRule type="cellIs" dxfId="5950" priority="5834" operator="equal">
      <formula>0</formula>
    </cfRule>
  </conditionalFormatting>
  <conditionalFormatting sqref="AJ143:AK143">
    <cfRule type="cellIs" dxfId="5949" priority="5833" operator="equal">
      <formula>0</formula>
    </cfRule>
  </conditionalFormatting>
  <conditionalFormatting sqref="AJ143:AK143">
    <cfRule type="cellIs" dxfId="5948" priority="5832" operator="equal">
      <formula>0</formula>
    </cfRule>
  </conditionalFormatting>
  <conditionalFormatting sqref="AJ143:AK143">
    <cfRule type="cellIs" dxfId="5947" priority="5831" operator="equal">
      <formula>0</formula>
    </cfRule>
  </conditionalFormatting>
  <conditionalFormatting sqref="AJ143:AK143">
    <cfRule type="cellIs" dxfId="5946" priority="5830" operator="equal">
      <formula>0</formula>
    </cfRule>
  </conditionalFormatting>
  <conditionalFormatting sqref="AJ143:AK143">
    <cfRule type="cellIs" dxfId="5945" priority="5829" operator="equal">
      <formula>0</formula>
    </cfRule>
  </conditionalFormatting>
  <conditionalFormatting sqref="AJ143:AK143">
    <cfRule type="cellIs" dxfId="5944" priority="5828" operator="equal">
      <formula>0</formula>
    </cfRule>
  </conditionalFormatting>
  <conditionalFormatting sqref="AJ143:AK143">
    <cfRule type="cellIs" dxfId="5943" priority="5827" operator="equal">
      <formula>0</formula>
    </cfRule>
  </conditionalFormatting>
  <conditionalFormatting sqref="AJ143:AK143">
    <cfRule type="cellIs" dxfId="5942" priority="5826" operator="equal">
      <formula>0</formula>
    </cfRule>
  </conditionalFormatting>
  <conditionalFormatting sqref="AJ143:AK143">
    <cfRule type="cellIs" dxfId="5941" priority="5825" operator="equal">
      <formula>0</formula>
    </cfRule>
  </conditionalFormatting>
  <conditionalFormatting sqref="AJ143:AK143">
    <cfRule type="cellIs" dxfId="5940" priority="5824" operator="equal">
      <formula>0</formula>
    </cfRule>
  </conditionalFormatting>
  <conditionalFormatting sqref="AJ143:AK143">
    <cfRule type="cellIs" dxfId="5939" priority="5823" operator="equal">
      <formula>0</formula>
    </cfRule>
  </conditionalFormatting>
  <conditionalFormatting sqref="AJ143:AK143">
    <cfRule type="cellIs" dxfId="5938" priority="5822" operator="equal">
      <formula>0</formula>
    </cfRule>
  </conditionalFormatting>
  <conditionalFormatting sqref="AJ143:AK143">
    <cfRule type="cellIs" dxfId="5937" priority="5821" operator="equal">
      <formula>0</formula>
    </cfRule>
  </conditionalFormatting>
  <conditionalFormatting sqref="AJ143:AK143">
    <cfRule type="cellIs" dxfId="5936" priority="5820" operator="equal">
      <formula>0</formula>
    </cfRule>
  </conditionalFormatting>
  <conditionalFormatting sqref="AJ143:AK143">
    <cfRule type="cellIs" dxfId="5935" priority="5819" operator="equal">
      <formula>0</formula>
    </cfRule>
  </conditionalFormatting>
  <conditionalFormatting sqref="AJ143:AK143">
    <cfRule type="cellIs" dxfId="5934" priority="5818" operator="equal">
      <formula>0</formula>
    </cfRule>
  </conditionalFormatting>
  <conditionalFormatting sqref="AJ143:AK143">
    <cfRule type="cellIs" dxfId="5933" priority="5817" operator="equal">
      <formula>0</formula>
    </cfRule>
  </conditionalFormatting>
  <conditionalFormatting sqref="AJ143:AK143">
    <cfRule type="cellIs" dxfId="5932" priority="5816" operator="equal">
      <formula>0</formula>
    </cfRule>
  </conditionalFormatting>
  <conditionalFormatting sqref="AJ143:AK143">
    <cfRule type="cellIs" dxfId="5931" priority="5815" operator="equal">
      <formula>0</formula>
    </cfRule>
  </conditionalFormatting>
  <conditionalFormatting sqref="AJ143:AK143">
    <cfRule type="cellIs" dxfId="5930" priority="5814" operator="equal">
      <formula>0</formula>
    </cfRule>
  </conditionalFormatting>
  <conditionalFormatting sqref="AJ143:AK143">
    <cfRule type="cellIs" dxfId="5929" priority="5813" operator="equal">
      <formula>0</formula>
    </cfRule>
  </conditionalFormatting>
  <conditionalFormatting sqref="AJ143:AK143">
    <cfRule type="cellIs" dxfId="5928" priority="5812" operator="equal">
      <formula>0</formula>
    </cfRule>
  </conditionalFormatting>
  <conditionalFormatting sqref="AJ143:AK143">
    <cfRule type="cellIs" dxfId="5927" priority="5811" operator="equal">
      <formula>0</formula>
    </cfRule>
  </conditionalFormatting>
  <conditionalFormatting sqref="AJ143:AK143">
    <cfRule type="cellIs" dxfId="5926" priority="5810" operator="equal">
      <formula>0</formula>
    </cfRule>
  </conditionalFormatting>
  <conditionalFormatting sqref="AT143:AU143">
    <cfRule type="cellIs" dxfId="5925" priority="5809" operator="equal">
      <formula>0</formula>
    </cfRule>
  </conditionalFormatting>
  <conditionalFormatting sqref="AT143:AU143">
    <cfRule type="cellIs" dxfId="5924" priority="5808" operator="equal">
      <formula>0</formula>
    </cfRule>
  </conditionalFormatting>
  <conditionalFormatting sqref="AT143:AU143">
    <cfRule type="cellIs" dxfId="5923" priority="5807" operator="equal">
      <formula>0</formula>
    </cfRule>
  </conditionalFormatting>
  <conditionalFormatting sqref="AT143:AU143">
    <cfRule type="cellIs" dxfId="5922" priority="5806" operator="equal">
      <formula>0</formula>
    </cfRule>
  </conditionalFormatting>
  <conditionalFormatting sqref="AT143:AU143">
    <cfRule type="cellIs" dxfId="5921" priority="5805" operator="equal">
      <formula>0</formula>
    </cfRule>
  </conditionalFormatting>
  <conditionalFormatting sqref="AT143:AU143">
    <cfRule type="cellIs" dxfId="5920" priority="5804" operator="equal">
      <formula>0</formula>
    </cfRule>
  </conditionalFormatting>
  <conditionalFormatting sqref="AT143:AU143">
    <cfRule type="cellIs" dxfId="5919" priority="5803" operator="equal">
      <formula>0</formula>
    </cfRule>
  </conditionalFormatting>
  <conditionalFormatting sqref="AT143:AU143">
    <cfRule type="cellIs" dxfId="5918" priority="5802" operator="equal">
      <formula>0</formula>
    </cfRule>
  </conditionalFormatting>
  <conditionalFormatting sqref="AT143:AU143">
    <cfRule type="cellIs" dxfId="5917" priority="5801" operator="equal">
      <formula>0</formula>
    </cfRule>
  </conditionalFormatting>
  <conditionalFormatting sqref="AT143:AU143">
    <cfRule type="cellIs" dxfId="5916" priority="5800" operator="equal">
      <formula>0</formula>
    </cfRule>
  </conditionalFormatting>
  <conditionalFormatting sqref="AT143:AU143">
    <cfRule type="cellIs" dxfId="5915" priority="5799" operator="equal">
      <formula>0</formula>
    </cfRule>
  </conditionalFormatting>
  <conditionalFormatting sqref="AT143:AU143">
    <cfRule type="cellIs" dxfId="5914" priority="5798" operator="equal">
      <formula>0</formula>
    </cfRule>
  </conditionalFormatting>
  <conditionalFormatting sqref="AT143:AU143">
    <cfRule type="cellIs" dxfId="5913" priority="5797" operator="equal">
      <formula>0</formula>
    </cfRule>
  </conditionalFormatting>
  <conditionalFormatting sqref="AT143:AU143">
    <cfRule type="cellIs" dxfId="5912" priority="5796" operator="equal">
      <formula>0</formula>
    </cfRule>
  </conditionalFormatting>
  <conditionalFormatting sqref="AT143:AU143">
    <cfRule type="cellIs" dxfId="5911" priority="5795" operator="equal">
      <formula>0</formula>
    </cfRule>
  </conditionalFormatting>
  <conditionalFormatting sqref="AT143:AU143">
    <cfRule type="cellIs" dxfId="5910" priority="5794" operator="equal">
      <formula>0</formula>
    </cfRule>
  </conditionalFormatting>
  <conditionalFormatting sqref="AT143:AU143">
    <cfRule type="cellIs" dxfId="5909" priority="5793" operator="equal">
      <formula>0</formula>
    </cfRule>
  </conditionalFormatting>
  <conditionalFormatting sqref="AT143:AU143">
    <cfRule type="cellIs" dxfId="5908" priority="5792" operator="equal">
      <formula>0</formula>
    </cfRule>
  </conditionalFormatting>
  <conditionalFormatting sqref="AT143:AU143">
    <cfRule type="cellIs" dxfId="5907" priority="5791" operator="equal">
      <formula>0</formula>
    </cfRule>
  </conditionalFormatting>
  <conditionalFormatting sqref="AT143:AU143">
    <cfRule type="cellIs" dxfId="5906" priority="5790" operator="equal">
      <formula>0</formula>
    </cfRule>
  </conditionalFormatting>
  <conditionalFormatting sqref="AT143:AU143">
    <cfRule type="cellIs" dxfId="5905" priority="5789" operator="equal">
      <formula>0</formula>
    </cfRule>
  </conditionalFormatting>
  <conditionalFormatting sqref="AT143:AU143">
    <cfRule type="cellIs" dxfId="5904" priority="5788" operator="equal">
      <formula>0</formula>
    </cfRule>
  </conditionalFormatting>
  <conditionalFormatting sqref="AT143:AU143">
    <cfRule type="cellIs" dxfId="5903" priority="5787" operator="equal">
      <formula>0</formula>
    </cfRule>
  </conditionalFormatting>
  <conditionalFormatting sqref="AT143:AU143">
    <cfRule type="cellIs" dxfId="5902" priority="5786" operator="equal">
      <formula>0</formula>
    </cfRule>
  </conditionalFormatting>
  <conditionalFormatting sqref="AT143:AU143">
    <cfRule type="cellIs" dxfId="5901" priority="5785" operator="equal">
      <formula>0</formula>
    </cfRule>
  </conditionalFormatting>
  <conditionalFormatting sqref="AT143:AU143">
    <cfRule type="cellIs" dxfId="5900" priority="5784" operator="equal">
      <formula>0</formula>
    </cfRule>
  </conditionalFormatting>
  <conditionalFormatting sqref="AT143:AU143">
    <cfRule type="cellIs" dxfId="5899" priority="5783" operator="equal">
      <formula>0</formula>
    </cfRule>
  </conditionalFormatting>
  <conditionalFormatting sqref="AT143:AU143">
    <cfRule type="cellIs" dxfId="5898" priority="5782" operator="equal">
      <formula>0</formula>
    </cfRule>
  </conditionalFormatting>
  <conditionalFormatting sqref="AT143:AU143">
    <cfRule type="cellIs" dxfId="5897" priority="5781" operator="equal">
      <formula>0</formula>
    </cfRule>
  </conditionalFormatting>
  <conditionalFormatting sqref="AT143:AU143">
    <cfRule type="cellIs" dxfId="5896" priority="5780" operator="equal">
      <formula>0</formula>
    </cfRule>
  </conditionalFormatting>
  <conditionalFormatting sqref="AT143:AU143">
    <cfRule type="cellIs" dxfId="5895" priority="5779" operator="equal">
      <formula>0</formula>
    </cfRule>
  </conditionalFormatting>
  <conditionalFormatting sqref="AT143:AU143">
    <cfRule type="cellIs" dxfId="5894" priority="5778" operator="equal">
      <formula>0</formula>
    </cfRule>
  </conditionalFormatting>
  <conditionalFormatting sqref="AT143:AU143">
    <cfRule type="cellIs" dxfId="5893" priority="5777" operator="equal">
      <formula>0</formula>
    </cfRule>
  </conditionalFormatting>
  <conditionalFormatting sqref="AT143:AU143">
    <cfRule type="cellIs" dxfId="5892" priority="5776" operator="equal">
      <formula>0</formula>
    </cfRule>
  </conditionalFormatting>
  <conditionalFormatting sqref="CT140:CU140">
    <cfRule type="cellIs" dxfId="5891" priority="5775" operator="equal">
      <formula>0</formula>
    </cfRule>
  </conditionalFormatting>
  <conditionalFormatting sqref="CT141:CU141">
    <cfRule type="cellIs" dxfId="5890" priority="5774" operator="equal">
      <formula>0</formula>
    </cfRule>
  </conditionalFormatting>
  <conditionalFormatting sqref="CT141:CU141">
    <cfRule type="cellIs" dxfId="5889" priority="5773" operator="equal">
      <formula>0</formula>
    </cfRule>
  </conditionalFormatting>
  <conditionalFormatting sqref="CT142:CU142">
    <cfRule type="cellIs" dxfId="5888" priority="5772" operator="equal">
      <formula>0</formula>
    </cfRule>
  </conditionalFormatting>
  <conditionalFormatting sqref="CT141:CU141">
    <cfRule type="cellIs" dxfId="5887" priority="5771" operator="equal">
      <formula>0</formula>
    </cfRule>
  </conditionalFormatting>
  <conditionalFormatting sqref="CT142:CU142">
    <cfRule type="cellIs" dxfId="5886" priority="5770" operator="equal">
      <formula>0</formula>
    </cfRule>
  </conditionalFormatting>
  <conditionalFormatting sqref="CT142:CU142">
    <cfRule type="cellIs" dxfId="5885" priority="5769" operator="equal">
      <formula>0</formula>
    </cfRule>
  </conditionalFormatting>
  <conditionalFormatting sqref="CT143:CU143">
    <cfRule type="cellIs" dxfId="5884" priority="5768" operator="equal">
      <formula>0</formula>
    </cfRule>
  </conditionalFormatting>
  <conditionalFormatting sqref="CT137:CU137">
    <cfRule type="cellIs" dxfId="5883" priority="5767" operator="equal">
      <formula>0</formula>
    </cfRule>
  </conditionalFormatting>
  <conditionalFormatting sqref="CT139:CU139">
    <cfRule type="cellIs" dxfId="5882" priority="5766" operator="equal">
      <formula>0</formula>
    </cfRule>
  </conditionalFormatting>
  <conditionalFormatting sqref="CT136:CU136">
    <cfRule type="cellIs" dxfId="5881" priority="5765" operator="equal">
      <formula>0</formula>
    </cfRule>
  </conditionalFormatting>
  <conditionalFormatting sqref="CT138:CU138">
    <cfRule type="cellIs" dxfId="5880" priority="5764" operator="equal">
      <formula>0</formula>
    </cfRule>
  </conditionalFormatting>
  <conditionalFormatting sqref="CT136:CU136">
    <cfRule type="cellIs" dxfId="5879" priority="5763" operator="equal">
      <formula>0</formula>
    </cfRule>
  </conditionalFormatting>
  <conditionalFormatting sqref="CT138:CU138">
    <cfRule type="cellIs" dxfId="5878" priority="5762" operator="equal">
      <formula>0</formula>
    </cfRule>
  </conditionalFormatting>
  <conditionalFormatting sqref="CT135:CU135">
    <cfRule type="cellIs" dxfId="5877" priority="5761" operator="equal">
      <formula>0</formula>
    </cfRule>
  </conditionalFormatting>
  <conditionalFormatting sqref="CT137:CU137">
    <cfRule type="cellIs" dxfId="5876" priority="5760" operator="equal">
      <formula>0</formula>
    </cfRule>
  </conditionalFormatting>
  <conditionalFormatting sqref="CT138:CU138">
    <cfRule type="cellIs" dxfId="5875" priority="5759" operator="equal">
      <formula>0</formula>
    </cfRule>
  </conditionalFormatting>
  <conditionalFormatting sqref="CT137:CU137">
    <cfRule type="cellIs" dxfId="5874" priority="5758" operator="equal">
      <formula>0</formula>
    </cfRule>
  </conditionalFormatting>
  <conditionalFormatting sqref="CT137:CU137">
    <cfRule type="cellIs" dxfId="5873" priority="5757" operator="equal">
      <formula>0</formula>
    </cfRule>
  </conditionalFormatting>
  <conditionalFormatting sqref="CT136:CU136">
    <cfRule type="cellIs" dxfId="5872" priority="5756" operator="equal">
      <formula>0</formula>
    </cfRule>
  </conditionalFormatting>
  <conditionalFormatting sqref="CT138:CU138">
    <cfRule type="cellIs" dxfId="5871" priority="5755" operator="equal">
      <formula>0</formula>
    </cfRule>
  </conditionalFormatting>
  <conditionalFormatting sqref="CT138:CU138">
    <cfRule type="cellIs" dxfId="5870" priority="5754" operator="equal">
      <formula>0</formula>
    </cfRule>
  </conditionalFormatting>
  <conditionalFormatting sqref="CT140:CU140">
    <cfRule type="cellIs" dxfId="5869" priority="5753" operator="equal">
      <formula>0</formula>
    </cfRule>
  </conditionalFormatting>
  <conditionalFormatting sqref="CT137:CU137">
    <cfRule type="cellIs" dxfId="5868" priority="5752" operator="equal">
      <formula>0</formula>
    </cfRule>
  </conditionalFormatting>
  <conditionalFormatting sqref="CT139:CU139">
    <cfRule type="cellIs" dxfId="5867" priority="5751" operator="equal">
      <formula>0</formula>
    </cfRule>
  </conditionalFormatting>
  <conditionalFormatting sqref="CT137:CU137">
    <cfRule type="cellIs" dxfId="5866" priority="5750" operator="equal">
      <formula>0</formula>
    </cfRule>
  </conditionalFormatting>
  <conditionalFormatting sqref="CT139:CU139">
    <cfRule type="cellIs" dxfId="5865" priority="5749" operator="equal">
      <formula>0</formula>
    </cfRule>
  </conditionalFormatting>
  <conditionalFormatting sqref="CT136:CU136">
    <cfRule type="cellIs" dxfId="5864" priority="5748" operator="equal">
      <formula>0</formula>
    </cfRule>
  </conditionalFormatting>
  <conditionalFormatting sqref="CT138:CU138">
    <cfRule type="cellIs" dxfId="5863" priority="5747" operator="equal">
      <formula>0</formula>
    </cfRule>
  </conditionalFormatting>
  <conditionalFormatting sqref="CT139:CU139">
    <cfRule type="cellIs" dxfId="5862" priority="5746" operator="equal">
      <formula>0</formula>
    </cfRule>
  </conditionalFormatting>
  <conditionalFormatting sqref="CT138:CU138">
    <cfRule type="cellIs" dxfId="5861" priority="5745" operator="equal">
      <formula>0</formula>
    </cfRule>
  </conditionalFormatting>
  <conditionalFormatting sqref="CT138:CU138">
    <cfRule type="cellIs" dxfId="5860" priority="5744" operator="equal">
      <formula>0</formula>
    </cfRule>
  </conditionalFormatting>
  <conditionalFormatting sqref="CT137:CU137">
    <cfRule type="cellIs" dxfId="5859" priority="5743" operator="equal">
      <formula>0</formula>
    </cfRule>
  </conditionalFormatting>
  <conditionalFormatting sqref="CT139:CU139">
    <cfRule type="cellIs" dxfId="5858" priority="5742" operator="equal">
      <formula>0</formula>
    </cfRule>
  </conditionalFormatting>
  <conditionalFormatting sqref="CT141:CU141">
    <cfRule type="cellIs" dxfId="5857" priority="5741" operator="equal">
      <formula>0</formula>
    </cfRule>
  </conditionalFormatting>
  <conditionalFormatting sqref="CT142:CU142">
    <cfRule type="cellIs" dxfId="5856" priority="5740" operator="equal">
      <formula>0</formula>
    </cfRule>
  </conditionalFormatting>
  <conditionalFormatting sqref="CT142:CU142">
    <cfRule type="cellIs" dxfId="5855" priority="5739" operator="equal">
      <formula>0</formula>
    </cfRule>
  </conditionalFormatting>
  <conditionalFormatting sqref="CT142:CU142">
    <cfRule type="cellIs" dxfId="5854" priority="5738" operator="equal">
      <formula>0</formula>
    </cfRule>
  </conditionalFormatting>
  <conditionalFormatting sqref="CT138:CU138">
    <cfRule type="cellIs" dxfId="5853" priority="5737" operator="equal">
      <formula>0</formula>
    </cfRule>
  </conditionalFormatting>
  <conditionalFormatting sqref="CT140:CU140">
    <cfRule type="cellIs" dxfId="5852" priority="5736" operator="equal">
      <formula>0</formula>
    </cfRule>
  </conditionalFormatting>
  <conditionalFormatting sqref="CT137:CU137">
    <cfRule type="cellIs" dxfId="5851" priority="5735" operator="equal">
      <formula>0</formula>
    </cfRule>
  </conditionalFormatting>
  <conditionalFormatting sqref="CT139:CU139">
    <cfRule type="cellIs" dxfId="5850" priority="5734" operator="equal">
      <formula>0</formula>
    </cfRule>
  </conditionalFormatting>
  <conditionalFormatting sqref="CT137:CU137">
    <cfRule type="cellIs" dxfId="5849" priority="5733" operator="equal">
      <formula>0</formula>
    </cfRule>
  </conditionalFormatting>
  <conditionalFormatting sqref="CT139:CU139">
    <cfRule type="cellIs" dxfId="5848" priority="5732" operator="equal">
      <formula>0</formula>
    </cfRule>
  </conditionalFormatting>
  <conditionalFormatting sqref="CT136:CU136">
    <cfRule type="cellIs" dxfId="5847" priority="5731" operator="equal">
      <formula>0</formula>
    </cfRule>
  </conditionalFormatting>
  <conditionalFormatting sqref="CT138:CU138">
    <cfRule type="cellIs" dxfId="5846" priority="5730" operator="equal">
      <formula>0</formula>
    </cfRule>
  </conditionalFormatting>
  <conditionalFormatting sqref="CT139:CU139">
    <cfRule type="cellIs" dxfId="5845" priority="5729" operator="equal">
      <formula>0</formula>
    </cfRule>
  </conditionalFormatting>
  <conditionalFormatting sqref="CT138:CU138">
    <cfRule type="cellIs" dxfId="5844" priority="5728" operator="equal">
      <formula>0</formula>
    </cfRule>
  </conditionalFormatting>
  <conditionalFormatting sqref="CT138:CU138">
    <cfRule type="cellIs" dxfId="5843" priority="5727" operator="equal">
      <formula>0</formula>
    </cfRule>
  </conditionalFormatting>
  <conditionalFormatting sqref="CT137:CU137">
    <cfRule type="cellIs" dxfId="5842" priority="5726" operator="equal">
      <formula>0</formula>
    </cfRule>
  </conditionalFormatting>
  <conditionalFormatting sqref="CT139:CU139">
    <cfRule type="cellIs" dxfId="5841" priority="5725" operator="equal">
      <formula>0</formula>
    </cfRule>
  </conditionalFormatting>
  <conditionalFormatting sqref="CT139:CU139">
    <cfRule type="cellIs" dxfId="5840" priority="5724" operator="equal">
      <formula>0</formula>
    </cfRule>
  </conditionalFormatting>
  <conditionalFormatting sqref="CT141:CU141">
    <cfRule type="cellIs" dxfId="5839" priority="5723" operator="equal">
      <formula>0</formula>
    </cfRule>
  </conditionalFormatting>
  <conditionalFormatting sqref="CT138:CU138">
    <cfRule type="cellIs" dxfId="5838" priority="5722" operator="equal">
      <formula>0</formula>
    </cfRule>
  </conditionalFormatting>
  <conditionalFormatting sqref="CT140:CU140">
    <cfRule type="cellIs" dxfId="5837" priority="5721" operator="equal">
      <formula>0</formula>
    </cfRule>
  </conditionalFormatting>
  <conditionalFormatting sqref="CT138:CU138">
    <cfRule type="cellIs" dxfId="5836" priority="5720" operator="equal">
      <formula>0</formula>
    </cfRule>
  </conditionalFormatting>
  <conditionalFormatting sqref="CT140:CU140">
    <cfRule type="cellIs" dxfId="5835" priority="5719" operator="equal">
      <formula>0</formula>
    </cfRule>
  </conditionalFormatting>
  <conditionalFormatting sqref="CT137:CU137">
    <cfRule type="cellIs" dxfId="5834" priority="5718" operator="equal">
      <formula>0</formula>
    </cfRule>
  </conditionalFormatting>
  <conditionalFormatting sqref="CT139:CU139">
    <cfRule type="cellIs" dxfId="5833" priority="5717" operator="equal">
      <formula>0</formula>
    </cfRule>
  </conditionalFormatting>
  <conditionalFormatting sqref="CT140:CU140">
    <cfRule type="cellIs" dxfId="5832" priority="5716" operator="equal">
      <formula>0</formula>
    </cfRule>
  </conditionalFormatting>
  <conditionalFormatting sqref="CT139:CU139">
    <cfRule type="cellIs" dxfId="5831" priority="5715" operator="equal">
      <formula>0</formula>
    </cfRule>
  </conditionalFormatting>
  <conditionalFormatting sqref="CT139:CU139">
    <cfRule type="cellIs" dxfId="5830" priority="5714" operator="equal">
      <formula>0</formula>
    </cfRule>
  </conditionalFormatting>
  <conditionalFormatting sqref="CT138:CU138">
    <cfRule type="cellIs" dxfId="5829" priority="5713" operator="equal">
      <formula>0</formula>
    </cfRule>
  </conditionalFormatting>
  <conditionalFormatting sqref="CT140:CU140">
    <cfRule type="cellIs" dxfId="5828" priority="5712" operator="equal">
      <formula>0</formula>
    </cfRule>
  </conditionalFormatting>
  <conditionalFormatting sqref="CT143:CU143">
    <cfRule type="cellIs" dxfId="5827" priority="5711" operator="equal">
      <formula>0</formula>
    </cfRule>
  </conditionalFormatting>
  <conditionalFormatting sqref="CT140:CU140">
    <cfRule type="cellIs" dxfId="5826" priority="5710" operator="equal">
      <formula>0</formula>
    </cfRule>
  </conditionalFormatting>
  <conditionalFormatting sqref="CT142:CU142">
    <cfRule type="cellIs" dxfId="5825" priority="5709" operator="equal">
      <formula>0</formula>
    </cfRule>
  </conditionalFormatting>
  <conditionalFormatting sqref="CT139:CU139">
    <cfRule type="cellIs" dxfId="5824" priority="5708" operator="equal">
      <formula>0</formula>
    </cfRule>
  </conditionalFormatting>
  <conditionalFormatting sqref="CT141:CU141">
    <cfRule type="cellIs" dxfId="5823" priority="5707" operator="equal">
      <formula>0</formula>
    </cfRule>
  </conditionalFormatting>
  <conditionalFormatting sqref="CT139:CU139">
    <cfRule type="cellIs" dxfId="5822" priority="5706" operator="equal">
      <formula>0</formula>
    </cfRule>
  </conditionalFormatting>
  <conditionalFormatting sqref="CT141:CU141">
    <cfRule type="cellIs" dxfId="5821" priority="5705" operator="equal">
      <formula>0</formula>
    </cfRule>
  </conditionalFormatting>
  <conditionalFormatting sqref="CT138:CU138">
    <cfRule type="cellIs" dxfId="5820" priority="5704" operator="equal">
      <formula>0</formula>
    </cfRule>
  </conditionalFormatting>
  <conditionalFormatting sqref="CT140:CU140">
    <cfRule type="cellIs" dxfId="5819" priority="5703" operator="equal">
      <formula>0</formula>
    </cfRule>
  </conditionalFormatting>
  <conditionalFormatting sqref="CT141:CU141">
    <cfRule type="cellIs" dxfId="5818" priority="5702" operator="equal">
      <formula>0</formula>
    </cfRule>
  </conditionalFormatting>
  <conditionalFormatting sqref="CT140:CU140">
    <cfRule type="cellIs" dxfId="5817" priority="5701" operator="equal">
      <formula>0</formula>
    </cfRule>
  </conditionalFormatting>
  <conditionalFormatting sqref="CT140:CU140">
    <cfRule type="cellIs" dxfId="5816" priority="5700" operator="equal">
      <formula>0</formula>
    </cfRule>
  </conditionalFormatting>
  <conditionalFormatting sqref="CT139:CU139">
    <cfRule type="cellIs" dxfId="5815" priority="5699" operator="equal">
      <formula>0</formula>
    </cfRule>
  </conditionalFormatting>
  <conditionalFormatting sqref="CT141:CU141">
    <cfRule type="cellIs" dxfId="5814" priority="5698" operator="equal">
      <formula>0</formula>
    </cfRule>
  </conditionalFormatting>
  <conditionalFormatting sqref="CT141:CU141">
    <cfRule type="cellIs" dxfId="5813" priority="5697" operator="equal">
      <formula>0</formula>
    </cfRule>
  </conditionalFormatting>
  <conditionalFormatting sqref="CT143:CU143">
    <cfRule type="cellIs" dxfId="5812" priority="5696" operator="equal">
      <formula>0</formula>
    </cfRule>
  </conditionalFormatting>
  <conditionalFormatting sqref="CT140:CU140">
    <cfRule type="cellIs" dxfId="5811" priority="5695" operator="equal">
      <formula>0</formula>
    </cfRule>
  </conditionalFormatting>
  <conditionalFormatting sqref="CT142:CU142">
    <cfRule type="cellIs" dxfId="5810" priority="5694" operator="equal">
      <formula>0</formula>
    </cfRule>
  </conditionalFormatting>
  <conditionalFormatting sqref="CT140:CU140">
    <cfRule type="cellIs" dxfId="5809" priority="5693" operator="equal">
      <formula>0</formula>
    </cfRule>
  </conditionalFormatting>
  <conditionalFormatting sqref="CT142:CU142">
    <cfRule type="cellIs" dxfId="5808" priority="5692" operator="equal">
      <formula>0</formula>
    </cfRule>
  </conditionalFormatting>
  <conditionalFormatting sqref="CT139:CU139">
    <cfRule type="cellIs" dxfId="5807" priority="5691" operator="equal">
      <formula>0</formula>
    </cfRule>
  </conditionalFormatting>
  <conditionalFormatting sqref="CT141:CU141">
    <cfRule type="cellIs" dxfId="5806" priority="5690" operator="equal">
      <formula>0</formula>
    </cfRule>
  </conditionalFormatting>
  <conditionalFormatting sqref="CT142:CU142">
    <cfRule type="cellIs" dxfId="5805" priority="5689" operator="equal">
      <formula>0</formula>
    </cfRule>
  </conditionalFormatting>
  <conditionalFormatting sqref="CT141:CU141">
    <cfRule type="cellIs" dxfId="5804" priority="5688" operator="equal">
      <formula>0</formula>
    </cfRule>
  </conditionalFormatting>
  <conditionalFormatting sqref="CT141:CU141">
    <cfRule type="cellIs" dxfId="5803" priority="5687" operator="equal">
      <formula>0</formula>
    </cfRule>
  </conditionalFormatting>
  <conditionalFormatting sqref="CT140:CU140">
    <cfRule type="cellIs" dxfId="5802" priority="5686" operator="equal">
      <formula>0</formula>
    </cfRule>
  </conditionalFormatting>
  <conditionalFormatting sqref="CT142:CU142">
    <cfRule type="cellIs" dxfId="5801" priority="5685" operator="equal">
      <formula>0</formula>
    </cfRule>
  </conditionalFormatting>
  <conditionalFormatting sqref="CT141:CU141">
    <cfRule type="cellIs" dxfId="5800" priority="5684" operator="equal">
      <formula>0</formula>
    </cfRule>
  </conditionalFormatting>
  <conditionalFormatting sqref="CT143:CU143">
    <cfRule type="cellIs" dxfId="5799" priority="5683" operator="equal">
      <formula>0</formula>
    </cfRule>
  </conditionalFormatting>
  <conditionalFormatting sqref="CT140:CU140">
    <cfRule type="cellIs" dxfId="5798" priority="5682" operator="equal">
      <formula>0</formula>
    </cfRule>
  </conditionalFormatting>
  <conditionalFormatting sqref="CT142:CU142">
    <cfRule type="cellIs" dxfId="5797" priority="5681" operator="equal">
      <formula>0</formula>
    </cfRule>
  </conditionalFormatting>
  <conditionalFormatting sqref="CT140:CU140">
    <cfRule type="cellIs" dxfId="5796" priority="5680" operator="equal">
      <formula>0</formula>
    </cfRule>
  </conditionalFormatting>
  <conditionalFormatting sqref="CT142:CU142">
    <cfRule type="cellIs" dxfId="5795" priority="5679" operator="equal">
      <formula>0</formula>
    </cfRule>
  </conditionalFormatting>
  <conditionalFormatting sqref="CT139:CU139">
    <cfRule type="cellIs" dxfId="5794" priority="5678" operator="equal">
      <formula>0</formula>
    </cfRule>
  </conditionalFormatting>
  <conditionalFormatting sqref="CT141:CU141">
    <cfRule type="cellIs" dxfId="5793" priority="5677" operator="equal">
      <formula>0</formula>
    </cfRule>
  </conditionalFormatting>
  <conditionalFormatting sqref="CT142:CU142">
    <cfRule type="cellIs" dxfId="5792" priority="5676" operator="equal">
      <formula>0</formula>
    </cfRule>
  </conditionalFormatting>
  <conditionalFormatting sqref="CT141:CU141">
    <cfRule type="cellIs" dxfId="5791" priority="5675" operator="equal">
      <formula>0</formula>
    </cfRule>
  </conditionalFormatting>
  <conditionalFormatting sqref="CT141:CU141">
    <cfRule type="cellIs" dxfId="5790" priority="5674" operator="equal">
      <formula>0</formula>
    </cfRule>
  </conditionalFormatting>
  <conditionalFormatting sqref="CT140:CU140">
    <cfRule type="cellIs" dxfId="5789" priority="5673" operator="equal">
      <formula>0</formula>
    </cfRule>
  </conditionalFormatting>
  <conditionalFormatting sqref="CT142:CU142">
    <cfRule type="cellIs" dxfId="5788" priority="5672" operator="equal">
      <formula>0</formula>
    </cfRule>
  </conditionalFormatting>
  <conditionalFormatting sqref="CT142:CU142">
    <cfRule type="cellIs" dxfId="5787" priority="5671" operator="equal">
      <formula>0</formula>
    </cfRule>
  </conditionalFormatting>
  <conditionalFormatting sqref="CT141:CU141">
    <cfRule type="cellIs" dxfId="5786" priority="5670" operator="equal">
      <formula>0</formula>
    </cfRule>
  </conditionalFormatting>
  <conditionalFormatting sqref="CT143:CU143">
    <cfRule type="cellIs" dxfId="5785" priority="5669" operator="equal">
      <formula>0</formula>
    </cfRule>
  </conditionalFormatting>
  <conditionalFormatting sqref="CT141:CU141">
    <cfRule type="cellIs" dxfId="5784" priority="5668" operator="equal">
      <formula>0</formula>
    </cfRule>
  </conditionalFormatting>
  <conditionalFormatting sqref="CT143:CU143">
    <cfRule type="cellIs" dxfId="5783" priority="5667" operator="equal">
      <formula>0</formula>
    </cfRule>
  </conditionalFormatting>
  <conditionalFormatting sqref="CT140:CU140">
    <cfRule type="cellIs" dxfId="5782" priority="5666" operator="equal">
      <formula>0</formula>
    </cfRule>
  </conditionalFormatting>
  <conditionalFormatting sqref="CT142:CU142">
    <cfRule type="cellIs" dxfId="5781" priority="5665" operator="equal">
      <formula>0</formula>
    </cfRule>
  </conditionalFormatting>
  <conditionalFormatting sqref="CT143:CU143">
    <cfRule type="cellIs" dxfId="5780" priority="5664" operator="equal">
      <formula>0</formula>
    </cfRule>
  </conditionalFormatting>
  <conditionalFormatting sqref="CT142:CU142">
    <cfRule type="cellIs" dxfId="5779" priority="5663" operator="equal">
      <formula>0</formula>
    </cfRule>
  </conditionalFormatting>
  <conditionalFormatting sqref="CT142:CU142">
    <cfRule type="cellIs" dxfId="5778" priority="5662" operator="equal">
      <formula>0</formula>
    </cfRule>
  </conditionalFormatting>
  <conditionalFormatting sqref="CT141:CU141">
    <cfRule type="cellIs" dxfId="5777" priority="5661" operator="equal">
      <formula>0</formula>
    </cfRule>
  </conditionalFormatting>
  <conditionalFormatting sqref="CT143:CU143">
    <cfRule type="cellIs" dxfId="5776" priority="5660" operator="equal">
      <formula>0</formula>
    </cfRule>
  </conditionalFormatting>
  <conditionalFormatting sqref="DB143:DE143">
    <cfRule type="cellIs" dxfId="5775" priority="5659" operator="equal">
      <formula>0</formula>
    </cfRule>
  </conditionalFormatting>
  <conditionalFormatting sqref="DB143:DE143">
    <cfRule type="cellIs" dxfId="5774" priority="5658" operator="equal">
      <formula>0</formula>
    </cfRule>
  </conditionalFormatting>
  <conditionalFormatting sqref="DB143:DE143">
    <cfRule type="cellIs" dxfId="5773" priority="5657" operator="equal">
      <formula>0</formula>
    </cfRule>
  </conditionalFormatting>
  <conditionalFormatting sqref="DB143:DE143">
    <cfRule type="cellIs" dxfId="5772" priority="5656" operator="equal">
      <formula>0</formula>
    </cfRule>
  </conditionalFormatting>
  <conditionalFormatting sqref="DB143:DE143">
    <cfRule type="cellIs" dxfId="5771" priority="5655" operator="equal">
      <formula>0</formula>
    </cfRule>
  </conditionalFormatting>
  <conditionalFormatting sqref="DB143:DE143">
    <cfRule type="cellIs" dxfId="5770" priority="5654" operator="equal">
      <formula>0</formula>
    </cfRule>
  </conditionalFormatting>
  <conditionalFormatting sqref="DB143:DE143">
    <cfRule type="cellIs" dxfId="5769" priority="5653" operator="equal">
      <formula>0</formula>
    </cfRule>
  </conditionalFormatting>
  <conditionalFormatting sqref="DB143:DE143">
    <cfRule type="cellIs" dxfId="5768" priority="5652" operator="equal">
      <formula>0</formula>
    </cfRule>
  </conditionalFormatting>
  <conditionalFormatting sqref="DB143:DE143">
    <cfRule type="cellIs" dxfId="5767" priority="5651" operator="equal">
      <formula>0</formula>
    </cfRule>
  </conditionalFormatting>
  <conditionalFormatting sqref="DB143:DE143">
    <cfRule type="cellIs" dxfId="5766" priority="5650" operator="equal">
      <formula>0</formula>
    </cfRule>
  </conditionalFormatting>
  <conditionalFormatting sqref="DB143:DE143">
    <cfRule type="cellIs" dxfId="5765" priority="5649" operator="equal">
      <formula>0</formula>
    </cfRule>
  </conditionalFormatting>
  <conditionalFormatting sqref="DB143:DE143">
    <cfRule type="cellIs" dxfId="5764" priority="5648" operator="equal">
      <formula>0</formula>
    </cfRule>
  </conditionalFormatting>
  <conditionalFormatting sqref="DB143:DE143">
    <cfRule type="cellIs" dxfId="5763" priority="5647" operator="equal">
      <formula>0</formula>
    </cfRule>
  </conditionalFormatting>
  <conditionalFormatting sqref="DB143:DE143">
    <cfRule type="cellIs" dxfId="5762" priority="5646" operator="equal">
      <formula>0</formula>
    </cfRule>
  </conditionalFormatting>
  <conditionalFormatting sqref="DB143:DE143">
    <cfRule type="cellIs" dxfId="5761" priority="5645" operator="equal">
      <formula>0</formula>
    </cfRule>
  </conditionalFormatting>
  <conditionalFormatting sqref="DB143:DE143">
    <cfRule type="cellIs" dxfId="5760" priority="5644" operator="equal">
      <formula>0</formula>
    </cfRule>
  </conditionalFormatting>
  <conditionalFormatting sqref="DB143:DE143">
    <cfRule type="cellIs" dxfId="5759" priority="5643" operator="equal">
      <formula>0</formula>
    </cfRule>
  </conditionalFormatting>
  <conditionalFormatting sqref="DB143:DE143">
    <cfRule type="cellIs" dxfId="5758" priority="5642" operator="equal">
      <formula>0</formula>
    </cfRule>
  </conditionalFormatting>
  <conditionalFormatting sqref="DB143:DE143">
    <cfRule type="cellIs" dxfId="5757" priority="5641" operator="equal">
      <formula>0</formula>
    </cfRule>
  </conditionalFormatting>
  <conditionalFormatting sqref="DB143:DE143">
    <cfRule type="cellIs" dxfId="5756" priority="5640" operator="equal">
      <formula>0</formula>
    </cfRule>
  </conditionalFormatting>
  <conditionalFormatting sqref="DB143:DE143">
    <cfRule type="cellIs" dxfId="5755" priority="5639" operator="equal">
      <formula>0</formula>
    </cfRule>
  </conditionalFormatting>
  <conditionalFormatting sqref="DB143:DE143">
    <cfRule type="cellIs" dxfId="5754" priority="5638" operator="equal">
      <formula>0</formula>
    </cfRule>
  </conditionalFormatting>
  <conditionalFormatting sqref="DB143:DE143">
    <cfRule type="cellIs" dxfId="5753" priority="5637" operator="equal">
      <formula>0</formula>
    </cfRule>
  </conditionalFormatting>
  <conditionalFormatting sqref="DB143:DE143">
    <cfRule type="cellIs" dxfId="5752" priority="5636" operator="equal">
      <formula>0</formula>
    </cfRule>
  </conditionalFormatting>
  <conditionalFormatting sqref="DB143:DE143">
    <cfRule type="cellIs" dxfId="5751" priority="5635" operator="equal">
      <formula>0</formula>
    </cfRule>
  </conditionalFormatting>
  <conditionalFormatting sqref="DB143:DE143">
    <cfRule type="cellIs" dxfId="5750" priority="5634" operator="equal">
      <formula>0</formula>
    </cfRule>
  </conditionalFormatting>
  <conditionalFormatting sqref="DB143:DE143">
    <cfRule type="cellIs" dxfId="5749" priority="5633" operator="equal">
      <formula>0</formula>
    </cfRule>
  </conditionalFormatting>
  <conditionalFormatting sqref="DB143:DE143">
    <cfRule type="cellIs" dxfId="5748" priority="5632" operator="equal">
      <formula>0</formula>
    </cfRule>
  </conditionalFormatting>
  <conditionalFormatting sqref="DB143:DE143">
    <cfRule type="cellIs" dxfId="5747" priority="5631" operator="equal">
      <formula>0</formula>
    </cfRule>
  </conditionalFormatting>
  <conditionalFormatting sqref="DB143:DE143">
    <cfRule type="cellIs" dxfId="5746" priority="5630" operator="equal">
      <formula>0</formula>
    </cfRule>
  </conditionalFormatting>
  <conditionalFormatting sqref="DB143:DE143">
    <cfRule type="cellIs" dxfId="5745" priority="5629" operator="equal">
      <formula>0</formula>
    </cfRule>
  </conditionalFormatting>
  <conditionalFormatting sqref="DB143:DE143">
    <cfRule type="cellIs" dxfId="5744" priority="5628" operator="equal">
      <formula>0</formula>
    </cfRule>
  </conditionalFormatting>
  <conditionalFormatting sqref="DB143:DE143">
    <cfRule type="cellIs" dxfId="5743" priority="5627" operator="equal">
      <formula>0</formula>
    </cfRule>
  </conditionalFormatting>
  <conditionalFormatting sqref="DB143:DE143">
    <cfRule type="cellIs" dxfId="5742" priority="5626" operator="equal">
      <formula>0</formula>
    </cfRule>
  </conditionalFormatting>
  <conditionalFormatting sqref="DB143:DE143">
    <cfRule type="cellIs" dxfId="5741" priority="5625" operator="equal">
      <formula>0</formula>
    </cfRule>
  </conditionalFormatting>
  <conditionalFormatting sqref="DB143:DE143">
    <cfRule type="cellIs" dxfId="5740" priority="5624" operator="equal">
      <formula>0</formula>
    </cfRule>
  </conditionalFormatting>
  <conditionalFormatting sqref="DB143:DE143">
    <cfRule type="cellIs" dxfId="5739" priority="5623" operator="equal">
      <formula>0</formula>
    </cfRule>
  </conditionalFormatting>
  <conditionalFormatting sqref="EV143:EX143">
    <cfRule type="cellIs" dxfId="5738" priority="5622" operator="equal">
      <formula>0</formula>
    </cfRule>
  </conditionalFormatting>
  <conditionalFormatting sqref="EV143:EX143">
    <cfRule type="cellIs" dxfId="5737" priority="5621" operator="equal">
      <formula>0</formula>
    </cfRule>
  </conditionalFormatting>
  <conditionalFormatting sqref="EV143:EX143">
    <cfRule type="cellIs" dxfId="5736" priority="5620" operator="equal">
      <formula>0</formula>
    </cfRule>
  </conditionalFormatting>
  <conditionalFormatting sqref="EV143:EX143">
    <cfRule type="cellIs" dxfId="5735" priority="5619" operator="equal">
      <formula>0</formula>
    </cfRule>
  </conditionalFormatting>
  <conditionalFormatting sqref="EV143:EX143">
    <cfRule type="cellIs" dxfId="5734" priority="5618" operator="equal">
      <formula>0</formula>
    </cfRule>
  </conditionalFormatting>
  <conditionalFormatting sqref="EV143:EX143">
    <cfRule type="cellIs" dxfId="5733" priority="5617" operator="equal">
      <formula>0</formula>
    </cfRule>
  </conditionalFormatting>
  <conditionalFormatting sqref="EV143:EX143">
    <cfRule type="cellIs" dxfId="5732" priority="5616" operator="equal">
      <formula>0</formula>
    </cfRule>
  </conditionalFormatting>
  <conditionalFormatting sqref="EV143:EX143">
    <cfRule type="cellIs" dxfId="5731" priority="5615" operator="equal">
      <formula>0</formula>
    </cfRule>
  </conditionalFormatting>
  <conditionalFormatting sqref="EV143:EX143">
    <cfRule type="cellIs" dxfId="5730" priority="5614" operator="equal">
      <formula>0</formula>
    </cfRule>
  </conditionalFormatting>
  <conditionalFormatting sqref="EV143:EX143">
    <cfRule type="cellIs" dxfId="5729" priority="5613" operator="equal">
      <formula>0</formula>
    </cfRule>
  </conditionalFormatting>
  <conditionalFormatting sqref="EV143:EX143">
    <cfRule type="cellIs" dxfId="5728" priority="5612" operator="equal">
      <formula>0</formula>
    </cfRule>
  </conditionalFormatting>
  <conditionalFormatting sqref="EV143:EX143">
    <cfRule type="cellIs" dxfId="5727" priority="5611" operator="equal">
      <formula>0</formula>
    </cfRule>
  </conditionalFormatting>
  <conditionalFormatting sqref="EV143:EX143">
    <cfRule type="cellIs" dxfId="5726" priority="5610" operator="equal">
      <formula>0</formula>
    </cfRule>
  </conditionalFormatting>
  <conditionalFormatting sqref="EV143:EX143">
    <cfRule type="cellIs" dxfId="5725" priority="5609" operator="equal">
      <formula>0</formula>
    </cfRule>
  </conditionalFormatting>
  <conditionalFormatting sqref="EV143:EX143">
    <cfRule type="cellIs" dxfId="5724" priority="5608" operator="equal">
      <formula>0</formula>
    </cfRule>
  </conditionalFormatting>
  <conditionalFormatting sqref="EV143:EX143">
    <cfRule type="cellIs" dxfId="5723" priority="5607" operator="equal">
      <formula>0</formula>
    </cfRule>
  </conditionalFormatting>
  <conditionalFormatting sqref="EV143:EX143">
    <cfRule type="cellIs" dxfId="5722" priority="5606" operator="equal">
      <formula>0</formula>
    </cfRule>
  </conditionalFormatting>
  <conditionalFormatting sqref="EV143:EX143">
    <cfRule type="cellIs" dxfId="5721" priority="5605" operator="equal">
      <formula>0</formula>
    </cfRule>
  </conditionalFormatting>
  <conditionalFormatting sqref="EV143:EX143">
    <cfRule type="cellIs" dxfId="5720" priority="5604" operator="equal">
      <formula>0</formula>
    </cfRule>
  </conditionalFormatting>
  <conditionalFormatting sqref="EV143:EX143">
    <cfRule type="cellIs" dxfId="5719" priority="5603" operator="equal">
      <formula>0</formula>
    </cfRule>
  </conditionalFormatting>
  <conditionalFormatting sqref="EV143:EX143">
    <cfRule type="cellIs" dxfId="5718" priority="5602" operator="equal">
      <formula>0</formula>
    </cfRule>
  </conditionalFormatting>
  <conditionalFormatting sqref="EV143:EX143">
    <cfRule type="cellIs" dxfId="5717" priority="5601" operator="equal">
      <formula>0</formula>
    </cfRule>
  </conditionalFormatting>
  <conditionalFormatting sqref="EV143:EX143">
    <cfRule type="cellIs" dxfId="5716" priority="5600" operator="equal">
      <formula>0</formula>
    </cfRule>
  </conditionalFormatting>
  <conditionalFormatting sqref="EV143:EX143">
    <cfRule type="cellIs" dxfId="5715" priority="5599" operator="equal">
      <formula>0</formula>
    </cfRule>
  </conditionalFormatting>
  <conditionalFormatting sqref="EV143:EX143">
    <cfRule type="cellIs" dxfId="5714" priority="5598" operator="equal">
      <formula>0</formula>
    </cfRule>
  </conditionalFormatting>
  <conditionalFormatting sqref="EV143:EX143">
    <cfRule type="cellIs" dxfId="5713" priority="5597" operator="equal">
      <formula>0</formula>
    </cfRule>
  </conditionalFormatting>
  <conditionalFormatting sqref="EV143:EX143">
    <cfRule type="cellIs" dxfId="5712" priority="5596" operator="equal">
      <formula>0</formula>
    </cfRule>
  </conditionalFormatting>
  <conditionalFormatting sqref="EV143:EX143">
    <cfRule type="cellIs" dxfId="5711" priority="5595" operator="equal">
      <formula>0</formula>
    </cfRule>
  </conditionalFormatting>
  <conditionalFormatting sqref="EV143:EX143">
    <cfRule type="cellIs" dxfId="5710" priority="5594" operator="equal">
      <formula>0</formula>
    </cfRule>
  </conditionalFormatting>
  <conditionalFormatting sqref="EV143:EX143">
    <cfRule type="cellIs" dxfId="5709" priority="5593" operator="equal">
      <formula>0</formula>
    </cfRule>
  </conditionalFormatting>
  <conditionalFormatting sqref="EV143:EX143">
    <cfRule type="cellIs" dxfId="5708" priority="5592" operator="equal">
      <formula>0</formula>
    </cfRule>
  </conditionalFormatting>
  <conditionalFormatting sqref="EV143:EX143">
    <cfRule type="cellIs" dxfId="5707" priority="5591" operator="equal">
      <formula>0</formula>
    </cfRule>
  </conditionalFormatting>
  <conditionalFormatting sqref="FJ6:FJ35">
    <cfRule type="cellIs" dxfId="5706" priority="5590" operator="equal">
      <formula>0</formula>
    </cfRule>
  </conditionalFormatting>
  <conditionalFormatting sqref="BZ70:CA70">
    <cfRule type="cellIs" dxfId="5705" priority="5589" operator="equal">
      <formula>0</formula>
    </cfRule>
  </conditionalFormatting>
  <conditionalFormatting sqref="CW69">
    <cfRule type="cellIs" dxfId="5704" priority="5588" operator="equal">
      <formula>0</formula>
    </cfRule>
  </conditionalFormatting>
  <conditionalFormatting sqref="CW70">
    <cfRule type="cellIs" dxfId="5703" priority="5587" operator="equal">
      <formula>0</formula>
    </cfRule>
  </conditionalFormatting>
  <conditionalFormatting sqref="AJ37:AL40">
    <cfRule type="cellIs" dxfId="5702" priority="5586" operator="equal">
      <formula>0</formula>
    </cfRule>
  </conditionalFormatting>
  <conditionalFormatting sqref="AJ40:AL40">
    <cfRule type="cellIs" dxfId="5701" priority="5585" operator="equal">
      <formula>0</formula>
    </cfRule>
  </conditionalFormatting>
  <conditionalFormatting sqref="AT37:AW40">
    <cfRule type="cellIs" dxfId="5700" priority="5584" operator="equal">
      <formula>0</formula>
    </cfRule>
  </conditionalFormatting>
  <conditionalFormatting sqref="AT40:AW40">
    <cfRule type="cellIs" dxfId="5699" priority="5583" operator="equal">
      <formula>0</formula>
    </cfRule>
  </conditionalFormatting>
  <conditionalFormatting sqref="FJ41:FJ67">
    <cfRule type="cellIs" dxfId="5698" priority="5582" operator="equal">
      <formula>0</formula>
    </cfRule>
  </conditionalFormatting>
  <conditionalFormatting sqref="BZ74:CA74">
    <cfRule type="cellIs" dxfId="5697" priority="5581" operator="equal">
      <formula>0</formula>
    </cfRule>
  </conditionalFormatting>
  <conditionalFormatting sqref="CW73">
    <cfRule type="cellIs" dxfId="5696" priority="5580" operator="equal">
      <formula>0</formula>
    </cfRule>
  </conditionalFormatting>
  <conditionalFormatting sqref="CW74">
    <cfRule type="cellIs" dxfId="5695" priority="5579" operator="equal">
      <formula>0</formula>
    </cfRule>
  </conditionalFormatting>
  <conditionalFormatting sqref="FJ68:FJ72">
    <cfRule type="cellIs" dxfId="5694" priority="5578" operator="equal">
      <formula>0</formula>
    </cfRule>
  </conditionalFormatting>
  <conditionalFormatting sqref="AT137:AU137">
    <cfRule type="cellIs" dxfId="5693" priority="5577" operator="equal">
      <formula>0</formula>
    </cfRule>
  </conditionalFormatting>
  <conditionalFormatting sqref="BR137">
    <cfRule type="cellIs" dxfId="5692" priority="5576" operator="equal">
      <formula>0</formula>
    </cfRule>
  </conditionalFormatting>
  <conditionalFormatting sqref="BZ78:CA78">
    <cfRule type="cellIs" dxfId="5691" priority="5575" operator="equal">
      <formula>0</formula>
    </cfRule>
  </conditionalFormatting>
  <conditionalFormatting sqref="CW78">
    <cfRule type="cellIs" dxfId="5690" priority="5574" operator="equal">
      <formula>0</formula>
    </cfRule>
  </conditionalFormatting>
  <conditionalFormatting sqref="FJ73:FJ80">
    <cfRule type="cellIs" dxfId="5689" priority="5573" operator="equal">
      <formula>0</formula>
    </cfRule>
  </conditionalFormatting>
  <conditionalFormatting sqref="CW74:CW77">
    <cfRule type="cellIs" dxfId="5688" priority="5571" operator="equal">
      <formula>0</formula>
    </cfRule>
  </conditionalFormatting>
  <conditionalFormatting sqref="B134 D134:L134">
    <cfRule type="cellIs" dxfId="5687" priority="5570" operator="equal">
      <formula>0</formula>
    </cfRule>
  </conditionalFormatting>
  <conditionalFormatting sqref="C134">
    <cfRule type="cellIs" dxfId="5686" priority="5569" operator="equal">
      <formula>0</formula>
    </cfRule>
  </conditionalFormatting>
  <conditionalFormatting sqref="AJ134:AK134">
    <cfRule type="cellIs" dxfId="5685" priority="5568" operator="equal">
      <formula>0</formula>
    </cfRule>
  </conditionalFormatting>
  <conditionalFormatting sqref="AT134:AU134">
    <cfRule type="cellIs" dxfId="5684" priority="5567" operator="equal">
      <formula>0</formula>
    </cfRule>
  </conditionalFormatting>
  <conditionalFormatting sqref="BR134">
    <cfRule type="cellIs" dxfId="5683" priority="5566" operator="equal">
      <formula>0</formula>
    </cfRule>
  </conditionalFormatting>
  <conditionalFormatting sqref="DB135:DE135">
    <cfRule type="cellIs" dxfId="5682" priority="5565" operator="equal">
      <formula>0</formula>
    </cfRule>
  </conditionalFormatting>
  <conditionalFormatting sqref="DB135:DE135">
    <cfRule type="cellIs" dxfId="5681" priority="5564" operator="equal">
      <formula>0</formula>
    </cfRule>
  </conditionalFormatting>
  <conditionalFormatting sqref="DB134:DE134">
    <cfRule type="cellIs" dxfId="5680" priority="5563" operator="equal">
      <formula>0</formula>
    </cfRule>
  </conditionalFormatting>
  <conditionalFormatting sqref="DB135:DE135">
    <cfRule type="cellIs" dxfId="5679" priority="5562" operator="equal">
      <formula>0</formula>
    </cfRule>
  </conditionalFormatting>
  <conditionalFormatting sqref="DB135:DE135">
    <cfRule type="cellIs" dxfId="5678" priority="5561" operator="equal">
      <formula>0</formula>
    </cfRule>
  </conditionalFormatting>
  <conditionalFormatting sqref="DB135:DE135">
    <cfRule type="cellIs" dxfId="5677" priority="5560" operator="equal">
      <formula>0</formula>
    </cfRule>
  </conditionalFormatting>
  <conditionalFormatting sqref="DB135:DE135">
    <cfRule type="cellIs" dxfId="5676" priority="5559" operator="equal">
      <formula>0</formula>
    </cfRule>
  </conditionalFormatting>
  <conditionalFormatting sqref="DB135:DE135">
    <cfRule type="cellIs" dxfId="5675" priority="5558" operator="equal">
      <formula>0</formula>
    </cfRule>
  </conditionalFormatting>
  <conditionalFormatting sqref="DB135:DE135">
    <cfRule type="cellIs" dxfId="5674" priority="5557" operator="equal">
      <formula>0</formula>
    </cfRule>
  </conditionalFormatting>
  <conditionalFormatting sqref="EV134:EX134">
    <cfRule type="cellIs" dxfId="5673" priority="5556" operator="equal">
      <formula>0</formula>
    </cfRule>
  </conditionalFormatting>
  <conditionalFormatting sqref="FJ81:FJ112 FJ125:FJ133">
    <cfRule type="cellIs" dxfId="5672" priority="5555" operator="equal">
      <formula>0</formula>
    </cfRule>
  </conditionalFormatting>
  <conditionalFormatting sqref="FJ133">
    <cfRule type="cellIs" dxfId="5671" priority="5552" operator="equal">
      <formula>0</formula>
    </cfRule>
  </conditionalFormatting>
  <conditionalFormatting sqref="B146 D146:L146">
    <cfRule type="cellIs" dxfId="5670" priority="5544" operator="equal">
      <formula>0</formula>
    </cfRule>
  </conditionalFormatting>
  <conditionalFormatting sqref="C146">
    <cfRule type="cellIs" dxfId="5669" priority="5543" operator="equal">
      <formula>0</formula>
    </cfRule>
  </conditionalFormatting>
  <conditionalFormatting sqref="B146 D146:L146">
    <cfRule type="cellIs" dxfId="5668" priority="5542" operator="equal">
      <formula>0</formula>
    </cfRule>
  </conditionalFormatting>
  <conditionalFormatting sqref="C146">
    <cfRule type="cellIs" dxfId="5667" priority="5541" operator="equal">
      <formula>0</formula>
    </cfRule>
  </conditionalFormatting>
  <conditionalFormatting sqref="B145 D145:L145">
    <cfRule type="cellIs" dxfId="5666" priority="5540" operator="equal">
      <formula>0</formula>
    </cfRule>
  </conditionalFormatting>
  <conditionalFormatting sqref="C145">
    <cfRule type="cellIs" dxfId="5665" priority="5539" operator="equal">
      <formula>0</formula>
    </cfRule>
  </conditionalFormatting>
  <conditionalFormatting sqref="B146 D146:L146">
    <cfRule type="cellIs" dxfId="5664" priority="5538" operator="equal">
      <formula>0</formula>
    </cfRule>
  </conditionalFormatting>
  <conditionalFormatting sqref="C146">
    <cfRule type="cellIs" dxfId="5663" priority="5537" operator="equal">
      <formula>0</formula>
    </cfRule>
  </conditionalFormatting>
  <conditionalFormatting sqref="B146 D146:L146">
    <cfRule type="cellIs" dxfId="5662" priority="5536" operator="equal">
      <formula>0</formula>
    </cfRule>
  </conditionalFormatting>
  <conditionalFormatting sqref="C146">
    <cfRule type="cellIs" dxfId="5661" priority="5535" operator="equal">
      <formula>0</formula>
    </cfRule>
  </conditionalFormatting>
  <conditionalFormatting sqref="B146 D146:L146">
    <cfRule type="cellIs" dxfId="5660" priority="5534" operator="equal">
      <formula>0</formula>
    </cfRule>
  </conditionalFormatting>
  <conditionalFormatting sqref="C146">
    <cfRule type="cellIs" dxfId="5659" priority="5533" operator="equal">
      <formula>0</formula>
    </cfRule>
  </conditionalFormatting>
  <conditionalFormatting sqref="B146 D146:L146">
    <cfRule type="cellIs" dxfId="5658" priority="5532" operator="equal">
      <formula>0</formula>
    </cfRule>
  </conditionalFormatting>
  <conditionalFormatting sqref="C146">
    <cfRule type="cellIs" dxfId="5657" priority="5531" operator="equal">
      <formula>0</formula>
    </cfRule>
  </conditionalFormatting>
  <conditionalFormatting sqref="B146 D146:L146">
    <cfRule type="cellIs" dxfId="5656" priority="5530" operator="equal">
      <formula>0</formula>
    </cfRule>
  </conditionalFormatting>
  <conditionalFormatting sqref="C146">
    <cfRule type="cellIs" dxfId="5655" priority="5529" operator="equal">
      <formula>0</formula>
    </cfRule>
  </conditionalFormatting>
  <conditionalFormatting sqref="B146 D146:L146">
    <cfRule type="cellIs" dxfId="5654" priority="5528" operator="equal">
      <formula>0</formula>
    </cfRule>
  </conditionalFormatting>
  <conditionalFormatting sqref="C146">
    <cfRule type="cellIs" dxfId="5653" priority="5527" operator="equal">
      <formula>0</formula>
    </cfRule>
  </conditionalFormatting>
  <conditionalFormatting sqref="B146 D146:L146">
    <cfRule type="cellIs" dxfId="5652" priority="5526" operator="equal">
      <formula>0</formula>
    </cfRule>
  </conditionalFormatting>
  <conditionalFormatting sqref="C146">
    <cfRule type="cellIs" dxfId="5651" priority="5525" operator="equal">
      <formula>0</formula>
    </cfRule>
  </conditionalFormatting>
  <conditionalFormatting sqref="AJ153:AK153">
    <cfRule type="cellIs" dxfId="5650" priority="5524" operator="equal">
      <formula>0</formula>
    </cfRule>
  </conditionalFormatting>
  <conditionalFormatting sqref="AJ154:AK154">
    <cfRule type="cellIs" dxfId="5649" priority="5523" operator="equal">
      <formula>0</formula>
    </cfRule>
  </conditionalFormatting>
  <conditionalFormatting sqref="AJ154:AK154">
    <cfRule type="cellIs" dxfId="5648" priority="5522" operator="equal">
      <formula>0</formula>
    </cfRule>
  </conditionalFormatting>
  <conditionalFormatting sqref="AJ155:AK155">
    <cfRule type="cellIs" dxfId="5647" priority="5521" operator="equal">
      <formula>0</formula>
    </cfRule>
  </conditionalFormatting>
  <conditionalFormatting sqref="AJ154:AK154">
    <cfRule type="cellIs" dxfId="5646" priority="5520" operator="equal">
      <formula>0</formula>
    </cfRule>
  </conditionalFormatting>
  <conditionalFormatting sqref="AJ155:AK155">
    <cfRule type="cellIs" dxfId="5645" priority="5519" operator="equal">
      <formula>0</formula>
    </cfRule>
  </conditionalFormatting>
  <conditionalFormatting sqref="AJ155:AK155">
    <cfRule type="cellIs" dxfId="5644" priority="5518" operator="equal">
      <formula>0</formula>
    </cfRule>
  </conditionalFormatting>
  <conditionalFormatting sqref="AJ147:AK147">
    <cfRule type="cellIs" dxfId="5643" priority="5517" operator="equal">
      <formula>0</formula>
    </cfRule>
  </conditionalFormatting>
  <conditionalFormatting sqref="AJ148:AK148">
    <cfRule type="cellIs" dxfId="5642" priority="5516" operator="equal">
      <formula>0</formula>
    </cfRule>
  </conditionalFormatting>
  <conditionalFormatting sqref="AJ148:AK148">
    <cfRule type="cellIs" dxfId="5641" priority="5515" operator="equal">
      <formula>0</formula>
    </cfRule>
  </conditionalFormatting>
  <conditionalFormatting sqref="AJ149:AK149">
    <cfRule type="cellIs" dxfId="5640" priority="5514" operator="equal">
      <formula>0</formula>
    </cfRule>
  </conditionalFormatting>
  <conditionalFormatting sqref="AJ148:AK148">
    <cfRule type="cellIs" dxfId="5639" priority="5513" operator="equal">
      <formula>0</formula>
    </cfRule>
  </conditionalFormatting>
  <conditionalFormatting sqref="AJ149:AK149">
    <cfRule type="cellIs" dxfId="5638" priority="5512" operator="equal">
      <formula>0</formula>
    </cfRule>
  </conditionalFormatting>
  <conditionalFormatting sqref="AJ149:AK149">
    <cfRule type="cellIs" dxfId="5637" priority="5511" operator="equal">
      <formula>0</formula>
    </cfRule>
  </conditionalFormatting>
  <conditionalFormatting sqref="AJ150:AK150">
    <cfRule type="cellIs" dxfId="5636" priority="5510" operator="equal">
      <formula>0</formula>
    </cfRule>
  </conditionalFormatting>
  <conditionalFormatting sqref="AJ155:AK155">
    <cfRule type="cellIs" dxfId="5635" priority="5509" operator="equal">
      <formula>0</formula>
    </cfRule>
  </conditionalFormatting>
  <conditionalFormatting sqref="AJ149:AK149">
    <cfRule type="cellIs" dxfId="5634" priority="5508" operator="equal">
      <formula>0</formula>
    </cfRule>
  </conditionalFormatting>
  <conditionalFormatting sqref="AJ150:AK150">
    <cfRule type="cellIs" dxfId="5633" priority="5507" operator="equal">
      <formula>0</formula>
    </cfRule>
  </conditionalFormatting>
  <conditionalFormatting sqref="AJ150:AK150">
    <cfRule type="cellIs" dxfId="5632" priority="5506" operator="equal">
      <formula>0</formula>
    </cfRule>
  </conditionalFormatting>
  <conditionalFormatting sqref="AJ151:AK151">
    <cfRule type="cellIs" dxfId="5631" priority="5505" operator="equal">
      <formula>0</formula>
    </cfRule>
  </conditionalFormatting>
  <conditionalFormatting sqref="AJ150:AK150">
    <cfRule type="cellIs" dxfId="5630" priority="5504" operator="equal">
      <formula>0</formula>
    </cfRule>
  </conditionalFormatting>
  <conditionalFormatting sqref="AJ151:AK151">
    <cfRule type="cellIs" dxfId="5629" priority="5503" operator="equal">
      <formula>0</formula>
    </cfRule>
  </conditionalFormatting>
  <conditionalFormatting sqref="AJ151:AK151">
    <cfRule type="cellIs" dxfId="5628" priority="5502" operator="equal">
      <formula>0</formula>
    </cfRule>
  </conditionalFormatting>
  <conditionalFormatting sqref="AJ152:AK152">
    <cfRule type="cellIs" dxfId="5627" priority="5501" operator="equal">
      <formula>0</formula>
    </cfRule>
  </conditionalFormatting>
  <conditionalFormatting sqref="AJ146:AK146">
    <cfRule type="cellIs" dxfId="5626" priority="5500" operator="equal">
      <formula>0</formula>
    </cfRule>
  </conditionalFormatting>
  <conditionalFormatting sqref="AJ147:AK147">
    <cfRule type="cellIs" dxfId="5625" priority="5499" operator="equal">
      <formula>0</formula>
    </cfRule>
  </conditionalFormatting>
  <conditionalFormatting sqref="AJ147:AK147">
    <cfRule type="cellIs" dxfId="5624" priority="5498" operator="equal">
      <formula>0</formula>
    </cfRule>
  </conditionalFormatting>
  <conditionalFormatting sqref="AJ148:AK148">
    <cfRule type="cellIs" dxfId="5623" priority="5497" operator="equal">
      <formula>0</formula>
    </cfRule>
  </conditionalFormatting>
  <conditionalFormatting sqref="AJ147:AK147">
    <cfRule type="cellIs" dxfId="5622" priority="5496" operator="equal">
      <formula>0</formula>
    </cfRule>
  </conditionalFormatting>
  <conditionalFormatting sqref="AJ148:AK148">
    <cfRule type="cellIs" dxfId="5621" priority="5495" operator="equal">
      <formula>0</formula>
    </cfRule>
  </conditionalFormatting>
  <conditionalFormatting sqref="AJ148:AK148">
    <cfRule type="cellIs" dxfId="5620" priority="5494" operator="equal">
      <formula>0</formula>
    </cfRule>
  </conditionalFormatting>
  <conditionalFormatting sqref="AJ149:AK149">
    <cfRule type="cellIs" dxfId="5619" priority="5493" operator="equal">
      <formula>0</formula>
    </cfRule>
  </conditionalFormatting>
  <conditionalFormatting sqref="AJ148:AK148">
    <cfRule type="cellIs" dxfId="5618" priority="5492" operator="equal">
      <formula>0</formula>
    </cfRule>
  </conditionalFormatting>
  <conditionalFormatting sqref="AJ149:AK149">
    <cfRule type="cellIs" dxfId="5617" priority="5491" operator="equal">
      <formula>0</formula>
    </cfRule>
  </conditionalFormatting>
  <conditionalFormatting sqref="AJ149:AK149">
    <cfRule type="cellIs" dxfId="5616" priority="5490" operator="equal">
      <formula>0</formula>
    </cfRule>
  </conditionalFormatting>
  <conditionalFormatting sqref="AJ150:AK150">
    <cfRule type="cellIs" dxfId="5615" priority="5489" operator="equal">
      <formula>0</formula>
    </cfRule>
  </conditionalFormatting>
  <conditionalFormatting sqref="AJ149:AK149">
    <cfRule type="cellIs" dxfId="5614" priority="5488" operator="equal">
      <formula>0</formula>
    </cfRule>
  </conditionalFormatting>
  <conditionalFormatting sqref="AJ150:AK150">
    <cfRule type="cellIs" dxfId="5613" priority="5487" operator="equal">
      <formula>0</formula>
    </cfRule>
  </conditionalFormatting>
  <conditionalFormatting sqref="AJ150:AK150">
    <cfRule type="cellIs" dxfId="5612" priority="5486" operator="equal">
      <formula>0</formula>
    </cfRule>
  </conditionalFormatting>
  <conditionalFormatting sqref="AJ151:AK151">
    <cfRule type="cellIs" dxfId="5611" priority="5485" operator="equal">
      <formula>0</formula>
    </cfRule>
  </conditionalFormatting>
  <conditionalFormatting sqref="AJ146:AK146">
    <cfRule type="cellIs" dxfId="5610" priority="5484" operator="equal">
      <formula>0</formula>
    </cfRule>
  </conditionalFormatting>
  <conditionalFormatting sqref="AJ147:AK147">
    <cfRule type="cellIs" dxfId="5609" priority="5483" operator="equal">
      <formula>0</formula>
    </cfRule>
  </conditionalFormatting>
  <conditionalFormatting sqref="AJ147:AK147">
    <cfRule type="cellIs" dxfId="5608" priority="5482" operator="equal">
      <formula>0</formula>
    </cfRule>
  </conditionalFormatting>
  <conditionalFormatting sqref="AJ148:AK148">
    <cfRule type="cellIs" dxfId="5607" priority="5481" operator="equal">
      <formula>0</formula>
    </cfRule>
  </conditionalFormatting>
  <conditionalFormatting sqref="AJ147:AK147">
    <cfRule type="cellIs" dxfId="5606" priority="5480" operator="equal">
      <formula>0</formula>
    </cfRule>
  </conditionalFormatting>
  <conditionalFormatting sqref="AJ148:AK148">
    <cfRule type="cellIs" dxfId="5605" priority="5479" operator="equal">
      <formula>0</formula>
    </cfRule>
  </conditionalFormatting>
  <conditionalFormatting sqref="AJ148:AK148">
    <cfRule type="cellIs" dxfId="5604" priority="5478" operator="equal">
      <formula>0</formula>
    </cfRule>
  </conditionalFormatting>
  <conditionalFormatting sqref="AJ149:AK149">
    <cfRule type="cellIs" dxfId="5603" priority="5477" operator="equal">
      <formula>0</formula>
    </cfRule>
  </conditionalFormatting>
  <conditionalFormatting sqref="AJ148:AK148">
    <cfRule type="cellIs" dxfId="5602" priority="5476" operator="equal">
      <formula>0</formula>
    </cfRule>
  </conditionalFormatting>
  <conditionalFormatting sqref="AJ149:AK149">
    <cfRule type="cellIs" dxfId="5601" priority="5475" operator="equal">
      <formula>0</formula>
    </cfRule>
  </conditionalFormatting>
  <conditionalFormatting sqref="AJ149:AK149">
    <cfRule type="cellIs" dxfId="5600" priority="5474" operator="equal">
      <formula>0</formula>
    </cfRule>
  </conditionalFormatting>
  <conditionalFormatting sqref="AJ150:AK150">
    <cfRule type="cellIs" dxfId="5599" priority="5473" operator="equal">
      <formula>0</formula>
    </cfRule>
  </conditionalFormatting>
  <conditionalFormatting sqref="AJ149:AK149">
    <cfRule type="cellIs" dxfId="5598" priority="5472" operator="equal">
      <formula>0</formula>
    </cfRule>
  </conditionalFormatting>
  <conditionalFormatting sqref="AJ150:AK150">
    <cfRule type="cellIs" dxfId="5597" priority="5471" operator="equal">
      <formula>0</formula>
    </cfRule>
  </conditionalFormatting>
  <conditionalFormatting sqref="AJ150:AK150">
    <cfRule type="cellIs" dxfId="5596" priority="5470" operator="equal">
      <formula>0</formula>
    </cfRule>
  </conditionalFormatting>
  <conditionalFormatting sqref="AJ145:AK145">
    <cfRule type="cellIs" dxfId="5595" priority="5469" operator="equal">
      <formula>0</formula>
    </cfRule>
  </conditionalFormatting>
  <conditionalFormatting sqref="AJ146:AK146">
    <cfRule type="cellIs" dxfId="5594" priority="5468" operator="equal">
      <formula>0</formula>
    </cfRule>
  </conditionalFormatting>
  <conditionalFormatting sqref="AJ146:AK146">
    <cfRule type="cellIs" dxfId="5593" priority="5467" operator="equal">
      <formula>0</formula>
    </cfRule>
  </conditionalFormatting>
  <conditionalFormatting sqref="AJ147:AK147">
    <cfRule type="cellIs" dxfId="5592" priority="5466" operator="equal">
      <formula>0</formula>
    </cfRule>
  </conditionalFormatting>
  <conditionalFormatting sqref="AJ146:AK146">
    <cfRule type="cellIs" dxfId="5591" priority="5465" operator="equal">
      <formula>0</formula>
    </cfRule>
  </conditionalFormatting>
  <conditionalFormatting sqref="AJ147:AK147">
    <cfRule type="cellIs" dxfId="5590" priority="5464" operator="equal">
      <formula>0</formula>
    </cfRule>
  </conditionalFormatting>
  <conditionalFormatting sqref="AJ147:AK147">
    <cfRule type="cellIs" dxfId="5589" priority="5463" operator="equal">
      <formula>0</formula>
    </cfRule>
  </conditionalFormatting>
  <conditionalFormatting sqref="AJ148:AK148">
    <cfRule type="cellIs" dxfId="5588" priority="5462" operator="equal">
      <formula>0</formula>
    </cfRule>
  </conditionalFormatting>
  <conditionalFormatting sqref="AJ147:AK147">
    <cfRule type="cellIs" dxfId="5587" priority="5461" operator="equal">
      <formula>0</formula>
    </cfRule>
  </conditionalFormatting>
  <conditionalFormatting sqref="AJ148:AK148">
    <cfRule type="cellIs" dxfId="5586" priority="5460" operator="equal">
      <formula>0</formula>
    </cfRule>
  </conditionalFormatting>
  <conditionalFormatting sqref="AJ148:AK148">
    <cfRule type="cellIs" dxfId="5585" priority="5459" operator="equal">
      <formula>0</formula>
    </cfRule>
  </conditionalFormatting>
  <conditionalFormatting sqref="AJ149:AK149">
    <cfRule type="cellIs" dxfId="5584" priority="5458" operator="equal">
      <formula>0</formula>
    </cfRule>
  </conditionalFormatting>
  <conditionalFormatting sqref="AJ148:AK148">
    <cfRule type="cellIs" dxfId="5583" priority="5457" operator="equal">
      <formula>0</formula>
    </cfRule>
  </conditionalFormatting>
  <conditionalFormatting sqref="AJ149:AK149">
    <cfRule type="cellIs" dxfId="5582" priority="5456" operator="equal">
      <formula>0</formula>
    </cfRule>
  </conditionalFormatting>
  <conditionalFormatting sqref="AJ149:AK149">
    <cfRule type="cellIs" dxfId="5581" priority="5455" operator="equal">
      <formula>0</formula>
    </cfRule>
  </conditionalFormatting>
  <conditionalFormatting sqref="AJ150:AK150">
    <cfRule type="cellIs" dxfId="5580" priority="5454" operator="equal">
      <formula>0</formula>
    </cfRule>
  </conditionalFormatting>
  <conditionalFormatting sqref="AJ148:AK148">
    <cfRule type="cellIs" dxfId="5579" priority="5453" operator="equal">
      <formula>0</formula>
    </cfRule>
  </conditionalFormatting>
  <conditionalFormatting sqref="AJ149:AK149">
    <cfRule type="cellIs" dxfId="5578" priority="5452" operator="equal">
      <formula>0</formula>
    </cfRule>
  </conditionalFormatting>
  <conditionalFormatting sqref="AJ149:AK149">
    <cfRule type="cellIs" dxfId="5577" priority="5451" operator="equal">
      <formula>0</formula>
    </cfRule>
  </conditionalFormatting>
  <conditionalFormatting sqref="AJ150:AK150">
    <cfRule type="cellIs" dxfId="5576" priority="5450" operator="equal">
      <formula>0</formula>
    </cfRule>
  </conditionalFormatting>
  <conditionalFormatting sqref="AJ149:AK149">
    <cfRule type="cellIs" dxfId="5575" priority="5449" operator="equal">
      <formula>0</formula>
    </cfRule>
  </conditionalFormatting>
  <conditionalFormatting sqref="AJ150:AK150">
    <cfRule type="cellIs" dxfId="5574" priority="5448" operator="equal">
      <formula>0</formula>
    </cfRule>
  </conditionalFormatting>
  <conditionalFormatting sqref="AJ150:AK150">
    <cfRule type="cellIs" dxfId="5573" priority="5447" operator="equal">
      <formula>0</formula>
    </cfRule>
  </conditionalFormatting>
  <conditionalFormatting sqref="AJ151:AK151">
    <cfRule type="cellIs" dxfId="5572" priority="5446" operator="equal">
      <formula>0</formula>
    </cfRule>
  </conditionalFormatting>
  <conditionalFormatting sqref="AJ150:AK150">
    <cfRule type="cellIs" dxfId="5571" priority="5445" operator="equal">
      <formula>0</formula>
    </cfRule>
  </conditionalFormatting>
  <conditionalFormatting sqref="AJ151:AK151">
    <cfRule type="cellIs" dxfId="5570" priority="5444" operator="equal">
      <formula>0</formula>
    </cfRule>
  </conditionalFormatting>
  <conditionalFormatting sqref="AJ151:AK151">
    <cfRule type="cellIs" dxfId="5569" priority="5443" operator="equal">
      <formula>0</formula>
    </cfRule>
  </conditionalFormatting>
  <conditionalFormatting sqref="AJ152:AK152">
    <cfRule type="cellIs" dxfId="5568" priority="5442" operator="equal">
      <formula>0</formula>
    </cfRule>
  </conditionalFormatting>
  <conditionalFormatting sqref="AJ151:AK151">
    <cfRule type="cellIs" dxfId="5567" priority="5441" operator="equal">
      <formula>0</formula>
    </cfRule>
  </conditionalFormatting>
  <conditionalFormatting sqref="AJ152:AK152">
    <cfRule type="cellIs" dxfId="5566" priority="5440" operator="equal">
      <formula>0</formula>
    </cfRule>
  </conditionalFormatting>
  <conditionalFormatting sqref="AJ152:AK152">
    <cfRule type="cellIs" dxfId="5565" priority="5439" operator="equal">
      <formula>0</formula>
    </cfRule>
  </conditionalFormatting>
  <conditionalFormatting sqref="AJ147:AK147">
    <cfRule type="cellIs" dxfId="5564" priority="5438" operator="equal">
      <formula>0</formula>
    </cfRule>
  </conditionalFormatting>
  <conditionalFormatting sqref="AJ148:AK148">
    <cfRule type="cellIs" dxfId="5563" priority="5437" operator="equal">
      <formula>0</formula>
    </cfRule>
  </conditionalFormatting>
  <conditionalFormatting sqref="AJ148:AK148">
    <cfRule type="cellIs" dxfId="5562" priority="5436" operator="equal">
      <formula>0</formula>
    </cfRule>
  </conditionalFormatting>
  <conditionalFormatting sqref="AJ149:AK149">
    <cfRule type="cellIs" dxfId="5561" priority="5435" operator="equal">
      <formula>0</formula>
    </cfRule>
  </conditionalFormatting>
  <conditionalFormatting sqref="AJ148:AK148">
    <cfRule type="cellIs" dxfId="5560" priority="5434" operator="equal">
      <formula>0</formula>
    </cfRule>
  </conditionalFormatting>
  <conditionalFormatting sqref="AJ149:AK149">
    <cfRule type="cellIs" dxfId="5559" priority="5433" operator="equal">
      <formula>0</formula>
    </cfRule>
  </conditionalFormatting>
  <conditionalFormatting sqref="AJ149:AK149">
    <cfRule type="cellIs" dxfId="5558" priority="5432" operator="equal">
      <formula>0</formula>
    </cfRule>
  </conditionalFormatting>
  <conditionalFormatting sqref="AJ150:AK150">
    <cfRule type="cellIs" dxfId="5557" priority="5431" operator="equal">
      <formula>0</formula>
    </cfRule>
  </conditionalFormatting>
  <conditionalFormatting sqref="AJ149:AK149">
    <cfRule type="cellIs" dxfId="5556" priority="5430" operator="equal">
      <formula>0</formula>
    </cfRule>
  </conditionalFormatting>
  <conditionalFormatting sqref="AJ150:AK150">
    <cfRule type="cellIs" dxfId="5555" priority="5429" operator="equal">
      <formula>0</formula>
    </cfRule>
  </conditionalFormatting>
  <conditionalFormatting sqref="AJ150:AK150">
    <cfRule type="cellIs" dxfId="5554" priority="5428" operator="equal">
      <formula>0</formula>
    </cfRule>
  </conditionalFormatting>
  <conditionalFormatting sqref="AJ151:AK151">
    <cfRule type="cellIs" dxfId="5553" priority="5427" operator="equal">
      <formula>0</formula>
    </cfRule>
  </conditionalFormatting>
  <conditionalFormatting sqref="AJ150:AK150">
    <cfRule type="cellIs" dxfId="5552" priority="5426" operator="equal">
      <formula>0</formula>
    </cfRule>
  </conditionalFormatting>
  <conditionalFormatting sqref="AJ151:AK151">
    <cfRule type="cellIs" dxfId="5551" priority="5425" operator="equal">
      <formula>0</formula>
    </cfRule>
  </conditionalFormatting>
  <conditionalFormatting sqref="AJ151:AK151">
    <cfRule type="cellIs" dxfId="5550" priority="5424" operator="equal">
      <formula>0</formula>
    </cfRule>
  </conditionalFormatting>
  <conditionalFormatting sqref="AJ152:AK152">
    <cfRule type="cellIs" dxfId="5549" priority="5423" operator="equal">
      <formula>0</formula>
    </cfRule>
  </conditionalFormatting>
  <conditionalFormatting sqref="AJ147:AK147">
    <cfRule type="cellIs" dxfId="5548" priority="5422" operator="equal">
      <formula>0</formula>
    </cfRule>
  </conditionalFormatting>
  <conditionalFormatting sqref="AJ148:AK148">
    <cfRule type="cellIs" dxfId="5547" priority="5421" operator="equal">
      <formula>0</formula>
    </cfRule>
  </conditionalFormatting>
  <conditionalFormatting sqref="AJ148:AK148">
    <cfRule type="cellIs" dxfId="5546" priority="5420" operator="equal">
      <formula>0</formula>
    </cfRule>
  </conditionalFormatting>
  <conditionalFormatting sqref="AJ149:AK149">
    <cfRule type="cellIs" dxfId="5545" priority="5419" operator="equal">
      <formula>0</formula>
    </cfRule>
  </conditionalFormatting>
  <conditionalFormatting sqref="AJ148:AK148">
    <cfRule type="cellIs" dxfId="5544" priority="5418" operator="equal">
      <formula>0</formula>
    </cfRule>
  </conditionalFormatting>
  <conditionalFormatting sqref="AJ149:AK149">
    <cfRule type="cellIs" dxfId="5543" priority="5417" operator="equal">
      <formula>0</formula>
    </cfRule>
  </conditionalFormatting>
  <conditionalFormatting sqref="AJ149:AK149">
    <cfRule type="cellIs" dxfId="5542" priority="5416" operator="equal">
      <formula>0</formula>
    </cfRule>
  </conditionalFormatting>
  <conditionalFormatting sqref="AJ150:AK150">
    <cfRule type="cellIs" dxfId="5541" priority="5415" operator="equal">
      <formula>0</formula>
    </cfRule>
  </conditionalFormatting>
  <conditionalFormatting sqref="AJ149:AK149">
    <cfRule type="cellIs" dxfId="5540" priority="5414" operator="equal">
      <formula>0</formula>
    </cfRule>
  </conditionalFormatting>
  <conditionalFormatting sqref="AJ150:AK150">
    <cfRule type="cellIs" dxfId="5539" priority="5413" operator="equal">
      <formula>0</formula>
    </cfRule>
  </conditionalFormatting>
  <conditionalFormatting sqref="AJ150:AK150">
    <cfRule type="cellIs" dxfId="5538" priority="5412" operator="equal">
      <formula>0</formula>
    </cfRule>
  </conditionalFormatting>
  <conditionalFormatting sqref="AJ151:AK151">
    <cfRule type="cellIs" dxfId="5537" priority="5411" operator="equal">
      <formula>0</formula>
    </cfRule>
  </conditionalFormatting>
  <conditionalFormatting sqref="AJ150:AK150">
    <cfRule type="cellIs" dxfId="5536" priority="5410" operator="equal">
      <formula>0</formula>
    </cfRule>
  </conditionalFormatting>
  <conditionalFormatting sqref="AJ151:AK151">
    <cfRule type="cellIs" dxfId="5535" priority="5409" operator="equal">
      <formula>0</formula>
    </cfRule>
  </conditionalFormatting>
  <conditionalFormatting sqref="AJ151:AK151">
    <cfRule type="cellIs" dxfId="5534" priority="5408" operator="equal">
      <formula>0</formula>
    </cfRule>
  </conditionalFormatting>
  <conditionalFormatting sqref="AJ146:AK146">
    <cfRule type="cellIs" dxfId="5533" priority="5407" operator="equal">
      <formula>0</formula>
    </cfRule>
  </conditionalFormatting>
  <conditionalFormatting sqref="AJ147:AK147">
    <cfRule type="cellIs" dxfId="5532" priority="5406" operator="equal">
      <formula>0</formula>
    </cfRule>
  </conditionalFormatting>
  <conditionalFormatting sqref="AJ147:AK147">
    <cfRule type="cellIs" dxfId="5531" priority="5405" operator="equal">
      <formula>0</formula>
    </cfRule>
  </conditionalFormatting>
  <conditionalFormatting sqref="AJ148:AK148">
    <cfRule type="cellIs" dxfId="5530" priority="5404" operator="equal">
      <formula>0</formula>
    </cfRule>
  </conditionalFormatting>
  <conditionalFormatting sqref="AJ147:AK147">
    <cfRule type="cellIs" dxfId="5529" priority="5403" operator="equal">
      <formula>0</formula>
    </cfRule>
  </conditionalFormatting>
  <conditionalFormatting sqref="AJ148:AK148">
    <cfRule type="cellIs" dxfId="5528" priority="5402" operator="equal">
      <formula>0</formula>
    </cfRule>
  </conditionalFormatting>
  <conditionalFormatting sqref="AJ148:AK148">
    <cfRule type="cellIs" dxfId="5527" priority="5401" operator="equal">
      <formula>0</formula>
    </cfRule>
  </conditionalFormatting>
  <conditionalFormatting sqref="AJ149:AK149">
    <cfRule type="cellIs" dxfId="5526" priority="5400" operator="equal">
      <formula>0</formula>
    </cfRule>
  </conditionalFormatting>
  <conditionalFormatting sqref="AJ148:AK148">
    <cfRule type="cellIs" dxfId="5525" priority="5399" operator="equal">
      <formula>0</formula>
    </cfRule>
  </conditionalFormatting>
  <conditionalFormatting sqref="AJ149:AK149">
    <cfRule type="cellIs" dxfId="5524" priority="5398" operator="equal">
      <formula>0</formula>
    </cfRule>
  </conditionalFormatting>
  <conditionalFormatting sqref="AJ149:AK149">
    <cfRule type="cellIs" dxfId="5523" priority="5397" operator="equal">
      <formula>0</formula>
    </cfRule>
  </conditionalFormatting>
  <conditionalFormatting sqref="AJ150:AK150">
    <cfRule type="cellIs" dxfId="5522" priority="5396" operator="equal">
      <formula>0</formula>
    </cfRule>
  </conditionalFormatting>
  <conditionalFormatting sqref="AJ149:AK149">
    <cfRule type="cellIs" dxfId="5521" priority="5395" operator="equal">
      <formula>0</formula>
    </cfRule>
  </conditionalFormatting>
  <conditionalFormatting sqref="AJ150:AK150">
    <cfRule type="cellIs" dxfId="5520" priority="5394" operator="equal">
      <formula>0</formula>
    </cfRule>
  </conditionalFormatting>
  <conditionalFormatting sqref="AJ150:AK150">
    <cfRule type="cellIs" dxfId="5519" priority="5393" operator="equal">
      <formula>0</formula>
    </cfRule>
  </conditionalFormatting>
  <conditionalFormatting sqref="AJ151:AK151">
    <cfRule type="cellIs" dxfId="5518" priority="5392" operator="equal">
      <formula>0</formula>
    </cfRule>
  </conditionalFormatting>
  <conditionalFormatting sqref="AJ148:AK148">
    <cfRule type="cellIs" dxfId="5517" priority="5391" operator="equal">
      <formula>0</formula>
    </cfRule>
  </conditionalFormatting>
  <conditionalFormatting sqref="AJ149:AK149">
    <cfRule type="cellIs" dxfId="5516" priority="5390" operator="equal">
      <formula>0</formula>
    </cfRule>
  </conditionalFormatting>
  <conditionalFormatting sqref="AJ149:AK149">
    <cfRule type="cellIs" dxfId="5515" priority="5389" operator="equal">
      <formula>0</formula>
    </cfRule>
  </conditionalFormatting>
  <conditionalFormatting sqref="AJ150:AK150">
    <cfRule type="cellIs" dxfId="5514" priority="5388" operator="equal">
      <formula>0</formula>
    </cfRule>
  </conditionalFormatting>
  <conditionalFormatting sqref="AJ149:AK149">
    <cfRule type="cellIs" dxfId="5513" priority="5387" operator="equal">
      <formula>0</formula>
    </cfRule>
  </conditionalFormatting>
  <conditionalFormatting sqref="AJ150:AK150">
    <cfRule type="cellIs" dxfId="5512" priority="5386" operator="equal">
      <formula>0</formula>
    </cfRule>
  </conditionalFormatting>
  <conditionalFormatting sqref="AJ150:AK150">
    <cfRule type="cellIs" dxfId="5511" priority="5385" operator="equal">
      <formula>0</formula>
    </cfRule>
  </conditionalFormatting>
  <conditionalFormatting sqref="AJ151:AK151">
    <cfRule type="cellIs" dxfId="5510" priority="5384" operator="equal">
      <formula>0</formula>
    </cfRule>
  </conditionalFormatting>
  <conditionalFormatting sqref="AJ150:AK150">
    <cfRule type="cellIs" dxfId="5509" priority="5383" operator="equal">
      <formula>0</formula>
    </cfRule>
  </conditionalFormatting>
  <conditionalFormatting sqref="AJ151:AK151">
    <cfRule type="cellIs" dxfId="5508" priority="5382" operator="equal">
      <formula>0</formula>
    </cfRule>
  </conditionalFormatting>
  <conditionalFormatting sqref="AJ151:AK151">
    <cfRule type="cellIs" dxfId="5507" priority="5381" operator="equal">
      <formula>0</formula>
    </cfRule>
  </conditionalFormatting>
  <conditionalFormatting sqref="AJ152:AK152">
    <cfRule type="cellIs" dxfId="5506" priority="5380" operator="equal">
      <formula>0</formula>
    </cfRule>
  </conditionalFormatting>
  <conditionalFormatting sqref="AJ151:AK151">
    <cfRule type="cellIs" dxfId="5505" priority="5379" operator="equal">
      <formula>0</formula>
    </cfRule>
  </conditionalFormatting>
  <conditionalFormatting sqref="AJ152:AK152">
    <cfRule type="cellIs" dxfId="5504" priority="5378" operator="equal">
      <formula>0</formula>
    </cfRule>
  </conditionalFormatting>
  <conditionalFormatting sqref="AJ152:AK152">
    <cfRule type="cellIs" dxfId="5503" priority="5377" operator="equal">
      <formula>0</formula>
    </cfRule>
  </conditionalFormatting>
  <conditionalFormatting sqref="AJ153:AK153">
    <cfRule type="cellIs" dxfId="5502" priority="5376" operator="equal">
      <formula>0</formula>
    </cfRule>
  </conditionalFormatting>
  <conditionalFormatting sqref="AJ147:AK147">
    <cfRule type="cellIs" dxfId="5501" priority="5375" operator="equal">
      <formula>0</formula>
    </cfRule>
  </conditionalFormatting>
  <conditionalFormatting sqref="AJ148:AK148">
    <cfRule type="cellIs" dxfId="5500" priority="5374" operator="equal">
      <formula>0</formula>
    </cfRule>
  </conditionalFormatting>
  <conditionalFormatting sqref="AJ148:AK148">
    <cfRule type="cellIs" dxfId="5499" priority="5373" operator="equal">
      <formula>0</formula>
    </cfRule>
  </conditionalFormatting>
  <conditionalFormatting sqref="AJ149:AK149">
    <cfRule type="cellIs" dxfId="5498" priority="5372" operator="equal">
      <formula>0</formula>
    </cfRule>
  </conditionalFormatting>
  <conditionalFormatting sqref="AJ148:AK148">
    <cfRule type="cellIs" dxfId="5497" priority="5371" operator="equal">
      <formula>0</formula>
    </cfRule>
  </conditionalFormatting>
  <conditionalFormatting sqref="AJ149:AK149">
    <cfRule type="cellIs" dxfId="5496" priority="5370" operator="equal">
      <formula>0</formula>
    </cfRule>
  </conditionalFormatting>
  <conditionalFormatting sqref="AJ149:AK149">
    <cfRule type="cellIs" dxfId="5495" priority="5369" operator="equal">
      <formula>0</formula>
    </cfRule>
  </conditionalFormatting>
  <conditionalFormatting sqref="AJ150:AK150">
    <cfRule type="cellIs" dxfId="5494" priority="5368" operator="equal">
      <formula>0</formula>
    </cfRule>
  </conditionalFormatting>
  <conditionalFormatting sqref="AJ149:AK149">
    <cfRule type="cellIs" dxfId="5493" priority="5367" operator="equal">
      <formula>0</formula>
    </cfRule>
  </conditionalFormatting>
  <conditionalFormatting sqref="AJ150:AK150">
    <cfRule type="cellIs" dxfId="5492" priority="5366" operator="equal">
      <formula>0</formula>
    </cfRule>
  </conditionalFormatting>
  <conditionalFormatting sqref="AJ150:AK150">
    <cfRule type="cellIs" dxfId="5491" priority="5365" operator="equal">
      <formula>0</formula>
    </cfRule>
  </conditionalFormatting>
  <conditionalFormatting sqref="AJ151:AK151">
    <cfRule type="cellIs" dxfId="5490" priority="5364" operator="equal">
      <formula>0</formula>
    </cfRule>
  </conditionalFormatting>
  <conditionalFormatting sqref="AJ150:AK150">
    <cfRule type="cellIs" dxfId="5489" priority="5363" operator="equal">
      <formula>0</formula>
    </cfRule>
  </conditionalFormatting>
  <conditionalFormatting sqref="AJ151:AK151">
    <cfRule type="cellIs" dxfId="5488" priority="5362" operator="equal">
      <formula>0</formula>
    </cfRule>
  </conditionalFormatting>
  <conditionalFormatting sqref="AJ151:AK151">
    <cfRule type="cellIs" dxfId="5487" priority="5361" operator="equal">
      <formula>0</formula>
    </cfRule>
  </conditionalFormatting>
  <conditionalFormatting sqref="AJ152:AK152">
    <cfRule type="cellIs" dxfId="5486" priority="5360" operator="equal">
      <formula>0</formula>
    </cfRule>
  </conditionalFormatting>
  <conditionalFormatting sqref="AJ147:AK147">
    <cfRule type="cellIs" dxfId="5485" priority="5359" operator="equal">
      <formula>0</formula>
    </cfRule>
  </conditionalFormatting>
  <conditionalFormatting sqref="AJ148:AK148">
    <cfRule type="cellIs" dxfId="5484" priority="5358" operator="equal">
      <formula>0</formula>
    </cfRule>
  </conditionalFormatting>
  <conditionalFormatting sqref="AJ148:AK148">
    <cfRule type="cellIs" dxfId="5483" priority="5357" operator="equal">
      <formula>0</formula>
    </cfRule>
  </conditionalFormatting>
  <conditionalFormatting sqref="AJ149:AK149">
    <cfRule type="cellIs" dxfId="5482" priority="5356" operator="equal">
      <formula>0</formula>
    </cfRule>
  </conditionalFormatting>
  <conditionalFormatting sqref="AJ148:AK148">
    <cfRule type="cellIs" dxfId="5481" priority="5355" operator="equal">
      <formula>0</formula>
    </cfRule>
  </conditionalFormatting>
  <conditionalFormatting sqref="AJ149:AK149">
    <cfRule type="cellIs" dxfId="5480" priority="5354" operator="equal">
      <formula>0</formula>
    </cfRule>
  </conditionalFormatting>
  <conditionalFormatting sqref="AJ149:AK149">
    <cfRule type="cellIs" dxfId="5479" priority="5353" operator="equal">
      <formula>0</formula>
    </cfRule>
  </conditionalFormatting>
  <conditionalFormatting sqref="AJ150:AK150">
    <cfRule type="cellIs" dxfId="5478" priority="5352" operator="equal">
      <formula>0</formula>
    </cfRule>
  </conditionalFormatting>
  <conditionalFormatting sqref="AJ149:AK149">
    <cfRule type="cellIs" dxfId="5477" priority="5351" operator="equal">
      <formula>0</formula>
    </cfRule>
  </conditionalFormatting>
  <conditionalFormatting sqref="AJ150:AK150">
    <cfRule type="cellIs" dxfId="5476" priority="5350" operator="equal">
      <formula>0</formula>
    </cfRule>
  </conditionalFormatting>
  <conditionalFormatting sqref="AJ150:AK150">
    <cfRule type="cellIs" dxfId="5475" priority="5349" operator="equal">
      <formula>0</formula>
    </cfRule>
  </conditionalFormatting>
  <conditionalFormatting sqref="AJ151:AK151">
    <cfRule type="cellIs" dxfId="5474" priority="5348" operator="equal">
      <formula>0</formula>
    </cfRule>
  </conditionalFormatting>
  <conditionalFormatting sqref="AJ150:AK150">
    <cfRule type="cellIs" dxfId="5473" priority="5347" operator="equal">
      <formula>0</formula>
    </cfRule>
  </conditionalFormatting>
  <conditionalFormatting sqref="AJ151:AK151">
    <cfRule type="cellIs" dxfId="5472" priority="5346" operator="equal">
      <formula>0</formula>
    </cfRule>
  </conditionalFormatting>
  <conditionalFormatting sqref="AJ151:AK151">
    <cfRule type="cellIs" dxfId="5471" priority="5345" operator="equal">
      <formula>0</formula>
    </cfRule>
  </conditionalFormatting>
  <conditionalFormatting sqref="AJ146:AK146">
    <cfRule type="cellIs" dxfId="5470" priority="5344" operator="equal">
      <formula>0</formula>
    </cfRule>
  </conditionalFormatting>
  <conditionalFormatting sqref="AJ147:AK147">
    <cfRule type="cellIs" dxfId="5469" priority="5343" operator="equal">
      <formula>0</formula>
    </cfRule>
  </conditionalFormatting>
  <conditionalFormatting sqref="AJ147:AK147">
    <cfRule type="cellIs" dxfId="5468" priority="5342" operator="equal">
      <formula>0</formula>
    </cfRule>
  </conditionalFormatting>
  <conditionalFormatting sqref="AJ148:AK148">
    <cfRule type="cellIs" dxfId="5467" priority="5341" operator="equal">
      <formula>0</formula>
    </cfRule>
  </conditionalFormatting>
  <conditionalFormatting sqref="AJ147:AK147">
    <cfRule type="cellIs" dxfId="5466" priority="5340" operator="equal">
      <formula>0</formula>
    </cfRule>
  </conditionalFormatting>
  <conditionalFormatting sqref="AJ148:AK148">
    <cfRule type="cellIs" dxfId="5465" priority="5339" operator="equal">
      <formula>0</formula>
    </cfRule>
  </conditionalFormatting>
  <conditionalFormatting sqref="AJ148:AK148">
    <cfRule type="cellIs" dxfId="5464" priority="5338" operator="equal">
      <formula>0</formula>
    </cfRule>
  </conditionalFormatting>
  <conditionalFormatting sqref="AJ149:AK149">
    <cfRule type="cellIs" dxfId="5463" priority="5337" operator="equal">
      <formula>0</formula>
    </cfRule>
  </conditionalFormatting>
  <conditionalFormatting sqref="AJ148:AK148">
    <cfRule type="cellIs" dxfId="5462" priority="5336" operator="equal">
      <formula>0</formula>
    </cfRule>
  </conditionalFormatting>
  <conditionalFormatting sqref="AJ149:AK149">
    <cfRule type="cellIs" dxfId="5461" priority="5335" operator="equal">
      <formula>0</formula>
    </cfRule>
  </conditionalFormatting>
  <conditionalFormatting sqref="AJ149:AK149">
    <cfRule type="cellIs" dxfId="5460" priority="5334" operator="equal">
      <formula>0</formula>
    </cfRule>
  </conditionalFormatting>
  <conditionalFormatting sqref="AJ150:AK150">
    <cfRule type="cellIs" dxfId="5459" priority="5333" operator="equal">
      <formula>0</formula>
    </cfRule>
  </conditionalFormatting>
  <conditionalFormatting sqref="AJ149:AK149">
    <cfRule type="cellIs" dxfId="5458" priority="5332" operator="equal">
      <formula>0</formula>
    </cfRule>
  </conditionalFormatting>
  <conditionalFormatting sqref="AJ150:AK150">
    <cfRule type="cellIs" dxfId="5457" priority="5331" operator="equal">
      <formula>0</formula>
    </cfRule>
  </conditionalFormatting>
  <conditionalFormatting sqref="AJ150:AK150">
    <cfRule type="cellIs" dxfId="5456" priority="5330" operator="equal">
      <formula>0</formula>
    </cfRule>
  </conditionalFormatting>
  <conditionalFormatting sqref="AJ151:AK151">
    <cfRule type="cellIs" dxfId="5455" priority="5329" operator="equal">
      <formula>0</formula>
    </cfRule>
  </conditionalFormatting>
  <conditionalFormatting sqref="AJ149:AK149">
    <cfRule type="cellIs" dxfId="5454" priority="5328" operator="equal">
      <formula>0</formula>
    </cfRule>
  </conditionalFormatting>
  <conditionalFormatting sqref="AJ150:AK150">
    <cfRule type="cellIs" dxfId="5453" priority="5327" operator="equal">
      <formula>0</formula>
    </cfRule>
  </conditionalFormatting>
  <conditionalFormatting sqref="AJ150:AK150">
    <cfRule type="cellIs" dxfId="5452" priority="5326" operator="equal">
      <formula>0</formula>
    </cfRule>
  </conditionalFormatting>
  <conditionalFormatting sqref="AJ151:AK151">
    <cfRule type="cellIs" dxfId="5451" priority="5325" operator="equal">
      <formula>0</formula>
    </cfRule>
  </conditionalFormatting>
  <conditionalFormatting sqref="AJ150:AK150">
    <cfRule type="cellIs" dxfId="5450" priority="5324" operator="equal">
      <formula>0</formula>
    </cfRule>
  </conditionalFormatting>
  <conditionalFormatting sqref="AJ151:AK151">
    <cfRule type="cellIs" dxfId="5449" priority="5323" operator="equal">
      <formula>0</formula>
    </cfRule>
  </conditionalFormatting>
  <conditionalFormatting sqref="AJ151:AK151">
    <cfRule type="cellIs" dxfId="5448" priority="5322" operator="equal">
      <formula>0</formula>
    </cfRule>
  </conditionalFormatting>
  <conditionalFormatting sqref="AJ152:AK152">
    <cfRule type="cellIs" dxfId="5447" priority="5321" operator="equal">
      <formula>0</formula>
    </cfRule>
  </conditionalFormatting>
  <conditionalFormatting sqref="AJ151:AK151">
    <cfRule type="cellIs" dxfId="5446" priority="5320" operator="equal">
      <formula>0</formula>
    </cfRule>
  </conditionalFormatting>
  <conditionalFormatting sqref="AJ152:AK152">
    <cfRule type="cellIs" dxfId="5445" priority="5319" operator="equal">
      <formula>0</formula>
    </cfRule>
  </conditionalFormatting>
  <conditionalFormatting sqref="AJ152:AK152">
    <cfRule type="cellIs" dxfId="5444" priority="5318" operator="equal">
      <formula>0</formula>
    </cfRule>
  </conditionalFormatting>
  <conditionalFormatting sqref="AJ153:AK153">
    <cfRule type="cellIs" dxfId="5443" priority="5317" operator="equal">
      <formula>0</formula>
    </cfRule>
  </conditionalFormatting>
  <conditionalFormatting sqref="AJ152:AK152">
    <cfRule type="cellIs" dxfId="5442" priority="5316" operator="equal">
      <formula>0</formula>
    </cfRule>
  </conditionalFormatting>
  <conditionalFormatting sqref="AJ153:AK153">
    <cfRule type="cellIs" dxfId="5441" priority="5315" operator="equal">
      <formula>0</formula>
    </cfRule>
  </conditionalFormatting>
  <conditionalFormatting sqref="AJ153:AK153">
    <cfRule type="cellIs" dxfId="5440" priority="5314" operator="equal">
      <formula>0</formula>
    </cfRule>
  </conditionalFormatting>
  <conditionalFormatting sqref="AJ148:AK148">
    <cfRule type="cellIs" dxfId="5439" priority="5313" operator="equal">
      <formula>0</formula>
    </cfRule>
  </conditionalFormatting>
  <conditionalFormatting sqref="AJ149:AK149">
    <cfRule type="cellIs" dxfId="5438" priority="5312" operator="equal">
      <formula>0</formula>
    </cfRule>
  </conditionalFormatting>
  <conditionalFormatting sqref="AJ149:AK149">
    <cfRule type="cellIs" dxfId="5437" priority="5311" operator="equal">
      <formula>0</formula>
    </cfRule>
  </conditionalFormatting>
  <conditionalFormatting sqref="AJ150:AK150">
    <cfRule type="cellIs" dxfId="5436" priority="5310" operator="equal">
      <formula>0</formula>
    </cfRule>
  </conditionalFormatting>
  <conditionalFormatting sqref="AJ149:AK149">
    <cfRule type="cellIs" dxfId="5435" priority="5309" operator="equal">
      <formula>0</formula>
    </cfRule>
  </conditionalFormatting>
  <conditionalFormatting sqref="AJ150:AK150">
    <cfRule type="cellIs" dxfId="5434" priority="5308" operator="equal">
      <formula>0</formula>
    </cfRule>
  </conditionalFormatting>
  <conditionalFormatting sqref="AJ150:AK150">
    <cfRule type="cellIs" dxfId="5433" priority="5307" operator="equal">
      <formula>0</formula>
    </cfRule>
  </conditionalFormatting>
  <conditionalFormatting sqref="AJ151:AK151">
    <cfRule type="cellIs" dxfId="5432" priority="5306" operator="equal">
      <formula>0</formula>
    </cfRule>
  </conditionalFormatting>
  <conditionalFormatting sqref="AJ150:AK150">
    <cfRule type="cellIs" dxfId="5431" priority="5305" operator="equal">
      <formula>0</formula>
    </cfRule>
  </conditionalFormatting>
  <conditionalFormatting sqref="AJ151:AK151">
    <cfRule type="cellIs" dxfId="5430" priority="5304" operator="equal">
      <formula>0</formula>
    </cfRule>
  </conditionalFormatting>
  <conditionalFormatting sqref="AJ151:AK151">
    <cfRule type="cellIs" dxfId="5429" priority="5303" operator="equal">
      <formula>0</formula>
    </cfRule>
  </conditionalFormatting>
  <conditionalFormatting sqref="AJ152:AK152">
    <cfRule type="cellIs" dxfId="5428" priority="5302" operator="equal">
      <formula>0</formula>
    </cfRule>
  </conditionalFormatting>
  <conditionalFormatting sqref="AJ151:AK151">
    <cfRule type="cellIs" dxfId="5427" priority="5301" operator="equal">
      <formula>0</formula>
    </cfRule>
  </conditionalFormatting>
  <conditionalFormatting sqref="AJ152:AK152">
    <cfRule type="cellIs" dxfId="5426" priority="5300" operator="equal">
      <formula>0</formula>
    </cfRule>
  </conditionalFormatting>
  <conditionalFormatting sqref="AJ152:AK152">
    <cfRule type="cellIs" dxfId="5425" priority="5299" operator="equal">
      <formula>0</formula>
    </cfRule>
  </conditionalFormatting>
  <conditionalFormatting sqref="AJ153:AK153">
    <cfRule type="cellIs" dxfId="5424" priority="5298" operator="equal">
      <formula>0</formula>
    </cfRule>
  </conditionalFormatting>
  <conditionalFormatting sqref="AJ148:AK148">
    <cfRule type="cellIs" dxfId="5423" priority="5297" operator="equal">
      <formula>0</formula>
    </cfRule>
  </conditionalFormatting>
  <conditionalFormatting sqref="AJ149:AK149">
    <cfRule type="cellIs" dxfId="5422" priority="5296" operator="equal">
      <formula>0</formula>
    </cfRule>
  </conditionalFormatting>
  <conditionalFormatting sqref="AJ149:AK149">
    <cfRule type="cellIs" dxfId="5421" priority="5295" operator="equal">
      <formula>0</formula>
    </cfRule>
  </conditionalFormatting>
  <conditionalFormatting sqref="AJ150:AK150">
    <cfRule type="cellIs" dxfId="5420" priority="5294" operator="equal">
      <formula>0</formula>
    </cfRule>
  </conditionalFormatting>
  <conditionalFormatting sqref="AJ149:AK149">
    <cfRule type="cellIs" dxfId="5419" priority="5293" operator="equal">
      <formula>0</formula>
    </cfRule>
  </conditionalFormatting>
  <conditionalFormatting sqref="AJ150:AK150">
    <cfRule type="cellIs" dxfId="5418" priority="5292" operator="equal">
      <formula>0</formula>
    </cfRule>
  </conditionalFormatting>
  <conditionalFormatting sqref="AJ150:AK150">
    <cfRule type="cellIs" dxfId="5417" priority="5291" operator="equal">
      <formula>0</formula>
    </cfRule>
  </conditionalFormatting>
  <conditionalFormatting sqref="AJ151:AK151">
    <cfRule type="cellIs" dxfId="5416" priority="5290" operator="equal">
      <formula>0</formula>
    </cfRule>
  </conditionalFormatting>
  <conditionalFormatting sqref="AJ150:AK150">
    <cfRule type="cellIs" dxfId="5415" priority="5289" operator="equal">
      <formula>0</formula>
    </cfRule>
  </conditionalFormatting>
  <conditionalFormatting sqref="AJ151:AK151">
    <cfRule type="cellIs" dxfId="5414" priority="5288" operator="equal">
      <formula>0</formula>
    </cfRule>
  </conditionalFormatting>
  <conditionalFormatting sqref="AJ151:AK151">
    <cfRule type="cellIs" dxfId="5413" priority="5287" operator="equal">
      <formula>0</formula>
    </cfRule>
  </conditionalFormatting>
  <conditionalFormatting sqref="AJ152:AK152">
    <cfRule type="cellIs" dxfId="5412" priority="5286" operator="equal">
      <formula>0</formula>
    </cfRule>
  </conditionalFormatting>
  <conditionalFormatting sqref="AJ151:AK151">
    <cfRule type="cellIs" dxfId="5411" priority="5285" operator="equal">
      <formula>0</formula>
    </cfRule>
  </conditionalFormatting>
  <conditionalFormatting sqref="AJ152:AK152">
    <cfRule type="cellIs" dxfId="5410" priority="5284" operator="equal">
      <formula>0</formula>
    </cfRule>
  </conditionalFormatting>
  <conditionalFormatting sqref="AJ152:AK152">
    <cfRule type="cellIs" dxfId="5409" priority="5283" operator="equal">
      <formula>0</formula>
    </cfRule>
  </conditionalFormatting>
  <conditionalFormatting sqref="AJ147:AK147">
    <cfRule type="cellIs" dxfId="5408" priority="5282" operator="equal">
      <formula>0</formula>
    </cfRule>
  </conditionalFormatting>
  <conditionalFormatting sqref="AJ148:AK148">
    <cfRule type="cellIs" dxfId="5407" priority="5281" operator="equal">
      <formula>0</formula>
    </cfRule>
  </conditionalFormatting>
  <conditionalFormatting sqref="AJ148:AK148">
    <cfRule type="cellIs" dxfId="5406" priority="5280" operator="equal">
      <formula>0</formula>
    </cfRule>
  </conditionalFormatting>
  <conditionalFormatting sqref="AJ149:AK149">
    <cfRule type="cellIs" dxfId="5405" priority="5279" operator="equal">
      <formula>0</formula>
    </cfRule>
  </conditionalFormatting>
  <conditionalFormatting sqref="AJ148:AK148">
    <cfRule type="cellIs" dxfId="5404" priority="5278" operator="equal">
      <formula>0</formula>
    </cfRule>
  </conditionalFormatting>
  <conditionalFormatting sqref="AJ149:AK149">
    <cfRule type="cellIs" dxfId="5403" priority="5277" operator="equal">
      <formula>0</formula>
    </cfRule>
  </conditionalFormatting>
  <conditionalFormatting sqref="AJ149:AK149">
    <cfRule type="cellIs" dxfId="5402" priority="5276" operator="equal">
      <formula>0</formula>
    </cfRule>
  </conditionalFormatting>
  <conditionalFormatting sqref="AJ150:AK150">
    <cfRule type="cellIs" dxfId="5401" priority="5275" operator="equal">
      <formula>0</formula>
    </cfRule>
  </conditionalFormatting>
  <conditionalFormatting sqref="AJ149:AK149">
    <cfRule type="cellIs" dxfId="5400" priority="5274" operator="equal">
      <formula>0</formula>
    </cfRule>
  </conditionalFormatting>
  <conditionalFormatting sqref="AJ150:AK150">
    <cfRule type="cellIs" dxfId="5399" priority="5273" operator="equal">
      <formula>0</formula>
    </cfRule>
  </conditionalFormatting>
  <conditionalFormatting sqref="AJ150:AK150">
    <cfRule type="cellIs" dxfId="5398" priority="5272" operator="equal">
      <formula>0</formula>
    </cfRule>
  </conditionalFormatting>
  <conditionalFormatting sqref="AJ151:AK151">
    <cfRule type="cellIs" dxfId="5397" priority="5271" operator="equal">
      <formula>0</formula>
    </cfRule>
  </conditionalFormatting>
  <conditionalFormatting sqref="AJ150:AK150">
    <cfRule type="cellIs" dxfId="5396" priority="5270" operator="equal">
      <formula>0</formula>
    </cfRule>
  </conditionalFormatting>
  <conditionalFormatting sqref="AJ151:AK151">
    <cfRule type="cellIs" dxfId="5395" priority="5269" operator="equal">
      <formula>0</formula>
    </cfRule>
  </conditionalFormatting>
  <conditionalFormatting sqref="AJ151:AK151">
    <cfRule type="cellIs" dxfId="5394" priority="5268" operator="equal">
      <formula>0</formula>
    </cfRule>
  </conditionalFormatting>
  <conditionalFormatting sqref="AJ152:AK152">
    <cfRule type="cellIs" dxfId="5393" priority="5267" operator="equal">
      <formula>0</formula>
    </cfRule>
  </conditionalFormatting>
  <conditionalFormatting sqref="AJ154:AK154">
    <cfRule type="cellIs" dxfId="5392" priority="5266" operator="equal">
      <formula>0</formula>
    </cfRule>
  </conditionalFormatting>
  <conditionalFormatting sqref="AJ148:AK148">
    <cfRule type="cellIs" dxfId="5391" priority="5265" operator="equal">
      <formula>0</formula>
    </cfRule>
  </conditionalFormatting>
  <conditionalFormatting sqref="AJ149:AK149">
    <cfRule type="cellIs" dxfId="5390" priority="5264" operator="equal">
      <formula>0</formula>
    </cfRule>
  </conditionalFormatting>
  <conditionalFormatting sqref="AJ149:AK149">
    <cfRule type="cellIs" dxfId="5389" priority="5263" operator="equal">
      <formula>0</formula>
    </cfRule>
  </conditionalFormatting>
  <conditionalFormatting sqref="AJ150:AK150">
    <cfRule type="cellIs" dxfId="5388" priority="5262" operator="equal">
      <formula>0</formula>
    </cfRule>
  </conditionalFormatting>
  <conditionalFormatting sqref="AJ149:AK149">
    <cfRule type="cellIs" dxfId="5387" priority="5261" operator="equal">
      <formula>0</formula>
    </cfRule>
  </conditionalFormatting>
  <conditionalFormatting sqref="AJ150:AK150">
    <cfRule type="cellIs" dxfId="5386" priority="5260" operator="equal">
      <formula>0</formula>
    </cfRule>
  </conditionalFormatting>
  <conditionalFormatting sqref="AJ150:AK150">
    <cfRule type="cellIs" dxfId="5385" priority="5259" operator="equal">
      <formula>0</formula>
    </cfRule>
  </conditionalFormatting>
  <conditionalFormatting sqref="AJ151:AK151">
    <cfRule type="cellIs" dxfId="5384" priority="5258" operator="equal">
      <formula>0</formula>
    </cfRule>
  </conditionalFormatting>
  <conditionalFormatting sqref="AJ150:AK150">
    <cfRule type="cellIs" dxfId="5383" priority="5257" operator="equal">
      <formula>0</formula>
    </cfRule>
  </conditionalFormatting>
  <conditionalFormatting sqref="AJ151:AK151">
    <cfRule type="cellIs" dxfId="5382" priority="5256" operator="equal">
      <formula>0</formula>
    </cfRule>
  </conditionalFormatting>
  <conditionalFormatting sqref="AJ151:AK151">
    <cfRule type="cellIs" dxfId="5381" priority="5255" operator="equal">
      <formula>0</formula>
    </cfRule>
  </conditionalFormatting>
  <conditionalFormatting sqref="AJ152:AK152">
    <cfRule type="cellIs" dxfId="5380" priority="5254" operator="equal">
      <formula>0</formula>
    </cfRule>
  </conditionalFormatting>
  <conditionalFormatting sqref="AJ151:AK151">
    <cfRule type="cellIs" dxfId="5379" priority="5253" operator="equal">
      <formula>0</formula>
    </cfRule>
  </conditionalFormatting>
  <conditionalFormatting sqref="AJ152:AK152">
    <cfRule type="cellIs" dxfId="5378" priority="5252" operator="equal">
      <formula>0</formula>
    </cfRule>
  </conditionalFormatting>
  <conditionalFormatting sqref="AJ152:AK152">
    <cfRule type="cellIs" dxfId="5377" priority="5251" operator="equal">
      <formula>0</formula>
    </cfRule>
  </conditionalFormatting>
  <conditionalFormatting sqref="AJ153:AK153">
    <cfRule type="cellIs" dxfId="5376" priority="5250" operator="equal">
      <formula>0</formula>
    </cfRule>
  </conditionalFormatting>
  <conditionalFormatting sqref="AJ147:AK147">
    <cfRule type="cellIs" dxfId="5375" priority="5249" operator="equal">
      <formula>0</formula>
    </cfRule>
  </conditionalFormatting>
  <conditionalFormatting sqref="AJ148:AK148">
    <cfRule type="cellIs" dxfId="5374" priority="5248" operator="equal">
      <formula>0</formula>
    </cfRule>
  </conditionalFormatting>
  <conditionalFormatting sqref="AJ148:AK148">
    <cfRule type="cellIs" dxfId="5373" priority="5247" operator="equal">
      <formula>0</formula>
    </cfRule>
  </conditionalFormatting>
  <conditionalFormatting sqref="AJ149:AK149">
    <cfRule type="cellIs" dxfId="5372" priority="5246" operator="equal">
      <formula>0</formula>
    </cfRule>
  </conditionalFormatting>
  <conditionalFormatting sqref="AJ148:AK148">
    <cfRule type="cellIs" dxfId="5371" priority="5245" operator="equal">
      <formula>0</formula>
    </cfRule>
  </conditionalFormatting>
  <conditionalFormatting sqref="AJ149:AK149">
    <cfRule type="cellIs" dxfId="5370" priority="5244" operator="equal">
      <formula>0</formula>
    </cfRule>
  </conditionalFormatting>
  <conditionalFormatting sqref="AJ149:AK149">
    <cfRule type="cellIs" dxfId="5369" priority="5243" operator="equal">
      <formula>0</formula>
    </cfRule>
  </conditionalFormatting>
  <conditionalFormatting sqref="AJ150:AK150">
    <cfRule type="cellIs" dxfId="5368" priority="5242" operator="equal">
      <formula>0</formula>
    </cfRule>
  </conditionalFormatting>
  <conditionalFormatting sqref="AJ149:AK149">
    <cfRule type="cellIs" dxfId="5367" priority="5241" operator="equal">
      <formula>0</formula>
    </cfRule>
  </conditionalFormatting>
  <conditionalFormatting sqref="AJ150:AK150">
    <cfRule type="cellIs" dxfId="5366" priority="5240" operator="equal">
      <formula>0</formula>
    </cfRule>
  </conditionalFormatting>
  <conditionalFormatting sqref="AJ150:AK150">
    <cfRule type="cellIs" dxfId="5365" priority="5239" operator="equal">
      <formula>0</formula>
    </cfRule>
  </conditionalFormatting>
  <conditionalFormatting sqref="AJ151:AK151">
    <cfRule type="cellIs" dxfId="5364" priority="5238" operator="equal">
      <formula>0</formula>
    </cfRule>
  </conditionalFormatting>
  <conditionalFormatting sqref="AJ150:AK150">
    <cfRule type="cellIs" dxfId="5363" priority="5237" operator="equal">
      <formula>0</formula>
    </cfRule>
  </conditionalFormatting>
  <conditionalFormatting sqref="AJ151:AK151">
    <cfRule type="cellIs" dxfId="5362" priority="5236" operator="equal">
      <formula>0</formula>
    </cfRule>
  </conditionalFormatting>
  <conditionalFormatting sqref="AJ151:AK151">
    <cfRule type="cellIs" dxfId="5361" priority="5235" operator="equal">
      <formula>0</formula>
    </cfRule>
  </conditionalFormatting>
  <conditionalFormatting sqref="AJ152:AK152">
    <cfRule type="cellIs" dxfId="5360" priority="5234" operator="equal">
      <formula>0</formula>
    </cfRule>
  </conditionalFormatting>
  <conditionalFormatting sqref="AJ147:AK147">
    <cfRule type="cellIs" dxfId="5359" priority="5233" operator="equal">
      <formula>0</formula>
    </cfRule>
  </conditionalFormatting>
  <conditionalFormatting sqref="AJ148:AK148">
    <cfRule type="cellIs" dxfId="5358" priority="5232" operator="equal">
      <formula>0</formula>
    </cfRule>
  </conditionalFormatting>
  <conditionalFormatting sqref="AJ148:AK148">
    <cfRule type="cellIs" dxfId="5357" priority="5231" operator="equal">
      <formula>0</formula>
    </cfRule>
  </conditionalFormatting>
  <conditionalFormatting sqref="AJ149:AK149">
    <cfRule type="cellIs" dxfId="5356" priority="5230" operator="equal">
      <formula>0</formula>
    </cfRule>
  </conditionalFormatting>
  <conditionalFormatting sqref="AJ148:AK148">
    <cfRule type="cellIs" dxfId="5355" priority="5229" operator="equal">
      <formula>0</formula>
    </cfRule>
  </conditionalFormatting>
  <conditionalFormatting sqref="AJ149:AK149">
    <cfRule type="cellIs" dxfId="5354" priority="5228" operator="equal">
      <formula>0</formula>
    </cfRule>
  </conditionalFormatting>
  <conditionalFormatting sqref="AJ149:AK149">
    <cfRule type="cellIs" dxfId="5353" priority="5227" operator="equal">
      <formula>0</formula>
    </cfRule>
  </conditionalFormatting>
  <conditionalFormatting sqref="AJ150:AK150">
    <cfRule type="cellIs" dxfId="5352" priority="5226" operator="equal">
      <formula>0</formula>
    </cfRule>
  </conditionalFormatting>
  <conditionalFormatting sqref="AJ149:AK149">
    <cfRule type="cellIs" dxfId="5351" priority="5225" operator="equal">
      <formula>0</formula>
    </cfRule>
  </conditionalFormatting>
  <conditionalFormatting sqref="AJ150:AK150">
    <cfRule type="cellIs" dxfId="5350" priority="5224" operator="equal">
      <formula>0</formula>
    </cfRule>
  </conditionalFormatting>
  <conditionalFormatting sqref="AJ150:AK150">
    <cfRule type="cellIs" dxfId="5349" priority="5223" operator="equal">
      <formula>0</formula>
    </cfRule>
  </conditionalFormatting>
  <conditionalFormatting sqref="AJ151:AK151">
    <cfRule type="cellIs" dxfId="5348" priority="5222" operator="equal">
      <formula>0</formula>
    </cfRule>
  </conditionalFormatting>
  <conditionalFormatting sqref="AJ150:AK150">
    <cfRule type="cellIs" dxfId="5347" priority="5221" operator="equal">
      <formula>0</formula>
    </cfRule>
  </conditionalFormatting>
  <conditionalFormatting sqref="AJ151:AK151">
    <cfRule type="cellIs" dxfId="5346" priority="5220" operator="equal">
      <formula>0</formula>
    </cfRule>
  </conditionalFormatting>
  <conditionalFormatting sqref="AJ151:AK151">
    <cfRule type="cellIs" dxfId="5345" priority="5219" operator="equal">
      <formula>0</formula>
    </cfRule>
  </conditionalFormatting>
  <conditionalFormatting sqref="AJ146:AK146">
    <cfRule type="cellIs" dxfId="5344" priority="5218" operator="equal">
      <formula>0</formula>
    </cfRule>
  </conditionalFormatting>
  <conditionalFormatting sqref="AJ147:AK147">
    <cfRule type="cellIs" dxfId="5343" priority="5217" operator="equal">
      <formula>0</formula>
    </cfRule>
  </conditionalFormatting>
  <conditionalFormatting sqref="AJ147:AK147">
    <cfRule type="cellIs" dxfId="5342" priority="5216" operator="equal">
      <formula>0</formula>
    </cfRule>
  </conditionalFormatting>
  <conditionalFormatting sqref="AJ148:AK148">
    <cfRule type="cellIs" dxfId="5341" priority="5215" operator="equal">
      <formula>0</formula>
    </cfRule>
  </conditionalFormatting>
  <conditionalFormatting sqref="AJ147:AK147">
    <cfRule type="cellIs" dxfId="5340" priority="5214" operator="equal">
      <formula>0</formula>
    </cfRule>
  </conditionalFormatting>
  <conditionalFormatting sqref="AJ148:AK148">
    <cfRule type="cellIs" dxfId="5339" priority="5213" operator="equal">
      <formula>0</formula>
    </cfRule>
  </conditionalFormatting>
  <conditionalFormatting sqref="AJ148:AK148">
    <cfRule type="cellIs" dxfId="5338" priority="5212" operator="equal">
      <formula>0</formula>
    </cfRule>
  </conditionalFormatting>
  <conditionalFormatting sqref="AJ149:AK149">
    <cfRule type="cellIs" dxfId="5337" priority="5211" operator="equal">
      <formula>0</formula>
    </cfRule>
  </conditionalFormatting>
  <conditionalFormatting sqref="AJ148:AK148">
    <cfRule type="cellIs" dxfId="5336" priority="5210" operator="equal">
      <formula>0</formula>
    </cfRule>
  </conditionalFormatting>
  <conditionalFormatting sqref="AJ149:AK149">
    <cfRule type="cellIs" dxfId="5335" priority="5209" operator="equal">
      <formula>0</formula>
    </cfRule>
  </conditionalFormatting>
  <conditionalFormatting sqref="AJ149:AK149">
    <cfRule type="cellIs" dxfId="5334" priority="5208" operator="equal">
      <formula>0</formula>
    </cfRule>
  </conditionalFormatting>
  <conditionalFormatting sqref="AJ150:AK150">
    <cfRule type="cellIs" dxfId="5333" priority="5207" operator="equal">
      <formula>0</formula>
    </cfRule>
  </conditionalFormatting>
  <conditionalFormatting sqref="AJ149:AK149">
    <cfRule type="cellIs" dxfId="5332" priority="5206" operator="equal">
      <formula>0</formula>
    </cfRule>
  </conditionalFormatting>
  <conditionalFormatting sqref="AJ150:AK150">
    <cfRule type="cellIs" dxfId="5331" priority="5205" operator="equal">
      <formula>0</formula>
    </cfRule>
  </conditionalFormatting>
  <conditionalFormatting sqref="AJ150:AK150">
    <cfRule type="cellIs" dxfId="5330" priority="5204" operator="equal">
      <formula>0</formula>
    </cfRule>
  </conditionalFormatting>
  <conditionalFormatting sqref="AJ151:AK151">
    <cfRule type="cellIs" dxfId="5329" priority="5203" operator="equal">
      <formula>0</formula>
    </cfRule>
  </conditionalFormatting>
  <conditionalFormatting sqref="AJ149:AK149">
    <cfRule type="cellIs" dxfId="5328" priority="5202" operator="equal">
      <formula>0</formula>
    </cfRule>
  </conditionalFormatting>
  <conditionalFormatting sqref="AJ150:AK150">
    <cfRule type="cellIs" dxfId="5327" priority="5201" operator="equal">
      <formula>0</formula>
    </cfRule>
  </conditionalFormatting>
  <conditionalFormatting sqref="AJ150:AK150">
    <cfRule type="cellIs" dxfId="5326" priority="5200" operator="equal">
      <formula>0</formula>
    </cfRule>
  </conditionalFormatting>
  <conditionalFormatting sqref="AJ151:AK151">
    <cfRule type="cellIs" dxfId="5325" priority="5199" operator="equal">
      <formula>0</formula>
    </cfRule>
  </conditionalFormatting>
  <conditionalFormatting sqref="AJ150:AK150">
    <cfRule type="cellIs" dxfId="5324" priority="5198" operator="equal">
      <formula>0</formula>
    </cfRule>
  </conditionalFormatting>
  <conditionalFormatting sqref="AJ151:AK151">
    <cfRule type="cellIs" dxfId="5323" priority="5197" operator="equal">
      <formula>0</formula>
    </cfRule>
  </conditionalFormatting>
  <conditionalFormatting sqref="AJ151:AK151">
    <cfRule type="cellIs" dxfId="5322" priority="5196" operator="equal">
      <formula>0</formula>
    </cfRule>
  </conditionalFormatting>
  <conditionalFormatting sqref="AJ152:AK152">
    <cfRule type="cellIs" dxfId="5321" priority="5195" operator="equal">
      <formula>0</formula>
    </cfRule>
  </conditionalFormatting>
  <conditionalFormatting sqref="AJ151:AK151">
    <cfRule type="cellIs" dxfId="5320" priority="5194" operator="equal">
      <formula>0</formula>
    </cfRule>
  </conditionalFormatting>
  <conditionalFormatting sqref="AJ152:AK152">
    <cfRule type="cellIs" dxfId="5319" priority="5193" operator="equal">
      <formula>0</formula>
    </cfRule>
  </conditionalFormatting>
  <conditionalFormatting sqref="AJ152:AK152">
    <cfRule type="cellIs" dxfId="5318" priority="5192" operator="equal">
      <formula>0</formula>
    </cfRule>
  </conditionalFormatting>
  <conditionalFormatting sqref="AJ153:AK153">
    <cfRule type="cellIs" dxfId="5317" priority="5191" operator="equal">
      <formula>0</formula>
    </cfRule>
  </conditionalFormatting>
  <conditionalFormatting sqref="AJ152:AK152">
    <cfRule type="cellIs" dxfId="5316" priority="5190" operator="equal">
      <formula>0</formula>
    </cfRule>
  </conditionalFormatting>
  <conditionalFormatting sqref="AJ153:AK153">
    <cfRule type="cellIs" dxfId="5315" priority="5189" operator="equal">
      <formula>0</formula>
    </cfRule>
  </conditionalFormatting>
  <conditionalFormatting sqref="AJ153:AK153">
    <cfRule type="cellIs" dxfId="5314" priority="5188" operator="equal">
      <formula>0</formula>
    </cfRule>
  </conditionalFormatting>
  <conditionalFormatting sqref="AJ148:AK148">
    <cfRule type="cellIs" dxfId="5313" priority="5187" operator="equal">
      <formula>0</formula>
    </cfRule>
  </conditionalFormatting>
  <conditionalFormatting sqref="AJ149:AK149">
    <cfRule type="cellIs" dxfId="5312" priority="5186" operator="equal">
      <formula>0</formula>
    </cfRule>
  </conditionalFormatting>
  <conditionalFormatting sqref="AJ149:AK149">
    <cfRule type="cellIs" dxfId="5311" priority="5185" operator="equal">
      <formula>0</formula>
    </cfRule>
  </conditionalFormatting>
  <conditionalFormatting sqref="AJ150:AK150">
    <cfRule type="cellIs" dxfId="5310" priority="5184" operator="equal">
      <formula>0</formula>
    </cfRule>
  </conditionalFormatting>
  <conditionalFormatting sqref="AJ149:AK149">
    <cfRule type="cellIs" dxfId="5309" priority="5183" operator="equal">
      <formula>0</formula>
    </cfRule>
  </conditionalFormatting>
  <conditionalFormatting sqref="AJ150:AK150">
    <cfRule type="cellIs" dxfId="5308" priority="5182" operator="equal">
      <formula>0</formula>
    </cfRule>
  </conditionalFormatting>
  <conditionalFormatting sqref="AJ150:AK150">
    <cfRule type="cellIs" dxfId="5307" priority="5181" operator="equal">
      <formula>0</formula>
    </cfRule>
  </conditionalFormatting>
  <conditionalFormatting sqref="AJ151:AK151">
    <cfRule type="cellIs" dxfId="5306" priority="5180" operator="equal">
      <formula>0</formula>
    </cfRule>
  </conditionalFormatting>
  <conditionalFormatting sqref="AJ150:AK150">
    <cfRule type="cellIs" dxfId="5305" priority="5179" operator="equal">
      <formula>0</formula>
    </cfRule>
  </conditionalFormatting>
  <conditionalFormatting sqref="AJ151:AK151">
    <cfRule type="cellIs" dxfId="5304" priority="5178" operator="equal">
      <formula>0</formula>
    </cfRule>
  </conditionalFormatting>
  <conditionalFormatting sqref="AJ151:AK151">
    <cfRule type="cellIs" dxfId="5303" priority="5177" operator="equal">
      <formula>0</formula>
    </cfRule>
  </conditionalFormatting>
  <conditionalFormatting sqref="AJ152:AK152">
    <cfRule type="cellIs" dxfId="5302" priority="5176" operator="equal">
      <formula>0</formula>
    </cfRule>
  </conditionalFormatting>
  <conditionalFormatting sqref="AJ151:AK151">
    <cfRule type="cellIs" dxfId="5301" priority="5175" operator="equal">
      <formula>0</formula>
    </cfRule>
  </conditionalFormatting>
  <conditionalFormatting sqref="AJ152:AK152">
    <cfRule type="cellIs" dxfId="5300" priority="5174" operator="equal">
      <formula>0</formula>
    </cfRule>
  </conditionalFormatting>
  <conditionalFormatting sqref="AJ152:AK152">
    <cfRule type="cellIs" dxfId="5299" priority="5173" operator="equal">
      <formula>0</formula>
    </cfRule>
  </conditionalFormatting>
  <conditionalFormatting sqref="AJ153:AK153">
    <cfRule type="cellIs" dxfId="5298" priority="5172" operator="equal">
      <formula>0</formula>
    </cfRule>
  </conditionalFormatting>
  <conditionalFormatting sqref="AJ148:AK148">
    <cfRule type="cellIs" dxfId="5297" priority="5171" operator="equal">
      <formula>0</formula>
    </cfRule>
  </conditionalFormatting>
  <conditionalFormatting sqref="AJ149:AK149">
    <cfRule type="cellIs" dxfId="5296" priority="5170" operator="equal">
      <formula>0</formula>
    </cfRule>
  </conditionalFormatting>
  <conditionalFormatting sqref="AJ149:AK149">
    <cfRule type="cellIs" dxfId="5295" priority="5169" operator="equal">
      <formula>0</formula>
    </cfRule>
  </conditionalFormatting>
  <conditionalFormatting sqref="AJ150:AK150">
    <cfRule type="cellIs" dxfId="5294" priority="5168" operator="equal">
      <formula>0</formula>
    </cfRule>
  </conditionalFormatting>
  <conditionalFormatting sqref="AJ149:AK149">
    <cfRule type="cellIs" dxfId="5293" priority="5167" operator="equal">
      <formula>0</formula>
    </cfRule>
  </conditionalFormatting>
  <conditionalFormatting sqref="AJ150:AK150">
    <cfRule type="cellIs" dxfId="5292" priority="5166" operator="equal">
      <formula>0</formula>
    </cfRule>
  </conditionalFormatting>
  <conditionalFormatting sqref="AJ150:AK150">
    <cfRule type="cellIs" dxfId="5291" priority="5165" operator="equal">
      <formula>0</formula>
    </cfRule>
  </conditionalFormatting>
  <conditionalFormatting sqref="AJ151:AK151">
    <cfRule type="cellIs" dxfId="5290" priority="5164" operator="equal">
      <formula>0</formula>
    </cfRule>
  </conditionalFormatting>
  <conditionalFormatting sqref="AJ150:AK150">
    <cfRule type="cellIs" dxfId="5289" priority="5163" operator="equal">
      <formula>0</formula>
    </cfRule>
  </conditionalFormatting>
  <conditionalFormatting sqref="AJ151:AK151">
    <cfRule type="cellIs" dxfId="5288" priority="5162" operator="equal">
      <formula>0</formula>
    </cfRule>
  </conditionalFormatting>
  <conditionalFormatting sqref="AJ151:AK151">
    <cfRule type="cellIs" dxfId="5287" priority="5161" operator="equal">
      <formula>0</formula>
    </cfRule>
  </conditionalFormatting>
  <conditionalFormatting sqref="AJ152:AK152">
    <cfRule type="cellIs" dxfId="5286" priority="5160" operator="equal">
      <formula>0</formula>
    </cfRule>
  </conditionalFormatting>
  <conditionalFormatting sqref="AJ151:AK151">
    <cfRule type="cellIs" dxfId="5285" priority="5159" operator="equal">
      <formula>0</formula>
    </cfRule>
  </conditionalFormatting>
  <conditionalFormatting sqref="AJ152:AK152">
    <cfRule type="cellIs" dxfId="5284" priority="5158" operator="equal">
      <formula>0</formula>
    </cfRule>
  </conditionalFormatting>
  <conditionalFormatting sqref="AJ152:AK152">
    <cfRule type="cellIs" dxfId="5283" priority="5157" operator="equal">
      <formula>0</formula>
    </cfRule>
  </conditionalFormatting>
  <conditionalFormatting sqref="AJ147:AK147">
    <cfRule type="cellIs" dxfId="5282" priority="5156" operator="equal">
      <formula>0</formula>
    </cfRule>
  </conditionalFormatting>
  <conditionalFormatting sqref="AJ148:AK148">
    <cfRule type="cellIs" dxfId="5281" priority="5155" operator="equal">
      <formula>0</formula>
    </cfRule>
  </conditionalFormatting>
  <conditionalFormatting sqref="AJ148:AK148">
    <cfRule type="cellIs" dxfId="5280" priority="5154" operator="equal">
      <formula>0</formula>
    </cfRule>
  </conditionalFormatting>
  <conditionalFormatting sqref="AJ149:AK149">
    <cfRule type="cellIs" dxfId="5279" priority="5153" operator="equal">
      <formula>0</formula>
    </cfRule>
  </conditionalFormatting>
  <conditionalFormatting sqref="AJ148:AK148">
    <cfRule type="cellIs" dxfId="5278" priority="5152" operator="equal">
      <formula>0</formula>
    </cfRule>
  </conditionalFormatting>
  <conditionalFormatting sqref="AJ149:AK149">
    <cfRule type="cellIs" dxfId="5277" priority="5151" operator="equal">
      <formula>0</formula>
    </cfRule>
  </conditionalFormatting>
  <conditionalFormatting sqref="AJ149:AK149">
    <cfRule type="cellIs" dxfId="5276" priority="5150" operator="equal">
      <formula>0</formula>
    </cfRule>
  </conditionalFormatting>
  <conditionalFormatting sqref="AJ150:AK150">
    <cfRule type="cellIs" dxfId="5275" priority="5149" operator="equal">
      <formula>0</formula>
    </cfRule>
  </conditionalFormatting>
  <conditionalFormatting sqref="AJ149:AK149">
    <cfRule type="cellIs" dxfId="5274" priority="5148" operator="equal">
      <formula>0</formula>
    </cfRule>
  </conditionalFormatting>
  <conditionalFormatting sqref="AJ150:AK150">
    <cfRule type="cellIs" dxfId="5273" priority="5147" operator="equal">
      <formula>0</formula>
    </cfRule>
  </conditionalFormatting>
  <conditionalFormatting sqref="AJ150:AK150">
    <cfRule type="cellIs" dxfId="5272" priority="5146" operator="equal">
      <formula>0</formula>
    </cfRule>
  </conditionalFormatting>
  <conditionalFormatting sqref="AJ151:AK151">
    <cfRule type="cellIs" dxfId="5271" priority="5145" operator="equal">
      <formula>0</formula>
    </cfRule>
  </conditionalFormatting>
  <conditionalFormatting sqref="AJ150:AK150">
    <cfRule type="cellIs" dxfId="5270" priority="5144" operator="equal">
      <formula>0</formula>
    </cfRule>
  </conditionalFormatting>
  <conditionalFormatting sqref="AJ151:AK151">
    <cfRule type="cellIs" dxfId="5269" priority="5143" operator="equal">
      <formula>0</formula>
    </cfRule>
  </conditionalFormatting>
  <conditionalFormatting sqref="AJ151:AK151">
    <cfRule type="cellIs" dxfId="5268" priority="5142" operator="equal">
      <formula>0</formula>
    </cfRule>
  </conditionalFormatting>
  <conditionalFormatting sqref="AJ152:AK152">
    <cfRule type="cellIs" dxfId="5267" priority="5141" operator="equal">
      <formula>0</formula>
    </cfRule>
  </conditionalFormatting>
  <conditionalFormatting sqref="AJ149:AK149">
    <cfRule type="cellIs" dxfId="5266" priority="5140" operator="equal">
      <formula>0</formula>
    </cfRule>
  </conditionalFormatting>
  <conditionalFormatting sqref="AJ150:AK150">
    <cfRule type="cellIs" dxfId="5265" priority="5139" operator="equal">
      <formula>0</formula>
    </cfRule>
  </conditionalFormatting>
  <conditionalFormatting sqref="AJ150:AK150">
    <cfRule type="cellIs" dxfId="5264" priority="5138" operator="equal">
      <formula>0</formula>
    </cfRule>
  </conditionalFormatting>
  <conditionalFormatting sqref="AJ151:AK151">
    <cfRule type="cellIs" dxfId="5263" priority="5137" operator="equal">
      <formula>0</formula>
    </cfRule>
  </conditionalFormatting>
  <conditionalFormatting sqref="AJ150:AK150">
    <cfRule type="cellIs" dxfId="5262" priority="5136" operator="equal">
      <formula>0</formula>
    </cfRule>
  </conditionalFormatting>
  <conditionalFormatting sqref="AJ151:AK151">
    <cfRule type="cellIs" dxfId="5261" priority="5135" operator="equal">
      <formula>0</formula>
    </cfRule>
  </conditionalFormatting>
  <conditionalFormatting sqref="AJ151:AK151">
    <cfRule type="cellIs" dxfId="5260" priority="5134" operator="equal">
      <formula>0</formula>
    </cfRule>
  </conditionalFormatting>
  <conditionalFormatting sqref="AJ152:AK152">
    <cfRule type="cellIs" dxfId="5259" priority="5133" operator="equal">
      <formula>0</formula>
    </cfRule>
  </conditionalFormatting>
  <conditionalFormatting sqref="AJ151:AK151">
    <cfRule type="cellIs" dxfId="5258" priority="5132" operator="equal">
      <formula>0</formula>
    </cfRule>
  </conditionalFormatting>
  <conditionalFormatting sqref="AJ152:AK152">
    <cfRule type="cellIs" dxfId="5257" priority="5131" operator="equal">
      <formula>0</formula>
    </cfRule>
  </conditionalFormatting>
  <conditionalFormatting sqref="AJ152:AK152">
    <cfRule type="cellIs" dxfId="5256" priority="5130" operator="equal">
      <formula>0</formula>
    </cfRule>
  </conditionalFormatting>
  <conditionalFormatting sqref="AJ153:AK153">
    <cfRule type="cellIs" dxfId="5255" priority="5129" operator="equal">
      <formula>0</formula>
    </cfRule>
  </conditionalFormatting>
  <conditionalFormatting sqref="AJ152:AK152">
    <cfRule type="cellIs" dxfId="5254" priority="5128" operator="equal">
      <formula>0</formula>
    </cfRule>
  </conditionalFormatting>
  <conditionalFormatting sqref="AJ153:AK153">
    <cfRule type="cellIs" dxfId="5253" priority="5127" operator="equal">
      <formula>0</formula>
    </cfRule>
  </conditionalFormatting>
  <conditionalFormatting sqref="AJ153:AK153">
    <cfRule type="cellIs" dxfId="5252" priority="5126" operator="equal">
      <formula>0</formula>
    </cfRule>
  </conditionalFormatting>
  <conditionalFormatting sqref="AJ154:AK154">
    <cfRule type="cellIs" dxfId="5251" priority="5125" operator="equal">
      <formula>0</formula>
    </cfRule>
  </conditionalFormatting>
  <conditionalFormatting sqref="AJ148:AK148">
    <cfRule type="cellIs" dxfId="5250" priority="5124" operator="equal">
      <formula>0</formula>
    </cfRule>
  </conditionalFormatting>
  <conditionalFormatting sqref="AJ149:AK149">
    <cfRule type="cellIs" dxfId="5249" priority="5123" operator="equal">
      <formula>0</formula>
    </cfRule>
  </conditionalFormatting>
  <conditionalFormatting sqref="AJ149:AK149">
    <cfRule type="cellIs" dxfId="5248" priority="5122" operator="equal">
      <formula>0</formula>
    </cfRule>
  </conditionalFormatting>
  <conditionalFormatting sqref="AJ150:AK150">
    <cfRule type="cellIs" dxfId="5247" priority="5121" operator="equal">
      <formula>0</formula>
    </cfRule>
  </conditionalFormatting>
  <conditionalFormatting sqref="AJ149:AK149">
    <cfRule type="cellIs" dxfId="5246" priority="5120" operator="equal">
      <formula>0</formula>
    </cfRule>
  </conditionalFormatting>
  <conditionalFormatting sqref="AJ150:AK150">
    <cfRule type="cellIs" dxfId="5245" priority="5119" operator="equal">
      <formula>0</formula>
    </cfRule>
  </conditionalFormatting>
  <conditionalFormatting sqref="AJ150:AK150">
    <cfRule type="cellIs" dxfId="5244" priority="5118" operator="equal">
      <formula>0</formula>
    </cfRule>
  </conditionalFormatting>
  <conditionalFormatting sqref="AJ151:AK151">
    <cfRule type="cellIs" dxfId="5243" priority="5117" operator="equal">
      <formula>0</formula>
    </cfRule>
  </conditionalFormatting>
  <conditionalFormatting sqref="AJ150:AK150">
    <cfRule type="cellIs" dxfId="5242" priority="5116" operator="equal">
      <formula>0</formula>
    </cfRule>
  </conditionalFormatting>
  <conditionalFormatting sqref="AJ151:AK151">
    <cfRule type="cellIs" dxfId="5241" priority="5115" operator="equal">
      <formula>0</formula>
    </cfRule>
  </conditionalFormatting>
  <conditionalFormatting sqref="AJ151:AK151">
    <cfRule type="cellIs" dxfId="5240" priority="5114" operator="equal">
      <formula>0</formula>
    </cfRule>
  </conditionalFormatting>
  <conditionalFormatting sqref="AJ152:AK152">
    <cfRule type="cellIs" dxfId="5239" priority="5113" operator="equal">
      <formula>0</formula>
    </cfRule>
  </conditionalFormatting>
  <conditionalFormatting sqref="AJ151:AK151">
    <cfRule type="cellIs" dxfId="5238" priority="5112" operator="equal">
      <formula>0</formula>
    </cfRule>
  </conditionalFormatting>
  <conditionalFormatting sqref="AJ152:AK152">
    <cfRule type="cellIs" dxfId="5237" priority="5111" operator="equal">
      <formula>0</formula>
    </cfRule>
  </conditionalFormatting>
  <conditionalFormatting sqref="AJ152:AK152">
    <cfRule type="cellIs" dxfId="5236" priority="5110" operator="equal">
      <formula>0</formula>
    </cfRule>
  </conditionalFormatting>
  <conditionalFormatting sqref="AJ153:AK153">
    <cfRule type="cellIs" dxfId="5235" priority="5109" operator="equal">
      <formula>0</formula>
    </cfRule>
  </conditionalFormatting>
  <conditionalFormatting sqref="AJ148:AK148">
    <cfRule type="cellIs" dxfId="5234" priority="5108" operator="equal">
      <formula>0</formula>
    </cfRule>
  </conditionalFormatting>
  <conditionalFormatting sqref="AJ149:AK149">
    <cfRule type="cellIs" dxfId="5233" priority="5107" operator="equal">
      <formula>0</formula>
    </cfRule>
  </conditionalFormatting>
  <conditionalFormatting sqref="AJ149:AK149">
    <cfRule type="cellIs" dxfId="5232" priority="5106" operator="equal">
      <formula>0</formula>
    </cfRule>
  </conditionalFormatting>
  <conditionalFormatting sqref="AJ150:AK150">
    <cfRule type="cellIs" dxfId="5231" priority="5105" operator="equal">
      <formula>0</formula>
    </cfRule>
  </conditionalFormatting>
  <conditionalFormatting sqref="AJ149:AK149">
    <cfRule type="cellIs" dxfId="5230" priority="5104" operator="equal">
      <formula>0</formula>
    </cfRule>
  </conditionalFormatting>
  <conditionalFormatting sqref="AJ150:AK150">
    <cfRule type="cellIs" dxfId="5229" priority="5103" operator="equal">
      <formula>0</formula>
    </cfRule>
  </conditionalFormatting>
  <conditionalFormatting sqref="AJ150:AK150">
    <cfRule type="cellIs" dxfId="5228" priority="5102" operator="equal">
      <formula>0</formula>
    </cfRule>
  </conditionalFormatting>
  <conditionalFormatting sqref="AJ151:AK151">
    <cfRule type="cellIs" dxfId="5227" priority="5101" operator="equal">
      <formula>0</formula>
    </cfRule>
  </conditionalFormatting>
  <conditionalFormatting sqref="AJ150:AK150">
    <cfRule type="cellIs" dxfId="5226" priority="5100" operator="equal">
      <formula>0</formula>
    </cfRule>
  </conditionalFormatting>
  <conditionalFormatting sqref="AJ151:AK151">
    <cfRule type="cellIs" dxfId="5225" priority="5099" operator="equal">
      <formula>0</formula>
    </cfRule>
  </conditionalFormatting>
  <conditionalFormatting sqref="AJ151:AK151">
    <cfRule type="cellIs" dxfId="5224" priority="5098" operator="equal">
      <formula>0</formula>
    </cfRule>
  </conditionalFormatting>
  <conditionalFormatting sqref="AJ152:AK152">
    <cfRule type="cellIs" dxfId="5223" priority="5097" operator="equal">
      <formula>0</formula>
    </cfRule>
  </conditionalFormatting>
  <conditionalFormatting sqref="AJ151:AK151">
    <cfRule type="cellIs" dxfId="5222" priority="5096" operator="equal">
      <formula>0</formula>
    </cfRule>
  </conditionalFormatting>
  <conditionalFormatting sqref="AJ152:AK152">
    <cfRule type="cellIs" dxfId="5221" priority="5095" operator="equal">
      <formula>0</formula>
    </cfRule>
  </conditionalFormatting>
  <conditionalFormatting sqref="AJ152:AK152">
    <cfRule type="cellIs" dxfId="5220" priority="5094" operator="equal">
      <formula>0</formula>
    </cfRule>
  </conditionalFormatting>
  <conditionalFormatting sqref="AJ147:AK147">
    <cfRule type="cellIs" dxfId="5219" priority="5093" operator="equal">
      <formula>0</formula>
    </cfRule>
  </conditionalFormatting>
  <conditionalFormatting sqref="AJ148:AK148">
    <cfRule type="cellIs" dxfId="5218" priority="5092" operator="equal">
      <formula>0</formula>
    </cfRule>
  </conditionalFormatting>
  <conditionalFormatting sqref="AJ148:AK148">
    <cfRule type="cellIs" dxfId="5217" priority="5091" operator="equal">
      <formula>0</formula>
    </cfRule>
  </conditionalFormatting>
  <conditionalFormatting sqref="AJ149:AK149">
    <cfRule type="cellIs" dxfId="5216" priority="5090" operator="equal">
      <formula>0</formula>
    </cfRule>
  </conditionalFormatting>
  <conditionalFormatting sqref="AJ148:AK148">
    <cfRule type="cellIs" dxfId="5215" priority="5089" operator="equal">
      <formula>0</formula>
    </cfRule>
  </conditionalFormatting>
  <conditionalFormatting sqref="AJ149:AK149">
    <cfRule type="cellIs" dxfId="5214" priority="5088" operator="equal">
      <formula>0</formula>
    </cfRule>
  </conditionalFormatting>
  <conditionalFormatting sqref="AJ149:AK149">
    <cfRule type="cellIs" dxfId="5213" priority="5087" operator="equal">
      <formula>0</formula>
    </cfRule>
  </conditionalFormatting>
  <conditionalFormatting sqref="AJ150:AK150">
    <cfRule type="cellIs" dxfId="5212" priority="5086" operator="equal">
      <formula>0</formula>
    </cfRule>
  </conditionalFormatting>
  <conditionalFormatting sqref="AJ149:AK149">
    <cfRule type="cellIs" dxfId="5211" priority="5085" operator="equal">
      <formula>0</formula>
    </cfRule>
  </conditionalFormatting>
  <conditionalFormatting sqref="AJ150:AK150">
    <cfRule type="cellIs" dxfId="5210" priority="5084" operator="equal">
      <formula>0</formula>
    </cfRule>
  </conditionalFormatting>
  <conditionalFormatting sqref="AJ150:AK150">
    <cfRule type="cellIs" dxfId="5209" priority="5083" operator="equal">
      <formula>0</formula>
    </cfRule>
  </conditionalFormatting>
  <conditionalFormatting sqref="AJ151:AK151">
    <cfRule type="cellIs" dxfId="5208" priority="5082" operator="equal">
      <formula>0</formula>
    </cfRule>
  </conditionalFormatting>
  <conditionalFormatting sqref="AJ150:AK150">
    <cfRule type="cellIs" dxfId="5207" priority="5081" operator="equal">
      <formula>0</formula>
    </cfRule>
  </conditionalFormatting>
  <conditionalFormatting sqref="AJ151:AK151">
    <cfRule type="cellIs" dxfId="5206" priority="5080" operator="equal">
      <formula>0</formula>
    </cfRule>
  </conditionalFormatting>
  <conditionalFormatting sqref="AJ151:AK151">
    <cfRule type="cellIs" dxfId="5205" priority="5079" operator="equal">
      <formula>0</formula>
    </cfRule>
  </conditionalFormatting>
  <conditionalFormatting sqref="AJ152:AK152">
    <cfRule type="cellIs" dxfId="5204" priority="5078" operator="equal">
      <formula>0</formula>
    </cfRule>
  </conditionalFormatting>
  <conditionalFormatting sqref="AJ150:AK150">
    <cfRule type="cellIs" dxfId="5203" priority="5077" operator="equal">
      <formula>0</formula>
    </cfRule>
  </conditionalFormatting>
  <conditionalFormatting sqref="AJ151:AK151">
    <cfRule type="cellIs" dxfId="5202" priority="5076" operator="equal">
      <formula>0</formula>
    </cfRule>
  </conditionalFormatting>
  <conditionalFormatting sqref="AJ151:AK151">
    <cfRule type="cellIs" dxfId="5201" priority="5075" operator="equal">
      <formula>0</formula>
    </cfRule>
  </conditionalFormatting>
  <conditionalFormatting sqref="AJ152:AK152">
    <cfRule type="cellIs" dxfId="5200" priority="5074" operator="equal">
      <formula>0</formula>
    </cfRule>
  </conditionalFormatting>
  <conditionalFormatting sqref="AJ151:AK151">
    <cfRule type="cellIs" dxfId="5199" priority="5073" operator="equal">
      <formula>0</formula>
    </cfRule>
  </conditionalFormatting>
  <conditionalFormatting sqref="AJ152:AK152">
    <cfRule type="cellIs" dxfId="5198" priority="5072" operator="equal">
      <formula>0</formula>
    </cfRule>
  </conditionalFormatting>
  <conditionalFormatting sqref="AJ152:AK152">
    <cfRule type="cellIs" dxfId="5197" priority="5071" operator="equal">
      <formula>0</formula>
    </cfRule>
  </conditionalFormatting>
  <conditionalFormatting sqref="AJ153:AK153">
    <cfRule type="cellIs" dxfId="5196" priority="5070" operator="equal">
      <formula>0</formula>
    </cfRule>
  </conditionalFormatting>
  <conditionalFormatting sqref="AJ152:AK152">
    <cfRule type="cellIs" dxfId="5195" priority="5069" operator="equal">
      <formula>0</formula>
    </cfRule>
  </conditionalFormatting>
  <conditionalFormatting sqref="AJ153:AK153">
    <cfRule type="cellIs" dxfId="5194" priority="5068" operator="equal">
      <formula>0</formula>
    </cfRule>
  </conditionalFormatting>
  <conditionalFormatting sqref="AJ153:AK153">
    <cfRule type="cellIs" dxfId="5193" priority="5067" operator="equal">
      <formula>0</formula>
    </cfRule>
  </conditionalFormatting>
  <conditionalFormatting sqref="AJ154:AK154">
    <cfRule type="cellIs" dxfId="5192" priority="5066" operator="equal">
      <formula>0</formula>
    </cfRule>
  </conditionalFormatting>
  <conditionalFormatting sqref="AJ153:AK153">
    <cfRule type="cellIs" dxfId="5191" priority="5065" operator="equal">
      <formula>0</formula>
    </cfRule>
  </conditionalFormatting>
  <conditionalFormatting sqref="AJ154:AK154">
    <cfRule type="cellIs" dxfId="5190" priority="5064" operator="equal">
      <formula>0</formula>
    </cfRule>
  </conditionalFormatting>
  <conditionalFormatting sqref="AJ154:AK154">
    <cfRule type="cellIs" dxfId="5189" priority="5063" operator="equal">
      <formula>0</formula>
    </cfRule>
  </conditionalFormatting>
  <conditionalFormatting sqref="AJ149:AK149">
    <cfRule type="cellIs" dxfId="5188" priority="5062" operator="equal">
      <formula>0</formula>
    </cfRule>
  </conditionalFormatting>
  <conditionalFormatting sqref="AJ150:AK150">
    <cfRule type="cellIs" dxfId="5187" priority="5061" operator="equal">
      <formula>0</formula>
    </cfRule>
  </conditionalFormatting>
  <conditionalFormatting sqref="AJ150:AK150">
    <cfRule type="cellIs" dxfId="5186" priority="5060" operator="equal">
      <formula>0</formula>
    </cfRule>
  </conditionalFormatting>
  <conditionalFormatting sqref="AJ151:AK151">
    <cfRule type="cellIs" dxfId="5185" priority="5059" operator="equal">
      <formula>0</formula>
    </cfRule>
  </conditionalFormatting>
  <conditionalFormatting sqref="AJ150:AK150">
    <cfRule type="cellIs" dxfId="5184" priority="5058" operator="equal">
      <formula>0</formula>
    </cfRule>
  </conditionalFormatting>
  <conditionalFormatting sqref="AJ151:AK151">
    <cfRule type="cellIs" dxfId="5183" priority="5057" operator="equal">
      <formula>0</formula>
    </cfRule>
  </conditionalFormatting>
  <conditionalFormatting sqref="AJ151:AK151">
    <cfRule type="cellIs" dxfId="5182" priority="5056" operator="equal">
      <formula>0</formula>
    </cfRule>
  </conditionalFormatting>
  <conditionalFormatting sqref="AJ152:AK152">
    <cfRule type="cellIs" dxfId="5181" priority="5055" operator="equal">
      <formula>0</formula>
    </cfRule>
  </conditionalFormatting>
  <conditionalFormatting sqref="AJ151:AK151">
    <cfRule type="cellIs" dxfId="5180" priority="5054" operator="equal">
      <formula>0</formula>
    </cfRule>
  </conditionalFormatting>
  <conditionalFormatting sqref="AJ152:AK152">
    <cfRule type="cellIs" dxfId="5179" priority="5053" operator="equal">
      <formula>0</formula>
    </cfRule>
  </conditionalFormatting>
  <conditionalFormatting sqref="AJ152:AK152">
    <cfRule type="cellIs" dxfId="5178" priority="5052" operator="equal">
      <formula>0</formula>
    </cfRule>
  </conditionalFormatting>
  <conditionalFormatting sqref="AJ153:AK153">
    <cfRule type="cellIs" dxfId="5177" priority="5051" operator="equal">
      <formula>0</formula>
    </cfRule>
  </conditionalFormatting>
  <conditionalFormatting sqref="AJ152:AK152">
    <cfRule type="cellIs" dxfId="5176" priority="5050" operator="equal">
      <formula>0</formula>
    </cfRule>
  </conditionalFormatting>
  <conditionalFormatting sqref="AJ153:AK153">
    <cfRule type="cellIs" dxfId="5175" priority="5049" operator="equal">
      <formula>0</formula>
    </cfRule>
  </conditionalFormatting>
  <conditionalFormatting sqref="AJ153:AK153">
    <cfRule type="cellIs" dxfId="5174" priority="5048" operator="equal">
      <formula>0</formula>
    </cfRule>
  </conditionalFormatting>
  <conditionalFormatting sqref="AJ154:AK154">
    <cfRule type="cellIs" dxfId="5173" priority="5047" operator="equal">
      <formula>0</formula>
    </cfRule>
  </conditionalFormatting>
  <conditionalFormatting sqref="AJ149:AK149">
    <cfRule type="cellIs" dxfId="5172" priority="5046" operator="equal">
      <formula>0</formula>
    </cfRule>
  </conditionalFormatting>
  <conditionalFormatting sqref="AJ150:AK150">
    <cfRule type="cellIs" dxfId="5171" priority="5045" operator="equal">
      <formula>0</formula>
    </cfRule>
  </conditionalFormatting>
  <conditionalFormatting sqref="AJ150:AK150">
    <cfRule type="cellIs" dxfId="5170" priority="5044" operator="equal">
      <formula>0</formula>
    </cfRule>
  </conditionalFormatting>
  <conditionalFormatting sqref="AJ151:AK151">
    <cfRule type="cellIs" dxfId="5169" priority="5043" operator="equal">
      <formula>0</formula>
    </cfRule>
  </conditionalFormatting>
  <conditionalFormatting sqref="AJ150:AK150">
    <cfRule type="cellIs" dxfId="5168" priority="5042" operator="equal">
      <formula>0</formula>
    </cfRule>
  </conditionalFormatting>
  <conditionalFormatting sqref="AJ151:AK151">
    <cfRule type="cellIs" dxfId="5167" priority="5041" operator="equal">
      <formula>0</formula>
    </cfRule>
  </conditionalFormatting>
  <conditionalFormatting sqref="AJ151:AK151">
    <cfRule type="cellIs" dxfId="5166" priority="5040" operator="equal">
      <formula>0</formula>
    </cfRule>
  </conditionalFormatting>
  <conditionalFormatting sqref="AJ152:AK152">
    <cfRule type="cellIs" dxfId="5165" priority="5039" operator="equal">
      <formula>0</formula>
    </cfRule>
  </conditionalFormatting>
  <conditionalFormatting sqref="AJ151:AK151">
    <cfRule type="cellIs" dxfId="5164" priority="5038" operator="equal">
      <formula>0</formula>
    </cfRule>
  </conditionalFormatting>
  <conditionalFormatting sqref="AJ152:AK152">
    <cfRule type="cellIs" dxfId="5163" priority="5037" operator="equal">
      <formula>0</formula>
    </cfRule>
  </conditionalFormatting>
  <conditionalFormatting sqref="AJ152:AK152">
    <cfRule type="cellIs" dxfId="5162" priority="5036" operator="equal">
      <formula>0</formula>
    </cfRule>
  </conditionalFormatting>
  <conditionalFormatting sqref="AJ153:AK153">
    <cfRule type="cellIs" dxfId="5161" priority="5035" operator="equal">
      <formula>0</formula>
    </cfRule>
  </conditionalFormatting>
  <conditionalFormatting sqref="AJ152:AK152">
    <cfRule type="cellIs" dxfId="5160" priority="5034" operator="equal">
      <formula>0</formula>
    </cfRule>
  </conditionalFormatting>
  <conditionalFormatting sqref="AJ153:AK153">
    <cfRule type="cellIs" dxfId="5159" priority="5033" operator="equal">
      <formula>0</formula>
    </cfRule>
  </conditionalFormatting>
  <conditionalFormatting sqref="AJ153:AK153">
    <cfRule type="cellIs" dxfId="5158" priority="5032" operator="equal">
      <formula>0</formula>
    </cfRule>
  </conditionalFormatting>
  <conditionalFormatting sqref="AJ148:AK148">
    <cfRule type="cellIs" dxfId="5157" priority="5031" operator="equal">
      <formula>0</formula>
    </cfRule>
  </conditionalFormatting>
  <conditionalFormatting sqref="AJ149:AK149">
    <cfRule type="cellIs" dxfId="5156" priority="5030" operator="equal">
      <formula>0</formula>
    </cfRule>
  </conditionalFormatting>
  <conditionalFormatting sqref="AJ149:AK149">
    <cfRule type="cellIs" dxfId="5155" priority="5029" operator="equal">
      <formula>0</formula>
    </cfRule>
  </conditionalFormatting>
  <conditionalFormatting sqref="AJ150:AK150">
    <cfRule type="cellIs" dxfId="5154" priority="5028" operator="equal">
      <formula>0</formula>
    </cfRule>
  </conditionalFormatting>
  <conditionalFormatting sqref="AJ149:AK149">
    <cfRule type="cellIs" dxfId="5153" priority="5027" operator="equal">
      <formula>0</formula>
    </cfRule>
  </conditionalFormatting>
  <conditionalFormatting sqref="AJ150:AK150">
    <cfRule type="cellIs" dxfId="5152" priority="5026" operator="equal">
      <formula>0</formula>
    </cfRule>
  </conditionalFormatting>
  <conditionalFormatting sqref="AJ150:AK150">
    <cfRule type="cellIs" dxfId="5151" priority="5025" operator="equal">
      <formula>0</formula>
    </cfRule>
  </conditionalFormatting>
  <conditionalFormatting sqref="AJ151:AK151">
    <cfRule type="cellIs" dxfId="5150" priority="5024" operator="equal">
      <formula>0</formula>
    </cfRule>
  </conditionalFormatting>
  <conditionalFormatting sqref="AJ150:AK150">
    <cfRule type="cellIs" dxfId="5149" priority="5023" operator="equal">
      <formula>0</formula>
    </cfRule>
  </conditionalFormatting>
  <conditionalFormatting sqref="AJ151:AK151">
    <cfRule type="cellIs" dxfId="5148" priority="5022" operator="equal">
      <formula>0</formula>
    </cfRule>
  </conditionalFormatting>
  <conditionalFormatting sqref="AJ151:AK151">
    <cfRule type="cellIs" dxfId="5147" priority="5021" operator="equal">
      <formula>0</formula>
    </cfRule>
  </conditionalFormatting>
  <conditionalFormatting sqref="AJ152:AK152">
    <cfRule type="cellIs" dxfId="5146" priority="5020" operator="equal">
      <formula>0</formula>
    </cfRule>
  </conditionalFormatting>
  <conditionalFormatting sqref="AJ151:AK151">
    <cfRule type="cellIs" dxfId="5145" priority="5019" operator="equal">
      <formula>0</formula>
    </cfRule>
  </conditionalFormatting>
  <conditionalFormatting sqref="AJ152:AK152">
    <cfRule type="cellIs" dxfId="5144" priority="5018" operator="equal">
      <formula>0</formula>
    </cfRule>
  </conditionalFormatting>
  <conditionalFormatting sqref="AJ152:AK152">
    <cfRule type="cellIs" dxfId="5143" priority="5017" operator="equal">
      <formula>0</formula>
    </cfRule>
  </conditionalFormatting>
  <conditionalFormatting sqref="AJ153:AK153">
    <cfRule type="cellIs" dxfId="5142" priority="5016" operator="equal">
      <formula>0</formula>
    </cfRule>
  </conditionalFormatting>
  <conditionalFormatting sqref="AJ150:AK150">
    <cfRule type="cellIs" dxfId="5141" priority="5015" operator="equal">
      <formula>0</formula>
    </cfRule>
  </conditionalFormatting>
  <conditionalFormatting sqref="AJ151:AK151">
    <cfRule type="cellIs" dxfId="5140" priority="5014" operator="equal">
      <formula>0</formula>
    </cfRule>
  </conditionalFormatting>
  <conditionalFormatting sqref="AJ151:AK151">
    <cfRule type="cellIs" dxfId="5139" priority="5013" operator="equal">
      <formula>0</formula>
    </cfRule>
  </conditionalFormatting>
  <conditionalFormatting sqref="AJ152:AK152">
    <cfRule type="cellIs" dxfId="5138" priority="5012" operator="equal">
      <formula>0</formula>
    </cfRule>
  </conditionalFormatting>
  <conditionalFormatting sqref="AJ151:AK151">
    <cfRule type="cellIs" dxfId="5137" priority="5011" operator="equal">
      <formula>0</formula>
    </cfRule>
  </conditionalFormatting>
  <conditionalFormatting sqref="AJ152:AK152">
    <cfRule type="cellIs" dxfId="5136" priority="5010" operator="equal">
      <formula>0</formula>
    </cfRule>
  </conditionalFormatting>
  <conditionalFormatting sqref="AJ152:AK152">
    <cfRule type="cellIs" dxfId="5135" priority="5009" operator="equal">
      <formula>0</formula>
    </cfRule>
  </conditionalFormatting>
  <conditionalFormatting sqref="AJ153:AK153">
    <cfRule type="cellIs" dxfId="5134" priority="5008" operator="equal">
      <formula>0</formula>
    </cfRule>
  </conditionalFormatting>
  <conditionalFormatting sqref="AJ152:AK152">
    <cfRule type="cellIs" dxfId="5133" priority="5007" operator="equal">
      <formula>0</formula>
    </cfRule>
  </conditionalFormatting>
  <conditionalFormatting sqref="AJ153:AK153">
    <cfRule type="cellIs" dxfId="5132" priority="5006" operator="equal">
      <formula>0</formula>
    </cfRule>
  </conditionalFormatting>
  <conditionalFormatting sqref="AJ153:AK153">
    <cfRule type="cellIs" dxfId="5131" priority="5005" operator="equal">
      <formula>0</formula>
    </cfRule>
  </conditionalFormatting>
  <conditionalFormatting sqref="AJ154:AK154">
    <cfRule type="cellIs" dxfId="5130" priority="5004" operator="equal">
      <formula>0</formula>
    </cfRule>
  </conditionalFormatting>
  <conditionalFormatting sqref="AJ153:AK153">
    <cfRule type="cellIs" dxfId="5129" priority="5003" operator="equal">
      <formula>0</formula>
    </cfRule>
  </conditionalFormatting>
  <conditionalFormatting sqref="AJ154:AK154">
    <cfRule type="cellIs" dxfId="5128" priority="5002" operator="equal">
      <formula>0</formula>
    </cfRule>
  </conditionalFormatting>
  <conditionalFormatting sqref="AJ154:AK154">
    <cfRule type="cellIs" dxfId="5127" priority="5001" operator="equal">
      <formula>0</formula>
    </cfRule>
  </conditionalFormatting>
  <conditionalFormatting sqref="AJ155:AK155">
    <cfRule type="cellIs" dxfId="5126" priority="5000" operator="equal">
      <formula>0</formula>
    </cfRule>
  </conditionalFormatting>
  <conditionalFormatting sqref="AJ149:AK149">
    <cfRule type="cellIs" dxfId="5125" priority="4999" operator="equal">
      <formula>0</formula>
    </cfRule>
  </conditionalFormatting>
  <conditionalFormatting sqref="AJ150:AK150">
    <cfRule type="cellIs" dxfId="5124" priority="4998" operator="equal">
      <formula>0</formula>
    </cfRule>
  </conditionalFormatting>
  <conditionalFormatting sqref="AJ150:AK150">
    <cfRule type="cellIs" dxfId="5123" priority="4997" operator="equal">
      <formula>0</formula>
    </cfRule>
  </conditionalFormatting>
  <conditionalFormatting sqref="AJ151:AK151">
    <cfRule type="cellIs" dxfId="5122" priority="4996" operator="equal">
      <formula>0</formula>
    </cfRule>
  </conditionalFormatting>
  <conditionalFormatting sqref="AJ150:AK150">
    <cfRule type="cellIs" dxfId="5121" priority="4995" operator="equal">
      <formula>0</formula>
    </cfRule>
  </conditionalFormatting>
  <conditionalFormatting sqref="AJ151:AK151">
    <cfRule type="cellIs" dxfId="5120" priority="4994" operator="equal">
      <formula>0</formula>
    </cfRule>
  </conditionalFormatting>
  <conditionalFormatting sqref="AJ151:AK151">
    <cfRule type="cellIs" dxfId="5119" priority="4993" operator="equal">
      <formula>0</formula>
    </cfRule>
  </conditionalFormatting>
  <conditionalFormatting sqref="AJ152:AK152">
    <cfRule type="cellIs" dxfId="5118" priority="4992" operator="equal">
      <formula>0</formula>
    </cfRule>
  </conditionalFormatting>
  <conditionalFormatting sqref="AJ151:AK151">
    <cfRule type="cellIs" dxfId="5117" priority="4991" operator="equal">
      <formula>0</formula>
    </cfRule>
  </conditionalFormatting>
  <conditionalFormatting sqref="AJ152:AK152">
    <cfRule type="cellIs" dxfId="5116" priority="4990" operator="equal">
      <formula>0</formula>
    </cfRule>
  </conditionalFormatting>
  <conditionalFormatting sqref="AJ152:AK152">
    <cfRule type="cellIs" dxfId="5115" priority="4989" operator="equal">
      <formula>0</formula>
    </cfRule>
  </conditionalFormatting>
  <conditionalFormatting sqref="AJ153:AK153">
    <cfRule type="cellIs" dxfId="5114" priority="4988" operator="equal">
      <formula>0</formula>
    </cfRule>
  </conditionalFormatting>
  <conditionalFormatting sqref="AJ152:AK152">
    <cfRule type="cellIs" dxfId="5113" priority="4987" operator="equal">
      <formula>0</formula>
    </cfRule>
  </conditionalFormatting>
  <conditionalFormatting sqref="AJ153:AK153">
    <cfRule type="cellIs" dxfId="5112" priority="4986" operator="equal">
      <formula>0</formula>
    </cfRule>
  </conditionalFormatting>
  <conditionalFormatting sqref="AJ153:AK153">
    <cfRule type="cellIs" dxfId="5111" priority="4985" operator="equal">
      <formula>0</formula>
    </cfRule>
  </conditionalFormatting>
  <conditionalFormatting sqref="AJ154:AK154">
    <cfRule type="cellIs" dxfId="5110" priority="4984" operator="equal">
      <formula>0</formula>
    </cfRule>
  </conditionalFormatting>
  <conditionalFormatting sqref="AJ149:AK149">
    <cfRule type="cellIs" dxfId="5109" priority="4983" operator="equal">
      <formula>0</formula>
    </cfRule>
  </conditionalFormatting>
  <conditionalFormatting sqref="AJ150:AK150">
    <cfRule type="cellIs" dxfId="5108" priority="4982" operator="equal">
      <formula>0</formula>
    </cfRule>
  </conditionalFormatting>
  <conditionalFormatting sqref="AJ150:AK150">
    <cfRule type="cellIs" dxfId="5107" priority="4981" operator="equal">
      <formula>0</formula>
    </cfRule>
  </conditionalFormatting>
  <conditionalFormatting sqref="AJ151:AK151">
    <cfRule type="cellIs" dxfId="5106" priority="4980" operator="equal">
      <formula>0</formula>
    </cfRule>
  </conditionalFormatting>
  <conditionalFormatting sqref="AJ150:AK150">
    <cfRule type="cellIs" dxfId="5105" priority="4979" operator="equal">
      <formula>0</formula>
    </cfRule>
  </conditionalFormatting>
  <conditionalFormatting sqref="AJ151:AK151">
    <cfRule type="cellIs" dxfId="5104" priority="4978" operator="equal">
      <formula>0</formula>
    </cfRule>
  </conditionalFormatting>
  <conditionalFormatting sqref="AJ151:AK151">
    <cfRule type="cellIs" dxfId="5103" priority="4977" operator="equal">
      <formula>0</formula>
    </cfRule>
  </conditionalFormatting>
  <conditionalFormatting sqref="AJ152:AK152">
    <cfRule type="cellIs" dxfId="5102" priority="4976" operator="equal">
      <formula>0</formula>
    </cfRule>
  </conditionalFormatting>
  <conditionalFormatting sqref="AJ151:AK151">
    <cfRule type="cellIs" dxfId="5101" priority="4975" operator="equal">
      <formula>0</formula>
    </cfRule>
  </conditionalFormatting>
  <conditionalFormatting sqref="AJ152:AK152">
    <cfRule type="cellIs" dxfId="5100" priority="4974" operator="equal">
      <formula>0</formula>
    </cfRule>
  </conditionalFormatting>
  <conditionalFormatting sqref="AJ152:AK152">
    <cfRule type="cellIs" dxfId="5099" priority="4973" operator="equal">
      <formula>0</formula>
    </cfRule>
  </conditionalFormatting>
  <conditionalFormatting sqref="AJ153:AK153">
    <cfRule type="cellIs" dxfId="5098" priority="4972" operator="equal">
      <formula>0</formula>
    </cfRule>
  </conditionalFormatting>
  <conditionalFormatting sqref="AJ152:AK152">
    <cfRule type="cellIs" dxfId="5097" priority="4971" operator="equal">
      <formula>0</formula>
    </cfRule>
  </conditionalFormatting>
  <conditionalFormatting sqref="AJ153:AK153">
    <cfRule type="cellIs" dxfId="5096" priority="4970" operator="equal">
      <formula>0</formula>
    </cfRule>
  </conditionalFormatting>
  <conditionalFormatting sqref="AJ153:AK153">
    <cfRule type="cellIs" dxfId="5095" priority="4969" operator="equal">
      <formula>0</formula>
    </cfRule>
  </conditionalFormatting>
  <conditionalFormatting sqref="AJ148:AK148">
    <cfRule type="cellIs" dxfId="5094" priority="4968" operator="equal">
      <formula>0</formula>
    </cfRule>
  </conditionalFormatting>
  <conditionalFormatting sqref="AJ149:AK149">
    <cfRule type="cellIs" dxfId="5093" priority="4967" operator="equal">
      <formula>0</formula>
    </cfRule>
  </conditionalFormatting>
  <conditionalFormatting sqref="AJ149:AK149">
    <cfRule type="cellIs" dxfId="5092" priority="4966" operator="equal">
      <formula>0</formula>
    </cfRule>
  </conditionalFormatting>
  <conditionalFormatting sqref="AJ150:AK150">
    <cfRule type="cellIs" dxfId="5091" priority="4965" operator="equal">
      <formula>0</formula>
    </cfRule>
  </conditionalFormatting>
  <conditionalFormatting sqref="AJ149:AK149">
    <cfRule type="cellIs" dxfId="5090" priority="4964" operator="equal">
      <formula>0</formula>
    </cfRule>
  </conditionalFormatting>
  <conditionalFormatting sqref="AJ150:AK150">
    <cfRule type="cellIs" dxfId="5089" priority="4963" operator="equal">
      <formula>0</formula>
    </cfRule>
  </conditionalFormatting>
  <conditionalFormatting sqref="AJ150:AK150">
    <cfRule type="cellIs" dxfId="5088" priority="4962" operator="equal">
      <formula>0</formula>
    </cfRule>
  </conditionalFormatting>
  <conditionalFormatting sqref="AJ151:AK151">
    <cfRule type="cellIs" dxfId="5087" priority="4961" operator="equal">
      <formula>0</formula>
    </cfRule>
  </conditionalFormatting>
  <conditionalFormatting sqref="AJ150:AK150">
    <cfRule type="cellIs" dxfId="5086" priority="4960" operator="equal">
      <formula>0</formula>
    </cfRule>
  </conditionalFormatting>
  <conditionalFormatting sqref="AJ151:AK151">
    <cfRule type="cellIs" dxfId="5085" priority="4959" operator="equal">
      <formula>0</formula>
    </cfRule>
  </conditionalFormatting>
  <conditionalFormatting sqref="AJ151:AK151">
    <cfRule type="cellIs" dxfId="5084" priority="4958" operator="equal">
      <formula>0</formula>
    </cfRule>
  </conditionalFormatting>
  <conditionalFormatting sqref="AJ152:AK152">
    <cfRule type="cellIs" dxfId="5083" priority="4957" operator="equal">
      <formula>0</formula>
    </cfRule>
  </conditionalFormatting>
  <conditionalFormatting sqref="AJ151:AK151">
    <cfRule type="cellIs" dxfId="5082" priority="4956" operator="equal">
      <formula>0</formula>
    </cfRule>
  </conditionalFormatting>
  <conditionalFormatting sqref="AJ152:AK152">
    <cfRule type="cellIs" dxfId="5081" priority="4955" operator="equal">
      <formula>0</formula>
    </cfRule>
  </conditionalFormatting>
  <conditionalFormatting sqref="AJ152:AK152">
    <cfRule type="cellIs" dxfId="5080" priority="4954" operator="equal">
      <formula>0</formula>
    </cfRule>
  </conditionalFormatting>
  <conditionalFormatting sqref="AJ153:AK153">
    <cfRule type="cellIs" dxfId="5079" priority="4953" operator="equal">
      <formula>0</formula>
    </cfRule>
  </conditionalFormatting>
  <conditionalFormatting sqref="AJ151:AK151">
    <cfRule type="cellIs" dxfId="5078" priority="4952" operator="equal">
      <formula>0</formula>
    </cfRule>
  </conditionalFormatting>
  <conditionalFormatting sqref="AJ152:AK152">
    <cfRule type="cellIs" dxfId="5077" priority="4951" operator="equal">
      <formula>0</formula>
    </cfRule>
  </conditionalFormatting>
  <conditionalFormatting sqref="AJ152:AK152">
    <cfRule type="cellIs" dxfId="5076" priority="4950" operator="equal">
      <formula>0</formula>
    </cfRule>
  </conditionalFormatting>
  <conditionalFormatting sqref="AJ153:AK153">
    <cfRule type="cellIs" dxfId="5075" priority="4949" operator="equal">
      <formula>0</formula>
    </cfRule>
  </conditionalFormatting>
  <conditionalFormatting sqref="AJ152:AK152">
    <cfRule type="cellIs" dxfId="5074" priority="4948" operator="equal">
      <formula>0</formula>
    </cfRule>
  </conditionalFormatting>
  <conditionalFormatting sqref="AJ153:AK153">
    <cfRule type="cellIs" dxfId="5073" priority="4947" operator="equal">
      <formula>0</formula>
    </cfRule>
  </conditionalFormatting>
  <conditionalFormatting sqref="AJ153:AK153">
    <cfRule type="cellIs" dxfId="5072" priority="4946" operator="equal">
      <formula>0</formula>
    </cfRule>
  </conditionalFormatting>
  <conditionalFormatting sqref="AJ154:AK154">
    <cfRule type="cellIs" dxfId="5071" priority="4945" operator="equal">
      <formula>0</formula>
    </cfRule>
  </conditionalFormatting>
  <conditionalFormatting sqref="AJ153:AK153">
    <cfRule type="cellIs" dxfId="5070" priority="4944" operator="equal">
      <formula>0</formula>
    </cfRule>
  </conditionalFormatting>
  <conditionalFormatting sqref="AJ154:AK154">
    <cfRule type="cellIs" dxfId="5069" priority="4943" operator="equal">
      <formula>0</formula>
    </cfRule>
  </conditionalFormatting>
  <conditionalFormatting sqref="AJ154:AK154">
    <cfRule type="cellIs" dxfId="5068" priority="4942" operator="equal">
      <formula>0</formula>
    </cfRule>
  </conditionalFormatting>
  <conditionalFormatting sqref="AJ155:AK155">
    <cfRule type="cellIs" dxfId="5067" priority="4941" operator="equal">
      <formula>0</formula>
    </cfRule>
  </conditionalFormatting>
  <conditionalFormatting sqref="AJ154:AK154">
    <cfRule type="cellIs" dxfId="5066" priority="4940" operator="equal">
      <formula>0</formula>
    </cfRule>
  </conditionalFormatting>
  <conditionalFormatting sqref="AJ155:AK155">
    <cfRule type="cellIs" dxfId="5065" priority="4939" operator="equal">
      <formula>0</formula>
    </cfRule>
  </conditionalFormatting>
  <conditionalFormatting sqref="AJ155:AK155">
    <cfRule type="cellIs" dxfId="5064" priority="4938" operator="equal">
      <formula>0</formula>
    </cfRule>
  </conditionalFormatting>
  <conditionalFormatting sqref="AJ150:AK150">
    <cfRule type="cellIs" dxfId="5063" priority="4937" operator="equal">
      <formula>0</formula>
    </cfRule>
  </conditionalFormatting>
  <conditionalFormatting sqref="AJ151:AK151">
    <cfRule type="cellIs" dxfId="5062" priority="4936" operator="equal">
      <formula>0</formula>
    </cfRule>
  </conditionalFormatting>
  <conditionalFormatting sqref="AJ151:AK151">
    <cfRule type="cellIs" dxfId="5061" priority="4935" operator="equal">
      <formula>0</formula>
    </cfRule>
  </conditionalFormatting>
  <conditionalFormatting sqref="AJ152:AK152">
    <cfRule type="cellIs" dxfId="5060" priority="4934" operator="equal">
      <formula>0</formula>
    </cfRule>
  </conditionalFormatting>
  <conditionalFormatting sqref="AJ151:AK151">
    <cfRule type="cellIs" dxfId="5059" priority="4933" operator="equal">
      <formula>0</formula>
    </cfRule>
  </conditionalFormatting>
  <conditionalFormatting sqref="AJ152:AK152">
    <cfRule type="cellIs" dxfId="5058" priority="4932" operator="equal">
      <formula>0</formula>
    </cfRule>
  </conditionalFormatting>
  <conditionalFormatting sqref="AJ152:AK152">
    <cfRule type="cellIs" dxfId="5057" priority="4931" operator="equal">
      <formula>0</formula>
    </cfRule>
  </conditionalFormatting>
  <conditionalFormatting sqref="AJ153:AK153">
    <cfRule type="cellIs" dxfId="5056" priority="4930" operator="equal">
      <formula>0</formula>
    </cfRule>
  </conditionalFormatting>
  <conditionalFormatting sqref="AJ152:AK152">
    <cfRule type="cellIs" dxfId="5055" priority="4929" operator="equal">
      <formula>0</formula>
    </cfRule>
  </conditionalFormatting>
  <conditionalFormatting sqref="AJ153:AK153">
    <cfRule type="cellIs" dxfId="5054" priority="4928" operator="equal">
      <formula>0</formula>
    </cfRule>
  </conditionalFormatting>
  <conditionalFormatting sqref="AJ153:AK153">
    <cfRule type="cellIs" dxfId="5053" priority="4927" operator="equal">
      <formula>0</formula>
    </cfRule>
  </conditionalFormatting>
  <conditionalFormatting sqref="AJ154:AK154">
    <cfRule type="cellIs" dxfId="5052" priority="4926" operator="equal">
      <formula>0</formula>
    </cfRule>
  </conditionalFormatting>
  <conditionalFormatting sqref="AJ153:AK153">
    <cfRule type="cellIs" dxfId="5051" priority="4925" operator="equal">
      <formula>0</formula>
    </cfRule>
  </conditionalFormatting>
  <conditionalFormatting sqref="AJ154:AK154">
    <cfRule type="cellIs" dxfId="5050" priority="4924" operator="equal">
      <formula>0</formula>
    </cfRule>
  </conditionalFormatting>
  <conditionalFormatting sqref="AJ154:AK154">
    <cfRule type="cellIs" dxfId="5049" priority="4923" operator="equal">
      <formula>0</formula>
    </cfRule>
  </conditionalFormatting>
  <conditionalFormatting sqref="AJ155:AK155">
    <cfRule type="cellIs" dxfId="5048" priority="4922" operator="equal">
      <formula>0</formula>
    </cfRule>
  </conditionalFormatting>
  <conditionalFormatting sqref="AJ150:AK150">
    <cfRule type="cellIs" dxfId="5047" priority="4921" operator="equal">
      <formula>0</formula>
    </cfRule>
  </conditionalFormatting>
  <conditionalFormatting sqref="AJ151:AK151">
    <cfRule type="cellIs" dxfId="5046" priority="4920" operator="equal">
      <formula>0</formula>
    </cfRule>
  </conditionalFormatting>
  <conditionalFormatting sqref="AJ151:AK151">
    <cfRule type="cellIs" dxfId="5045" priority="4919" operator="equal">
      <formula>0</formula>
    </cfRule>
  </conditionalFormatting>
  <conditionalFormatting sqref="AJ152:AK152">
    <cfRule type="cellIs" dxfId="5044" priority="4918" operator="equal">
      <formula>0</formula>
    </cfRule>
  </conditionalFormatting>
  <conditionalFormatting sqref="AJ151:AK151">
    <cfRule type="cellIs" dxfId="5043" priority="4917" operator="equal">
      <formula>0</formula>
    </cfRule>
  </conditionalFormatting>
  <conditionalFormatting sqref="AJ152:AK152">
    <cfRule type="cellIs" dxfId="5042" priority="4916" operator="equal">
      <formula>0</formula>
    </cfRule>
  </conditionalFormatting>
  <conditionalFormatting sqref="AJ152:AK152">
    <cfRule type="cellIs" dxfId="5041" priority="4915" operator="equal">
      <formula>0</formula>
    </cfRule>
  </conditionalFormatting>
  <conditionalFormatting sqref="AJ153:AK153">
    <cfRule type="cellIs" dxfId="5040" priority="4914" operator="equal">
      <formula>0</formula>
    </cfRule>
  </conditionalFormatting>
  <conditionalFormatting sqref="AJ152:AK152">
    <cfRule type="cellIs" dxfId="5039" priority="4913" operator="equal">
      <formula>0</formula>
    </cfRule>
  </conditionalFormatting>
  <conditionalFormatting sqref="AJ153:AK153">
    <cfRule type="cellIs" dxfId="5038" priority="4912" operator="equal">
      <formula>0</formula>
    </cfRule>
  </conditionalFormatting>
  <conditionalFormatting sqref="AJ153:AK153">
    <cfRule type="cellIs" dxfId="5037" priority="4911" operator="equal">
      <formula>0</formula>
    </cfRule>
  </conditionalFormatting>
  <conditionalFormatting sqref="AJ154:AK154">
    <cfRule type="cellIs" dxfId="5036" priority="4910" operator="equal">
      <formula>0</formula>
    </cfRule>
  </conditionalFormatting>
  <conditionalFormatting sqref="AJ153:AK153">
    <cfRule type="cellIs" dxfId="5035" priority="4909" operator="equal">
      <formula>0</formula>
    </cfRule>
  </conditionalFormatting>
  <conditionalFormatting sqref="AJ154:AK154">
    <cfRule type="cellIs" dxfId="5034" priority="4908" operator="equal">
      <formula>0</formula>
    </cfRule>
  </conditionalFormatting>
  <conditionalFormatting sqref="AJ154:AK154">
    <cfRule type="cellIs" dxfId="5033" priority="4907" operator="equal">
      <formula>0</formula>
    </cfRule>
  </conditionalFormatting>
  <conditionalFormatting sqref="AJ149:AK149">
    <cfRule type="cellIs" dxfId="5032" priority="4906" operator="equal">
      <formula>0</formula>
    </cfRule>
  </conditionalFormatting>
  <conditionalFormatting sqref="AJ150:AK150">
    <cfRule type="cellIs" dxfId="5031" priority="4905" operator="equal">
      <formula>0</formula>
    </cfRule>
  </conditionalFormatting>
  <conditionalFormatting sqref="AJ150:AK150">
    <cfRule type="cellIs" dxfId="5030" priority="4904" operator="equal">
      <formula>0</formula>
    </cfRule>
  </conditionalFormatting>
  <conditionalFormatting sqref="AJ151:AK151">
    <cfRule type="cellIs" dxfId="5029" priority="4903" operator="equal">
      <formula>0</formula>
    </cfRule>
  </conditionalFormatting>
  <conditionalFormatting sqref="AJ150:AK150">
    <cfRule type="cellIs" dxfId="5028" priority="4902" operator="equal">
      <formula>0</formula>
    </cfRule>
  </conditionalFormatting>
  <conditionalFormatting sqref="AJ151:AK151">
    <cfRule type="cellIs" dxfId="5027" priority="4901" operator="equal">
      <formula>0</formula>
    </cfRule>
  </conditionalFormatting>
  <conditionalFormatting sqref="AJ151:AK151">
    <cfRule type="cellIs" dxfId="5026" priority="4900" operator="equal">
      <formula>0</formula>
    </cfRule>
  </conditionalFormatting>
  <conditionalFormatting sqref="AJ152:AK152">
    <cfRule type="cellIs" dxfId="5025" priority="4899" operator="equal">
      <formula>0</formula>
    </cfRule>
  </conditionalFormatting>
  <conditionalFormatting sqref="AJ151:AK151">
    <cfRule type="cellIs" dxfId="5024" priority="4898" operator="equal">
      <formula>0</formula>
    </cfRule>
  </conditionalFormatting>
  <conditionalFormatting sqref="AJ152:AK152">
    <cfRule type="cellIs" dxfId="5023" priority="4897" operator="equal">
      <formula>0</formula>
    </cfRule>
  </conditionalFormatting>
  <conditionalFormatting sqref="AJ152:AK152">
    <cfRule type="cellIs" dxfId="5022" priority="4896" operator="equal">
      <formula>0</formula>
    </cfRule>
  </conditionalFormatting>
  <conditionalFormatting sqref="AJ153:AK153">
    <cfRule type="cellIs" dxfId="5021" priority="4895" operator="equal">
      <formula>0</formula>
    </cfRule>
  </conditionalFormatting>
  <conditionalFormatting sqref="AJ152:AK152">
    <cfRule type="cellIs" dxfId="5020" priority="4894" operator="equal">
      <formula>0</formula>
    </cfRule>
  </conditionalFormatting>
  <conditionalFormatting sqref="AJ153:AK153">
    <cfRule type="cellIs" dxfId="5019" priority="4893" operator="equal">
      <formula>0</formula>
    </cfRule>
  </conditionalFormatting>
  <conditionalFormatting sqref="AJ153:AK153">
    <cfRule type="cellIs" dxfId="5018" priority="4892" operator="equal">
      <formula>0</formula>
    </cfRule>
  </conditionalFormatting>
  <conditionalFormatting sqref="AJ154:AK154">
    <cfRule type="cellIs" dxfId="5017" priority="4891" operator="equal">
      <formula>0</formula>
    </cfRule>
  </conditionalFormatting>
  <conditionalFormatting sqref="AJ151:AK151">
    <cfRule type="cellIs" dxfId="5016" priority="4890" operator="equal">
      <formula>0</formula>
    </cfRule>
  </conditionalFormatting>
  <conditionalFormatting sqref="AJ152:AK152">
    <cfRule type="cellIs" dxfId="5015" priority="4889" operator="equal">
      <formula>0</formula>
    </cfRule>
  </conditionalFormatting>
  <conditionalFormatting sqref="AJ152:AK152">
    <cfRule type="cellIs" dxfId="5014" priority="4888" operator="equal">
      <formula>0</formula>
    </cfRule>
  </conditionalFormatting>
  <conditionalFormatting sqref="AJ153:AK153">
    <cfRule type="cellIs" dxfId="5013" priority="4887" operator="equal">
      <formula>0</formula>
    </cfRule>
  </conditionalFormatting>
  <conditionalFormatting sqref="AJ152:AK152">
    <cfRule type="cellIs" dxfId="5012" priority="4886" operator="equal">
      <formula>0</formula>
    </cfRule>
  </conditionalFormatting>
  <conditionalFormatting sqref="AJ153:AK153">
    <cfRule type="cellIs" dxfId="5011" priority="4885" operator="equal">
      <formula>0</formula>
    </cfRule>
  </conditionalFormatting>
  <conditionalFormatting sqref="AJ153:AK153">
    <cfRule type="cellIs" dxfId="5010" priority="4884" operator="equal">
      <formula>0</formula>
    </cfRule>
  </conditionalFormatting>
  <conditionalFormatting sqref="AJ154:AK154">
    <cfRule type="cellIs" dxfId="5009" priority="4883" operator="equal">
      <formula>0</formula>
    </cfRule>
  </conditionalFormatting>
  <conditionalFormatting sqref="AJ153:AK153">
    <cfRule type="cellIs" dxfId="5008" priority="4882" operator="equal">
      <formula>0</formula>
    </cfRule>
  </conditionalFormatting>
  <conditionalFormatting sqref="AJ154:AK154">
    <cfRule type="cellIs" dxfId="5007" priority="4881" operator="equal">
      <formula>0</formula>
    </cfRule>
  </conditionalFormatting>
  <conditionalFormatting sqref="AJ154:AK154">
    <cfRule type="cellIs" dxfId="5006" priority="4880" operator="equal">
      <formula>0</formula>
    </cfRule>
  </conditionalFormatting>
  <conditionalFormatting sqref="AJ155:AK155">
    <cfRule type="cellIs" dxfId="5005" priority="4879" operator="equal">
      <formula>0</formula>
    </cfRule>
  </conditionalFormatting>
  <conditionalFormatting sqref="AJ154:AK154">
    <cfRule type="cellIs" dxfId="5004" priority="4878" operator="equal">
      <formula>0</formula>
    </cfRule>
  </conditionalFormatting>
  <conditionalFormatting sqref="AJ155:AK155">
    <cfRule type="cellIs" dxfId="5003" priority="4877" operator="equal">
      <formula>0</formula>
    </cfRule>
  </conditionalFormatting>
  <conditionalFormatting sqref="AJ155:AK155">
    <cfRule type="cellIs" dxfId="5002" priority="4876" operator="equal">
      <formula>0</formula>
    </cfRule>
  </conditionalFormatting>
  <conditionalFormatting sqref="AJ150:AK150">
    <cfRule type="cellIs" dxfId="5001" priority="4875" operator="equal">
      <formula>0</formula>
    </cfRule>
  </conditionalFormatting>
  <conditionalFormatting sqref="AJ151:AK151">
    <cfRule type="cellIs" dxfId="5000" priority="4874" operator="equal">
      <formula>0</formula>
    </cfRule>
  </conditionalFormatting>
  <conditionalFormatting sqref="AJ151:AK151">
    <cfRule type="cellIs" dxfId="4999" priority="4873" operator="equal">
      <formula>0</formula>
    </cfRule>
  </conditionalFormatting>
  <conditionalFormatting sqref="AJ152:AK152">
    <cfRule type="cellIs" dxfId="4998" priority="4872" operator="equal">
      <formula>0</formula>
    </cfRule>
  </conditionalFormatting>
  <conditionalFormatting sqref="AJ151:AK151">
    <cfRule type="cellIs" dxfId="4997" priority="4871" operator="equal">
      <formula>0</formula>
    </cfRule>
  </conditionalFormatting>
  <conditionalFormatting sqref="AJ152:AK152">
    <cfRule type="cellIs" dxfId="4996" priority="4870" operator="equal">
      <formula>0</formula>
    </cfRule>
  </conditionalFormatting>
  <conditionalFormatting sqref="AJ152:AK152">
    <cfRule type="cellIs" dxfId="4995" priority="4869" operator="equal">
      <formula>0</formula>
    </cfRule>
  </conditionalFormatting>
  <conditionalFormatting sqref="AJ153:AK153">
    <cfRule type="cellIs" dxfId="4994" priority="4868" operator="equal">
      <formula>0</formula>
    </cfRule>
  </conditionalFormatting>
  <conditionalFormatting sqref="AJ152:AK152">
    <cfRule type="cellIs" dxfId="4993" priority="4867" operator="equal">
      <formula>0</formula>
    </cfRule>
  </conditionalFormatting>
  <conditionalFormatting sqref="AJ153:AK153">
    <cfRule type="cellIs" dxfId="4992" priority="4866" operator="equal">
      <formula>0</formula>
    </cfRule>
  </conditionalFormatting>
  <conditionalFormatting sqref="AJ153:AK153">
    <cfRule type="cellIs" dxfId="4991" priority="4865" operator="equal">
      <formula>0</formula>
    </cfRule>
  </conditionalFormatting>
  <conditionalFormatting sqref="AJ154:AK154">
    <cfRule type="cellIs" dxfId="4990" priority="4864" operator="equal">
      <formula>0</formula>
    </cfRule>
  </conditionalFormatting>
  <conditionalFormatting sqref="AJ153:AK153">
    <cfRule type="cellIs" dxfId="4989" priority="4863" operator="equal">
      <formula>0</formula>
    </cfRule>
  </conditionalFormatting>
  <conditionalFormatting sqref="AJ154:AK154">
    <cfRule type="cellIs" dxfId="4988" priority="4862" operator="equal">
      <formula>0</formula>
    </cfRule>
  </conditionalFormatting>
  <conditionalFormatting sqref="AJ154:AK154">
    <cfRule type="cellIs" dxfId="4987" priority="4861" operator="equal">
      <formula>0</formula>
    </cfRule>
  </conditionalFormatting>
  <conditionalFormatting sqref="AJ155:AK155">
    <cfRule type="cellIs" dxfId="4986" priority="4860" operator="equal">
      <formula>0</formula>
    </cfRule>
  </conditionalFormatting>
  <conditionalFormatting sqref="AJ150:AK150">
    <cfRule type="cellIs" dxfId="4985" priority="4859" operator="equal">
      <formula>0</formula>
    </cfRule>
  </conditionalFormatting>
  <conditionalFormatting sqref="AJ151:AK151">
    <cfRule type="cellIs" dxfId="4984" priority="4858" operator="equal">
      <formula>0</formula>
    </cfRule>
  </conditionalFormatting>
  <conditionalFormatting sqref="AJ151:AK151">
    <cfRule type="cellIs" dxfId="4983" priority="4857" operator="equal">
      <formula>0</formula>
    </cfRule>
  </conditionalFormatting>
  <conditionalFormatting sqref="AJ152:AK152">
    <cfRule type="cellIs" dxfId="4982" priority="4856" operator="equal">
      <formula>0</formula>
    </cfRule>
  </conditionalFormatting>
  <conditionalFormatting sqref="AJ151:AK151">
    <cfRule type="cellIs" dxfId="4981" priority="4855" operator="equal">
      <formula>0</formula>
    </cfRule>
  </conditionalFormatting>
  <conditionalFormatting sqref="AJ152:AK152">
    <cfRule type="cellIs" dxfId="4980" priority="4854" operator="equal">
      <formula>0</formula>
    </cfRule>
  </conditionalFormatting>
  <conditionalFormatting sqref="AJ152:AK152">
    <cfRule type="cellIs" dxfId="4979" priority="4853" operator="equal">
      <formula>0</formula>
    </cfRule>
  </conditionalFormatting>
  <conditionalFormatting sqref="AJ153:AK153">
    <cfRule type="cellIs" dxfId="4978" priority="4852" operator="equal">
      <formula>0</formula>
    </cfRule>
  </conditionalFormatting>
  <conditionalFormatting sqref="AJ152:AK152">
    <cfRule type="cellIs" dxfId="4977" priority="4851" operator="equal">
      <formula>0</formula>
    </cfRule>
  </conditionalFormatting>
  <conditionalFormatting sqref="AJ153:AK153">
    <cfRule type="cellIs" dxfId="4976" priority="4850" operator="equal">
      <formula>0</formula>
    </cfRule>
  </conditionalFormatting>
  <conditionalFormatting sqref="AJ153:AK153">
    <cfRule type="cellIs" dxfId="4975" priority="4849" operator="equal">
      <formula>0</formula>
    </cfRule>
  </conditionalFormatting>
  <conditionalFormatting sqref="AJ154:AK154">
    <cfRule type="cellIs" dxfId="4974" priority="4848" operator="equal">
      <formula>0</formula>
    </cfRule>
  </conditionalFormatting>
  <conditionalFormatting sqref="AJ153:AK153">
    <cfRule type="cellIs" dxfId="4973" priority="4847" operator="equal">
      <formula>0</formula>
    </cfRule>
  </conditionalFormatting>
  <conditionalFormatting sqref="AJ154:AK154">
    <cfRule type="cellIs" dxfId="4972" priority="4846" operator="equal">
      <formula>0</formula>
    </cfRule>
  </conditionalFormatting>
  <conditionalFormatting sqref="AJ154:AK154">
    <cfRule type="cellIs" dxfId="4971" priority="4845" operator="equal">
      <formula>0</formula>
    </cfRule>
  </conditionalFormatting>
  <conditionalFormatting sqref="AJ149:AK149">
    <cfRule type="cellIs" dxfId="4970" priority="4844" operator="equal">
      <formula>0</formula>
    </cfRule>
  </conditionalFormatting>
  <conditionalFormatting sqref="AJ150:AK150">
    <cfRule type="cellIs" dxfId="4969" priority="4843" operator="equal">
      <formula>0</formula>
    </cfRule>
  </conditionalFormatting>
  <conditionalFormatting sqref="AJ150:AK150">
    <cfRule type="cellIs" dxfId="4968" priority="4842" operator="equal">
      <formula>0</formula>
    </cfRule>
  </conditionalFormatting>
  <conditionalFormatting sqref="AJ151:AK151">
    <cfRule type="cellIs" dxfId="4967" priority="4841" operator="equal">
      <formula>0</formula>
    </cfRule>
  </conditionalFormatting>
  <conditionalFormatting sqref="AJ150:AK150">
    <cfRule type="cellIs" dxfId="4966" priority="4840" operator="equal">
      <formula>0</formula>
    </cfRule>
  </conditionalFormatting>
  <conditionalFormatting sqref="AJ151:AK151">
    <cfRule type="cellIs" dxfId="4965" priority="4839" operator="equal">
      <formula>0</formula>
    </cfRule>
  </conditionalFormatting>
  <conditionalFormatting sqref="AJ151:AK151">
    <cfRule type="cellIs" dxfId="4964" priority="4838" operator="equal">
      <formula>0</formula>
    </cfRule>
  </conditionalFormatting>
  <conditionalFormatting sqref="AJ152:AK152">
    <cfRule type="cellIs" dxfId="4963" priority="4837" operator="equal">
      <formula>0</formula>
    </cfRule>
  </conditionalFormatting>
  <conditionalFormatting sqref="AJ151:AK151">
    <cfRule type="cellIs" dxfId="4962" priority="4836" operator="equal">
      <formula>0</formula>
    </cfRule>
  </conditionalFormatting>
  <conditionalFormatting sqref="AJ152:AK152">
    <cfRule type="cellIs" dxfId="4961" priority="4835" operator="equal">
      <formula>0</formula>
    </cfRule>
  </conditionalFormatting>
  <conditionalFormatting sqref="AJ152:AK152">
    <cfRule type="cellIs" dxfId="4960" priority="4834" operator="equal">
      <formula>0</formula>
    </cfRule>
  </conditionalFormatting>
  <conditionalFormatting sqref="AJ153:AK153">
    <cfRule type="cellIs" dxfId="4959" priority="4833" operator="equal">
      <formula>0</formula>
    </cfRule>
  </conditionalFormatting>
  <conditionalFormatting sqref="AJ152:AK152">
    <cfRule type="cellIs" dxfId="4958" priority="4832" operator="equal">
      <formula>0</formula>
    </cfRule>
  </conditionalFormatting>
  <conditionalFormatting sqref="AJ153:AK153">
    <cfRule type="cellIs" dxfId="4957" priority="4831" operator="equal">
      <formula>0</formula>
    </cfRule>
  </conditionalFormatting>
  <conditionalFormatting sqref="AJ153:AK153">
    <cfRule type="cellIs" dxfId="4956" priority="4830" operator="equal">
      <formula>0</formula>
    </cfRule>
  </conditionalFormatting>
  <conditionalFormatting sqref="AJ154:AK154">
    <cfRule type="cellIs" dxfId="4955" priority="4829" operator="equal">
      <formula>0</formula>
    </cfRule>
  </conditionalFormatting>
  <conditionalFormatting sqref="AJ152:AK152">
    <cfRule type="cellIs" dxfId="4954" priority="4828" operator="equal">
      <formula>0</formula>
    </cfRule>
  </conditionalFormatting>
  <conditionalFormatting sqref="AJ153:AK153">
    <cfRule type="cellIs" dxfId="4953" priority="4827" operator="equal">
      <formula>0</formula>
    </cfRule>
  </conditionalFormatting>
  <conditionalFormatting sqref="AJ153:AK153">
    <cfRule type="cellIs" dxfId="4952" priority="4826" operator="equal">
      <formula>0</formula>
    </cfRule>
  </conditionalFormatting>
  <conditionalFormatting sqref="AJ154:AK154">
    <cfRule type="cellIs" dxfId="4951" priority="4825" operator="equal">
      <formula>0</formula>
    </cfRule>
  </conditionalFormatting>
  <conditionalFormatting sqref="AJ153:AK153">
    <cfRule type="cellIs" dxfId="4950" priority="4824" operator="equal">
      <formula>0</formula>
    </cfRule>
  </conditionalFormatting>
  <conditionalFormatting sqref="AJ154:AK154">
    <cfRule type="cellIs" dxfId="4949" priority="4823" operator="equal">
      <formula>0</formula>
    </cfRule>
  </conditionalFormatting>
  <conditionalFormatting sqref="AJ154:AK154">
    <cfRule type="cellIs" dxfId="4948" priority="4822" operator="equal">
      <formula>0</formula>
    </cfRule>
  </conditionalFormatting>
  <conditionalFormatting sqref="AJ155:AK155">
    <cfRule type="cellIs" dxfId="4947" priority="4821" operator="equal">
      <formula>0</formula>
    </cfRule>
  </conditionalFormatting>
  <conditionalFormatting sqref="AJ154:AK154">
    <cfRule type="cellIs" dxfId="4946" priority="4820" operator="equal">
      <formula>0</formula>
    </cfRule>
  </conditionalFormatting>
  <conditionalFormatting sqref="AJ155:AK155">
    <cfRule type="cellIs" dxfId="4945" priority="4819" operator="equal">
      <formula>0</formula>
    </cfRule>
  </conditionalFormatting>
  <conditionalFormatting sqref="AJ155:AK155">
    <cfRule type="cellIs" dxfId="4944" priority="4818" operator="equal">
      <formula>0</formula>
    </cfRule>
  </conditionalFormatting>
  <conditionalFormatting sqref="AJ155:AK155">
    <cfRule type="cellIs" dxfId="4943" priority="4817" operator="equal">
      <formula>0</formula>
    </cfRule>
  </conditionalFormatting>
  <conditionalFormatting sqref="AJ151:AK151">
    <cfRule type="cellIs" dxfId="4942" priority="4816" operator="equal">
      <formula>0</formula>
    </cfRule>
  </conditionalFormatting>
  <conditionalFormatting sqref="AJ152:AK152">
    <cfRule type="cellIs" dxfId="4941" priority="4815" operator="equal">
      <formula>0</formula>
    </cfRule>
  </conditionalFormatting>
  <conditionalFormatting sqref="AJ152:AK152">
    <cfRule type="cellIs" dxfId="4940" priority="4814" operator="equal">
      <formula>0</formula>
    </cfRule>
  </conditionalFormatting>
  <conditionalFormatting sqref="AJ153:AK153">
    <cfRule type="cellIs" dxfId="4939" priority="4813" operator="equal">
      <formula>0</formula>
    </cfRule>
  </conditionalFormatting>
  <conditionalFormatting sqref="AJ152:AK152">
    <cfRule type="cellIs" dxfId="4938" priority="4812" operator="equal">
      <formula>0</formula>
    </cfRule>
  </conditionalFormatting>
  <conditionalFormatting sqref="AJ153:AK153">
    <cfRule type="cellIs" dxfId="4937" priority="4811" operator="equal">
      <formula>0</formula>
    </cfRule>
  </conditionalFormatting>
  <conditionalFormatting sqref="AJ153:AK153">
    <cfRule type="cellIs" dxfId="4936" priority="4810" operator="equal">
      <formula>0</formula>
    </cfRule>
  </conditionalFormatting>
  <conditionalFormatting sqref="AJ154:AK154">
    <cfRule type="cellIs" dxfId="4935" priority="4809" operator="equal">
      <formula>0</formula>
    </cfRule>
  </conditionalFormatting>
  <conditionalFormatting sqref="AJ153:AK153">
    <cfRule type="cellIs" dxfId="4934" priority="4808" operator="equal">
      <formula>0</formula>
    </cfRule>
  </conditionalFormatting>
  <conditionalFormatting sqref="AJ154:AK154">
    <cfRule type="cellIs" dxfId="4933" priority="4807" operator="equal">
      <formula>0</formula>
    </cfRule>
  </conditionalFormatting>
  <conditionalFormatting sqref="AJ154:AK154">
    <cfRule type="cellIs" dxfId="4932" priority="4806" operator="equal">
      <formula>0</formula>
    </cfRule>
  </conditionalFormatting>
  <conditionalFormatting sqref="AJ155:AK155">
    <cfRule type="cellIs" dxfId="4931" priority="4805" operator="equal">
      <formula>0</formula>
    </cfRule>
  </conditionalFormatting>
  <conditionalFormatting sqref="AJ154:AK154">
    <cfRule type="cellIs" dxfId="4930" priority="4804" operator="equal">
      <formula>0</formula>
    </cfRule>
  </conditionalFormatting>
  <conditionalFormatting sqref="AJ155:AK155">
    <cfRule type="cellIs" dxfId="4929" priority="4803" operator="equal">
      <formula>0</formula>
    </cfRule>
  </conditionalFormatting>
  <conditionalFormatting sqref="AJ155:AK155">
    <cfRule type="cellIs" dxfId="4928" priority="4802" operator="equal">
      <formula>0</formula>
    </cfRule>
  </conditionalFormatting>
  <conditionalFormatting sqref="AJ151:AK151">
    <cfRule type="cellIs" dxfId="4927" priority="4801" operator="equal">
      <formula>0</formula>
    </cfRule>
  </conditionalFormatting>
  <conditionalFormatting sqref="AJ152:AK152">
    <cfRule type="cellIs" dxfId="4926" priority="4800" operator="equal">
      <formula>0</formula>
    </cfRule>
  </conditionalFormatting>
  <conditionalFormatting sqref="AJ152:AK152">
    <cfRule type="cellIs" dxfId="4925" priority="4799" operator="equal">
      <formula>0</formula>
    </cfRule>
  </conditionalFormatting>
  <conditionalFormatting sqref="AJ153:AK153">
    <cfRule type="cellIs" dxfId="4924" priority="4798" operator="equal">
      <formula>0</formula>
    </cfRule>
  </conditionalFormatting>
  <conditionalFormatting sqref="AJ152:AK152">
    <cfRule type="cellIs" dxfId="4923" priority="4797" operator="equal">
      <formula>0</formula>
    </cfRule>
  </conditionalFormatting>
  <conditionalFormatting sqref="AJ153:AK153">
    <cfRule type="cellIs" dxfId="4922" priority="4796" operator="equal">
      <formula>0</formula>
    </cfRule>
  </conditionalFormatting>
  <conditionalFormatting sqref="AJ153:AK153">
    <cfRule type="cellIs" dxfId="4921" priority="4795" operator="equal">
      <formula>0</formula>
    </cfRule>
  </conditionalFormatting>
  <conditionalFormatting sqref="AJ154:AK154">
    <cfRule type="cellIs" dxfId="4920" priority="4794" operator="equal">
      <formula>0</formula>
    </cfRule>
  </conditionalFormatting>
  <conditionalFormatting sqref="AJ153:AK153">
    <cfRule type="cellIs" dxfId="4919" priority="4793" operator="equal">
      <formula>0</formula>
    </cfRule>
  </conditionalFormatting>
  <conditionalFormatting sqref="AJ154:AK154">
    <cfRule type="cellIs" dxfId="4918" priority="4792" operator="equal">
      <formula>0</formula>
    </cfRule>
  </conditionalFormatting>
  <conditionalFormatting sqref="AJ154:AK154">
    <cfRule type="cellIs" dxfId="4917" priority="4791" operator="equal">
      <formula>0</formula>
    </cfRule>
  </conditionalFormatting>
  <conditionalFormatting sqref="AJ155:AK155">
    <cfRule type="cellIs" dxfId="4916" priority="4790" operator="equal">
      <formula>0</formula>
    </cfRule>
  </conditionalFormatting>
  <conditionalFormatting sqref="AJ154:AK154">
    <cfRule type="cellIs" dxfId="4915" priority="4789" operator="equal">
      <formula>0</formula>
    </cfRule>
  </conditionalFormatting>
  <conditionalFormatting sqref="AJ155:AK155">
    <cfRule type="cellIs" dxfId="4914" priority="4788" operator="equal">
      <formula>0</formula>
    </cfRule>
  </conditionalFormatting>
  <conditionalFormatting sqref="AJ155:AK155">
    <cfRule type="cellIs" dxfId="4913" priority="4787" operator="equal">
      <formula>0</formula>
    </cfRule>
  </conditionalFormatting>
  <conditionalFormatting sqref="AJ150:AK150">
    <cfRule type="cellIs" dxfId="4912" priority="4786" operator="equal">
      <formula>0</formula>
    </cfRule>
  </conditionalFormatting>
  <conditionalFormatting sqref="AJ151:AK151">
    <cfRule type="cellIs" dxfId="4911" priority="4785" operator="equal">
      <formula>0</formula>
    </cfRule>
  </conditionalFormatting>
  <conditionalFormatting sqref="AJ151:AK151">
    <cfRule type="cellIs" dxfId="4910" priority="4784" operator="equal">
      <formula>0</formula>
    </cfRule>
  </conditionalFormatting>
  <conditionalFormatting sqref="AJ152:AK152">
    <cfRule type="cellIs" dxfId="4909" priority="4783" operator="equal">
      <formula>0</formula>
    </cfRule>
  </conditionalFormatting>
  <conditionalFormatting sqref="AJ151:AK151">
    <cfRule type="cellIs" dxfId="4908" priority="4782" operator="equal">
      <formula>0</formula>
    </cfRule>
  </conditionalFormatting>
  <conditionalFormatting sqref="AJ152:AK152">
    <cfRule type="cellIs" dxfId="4907" priority="4781" operator="equal">
      <formula>0</formula>
    </cfRule>
  </conditionalFormatting>
  <conditionalFormatting sqref="AJ152:AK152">
    <cfRule type="cellIs" dxfId="4906" priority="4780" operator="equal">
      <formula>0</formula>
    </cfRule>
  </conditionalFormatting>
  <conditionalFormatting sqref="AJ153:AK153">
    <cfRule type="cellIs" dxfId="4905" priority="4779" operator="equal">
      <formula>0</formula>
    </cfRule>
  </conditionalFormatting>
  <conditionalFormatting sqref="AJ152:AK152">
    <cfRule type="cellIs" dxfId="4904" priority="4778" operator="equal">
      <formula>0</formula>
    </cfRule>
  </conditionalFormatting>
  <conditionalFormatting sqref="AJ153:AK153">
    <cfRule type="cellIs" dxfId="4903" priority="4777" operator="equal">
      <formula>0</formula>
    </cfRule>
  </conditionalFormatting>
  <conditionalFormatting sqref="AJ153:AK153">
    <cfRule type="cellIs" dxfId="4902" priority="4776" operator="equal">
      <formula>0</formula>
    </cfRule>
  </conditionalFormatting>
  <conditionalFormatting sqref="AJ154:AK154">
    <cfRule type="cellIs" dxfId="4901" priority="4775" operator="equal">
      <formula>0</formula>
    </cfRule>
  </conditionalFormatting>
  <conditionalFormatting sqref="AJ153:AK153">
    <cfRule type="cellIs" dxfId="4900" priority="4774" operator="equal">
      <formula>0</formula>
    </cfRule>
  </conditionalFormatting>
  <conditionalFormatting sqref="AJ154:AK154">
    <cfRule type="cellIs" dxfId="4899" priority="4773" operator="equal">
      <formula>0</formula>
    </cfRule>
  </conditionalFormatting>
  <conditionalFormatting sqref="AJ154:AK154">
    <cfRule type="cellIs" dxfId="4898" priority="4772" operator="equal">
      <formula>0</formula>
    </cfRule>
  </conditionalFormatting>
  <conditionalFormatting sqref="AJ155:AK155">
    <cfRule type="cellIs" dxfId="4897" priority="4771" operator="equal">
      <formula>0</formula>
    </cfRule>
  </conditionalFormatting>
  <conditionalFormatting sqref="AJ151:AK151">
    <cfRule type="cellIs" dxfId="4896" priority="4770" operator="equal">
      <formula>0</formula>
    </cfRule>
  </conditionalFormatting>
  <conditionalFormatting sqref="AJ152:AK152">
    <cfRule type="cellIs" dxfId="4895" priority="4769" operator="equal">
      <formula>0</formula>
    </cfRule>
  </conditionalFormatting>
  <conditionalFormatting sqref="AJ152:AK152">
    <cfRule type="cellIs" dxfId="4894" priority="4768" operator="equal">
      <formula>0</formula>
    </cfRule>
  </conditionalFormatting>
  <conditionalFormatting sqref="AJ153:AK153">
    <cfRule type="cellIs" dxfId="4893" priority="4767" operator="equal">
      <formula>0</formula>
    </cfRule>
  </conditionalFormatting>
  <conditionalFormatting sqref="AJ152:AK152">
    <cfRule type="cellIs" dxfId="4892" priority="4766" operator="equal">
      <formula>0</formula>
    </cfRule>
  </conditionalFormatting>
  <conditionalFormatting sqref="AJ153:AK153">
    <cfRule type="cellIs" dxfId="4891" priority="4765" operator="equal">
      <formula>0</formula>
    </cfRule>
  </conditionalFormatting>
  <conditionalFormatting sqref="AJ153:AK153">
    <cfRule type="cellIs" dxfId="4890" priority="4764" operator="equal">
      <formula>0</formula>
    </cfRule>
  </conditionalFormatting>
  <conditionalFormatting sqref="AJ154:AK154">
    <cfRule type="cellIs" dxfId="4889" priority="4763" operator="equal">
      <formula>0</formula>
    </cfRule>
  </conditionalFormatting>
  <conditionalFormatting sqref="AJ153:AK153">
    <cfRule type="cellIs" dxfId="4888" priority="4762" operator="equal">
      <formula>0</formula>
    </cfRule>
  </conditionalFormatting>
  <conditionalFormatting sqref="AJ154:AK154">
    <cfRule type="cellIs" dxfId="4887" priority="4761" operator="equal">
      <formula>0</formula>
    </cfRule>
  </conditionalFormatting>
  <conditionalFormatting sqref="AJ154:AK154">
    <cfRule type="cellIs" dxfId="4886" priority="4760" operator="equal">
      <formula>0</formula>
    </cfRule>
  </conditionalFormatting>
  <conditionalFormatting sqref="AJ155:AK155">
    <cfRule type="cellIs" dxfId="4885" priority="4759" operator="equal">
      <formula>0</formula>
    </cfRule>
  </conditionalFormatting>
  <conditionalFormatting sqref="AJ154:AK154">
    <cfRule type="cellIs" dxfId="4884" priority="4758" operator="equal">
      <formula>0</formula>
    </cfRule>
  </conditionalFormatting>
  <conditionalFormatting sqref="AJ155:AK155">
    <cfRule type="cellIs" dxfId="4883" priority="4757" operator="equal">
      <formula>0</formula>
    </cfRule>
  </conditionalFormatting>
  <conditionalFormatting sqref="AJ155:AK155">
    <cfRule type="cellIs" dxfId="4882" priority="4756" operator="equal">
      <formula>0</formula>
    </cfRule>
  </conditionalFormatting>
  <conditionalFormatting sqref="AJ150:AK150">
    <cfRule type="cellIs" dxfId="4881" priority="4755" operator="equal">
      <formula>0</formula>
    </cfRule>
  </conditionalFormatting>
  <conditionalFormatting sqref="AJ151:AK151">
    <cfRule type="cellIs" dxfId="4880" priority="4754" operator="equal">
      <formula>0</formula>
    </cfRule>
  </conditionalFormatting>
  <conditionalFormatting sqref="AJ151:AK151">
    <cfRule type="cellIs" dxfId="4879" priority="4753" operator="equal">
      <formula>0</formula>
    </cfRule>
  </conditionalFormatting>
  <conditionalFormatting sqref="AJ152:AK152">
    <cfRule type="cellIs" dxfId="4878" priority="4752" operator="equal">
      <formula>0</formula>
    </cfRule>
  </conditionalFormatting>
  <conditionalFormatting sqref="AJ151:AK151">
    <cfRule type="cellIs" dxfId="4877" priority="4751" operator="equal">
      <formula>0</formula>
    </cfRule>
  </conditionalFormatting>
  <conditionalFormatting sqref="AJ152:AK152">
    <cfRule type="cellIs" dxfId="4876" priority="4750" operator="equal">
      <formula>0</formula>
    </cfRule>
  </conditionalFormatting>
  <conditionalFormatting sqref="AJ152:AK152">
    <cfRule type="cellIs" dxfId="4875" priority="4749" operator="equal">
      <formula>0</formula>
    </cfRule>
  </conditionalFormatting>
  <conditionalFormatting sqref="AJ153:AK153">
    <cfRule type="cellIs" dxfId="4874" priority="4748" operator="equal">
      <formula>0</formula>
    </cfRule>
  </conditionalFormatting>
  <conditionalFormatting sqref="AJ152:AK152">
    <cfRule type="cellIs" dxfId="4873" priority="4747" operator="equal">
      <formula>0</formula>
    </cfRule>
  </conditionalFormatting>
  <conditionalFormatting sqref="AJ153:AK153">
    <cfRule type="cellIs" dxfId="4872" priority="4746" operator="equal">
      <formula>0</formula>
    </cfRule>
  </conditionalFormatting>
  <conditionalFormatting sqref="AJ153:AK153">
    <cfRule type="cellIs" dxfId="4871" priority="4745" operator="equal">
      <formula>0</formula>
    </cfRule>
  </conditionalFormatting>
  <conditionalFormatting sqref="AJ154:AK154">
    <cfRule type="cellIs" dxfId="4870" priority="4744" operator="equal">
      <formula>0</formula>
    </cfRule>
  </conditionalFormatting>
  <conditionalFormatting sqref="AJ153:AK153">
    <cfRule type="cellIs" dxfId="4869" priority="4743" operator="equal">
      <formula>0</formula>
    </cfRule>
  </conditionalFormatting>
  <conditionalFormatting sqref="AJ154:AK154">
    <cfRule type="cellIs" dxfId="4868" priority="4742" operator="equal">
      <formula>0</formula>
    </cfRule>
  </conditionalFormatting>
  <conditionalFormatting sqref="AJ154:AK154">
    <cfRule type="cellIs" dxfId="4867" priority="4741" operator="equal">
      <formula>0</formula>
    </cfRule>
  </conditionalFormatting>
  <conditionalFormatting sqref="AJ155:AK155">
    <cfRule type="cellIs" dxfId="4866" priority="4740" operator="equal">
      <formula>0</formula>
    </cfRule>
  </conditionalFormatting>
  <conditionalFormatting sqref="AJ150:AK150">
    <cfRule type="cellIs" dxfId="4865" priority="4739" operator="equal">
      <formula>0</formula>
    </cfRule>
  </conditionalFormatting>
  <conditionalFormatting sqref="AJ151:AK151">
    <cfRule type="cellIs" dxfId="4864" priority="4738" operator="equal">
      <formula>0</formula>
    </cfRule>
  </conditionalFormatting>
  <conditionalFormatting sqref="AJ151:AK151">
    <cfRule type="cellIs" dxfId="4863" priority="4737" operator="equal">
      <formula>0</formula>
    </cfRule>
  </conditionalFormatting>
  <conditionalFormatting sqref="AJ152:AK152">
    <cfRule type="cellIs" dxfId="4862" priority="4736" operator="equal">
      <formula>0</formula>
    </cfRule>
  </conditionalFormatting>
  <conditionalFormatting sqref="AJ151:AK151">
    <cfRule type="cellIs" dxfId="4861" priority="4735" operator="equal">
      <formula>0</formula>
    </cfRule>
  </conditionalFormatting>
  <conditionalFormatting sqref="AJ152:AK152">
    <cfRule type="cellIs" dxfId="4860" priority="4734" operator="equal">
      <formula>0</formula>
    </cfRule>
  </conditionalFormatting>
  <conditionalFormatting sqref="AJ152:AK152">
    <cfRule type="cellIs" dxfId="4859" priority="4733" operator="equal">
      <formula>0</formula>
    </cfRule>
  </conditionalFormatting>
  <conditionalFormatting sqref="AJ153:AK153">
    <cfRule type="cellIs" dxfId="4858" priority="4732" operator="equal">
      <formula>0</formula>
    </cfRule>
  </conditionalFormatting>
  <conditionalFormatting sqref="AJ152:AK152">
    <cfRule type="cellIs" dxfId="4857" priority="4731" operator="equal">
      <formula>0</formula>
    </cfRule>
  </conditionalFormatting>
  <conditionalFormatting sqref="AJ153:AK153">
    <cfRule type="cellIs" dxfId="4856" priority="4730" operator="equal">
      <formula>0</formula>
    </cfRule>
  </conditionalFormatting>
  <conditionalFormatting sqref="AJ153:AK153">
    <cfRule type="cellIs" dxfId="4855" priority="4729" operator="equal">
      <formula>0</formula>
    </cfRule>
  </conditionalFormatting>
  <conditionalFormatting sqref="AJ154:AK154">
    <cfRule type="cellIs" dxfId="4854" priority="4728" operator="equal">
      <formula>0</formula>
    </cfRule>
  </conditionalFormatting>
  <conditionalFormatting sqref="AJ153:AK153">
    <cfRule type="cellIs" dxfId="4853" priority="4727" operator="equal">
      <formula>0</formula>
    </cfRule>
  </conditionalFormatting>
  <conditionalFormatting sqref="AJ154:AK154">
    <cfRule type="cellIs" dxfId="4852" priority="4726" operator="equal">
      <formula>0</formula>
    </cfRule>
  </conditionalFormatting>
  <conditionalFormatting sqref="AJ154:AK154">
    <cfRule type="cellIs" dxfId="4851" priority="4725" operator="equal">
      <formula>0</formula>
    </cfRule>
  </conditionalFormatting>
  <conditionalFormatting sqref="AJ149:AK149">
    <cfRule type="cellIs" dxfId="4850" priority="4724" operator="equal">
      <formula>0</formula>
    </cfRule>
  </conditionalFormatting>
  <conditionalFormatting sqref="AJ150:AK150">
    <cfRule type="cellIs" dxfId="4849" priority="4723" operator="equal">
      <formula>0</formula>
    </cfRule>
  </conditionalFormatting>
  <conditionalFormatting sqref="AJ150:AK150">
    <cfRule type="cellIs" dxfId="4848" priority="4722" operator="equal">
      <formula>0</formula>
    </cfRule>
  </conditionalFormatting>
  <conditionalFormatting sqref="AJ151:AK151">
    <cfRule type="cellIs" dxfId="4847" priority="4721" operator="equal">
      <formula>0</formula>
    </cfRule>
  </conditionalFormatting>
  <conditionalFormatting sqref="AJ150:AK150">
    <cfRule type="cellIs" dxfId="4846" priority="4720" operator="equal">
      <formula>0</formula>
    </cfRule>
  </conditionalFormatting>
  <conditionalFormatting sqref="AJ151:AK151">
    <cfRule type="cellIs" dxfId="4845" priority="4719" operator="equal">
      <formula>0</formula>
    </cfRule>
  </conditionalFormatting>
  <conditionalFormatting sqref="AJ151:AK151">
    <cfRule type="cellIs" dxfId="4844" priority="4718" operator="equal">
      <formula>0</formula>
    </cfRule>
  </conditionalFormatting>
  <conditionalFormatting sqref="AJ152:AK152">
    <cfRule type="cellIs" dxfId="4843" priority="4717" operator="equal">
      <formula>0</formula>
    </cfRule>
  </conditionalFormatting>
  <conditionalFormatting sqref="AJ151:AK151">
    <cfRule type="cellIs" dxfId="4842" priority="4716" operator="equal">
      <formula>0</formula>
    </cfRule>
  </conditionalFormatting>
  <conditionalFormatting sqref="AJ152:AK152">
    <cfRule type="cellIs" dxfId="4841" priority="4715" operator="equal">
      <formula>0</formula>
    </cfRule>
  </conditionalFormatting>
  <conditionalFormatting sqref="AJ152:AK152">
    <cfRule type="cellIs" dxfId="4840" priority="4714" operator="equal">
      <formula>0</formula>
    </cfRule>
  </conditionalFormatting>
  <conditionalFormatting sqref="AJ153:AK153">
    <cfRule type="cellIs" dxfId="4839" priority="4713" operator="equal">
      <formula>0</formula>
    </cfRule>
  </conditionalFormatting>
  <conditionalFormatting sqref="AJ152:AK152">
    <cfRule type="cellIs" dxfId="4838" priority="4712" operator="equal">
      <formula>0</formula>
    </cfRule>
  </conditionalFormatting>
  <conditionalFormatting sqref="AJ153:AK153">
    <cfRule type="cellIs" dxfId="4837" priority="4711" operator="equal">
      <formula>0</formula>
    </cfRule>
  </conditionalFormatting>
  <conditionalFormatting sqref="AJ153:AK153">
    <cfRule type="cellIs" dxfId="4836" priority="4710" operator="equal">
      <formula>0</formula>
    </cfRule>
  </conditionalFormatting>
  <conditionalFormatting sqref="AJ154:AK154">
    <cfRule type="cellIs" dxfId="4835" priority="4709" operator="equal">
      <formula>0</formula>
    </cfRule>
  </conditionalFormatting>
  <conditionalFormatting sqref="AJ152:AK152">
    <cfRule type="cellIs" dxfId="4834" priority="4708" operator="equal">
      <formula>0</formula>
    </cfRule>
  </conditionalFormatting>
  <conditionalFormatting sqref="AJ153:AK153">
    <cfRule type="cellIs" dxfId="4833" priority="4707" operator="equal">
      <formula>0</formula>
    </cfRule>
  </conditionalFormatting>
  <conditionalFormatting sqref="AJ153:AK153">
    <cfRule type="cellIs" dxfId="4832" priority="4706" operator="equal">
      <formula>0</formula>
    </cfRule>
  </conditionalFormatting>
  <conditionalFormatting sqref="AJ154:AK154">
    <cfRule type="cellIs" dxfId="4831" priority="4705" operator="equal">
      <formula>0</formula>
    </cfRule>
  </conditionalFormatting>
  <conditionalFormatting sqref="AJ153:AK153">
    <cfRule type="cellIs" dxfId="4830" priority="4704" operator="equal">
      <formula>0</formula>
    </cfRule>
  </conditionalFormatting>
  <conditionalFormatting sqref="AJ154:AK154">
    <cfRule type="cellIs" dxfId="4829" priority="4703" operator="equal">
      <formula>0</formula>
    </cfRule>
  </conditionalFormatting>
  <conditionalFormatting sqref="AJ154:AK154">
    <cfRule type="cellIs" dxfId="4828" priority="4702" operator="equal">
      <formula>0</formula>
    </cfRule>
  </conditionalFormatting>
  <conditionalFormatting sqref="AJ155:AK155">
    <cfRule type="cellIs" dxfId="4827" priority="4701" operator="equal">
      <formula>0</formula>
    </cfRule>
  </conditionalFormatting>
  <conditionalFormatting sqref="AJ154:AK154">
    <cfRule type="cellIs" dxfId="4826" priority="4700" operator="equal">
      <formula>0</formula>
    </cfRule>
  </conditionalFormatting>
  <conditionalFormatting sqref="AJ155:AK155">
    <cfRule type="cellIs" dxfId="4825" priority="4699" operator="equal">
      <formula>0</formula>
    </cfRule>
  </conditionalFormatting>
  <conditionalFormatting sqref="AJ155:AK155">
    <cfRule type="cellIs" dxfId="4824" priority="4698" operator="equal">
      <formula>0</formula>
    </cfRule>
  </conditionalFormatting>
  <conditionalFormatting sqref="AJ155:AK155">
    <cfRule type="cellIs" dxfId="4823" priority="4697" operator="equal">
      <formula>0</formula>
    </cfRule>
  </conditionalFormatting>
  <conditionalFormatting sqref="AJ151:AK151">
    <cfRule type="cellIs" dxfId="4822" priority="4696" operator="equal">
      <formula>0</formula>
    </cfRule>
  </conditionalFormatting>
  <conditionalFormatting sqref="AJ152:AK152">
    <cfRule type="cellIs" dxfId="4821" priority="4695" operator="equal">
      <formula>0</formula>
    </cfRule>
  </conditionalFormatting>
  <conditionalFormatting sqref="AJ152:AK152">
    <cfRule type="cellIs" dxfId="4820" priority="4694" operator="equal">
      <formula>0</formula>
    </cfRule>
  </conditionalFormatting>
  <conditionalFormatting sqref="AJ153:AK153">
    <cfRule type="cellIs" dxfId="4819" priority="4693" operator="equal">
      <formula>0</formula>
    </cfRule>
  </conditionalFormatting>
  <conditionalFormatting sqref="AJ152:AK152">
    <cfRule type="cellIs" dxfId="4818" priority="4692" operator="equal">
      <formula>0</formula>
    </cfRule>
  </conditionalFormatting>
  <conditionalFormatting sqref="AJ153:AK153">
    <cfRule type="cellIs" dxfId="4817" priority="4691" operator="equal">
      <formula>0</formula>
    </cfRule>
  </conditionalFormatting>
  <conditionalFormatting sqref="AJ153:AK153">
    <cfRule type="cellIs" dxfId="4816" priority="4690" operator="equal">
      <formula>0</formula>
    </cfRule>
  </conditionalFormatting>
  <conditionalFormatting sqref="AJ154:AK154">
    <cfRule type="cellIs" dxfId="4815" priority="4689" operator="equal">
      <formula>0</formula>
    </cfRule>
  </conditionalFormatting>
  <conditionalFormatting sqref="AJ153:AK153">
    <cfRule type="cellIs" dxfId="4814" priority="4688" operator="equal">
      <formula>0</formula>
    </cfRule>
  </conditionalFormatting>
  <conditionalFormatting sqref="AJ154:AK154">
    <cfRule type="cellIs" dxfId="4813" priority="4687" operator="equal">
      <formula>0</formula>
    </cfRule>
  </conditionalFormatting>
  <conditionalFormatting sqref="AJ154:AK154">
    <cfRule type="cellIs" dxfId="4812" priority="4686" operator="equal">
      <formula>0</formula>
    </cfRule>
  </conditionalFormatting>
  <conditionalFormatting sqref="AJ155:AK155">
    <cfRule type="cellIs" dxfId="4811" priority="4685" operator="equal">
      <formula>0</formula>
    </cfRule>
  </conditionalFormatting>
  <conditionalFormatting sqref="AJ154:AK154">
    <cfRule type="cellIs" dxfId="4810" priority="4684" operator="equal">
      <formula>0</formula>
    </cfRule>
  </conditionalFormatting>
  <conditionalFormatting sqref="AJ155:AK155">
    <cfRule type="cellIs" dxfId="4809" priority="4683" operator="equal">
      <formula>0</formula>
    </cfRule>
  </conditionalFormatting>
  <conditionalFormatting sqref="AJ155:AK155">
    <cfRule type="cellIs" dxfId="4808" priority="4682" operator="equal">
      <formula>0</formula>
    </cfRule>
  </conditionalFormatting>
  <conditionalFormatting sqref="AJ151:AK151">
    <cfRule type="cellIs" dxfId="4807" priority="4681" operator="equal">
      <formula>0</formula>
    </cfRule>
  </conditionalFormatting>
  <conditionalFormatting sqref="AJ152:AK152">
    <cfRule type="cellIs" dxfId="4806" priority="4680" operator="equal">
      <formula>0</formula>
    </cfRule>
  </conditionalFormatting>
  <conditionalFormatting sqref="AJ152:AK152">
    <cfRule type="cellIs" dxfId="4805" priority="4679" operator="equal">
      <formula>0</formula>
    </cfRule>
  </conditionalFormatting>
  <conditionalFormatting sqref="AJ153:AK153">
    <cfRule type="cellIs" dxfId="4804" priority="4678" operator="equal">
      <formula>0</formula>
    </cfRule>
  </conditionalFormatting>
  <conditionalFormatting sqref="AJ152:AK152">
    <cfRule type="cellIs" dxfId="4803" priority="4677" operator="equal">
      <formula>0</formula>
    </cfRule>
  </conditionalFormatting>
  <conditionalFormatting sqref="AJ153:AK153">
    <cfRule type="cellIs" dxfId="4802" priority="4676" operator="equal">
      <formula>0</formula>
    </cfRule>
  </conditionalFormatting>
  <conditionalFormatting sqref="AJ153:AK153">
    <cfRule type="cellIs" dxfId="4801" priority="4675" operator="equal">
      <formula>0</formula>
    </cfRule>
  </conditionalFormatting>
  <conditionalFormatting sqref="AJ154:AK154">
    <cfRule type="cellIs" dxfId="4800" priority="4674" operator="equal">
      <formula>0</formula>
    </cfRule>
  </conditionalFormatting>
  <conditionalFormatting sqref="AJ153:AK153">
    <cfRule type="cellIs" dxfId="4799" priority="4673" operator="equal">
      <formula>0</formula>
    </cfRule>
  </conditionalFormatting>
  <conditionalFormatting sqref="AJ154:AK154">
    <cfRule type="cellIs" dxfId="4798" priority="4672" operator="equal">
      <formula>0</formula>
    </cfRule>
  </conditionalFormatting>
  <conditionalFormatting sqref="AJ154:AK154">
    <cfRule type="cellIs" dxfId="4797" priority="4671" operator="equal">
      <formula>0</formula>
    </cfRule>
  </conditionalFormatting>
  <conditionalFormatting sqref="AJ155:AK155">
    <cfRule type="cellIs" dxfId="4796" priority="4670" operator="equal">
      <formula>0</formula>
    </cfRule>
  </conditionalFormatting>
  <conditionalFormatting sqref="AJ154:AK154">
    <cfRule type="cellIs" dxfId="4795" priority="4669" operator="equal">
      <formula>0</formula>
    </cfRule>
  </conditionalFormatting>
  <conditionalFormatting sqref="AJ155:AK155">
    <cfRule type="cellIs" dxfId="4794" priority="4668" operator="equal">
      <formula>0</formula>
    </cfRule>
  </conditionalFormatting>
  <conditionalFormatting sqref="AJ155:AK155">
    <cfRule type="cellIs" dxfId="4793" priority="4667" operator="equal">
      <formula>0</formula>
    </cfRule>
  </conditionalFormatting>
  <conditionalFormatting sqref="AJ150:AK150">
    <cfRule type="cellIs" dxfId="4792" priority="4666" operator="equal">
      <formula>0</formula>
    </cfRule>
  </conditionalFormatting>
  <conditionalFormatting sqref="AJ151:AK151">
    <cfRule type="cellIs" dxfId="4791" priority="4665" operator="equal">
      <formula>0</formula>
    </cfRule>
  </conditionalFormatting>
  <conditionalFormatting sqref="AJ151:AK151">
    <cfRule type="cellIs" dxfId="4790" priority="4664" operator="equal">
      <formula>0</formula>
    </cfRule>
  </conditionalFormatting>
  <conditionalFormatting sqref="AJ152:AK152">
    <cfRule type="cellIs" dxfId="4789" priority="4663" operator="equal">
      <formula>0</formula>
    </cfRule>
  </conditionalFormatting>
  <conditionalFormatting sqref="AJ151:AK151">
    <cfRule type="cellIs" dxfId="4788" priority="4662" operator="equal">
      <formula>0</formula>
    </cfRule>
  </conditionalFormatting>
  <conditionalFormatting sqref="AJ152:AK152">
    <cfRule type="cellIs" dxfId="4787" priority="4661" operator="equal">
      <formula>0</formula>
    </cfRule>
  </conditionalFormatting>
  <conditionalFormatting sqref="AJ152:AK152">
    <cfRule type="cellIs" dxfId="4786" priority="4660" operator="equal">
      <formula>0</formula>
    </cfRule>
  </conditionalFormatting>
  <conditionalFormatting sqref="AJ153:AK153">
    <cfRule type="cellIs" dxfId="4785" priority="4659" operator="equal">
      <formula>0</formula>
    </cfRule>
  </conditionalFormatting>
  <conditionalFormatting sqref="AJ152:AK152">
    <cfRule type="cellIs" dxfId="4784" priority="4658" operator="equal">
      <formula>0</formula>
    </cfRule>
  </conditionalFormatting>
  <conditionalFormatting sqref="AJ153:AK153">
    <cfRule type="cellIs" dxfId="4783" priority="4657" operator="equal">
      <formula>0</formula>
    </cfRule>
  </conditionalFormatting>
  <conditionalFormatting sqref="AJ153:AK153">
    <cfRule type="cellIs" dxfId="4782" priority="4656" operator="equal">
      <formula>0</formula>
    </cfRule>
  </conditionalFormatting>
  <conditionalFormatting sqref="AJ154:AK154">
    <cfRule type="cellIs" dxfId="4781" priority="4655" operator="equal">
      <formula>0</formula>
    </cfRule>
  </conditionalFormatting>
  <conditionalFormatting sqref="AJ153:AK153">
    <cfRule type="cellIs" dxfId="4780" priority="4654" operator="equal">
      <formula>0</formula>
    </cfRule>
  </conditionalFormatting>
  <conditionalFormatting sqref="AJ154:AK154">
    <cfRule type="cellIs" dxfId="4779" priority="4653" operator="equal">
      <formula>0</formula>
    </cfRule>
  </conditionalFormatting>
  <conditionalFormatting sqref="AJ154:AK154">
    <cfRule type="cellIs" dxfId="4778" priority="4652" operator="equal">
      <formula>0</formula>
    </cfRule>
  </conditionalFormatting>
  <conditionalFormatting sqref="AJ155:AK155">
    <cfRule type="cellIs" dxfId="4777" priority="4651" operator="equal">
      <formula>0</formula>
    </cfRule>
  </conditionalFormatting>
  <conditionalFormatting sqref="AJ152:AK152">
    <cfRule type="cellIs" dxfId="4776" priority="4650" operator="equal">
      <formula>0</formula>
    </cfRule>
  </conditionalFormatting>
  <conditionalFormatting sqref="AJ153:AK153">
    <cfRule type="cellIs" dxfId="4775" priority="4649" operator="equal">
      <formula>0</formula>
    </cfRule>
  </conditionalFormatting>
  <conditionalFormatting sqref="AJ153:AK153">
    <cfRule type="cellIs" dxfId="4774" priority="4648" operator="equal">
      <formula>0</formula>
    </cfRule>
  </conditionalFormatting>
  <conditionalFormatting sqref="AJ154:AK154">
    <cfRule type="cellIs" dxfId="4773" priority="4647" operator="equal">
      <formula>0</formula>
    </cfRule>
  </conditionalFormatting>
  <conditionalFormatting sqref="AJ153:AK153">
    <cfRule type="cellIs" dxfId="4772" priority="4646" operator="equal">
      <formula>0</formula>
    </cfRule>
  </conditionalFormatting>
  <conditionalFormatting sqref="AJ154:AK154">
    <cfRule type="cellIs" dxfId="4771" priority="4645" operator="equal">
      <formula>0</formula>
    </cfRule>
  </conditionalFormatting>
  <conditionalFormatting sqref="AJ154:AK154">
    <cfRule type="cellIs" dxfId="4770" priority="4644" operator="equal">
      <formula>0</formula>
    </cfRule>
  </conditionalFormatting>
  <conditionalFormatting sqref="AJ155:AK155">
    <cfRule type="cellIs" dxfId="4769" priority="4643" operator="equal">
      <formula>0</formula>
    </cfRule>
  </conditionalFormatting>
  <conditionalFormatting sqref="AJ154:AK154">
    <cfRule type="cellIs" dxfId="4768" priority="4642" operator="equal">
      <formula>0</formula>
    </cfRule>
  </conditionalFormatting>
  <conditionalFormatting sqref="AJ155:AK155">
    <cfRule type="cellIs" dxfId="4767" priority="4641" operator="equal">
      <formula>0</formula>
    </cfRule>
  </conditionalFormatting>
  <conditionalFormatting sqref="AJ155:AK155">
    <cfRule type="cellIs" dxfId="4766" priority="4640" operator="equal">
      <formula>0</formula>
    </cfRule>
  </conditionalFormatting>
  <conditionalFormatting sqref="AJ155:AK155">
    <cfRule type="cellIs" dxfId="4765" priority="4639" operator="equal">
      <formula>0</formula>
    </cfRule>
  </conditionalFormatting>
  <conditionalFormatting sqref="AJ151:AK151">
    <cfRule type="cellIs" dxfId="4764" priority="4638" operator="equal">
      <formula>0</formula>
    </cfRule>
  </conditionalFormatting>
  <conditionalFormatting sqref="AJ152:AK152">
    <cfRule type="cellIs" dxfId="4763" priority="4637" operator="equal">
      <formula>0</formula>
    </cfRule>
  </conditionalFormatting>
  <conditionalFormatting sqref="AJ152:AK152">
    <cfRule type="cellIs" dxfId="4762" priority="4636" operator="equal">
      <formula>0</formula>
    </cfRule>
  </conditionalFormatting>
  <conditionalFormatting sqref="AJ153:AK153">
    <cfRule type="cellIs" dxfId="4761" priority="4635" operator="equal">
      <formula>0</formula>
    </cfRule>
  </conditionalFormatting>
  <conditionalFormatting sqref="AJ152:AK152">
    <cfRule type="cellIs" dxfId="4760" priority="4634" operator="equal">
      <formula>0</formula>
    </cfRule>
  </conditionalFormatting>
  <conditionalFormatting sqref="AJ153:AK153">
    <cfRule type="cellIs" dxfId="4759" priority="4633" operator="equal">
      <formula>0</formula>
    </cfRule>
  </conditionalFormatting>
  <conditionalFormatting sqref="AJ153:AK153">
    <cfRule type="cellIs" dxfId="4758" priority="4632" operator="equal">
      <formula>0</formula>
    </cfRule>
  </conditionalFormatting>
  <conditionalFormatting sqref="AJ154:AK154">
    <cfRule type="cellIs" dxfId="4757" priority="4631" operator="equal">
      <formula>0</formula>
    </cfRule>
  </conditionalFormatting>
  <conditionalFormatting sqref="AJ153:AK153">
    <cfRule type="cellIs" dxfId="4756" priority="4630" operator="equal">
      <formula>0</formula>
    </cfRule>
  </conditionalFormatting>
  <conditionalFormatting sqref="AJ154:AK154">
    <cfRule type="cellIs" dxfId="4755" priority="4629" operator="equal">
      <formula>0</formula>
    </cfRule>
  </conditionalFormatting>
  <conditionalFormatting sqref="AJ154:AK154">
    <cfRule type="cellIs" dxfId="4754" priority="4628" operator="equal">
      <formula>0</formula>
    </cfRule>
  </conditionalFormatting>
  <conditionalFormatting sqref="AJ155:AK155">
    <cfRule type="cellIs" dxfId="4753" priority="4627" operator="equal">
      <formula>0</formula>
    </cfRule>
  </conditionalFormatting>
  <conditionalFormatting sqref="AJ154:AK154">
    <cfRule type="cellIs" dxfId="4752" priority="4626" operator="equal">
      <formula>0</formula>
    </cfRule>
  </conditionalFormatting>
  <conditionalFormatting sqref="AJ155:AK155">
    <cfRule type="cellIs" dxfId="4751" priority="4625" operator="equal">
      <formula>0</formula>
    </cfRule>
  </conditionalFormatting>
  <conditionalFormatting sqref="AJ155:AK155">
    <cfRule type="cellIs" dxfId="4750" priority="4624" operator="equal">
      <formula>0</formula>
    </cfRule>
  </conditionalFormatting>
  <conditionalFormatting sqref="AJ151:AK151">
    <cfRule type="cellIs" dxfId="4749" priority="4623" operator="equal">
      <formula>0</formula>
    </cfRule>
  </conditionalFormatting>
  <conditionalFormatting sqref="AJ152:AK152">
    <cfRule type="cellIs" dxfId="4748" priority="4622" operator="equal">
      <formula>0</formula>
    </cfRule>
  </conditionalFormatting>
  <conditionalFormatting sqref="AJ152:AK152">
    <cfRule type="cellIs" dxfId="4747" priority="4621" operator="equal">
      <formula>0</formula>
    </cfRule>
  </conditionalFormatting>
  <conditionalFormatting sqref="AJ153:AK153">
    <cfRule type="cellIs" dxfId="4746" priority="4620" operator="equal">
      <formula>0</formula>
    </cfRule>
  </conditionalFormatting>
  <conditionalFormatting sqref="AJ152:AK152">
    <cfRule type="cellIs" dxfId="4745" priority="4619" operator="equal">
      <formula>0</formula>
    </cfRule>
  </conditionalFormatting>
  <conditionalFormatting sqref="AJ153:AK153">
    <cfRule type="cellIs" dxfId="4744" priority="4618" operator="equal">
      <formula>0</formula>
    </cfRule>
  </conditionalFormatting>
  <conditionalFormatting sqref="AJ153:AK153">
    <cfRule type="cellIs" dxfId="4743" priority="4617" operator="equal">
      <formula>0</formula>
    </cfRule>
  </conditionalFormatting>
  <conditionalFormatting sqref="AJ154:AK154">
    <cfRule type="cellIs" dxfId="4742" priority="4616" operator="equal">
      <formula>0</formula>
    </cfRule>
  </conditionalFormatting>
  <conditionalFormatting sqref="AJ153:AK153">
    <cfRule type="cellIs" dxfId="4741" priority="4615" operator="equal">
      <formula>0</formula>
    </cfRule>
  </conditionalFormatting>
  <conditionalFormatting sqref="AJ154:AK154">
    <cfRule type="cellIs" dxfId="4740" priority="4614" operator="equal">
      <formula>0</formula>
    </cfRule>
  </conditionalFormatting>
  <conditionalFormatting sqref="AJ154:AK154">
    <cfRule type="cellIs" dxfId="4739" priority="4613" operator="equal">
      <formula>0</formula>
    </cfRule>
  </conditionalFormatting>
  <conditionalFormatting sqref="AJ155:AK155">
    <cfRule type="cellIs" dxfId="4738" priority="4612" operator="equal">
      <formula>0</formula>
    </cfRule>
  </conditionalFormatting>
  <conditionalFormatting sqref="AJ154:AK154">
    <cfRule type="cellIs" dxfId="4737" priority="4611" operator="equal">
      <formula>0</formula>
    </cfRule>
  </conditionalFormatting>
  <conditionalFormatting sqref="AJ155:AK155">
    <cfRule type="cellIs" dxfId="4736" priority="4610" operator="equal">
      <formula>0</formula>
    </cfRule>
  </conditionalFormatting>
  <conditionalFormatting sqref="AJ155:AK155">
    <cfRule type="cellIs" dxfId="4735" priority="4609" operator="equal">
      <formula>0</formula>
    </cfRule>
  </conditionalFormatting>
  <conditionalFormatting sqref="AJ150:AK150">
    <cfRule type="cellIs" dxfId="4734" priority="4608" operator="equal">
      <formula>0</formula>
    </cfRule>
  </conditionalFormatting>
  <conditionalFormatting sqref="AJ151:AK151">
    <cfRule type="cellIs" dxfId="4733" priority="4607" operator="equal">
      <formula>0</formula>
    </cfRule>
  </conditionalFormatting>
  <conditionalFormatting sqref="AJ151:AK151">
    <cfRule type="cellIs" dxfId="4732" priority="4606" operator="equal">
      <formula>0</formula>
    </cfRule>
  </conditionalFormatting>
  <conditionalFormatting sqref="AJ152:AK152">
    <cfRule type="cellIs" dxfId="4731" priority="4605" operator="equal">
      <formula>0</formula>
    </cfRule>
  </conditionalFormatting>
  <conditionalFormatting sqref="AJ151:AK151">
    <cfRule type="cellIs" dxfId="4730" priority="4604" operator="equal">
      <formula>0</formula>
    </cfRule>
  </conditionalFormatting>
  <conditionalFormatting sqref="AJ152:AK152">
    <cfRule type="cellIs" dxfId="4729" priority="4603" operator="equal">
      <formula>0</formula>
    </cfRule>
  </conditionalFormatting>
  <conditionalFormatting sqref="AJ152:AK152">
    <cfRule type="cellIs" dxfId="4728" priority="4602" operator="equal">
      <formula>0</formula>
    </cfRule>
  </conditionalFormatting>
  <conditionalFormatting sqref="AJ153:AK153">
    <cfRule type="cellIs" dxfId="4727" priority="4601" operator="equal">
      <formula>0</formula>
    </cfRule>
  </conditionalFormatting>
  <conditionalFormatting sqref="AJ152:AK152">
    <cfRule type="cellIs" dxfId="4726" priority="4600" operator="equal">
      <formula>0</formula>
    </cfRule>
  </conditionalFormatting>
  <conditionalFormatting sqref="AJ153:AK153">
    <cfRule type="cellIs" dxfId="4725" priority="4599" operator="equal">
      <formula>0</formula>
    </cfRule>
  </conditionalFormatting>
  <conditionalFormatting sqref="AJ153:AK153">
    <cfRule type="cellIs" dxfId="4724" priority="4598" operator="equal">
      <formula>0</formula>
    </cfRule>
  </conditionalFormatting>
  <conditionalFormatting sqref="AJ154:AK154">
    <cfRule type="cellIs" dxfId="4723" priority="4597" operator="equal">
      <formula>0</formula>
    </cfRule>
  </conditionalFormatting>
  <conditionalFormatting sqref="AJ153:AK153">
    <cfRule type="cellIs" dxfId="4722" priority="4596" operator="equal">
      <formula>0</formula>
    </cfRule>
  </conditionalFormatting>
  <conditionalFormatting sqref="AJ154:AK154">
    <cfRule type="cellIs" dxfId="4721" priority="4595" operator="equal">
      <formula>0</formula>
    </cfRule>
  </conditionalFormatting>
  <conditionalFormatting sqref="AJ154:AK154">
    <cfRule type="cellIs" dxfId="4720" priority="4594" operator="equal">
      <formula>0</formula>
    </cfRule>
  </conditionalFormatting>
  <conditionalFormatting sqref="AJ155:AK155">
    <cfRule type="cellIs" dxfId="4719" priority="4593" operator="equal">
      <formula>0</formula>
    </cfRule>
  </conditionalFormatting>
  <conditionalFormatting sqref="AJ153:AK153">
    <cfRule type="cellIs" dxfId="4718" priority="4592" operator="equal">
      <formula>0</formula>
    </cfRule>
  </conditionalFormatting>
  <conditionalFormatting sqref="AJ154:AK154">
    <cfRule type="cellIs" dxfId="4717" priority="4591" operator="equal">
      <formula>0</formula>
    </cfRule>
  </conditionalFormatting>
  <conditionalFormatting sqref="AJ154:AK154">
    <cfRule type="cellIs" dxfId="4716" priority="4590" operator="equal">
      <formula>0</formula>
    </cfRule>
  </conditionalFormatting>
  <conditionalFormatting sqref="AJ155:AK155">
    <cfRule type="cellIs" dxfId="4715" priority="4589" operator="equal">
      <formula>0</formula>
    </cfRule>
  </conditionalFormatting>
  <conditionalFormatting sqref="AJ154:AK154">
    <cfRule type="cellIs" dxfId="4714" priority="4588" operator="equal">
      <formula>0</formula>
    </cfRule>
  </conditionalFormatting>
  <conditionalFormatting sqref="AJ155:AK155">
    <cfRule type="cellIs" dxfId="4713" priority="4587" operator="equal">
      <formula>0</formula>
    </cfRule>
  </conditionalFormatting>
  <conditionalFormatting sqref="AJ155:AK155">
    <cfRule type="cellIs" dxfId="4712" priority="4586" operator="equal">
      <formula>0</formula>
    </cfRule>
  </conditionalFormatting>
  <conditionalFormatting sqref="AJ155:AK155">
    <cfRule type="cellIs" dxfId="4711" priority="4585" operator="equal">
      <formula>0</formula>
    </cfRule>
  </conditionalFormatting>
  <conditionalFormatting sqref="AJ152:AK152">
    <cfRule type="cellIs" dxfId="4710" priority="4584" operator="equal">
      <formula>0</formula>
    </cfRule>
  </conditionalFormatting>
  <conditionalFormatting sqref="AJ153:AK153">
    <cfRule type="cellIs" dxfId="4709" priority="4583" operator="equal">
      <formula>0</formula>
    </cfRule>
  </conditionalFormatting>
  <conditionalFormatting sqref="AJ153:AK153">
    <cfRule type="cellIs" dxfId="4708" priority="4582" operator="equal">
      <formula>0</formula>
    </cfRule>
  </conditionalFormatting>
  <conditionalFormatting sqref="AJ154:AK154">
    <cfRule type="cellIs" dxfId="4707" priority="4581" operator="equal">
      <formula>0</formula>
    </cfRule>
  </conditionalFormatting>
  <conditionalFormatting sqref="AJ153:AK153">
    <cfRule type="cellIs" dxfId="4706" priority="4580" operator="equal">
      <formula>0</formula>
    </cfRule>
  </conditionalFormatting>
  <conditionalFormatting sqref="AJ154:AK154">
    <cfRule type="cellIs" dxfId="4705" priority="4579" operator="equal">
      <formula>0</formula>
    </cfRule>
  </conditionalFormatting>
  <conditionalFormatting sqref="AJ154:AK154">
    <cfRule type="cellIs" dxfId="4704" priority="4578" operator="equal">
      <formula>0</formula>
    </cfRule>
  </conditionalFormatting>
  <conditionalFormatting sqref="AJ155:AK155">
    <cfRule type="cellIs" dxfId="4703" priority="4577" operator="equal">
      <formula>0</formula>
    </cfRule>
  </conditionalFormatting>
  <conditionalFormatting sqref="AJ154:AK154">
    <cfRule type="cellIs" dxfId="4702" priority="4576" operator="equal">
      <formula>0</formula>
    </cfRule>
  </conditionalFormatting>
  <conditionalFormatting sqref="AJ155:AK155">
    <cfRule type="cellIs" dxfId="4701" priority="4575" operator="equal">
      <formula>0</formula>
    </cfRule>
  </conditionalFormatting>
  <conditionalFormatting sqref="AJ155:AK155">
    <cfRule type="cellIs" dxfId="4700" priority="4574" operator="equal">
      <formula>0</formula>
    </cfRule>
  </conditionalFormatting>
  <conditionalFormatting sqref="AJ155:AK155">
    <cfRule type="cellIs" dxfId="4699" priority="4573" operator="equal">
      <formula>0</formula>
    </cfRule>
  </conditionalFormatting>
  <conditionalFormatting sqref="AJ152:AK152">
    <cfRule type="cellIs" dxfId="4698" priority="4572" operator="equal">
      <formula>0</formula>
    </cfRule>
  </conditionalFormatting>
  <conditionalFormatting sqref="AJ153:AK153">
    <cfRule type="cellIs" dxfId="4697" priority="4571" operator="equal">
      <formula>0</formula>
    </cfRule>
  </conditionalFormatting>
  <conditionalFormatting sqref="AJ153:AK153">
    <cfRule type="cellIs" dxfId="4696" priority="4570" operator="equal">
      <formula>0</formula>
    </cfRule>
  </conditionalFormatting>
  <conditionalFormatting sqref="AJ154:AK154">
    <cfRule type="cellIs" dxfId="4695" priority="4569" operator="equal">
      <formula>0</formula>
    </cfRule>
  </conditionalFormatting>
  <conditionalFormatting sqref="AJ153:AK153">
    <cfRule type="cellIs" dxfId="4694" priority="4568" operator="equal">
      <formula>0</formula>
    </cfRule>
  </conditionalFormatting>
  <conditionalFormatting sqref="AJ154:AK154">
    <cfRule type="cellIs" dxfId="4693" priority="4567" operator="equal">
      <formula>0</formula>
    </cfRule>
  </conditionalFormatting>
  <conditionalFormatting sqref="AJ154:AK154">
    <cfRule type="cellIs" dxfId="4692" priority="4566" operator="equal">
      <formula>0</formula>
    </cfRule>
  </conditionalFormatting>
  <conditionalFormatting sqref="AJ155:AK155">
    <cfRule type="cellIs" dxfId="4691" priority="4565" operator="equal">
      <formula>0</formula>
    </cfRule>
  </conditionalFormatting>
  <conditionalFormatting sqref="AJ154:AK154">
    <cfRule type="cellIs" dxfId="4690" priority="4564" operator="equal">
      <formula>0</formula>
    </cfRule>
  </conditionalFormatting>
  <conditionalFormatting sqref="AJ155:AK155">
    <cfRule type="cellIs" dxfId="4689" priority="4563" operator="equal">
      <formula>0</formula>
    </cfRule>
  </conditionalFormatting>
  <conditionalFormatting sqref="AJ155:AK155">
    <cfRule type="cellIs" dxfId="4688" priority="4562" operator="equal">
      <formula>0</formula>
    </cfRule>
  </conditionalFormatting>
  <conditionalFormatting sqref="AJ155:AK155">
    <cfRule type="cellIs" dxfId="4687" priority="4561" operator="equal">
      <formula>0</formula>
    </cfRule>
  </conditionalFormatting>
  <conditionalFormatting sqref="AJ151:AK151">
    <cfRule type="cellIs" dxfId="4686" priority="4560" operator="equal">
      <formula>0</formula>
    </cfRule>
  </conditionalFormatting>
  <conditionalFormatting sqref="AJ152:AK152">
    <cfRule type="cellIs" dxfId="4685" priority="4559" operator="equal">
      <formula>0</formula>
    </cfRule>
  </conditionalFormatting>
  <conditionalFormatting sqref="AJ152:AK152">
    <cfRule type="cellIs" dxfId="4684" priority="4558" operator="equal">
      <formula>0</formula>
    </cfRule>
  </conditionalFormatting>
  <conditionalFormatting sqref="AJ153:AK153">
    <cfRule type="cellIs" dxfId="4683" priority="4557" operator="equal">
      <formula>0</formula>
    </cfRule>
  </conditionalFormatting>
  <conditionalFormatting sqref="AJ152:AK152">
    <cfRule type="cellIs" dxfId="4682" priority="4556" operator="equal">
      <formula>0</formula>
    </cfRule>
  </conditionalFormatting>
  <conditionalFormatting sqref="AJ153:AK153">
    <cfRule type="cellIs" dxfId="4681" priority="4555" operator="equal">
      <formula>0</formula>
    </cfRule>
  </conditionalFormatting>
  <conditionalFormatting sqref="AJ153:AK153">
    <cfRule type="cellIs" dxfId="4680" priority="4554" operator="equal">
      <formula>0</formula>
    </cfRule>
  </conditionalFormatting>
  <conditionalFormatting sqref="AJ154:AK154">
    <cfRule type="cellIs" dxfId="4679" priority="4553" operator="equal">
      <formula>0</formula>
    </cfRule>
  </conditionalFormatting>
  <conditionalFormatting sqref="AJ153:AK153">
    <cfRule type="cellIs" dxfId="4678" priority="4552" operator="equal">
      <formula>0</formula>
    </cfRule>
  </conditionalFormatting>
  <conditionalFormatting sqref="AJ154:AK154">
    <cfRule type="cellIs" dxfId="4677" priority="4551" operator="equal">
      <formula>0</formula>
    </cfRule>
  </conditionalFormatting>
  <conditionalFormatting sqref="AJ154:AK154">
    <cfRule type="cellIs" dxfId="4676" priority="4550" operator="equal">
      <formula>0</formula>
    </cfRule>
  </conditionalFormatting>
  <conditionalFormatting sqref="AJ155:AK155">
    <cfRule type="cellIs" dxfId="4675" priority="4549" operator="equal">
      <formula>0</formula>
    </cfRule>
  </conditionalFormatting>
  <conditionalFormatting sqref="AJ154:AK154">
    <cfRule type="cellIs" dxfId="4674" priority="4548" operator="equal">
      <formula>0</formula>
    </cfRule>
  </conditionalFormatting>
  <conditionalFormatting sqref="AJ155:AK155">
    <cfRule type="cellIs" dxfId="4673" priority="4547" operator="equal">
      <formula>0</formula>
    </cfRule>
  </conditionalFormatting>
  <conditionalFormatting sqref="AJ155:AK155">
    <cfRule type="cellIs" dxfId="4672" priority="4546" operator="equal">
      <formula>0</formula>
    </cfRule>
  </conditionalFormatting>
  <conditionalFormatting sqref="AJ155:AK155">
    <cfRule type="cellIs" dxfId="4671" priority="4545" operator="equal">
      <formula>0</formula>
    </cfRule>
  </conditionalFormatting>
  <conditionalFormatting sqref="AJ155:AK155">
    <cfRule type="cellIs" dxfId="4670" priority="4544" operator="equal">
      <formula>0</formula>
    </cfRule>
  </conditionalFormatting>
  <conditionalFormatting sqref="AJ155:AK155">
    <cfRule type="cellIs" dxfId="4669" priority="4543" operator="equal">
      <formula>0</formula>
    </cfRule>
  </conditionalFormatting>
  <conditionalFormatting sqref="AJ155:AK155">
    <cfRule type="cellIs" dxfId="4668" priority="4542" operator="equal">
      <formula>0</formula>
    </cfRule>
  </conditionalFormatting>
  <conditionalFormatting sqref="AJ155:AK155">
    <cfRule type="cellIs" dxfId="4667" priority="4541" operator="equal">
      <formula>0</formula>
    </cfRule>
  </conditionalFormatting>
  <conditionalFormatting sqref="AJ155:AK155">
    <cfRule type="cellIs" dxfId="4666" priority="4540" operator="equal">
      <formula>0</formula>
    </cfRule>
  </conditionalFormatting>
  <conditionalFormatting sqref="AJ155:AK155">
    <cfRule type="cellIs" dxfId="4665" priority="4539" operator="equal">
      <formula>0</formula>
    </cfRule>
  </conditionalFormatting>
  <conditionalFormatting sqref="AJ155:AK155">
    <cfRule type="cellIs" dxfId="4664" priority="4538" operator="equal">
      <formula>0</formula>
    </cfRule>
  </conditionalFormatting>
  <conditionalFormatting sqref="AJ155:AK155">
    <cfRule type="cellIs" dxfId="4663" priority="4537" operator="equal">
      <formula>0</formula>
    </cfRule>
  </conditionalFormatting>
  <conditionalFormatting sqref="AJ155:AK155">
    <cfRule type="cellIs" dxfId="4662" priority="4536" operator="equal">
      <formula>0</formula>
    </cfRule>
  </conditionalFormatting>
  <conditionalFormatting sqref="AJ155:AK155">
    <cfRule type="cellIs" dxfId="4661" priority="4535" operator="equal">
      <formula>0</formula>
    </cfRule>
  </conditionalFormatting>
  <conditionalFormatting sqref="AJ155:AK155">
    <cfRule type="cellIs" dxfId="4660" priority="4534" operator="equal">
      <formula>0</formula>
    </cfRule>
  </conditionalFormatting>
  <conditionalFormatting sqref="AJ155:AK155">
    <cfRule type="cellIs" dxfId="4659" priority="4533" operator="equal">
      <formula>0</formula>
    </cfRule>
  </conditionalFormatting>
  <conditionalFormatting sqref="AJ155:AK155">
    <cfRule type="cellIs" dxfId="4658" priority="4532" operator="equal">
      <formula>0</formula>
    </cfRule>
  </conditionalFormatting>
  <conditionalFormatting sqref="AJ155:AK155">
    <cfRule type="cellIs" dxfId="4657" priority="4531" operator="equal">
      <formula>0</formula>
    </cfRule>
  </conditionalFormatting>
  <conditionalFormatting sqref="AJ155:AK155">
    <cfRule type="cellIs" dxfId="4656" priority="4530" operator="equal">
      <formula>0</formula>
    </cfRule>
  </conditionalFormatting>
  <conditionalFormatting sqref="AJ155:AK155">
    <cfRule type="cellIs" dxfId="4655" priority="4529" operator="equal">
      <formula>0</formula>
    </cfRule>
  </conditionalFormatting>
  <conditionalFormatting sqref="AJ155:AK155">
    <cfRule type="cellIs" dxfId="4654" priority="4528" operator="equal">
      <formula>0</formula>
    </cfRule>
  </conditionalFormatting>
  <conditionalFormatting sqref="AJ155:AK155">
    <cfRule type="cellIs" dxfId="4653" priority="4527" operator="equal">
      <formula>0</formula>
    </cfRule>
  </conditionalFormatting>
  <conditionalFormatting sqref="AJ155:AK155">
    <cfRule type="cellIs" dxfId="4652" priority="4526" operator="equal">
      <formula>0</formula>
    </cfRule>
  </conditionalFormatting>
  <conditionalFormatting sqref="AJ155:AK155">
    <cfRule type="cellIs" dxfId="4651" priority="4525" operator="equal">
      <formula>0</formula>
    </cfRule>
  </conditionalFormatting>
  <conditionalFormatting sqref="AJ155:AK155">
    <cfRule type="cellIs" dxfId="4650" priority="4524" operator="equal">
      <formula>0</formula>
    </cfRule>
  </conditionalFormatting>
  <conditionalFormatting sqref="AJ155:AK155">
    <cfRule type="cellIs" dxfId="4649" priority="4523" operator="equal">
      <formula>0</formula>
    </cfRule>
  </conditionalFormatting>
  <conditionalFormatting sqref="AJ155:AK155">
    <cfRule type="cellIs" dxfId="4648" priority="4522" operator="equal">
      <formula>0</formula>
    </cfRule>
  </conditionalFormatting>
  <conditionalFormatting sqref="AJ155:AK155">
    <cfRule type="cellIs" dxfId="4647" priority="4521" operator="equal">
      <formula>0</formula>
    </cfRule>
  </conditionalFormatting>
  <conditionalFormatting sqref="AJ155:AK155">
    <cfRule type="cellIs" dxfId="4646" priority="4520" operator="equal">
      <formula>0</formula>
    </cfRule>
  </conditionalFormatting>
  <conditionalFormatting sqref="AJ155:AK155">
    <cfRule type="cellIs" dxfId="4645" priority="4519" operator="equal">
      <formula>0</formula>
    </cfRule>
  </conditionalFormatting>
  <conditionalFormatting sqref="AJ146:AK146">
    <cfRule type="cellIs" dxfId="4644" priority="4518" operator="equal">
      <formula>0</formula>
    </cfRule>
  </conditionalFormatting>
  <conditionalFormatting sqref="AT154:AU154">
    <cfRule type="cellIs" dxfId="4643" priority="4517" operator="equal">
      <formula>0</formula>
    </cfRule>
  </conditionalFormatting>
  <conditionalFormatting sqref="AT155:AU155">
    <cfRule type="cellIs" dxfId="4642" priority="4516" operator="equal">
      <formula>0</formula>
    </cfRule>
  </conditionalFormatting>
  <conditionalFormatting sqref="AT155:AU155">
    <cfRule type="cellIs" dxfId="4641" priority="4515" operator="equal">
      <formula>0</formula>
    </cfRule>
  </conditionalFormatting>
  <conditionalFormatting sqref="AT156:AU156">
    <cfRule type="cellIs" dxfId="4640" priority="4514" operator="equal">
      <formula>0</formula>
    </cfRule>
  </conditionalFormatting>
  <conditionalFormatting sqref="AT155:AU155">
    <cfRule type="cellIs" dxfId="4639" priority="4513" operator="equal">
      <formula>0</formula>
    </cfRule>
  </conditionalFormatting>
  <conditionalFormatting sqref="AT156:AU156">
    <cfRule type="cellIs" dxfId="4638" priority="4512" operator="equal">
      <formula>0</formula>
    </cfRule>
  </conditionalFormatting>
  <conditionalFormatting sqref="AT156:AU156">
    <cfRule type="cellIs" dxfId="4637" priority="4511" operator="equal">
      <formula>0</formula>
    </cfRule>
  </conditionalFormatting>
  <conditionalFormatting sqref="AT157:AU157">
    <cfRule type="cellIs" dxfId="4636" priority="4510" operator="equal">
      <formula>0</formula>
    </cfRule>
  </conditionalFormatting>
  <conditionalFormatting sqref="AT148:AU148">
    <cfRule type="cellIs" dxfId="4635" priority="4509" operator="equal">
      <formula>0</formula>
    </cfRule>
  </conditionalFormatting>
  <conditionalFormatting sqref="AT149:AU149">
    <cfRule type="cellIs" dxfId="4634" priority="4508" operator="equal">
      <formula>0</formula>
    </cfRule>
  </conditionalFormatting>
  <conditionalFormatting sqref="AT149:AU149">
    <cfRule type="cellIs" dxfId="4633" priority="4507" operator="equal">
      <formula>0</formula>
    </cfRule>
  </conditionalFormatting>
  <conditionalFormatting sqref="AT150:AU150">
    <cfRule type="cellIs" dxfId="4632" priority="4506" operator="equal">
      <formula>0</formula>
    </cfRule>
  </conditionalFormatting>
  <conditionalFormatting sqref="AT149:AU149">
    <cfRule type="cellIs" dxfId="4631" priority="4505" operator="equal">
      <formula>0</formula>
    </cfRule>
  </conditionalFormatting>
  <conditionalFormatting sqref="AT150:AU150">
    <cfRule type="cellIs" dxfId="4630" priority="4504" operator="equal">
      <formula>0</formula>
    </cfRule>
  </conditionalFormatting>
  <conditionalFormatting sqref="AT150:AU150">
    <cfRule type="cellIs" dxfId="4629" priority="4503" operator="equal">
      <formula>0</formula>
    </cfRule>
  </conditionalFormatting>
  <conditionalFormatting sqref="AT151:AU151">
    <cfRule type="cellIs" dxfId="4628" priority="4502" operator="equal">
      <formula>0</formula>
    </cfRule>
  </conditionalFormatting>
  <conditionalFormatting sqref="AT150:AU150">
    <cfRule type="cellIs" dxfId="4627" priority="4501" operator="equal">
      <formula>0</formula>
    </cfRule>
  </conditionalFormatting>
  <conditionalFormatting sqref="AT151:AU151">
    <cfRule type="cellIs" dxfId="4626" priority="4500" operator="equal">
      <formula>0</formula>
    </cfRule>
  </conditionalFormatting>
  <conditionalFormatting sqref="AT151:AU151">
    <cfRule type="cellIs" dxfId="4625" priority="4499" operator="equal">
      <formula>0</formula>
    </cfRule>
  </conditionalFormatting>
  <conditionalFormatting sqref="AT152:AU152">
    <cfRule type="cellIs" dxfId="4624" priority="4498" operator="equal">
      <formula>0</formula>
    </cfRule>
  </conditionalFormatting>
  <conditionalFormatting sqref="AT151:AU151">
    <cfRule type="cellIs" dxfId="4623" priority="4497" operator="equal">
      <formula>0</formula>
    </cfRule>
  </conditionalFormatting>
  <conditionalFormatting sqref="AT152:AU152">
    <cfRule type="cellIs" dxfId="4622" priority="4496" operator="equal">
      <formula>0</formula>
    </cfRule>
  </conditionalFormatting>
  <conditionalFormatting sqref="AT152:AU152">
    <cfRule type="cellIs" dxfId="4621" priority="4495" operator="equal">
      <formula>0</formula>
    </cfRule>
  </conditionalFormatting>
  <conditionalFormatting sqref="AT153:AU153">
    <cfRule type="cellIs" dxfId="4620" priority="4494" operator="equal">
      <formula>0</formula>
    </cfRule>
  </conditionalFormatting>
  <conditionalFormatting sqref="AT147:AU147">
    <cfRule type="cellIs" dxfId="4619" priority="4493" operator="equal">
      <formula>0</formula>
    </cfRule>
  </conditionalFormatting>
  <conditionalFormatting sqref="AT148:AU148">
    <cfRule type="cellIs" dxfId="4618" priority="4492" operator="equal">
      <formula>0</formula>
    </cfRule>
  </conditionalFormatting>
  <conditionalFormatting sqref="AT148:AU148">
    <cfRule type="cellIs" dxfId="4617" priority="4491" operator="equal">
      <formula>0</formula>
    </cfRule>
  </conditionalFormatting>
  <conditionalFormatting sqref="AT149:AU149">
    <cfRule type="cellIs" dxfId="4616" priority="4490" operator="equal">
      <formula>0</formula>
    </cfRule>
  </conditionalFormatting>
  <conditionalFormatting sqref="AT148:AU148">
    <cfRule type="cellIs" dxfId="4615" priority="4489" operator="equal">
      <formula>0</formula>
    </cfRule>
  </conditionalFormatting>
  <conditionalFormatting sqref="AT149:AU149">
    <cfRule type="cellIs" dxfId="4614" priority="4488" operator="equal">
      <formula>0</formula>
    </cfRule>
  </conditionalFormatting>
  <conditionalFormatting sqref="AT149:AU149">
    <cfRule type="cellIs" dxfId="4613" priority="4487" operator="equal">
      <formula>0</formula>
    </cfRule>
  </conditionalFormatting>
  <conditionalFormatting sqref="AT150:AU150">
    <cfRule type="cellIs" dxfId="4612" priority="4486" operator="equal">
      <formula>0</formula>
    </cfRule>
  </conditionalFormatting>
  <conditionalFormatting sqref="AT149:AU149">
    <cfRule type="cellIs" dxfId="4611" priority="4485" operator="equal">
      <formula>0</formula>
    </cfRule>
  </conditionalFormatting>
  <conditionalFormatting sqref="AT150:AU150">
    <cfRule type="cellIs" dxfId="4610" priority="4484" operator="equal">
      <formula>0</formula>
    </cfRule>
  </conditionalFormatting>
  <conditionalFormatting sqref="AT150:AU150">
    <cfRule type="cellIs" dxfId="4609" priority="4483" operator="equal">
      <formula>0</formula>
    </cfRule>
  </conditionalFormatting>
  <conditionalFormatting sqref="AT151:AU151">
    <cfRule type="cellIs" dxfId="4608" priority="4482" operator="equal">
      <formula>0</formula>
    </cfRule>
  </conditionalFormatting>
  <conditionalFormatting sqref="AT150:AU150">
    <cfRule type="cellIs" dxfId="4607" priority="4481" operator="equal">
      <formula>0</formula>
    </cfRule>
  </conditionalFormatting>
  <conditionalFormatting sqref="AT151:AU151">
    <cfRule type="cellIs" dxfId="4606" priority="4480" operator="equal">
      <formula>0</formula>
    </cfRule>
  </conditionalFormatting>
  <conditionalFormatting sqref="AT151:AU151">
    <cfRule type="cellIs" dxfId="4605" priority="4479" operator="equal">
      <formula>0</formula>
    </cfRule>
  </conditionalFormatting>
  <conditionalFormatting sqref="AT152:AU152">
    <cfRule type="cellIs" dxfId="4604" priority="4478" operator="equal">
      <formula>0</formula>
    </cfRule>
  </conditionalFormatting>
  <conditionalFormatting sqref="AT153:AU153">
    <cfRule type="cellIs" dxfId="4603" priority="4477" operator="equal">
      <formula>0</formula>
    </cfRule>
  </conditionalFormatting>
  <conditionalFormatting sqref="AT147:AU147">
    <cfRule type="cellIs" dxfId="4602" priority="4476" operator="equal">
      <formula>0</formula>
    </cfRule>
  </conditionalFormatting>
  <conditionalFormatting sqref="AT148:AU148">
    <cfRule type="cellIs" dxfId="4601" priority="4475" operator="equal">
      <formula>0</formula>
    </cfRule>
  </conditionalFormatting>
  <conditionalFormatting sqref="AT148:AU148">
    <cfRule type="cellIs" dxfId="4600" priority="4474" operator="equal">
      <formula>0</formula>
    </cfRule>
  </conditionalFormatting>
  <conditionalFormatting sqref="AT149:AU149">
    <cfRule type="cellIs" dxfId="4599" priority="4473" operator="equal">
      <formula>0</formula>
    </cfRule>
  </conditionalFormatting>
  <conditionalFormatting sqref="AT148:AU148">
    <cfRule type="cellIs" dxfId="4598" priority="4472" operator="equal">
      <formula>0</formula>
    </cfRule>
  </conditionalFormatting>
  <conditionalFormatting sqref="AT149:AU149">
    <cfRule type="cellIs" dxfId="4597" priority="4471" operator="equal">
      <formula>0</formula>
    </cfRule>
  </conditionalFormatting>
  <conditionalFormatting sqref="AT149:AU149">
    <cfRule type="cellIs" dxfId="4596" priority="4470" operator="equal">
      <formula>0</formula>
    </cfRule>
  </conditionalFormatting>
  <conditionalFormatting sqref="AT150:AU150">
    <cfRule type="cellIs" dxfId="4595" priority="4469" operator="equal">
      <formula>0</formula>
    </cfRule>
  </conditionalFormatting>
  <conditionalFormatting sqref="AT149:AU149">
    <cfRule type="cellIs" dxfId="4594" priority="4468" operator="equal">
      <formula>0</formula>
    </cfRule>
  </conditionalFormatting>
  <conditionalFormatting sqref="AT150:AU150">
    <cfRule type="cellIs" dxfId="4593" priority="4467" operator="equal">
      <formula>0</formula>
    </cfRule>
  </conditionalFormatting>
  <conditionalFormatting sqref="AT150:AU150">
    <cfRule type="cellIs" dxfId="4592" priority="4466" operator="equal">
      <formula>0</formula>
    </cfRule>
  </conditionalFormatting>
  <conditionalFormatting sqref="AT151:AU151">
    <cfRule type="cellIs" dxfId="4591" priority="4465" operator="equal">
      <formula>0</formula>
    </cfRule>
  </conditionalFormatting>
  <conditionalFormatting sqref="AT150:AU150">
    <cfRule type="cellIs" dxfId="4590" priority="4464" operator="equal">
      <formula>0</formula>
    </cfRule>
  </conditionalFormatting>
  <conditionalFormatting sqref="AT151:AU151">
    <cfRule type="cellIs" dxfId="4589" priority="4463" operator="equal">
      <formula>0</formula>
    </cfRule>
  </conditionalFormatting>
  <conditionalFormatting sqref="AT151:AU151">
    <cfRule type="cellIs" dxfId="4588" priority="4462" operator="equal">
      <formula>0</formula>
    </cfRule>
  </conditionalFormatting>
  <conditionalFormatting sqref="AT152:AU152">
    <cfRule type="cellIs" dxfId="4587" priority="4461" operator="equal">
      <formula>0</formula>
    </cfRule>
  </conditionalFormatting>
  <conditionalFormatting sqref="AT146:AU146">
    <cfRule type="cellIs" dxfId="4586" priority="4460" operator="equal">
      <formula>0</formula>
    </cfRule>
  </conditionalFormatting>
  <conditionalFormatting sqref="AT147:AU147">
    <cfRule type="cellIs" dxfId="4585" priority="4459" operator="equal">
      <formula>0</formula>
    </cfRule>
  </conditionalFormatting>
  <conditionalFormatting sqref="AT147:AU147">
    <cfRule type="cellIs" dxfId="4584" priority="4458" operator="equal">
      <formula>0</formula>
    </cfRule>
  </conditionalFormatting>
  <conditionalFormatting sqref="AT148:AU148">
    <cfRule type="cellIs" dxfId="4583" priority="4457" operator="equal">
      <formula>0</formula>
    </cfRule>
  </conditionalFormatting>
  <conditionalFormatting sqref="AT147:AU147">
    <cfRule type="cellIs" dxfId="4582" priority="4456" operator="equal">
      <formula>0</formula>
    </cfRule>
  </conditionalFormatting>
  <conditionalFormatting sqref="AT148:AU148">
    <cfRule type="cellIs" dxfId="4581" priority="4455" operator="equal">
      <formula>0</formula>
    </cfRule>
  </conditionalFormatting>
  <conditionalFormatting sqref="AT148:AU148">
    <cfRule type="cellIs" dxfId="4580" priority="4454" operator="equal">
      <formula>0</formula>
    </cfRule>
  </conditionalFormatting>
  <conditionalFormatting sqref="AT149:AU149">
    <cfRule type="cellIs" dxfId="4579" priority="4453" operator="equal">
      <formula>0</formula>
    </cfRule>
  </conditionalFormatting>
  <conditionalFormatting sqref="AT148:AU148">
    <cfRule type="cellIs" dxfId="4578" priority="4452" operator="equal">
      <formula>0</formula>
    </cfRule>
  </conditionalFormatting>
  <conditionalFormatting sqref="AT149:AU149">
    <cfRule type="cellIs" dxfId="4577" priority="4451" operator="equal">
      <formula>0</formula>
    </cfRule>
  </conditionalFormatting>
  <conditionalFormatting sqref="AT149:AU149">
    <cfRule type="cellIs" dxfId="4576" priority="4450" operator="equal">
      <formula>0</formula>
    </cfRule>
  </conditionalFormatting>
  <conditionalFormatting sqref="AT150:AU150">
    <cfRule type="cellIs" dxfId="4575" priority="4449" operator="equal">
      <formula>0</formula>
    </cfRule>
  </conditionalFormatting>
  <conditionalFormatting sqref="AT149:AU149">
    <cfRule type="cellIs" dxfId="4574" priority="4448" operator="equal">
      <formula>0</formula>
    </cfRule>
  </conditionalFormatting>
  <conditionalFormatting sqref="AT150:AU150">
    <cfRule type="cellIs" dxfId="4573" priority="4447" operator="equal">
      <formula>0</formula>
    </cfRule>
  </conditionalFormatting>
  <conditionalFormatting sqref="AT150:AU150">
    <cfRule type="cellIs" dxfId="4572" priority="4446" operator="equal">
      <formula>0</formula>
    </cfRule>
  </conditionalFormatting>
  <conditionalFormatting sqref="AT151:AU151">
    <cfRule type="cellIs" dxfId="4571" priority="4445" operator="equal">
      <formula>0</formula>
    </cfRule>
  </conditionalFormatting>
  <conditionalFormatting sqref="AT149:AU149">
    <cfRule type="cellIs" dxfId="4570" priority="4444" operator="equal">
      <formula>0</formula>
    </cfRule>
  </conditionalFormatting>
  <conditionalFormatting sqref="AT150:AU150">
    <cfRule type="cellIs" dxfId="4569" priority="4443" operator="equal">
      <formula>0</formula>
    </cfRule>
  </conditionalFormatting>
  <conditionalFormatting sqref="AT150:AU150">
    <cfRule type="cellIs" dxfId="4568" priority="4442" operator="equal">
      <formula>0</formula>
    </cfRule>
  </conditionalFormatting>
  <conditionalFormatting sqref="AT151:AU151">
    <cfRule type="cellIs" dxfId="4567" priority="4441" operator="equal">
      <formula>0</formula>
    </cfRule>
  </conditionalFormatting>
  <conditionalFormatting sqref="AT150:AU150">
    <cfRule type="cellIs" dxfId="4566" priority="4440" operator="equal">
      <formula>0</formula>
    </cfRule>
  </conditionalFormatting>
  <conditionalFormatting sqref="AT151:AU151">
    <cfRule type="cellIs" dxfId="4565" priority="4439" operator="equal">
      <formula>0</formula>
    </cfRule>
  </conditionalFormatting>
  <conditionalFormatting sqref="AT151:AU151">
    <cfRule type="cellIs" dxfId="4564" priority="4438" operator="equal">
      <formula>0</formula>
    </cfRule>
  </conditionalFormatting>
  <conditionalFormatting sqref="AT152:AU152">
    <cfRule type="cellIs" dxfId="4563" priority="4437" operator="equal">
      <formula>0</formula>
    </cfRule>
  </conditionalFormatting>
  <conditionalFormatting sqref="AT151:AU151">
    <cfRule type="cellIs" dxfId="4562" priority="4436" operator="equal">
      <formula>0</formula>
    </cfRule>
  </conditionalFormatting>
  <conditionalFormatting sqref="AT152:AU152">
    <cfRule type="cellIs" dxfId="4561" priority="4435" operator="equal">
      <formula>0</formula>
    </cfRule>
  </conditionalFormatting>
  <conditionalFormatting sqref="AT152:AU152">
    <cfRule type="cellIs" dxfId="4560" priority="4434" operator="equal">
      <formula>0</formula>
    </cfRule>
  </conditionalFormatting>
  <conditionalFormatting sqref="AT153:AU153">
    <cfRule type="cellIs" dxfId="4559" priority="4433" operator="equal">
      <formula>0</formula>
    </cfRule>
  </conditionalFormatting>
  <conditionalFormatting sqref="AT152:AU152">
    <cfRule type="cellIs" dxfId="4558" priority="4432" operator="equal">
      <formula>0</formula>
    </cfRule>
  </conditionalFormatting>
  <conditionalFormatting sqref="AT153:AU153">
    <cfRule type="cellIs" dxfId="4557" priority="4431" operator="equal">
      <formula>0</formula>
    </cfRule>
  </conditionalFormatting>
  <conditionalFormatting sqref="AT153:AU153">
    <cfRule type="cellIs" dxfId="4556" priority="4430" operator="equal">
      <formula>0</formula>
    </cfRule>
  </conditionalFormatting>
  <conditionalFormatting sqref="AT154:AU154">
    <cfRule type="cellIs" dxfId="4555" priority="4429" operator="equal">
      <formula>0</formula>
    </cfRule>
  </conditionalFormatting>
  <conditionalFormatting sqref="AT148:AU148">
    <cfRule type="cellIs" dxfId="4554" priority="4428" operator="equal">
      <formula>0</formula>
    </cfRule>
  </conditionalFormatting>
  <conditionalFormatting sqref="AT149:AU149">
    <cfRule type="cellIs" dxfId="4553" priority="4427" operator="equal">
      <formula>0</formula>
    </cfRule>
  </conditionalFormatting>
  <conditionalFormatting sqref="AT149:AU149">
    <cfRule type="cellIs" dxfId="4552" priority="4426" operator="equal">
      <formula>0</formula>
    </cfRule>
  </conditionalFormatting>
  <conditionalFormatting sqref="AT150:AU150">
    <cfRule type="cellIs" dxfId="4551" priority="4425" operator="equal">
      <formula>0</formula>
    </cfRule>
  </conditionalFormatting>
  <conditionalFormatting sqref="AT149:AU149">
    <cfRule type="cellIs" dxfId="4550" priority="4424" operator="equal">
      <formula>0</formula>
    </cfRule>
  </conditionalFormatting>
  <conditionalFormatting sqref="AT150:AU150">
    <cfRule type="cellIs" dxfId="4549" priority="4423" operator="equal">
      <formula>0</formula>
    </cfRule>
  </conditionalFormatting>
  <conditionalFormatting sqref="AT150:AU150">
    <cfRule type="cellIs" dxfId="4548" priority="4422" operator="equal">
      <formula>0</formula>
    </cfRule>
  </conditionalFormatting>
  <conditionalFormatting sqref="AT151:AU151">
    <cfRule type="cellIs" dxfId="4547" priority="4421" operator="equal">
      <formula>0</formula>
    </cfRule>
  </conditionalFormatting>
  <conditionalFormatting sqref="AT150:AU150">
    <cfRule type="cellIs" dxfId="4546" priority="4420" operator="equal">
      <formula>0</formula>
    </cfRule>
  </conditionalFormatting>
  <conditionalFormatting sqref="AT151:AU151">
    <cfRule type="cellIs" dxfId="4545" priority="4419" operator="equal">
      <formula>0</formula>
    </cfRule>
  </conditionalFormatting>
  <conditionalFormatting sqref="AT151:AU151">
    <cfRule type="cellIs" dxfId="4544" priority="4418" operator="equal">
      <formula>0</formula>
    </cfRule>
  </conditionalFormatting>
  <conditionalFormatting sqref="AT152:AU152">
    <cfRule type="cellIs" dxfId="4543" priority="4417" operator="equal">
      <formula>0</formula>
    </cfRule>
  </conditionalFormatting>
  <conditionalFormatting sqref="AT151:AU151">
    <cfRule type="cellIs" dxfId="4542" priority="4416" operator="equal">
      <formula>0</formula>
    </cfRule>
  </conditionalFormatting>
  <conditionalFormatting sqref="AT152:AU152">
    <cfRule type="cellIs" dxfId="4541" priority="4415" operator="equal">
      <formula>0</formula>
    </cfRule>
  </conditionalFormatting>
  <conditionalFormatting sqref="AT152:AU152">
    <cfRule type="cellIs" dxfId="4540" priority="4414" operator="equal">
      <formula>0</formula>
    </cfRule>
  </conditionalFormatting>
  <conditionalFormatting sqref="AT153:AU153">
    <cfRule type="cellIs" dxfId="4539" priority="4413" operator="equal">
      <formula>0</formula>
    </cfRule>
  </conditionalFormatting>
  <conditionalFormatting sqref="AT154:AU154">
    <cfRule type="cellIs" dxfId="4538" priority="4412" operator="equal">
      <formula>0</formula>
    </cfRule>
  </conditionalFormatting>
  <conditionalFormatting sqref="AT148:AU148">
    <cfRule type="cellIs" dxfId="4537" priority="4411" operator="equal">
      <formula>0</formula>
    </cfRule>
  </conditionalFormatting>
  <conditionalFormatting sqref="AT149:AU149">
    <cfRule type="cellIs" dxfId="4536" priority="4410" operator="equal">
      <formula>0</formula>
    </cfRule>
  </conditionalFormatting>
  <conditionalFormatting sqref="AT149:AU149">
    <cfRule type="cellIs" dxfId="4535" priority="4409" operator="equal">
      <formula>0</formula>
    </cfRule>
  </conditionalFormatting>
  <conditionalFormatting sqref="AT150:AU150">
    <cfRule type="cellIs" dxfId="4534" priority="4408" operator="equal">
      <formula>0</formula>
    </cfRule>
  </conditionalFormatting>
  <conditionalFormatting sqref="AT149:AU149">
    <cfRule type="cellIs" dxfId="4533" priority="4407" operator="equal">
      <formula>0</formula>
    </cfRule>
  </conditionalFormatting>
  <conditionalFormatting sqref="AT150:AU150">
    <cfRule type="cellIs" dxfId="4532" priority="4406" operator="equal">
      <formula>0</formula>
    </cfRule>
  </conditionalFormatting>
  <conditionalFormatting sqref="AT150:AU150">
    <cfRule type="cellIs" dxfId="4531" priority="4405" operator="equal">
      <formula>0</formula>
    </cfRule>
  </conditionalFormatting>
  <conditionalFormatting sqref="AT151:AU151">
    <cfRule type="cellIs" dxfId="4530" priority="4404" operator="equal">
      <formula>0</formula>
    </cfRule>
  </conditionalFormatting>
  <conditionalFormatting sqref="AT150:AU150">
    <cfRule type="cellIs" dxfId="4529" priority="4403" operator="equal">
      <formula>0</formula>
    </cfRule>
  </conditionalFormatting>
  <conditionalFormatting sqref="AT151:AU151">
    <cfRule type="cellIs" dxfId="4528" priority="4402" operator="equal">
      <formula>0</formula>
    </cfRule>
  </conditionalFormatting>
  <conditionalFormatting sqref="AT151:AU151">
    <cfRule type="cellIs" dxfId="4527" priority="4401" operator="equal">
      <formula>0</formula>
    </cfRule>
  </conditionalFormatting>
  <conditionalFormatting sqref="AT152:AU152">
    <cfRule type="cellIs" dxfId="4526" priority="4400" operator="equal">
      <formula>0</formula>
    </cfRule>
  </conditionalFormatting>
  <conditionalFormatting sqref="AT151:AU151">
    <cfRule type="cellIs" dxfId="4525" priority="4399" operator="equal">
      <formula>0</formula>
    </cfRule>
  </conditionalFormatting>
  <conditionalFormatting sqref="AT152:AU152">
    <cfRule type="cellIs" dxfId="4524" priority="4398" operator="equal">
      <formula>0</formula>
    </cfRule>
  </conditionalFormatting>
  <conditionalFormatting sqref="AT152:AU152">
    <cfRule type="cellIs" dxfId="4523" priority="4397" operator="equal">
      <formula>0</formula>
    </cfRule>
  </conditionalFormatting>
  <conditionalFormatting sqref="AT153:AU153">
    <cfRule type="cellIs" dxfId="4522" priority="4396" operator="equal">
      <formula>0</formula>
    </cfRule>
  </conditionalFormatting>
  <conditionalFormatting sqref="AT147:AU147">
    <cfRule type="cellIs" dxfId="4521" priority="4395" operator="equal">
      <formula>0</formula>
    </cfRule>
  </conditionalFormatting>
  <conditionalFormatting sqref="AT148:AU148">
    <cfRule type="cellIs" dxfId="4520" priority="4394" operator="equal">
      <formula>0</formula>
    </cfRule>
  </conditionalFormatting>
  <conditionalFormatting sqref="AT148:AU148">
    <cfRule type="cellIs" dxfId="4519" priority="4393" operator="equal">
      <formula>0</formula>
    </cfRule>
  </conditionalFormatting>
  <conditionalFormatting sqref="AT149:AU149">
    <cfRule type="cellIs" dxfId="4518" priority="4392" operator="equal">
      <formula>0</formula>
    </cfRule>
  </conditionalFormatting>
  <conditionalFormatting sqref="AT148:AU148">
    <cfRule type="cellIs" dxfId="4517" priority="4391" operator="equal">
      <formula>0</formula>
    </cfRule>
  </conditionalFormatting>
  <conditionalFormatting sqref="AT149:AU149">
    <cfRule type="cellIs" dxfId="4516" priority="4390" operator="equal">
      <formula>0</formula>
    </cfRule>
  </conditionalFormatting>
  <conditionalFormatting sqref="AT149:AU149">
    <cfRule type="cellIs" dxfId="4515" priority="4389" operator="equal">
      <formula>0</formula>
    </cfRule>
  </conditionalFormatting>
  <conditionalFormatting sqref="AT150:AU150">
    <cfRule type="cellIs" dxfId="4514" priority="4388" operator="equal">
      <formula>0</formula>
    </cfRule>
  </conditionalFormatting>
  <conditionalFormatting sqref="AT149:AU149">
    <cfRule type="cellIs" dxfId="4513" priority="4387" operator="equal">
      <formula>0</formula>
    </cfRule>
  </conditionalFormatting>
  <conditionalFormatting sqref="AT150:AU150">
    <cfRule type="cellIs" dxfId="4512" priority="4386" operator="equal">
      <formula>0</formula>
    </cfRule>
  </conditionalFormatting>
  <conditionalFormatting sqref="AT150:AU150">
    <cfRule type="cellIs" dxfId="4511" priority="4385" operator="equal">
      <formula>0</formula>
    </cfRule>
  </conditionalFormatting>
  <conditionalFormatting sqref="AT151:AU151">
    <cfRule type="cellIs" dxfId="4510" priority="4384" operator="equal">
      <formula>0</formula>
    </cfRule>
  </conditionalFormatting>
  <conditionalFormatting sqref="AT150:AU150">
    <cfRule type="cellIs" dxfId="4509" priority="4383" operator="equal">
      <formula>0</formula>
    </cfRule>
  </conditionalFormatting>
  <conditionalFormatting sqref="AT151:AU151">
    <cfRule type="cellIs" dxfId="4508" priority="4382" operator="equal">
      <formula>0</formula>
    </cfRule>
  </conditionalFormatting>
  <conditionalFormatting sqref="AT151:AU151">
    <cfRule type="cellIs" dxfId="4507" priority="4381" operator="equal">
      <formula>0</formula>
    </cfRule>
  </conditionalFormatting>
  <conditionalFormatting sqref="AT152:AU152">
    <cfRule type="cellIs" dxfId="4506" priority="4380" operator="equal">
      <formula>0</formula>
    </cfRule>
  </conditionalFormatting>
  <conditionalFormatting sqref="AT149:AU149">
    <cfRule type="cellIs" dxfId="4505" priority="4379" operator="equal">
      <formula>0</formula>
    </cfRule>
  </conditionalFormatting>
  <conditionalFormatting sqref="AT150:AU150">
    <cfRule type="cellIs" dxfId="4504" priority="4378" operator="equal">
      <formula>0</formula>
    </cfRule>
  </conditionalFormatting>
  <conditionalFormatting sqref="AT150:AU150">
    <cfRule type="cellIs" dxfId="4503" priority="4377" operator="equal">
      <formula>0</formula>
    </cfRule>
  </conditionalFormatting>
  <conditionalFormatting sqref="AT151:AU151">
    <cfRule type="cellIs" dxfId="4502" priority="4376" operator="equal">
      <formula>0</formula>
    </cfRule>
  </conditionalFormatting>
  <conditionalFormatting sqref="AT150:AU150">
    <cfRule type="cellIs" dxfId="4501" priority="4375" operator="equal">
      <formula>0</formula>
    </cfRule>
  </conditionalFormatting>
  <conditionalFormatting sqref="AT151:AU151">
    <cfRule type="cellIs" dxfId="4500" priority="4374" operator="equal">
      <formula>0</formula>
    </cfRule>
  </conditionalFormatting>
  <conditionalFormatting sqref="AT151:AU151">
    <cfRule type="cellIs" dxfId="4499" priority="4373" operator="equal">
      <formula>0</formula>
    </cfRule>
  </conditionalFormatting>
  <conditionalFormatting sqref="AT152:AU152">
    <cfRule type="cellIs" dxfId="4498" priority="4372" operator="equal">
      <formula>0</formula>
    </cfRule>
  </conditionalFormatting>
  <conditionalFormatting sqref="AT151:AU151">
    <cfRule type="cellIs" dxfId="4497" priority="4371" operator="equal">
      <formula>0</formula>
    </cfRule>
  </conditionalFormatting>
  <conditionalFormatting sqref="AT152:AU152">
    <cfRule type="cellIs" dxfId="4496" priority="4370" operator="equal">
      <formula>0</formula>
    </cfRule>
  </conditionalFormatting>
  <conditionalFormatting sqref="AT152:AU152">
    <cfRule type="cellIs" dxfId="4495" priority="4369" operator="equal">
      <formula>0</formula>
    </cfRule>
  </conditionalFormatting>
  <conditionalFormatting sqref="AT153:AU153">
    <cfRule type="cellIs" dxfId="4494" priority="4368" operator="equal">
      <formula>0</formula>
    </cfRule>
  </conditionalFormatting>
  <conditionalFormatting sqref="AT152:AU152">
    <cfRule type="cellIs" dxfId="4493" priority="4367" operator="equal">
      <formula>0</formula>
    </cfRule>
  </conditionalFormatting>
  <conditionalFormatting sqref="AT153:AU153">
    <cfRule type="cellIs" dxfId="4492" priority="4366" operator="equal">
      <formula>0</formula>
    </cfRule>
  </conditionalFormatting>
  <conditionalFormatting sqref="AT153:AU153">
    <cfRule type="cellIs" dxfId="4491" priority="4365" operator="equal">
      <formula>0</formula>
    </cfRule>
  </conditionalFormatting>
  <conditionalFormatting sqref="AT154:AU154">
    <cfRule type="cellIs" dxfId="4490" priority="4364" operator="equal">
      <formula>0</formula>
    </cfRule>
  </conditionalFormatting>
  <conditionalFormatting sqref="AT148:AU148">
    <cfRule type="cellIs" dxfId="4489" priority="4363" operator="equal">
      <formula>0</formula>
    </cfRule>
  </conditionalFormatting>
  <conditionalFormatting sqref="AT149:AU149">
    <cfRule type="cellIs" dxfId="4488" priority="4362" operator="equal">
      <formula>0</formula>
    </cfRule>
  </conditionalFormatting>
  <conditionalFormatting sqref="AT149:AU149">
    <cfRule type="cellIs" dxfId="4487" priority="4361" operator="equal">
      <formula>0</formula>
    </cfRule>
  </conditionalFormatting>
  <conditionalFormatting sqref="AT150:AU150">
    <cfRule type="cellIs" dxfId="4486" priority="4360" operator="equal">
      <formula>0</formula>
    </cfRule>
  </conditionalFormatting>
  <conditionalFormatting sqref="AT149:AU149">
    <cfRule type="cellIs" dxfId="4485" priority="4359" operator="equal">
      <formula>0</formula>
    </cfRule>
  </conditionalFormatting>
  <conditionalFormatting sqref="AT150:AU150">
    <cfRule type="cellIs" dxfId="4484" priority="4358" operator="equal">
      <formula>0</formula>
    </cfRule>
  </conditionalFormatting>
  <conditionalFormatting sqref="AT150:AU150">
    <cfRule type="cellIs" dxfId="4483" priority="4357" operator="equal">
      <formula>0</formula>
    </cfRule>
  </conditionalFormatting>
  <conditionalFormatting sqref="AT151:AU151">
    <cfRule type="cellIs" dxfId="4482" priority="4356" operator="equal">
      <formula>0</formula>
    </cfRule>
  </conditionalFormatting>
  <conditionalFormatting sqref="AT150:AU150">
    <cfRule type="cellIs" dxfId="4481" priority="4355" operator="equal">
      <formula>0</formula>
    </cfRule>
  </conditionalFormatting>
  <conditionalFormatting sqref="AT151:AU151">
    <cfRule type="cellIs" dxfId="4480" priority="4354" operator="equal">
      <formula>0</formula>
    </cfRule>
  </conditionalFormatting>
  <conditionalFormatting sqref="AT151:AU151">
    <cfRule type="cellIs" dxfId="4479" priority="4353" operator="equal">
      <formula>0</formula>
    </cfRule>
  </conditionalFormatting>
  <conditionalFormatting sqref="AT152:AU152">
    <cfRule type="cellIs" dxfId="4478" priority="4352" operator="equal">
      <formula>0</formula>
    </cfRule>
  </conditionalFormatting>
  <conditionalFormatting sqref="AT151:AU151">
    <cfRule type="cellIs" dxfId="4477" priority="4351" operator="equal">
      <formula>0</formula>
    </cfRule>
  </conditionalFormatting>
  <conditionalFormatting sqref="AT152:AU152">
    <cfRule type="cellIs" dxfId="4476" priority="4350" operator="equal">
      <formula>0</formula>
    </cfRule>
  </conditionalFormatting>
  <conditionalFormatting sqref="AT152:AU152">
    <cfRule type="cellIs" dxfId="4475" priority="4349" operator="equal">
      <formula>0</formula>
    </cfRule>
  </conditionalFormatting>
  <conditionalFormatting sqref="AT153:AU153">
    <cfRule type="cellIs" dxfId="4474" priority="4348" operator="equal">
      <formula>0</formula>
    </cfRule>
  </conditionalFormatting>
  <conditionalFormatting sqref="AT154:AU154">
    <cfRule type="cellIs" dxfId="4473" priority="4347" operator="equal">
      <formula>0</formula>
    </cfRule>
  </conditionalFormatting>
  <conditionalFormatting sqref="AT148:AU148">
    <cfRule type="cellIs" dxfId="4472" priority="4346" operator="equal">
      <formula>0</formula>
    </cfRule>
  </conditionalFormatting>
  <conditionalFormatting sqref="AT149:AU149">
    <cfRule type="cellIs" dxfId="4471" priority="4345" operator="equal">
      <formula>0</formula>
    </cfRule>
  </conditionalFormatting>
  <conditionalFormatting sqref="AT149:AU149">
    <cfRule type="cellIs" dxfId="4470" priority="4344" operator="equal">
      <formula>0</formula>
    </cfRule>
  </conditionalFormatting>
  <conditionalFormatting sqref="AT150:AU150">
    <cfRule type="cellIs" dxfId="4469" priority="4343" operator="equal">
      <formula>0</formula>
    </cfRule>
  </conditionalFormatting>
  <conditionalFormatting sqref="AT149:AU149">
    <cfRule type="cellIs" dxfId="4468" priority="4342" operator="equal">
      <formula>0</formula>
    </cfRule>
  </conditionalFormatting>
  <conditionalFormatting sqref="AT150:AU150">
    <cfRule type="cellIs" dxfId="4467" priority="4341" operator="equal">
      <formula>0</formula>
    </cfRule>
  </conditionalFormatting>
  <conditionalFormatting sqref="AT150:AU150">
    <cfRule type="cellIs" dxfId="4466" priority="4340" operator="equal">
      <formula>0</formula>
    </cfRule>
  </conditionalFormatting>
  <conditionalFormatting sqref="AT151:AU151">
    <cfRule type="cellIs" dxfId="4465" priority="4339" operator="equal">
      <formula>0</formula>
    </cfRule>
  </conditionalFormatting>
  <conditionalFormatting sqref="AT150:AU150">
    <cfRule type="cellIs" dxfId="4464" priority="4338" operator="equal">
      <formula>0</formula>
    </cfRule>
  </conditionalFormatting>
  <conditionalFormatting sqref="AT151:AU151">
    <cfRule type="cellIs" dxfId="4463" priority="4337" operator="equal">
      <formula>0</formula>
    </cfRule>
  </conditionalFormatting>
  <conditionalFormatting sqref="AT151:AU151">
    <cfRule type="cellIs" dxfId="4462" priority="4336" operator="equal">
      <formula>0</formula>
    </cfRule>
  </conditionalFormatting>
  <conditionalFormatting sqref="AT152:AU152">
    <cfRule type="cellIs" dxfId="4461" priority="4335" operator="equal">
      <formula>0</formula>
    </cfRule>
  </conditionalFormatting>
  <conditionalFormatting sqref="AT151:AU151">
    <cfRule type="cellIs" dxfId="4460" priority="4334" operator="equal">
      <formula>0</formula>
    </cfRule>
  </conditionalFormatting>
  <conditionalFormatting sqref="AT152:AU152">
    <cfRule type="cellIs" dxfId="4459" priority="4333" operator="equal">
      <formula>0</formula>
    </cfRule>
  </conditionalFormatting>
  <conditionalFormatting sqref="AT152:AU152">
    <cfRule type="cellIs" dxfId="4458" priority="4332" operator="equal">
      <formula>0</formula>
    </cfRule>
  </conditionalFormatting>
  <conditionalFormatting sqref="AT153:AU153">
    <cfRule type="cellIs" dxfId="4457" priority="4331" operator="equal">
      <formula>0</formula>
    </cfRule>
  </conditionalFormatting>
  <conditionalFormatting sqref="AT147:AU147">
    <cfRule type="cellIs" dxfId="4456" priority="4330" operator="equal">
      <formula>0</formula>
    </cfRule>
  </conditionalFormatting>
  <conditionalFormatting sqref="AT148:AU148">
    <cfRule type="cellIs" dxfId="4455" priority="4329" operator="equal">
      <formula>0</formula>
    </cfRule>
  </conditionalFormatting>
  <conditionalFormatting sqref="AT148:AU148">
    <cfRule type="cellIs" dxfId="4454" priority="4328" operator="equal">
      <formula>0</formula>
    </cfRule>
  </conditionalFormatting>
  <conditionalFormatting sqref="AT149:AU149">
    <cfRule type="cellIs" dxfId="4453" priority="4327" operator="equal">
      <formula>0</formula>
    </cfRule>
  </conditionalFormatting>
  <conditionalFormatting sqref="AT148:AU148">
    <cfRule type="cellIs" dxfId="4452" priority="4326" operator="equal">
      <formula>0</formula>
    </cfRule>
  </conditionalFormatting>
  <conditionalFormatting sqref="AT149:AU149">
    <cfRule type="cellIs" dxfId="4451" priority="4325" operator="equal">
      <formula>0</formula>
    </cfRule>
  </conditionalFormatting>
  <conditionalFormatting sqref="AT149:AU149">
    <cfRule type="cellIs" dxfId="4450" priority="4324" operator="equal">
      <formula>0</formula>
    </cfRule>
  </conditionalFormatting>
  <conditionalFormatting sqref="AT150:AU150">
    <cfRule type="cellIs" dxfId="4449" priority="4323" operator="equal">
      <formula>0</formula>
    </cfRule>
  </conditionalFormatting>
  <conditionalFormatting sqref="AT149:AU149">
    <cfRule type="cellIs" dxfId="4448" priority="4322" operator="equal">
      <formula>0</formula>
    </cfRule>
  </conditionalFormatting>
  <conditionalFormatting sqref="AT150:AU150">
    <cfRule type="cellIs" dxfId="4447" priority="4321" operator="equal">
      <formula>0</formula>
    </cfRule>
  </conditionalFormatting>
  <conditionalFormatting sqref="AT150:AU150">
    <cfRule type="cellIs" dxfId="4446" priority="4320" operator="equal">
      <formula>0</formula>
    </cfRule>
  </conditionalFormatting>
  <conditionalFormatting sqref="AT151:AU151">
    <cfRule type="cellIs" dxfId="4445" priority="4319" operator="equal">
      <formula>0</formula>
    </cfRule>
  </conditionalFormatting>
  <conditionalFormatting sqref="AT150:AU150">
    <cfRule type="cellIs" dxfId="4444" priority="4318" operator="equal">
      <formula>0</formula>
    </cfRule>
  </conditionalFormatting>
  <conditionalFormatting sqref="AT151:AU151">
    <cfRule type="cellIs" dxfId="4443" priority="4317" operator="equal">
      <formula>0</formula>
    </cfRule>
  </conditionalFormatting>
  <conditionalFormatting sqref="AT151:AU151">
    <cfRule type="cellIs" dxfId="4442" priority="4316" operator="equal">
      <formula>0</formula>
    </cfRule>
  </conditionalFormatting>
  <conditionalFormatting sqref="AT152:AU152">
    <cfRule type="cellIs" dxfId="4441" priority="4315" operator="equal">
      <formula>0</formula>
    </cfRule>
  </conditionalFormatting>
  <conditionalFormatting sqref="AT150:AU150">
    <cfRule type="cellIs" dxfId="4440" priority="4314" operator="equal">
      <formula>0</formula>
    </cfRule>
  </conditionalFormatting>
  <conditionalFormatting sqref="AT151:AU151">
    <cfRule type="cellIs" dxfId="4439" priority="4313" operator="equal">
      <formula>0</formula>
    </cfRule>
  </conditionalFormatting>
  <conditionalFormatting sqref="AT151:AU151">
    <cfRule type="cellIs" dxfId="4438" priority="4312" operator="equal">
      <formula>0</formula>
    </cfRule>
  </conditionalFormatting>
  <conditionalFormatting sqref="AT152:AU152">
    <cfRule type="cellIs" dxfId="4437" priority="4311" operator="equal">
      <formula>0</formula>
    </cfRule>
  </conditionalFormatting>
  <conditionalFormatting sqref="AT151:AU151">
    <cfRule type="cellIs" dxfId="4436" priority="4310" operator="equal">
      <formula>0</formula>
    </cfRule>
  </conditionalFormatting>
  <conditionalFormatting sqref="AT152:AU152">
    <cfRule type="cellIs" dxfId="4435" priority="4309" operator="equal">
      <formula>0</formula>
    </cfRule>
  </conditionalFormatting>
  <conditionalFormatting sqref="AT152:AU152">
    <cfRule type="cellIs" dxfId="4434" priority="4308" operator="equal">
      <formula>0</formula>
    </cfRule>
  </conditionalFormatting>
  <conditionalFormatting sqref="AT153:AU153">
    <cfRule type="cellIs" dxfId="4433" priority="4307" operator="equal">
      <formula>0</formula>
    </cfRule>
  </conditionalFormatting>
  <conditionalFormatting sqref="AT152:AU152">
    <cfRule type="cellIs" dxfId="4432" priority="4306" operator="equal">
      <formula>0</formula>
    </cfRule>
  </conditionalFormatting>
  <conditionalFormatting sqref="AT153:AU153">
    <cfRule type="cellIs" dxfId="4431" priority="4305" operator="equal">
      <formula>0</formula>
    </cfRule>
  </conditionalFormatting>
  <conditionalFormatting sqref="AT153:AU153">
    <cfRule type="cellIs" dxfId="4430" priority="4304" operator="equal">
      <formula>0</formula>
    </cfRule>
  </conditionalFormatting>
  <conditionalFormatting sqref="AT154:AU154">
    <cfRule type="cellIs" dxfId="4429" priority="4303" operator="equal">
      <formula>0</formula>
    </cfRule>
  </conditionalFormatting>
  <conditionalFormatting sqref="AT153:AU153">
    <cfRule type="cellIs" dxfId="4428" priority="4302" operator="equal">
      <formula>0</formula>
    </cfRule>
  </conditionalFormatting>
  <conditionalFormatting sqref="AT154:AU154">
    <cfRule type="cellIs" dxfId="4427" priority="4301" operator="equal">
      <formula>0</formula>
    </cfRule>
  </conditionalFormatting>
  <conditionalFormatting sqref="AT154:AU154">
    <cfRule type="cellIs" dxfId="4426" priority="4300" operator="equal">
      <formula>0</formula>
    </cfRule>
  </conditionalFormatting>
  <conditionalFormatting sqref="AT149:AU149">
    <cfRule type="cellIs" dxfId="4425" priority="4299" operator="equal">
      <formula>0</formula>
    </cfRule>
  </conditionalFormatting>
  <conditionalFormatting sqref="AT150:AU150">
    <cfRule type="cellIs" dxfId="4424" priority="4298" operator="equal">
      <formula>0</formula>
    </cfRule>
  </conditionalFormatting>
  <conditionalFormatting sqref="AT150:AU150">
    <cfRule type="cellIs" dxfId="4423" priority="4297" operator="equal">
      <formula>0</formula>
    </cfRule>
  </conditionalFormatting>
  <conditionalFormatting sqref="AT151:AU151">
    <cfRule type="cellIs" dxfId="4422" priority="4296" operator="equal">
      <formula>0</formula>
    </cfRule>
  </conditionalFormatting>
  <conditionalFormatting sqref="AT150:AU150">
    <cfRule type="cellIs" dxfId="4421" priority="4295" operator="equal">
      <formula>0</formula>
    </cfRule>
  </conditionalFormatting>
  <conditionalFormatting sqref="AT151:AU151">
    <cfRule type="cellIs" dxfId="4420" priority="4294" operator="equal">
      <formula>0</formula>
    </cfRule>
  </conditionalFormatting>
  <conditionalFormatting sqref="AT151:AU151">
    <cfRule type="cellIs" dxfId="4419" priority="4293" operator="equal">
      <formula>0</formula>
    </cfRule>
  </conditionalFormatting>
  <conditionalFormatting sqref="AT152:AU152">
    <cfRule type="cellIs" dxfId="4418" priority="4292" operator="equal">
      <formula>0</formula>
    </cfRule>
  </conditionalFormatting>
  <conditionalFormatting sqref="AT151:AU151">
    <cfRule type="cellIs" dxfId="4417" priority="4291" operator="equal">
      <formula>0</formula>
    </cfRule>
  </conditionalFormatting>
  <conditionalFormatting sqref="AT152:AU152">
    <cfRule type="cellIs" dxfId="4416" priority="4290" operator="equal">
      <formula>0</formula>
    </cfRule>
  </conditionalFormatting>
  <conditionalFormatting sqref="AT152:AU152">
    <cfRule type="cellIs" dxfId="4415" priority="4289" operator="equal">
      <formula>0</formula>
    </cfRule>
  </conditionalFormatting>
  <conditionalFormatting sqref="AT153:AU153">
    <cfRule type="cellIs" dxfId="4414" priority="4288" operator="equal">
      <formula>0</formula>
    </cfRule>
  </conditionalFormatting>
  <conditionalFormatting sqref="AT152:AU152">
    <cfRule type="cellIs" dxfId="4413" priority="4287" operator="equal">
      <formula>0</formula>
    </cfRule>
  </conditionalFormatting>
  <conditionalFormatting sqref="AT153:AU153">
    <cfRule type="cellIs" dxfId="4412" priority="4286" operator="equal">
      <formula>0</formula>
    </cfRule>
  </conditionalFormatting>
  <conditionalFormatting sqref="AT153:AU153">
    <cfRule type="cellIs" dxfId="4411" priority="4285" operator="equal">
      <formula>0</formula>
    </cfRule>
  </conditionalFormatting>
  <conditionalFormatting sqref="AT154:AU154">
    <cfRule type="cellIs" dxfId="4410" priority="4284" operator="equal">
      <formula>0</formula>
    </cfRule>
  </conditionalFormatting>
  <conditionalFormatting sqref="AT149:AU149">
    <cfRule type="cellIs" dxfId="4409" priority="4283" operator="equal">
      <formula>0</formula>
    </cfRule>
  </conditionalFormatting>
  <conditionalFormatting sqref="AT150:AU150">
    <cfRule type="cellIs" dxfId="4408" priority="4282" operator="equal">
      <formula>0</formula>
    </cfRule>
  </conditionalFormatting>
  <conditionalFormatting sqref="AT150:AU150">
    <cfRule type="cellIs" dxfId="4407" priority="4281" operator="equal">
      <formula>0</formula>
    </cfRule>
  </conditionalFormatting>
  <conditionalFormatting sqref="AT151:AU151">
    <cfRule type="cellIs" dxfId="4406" priority="4280" operator="equal">
      <formula>0</formula>
    </cfRule>
  </conditionalFormatting>
  <conditionalFormatting sqref="AT150:AU150">
    <cfRule type="cellIs" dxfId="4405" priority="4279" operator="equal">
      <formula>0</formula>
    </cfRule>
  </conditionalFormatting>
  <conditionalFormatting sqref="AT151:AU151">
    <cfRule type="cellIs" dxfId="4404" priority="4278" operator="equal">
      <formula>0</formula>
    </cfRule>
  </conditionalFormatting>
  <conditionalFormatting sqref="AT151:AU151">
    <cfRule type="cellIs" dxfId="4403" priority="4277" operator="equal">
      <formula>0</formula>
    </cfRule>
  </conditionalFormatting>
  <conditionalFormatting sqref="AT152:AU152">
    <cfRule type="cellIs" dxfId="4402" priority="4276" operator="equal">
      <formula>0</formula>
    </cfRule>
  </conditionalFormatting>
  <conditionalFormatting sqref="AT151:AU151">
    <cfRule type="cellIs" dxfId="4401" priority="4275" operator="equal">
      <formula>0</formula>
    </cfRule>
  </conditionalFormatting>
  <conditionalFormatting sqref="AT152:AU152">
    <cfRule type="cellIs" dxfId="4400" priority="4274" operator="equal">
      <formula>0</formula>
    </cfRule>
  </conditionalFormatting>
  <conditionalFormatting sqref="AT152:AU152">
    <cfRule type="cellIs" dxfId="4399" priority="4273" operator="equal">
      <formula>0</formula>
    </cfRule>
  </conditionalFormatting>
  <conditionalFormatting sqref="AT153:AU153">
    <cfRule type="cellIs" dxfId="4398" priority="4272" operator="equal">
      <formula>0</formula>
    </cfRule>
  </conditionalFormatting>
  <conditionalFormatting sqref="AT152:AU152">
    <cfRule type="cellIs" dxfId="4397" priority="4271" operator="equal">
      <formula>0</formula>
    </cfRule>
  </conditionalFormatting>
  <conditionalFormatting sqref="AT153:AU153">
    <cfRule type="cellIs" dxfId="4396" priority="4270" operator="equal">
      <formula>0</formula>
    </cfRule>
  </conditionalFormatting>
  <conditionalFormatting sqref="AT153:AU153">
    <cfRule type="cellIs" dxfId="4395" priority="4269" operator="equal">
      <formula>0</formula>
    </cfRule>
  </conditionalFormatting>
  <conditionalFormatting sqref="AT154:AU154">
    <cfRule type="cellIs" dxfId="4394" priority="4268" operator="equal">
      <formula>0</formula>
    </cfRule>
  </conditionalFormatting>
  <conditionalFormatting sqref="AT148:AU148">
    <cfRule type="cellIs" dxfId="4393" priority="4267" operator="equal">
      <formula>0</formula>
    </cfRule>
  </conditionalFormatting>
  <conditionalFormatting sqref="AT149:AU149">
    <cfRule type="cellIs" dxfId="4392" priority="4266" operator="equal">
      <formula>0</formula>
    </cfRule>
  </conditionalFormatting>
  <conditionalFormatting sqref="AT149:AU149">
    <cfRule type="cellIs" dxfId="4391" priority="4265" operator="equal">
      <formula>0</formula>
    </cfRule>
  </conditionalFormatting>
  <conditionalFormatting sqref="AT150:AU150">
    <cfRule type="cellIs" dxfId="4390" priority="4264" operator="equal">
      <formula>0</formula>
    </cfRule>
  </conditionalFormatting>
  <conditionalFormatting sqref="AT149:AU149">
    <cfRule type="cellIs" dxfId="4389" priority="4263" operator="equal">
      <formula>0</formula>
    </cfRule>
  </conditionalFormatting>
  <conditionalFormatting sqref="AT150:AU150">
    <cfRule type="cellIs" dxfId="4388" priority="4262" operator="equal">
      <formula>0</formula>
    </cfRule>
  </conditionalFormatting>
  <conditionalFormatting sqref="AT150:AU150">
    <cfRule type="cellIs" dxfId="4387" priority="4261" operator="equal">
      <formula>0</formula>
    </cfRule>
  </conditionalFormatting>
  <conditionalFormatting sqref="AT151:AU151">
    <cfRule type="cellIs" dxfId="4386" priority="4260" operator="equal">
      <formula>0</formula>
    </cfRule>
  </conditionalFormatting>
  <conditionalFormatting sqref="AT150:AU150">
    <cfRule type="cellIs" dxfId="4385" priority="4259" operator="equal">
      <formula>0</formula>
    </cfRule>
  </conditionalFormatting>
  <conditionalFormatting sqref="AT151:AU151">
    <cfRule type="cellIs" dxfId="4384" priority="4258" operator="equal">
      <formula>0</formula>
    </cfRule>
  </conditionalFormatting>
  <conditionalFormatting sqref="AT151:AU151">
    <cfRule type="cellIs" dxfId="4383" priority="4257" operator="equal">
      <formula>0</formula>
    </cfRule>
  </conditionalFormatting>
  <conditionalFormatting sqref="AT152:AU152">
    <cfRule type="cellIs" dxfId="4382" priority="4256" operator="equal">
      <formula>0</formula>
    </cfRule>
  </conditionalFormatting>
  <conditionalFormatting sqref="AT151:AU151">
    <cfRule type="cellIs" dxfId="4381" priority="4255" operator="equal">
      <formula>0</formula>
    </cfRule>
  </conditionalFormatting>
  <conditionalFormatting sqref="AT152:AU152">
    <cfRule type="cellIs" dxfId="4380" priority="4254" operator="equal">
      <formula>0</formula>
    </cfRule>
  </conditionalFormatting>
  <conditionalFormatting sqref="AT152:AU152">
    <cfRule type="cellIs" dxfId="4379" priority="4253" operator="equal">
      <formula>0</formula>
    </cfRule>
  </conditionalFormatting>
  <conditionalFormatting sqref="AT153:AU153">
    <cfRule type="cellIs" dxfId="4378" priority="4252" operator="equal">
      <formula>0</formula>
    </cfRule>
  </conditionalFormatting>
  <conditionalFormatting sqref="AT155:AU155">
    <cfRule type="cellIs" dxfId="4377" priority="4251" operator="equal">
      <formula>0</formula>
    </cfRule>
  </conditionalFormatting>
  <conditionalFormatting sqref="AT149:AU149">
    <cfRule type="cellIs" dxfId="4376" priority="4250" operator="equal">
      <formula>0</formula>
    </cfRule>
  </conditionalFormatting>
  <conditionalFormatting sqref="AT150:AU150">
    <cfRule type="cellIs" dxfId="4375" priority="4249" operator="equal">
      <formula>0</formula>
    </cfRule>
  </conditionalFormatting>
  <conditionalFormatting sqref="AT150:AU150">
    <cfRule type="cellIs" dxfId="4374" priority="4248" operator="equal">
      <formula>0</formula>
    </cfRule>
  </conditionalFormatting>
  <conditionalFormatting sqref="AT151:AU151">
    <cfRule type="cellIs" dxfId="4373" priority="4247" operator="equal">
      <formula>0</formula>
    </cfRule>
  </conditionalFormatting>
  <conditionalFormatting sqref="AT150:AU150">
    <cfRule type="cellIs" dxfId="4372" priority="4246" operator="equal">
      <formula>0</formula>
    </cfRule>
  </conditionalFormatting>
  <conditionalFormatting sqref="AT151:AU151">
    <cfRule type="cellIs" dxfId="4371" priority="4245" operator="equal">
      <formula>0</formula>
    </cfRule>
  </conditionalFormatting>
  <conditionalFormatting sqref="AT151:AU151">
    <cfRule type="cellIs" dxfId="4370" priority="4244" operator="equal">
      <formula>0</formula>
    </cfRule>
  </conditionalFormatting>
  <conditionalFormatting sqref="AT152:AU152">
    <cfRule type="cellIs" dxfId="4369" priority="4243" operator="equal">
      <formula>0</formula>
    </cfRule>
  </conditionalFormatting>
  <conditionalFormatting sqref="AT151:AU151">
    <cfRule type="cellIs" dxfId="4368" priority="4242" operator="equal">
      <formula>0</formula>
    </cfRule>
  </conditionalFormatting>
  <conditionalFormatting sqref="AT152:AU152">
    <cfRule type="cellIs" dxfId="4367" priority="4241" operator="equal">
      <formula>0</formula>
    </cfRule>
  </conditionalFormatting>
  <conditionalFormatting sqref="AT152:AU152">
    <cfRule type="cellIs" dxfId="4366" priority="4240" operator="equal">
      <formula>0</formula>
    </cfRule>
  </conditionalFormatting>
  <conditionalFormatting sqref="AT153:AU153">
    <cfRule type="cellIs" dxfId="4365" priority="4239" operator="equal">
      <formula>0</formula>
    </cfRule>
  </conditionalFormatting>
  <conditionalFormatting sqref="AT152:AU152">
    <cfRule type="cellIs" dxfId="4364" priority="4238" operator="equal">
      <formula>0</formula>
    </cfRule>
  </conditionalFormatting>
  <conditionalFormatting sqref="AT153:AU153">
    <cfRule type="cellIs" dxfId="4363" priority="4237" operator="equal">
      <formula>0</formula>
    </cfRule>
  </conditionalFormatting>
  <conditionalFormatting sqref="AT153:AU153">
    <cfRule type="cellIs" dxfId="4362" priority="4236" operator="equal">
      <formula>0</formula>
    </cfRule>
  </conditionalFormatting>
  <conditionalFormatting sqref="AT154:AU154">
    <cfRule type="cellIs" dxfId="4361" priority="4235" operator="equal">
      <formula>0</formula>
    </cfRule>
  </conditionalFormatting>
  <conditionalFormatting sqref="AT148:AU148">
    <cfRule type="cellIs" dxfId="4360" priority="4234" operator="equal">
      <formula>0</formula>
    </cfRule>
  </conditionalFormatting>
  <conditionalFormatting sqref="AT149:AU149">
    <cfRule type="cellIs" dxfId="4359" priority="4233" operator="equal">
      <formula>0</formula>
    </cfRule>
  </conditionalFormatting>
  <conditionalFormatting sqref="AT149:AU149">
    <cfRule type="cellIs" dxfId="4358" priority="4232" operator="equal">
      <formula>0</formula>
    </cfRule>
  </conditionalFormatting>
  <conditionalFormatting sqref="AT150:AU150">
    <cfRule type="cellIs" dxfId="4357" priority="4231" operator="equal">
      <formula>0</formula>
    </cfRule>
  </conditionalFormatting>
  <conditionalFormatting sqref="AT149:AU149">
    <cfRule type="cellIs" dxfId="4356" priority="4230" operator="equal">
      <formula>0</formula>
    </cfRule>
  </conditionalFormatting>
  <conditionalFormatting sqref="AT150:AU150">
    <cfRule type="cellIs" dxfId="4355" priority="4229" operator="equal">
      <formula>0</formula>
    </cfRule>
  </conditionalFormatting>
  <conditionalFormatting sqref="AT150:AU150">
    <cfRule type="cellIs" dxfId="4354" priority="4228" operator="equal">
      <formula>0</formula>
    </cfRule>
  </conditionalFormatting>
  <conditionalFormatting sqref="AT151:AU151">
    <cfRule type="cellIs" dxfId="4353" priority="4227" operator="equal">
      <formula>0</formula>
    </cfRule>
  </conditionalFormatting>
  <conditionalFormatting sqref="AT150:AU150">
    <cfRule type="cellIs" dxfId="4352" priority="4226" operator="equal">
      <formula>0</formula>
    </cfRule>
  </conditionalFormatting>
  <conditionalFormatting sqref="AT151:AU151">
    <cfRule type="cellIs" dxfId="4351" priority="4225" operator="equal">
      <formula>0</formula>
    </cfRule>
  </conditionalFormatting>
  <conditionalFormatting sqref="AT151:AU151">
    <cfRule type="cellIs" dxfId="4350" priority="4224" operator="equal">
      <formula>0</formula>
    </cfRule>
  </conditionalFormatting>
  <conditionalFormatting sqref="AT152:AU152">
    <cfRule type="cellIs" dxfId="4349" priority="4223" operator="equal">
      <formula>0</formula>
    </cfRule>
  </conditionalFormatting>
  <conditionalFormatting sqref="AT151:AU151">
    <cfRule type="cellIs" dxfId="4348" priority="4222" operator="equal">
      <formula>0</formula>
    </cfRule>
  </conditionalFormatting>
  <conditionalFormatting sqref="AT152:AU152">
    <cfRule type="cellIs" dxfId="4347" priority="4221" operator="equal">
      <formula>0</formula>
    </cfRule>
  </conditionalFormatting>
  <conditionalFormatting sqref="AT152:AU152">
    <cfRule type="cellIs" dxfId="4346" priority="4220" operator="equal">
      <formula>0</formula>
    </cfRule>
  </conditionalFormatting>
  <conditionalFormatting sqref="AT153:AU153">
    <cfRule type="cellIs" dxfId="4345" priority="4219" operator="equal">
      <formula>0</formula>
    </cfRule>
  </conditionalFormatting>
  <conditionalFormatting sqref="AT154:AU154">
    <cfRule type="cellIs" dxfId="4344" priority="4218" operator="equal">
      <formula>0</formula>
    </cfRule>
  </conditionalFormatting>
  <conditionalFormatting sqref="AT148:AU148">
    <cfRule type="cellIs" dxfId="4343" priority="4217" operator="equal">
      <formula>0</formula>
    </cfRule>
  </conditionalFormatting>
  <conditionalFormatting sqref="AT149:AU149">
    <cfRule type="cellIs" dxfId="4342" priority="4216" operator="equal">
      <formula>0</formula>
    </cfRule>
  </conditionalFormatting>
  <conditionalFormatting sqref="AT149:AU149">
    <cfRule type="cellIs" dxfId="4341" priority="4215" operator="equal">
      <formula>0</formula>
    </cfRule>
  </conditionalFormatting>
  <conditionalFormatting sqref="AT150:AU150">
    <cfRule type="cellIs" dxfId="4340" priority="4214" operator="equal">
      <formula>0</formula>
    </cfRule>
  </conditionalFormatting>
  <conditionalFormatting sqref="AT149:AU149">
    <cfRule type="cellIs" dxfId="4339" priority="4213" operator="equal">
      <formula>0</formula>
    </cfRule>
  </conditionalFormatting>
  <conditionalFormatting sqref="AT150:AU150">
    <cfRule type="cellIs" dxfId="4338" priority="4212" operator="equal">
      <formula>0</formula>
    </cfRule>
  </conditionalFormatting>
  <conditionalFormatting sqref="AT150:AU150">
    <cfRule type="cellIs" dxfId="4337" priority="4211" operator="equal">
      <formula>0</formula>
    </cfRule>
  </conditionalFormatting>
  <conditionalFormatting sqref="AT151:AU151">
    <cfRule type="cellIs" dxfId="4336" priority="4210" operator="equal">
      <formula>0</formula>
    </cfRule>
  </conditionalFormatting>
  <conditionalFormatting sqref="AT150:AU150">
    <cfRule type="cellIs" dxfId="4335" priority="4209" operator="equal">
      <formula>0</formula>
    </cfRule>
  </conditionalFormatting>
  <conditionalFormatting sqref="AT151:AU151">
    <cfRule type="cellIs" dxfId="4334" priority="4208" operator="equal">
      <formula>0</formula>
    </cfRule>
  </conditionalFormatting>
  <conditionalFormatting sqref="AT151:AU151">
    <cfRule type="cellIs" dxfId="4333" priority="4207" operator="equal">
      <formula>0</formula>
    </cfRule>
  </conditionalFormatting>
  <conditionalFormatting sqref="AT152:AU152">
    <cfRule type="cellIs" dxfId="4332" priority="4206" operator="equal">
      <formula>0</formula>
    </cfRule>
  </conditionalFormatting>
  <conditionalFormatting sqref="AT151:AU151">
    <cfRule type="cellIs" dxfId="4331" priority="4205" operator="equal">
      <formula>0</formula>
    </cfRule>
  </conditionalFormatting>
  <conditionalFormatting sqref="AT152:AU152">
    <cfRule type="cellIs" dxfId="4330" priority="4204" operator="equal">
      <formula>0</formula>
    </cfRule>
  </conditionalFormatting>
  <conditionalFormatting sqref="AT152:AU152">
    <cfRule type="cellIs" dxfId="4329" priority="4203" operator="equal">
      <formula>0</formula>
    </cfRule>
  </conditionalFormatting>
  <conditionalFormatting sqref="AT153:AU153">
    <cfRule type="cellIs" dxfId="4328" priority="4202" operator="equal">
      <formula>0</formula>
    </cfRule>
  </conditionalFormatting>
  <conditionalFormatting sqref="AT147:AU147">
    <cfRule type="cellIs" dxfId="4327" priority="4201" operator="equal">
      <formula>0</formula>
    </cfRule>
  </conditionalFormatting>
  <conditionalFormatting sqref="AT148:AU148">
    <cfRule type="cellIs" dxfId="4326" priority="4200" operator="equal">
      <formula>0</formula>
    </cfRule>
  </conditionalFormatting>
  <conditionalFormatting sqref="AT148:AU148">
    <cfRule type="cellIs" dxfId="4325" priority="4199" operator="equal">
      <formula>0</formula>
    </cfRule>
  </conditionalFormatting>
  <conditionalFormatting sqref="AT149:AU149">
    <cfRule type="cellIs" dxfId="4324" priority="4198" operator="equal">
      <formula>0</formula>
    </cfRule>
  </conditionalFormatting>
  <conditionalFormatting sqref="AT148:AU148">
    <cfRule type="cellIs" dxfId="4323" priority="4197" operator="equal">
      <formula>0</formula>
    </cfRule>
  </conditionalFormatting>
  <conditionalFormatting sqref="AT149:AU149">
    <cfRule type="cellIs" dxfId="4322" priority="4196" operator="equal">
      <formula>0</formula>
    </cfRule>
  </conditionalFormatting>
  <conditionalFormatting sqref="AT149:AU149">
    <cfRule type="cellIs" dxfId="4321" priority="4195" operator="equal">
      <formula>0</formula>
    </cfRule>
  </conditionalFormatting>
  <conditionalFormatting sqref="AT150:AU150">
    <cfRule type="cellIs" dxfId="4320" priority="4194" operator="equal">
      <formula>0</formula>
    </cfRule>
  </conditionalFormatting>
  <conditionalFormatting sqref="AT149:AU149">
    <cfRule type="cellIs" dxfId="4319" priority="4193" operator="equal">
      <formula>0</formula>
    </cfRule>
  </conditionalFormatting>
  <conditionalFormatting sqref="AT150:AU150">
    <cfRule type="cellIs" dxfId="4318" priority="4192" operator="equal">
      <formula>0</formula>
    </cfRule>
  </conditionalFormatting>
  <conditionalFormatting sqref="AT150:AU150">
    <cfRule type="cellIs" dxfId="4317" priority="4191" operator="equal">
      <formula>0</formula>
    </cfRule>
  </conditionalFormatting>
  <conditionalFormatting sqref="AT151:AU151">
    <cfRule type="cellIs" dxfId="4316" priority="4190" operator="equal">
      <formula>0</formula>
    </cfRule>
  </conditionalFormatting>
  <conditionalFormatting sqref="AT150:AU150">
    <cfRule type="cellIs" dxfId="4315" priority="4189" operator="equal">
      <formula>0</formula>
    </cfRule>
  </conditionalFormatting>
  <conditionalFormatting sqref="AT151:AU151">
    <cfRule type="cellIs" dxfId="4314" priority="4188" operator="equal">
      <formula>0</formula>
    </cfRule>
  </conditionalFormatting>
  <conditionalFormatting sqref="AT151:AU151">
    <cfRule type="cellIs" dxfId="4313" priority="4187" operator="equal">
      <formula>0</formula>
    </cfRule>
  </conditionalFormatting>
  <conditionalFormatting sqref="AT152:AU152">
    <cfRule type="cellIs" dxfId="4312" priority="4186" operator="equal">
      <formula>0</formula>
    </cfRule>
  </conditionalFormatting>
  <conditionalFormatting sqref="AT150:AU150">
    <cfRule type="cellIs" dxfId="4311" priority="4185" operator="equal">
      <formula>0</formula>
    </cfRule>
  </conditionalFormatting>
  <conditionalFormatting sqref="AT151:AU151">
    <cfRule type="cellIs" dxfId="4310" priority="4184" operator="equal">
      <formula>0</formula>
    </cfRule>
  </conditionalFormatting>
  <conditionalFormatting sqref="AT151:AU151">
    <cfRule type="cellIs" dxfId="4309" priority="4183" operator="equal">
      <formula>0</formula>
    </cfRule>
  </conditionalFormatting>
  <conditionalFormatting sqref="AT152:AU152">
    <cfRule type="cellIs" dxfId="4308" priority="4182" operator="equal">
      <formula>0</formula>
    </cfRule>
  </conditionalFormatting>
  <conditionalFormatting sqref="AT151:AU151">
    <cfRule type="cellIs" dxfId="4307" priority="4181" operator="equal">
      <formula>0</formula>
    </cfRule>
  </conditionalFormatting>
  <conditionalFormatting sqref="AT152:AU152">
    <cfRule type="cellIs" dxfId="4306" priority="4180" operator="equal">
      <formula>0</formula>
    </cfRule>
  </conditionalFormatting>
  <conditionalFormatting sqref="AT152:AU152">
    <cfRule type="cellIs" dxfId="4305" priority="4179" operator="equal">
      <formula>0</formula>
    </cfRule>
  </conditionalFormatting>
  <conditionalFormatting sqref="AT153:AU153">
    <cfRule type="cellIs" dxfId="4304" priority="4178" operator="equal">
      <formula>0</formula>
    </cfRule>
  </conditionalFormatting>
  <conditionalFormatting sqref="AT152:AU152">
    <cfRule type="cellIs" dxfId="4303" priority="4177" operator="equal">
      <formula>0</formula>
    </cfRule>
  </conditionalFormatting>
  <conditionalFormatting sqref="AT153:AU153">
    <cfRule type="cellIs" dxfId="4302" priority="4176" operator="equal">
      <formula>0</formula>
    </cfRule>
  </conditionalFormatting>
  <conditionalFormatting sqref="AT153:AU153">
    <cfRule type="cellIs" dxfId="4301" priority="4175" operator="equal">
      <formula>0</formula>
    </cfRule>
  </conditionalFormatting>
  <conditionalFormatting sqref="AT154:AU154">
    <cfRule type="cellIs" dxfId="4300" priority="4174" operator="equal">
      <formula>0</formula>
    </cfRule>
  </conditionalFormatting>
  <conditionalFormatting sqref="AT153:AU153">
    <cfRule type="cellIs" dxfId="4299" priority="4173" operator="equal">
      <formula>0</formula>
    </cfRule>
  </conditionalFormatting>
  <conditionalFormatting sqref="AT154:AU154">
    <cfRule type="cellIs" dxfId="4298" priority="4172" operator="equal">
      <formula>0</formula>
    </cfRule>
  </conditionalFormatting>
  <conditionalFormatting sqref="AT154:AU154">
    <cfRule type="cellIs" dxfId="4297" priority="4171" operator="equal">
      <formula>0</formula>
    </cfRule>
  </conditionalFormatting>
  <conditionalFormatting sqref="AT155:AU155">
    <cfRule type="cellIs" dxfId="4296" priority="4170" operator="equal">
      <formula>0</formula>
    </cfRule>
  </conditionalFormatting>
  <conditionalFormatting sqref="AT149:AU149">
    <cfRule type="cellIs" dxfId="4295" priority="4169" operator="equal">
      <formula>0</formula>
    </cfRule>
  </conditionalFormatting>
  <conditionalFormatting sqref="AT150:AU150">
    <cfRule type="cellIs" dxfId="4294" priority="4168" operator="equal">
      <formula>0</formula>
    </cfRule>
  </conditionalFormatting>
  <conditionalFormatting sqref="AT150:AU150">
    <cfRule type="cellIs" dxfId="4293" priority="4167" operator="equal">
      <formula>0</formula>
    </cfRule>
  </conditionalFormatting>
  <conditionalFormatting sqref="AT151:AU151">
    <cfRule type="cellIs" dxfId="4292" priority="4166" operator="equal">
      <formula>0</formula>
    </cfRule>
  </conditionalFormatting>
  <conditionalFormatting sqref="AT150:AU150">
    <cfRule type="cellIs" dxfId="4291" priority="4165" operator="equal">
      <formula>0</formula>
    </cfRule>
  </conditionalFormatting>
  <conditionalFormatting sqref="AT151:AU151">
    <cfRule type="cellIs" dxfId="4290" priority="4164" operator="equal">
      <formula>0</formula>
    </cfRule>
  </conditionalFormatting>
  <conditionalFormatting sqref="AT151:AU151">
    <cfRule type="cellIs" dxfId="4289" priority="4163" operator="equal">
      <formula>0</formula>
    </cfRule>
  </conditionalFormatting>
  <conditionalFormatting sqref="AT152:AU152">
    <cfRule type="cellIs" dxfId="4288" priority="4162" operator="equal">
      <formula>0</formula>
    </cfRule>
  </conditionalFormatting>
  <conditionalFormatting sqref="AT151:AU151">
    <cfRule type="cellIs" dxfId="4287" priority="4161" operator="equal">
      <formula>0</formula>
    </cfRule>
  </conditionalFormatting>
  <conditionalFormatting sqref="AT152:AU152">
    <cfRule type="cellIs" dxfId="4286" priority="4160" operator="equal">
      <formula>0</formula>
    </cfRule>
  </conditionalFormatting>
  <conditionalFormatting sqref="AT152:AU152">
    <cfRule type="cellIs" dxfId="4285" priority="4159" operator="equal">
      <formula>0</formula>
    </cfRule>
  </conditionalFormatting>
  <conditionalFormatting sqref="AT153:AU153">
    <cfRule type="cellIs" dxfId="4284" priority="4158" operator="equal">
      <formula>0</formula>
    </cfRule>
  </conditionalFormatting>
  <conditionalFormatting sqref="AT152:AU152">
    <cfRule type="cellIs" dxfId="4283" priority="4157" operator="equal">
      <formula>0</formula>
    </cfRule>
  </conditionalFormatting>
  <conditionalFormatting sqref="AT153:AU153">
    <cfRule type="cellIs" dxfId="4282" priority="4156" operator="equal">
      <formula>0</formula>
    </cfRule>
  </conditionalFormatting>
  <conditionalFormatting sqref="AT153:AU153">
    <cfRule type="cellIs" dxfId="4281" priority="4155" operator="equal">
      <formula>0</formula>
    </cfRule>
  </conditionalFormatting>
  <conditionalFormatting sqref="AT154:AU154">
    <cfRule type="cellIs" dxfId="4280" priority="4154" operator="equal">
      <formula>0</formula>
    </cfRule>
  </conditionalFormatting>
  <conditionalFormatting sqref="AT155:AU155">
    <cfRule type="cellIs" dxfId="4279" priority="4153" operator="equal">
      <formula>0</formula>
    </cfRule>
  </conditionalFormatting>
  <conditionalFormatting sqref="AT149:AU149">
    <cfRule type="cellIs" dxfId="4278" priority="4152" operator="equal">
      <formula>0</formula>
    </cfRule>
  </conditionalFormatting>
  <conditionalFormatting sqref="AT150:AU150">
    <cfRule type="cellIs" dxfId="4277" priority="4151" operator="equal">
      <formula>0</formula>
    </cfRule>
  </conditionalFormatting>
  <conditionalFormatting sqref="AT150:AU150">
    <cfRule type="cellIs" dxfId="4276" priority="4150" operator="equal">
      <formula>0</formula>
    </cfRule>
  </conditionalFormatting>
  <conditionalFormatting sqref="AT151:AU151">
    <cfRule type="cellIs" dxfId="4275" priority="4149" operator="equal">
      <formula>0</formula>
    </cfRule>
  </conditionalFormatting>
  <conditionalFormatting sqref="AT150:AU150">
    <cfRule type="cellIs" dxfId="4274" priority="4148" operator="equal">
      <formula>0</formula>
    </cfRule>
  </conditionalFormatting>
  <conditionalFormatting sqref="AT151:AU151">
    <cfRule type="cellIs" dxfId="4273" priority="4147" operator="equal">
      <formula>0</formula>
    </cfRule>
  </conditionalFormatting>
  <conditionalFormatting sqref="AT151:AU151">
    <cfRule type="cellIs" dxfId="4272" priority="4146" operator="equal">
      <formula>0</formula>
    </cfRule>
  </conditionalFormatting>
  <conditionalFormatting sqref="AT152:AU152">
    <cfRule type="cellIs" dxfId="4271" priority="4145" operator="equal">
      <formula>0</formula>
    </cfRule>
  </conditionalFormatting>
  <conditionalFormatting sqref="AT151:AU151">
    <cfRule type="cellIs" dxfId="4270" priority="4144" operator="equal">
      <formula>0</formula>
    </cfRule>
  </conditionalFormatting>
  <conditionalFormatting sqref="AT152:AU152">
    <cfRule type="cellIs" dxfId="4269" priority="4143" operator="equal">
      <formula>0</formula>
    </cfRule>
  </conditionalFormatting>
  <conditionalFormatting sqref="AT152:AU152">
    <cfRule type="cellIs" dxfId="4268" priority="4142" operator="equal">
      <formula>0</formula>
    </cfRule>
  </conditionalFormatting>
  <conditionalFormatting sqref="AT153:AU153">
    <cfRule type="cellIs" dxfId="4267" priority="4141" operator="equal">
      <formula>0</formula>
    </cfRule>
  </conditionalFormatting>
  <conditionalFormatting sqref="AT152:AU152">
    <cfRule type="cellIs" dxfId="4266" priority="4140" operator="equal">
      <formula>0</formula>
    </cfRule>
  </conditionalFormatting>
  <conditionalFormatting sqref="AT153:AU153">
    <cfRule type="cellIs" dxfId="4265" priority="4139" operator="equal">
      <formula>0</formula>
    </cfRule>
  </conditionalFormatting>
  <conditionalFormatting sqref="AT153:AU153">
    <cfRule type="cellIs" dxfId="4264" priority="4138" operator="equal">
      <formula>0</formula>
    </cfRule>
  </conditionalFormatting>
  <conditionalFormatting sqref="AT154:AU154">
    <cfRule type="cellIs" dxfId="4263" priority="4137" operator="equal">
      <formula>0</formula>
    </cfRule>
  </conditionalFormatting>
  <conditionalFormatting sqref="AT148:AU148">
    <cfRule type="cellIs" dxfId="4262" priority="4136" operator="equal">
      <formula>0</formula>
    </cfRule>
  </conditionalFormatting>
  <conditionalFormatting sqref="AT149:AU149">
    <cfRule type="cellIs" dxfId="4261" priority="4135" operator="equal">
      <formula>0</formula>
    </cfRule>
  </conditionalFormatting>
  <conditionalFormatting sqref="AT149:AU149">
    <cfRule type="cellIs" dxfId="4260" priority="4134" operator="equal">
      <formula>0</formula>
    </cfRule>
  </conditionalFormatting>
  <conditionalFormatting sqref="AT150:AU150">
    <cfRule type="cellIs" dxfId="4259" priority="4133" operator="equal">
      <formula>0</formula>
    </cfRule>
  </conditionalFormatting>
  <conditionalFormatting sqref="AT149:AU149">
    <cfRule type="cellIs" dxfId="4258" priority="4132" operator="equal">
      <formula>0</formula>
    </cfRule>
  </conditionalFormatting>
  <conditionalFormatting sqref="AT150:AU150">
    <cfRule type="cellIs" dxfId="4257" priority="4131" operator="equal">
      <formula>0</formula>
    </cfRule>
  </conditionalFormatting>
  <conditionalFormatting sqref="AT150:AU150">
    <cfRule type="cellIs" dxfId="4256" priority="4130" operator="equal">
      <formula>0</formula>
    </cfRule>
  </conditionalFormatting>
  <conditionalFormatting sqref="AT151:AU151">
    <cfRule type="cellIs" dxfId="4255" priority="4129" operator="equal">
      <formula>0</formula>
    </cfRule>
  </conditionalFormatting>
  <conditionalFormatting sqref="AT150:AU150">
    <cfRule type="cellIs" dxfId="4254" priority="4128" operator="equal">
      <formula>0</formula>
    </cfRule>
  </conditionalFormatting>
  <conditionalFormatting sqref="AT151:AU151">
    <cfRule type="cellIs" dxfId="4253" priority="4127" operator="equal">
      <formula>0</formula>
    </cfRule>
  </conditionalFormatting>
  <conditionalFormatting sqref="AT151:AU151">
    <cfRule type="cellIs" dxfId="4252" priority="4126" operator="equal">
      <formula>0</formula>
    </cfRule>
  </conditionalFormatting>
  <conditionalFormatting sqref="AT152:AU152">
    <cfRule type="cellIs" dxfId="4251" priority="4125" operator="equal">
      <formula>0</formula>
    </cfRule>
  </conditionalFormatting>
  <conditionalFormatting sqref="AT151:AU151">
    <cfRule type="cellIs" dxfId="4250" priority="4124" operator="equal">
      <formula>0</formula>
    </cfRule>
  </conditionalFormatting>
  <conditionalFormatting sqref="AT152:AU152">
    <cfRule type="cellIs" dxfId="4249" priority="4123" operator="equal">
      <formula>0</formula>
    </cfRule>
  </conditionalFormatting>
  <conditionalFormatting sqref="AT152:AU152">
    <cfRule type="cellIs" dxfId="4248" priority="4122" operator="equal">
      <formula>0</formula>
    </cfRule>
  </conditionalFormatting>
  <conditionalFormatting sqref="AT153:AU153">
    <cfRule type="cellIs" dxfId="4247" priority="4121" operator="equal">
      <formula>0</formula>
    </cfRule>
  </conditionalFormatting>
  <conditionalFormatting sqref="AT150:AU150">
    <cfRule type="cellIs" dxfId="4246" priority="4120" operator="equal">
      <formula>0</formula>
    </cfRule>
  </conditionalFormatting>
  <conditionalFormatting sqref="AT151:AU151">
    <cfRule type="cellIs" dxfId="4245" priority="4119" operator="equal">
      <formula>0</formula>
    </cfRule>
  </conditionalFormatting>
  <conditionalFormatting sqref="AT151:AU151">
    <cfRule type="cellIs" dxfId="4244" priority="4118" operator="equal">
      <formula>0</formula>
    </cfRule>
  </conditionalFormatting>
  <conditionalFormatting sqref="AT152:AU152">
    <cfRule type="cellIs" dxfId="4243" priority="4117" operator="equal">
      <formula>0</formula>
    </cfRule>
  </conditionalFormatting>
  <conditionalFormatting sqref="AT151:AU151">
    <cfRule type="cellIs" dxfId="4242" priority="4116" operator="equal">
      <formula>0</formula>
    </cfRule>
  </conditionalFormatting>
  <conditionalFormatting sqref="AT152:AU152">
    <cfRule type="cellIs" dxfId="4241" priority="4115" operator="equal">
      <formula>0</formula>
    </cfRule>
  </conditionalFormatting>
  <conditionalFormatting sqref="AT152:AU152">
    <cfRule type="cellIs" dxfId="4240" priority="4114" operator="equal">
      <formula>0</formula>
    </cfRule>
  </conditionalFormatting>
  <conditionalFormatting sqref="AT153:AU153">
    <cfRule type="cellIs" dxfId="4239" priority="4113" operator="equal">
      <formula>0</formula>
    </cfRule>
  </conditionalFormatting>
  <conditionalFormatting sqref="AT152:AU152">
    <cfRule type="cellIs" dxfId="4238" priority="4112" operator="equal">
      <formula>0</formula>
    </cfRule>
  </conditionalFormatting>
  <conditionalFormatting sqref="AT153:AU153">
    <cfRule type="cellIs" dxfId="4237" priority="4111" operator="equal">
      <formula>0</formula>
    </cfRule>
  </conditionalFormatting>
  <conditionalFormatting sqref="AT153:AU153">
    <cfRule type="cellIs" dxfId="4236" priority="4110" operator="equal">
      <formula>0</formula>
    </cfRule>
  </conditionalFormatting>
  <conditionalFormatting sqref="AT154:AU154">
    <cfRule type="cellIs" dxfId="4235" priority="4109" operator="equal">
      <formula>0</formula>
    </cfRule>
  </conditionalFormatting>
  <conditionalFormatting sqref="AT153:AU153">
    <cfRule type="cellIs" dxfId="4234" priority="4108" operator="equal">
      <formula>0</formula>
    </cfRule>
  </conditionalFormatting>
  <conditionalFormatting sqref="AT154:AU154">
    <cfRule type="cellIs" dxfId="4233" priority="4107" operator="equal">
      <formula>0</formula>
    </cfRule>
  </conditionalFormatting>
  <conditionalFormatting sqref="AT154:AU154">
    <cfRule type="cellIs" dxfId="4232" priority="4106" operator="equal">
      <formula>0</formula>
    </cfRule>
  </conditionalFormatting>
  <conditionalFormatting sqref="AT155:AU155">
    <cfRule type="cellIs" dxfId="4231" priority="4105" operator="equal">
      <formula>0</formula>
    </cfRule>
  </conditionalFormatting>
  <conditionalFormatting sqref="AT149:AU149">
    <cfRule type="cellIs" dxfId="4230" priority="4104" operator="equal">
      <formula>0</formula>
    </cfRule>
  </conditionalFormatting>
  <conditionalFormatting sqref="AT150:AU150">
    <cfRule type="cellIs" dxfId="4229" priority="4103" operator="equal">
      <formula>0</formula>
    </cfRule>
  </conditionalFormatting>
  <conditionalFormatting sqref="AT150:AU150">
    <cfRule type="cellIs" dxfId="4228" priority="4102" operator="equal">
      <formula>0</formula>
    </cfRule>
  </conditionalFormatting>
  <conditionalFormatting sqref="AT151:AU151">
    <cfRule type="cellIs" dxfId="4227" priority="4101" operator="equal">
      <formula>0</formula>
    </cfRule>
  </conditionalFormatting>
  <conditionalFormatting sqref="AT150:AU150">
    <cfRule type="cellIs" dxfId="4226" priority="4100" operator="equal">
      <formula>0</formula>
    </cfRule>
  </conditionalFormatting>
  <conditionalFormatting sqref="AT151:AU151">
    <cfRule type="cellIs" dxfId="4225" priority="4099" operator="equal">
      <formula>0</formula>
    </cfRule>
  </conditionalFormatting>
  <conditionalFormatting sqref="AT151:AU151">
    <cfRule type="cellIs" dxfId="4224" priority="4098" operator="equal">
      <formula>0</formula>
    </cfRule>
  </conditionalFormatting>
  <conditionalFormatting sqref="AT152:AU152">
    <cfRule type="cellIs" dxfId="4223" priority="4097" operator="equal">
      <formula>0</formula>
    </cfRule>
  </conditionalFormatting>
  <conditionalFormatting sqref="AT151:AU151">
    <cfRule type="cellIs" dxfId="4222" priority="4096" operator="equal">
      <formula>0</formula>
    </cfRule>
  </conditionalFormatting>
  <conditionalFormatting sqref="AT152:AU152">
    <cfRule type="cellIs" dxfId="4221" priority="4095" operator="equal">
      <formula>0</formula>
    </cfRule>
  </conditionalFormatting>
  <conditionalFormatting sqref="AT152:AU152">
    <cfRule type="cellIs" dxfId="4220" priority="4094" operator="equal">
      <formula>0</formula>
    </cfRule>
  </conditionalFormatting>
  <conditionalFormatting sqref="AT153:AU153">
    <cfRule type="cellIs" dxfId="4219" priority="4093" operator="equal">
      <formula>0</formula>
    </cfRule>
  </conditionalFormatting>
  <conditionalFormatting sqref="AT152:AU152">
    <cfRule type="cellIs" dxfId="4218" priority="4092" operator="equal">
      <formula>0</formula>
    </cfRule>
  </conditionalFormatting>
  <conditionalFormatting sqref="AT153:AU153">
    <cfRule type="cellIs" dxfId="4217" priority="4091" operator="equal">
      <formula>0</formula>
    </cfRule>
  </conditionalFormatting>
  <conditionalFormatting sqref="AT153:AU153">
    <cfRule type="cellIs" dxfId="4216" priority="4090" operator="equal">
      <formula>0</formula>
    </cfRule>
  </conditionalFormatting>
  <conditionalFormatting sqref="AT154:AU154">
    <cfRule type="cellIs" dxfId="4215" priority="4089" operator="equal">
      <formula>0</formula>
    </cfRule>
  </conditionalFormatting>
  <conditionalFormatting sqref="AT155:AU155">
    <cfRule type="cellIs" dxfId="4214" priority="4088" operator="equal">
      <formula>0</formula>
    </cfRule>
  </conditionalFormatting>
  <conditionalFormatting sqref="AT149:AU149">
    <cfRule type="cellIs" dxfId="4213" priority="4087" operator="equal">
      <formula>0</formula>
    </cfRule>
  </conditionalFormatting>
  <conditionalFormatting sqref="AT150:AU150">
    <cfRule type="cellIs" dxfId="4212" priority="4086" operator="equal">
      <formula>0</formula>
    </cfRule>
  </conditionalFormatting>
  <conditionalFormatting sqref="AT150:AU150">
    <cfRule type="cellIs" dxfId="4211" priority="4085" operator="equal">
      <formula>0</formula>
    </cfRule>
  </conditionalFormatting>
  <conditionalFormatting sqref="AT151:AU151">
    <cfRule type="cellIs" dxfId="4210" priority="4084" operator="equal">
      <formula>0</formula>
    </cfRule>
  </conditionalFormatting>
  <conditionalFormatting sqref="AT150:AU150">
    <cfRule type="cellIs" dxfId="4209" priority="4083" operator="equal">
      <formula>0</formula>
    </cfRule>
  </conditionalFormatting>
  <conditionalFormatting sqref="AT151:AU151">
    <cfRule type="cellIs" dxfId="4208" priority="4082" operator="equal">
      <formula>0</formula>
    </cfRule>
  </conditionalFormatting>
  <conditionalFormatting sqref="AT151:AU151">
    <cfRule type="cellIs" dxfId="4207" priority="4081" operator="equal">
      <formula>0</formula>
    </cfRule>
  </conditionalFormatting>
  <conditionalFormatting sqref="AT152:AU152">
    <cfRule type="cellIs" dxfId="4206" priority="4080" operator="equal">
      <formula>0</formula>
    </cfRule>
  </conditionalFormatting>
  <conditionalFormatting sqref="AT151:AU151">
    <cfRule type="cellIs" dxfId="4205" priority="4079" operator="equal">
      <formula>0</formula>
    </cfRule>
  </conditionalFormatting>
  <conditionalFormatting sqref="AT152:AU152">
    <cfRule type="cellIs" dxfId="4204" priority="4078" operator="equal">
      <formula>0</formula>
    </cfRule>
  </conditionalFormatting>
  <conditionalFormatting sqref="AT152:AU152">
    <cfRule type="cellIs" dxfId="4203" priority="4077" operator="equal">
      <formula>0</formula>
    </cfRule>
  </conditionalFormatting>
  <conditionalFormatting sqref="AT153:AU153">
    <cfRule type="cellIs" dxfId="4202" priority="4076" operator="equal">
      <formula>0</formula>
    </cfRule>
  </conditionalFormatting>
  <conditionalFormatting sqref="AT152:AU152">
    <cfRule type="cellIs" dxfId="4201" priority="4075" operator="equal">
      <formula>0</formula>
    </cfRule>
  </conditionalFormatting>
  <conditionalFormatting sqref="AT153:AU153">
    <cfRule type="cellIs" dxfId="4200" priority="4074" operator="equal">
      <formula>0</formula>
    </cfRule>
  </conditionalFormatting>
  <conditionalFormatting sqref="AT153:AU153">
    <cfRule type="cellIs" dxfId="4199" priority="4073" operator="equal">
      <formula>0</formula>
    </cfRule>
  </conditionalFormatting>
  <conditionalFormatting sqref="AT154:AU154">
    <cfRule type="cellIs" dxfId="4198" priority="4072" operator="equal">
      <formula>0</formula>
    </cfRule>
  </conditionalFormatting>
  <conditionalFormatting sqref="AT148:AU148">
    <cfRule type="cellIs" dxfId="4197" priority="4071" operator="equal">
      <formula>0</formula>
    </cfRule>
  </conditionalFormatting>
  <conditionalFormatting sqref="AT149:AU149">
    <cfRule type="cellIs" dxfId="4196" priority="4070" operator="equal">
      <formula>0</formula>
    </cfRule>
  </conditionalFormatting>
  <conditionalFormatting sqref="AT149:AU149">
    <cfRule type="cellIs" dxfId="4195" priority="4069" operator="equal">
      <formula>0</formula>
    </cfRule>
  </conditionalFormatting>
  <conditionalFormatting sqref="AT150:AU150">
    <cfRule type="cellIs" dxfId="4194" priority="4068" operator="equal">
      <formula>0</formula>
    </cfRule>
  </conditionalFormatting>
  <conditionalFormatting sqref="AT149:AU149">
    <cfRule type="cellIs" dxfId="4193" priority="4067" operator="equal">
      <formula>0</formula>
    </cfRule>
  </conditionalFormatting>
  <conditionalFormatting sqref="AT150:AU150">
    <cfRule type="cellIs" dxfId="4192" priority="4066" operator="equal">
      <formula>0</formula>
    </cfRule>
  </conditionalFormatting>
  <conditionalFormatting sqref="AT150:AU150">
    <cfRule type="cellIs" dxfId="4191" priority="4065" operator="equal">
      <formula>0</formula>
    </cfRule>
  </conditionalFormatting>
  <conditionalFormatting sqref="AT151:AU151">
    <cfRule type="cellIs" dxfId="4190" priority="4064" operator="equal">
      <formula>0</formula>
    </cfRule>
  </conditionalFormatting>
  <conditionalFormatting sqref="AT150:AU150">
    <cfRule type="cellIs" dxfId="4189" priority="4063" operator="equal">
      <formula>0</formula>
    </cfRule>
  </conditionalFormatting>
  <conditionalFormatting sqref="AT151:AU151">
    <cfRule type="cellIs" dxfId="4188" priority="4062" operator="equal">
      <formula>0</formula>
    </cfRule>
  </conditionalFormatting>
  <conditionalFormatting sqref="AT151:AU151">
    <cfRule type="cellIs" dxfId="4187" priority="4061" operator="equal">
      <formula>0</formula>
    </cfRule>
  </conditionalFormatting>
  <conditionalFormatting sqref="AT152:AU152">
    <cfRule type="cellIs" dxfId="4186" priority="4060" operator="equal">
      <formula>0</formula>
    </cfRule>
  </conditionalFormatting>
  <conditionalFormatting sqref="AT151:AU151">
    <cfRule type="cellIs" dxfId="4185" priority="4059" operator="equal">
      <formula>0</formula>
    </cfRule>
  </conditionalFormatting>
  <conditionalFormatting sqref="AT152:AU152">
    <cfRule type="cellIs" dxfId="4184" priority="4058" operator="equal">
      <formula>0</formula>
    </cfRule>
  </conditionalFormatting>
  <conditionalFormatting sqref="AT152:AU152">
    <cfRule type="cellIs" dxfId="4183" priority="4057" operator="equal">
      <formula>0</formula>
    </cfRule>
  </conditionalFormatting>
  <conditionalFormatting sqref="AT153:AU153">
    <cfRule type="cellIs" dxfId="4182" priority="4056" operator="equal">
      <formula>0</formula>
    </cfRule>
  </conditionalFormatting>
  <conditionalFormatting sqref="AT151:AU151">
    <cfRule type="cellIs" dxfId="4181" priority="4055" operator="equal">
      <formula>0</formula>
    </cfRule>
  </conditionalFormatting>
  <conditionalFormatting sqref="AT152:AU152">
    <cfRule type="cellIs" dxfId="4180" priority="4054" operator="equal">
      <formula>0</formula>
    </cfRule>
  </conditionalFormatting>
  <conditionalFormatting sqref="AT152:AU152">
    <cfRule type="cellIs" dxfId="4179" priority="4053" operator="equal">
      <formula>0</formula>
    </cfRule>
  </conditionalFormatting>
  <conditionalFormatting sqref="AT153:AU153">
    <cfRule type="cellIs" dxfId="4178" priority="4052" operator="equal">
      <formula>0</formula>
    </cfRule>
  </conditionalFormatting>
  <conditionalFormatting sqref="AT152:AU152">
    <cfRule type="cellIs" dxfId="4177" priority="4051" operator="equal">
      <formula>0</formula>
    </cfRule>
  </conditionalFormatting>
  <conditionalFormatting sqref="AT153:AU153">
    <cfRule type="cellIs" dxfId="4176" priority="4050" operator="equal">
      <formula>0</formula>
    </cfRule>
  </conditionalFormatting>
  <conditionalFormatting sqref="AT153:AU153">
    <cfRule type="cellIs" dxfId="4175" priority="4049" operator="equal">
      <formula>0</formula>
    </cfRule>
  </conditionalFormatting>
  <conditionalFormatting sqref="AT154:AU154">
    <cfRule type="cellIs" dxfId="4174" priority="4048" operator="equal">
      <formula>0</formula>
    </cfRule>
  </conditionalFormatting>
  <conditionalFormatting sqref="AT153:AU153">
    <cfRule type="cellIs" dxfId="4173" priority="4047" operator="equal">
      <formula>0</formula>
    </cfRule>
  </conditionalFormatting>
  <conditionalFormatting sqref="AT154:AU154">
    <cfRule type="cellIs" dxfId="4172" priority="4046" operator="equal">
      <formula>0</formula>
    </cfRule>
  </conditionalFormatting>
  <conditionalFormatting sqref="AT154:AU154">
    <cfRule type="cellIs" dxfId="4171" priority="4045" operator="equal">
      <formula>0</formula>
    </cfRule>
  </conditionalFormatting>
  <conditionalFormatting sqref="AT155:AU155">
    <cfRule type="cellIs" dxfId="4170" priority="4044" operator="equal">
      <formula>0</formula>
    </cfRule>
  </conditionalFormatting>
  <conditionalFormatting sqref="AT154:AU154">
    <cfRule type="cellIs" dxfId="4169" priority="4043" operator="equal">
      <formula>0</formula>
    </cfRule>
  </conditionalFormatting>
  <conditionalFormatting sqref="AT155:AU155">
    <cfRule type="cellIs" dxfId="4168" priority="4042" operator="equal">
      <formula>0</formula>
    </cfRule>
  </conditionalFormatting>
  <conditionalFormatting sqref="AT155:AU155">
    <cfRule type="cellIs" dxfId="4167" priority="4041" operator="equal">
      <formula>0</formula>
    </cfRule>
  </conditionalFormatting>
  <conditionalFormatting sqref="AT150:AU150">
    <cfRule type="cellIs" dxfId="4166" priority="4040" operator="equal">
      <formula>0</formula>
    </cfRule>
  </conditionalFormatting>
  <conditionalFormatting sqref="AT151:AU151">
    <cfRule type="cellIs" dxfId="4165" priority="4039" operator="equal">
      <formula>0</formula>
    </cfRule>
  </conditionalFormatting>
  <conditionalFormatting sqref="AT151:AU151">
    <cfRule type="cellIs" dxfId="4164" priority="4038" operator="equal">
      <formula>0</formula>
    </cfRule>
  </conditionalFormatting>
  <conditionalFormatting sqref="AT152:AU152">
    <cfRule type="cellIs" dxfId="4163" priority="4037" operator="equal">
      <formula>0</formula>
    </cfRule>
  </conditionalFormatting>
  <conditionalFormatting sqref="AT151:AU151">
    <cfRule type="cellIs" dxfId="4162" priority="4036" operator="equal">
      <formula>0</formula>
    </cfRule>
  </conditionalFormatting>
  <conditionalFormatting sqref="AT152:AU152">
    <cfRule type="cellIs" dxfId="4161" priority="4035" operator="equal">
      <formula>0</formula>
    </cfRule>
  </conditionalFormatting>
  <conditionalFormatting sqref="AT152:AU152">
    <cfRule type="cellIs" dxfId="4160" priority="4034" operator="equal">
      <formula>0</formula>
    </cfRule>
  </conditionalFormatting>
  <conditionalFormatting sqref="AT153:AU153">
    <cfRule type="cellIs" dxfId="4159" priority="4033" operator="equal">
      <formula>0</formula>
    </cfRule>
  </conditionalFormatting>
  <conditionalFormatting sqref="AT152:AU152">
    <cfRule type="cellIs" dxfId="4158" priority="4032" operator="equal">
      <formula>0</formula>
    </cfRule>
  </conditionalFormatting>
  <conditionalFormatting sqref="AT153:AU153">
    <cfRule type="cellIs" dxfId="4157" priority="4031" operator="equal">
      <formula>0</formula>
    </cfRule>
  </conditionalFormatting>
  <conditionalFormatting sqref="AT153:AU153">
    <cfRule type="cellIs" dxfId="4156" priority="4030" operator="equal">
      <formula>0</formula>
    </cfRule>
  </conditionalFormatting>
  <conditionalFormatting sqref="AT154:AU154">
    <cfRule type="cellIs" dxfId="4155" priority="4029" operator="equal">
      <formula>0</formula>
    </cfRule>
  </conditionalFormatting>
  <conditionalFormatting sqref="AT153:AU153">
    <cfRule type="cellIs" dxfId="4154" priority="4028" operator="equal">
      <formula>0</formula>
    </cfRule>
  </conditionalFormatting>
  <conditionalFormatting sqref="AT154:AU154">
    <cfRule type="cellIs" dxfId="4153" priority="4027" operator="equal">
      <formula>0</formula>
    </cfRule>
  </conditionalFormatting>
  <conditionalFormatting sqref="AT154:AU154">
    <cfRule type="cellIs" dxfId="4152" priority="4026" operator="equal">
      <formula>0</formula>
    </cfRule>
  </conditionalFormatting>
  <conditionalFormatting sqref="AT155:AU155">
    <cfRule type="cellIs" dxfId="4151" priority="4025" operator="equal">
      <formula>0</formula>
    </cfRule>
  </conditionalFormatting>
  <conditionalFormatting sqref="AT150:AU150">
    <cfRule type="cellIs" dxfId="4150" priority="4024" operator="equal">
      <formula>0</formula>
    </cfRule>
  </conditionalFormatting>
  <conditionalFormatting sqref="AT151:AU151">
    <cfRule type="cellIs" dxfId="4149" priority="4023" operator="equal">
      <formula>0</formula>
    </cfRule>
  </conditionalFormatting>
  <conditionalFormatting sqref="AT151:AU151">
    <cfRule type="cellIs" dxfId="4148" priority="4022" operator="equal">
      <formula>0</formula>
    </cfRule>
  </conditionalFormatting>
  <conditionalFormatting sqref="AT152:AU152">
    <cfRule type="cellIs" dxfId="4147" priority="4021" operator="equal">
      <formula>0</formula>
    </cfRule>
  </conditionalFormatting>
  <conditionalFormatting sqref="AT151:AU151">
    <cfRule type="cellIs" dxfId="4146" priority="4020" operator="equal">
      <formula>0</formula>
    </cfRule>
  </conditionalFormatting>
  <conditionalFormatting sqref="AT152:AU152">
    <cfRule type="cellIs" dxfId="4145" priority="4019" operator="equal">
      <formula>0</formula>
    </cfRule>
  </conditionalFormatting>
  <conditionalFormatting sqref="AT152:AU152">
    <cfRule type="cellIs" dxfId="4144" priority="4018" operator="equal">
      <formula>0</formula>
    </cfRule>
  </conditionalFormatting>
  <conditionalFormatting sqref="AT153:AU153">
    <cfRule type="cellIs" dxfId="4143" priority="4017" operator="equal">
      <formula>0</formula>
    </cfRule>
  </conditionalFormatting>
  <conditionalFormatting sqref="AT152:AU152">
    <cfRule type="cellIs" dxfId="4142" priority="4016" operator="equal">
      <formula>0</formula>
    </cfRule>
  </conditionalFormatting>
  <conditionalFormatting sqref="AT153:AU153">
    <cfRule type="cellIs" dxfId="4141" priority="4015" operator="equal">
      <formula>0</formula>
    </cfRule>
  </conditionalFormatting>
  <conditionalFormatting sqref="AT153:AU153">
    <cfRule type="cellIs" dxfId="4140" priority="4014" operator="equal">
      <formula>0</formula>
    </cfRule>
  </conditionalFormatting>
  <conditionalFormatting sqref="AT154:AU154">
    <cfRule type="cellIs" dxfId="4139" priority="4013" operator="equal">
      <formula>0</formula>
    </cfRule>
  </conditionalFormatting>
  <conditionalFormatting sqref="AT153:AU153">
    <cfRule type="cellIs" dxfId="4138" priority="4012" operator="equal">
      <formula>0</formula>
    </cfRule>
  </conditionalFormatting>
  <conditionalFormatting sqref="AT154:AU154">
    <cfRule type="cellIs" dxfId="4137" priority="4011" operator="equal">
      <formula>0</formula>
    </cfRule>
  </conditionalFormatting>
  <conditionalFormatting sqref="AT154:AU154">
    <cfRule type="cellIs" dxfId="4136" priority="4010" operator="equal">
      <formula>0</formula>
    </cfRule>
  </conditionalFormatting>
  <conditionalFormatting sqref="AT155:AU155">
    <cfRule type="cellIs" dxfId="4135" priority="4009" operator="equal">
      <formula>0</formula>
    </cfRule>
  </conditionalFormatting>
  <conditionalFormatting sqref="AT149:AU149">
    <cfRule type="cellIs" dxfId="4134" priority="4008" operator="equal">
      <formula>0</formula>
    </cfRule>
  </conditionalFormatting>
  <conditionalFormatting sqref="AT150:AU150">
    <cfRule type="cellIs" dxfId="4133" priority="4007" operator="equal">
      <formula>0</formula>
    </cfRule>
  </conditionalFormatting>
  <conditionalFormatting sqref="AT150:AU150">
    <cfRule type="cellIs" dxfId="4132" priority="4006" operator="equal">
      <formula>0</formula>
    </cfRule>
  </conditionalFormatting>
  <conditionalFormatting sqref="AT151:AU151">
    <cfRule type="cellIs" dxfId="4131" priority="4005" operator="equal">
      <formula>0</formula>
    </cfRule>
  </conditionalFormatting>
  <conditionalFormatting sqref="AT150:AU150">
    <cfRule type="cellIs" dxfId="4130" priority="4004" operator="equal">
      <formula>0</formula>
    </cfRule>
  </conditionalFormatting>
  <conditionalFormatting sqref="AT151:AU151">
    <cfRule type="cellIs" dxfId="4129" priority="4003" operator="equal">
      <formula>0</formula>
    </cfRule>
  </conditionalFormatting>
  <conditionalFormatting sqref="AT151:AU151">
    <cfRule type="cellIs" dxfId="4128" priority="4002" operator="equal">
      <formula>0</formula>
    </cfRule>
  </conditionalFormatting>
  <conditionalFormatting sqref="AT152:AU152">
    <cfRule type="cellIs" dxfId="4127" priority="4001" operator="equal">
      <formula>0</formula>
    </cfRule>
  </conditionalFormatting>
  <conditionalFormatting sqref="AT151:AU151">
    <cfRule type="cellIs" dxfId="4126" priority="4000" operator="equal">
      <formula>0</formula>
    </cfRule>
  </conditionalFormatting>
  <conditionalFormatting sqref="AT152:AU152">
    <cfRule type="cellIs" dxfId="4125" priority="3999" operator="equal">
      <formula>0</formula>
    </cfRule>
  </conditionalFormatting>
  <conditionalFormatting sqref="AT152:AU152">
    <cfRule type="cellIs" dxfId="4124" priority="3998" operator="equal">
      <formula>0</formula>
    </cfRule>
  </conditionalFormatting>
  <conditionalFormatting sqref="AT153:AU153">
    <cfRule type="cellIs" dxfId="4123" priority="3997" operator="equal">
      <formula>0</formula>
    </cfRule>
  </conditionalFormatting>
  <conditionalFormatting sqref="AT152:AU152">
    <cfRule type="cellIs" dxfId="4122" priority="3996" operator="equal">
      <formula>0</formula>
    </cfRule>
  </conditionalFormatting>
  <conditionalFormatting sqref="AT153:AU153">
    <cfRule type="cellIs" dxfId="4121" priority="3995" operator="equal">
      <formula>0</formula>
    </cfRule>
  </conditionalFormatting>
  <conditionalFormatting sqref="AT153:AU153">
    <cfRule type="cellIs" dxfId="4120" priority="3994" operator="equal">
      <formula>0</formula>
    </cfRule>
  </conditionalFormatting>
  <conditionalFormatting sqref="AT154:AU154">
    <cfRule type="cellIs" dxfId="4119" priority="3993" operator="equal">
      <formula>0</formula>
    </cfRule>
  </conditionalFormatting>
  <conditionalFormatting sqref="AT157:AU157">
    <cfRule type="cellIs" dxfId="4118" priority="3992" operator="equal">
      <formula>0</formula>
    </cfRule>
  </conditionalFormatting>
  <conditionalFormatting sqref="AT158:AU158">
    <cfRule type="cellIs" dxfId="4117" priority="3991" operator="equal">
      <formula>0</formula>
    </cfRule>
  </conditionalFormatting>
  <conditionalFormatting sqref="AT158:AU158">
    <cfRule type="cellIs" dxfId="4116" priority="3990" operator="equal">
      <formula>0</formula>
    </cfRule>
  </conditionalFormatting>
  <conditionalFormatting sqref="AT158:AU158">
    <cfRule type="cellIs" dxfId="4115" priority="3989" operator="equal">
      <formula>0</formula>
    </cfRule>
  </conditionalFormatting>
  <conditionalFormatting sqref="AT151:AU151">
    <cfRule type="cellIs" dxfId="4114" priority="3988" operator="equal">
      <formula>0</formula>
    </cfRule>
  </conditionalFormatting>
  <conditionalFormatting sqref="AT152:AU152">
    <cfRule type="cellIs" dxfId="4113" priority="3987" operator="equal">
      <formula>0</formula>
    </cfRule>
  </conditionalFormatting>
  <conditionalFormatting sqref="AT152:AU152">
    <cfRule type="cellIs" dxfId="4112" priority="3986" operator="equal">
      <formula>0</formula>
    </cfRule>
  </conditionalFormatting>
  <conditionalFormatting sqref="AT153:AU153">
    <cfRule type="cellIs" dxfId="4111" priority="3985" operator="equal">
      <formula>0</formula>
    </cfRule>
  </conditionalFormatting>
  <conditionalFormatting sqref="AT152:AU152">
    <cfRule type="cellIs" dxfId="4110" priority="3984" operator="equal">
      <formula>0</formula>
    </cfRule>
  </conditionalFormatting>
  <conditionalFormatting sqref="AT153:AU153">
    <cfRule type="cellIs" dxfId="4109" priority="3983" operator="equal">
      <formula>0</formula>
    </cfRule>
  </conditionalFormatting>
  <conditionalFormatting sqref="AT153:AU153">
    <cfRule type="cellIs" dxfId="4108" priority="3982" operator="equal">
      <formula>0</formula>
    </cfRule>
  </conditionalFormatting>
  <conditionalFormatting sqref="AT154:AU154">
    <cfRule type="cellIs" dxfId="4107" priority="3981" operator="equal">
      <formula>0</formula>
    </cfRule>
  </conditionalFormatting>
  <conditionalFormatting sqref="AT153:AU153">
    <cfRule type="cellIs" dxfId="4106" priority="3980" operator="equal">
      <formula>0</formula>
    </cfRule>
  </conditionalFormatting>
  <conditionalFormatting sqref="AT154:AU154">
    <cfRule type="cellIs" dxfId="4105" priority="3979" operator="equal">
      <formula>0</formula>
    </cfRule>
  </conditionalFormatting>
  <conditionalFormatting sqref="AT154:AU154">
    <cfRule type="cellIs" dxfId="4104" priority="3978" operator="equal">
      <formula>0</formula>
    </cfRule>
  </conditionalFormatting>
  <conditionalFormatting sqref="AT155:AU155">
    <cfRule type="cellIs" dxfId="4103" priority="3977" operator="equal">
      <formula>0</formula>
    </cfRule>
  </conditionalFormatting>
  <conditionalFormatting sqref="AT154:AU154">
    <cfRule type="cellIs" dxfId="4102" priority="3976" operator="equal">
      <formula>0</formula>
    </cfRule>
  </conditionalFormatting>
  <conditionalFormatting sqref="AT155:AU155">
    <cfRule type="cellIs" dxfId="4101" priority="3975" operator="equal">
      <formula>0</formula>
    </cfRule>
  </conditionalFormatting>
  <conditionalFormatting sqref="AT155:AU155">
    <cfRule type="cellIs" dxfId="4100" priority="3974" operator="equal">
      <formula>0</formula>
    </cfRule>
  </conditionalFormatting>
  <conditionalFormatting sqref="AT156:AU156">
    <cfRule type="cellIs" dxfId="4099" priority="3973" operator="equal">
      <formula>0</formula>
    </cfRule>
  </conditionalFormatting>
  <conditionalFormatting sqref="AT150:AU150">
    <cfRule type="cellIs" dxfId="4098" priority="3972" operator="equal">
      <formula>0</formula>
    </cfRule>
  </conditionalFormatting>
  <conditionalFormatting sqref="AT151:AU151">
    <cfRule type="cellIs" dxfId="4097" priority="3971" operator="equal">
      <formula>0</formula>
    </cfRule>
  </conditionalFormatting>
  <conditionalFormatting sqref="AT151:AU151">
    <cfRule type="cellIs" dxfId="4096" priority="3970" operator="equal">
      <formula>0</formula>
    </cfRule>
  </conditionalFormatting>
  <conditionalFormatting sqref="AT152:AU152">
    <cfRule type="cellIs" dxfId="4095" priority="3969" operator="equal">
      <formula>0</formula>
    </cfRule>
  </conditionalFormatting>
  <conditionalFormatting sqref="AT151:AU151">
    <cfRule type="cellIs" dxfId="4094" priority="3968" operator="equal">
      <formula>0</formula>
    </cfRule>
  </conditionalFormatting>
  <conditionalFormatting sqref="AT152:AU152">
    <cfRule type="cellIs" dxfId="4093" priority="3967" operator="equal">
      <formula>0</formula>
    </cfRule>
  </conditionalFormatting>
  <conditionalFormatting sqref="AT152:AU152">
    <cfRule type="cellIs" dxfId="4092" priority="3966" operator="equal">
      <formula>0</formula>
    </cfRule>
  </conditionalFormatting>
  <conditionalFormatting sqref="AT153:AU153">
    <cfRule type="cellIs" dxfId="4091" priority="3965" operator="equal">
      <formula>0</formula>
    </cfRule>
  </conditionalFormatting>
  <conditionalFormatting sqref="AT152:AU152">
    <cfRule type="cellIs" dxfId="4090" priority="3964" operator="equal">
      <formula>0</formula>
    </cfRule>
  </conditionalFormatting>
  <conditionalFormatting sqref="AT153:AU153">
    <cfRule type="cellIs" dxfId="4089" priority="3963" operator="equal">
      <formula>0</formula>
    </cfRule>
  </conditionalFormatting>
  <conditionalFormatting sqref="AT153:AU153">
    <cfRule type="cellIs" dxfId="4088" priority="3962" operator="equal">
      <formula>0</formula>
    </cfRule>
  </conditionalFormatting>
  <conditionalFormatting sqref="AT154:AU154">
    <cfRule type="cellIs" dxfId="4087" priority="3961" operator="equal">
      <formula>0</formula>
    </cfRule>
  </conditionalFormatting>
  <conditionalFormatting sqref="AT153:AU153">
    <cfRule type="cellIs" dxfId="4086" priority="3960" operator="equal">
      <formula>0</formula>
    </cfRule>
  </conditionalFormatting>
  <conditionalFormatting sqref="AT154:AU154">
    <cfRule type="cellIs" dxfId="4085" priority="3959" operator="equal">
      <formula>0</formula>
    </cfRule>
  </conditionalFormatting>
  <conditionalFormatting sqref="AT154:AU154">
    <cfRule type="cellIs" dxfId="4084" priority="3958" operator="equal">
      <formula>0</formula>
    </cfRule>
  </conditionalFormatting>
  <conditionalFormatting sqref="AT155:AU155">
    <cfRule type="cellIs" dxfId="4083" priority="3957" operator="equal">
      <formula>0</formula>
    </cfRule>
  </conditionalFormatting>
  <conditionalFormatting sqref="AT156:AU156">
    <cfRule type="cellIs" dxfId="4082" priority="3956" operator="equal">
      <formula>0</formula>
    </cfRule>
  </conditionalFormatting>
  <conditionalFormatting sqref="AT150:AU150">
    <cfRule type="cellIs" dxfId="4081" priority="3955" operator="equal">
      <formula>0</formula>
    </cfRule>
  </conditionalFormatting>
  <conditionalFormatting sqref="AT151:AU151">
    <cfRule type="cellIs" dxfId="4080" priority="3954" operator="equal">
      <formula>0</formula>
    </cfRule>
  </conditionalFormatting>
  <conditionalFormatting sqref="AT151:AU151">
    <cfRule type="cellIs" dxfId="4079" priority="3953" operator="equal">
      <formula>0</formula>
    </cfRule>
  </conditionalFormatting>
  <conditionalFormatting sqref="AT152:AU152">
    <cfRule type="cellIs" dxfId="4078" priority="3952" operator="equal">
      <formula>0</formula>
    </cfRule>
  </conditionalFormatting>
  <conditionalFormatting sqref="AT151:AU151">
    <cfRule type="cellIs" dxfId="4077" priority="3951" operator="equal">
      <formula>0</formula>
    </cfRule>
  </conditionalFormatting>
  <conditionalFormatting sqref="AT152:AU152">
    <cfRule type="cellIs" dxfId="4076" priority="3950" operator="equal">
      <formula>0</formula>
    </cfRule>
  </conditionalFormatting>
  <conditionalFormatting sqref="AT152:AU152">
    <cfRule type="cellIs" dxfId="4075" priority="3949" operator="equal">
      <formula>0</formula>
    </cfRule>
  </conditionalFormatting>
  <conditionalFormatting sqref="AT153:AU153">
    <cfRule type="cellIs" dxfId="4074" priority="3948" operator="equal">
      <formula>0</formula>
    </cfRule>
  </conditionalFormatting>
  <conditionalFormatting sqref="AT152:AU152">
    <cfRule type="cellIs" dxfId="4073" priority="3947" operator="equal">
      <formula>0</formula>
    </cfRule>
  </conditionalFormatting>
  <conditionalFormatting sqref="AT153:AU153">
    <cfRule type="cellIs" dxfId="4072" priority="3946" operator="equal">
      <formula>0</formula>
    </cfRule>
  </conditionalFormatting>
  <conditionalFormatting sqref="AT153:AU153">
    <cfRule type="cellIs" dxfId="4071" priority="3945" operator="equal">
      <formula>0</formula>
    </cfRule>
  </conditionalFormatting>
  <conditionalFormatting sqref="AT154:AU154">
    <cfRule type="cellIs" dxfId="4070" priority="3944" operator="equal">
      <formula>0</formula>
    </cfRule>
  </conditionalFormatting>
  <conditionalFormatting sqref="AT153:AU153">
    <cfRule type="cellIs" dxfId="4069" priority="3943" operator="equal">
      <formula>0</formula>
    </cfRule>
  </conditionalFormatting>
  <conditionalFormatting sqref="AT154:AU154">
    <cfRule type="cellIs" dxfId="4068" priority="3942" operator="equal">
      <formula>0</formula>
    </cfRule>
  </conditionalFormatting>
  <conditionalFormatting sqref="AT154:AU154">
    <cfRule type="cellIs" dxfId="4067" priority="3941" operator="equal">
      <formula>0</formula>
    </cfRule>
  </conditionalFormatting>
  <conditionalFormatting sqref="AT155:AU155">
    <cfRule type="cellIs" dxfId="4066" priority="3940" operator="equal">
      <formula>0</formula>
    </cfRule>
  </conditionalFormatting>
  <conditionalFormatting sqref="AT149:AU149">
    <cfRule type="cellIs" dxfId="4065" priority="3939" operator="equal">
      <formula>0</formula>
    </cfRule>
  </conditionalFormatting>
  <conditionalFormatting sqref="AT150:AU150">
    <cfRule type="cellIs" dxfId="4064" priority="3938" operator="equal">
      <formula>0</formula>
    </cfRule>
  </conditionalFormatting>
  <conditionalFormatting sqref="AT150:AU150">
    <cfRule type="cellIs" dxfId="4063" priority="3937" operator="equal">
      <formula>0</formula>
    </cfRule>
  </conditionalFormatting>
  <conditionalFormatting sqref="AT151:AU151">
    <cfRule type="cellIs" dxfId="4062" priority="3936" operator="equal">
      <formula>0</formula>
    </cfRule>
  </conditionalFormatting>
  <conditionalFormatting sqref="AT150:AU150">
    <cfRule type="cellIs" dxfId="4061" priority="3935" operator="equal">
      <formula>0</formula>
    </cfRule>
  </conditionalFormatting>
  <conditionalFormatting sqref="AT151:AU151">
    <cfRule type="cellIs" dxfId="4060" priority="3934" operator="equal">
      <formula>0</formula>
    </cfRule>
  </conditionalFormatting>
  <conditionalFormatting sqref="AT151:AU151">
    <cfRule type="cellIs" dxfId="4059" priority="3933" operator="equal">
      <formula>0</formula>
    </cfRule>
  </conditionalFormatting>
  <conditionalFormatting sqref="AT152:AU152">
    <cfRule type="cellIs" dxfId="4058" priority="3932" operator="equal">
      <formula>0</formula>
    </cfRule>
  </conditionalFormatting>
  <conditionalFormatting sqref="AT151:AU151">
    <cfRule type="cellIs" dxfId="4057" priority="3931" operator="equal">
      <formula>0</formula>
    </cfRule>
  </conditionalFormatting>
  <conditionalFormatting sqref="AT152:AU152">
    <cfRule type="cellIs" dxfId="4056" priority="3930" operator="equal">
      <formula>0</formula>
    </cfRule>
  </conditionalFormatting>
  <conditionalFormatting sqref="AT152:AU152">
    <cfRule type="cellIs" dxfId="4055" priority="3929" operator="equal">
      <formula>0</formula>
    </cfRule>
  </conditionalFormatting>
  <conditionalFormatting sqref="AT153:AU153">
    <cfRule type="cellIs" dxfId="4054" priority="3928" operator="equal">
      <formula>0</formula>
    </cfRule>
  </conditionalFormatting>
  <conditionalFormatting sqref="AT152:AU152">
    <cfRule type="cellIs" dxfId="4053" priority="3927" operator="equal">
      <formula>0</formula>
    </cfRule>
  </conditionalFormatting>
  <conditionalFormatting sqref="AT153:AU153">
    <cfRule type="cellIs" dxfId="4052" priority="3926" operator="equal">
      <formula>0</formula>
    </cfRule>
  </conditionalFormatting>
  <conditionalFormatting sqref="AT153:AU153">
    <cfRule type="cellIs" dxfId="4051" priority="3925" operator="equal">
      <formula>0</formula>
    </cfRule>
  </conditionalFormatting>
  <conditionalFormatting sqref="AT154:AU154">
    <cfRule type="cellIs" dxfId="4050" priority="3924" operator="equal">
      <formula>0</formula>
    </cfRule>
  </conditionalFormatting>
  <conditionalFormatting sqref="AT152:AU152">
    <cfRule type="cellIs" dxfId="4049" priority="3923" operator="equal">
      <formula>0</formula>
    </cfRule>
  </conditionalFormatting>
  <conditionalFormatting sqref="AT153:AU153">
    <cfRule type="cellIs" dxfId="4048" priority="3922" operator="equal">
      <formula>0</formula>
    </cfRule>
  </conditionalFormatting>
  <conditionalFormatting sqref="AT153:AU153">
    <cfRule type="cellIs" dxfId="4047" priority="3921" operator="equal">
      <formula>0</formula>
    </cfRule>
  </conditionalFormatting>
  <conditionalFormatting sqref="AT154:AU154">
    <cfRule type="cellIs" dxfId="4046" priority="3920" operator="equal">
      <formula>0</formula>
    </cfRule>
  </conditionalFormatting>
  <conditionalFormatting sqref="AT153:AU153">
    <cfRule type="cellIs" dxfId="4045" priority="3919" operator="equal">
      <formula>0</formula>
    </cfRule>
  </conditionalFormatting>
  <conditionalFormatting sqref="AT154:AU154">
    <cfRule type="cellIs" dxfId="4044" priority="3918" operator="equal">
      <formula>0</formula>
    </cfRule>
  </conditionalFormatting>
  <conditionalFormatting sqref="AT154:AU154">
    <cfRule type="cellIs" dxfId="4043" priority="3917" operator="equal">
      <formula>0</formula>
    </cfRule>
  </conditionalFormatting>
  <conditionalFormatting sqref="AT155:AU155">
    <cfRule type="cellIs" dxfId="4042" priority="3916" operator="equal">
      <formula>0</formula>
    </cfRule>
  </conditionalFormatting>
  <conditionalFormatting sqref="AT154:AU154">
    <cfRule type="cellIs" dxfId="4041" priority="3915" operator="equal">
      <formula>0</formula>
    </cfRule>
  </conditionalFormatting>
  <conditionalFormatting sqref="AT155:AU155">
    <cfRule type="cellIs" dxfId="4040" priority="3914" operator="equal">
      <formula>0</formula>
    </cfRule>
  </conditionalFormatting>
  <conditionalFormatting sqref="AT155:AU155">
    <cfRule type="cellIs" dxfId="4039" priority="3913" operator="equal">
      <formula>0</formula>
    </cfRule>
  </conditionalFormatting>
  <conditionalFormatting sqref="AT156:AU156">
    <cfRule type="cellIs" dxfId="4038" priority="3912" operator="equal">
      <formula>0</formula>
    </cfRule>
  </conditionalFormatting>
  <conditionalFormatting sqref="AT155:AU155">
    <cfRule type="cellIs" dxfId="4037" priority="3911" operator="equal">
      <formula>0</formula>
    </cfRule>
  </conditionalFormatting>
  <conditionalFormatting sqref="AT156:AU156">
    <cfRule type="cellIs" dxfId="4036" priority="3910" operator="equal">
      <formula>0</formula>
    </cfRule>
  </conditionalFormatting>
  <conditionalFormatting sqref="AT156:AU156">
    <cfRule type="cellIs" dxfId="4035" priority="3909" operator="equal">
      <formula>0</formula>
    </cfRule>
  </conditionalFormatting>
  <conditionalFormatting sqref="AT157:AU157">
    <cfRule type="cellIs" dxfId="4034" priority="3908" operator="equal">
      <formula>0</formula>
    </cfRule>
  </conditionalFormatting>
  <conditionalFormatting sqref="AT151:AU151">
    <cfRule type="cellIs" dxfId="4033" priority="3907" operator="equal">
      <formula>0</formula>
    </cfRule>
  </conditionalFormatting>
  <conditionalFormatting sqref="AT152:AU152">
    <cfRule type="cellIs" dxfId="4032" priority="3906" operator="equal">
      <formula>0</formula>
    </cfRule>
  </conditionalFormatting>
  <conditionalFormatting sqref="AT152:AU152">
    <cfRule type="cellIs" dxfId="4031" priority="3905" operator="equal">
      <formula>0</formula>
    </cfRule>
  </conditionalFormatting>
  <conditionalFormatting sqref="AT153:AU153">
    <cfRule type="cellIs" dxfId="4030" priority="3904" operator="equal">
      <formula>0</formula>
    </cfRule>
  </conditionalFormatting>
  <conditionalFormatting sqref="AT152:AU152">
    <cfRule type="cellIs" dxfId="4029" priority="3903" operator="equal">
      <formula>0</formula>
    </cfRule>
  </conditionalFormatting>
  <conditionalFormatting sqref="AT153:AU153">
    <cfRule type="cellIs" dxfId="4028" priority="3902" operator="equal">
      <formula>0</formula>
    </cfRule>
  </conditionalFormatting>
  <conditionalFormatting sqref="AT153:AU153">
    <cfRule type="cellIs" dxfId="4027" priority="3901" operator="equal">
      <formula>0</formula>
    </cfRule>
  </conditionalFormatting>
  <conditionalFormatting sqref="AT154:AU154">
    <cfRule type="cellIs" dxfId="4026" priority="3900" operator="equal">
      <formula>0</formula>
    </cfRule>
  </conditionalFormatting>
  <conditionalFormatting sqref="AT153:AU153">
    <cfRule type="cellIs" dxfId="4025" priority="3899" operator="equal">
      <formula>0</formula>
    </cfRule>
  </conditionalFormatting>
  <conditionalFormatting sqref="AT154:AU154">
    <cfRule type="cellIs" dxfId="4024" priority="3898" operator="equal">
      <formula>0</formula>
    </cfRule>
  </conditionalFormatting>
  <conditionalFormatting sqref="AT154:AU154">
    <cfRule type="cellIs" dxfId="4023" priority="3897" operator="equal">
      <formula>0</formula>
    </cfRule>
  </conditionalFormatting>
  <conditionalFormatting sqref="AT155:AU155">
    <cfRule type="cellIs" dxfId="4022" priority="3896" operator="equal">
      <formula>0</formula>
    </cfRule>
  </conditionalFormatting>
  <conditionalFormatting sqref="AT154:AU154">
    <cfRule type="cellIs" dxfId="4021" priority="3895" operator="equal">
      <formula>0</formula>
    </cfRule>
  </conditionalFormatting>
  <conditionalFormatting sqref="AT155:AU155">
    <cfRule type="cellIs" dxfId="4020" priority="3894" operator="equal">
      <formula>0</formula>
    </cfRule>
  </conditionalFormatting>
  <conditionalFormatting sqref="AT155:AU155">
    <cfRule type="cellIs" dxfId="4019" priority="3893" operator="equal">
      <formula>0</formula>
    </cfRule>
  </conditionalFormatting>
  <conditionalFormatting sqref="AT156:AU156">
    <cfRule type="cellIs" dxfId="4018" priority="3892" operator="equal">
      <formula>0</formula>
    </cfRule>
  </conditionalFormatting>
  <conditionalFormatting sqref="AT157:AU157">
    <cfRule type="cellIs" dxfId="4017" priority="3891" operator="equal">
      <formula>0</formula>
    </cfRule>
  </conditionalFormatting>
  <conditionalFormatting sqref="AT151:AU151">
    <cfRule type="cellIs" dxfId="4016" priority="3890" operator="equal">
      <formula>0</formula>
    </cfRule>
  </conditionalFormatting>
  <conditionalFormatting sqref="AT152:AU152">
    <cfRule type="cellIs" dxfId="4015" priority="3889" operator="equal">
      <formula>0</formula>
    </cfRule>
  </conditionalFormatting>
  <conditionalFormatting sqref="AT152:AU152">
    <cfRule type="cellIs" dxfId="4014" priority="3888" operator="equal">
      <formula>0</formula>
    </cfRule>
  </conditionalFormatting>
  <conditionalFormatting sqref="AT153:AU153">
    <cfRule type="cellIs" dxfId="4013" priority="3887" operator="equal">
      <formula>0</formula>
    </cfRule>
  </conditionalFormatting>
  <conditionalFormatting sqref="AT152:AU152">
    <cfRule type="cellIs" dxfId="4012" priority="3886" operator="equal">
      <formula>0</formula>
    </cfRule>
  </conditionalFormatting>
  <conditionalFormatting sqref="AT153:AU153">
    <cfRule type="cellIs" dxfId="4011" priority="3885" operator="equal">
      <formula>0</formula>
    </cfRule>
  </conditionalFormatting>
  <conditionalFormatting sqref="AT153:AU153">
    <cfRule type="cellIs" dxfId="4010" priority="3884" operator="equal">
      <formula>0</formula>
    </cfRule>
  </conditionalFormatting>
  <conditionalFormatting sqref="AT154:AU154">
    <cfRule type="cellIs" dxfId="4009" priority="3883" operator="equal">
      <formula>0</formula>
    </cfRule>
  </conditionalFormatting>
  <conditionalFormatting sqref="AT153:AU153">
    <cfRule type="cellIs" dxfId="4008" priority="3882" operator="equal">
      <formula>0</formula>
    </cfRule>
  </conditionalFormatting>
  <conditionalFormatting sqref="AT154:AU154">
    <cfRule type="cellIs" dxfId="4007" priority="3881" operator="equal">
      <formula>0</formula>
    </cfRule>
  </conditionalFormatting>
  <conditionalFormatting sqref="AT154:AU154">
    <cfRule type="cellIs" dxfId="4006" priority="3880" operator="equal">
      <formula>0</formula>
    </cfRule>
  </conditionalFormatting>
  <conditionalFormatting sqref="AT155:AU155">
    <cfRule type="cellIs" dxfId="4005" priority="3879" operator="equal">
      <formula>0</formula>
    </cfRule>
  </conditionalFormatting>
  <conditionalFormatting sqref="AT154:AU154">
    <cfRule type="cellIs" dxfId="4004" priority="3878" operator="equal">
      <formula>0</formula>
    </cfRule>
  </conditionalFormatting>
  <conditionalFormatting sqref="AT155:AU155">
    <cfRule type="cellIs" dxfId="4003" priority="3877" operator="equal">
      <formula>0</formula>
    </cfRule>
  </conditionalFormatting>
  <conditionalFormatting sqref="AT155:AU155">
    <cfRule type="cellIs" dxfId="4002" priority="3876" operator="equal">
      <formula>0</formula>
    </cfRule>
  </conditionalFormatting>
  <conditionalFormatting sqref="AT156:AU156">
    <cfRule type="cellIs" dxfId="4001" priority="3875" operator="equal">
      <formula>0</formula>
    </cfRule>
  </conditionalFormatting>
  <conditionalFormatting sqref="AT150:AU150">
    <cfRule type="cellIs" dxfId="4000" priority="3874" operator="equal">
      <formula>0</formula>
    </cfRule>
  </conditionalFormatting>
  <conditionalFormatting sqref="AT151:AU151">
    <cfRule type="cellIs" dxfId="3999" priority="3873" operator="equal">
      <formula>0</formula>
    </cfRule>
  </conditionalFormatting>
  <conditionalFormatting sqref="AT151:AU151">
    <cfRule type="cellIs" dxfId="3998" priority="3872" operator="equal">
      <formula>0</formula>
    </cfRule>
  </conditionalFormatting>
  <conditionalFormatting sqref="AT152:AU152">
    <cfRule type="cellIs" dxfId="3997" priority="3871" operator="equal">
      <formula>0</formula>
    </cfRule>
  </conditionalFormatting>
  <conditionalFormatting sqref="AT151:AU151">
    <cfRule type="cellIs" dxfId="3996" priority="3870" operator="equal">
      <formula>0</formula>
    </cfRule>
  </conditionalFormatting>
  <conditionalFormatting sqref="AT152:AU152">
    <cfRule type="cellIs" dxfId="3995" priority="3869" operator="equal">
      <formula>0</formula>
    </cfRule>
  </conditionalFormatting>
  <conditionalFormatting sqref="AT152:AU152">
    <cfRule type="cellIs" dxfId="3994" priority="3868" operator="equal">
      <formula>0</formula>
    </cfRule>
  </conditionalFormatting>
  <conditionalFormatting sqref="AT153:AU153">
    <cfRule type="cellIs" dxfId="3993" priority="3867" operator="equal">
      <formula>0</formula>
    </cfRule>
  </conditionalFormatting>
  <conditionalFormatting sqref="AT152:AU152">
    <cfRule type="cellIs" dxfId="3992" priority="3866" operator="equal">
      <formula>0</formula>
    </cfRule>
  </conditionalFormatting>
  <conditionalFormatting sqref="AT153:AU153">
    <cfRule type="cellIs" dxfId="3991" priority="3865" operator="equal">
      <formula>0</formula>
    </cfRule>
  </conditionalFormatting>
  <conditionalFormatting sqref="AT153:AU153">
    <cfRule type="cellIs" dxfId="3990" priority="3864" operator="equal">
      <formula>0</formula>
    </cfRule>
  </conditionalFormatting>
  <conditionalFormatting sqref="AT154:AU154">
    <cfRule type="cellIs" dxfId="3989" priority="3863" operator="equal">
      <formula>0</formula>
    </cfRule>
  </conditionalFormatting>
  <conditionalFormatting sqref="AT153:AU153">
    <cfRule type="cellIs" dxfId="3988" priority="3862" operator="equal">
      <formula>0</formula>
    </cfRule>
  </conditionalFormatting>
  <conditionalFormatting sqref="AT154:AU154">
    <cfRule type="cellIs" dxfId="3987" priority="3861" operator="equal">
      <formula>0</formula>
    </cfRule>
  </conditionalFormatting>
  <conditionalFormatting sqref="AT154:AU154">
    <cfRule type="cellIs" dxfId="3986" priority="3860" operator="equal">
      <formula>0</formula>
    </cfRule>
  </conditionalFormatting>
  <conditionalFormatting sqref="AT155:AU155">
    <cfRule type="cellIs" dxfId="3985" priority="3859" operator="equal">
      <formula>0</formula>
    </cfRule>
  </conditionalFormatting>
  <conditionalFormatting sqref="AT152:AU152">
    <cfRule type="cellIs" dxfId="3984" priority="3858" operator="equal">
      <formula>0</formula>
    </cfRule>
  </conditionalFormatting>
  <conditionalFormatting sqref="AT153:AU153">
    <cfRule type="cellIs" dxfId="3983" priority="3857" operator="equal">
      <formula>0</formula>
    </cfRule>
  </conditionalFormatting>
  <conditionalFormatting sqref="AT153:AU153">
    <cfRule type="cellIs" dxfId="3982" priority="3856" operator="equal">
      <formula>0</formula>
    </cfRule>
  </conditionalFormatting>
  <conditionalFormatting sqref="AT154:AU154">
    <cfRule type="cellIs" dxfId="3981" priority="3855" operator="equal">
      <formula>0</formula>
    </cfRule>
  </conditionalFormatting>
  <conditionalFormatting sqref="AT153:AU153">
    <cfRule type="cellIs" dxfId="3980" priority="3854" operator="equal">
      <formula>0</formula>
    </cfRule>
  </conditionalFormatting>
  <conditionalFormatting sqref="AT154:AU154">
    <cfRule type="cellIs" dxfId="3979" priority="3853" operator="equal">
      <formula>0</formula>
    </cfRule>
  </conditionalFormatting>
  <conditionalFormatting sqref="AT154:AU154">
    <cfRule type="cellIs" dxfId="3978" priority="3852" operator="equal">
      <formula>0</formula>
    </cfRule>
  </conditionalFormatting>
  <conditionalFormatting sqref="AT155:AU155">
    <cfRule type="cellIs" dxfId="3977" priority="3851" operator="equal">
      <formula>0</formula>
    </cfRule>
  </conditionalFormatting>
  <conditionalFormatting sqref="AT154:AU154">
    <cfRule type="cellIs" dxfId="3976" priority="3850" operator="equal">
      <formula>0</formula>
    </cfRule>
  </conditionalFormatting>
  <conditionalFormatting sqref="AT155:AU155">
    <cfRule type="cellIs" dxfId="3975" priority="3849" operator="equal">
      <formula>0</formula>
    </cfRule>
  </conditionalFormatting>
  <conditionalFormatting sqref="AT155:AU155">
    <cfRule type="cellIs" dxfId="3974" priority="3848" operator="equal">
      <formula>0</formula>
    </cfRule>
  </conditionalFormatting>
  <conditionalFormatting sqref="AT156:AU156">
    <cfRule type="cellIs" dxfId="3973" priority="3847" operator="equal">
      <formula>0</formula>
    </cfRule>
  </conditionalFormatting>
  <conditionalFormatting sqref="AT155:AU155">
    <cfRule type="cellIs" dxfId="3972" priority="3846" operator="equal">
      <formula>0</formula>
    </cfRule>
  </conditionalFormatting>
  <conditionalFormatting sqref="AT156:AU156">
    <cfRule type="cellIs" dxfId="3971" priority="3845" operator="equal">
      <formula>0</formula>
    </cfRule>
  </conditionalFormatting>
  <conditionalFormatting sqref="AT156:AU156">
    <cfRule type="cellIs" dxfId="3970" priority="3844" operator="equal">
      <formula>0</formula>
    </cfRule>
  </conditionalFormatting>
  <conditionalFormatting sqref="AT157:AU157">
    <cfRule type="cellIs" dxfId="3969" priority="3843" operator="equal">
      <formula>0</formula>
    </cfRule>
  </conditionalFormatting>
  <conditionalFormatting sqref="AT151:AU151">
    <cfRule type="cellIs" dxfId="3968" priority="3842" operator="equal">
      <formula>0</formula>
    </cfRule>
  </conditionalFormatting>
  <conditionalFormatting sqref="AT152:AU152">
    <cfRule type="cellIs" dxfId="3967" priority="3841" operator="equal">
      <formula>0</formula>
    </cfRule>
  </conditionalFormatting>
  <conditionalFormatting sqref="AT152:AU152">
    <cfRule type="cellIs" dxfId="3966" priority="3840" operator="equal">
      <formula>0</formula>
    </cfRule>
  </conditionalFormatting>
  <conditionalFormatting sqref="AT153:AU153">
    <cfRule type="cellIs" dxfId="3965" priority="3839" operator="equal">
      <formula>0</formula>
    </cfRule>
  </conditionalFormatting>
  <conditionalFormatting sqref="AT152:AU152">
    <cfRule type="cellIs" dxfId="3964" priority="3838" operator="equal">
      <formula>0</formula>
    </cfRule>
  </conditionalFormatting>
  <conditionalFormatting sqref="AT153:AU153">
    <cfRule type="cellIs" dxfId="3963" priority="3837" operator="equal">
      <formula>0</formula>
    </cfRule>
  </conditionalFormatting>
  <conditionalFormatting sqref="AT153:AU153">
    <cfRule type="cellIs" dxfId="3962" priority="3836" operator="equal">
      <formula>0</formula>
    </cfRule>
  </conditionalFormatting>
  <conditionalFormatting sqref="AT154:AU154">
    <cfRule type="cellIs" dxfId="3961" priority="3835" operator="equal">
      <formula>0</formula>
    </cfRule>
  </conditionalFormatting>
  <conditionalFormatting sqref="AT153:AU153">
    <cfRule type="cellIs" dxfId="3960" priority="3834" operator="equal">
      <formula>0</formula>
    </cfRule>
  </conditionalFormatting>
  <conditionalFormatting sqref="AT154:AU154">
    <cfRule type="cellIs" dxfId="3959" priority="3833" operator="equal">
      <formula>0</formula>
    </cfRule>
  </conditionalFormatting>
  <conditionalFormatting sqref="AT154:AU154">
    <cfRule type="cellIs" dxfId="3958" priority="3832" operator="equal">
      <formula>0</formula>
    </cfRule>
  </conditionalFormatting>
  <conditionalFormatting sqref="AT155:AU155">
    <cfRule type="cellIs" dxfId="3957" priority="3831" operator="equal">
      <formula>0</formula>
    </cfRule>
  </conditionalFormatting>
  <conditionalFormatting sqref="AT154:AU154">
    <cfRule type="cellIs" dxfId="3956" priority="3830" operator="equal">
      <formula>0</formula>
    </cfRule>
  </conditionalFormatting>
  <conditionalFormatting sqref="AT155:AU155">
    <cfRule type="cellIs" dxfId="3955" priority="3829" operator="equal">
      <formula>0</formula>
    </cfRule>
  </conditionalFormatting>
  <conditionalFormatting sqref="AT155:AU155">
    <cfRule type="cellIs" dxfId="3954" priority="3828" operator="equal">
      <formula>0</formula>
    </cfRule>
  </conditionalFormatting>
  <conditionalFormatting sqref="AT156:AU156">
    <cfRule type="cellIs" dxfId="3953" priority="3827" operator="equal">
      <formula>0</formula>
    </cfRule>
  </conditionalFormatting>
  <conditionalFormatting sqref="AT157:AU157">
    <cfRule type="cellIs" dxfId="3952" priority="3826" operator="equal">
      <formula>0</formula>
    </cfRule>
  </conditionalFormatting>
  <conditionalFormatting sqref="AT151:AU151">
    <cfRule type="cellIs" dxfId="3951" priority="3825" operator="equal">
      <formula>0</formula>
    </cfRule>
  </conditionalFormatting>
  <conditionalFormatting sqref="AT152:AU152">
    <cfRule type="cellIs" dxfId="3950" priority="3824" operator="equal">
      <formula>0</formula>
    </cfRule>
  </conditionalFormatting>
  <conditionalFormatting sqref="AT152:AU152">
    <cfRule type="cellIs" dxfId="3949" priority="3823" operator="equal">
      <formula>0</formula>
    </cfRule>
  </conditionalFormatting>
  <conditionalFormatting sqref="AT153:AU153">
    <cfRule type="cellIs" dxfId="3948" priority="3822" operator="equal">
      <formula>0</formula>
    </cfRule>
  </conditionalFormatting>
  <conditionalFormatting sqref="AT152:AU152">
    <cfRule type="cellIs" dxfId="3947" priority="3821" operator="equal">
      <formula>0</formula>
    </cfRule>
  </conditionalFormatting>
  <conditionalFormatting sqref="AT153:AU153">
    <cfRule type="cellIs" dxfId="3946" priority="3820" operator="equal">
      <formula>0</formula>
    </cfRule>
  </conditionalFormatting>
  <conditionalFormatting sqref="AT153:AU153">
    <cfRule type="cellIs" dxfId="3945" priority="3819" operator="equal">
      <formula>0</formula>
    </cfRule>
  </conditionalFormatting>
  <conditionalFormatting sqref="AT154:AU154">
    <cfRule type="cellIs" dxfId="3944" priority="3818" operator="equal">
      <formula>0</formula>
    </cfRule>
  </conditionalFormatting>
  <conditionalFormatting sqref="AT153:AU153">
    <cfRule type="cellIs" dxfId="3943" priority="3817" operator="equal">
      <formula>0</formula>
    </cfRule>
  </conditionalFormatting>
  <conditionalFormatting sqref="AT154:AU154">
    <cfRule type="cellIs" dxfId="3942" priority="3816" operator="equal">
      <formula>0</formula>
    </cfRule>
  </conditionalFormatting>
  <conditionalFormatting sqref="AT154:AU154">
    <cfRule type="cellIs" dxfId="3941" priority="3815" operator="equal">
      <formula>0</formula>
    </cfRule>
  </conditionalFormatting>
  <conditionalFormatting sqref="AT155:AU155">
    <cfRule type="cellIs" dxfId="3940" priority="3814" operator="equal">
      <formula>0</formula>
    </cfRule>
  </conditionalFormatting>
  <conditionalFormatting sqref="AT154:AU154">
    <cfRule type="cellIs" dxfId="3939" priority="3813" operator="equal">
      <formula>0</formula>
    </cfRule>
  </conditionalFormatting>
  <conditionalFormatting sqref="AT155:AU155">
    <cfRule type="cellIs" dxfId="3938" priority="3812" operator="equal">
      <formula>0</formula>
    </cfRule>
  </conditionalFormatting>
  <conditionalFormatting sqref="AT155:AU155">
    <cfRule type="cellIs" dxfId="3937" priority="3811" operator="equal">
      <formula>0</formula>
    </cfRule>
  </conditionalFormatting>
  <conditionalFormatting sqref="AT156:AU156">
    <cfRule type="cellIs" dxfId="3936" priority="3810" operator="equal">
      <formula>0</formula>
    </cfRule>
  </conditionalFormatting>
  <conditionalFormatting sqref="AT150:AU150">
    <cfRule type="cellIs" dxfId="3935" priority="3809" operator="equal">
      <formula>0</formula>
    </cfRule>
  </conditionalFormatting>
  <conditionalFormatting sqref="AT151:AU151">
    <cfRule type="cellIs" dxfId="3934" priority="3808" operator="equal">
      <formula>0</formula>
    </cfRule>
  </conditionalFormatting>
  <conditionalFormatting sqref="AT151:AU151">
    <cfRule type="cellIs" dxfId="3933" priority="3807" operator="equal">
      <formula>0</formula>
    </cfRule>
  </conditionalFormatting>
  <conditionalFormatting sqref="AT152:AU152">
    <cfRule type="cellIs" dxfId="3932" priority="3806" operator="equal">
      <formula>0</formula>
    </cfRule>
  </conditionalFormatting>
  <conditionalFormatting sqref="AT151:AU151">
    <cfRule type="cellIs" dxfId="3931" priority="3805" operator="equal">
      <formula>0</formula>
    </cfRule>
  </conditionalFormatting>
  <conditionalFormatting sqref="AT152:AU152">
    <cfRule type="cellIs" dxfId="3930" priority="3804" operator="equal">
      <formula>0</formula>
    </cfRule>
  </conditionalFormatting>
  <conditionalFormatting sqref="AT152:AU152">
    <cfRule type="cellIs" dxfId="3929" priority="3803" operator="equal">
      <formula>0</formula>
    </cfRule>
  </conditionalFormatting>
  <conditionalFormatting sqref="AT153:AU153">
    <cfRule type="cellIs" dxfId="3928" priority="3802" operator="equal">
      <formula>0</formula>
    </cfRule>
  </conditionalFormatting>
  <conditionalFormatting sqref="AT152:AU152">
    <cfRule type="cellIs" dxfId="3927" priority="3801" operator="equal">
      <formula>0</formula>
    </cfRule>
  </conditionalFormatting>
  <conditionalFormatting sqref="AT153:AU153">
    <cfRule type="cellIs" dxfId="3926" priority="3800" operator="equal">
      <formula>0</formula>
    </cfRule>
  </conditionalFormatting>
  <conditionalFormatting sqref="AT153:AU153">
    <cfRule type="cellIs" dxfId="3925" priority="3799" operator="equal">
      <formula>0</formula>
    </cfRule>
  </conditionalFormatting>
  <conditionalFormatting sqref="AT154:AU154">
    <cfRule type="cellIs" dxfId="3924" priority="3798" operator="equal">
      <formula>0</formula>
    </cfRule>
  </conditionalFormatting>
  <conditionalFormatting sqref="AT153:AU153">
    <cfRule type="cellIs" dxfId="3923" priority="3797" operator="equal">
      <formula>0</formula>
    </cfRule>
  </conditionalFormatting>
  <conditionalFormatting sqref="AT154:AU154">
    <cfRule type="cellIs" dxfId="3922" priority="3796" operator="equal">
      <formula>0</formula>
    </cfRule>
  </conditionalFormatting>
  <conditionalFormatting sqref="AT154:AU154">
    <cfRule type="cellIs" dxfId="3921" priority="3795" operator="equal">
      <formula>0</formula>
    </cfRule>
  </conditionalFormatting>
  <conditionalFormatting sqref="AT155:AU155">
    <cfRule type="cellIs" dxfId="3920" priority="3794" operator="equal">
      <formula>0</formula>
    </cfRule>
  </conditionalFormatting>
  <conditionalFormatting sqref="AT153:AU153">
    <cfRule type="cellIs" dxfId="3919" priority="3793" operator="equal">
      <formula>0</formula>
    </cfRule>
  </conditionalFormatting>
  <conditionalFormatting sqref="AT154:AU154">
    <cfRule type="cellIs" dxfId="3918" priority="3792" operator="equal">
      <formula>0</formula>
    </cfRule>
  </conditionalFormatting>
  <conditionalFormatting sqref="AT154:AU154">
    <cfRule type="cellIs" dxfId="3917" priority="3791" operator="equal">
      <formula>0</formula>
    </cfRule>
  </conditionalFormatting>
  <conditionalFormatting sqref="AT155:AU155">
    <cfRule type="cellIs" dxfId="3916" priority="3790" operator="equal">
      <formula>0</formula>
    </cfRule>
  </conditionalFormatting>
  <conditionalFormatting sqref="AT154:AU154">
    <cfRule type="cellIs" dxfId="3915" priority="3789" operator="equal">
      <formula>0</formula>
    </cfRule>
  </conditionalFormatting>
  <conditionalFormatting sqref="AT155:AU155">
    <cfRule type="cellIs" dxfId="3914" priority="3788" operator="equal">
      <formula>0</formula>
    </cfRule>
  </conditionalFormatting>
  <conditionalFormatting sqref="AT155:AU155">
    <cfRule type="cellIs" dxfId="3913" priority="3787" operator="equal">
      <formula>0</formula>
    </cfRule>
  </conditionalFormatting>
  <conditionalFormatting sqref="AT156:AU156">
    <cfRule type="cellIs" dxfId="3912" priority="3786" operator="equal">
      <formula>0</formula>
    </cfRule>
  </conditionalFormatting>
  <conditionalFormatting sqref="AT155:AU155">
    <cfRule type="cellIs" dxfId="3911" priority="3785" operator="equal">
      <formula>0</formula>
    </cfRule>
  </conditionalFormatting>
  <conditionalFormatting sqref="AT156:AU156">
    <cfRule type="cellIs" dxfId="3910" priority="3784" operator="equal">
      <formula>0</formula>
    </cfRule>
  </conditionalFormatting>
  <conditionalFormatting sqref="AT156:AU156">
    <cfRule type="cellIs" dxfId="3909" priority="3783" operator="equal">
      <formula>0</formula>
    </cfRule>
  </conditionalFormatting>
  <conditionalFormatting sqref="AT157:AU157">
    <cfRule type="cellIs" dxfId="3908" priority="3782" operator="equal">
      <formula>0</formula>
    </cfRule>
  </conditionalFormatting>
  <conditionalFormatting sqref="AT156:AU156">
    <cfRule type="cellIs" dxfId="3907" priority="3781" operator="equal">
      <formula>0</formula>
    </cfRule>
  </conditionalFormatting>
  <conditionalFormatting sqref="AT157:AU157">
    <cfRule type="cellIs" dxfId="3906" priority="3780" operator="equal">
      <formula>0</formula>
    </cfRule>
  </conditionalFormatting>
  <conditionalFormatting sqref="AT157:AU157">
    <cfRule type="cellIs" dxfId="3905" priority="3779" operator="equal">
      <formula>0</formula>
    </cfRule>
  </conditionalFormatting>
  <conditionalFormatting sqref="AT152:AU152">
    <cfRule type="cellIs" dxfId="3904" priority="3778" operator="equal">
      <formula>0</formula>
    </cfRule>
  </conditionalFormatting>
  <conditionalFormatting sqref="AT153:AU153">
    <cfRule type="cellIs" dxfId="3903" priority="3777" operator="equal">
      <formula>0</formula>
    </cfRule>
  </conditionalFormatting>
  <conditionalFormatting sqref="AT153:AU153">
    <cfRule type="cellIs" dxfId="3902" priority="3776" operator="equal">
      <formula>0</formula>
    </cfRule>
  </conditionalFormatting>
  <conditionalFormatting sqref="AT154:AU154">
    <cfRule type="cellIs" dxfId="3901" priority="3775" operator="equal">
      <formula>0</formula>
    </cfRule>
  </conditionalFormatting>
  <conditionalFormatting sqref="AT153:AU153">
    <cfRule type="cellIs" dxfId="3900" priority="3774" operator="equal">
      <formula>0</formula>
    </cfRule>
  </conditionalFormatting>
  <conditionalFormatting sqref="AT154:AU154">
    <cfRule type="cellIs" dxfId="3899" priority="3773" operator="equal">
      <formula>0</formula>
    </cfRule>
  </conditionalFormatting>
  <conditionalFormatting sqref="AT154:AU154">
    <cfRule type="cellIs" dxfId="3898" priority="3772" operator="equal">
      <formula>0</formula>
    </cfRule>
  </conditionalFormatting>
  <conditionalFormatting sqref="AT155:AU155">
    <cfRule type="cellIs" dxfId="3897" priority="3771" operator="equal">
      <formula>0</formula>
    </cfRule>
  </conditionalFormatting>
  <conditionalFormatting sqref="AT154:AU154">
    <cfRule type="cellIs" dxfId="3896" priority="3770" operator="equal">
      <formula>0</formula>
    </cfRule>
  </conditionalFormatting>
  <conditionalFormatting sqref="AT155:AU155">
    <cfRule type="cellIs" dxfId="3895" priority="3769" operator="equal">
      <formula>0</formula>
    </cfRule>
  </conditionalFormatting>
  <conditionalFormatting sqref="AT155:AU155">
    <cfRule type="cellIs" dxfId="3894" priority="3768" operator="equal">
      <formula>0</formula>
    </cfRule>
  </conditionalFormatting>
  <conditionalFormatting sqref="AT156:AU156">
    <cfRule type="cellIs" dxfId="3893" priority="3767" operator="equal">
      <formula>0</formula>
    </cfRule>
  </conditionalFormatting>
  <conditionalFormatting sqref="AT155:AU155">
    <cfRule type="cellIs" dxfId="3892" priority="3766" operator="equal">
      <formula>0</formula>
    </cfRule>
  </conditionalFormatting>
  <conditionalFormatting sqref="AT156:AU156">
    <cfRule type="cellIs" dxfId="3891" priority="3765" operator="equal">
      <formula>0</formula>
    </cfRule>
  </conditionalFormatting>
  <conditionalFormatting sqref="AT156:AU156">
    <cfRule type="cellIs" dxfId="3890" priority="3764" operator="equal">
      <formula>0</formula>
    </cfRule>
  </conditionalFormatting>
  <conditionalFormatting sqref="AT157:AU157">
    <cfRule type="cellIs" dxfId="3889" priority="3763" operator="equal">
      <formula>0</formula>
    </cfRule>
  </conditionalFormatting>
  <conditionalFormatting sqref="AT152:AU152">
    <cfRule type="cellIs" dxfId="3888" priority="3762" operator="equal">
      <formula>0</formula>
    </cfRule>
  </conditionalFormatting>
  <conditionalFormatting sqref="AT153:AU153">
    <cfRule type="cellIs" dxfId="3887" priority="3761" operator="equal">
      <formula>0</formula>
    </cfRule>
  </conditionalFormatting>
  <conditionalFormatting sqref="AT153:AU153">
    <cfRule type="cellIs" dxfId="3886" priority="3760" operator="equal">
      <formula>0</formula>
    </cfRule>
  </conditionalFormatting>
  <conditionalFormatting sqref="AT154:AU154">
    <cfRule type="cellIs" dxfId="3885" priority="3759" operator="equal">
      <formula>0</formula>
    </cfRule>
  </conditionalFormatting>
  <conditionalFormatting sqref="AT153:AU153">
    <cfRule type="cellIs" dxfId="3884" priority="3758" operator="equal">
      <formula>0</formula>
    </cfRule>
  </conditionalFormatting>
  <conditionalFormatting sqref="AT154:AU154">
    <cfRule type="cellIs" dxfId="3883" priority="3757" operator="equal">
      <formula>0</formula>
    </cfRule>
  </conditionalFormatting>
  <conditionalFormatting sqref="AT154:AU154">
    <cfRule type="cellIs" dxfId="3882" priority="3756" operator="equal">
      <formula>0</formula>
    </cfRule>
  </conditionalFormatting>
  <conditionalFormatting sqref="AT155:AU155">
    <cfRule type="cellIs" dxfId="3881" priority="3755" operator="equal">
      <formula>0</formula>
    </cfRule>
  </conditionalFormatting>
  <conditionalFormatting sqref="AT154:AU154">
    <cfRule type="cellIs" dxfId="3880" priority="3754" operator="equal">
      <formula>0</formula>
    </cfRule>
  </conditionalFormatting>
  <conditionalFormatting sqref="AT155:AU155">
    <cfRule type="cellIs" dxfId="3879" priority="3753" operator="equal">
      <formula>0</formula>
    </cfRule>
  </conditionalFormatting>
  <conditionalFormatting sqref="AT155:AU155">
    <cfRule type="cellIs" dxfId="3878" priority="3752" operator="equal">
      <formula>0</formula>
    </cfRule>
  </conditionalFormatting>
  <conditionalFormatting sqref="AT156:AU156">
    <cfRule type="cellIs" dxfId="3877" priority="3751" operator="equal">
      <formula>0</formula>
    </cfRule>
  </conditionalFormatting>
  <conditionalFormatting sqref="AT155:AU155">
    <cfRule type="cellIs" dxfId="3876" priority="3750" operator="equal">
      <formula>0</formula>
    </cfRule>
  </conditionalFormatting>
  <conditionalFormatting sqref="AT156:AU156">
    <cfRule type="cellIs" dxfId="3875" priority="3749" operator="equal">
      <formula>0</formula>
    </cfRule>
  </conditionalFormatting>
  <conditionalFormatting sqref="AT156:AU156">
    <cfRule type="cellIs" dxfId="3874" priority="3748" operator="equal">
      <formula>0</formula>
    </cfRule>
  </conditionalFormatting>
  <conditionalFormatting sqref="AT157:AU157">
    <cfRule type="cellIs" dxfId="3873" priority="3747" operator="equal">
      <formula>0</formula>
    </cfRule>
  </conditionalFormatting>
  <conditionalFormatting sqref="AT151:AU151">
    <cfRule type="cellIs" dxfId="3872" priority="3746" operator="equal">
      <formula>0</formula>
    </cfRule>
  </conditionalFormatting>
  <conditionalFormatting sqref="AT152:AU152">
    <cfRule type="cellIs" dxfId="3871" priority="3745" operator="equal">
      <formula>0</formula>
    </cfRule>
  </conditionalFormatting>
  <conditionalFormatting sqref="AT152:AU152">
    <cfRule type="cellIs" dxfId="3870" priority="3744" operator="equal">
      <formula>0</formula>
    </cfRule>
  </conditionalFormatting>
  <conditionalFormatting sqref="AT153:AU153">
    <cfRule type="cellIs" dxfId="3869" priority="3743" operator="equal">
      <formula>0</formula>
    </cfRule>
  </conditionalFormatting>
  <conditionalFormatting sqref="AT152:AU152">
    <cfRule type="cellIs" dxfId="3868" priority="3742" operator="equal">
      <formula>0</formula>
    </cfRule>
  </conditionalFormatting>
  <conditionalFormatting sqref="AT153:AU153">
    <cfRule type="cellIs" dxfId="3867" priority="3741" operator="equal">
      <formula>0</formula>
    </cfRule>
  </conditionalFormatting>
  <conditionalFormatting sqref="AT153:AU153">
    <cfRule type="cellIs" dxfId="3866" priority="3740" operator="equal">
      <formula>0</formula>
    </cfRule>
  </conditionalFormatting>
  <conditionalFormatting sqref="AT154:AU154">
    <cfRule type="cellIs" dxfId="3865" priority="3739" operator="equal">
      <formula>0</formula>
    </cfRule>
  </conditionalFormatting>
  <conditionalFormatting sqref="AT153:AU153">
    <cfRule type="cellIs" dxfId="3864" priority="3738" operator="equal">
      <formula>0</formula>
    </cfRule>
  </conditionalFormatting>
  <conditionalFormatting sqref="AT154:AU154">
    <cfRule type="cellIs" dxfId="3863" priority="3737" operator="equal">
      <formula>0</formula>
    </cfRule>
  </conditionalFormatting>
  <conditionalFormatting sqref="AT154:AU154">
    <cfRule type="cellIs" dxfId="3862" priority="3736" operator="equal">
      <formula>0</formula>
    </cfRule>
  </conditionalFormatting>
  <conditionalFormatting sqref="AT155:AU155">
    <cfRule type="cellIs" dxfId="3861" priority="3735" operator="equal">
      <formula>0</formula>
    </cfRule>
  </conditionalFormatting>
  <conditionalFormatting sqref="AT154:AU154">
    <cfRule type="cellIs" dxfId="3860" priority="3734" operator="equal">
      <formula>0</formula>
    </cfRule>
  </conditionalFormatting>
  <conditionalFormatting sqref="AT155:AU155">
    <cfRule type="cellIs" dxfId="3859" priority="3733" operator="equal">
      <formula>0</formula>
    </cfRule>
  </conditionalFormatting>
  <conditionalFormatting sqref="AT155:AU155">
    <cfRule type="cellIs" dxfId="3858" priority="3732" operator="equal">
      <formula>0</formula>
    </cfRule>
  </conditionalFormatting>
  <conditionalFormatting sqref="AT156:AU156">
    <cfRule type="cellIs" dxfId="3857" priority="3731" operator="equal">
      <formula>0</formula>
    </cfRule>
  </conditionalFormatting>
  <conditionalFormatting sqref="AT158:AU158">
    <cfRule type="cellIs" dxfId="3856" priority="3730" operator="equal">
      <formula>0</formula>
    </cfRule>
  </conditionalFormatting>
  <conditionalFormatting sqref="AT152:AU152">
    <cfRule type="cellIs" dxfId="3855" priority="3729" operator="equal">
      <formula>0</formula>
    </cfRule>
  </conditionalFormatting>
  <conditionalFormatting sqref="AT153:AU153">
    <cfRule type="cellIs" dxfId="3854" priority="3728" operator="equal">
      <formula>0</formula>
    </cfRule>
  </conditionalFormatting>
  <conditionalFormatting sqref="AT153:AU153">
    <cfRule type="cellIs" dxfId="3853" priority="3727" operator="equal">
      <formula>0</formula>
    </cfRule>
  </conditionalFormatting>
  <conditionalFormatting sqref="AT154:AU154">
    <cfRule type="cellIs" dxfId="3852" priority="3726" operator="equal">
      <formula>0</formula>
    </cfRule>
  </conditionalFormatting>
  <conditionalFormatting sqref="AT153:AU153">
    <cfRule type="cellIs" dxfId="3851" priority="3725" operator="equal">
      <formula>0</formula>
    </cfRule>
  </conditionalFormatting>
  <conditionalFormatting sqref="AT154:AU154">
    <cfRule type="cellIs" dxfId="3850" priority="3724" operator="equal">
      <formula>0</formula>
    </cfRule>
  </conditionalFormatting>
  <conditionalFormatting sqref="AT154:AU154">
    <cfRule type="cellIs" dxfId="3849" priority="3723" operator="equal">
      <formula>0</formula>
    </cfRule>
  </conditionalFormatting>
  <conditionalFormatting sqref="AT155:AU155">
    <cfRule type="cellIs" dxfId="3848" priority="3722" operator="equal">
      <formula>0</formula>
    </cfRule>
  </conditionalFormatting>
  <conditionalFormatting sqref="AT154:AU154">
    <cfRule type="cellIs" dxfId="3847" priority="3721" operator="equal">
      <formula>0</formula>
    </cfRule>
  </conditionalFormatting>
  <conditionalFormatting sqref="AT155:AU155">
    <cfRule type="cellIs" dxfId="3846" priority="3720" operator="equal">
      <formula>0</formula>
    </cfRule>
  </conditionalFormatting>
  <conditionalFormatting sqref="AT155:AU155">
    <cfRule type="cellIs" dxfId="3845" priority="3719" operator="equal">
      <formula>0</formula>
    </cfRule>
  </conditionalFormatting>
  <conditionalFormatting sqref="AT156:AU156">
    <cfRule type="cellIs" dxfId="3844" priority="3718" operator="equal">
      <formula>0</formula>
    </cfRule>
  </conditionalFormatting>
  <conditionalFormatting sqref="AT155:AU155">
    <cfRule type="cellIs" dxfId="3843" priority="3717" operator="equal">
      <formula>0</formula>
    </cfRule>
  </conditionalFormatting>
  <conditionalFormatting sqref="AT156:AU156">
    <cfRule type="cellIs" dxfId="3842" priority="3716" operator="equal">
      <formula>0</formula>
    </cfRule>
  </conditionalFormatting>
  <conditionalFormatting sqref="AT156:AU156">
    <cfRule type="cellIs" dxfId="3841" priority="3715" operator="equal">
      <formula>0</formula>
    </cfRule>
  </conditionalFormatting>
  <conditionalFormatting sqref="AT157:AU157">
    <cfRule type="cellIs" dxfId="3840" priority="3714" operator="equal">
      <formula>0</formula>
    </cfRule>
  </conditionalFormatting>
  <conditionalFormatting sqref="AT151:AU151">
    <cfRule type="cellIs" dxfId="3839" priority="3713" operator="equal">
      <formula>0</formula>
    </cfRule>
  </conditionalFormatting>
  <conditionalFormatting sqref="AT152:AU152">
    <cfRule type="cellIs" dxfId="3838" priority="3712" operator="equal">
      <formula>0</formula>
    </cfRule>
  </conditionalFormatting>
  <conditionalFormatting sqref="AT152:AU152">
    <cfRule type="cellIs" dxfId="3837" priority="3711" operator="equal">
      <formula>0</formula>
    </cfRule>
  </conditionalFormatting>
  <conditionalFormatting sqref="AT153:AU153">
    <cfRule type="cellIs" dxfId="3836" priority="3710" operator="equal">
      <formula>0</formula>
    </cfRule>
  </conditionalFormatting>
  <conditionalFormatting sqref="AT152:AU152">
    <cfRule type="cellIs" dxfId="3835" priority="3709" operator="equal">
      <formula>0</formula>
    </cfRule>
  </conditionalFormatting>
  <conditionalFormatting sqref="AT153:AU153">
    <cfRule type="cellIs" dxfId="3834" priority="3708" operator="equal">
      <formula>0</formula>
    </cfRule>
  </conditionalFormatting>
  <conditionalFormatting sqref="AT153:AU153">
    <cfRule type="cellIs" dxfId="3833" priority="3707" operator="equal">
      <formula>0</formula>
    </cfRule>
  </conditionalFormatting>
  <conditionalFormatting sqref="AT154:AU154">
    <cfRule type="cellIs" dxfId="3832" priority="3706" operator="equal">
      <formula>0</formula>
    </cfRule>
  </conditionalFormatting>
  <conditionalFormatting sqref="AT153:AU153">
    <cfRule type="cellIs" dxfId="3831" priority="3705" operator="equal">
      <formula>0</formula>
    </cfRule>
  </conditionalFormatting>
  <conditionalFormatting sqref="AT154:AU154">
    <cfRule type="cellIs" dxfId="3830" priority="3704" operator="equal">
      <formula>0</formula>
    </cfRule>
  </conditionalFormatting>
  <conditionalFormatting sqref="AT154:AU154">
    <cfRule type="cellIs" dxfId="3829" priority="3703" operator="equal">
      <formula>0</formula>
    </cfRule>
  </conditionalFormatting>
  <conditionalFormatting sqref="AT155:AU155">
    <cfRule type="cellIs" dxfId="3828" priority="3702" operator="equal">
      <formula>0</formula>
    </cfRule>
  </conditionalFormatting>
  <conditionalFormatting sqref="AT154:AU154">
    <cfRule type="cellIs" dxfId="3827" priority="3701" operator="equal">
      <formula>0</formula>
    </cfRule>
  </conditionalFormatting>
  <conditionalFormatting sqref="AT155:AU155">
    <cfRule type="cellIs" dxfId="3826" priority="3700" operator="equal">
      <formula>0</formula>
    </cfRule>
  </conditionalFormatting>
  <conditionalFormatting sqref="AT155:AU155">
    <cfRule type="cellIs" dxfId="3825" priority="3699" operator="equal">
      <formula>0</formula>
    </cfRule>
  </conditionalFormatting>
  <conditionalFormatting sqref="AT156:AU156">
    <cfRule type="cellIs" dxfId="3824" priority="3698" operator="equal">
      <formula>0</formula>
    </cfRule>
  </conditionalFormatting>
  <conditionalFormatting sqref="AT157:AU157">
    <cfRule type="cellIs" dxfId="3823" priority="3697" operator="equal">
      <formula>0</formula>
    </cfRule>
  </conditionalFormatting>
  <conditionalFormatting sqref="AT151:AU151">
    <cfRule type="cellIs" dxfId="3822" priority="3696" operator="equal">
      <formula>0</formula>
    </cfRule>
  </conditionalFormatting>
  <conditionalFormatting sqref="AT152:AU152">
    <cfRule type="cellIs" dxfId="3821" priority="3695" operator="equal">
      <formula>0</formula>
    </cfRule>
  </conditionalFormatting>
  <conditionalFormatting sqref="AT152:AU152">
    <cfRule type="cellIs" dxfId="3820" priority="3694" operator="equal">
      <formula>0</formula>
    </cfRule>
  </conditionalFormatting>
  <conditionalFormatting sqref="AT153:AU153">
    <cfRule type="cellIs" dxfId="3819" priority="3693" operator="equal">
      <formula>0</formula>
    </cfRule>
  </conditionalFormatting>
  <conditionalFormatting sqref="AT152:AU152">
    <cfRule type="cellIs" dxfId="3818" priority="3692" operator="equal">
      <formula>0</formula>
    </cfRule>
  </conditionalFormatting>
  <conditionalFormatting sqref="AT153:AU153">
    <cfRule type="cellIs" dxfId="3817" priority="3691" operator="equal">
      <formula>0</formula>
    </cfRule>
  </conditionalFormatting>
  <conditionalFormatting sqref="AT153:AU153">
    <cfRule type="cellIs" dxfId="3816" priority="3690" operator="equal">
      <formula>0</formula>
    </cfRule>
  </conditionalFormatting>
  <conditionalFormatting sqref="AT154:AU154">
    <cfRule type="cellIs" dxfId="3815" priority="3689" operator="equal">
      <formula>0</formula>
    </cfRule>
  </conditionalFormatting>
  <conditionalFormatting sqref="AT153:AU153">
    <cfRule type="cellIs" dxfId="3814" priority="3688" operator="equal">
      <formula>0</formula>
    </cfRule>
  </conditionalFormatting>
  <conditionalFormatting sqref="AT154:AU154">
    <cfRule type="cellIs" dxfId="3813" priority="3687" operator="equal">
      <formula>0</formula>
    </cfRule>
  </conditionalFormatting>
  <conditionalFormatting sqref="AT154:AU154">
    <cfRule type="cellIs" dxfId="3812" priority="3686" operator="equal">
      <formula>0</formula>
    </cfRule>
  </conditionalFormatting>
  <conditionalFormatting sqref="AT155:AU155">
    <cfRule type="cellIs" dxfId="3811" priority="3685" operator="equal">
      <formula>0</formula>
    </cfRule>
  </conditionalFormatting>
  <conditionalFormatting sqref="AT154:AU154">
    <cfRule type="cellIs" dxfId="3810" priority="3684" operator="equal">
      <formula>0</formula>
    </cfRule>
  </conditionalFormatting>
  <conditionalFormatting sqref="AT155:AU155">
    <cfRule type="cellIs" dxfId="3809" priority="3683" operator="equal">
      <formula>0</formula>
    </cfRule>
  </conditionalFormatting>
  <conditionalFormatting sqref="AT155:AU155">
    <cfRule type="cellIs" dxfId="3808" priority="3682" operator="equal">
      <formula>0</formula>
    </cfRule>
  </conditionalFormatting>
  <conditionalFormatting sqref="AT156:AU156">
    <cfRule type="cellIs" dxfId="3807" priority="3681" operator="equal">
      <formula>0</formula>
    </cfRule>
  </conditionalFormatting>
  <conditionalFormatting sqref="AT150:AU150">
    <cfRule type="cellIs" dxfId="3806" priority="3680" operator="equal">
      <formula>0</formula>
    </cfRule>
  </conditionalFormatting>
  <conditionalFormatting sqref="AT151:AU151">
    <cfRule type="cellIs" dxfId="3805" priority="3679" operator="equal">
      <formula>0</formula>
    </cfRule>
  </conditionalFormatting>
  <conditionalFormatting sqref="AT151:AU151">
    <cfRule type="cellIs" dxfId="3804" priority="3678" operator="equal">
      <formula>0</formula>
    </cfRule>
  </conditionalFormatting>
  <conditionalFormatting sqref="AT152:AU152">
    <cfRule type="cellIs" dxfId="3803" priority="3677" operator="equal">
      <formula>0</formula>
    </cfRule>
  </conditionalFormatting>
  <conditionalFormatting sqref="AT151:AU151">
    <cfRule type="cellIs" dxfId="3802" priority="3676" operator="equal">
      <formula>0</formula>
    </cfRule>
  </conditionalFormatting>
  <conditionalFormatting sqref="AT152:AU152">
    <cfRule type="cellIs" dxfId="3801" priority="3675" operator="equal">
      <formula>0</formula>
    </cfRule>
  </conditionalFormatting>
  <conditionalFormatting sqref="AT152:AU152">
    <cfRule type="cellIs" dxfId="3800" priority="3674" operator="equal">
      <formula>0</formula>
    </cfRule>
  </conditionalFormatting>
  <conditionalFormatting sqref="AT153:AU153">
    <cfRule type="cellIs" dxfId="3799" priority="3673" operator="equal">
      <formula>0</formula>
    </cfRule>
  </conditionalFormatting>
  <conditionalFormatting sqref="AT152:AU152">
    <cfRule type="cellIs" dxfId="3798" priority="3672" operator="equal">
      <formula>0</formula>
    </cfRule>
  </conditionalFormatting>
  <conditionalFormatting sqref="AT153:AU153">
    <cfRule type="cellIs" dxfId="3797" priority="3671" operator="equal">
      <formula>0</formula>
    </cfRule>
  </conditionalFormatting>
  <conditionalFormatting sqref="AT153:AU153">
    <cfRule type="cellIs" dxfId="3796" priority="3670" operator="equal">
      <formula>0</formula>
    </cfRule>
  </conditionalFormatting>
  <conditionalFormatting sqref="AT154:AU154">
    <cfRule type="cellIs" dxfId="3795" priority="3669" operator="equal">
      <formula>0</formula>
    </cfRule>
  </conditionalFormatting>
  <conditionalFormatting sqref="AT153:AU153">
    <cfRule type="cellIs" dxfId="3794" priority="3668" operator="equal">
      <formula>0</formula>
    </cfRule>
  </conditionalFormatting>
  <conditionalFormatting sqref="AT154:AU154">
    <cfRule type="cellIs" dxfId="3793" priority="3667" operator="equal">
      <formula>0</formula>
    </cfRule>
  </conditionalFormatting>
  <conditionalFormatting sqref="AT154:AU154">
    <cfRule type="cellIs" dxfId="3792" priority="3666" operator="equal">
      <formula>0</formula>
    </cfRule>
  </conditionalFormatting>
  <conditionalFormatting sqref="AT155:AU155">
    <cfRule type="cellIs" dxfId="3791" priority="3665" operator="equal">
      <formula>0</formula>
    </cfRule>
  </conditionalFormatting>
  <conditionalFormatting sqref="AT153:AU153">
    <cfRule type="cellIs" dxfId="3790" priority="3664" operator="equal">
      <formula>0</formula>
    </cfRule>
  </conditionalFormatting>
  <conditionalFormatting sqref="AT154:AU154">
    <cfRule type="cellIs" dxfId="3789" priority="3663" operator="equal">
      <formula>0</formula>
    </cfRule>
  </conditionalFormatting>
  <conditionalFormatting sqref="AT154:AU154">
    <cfRule type="cellIs" dxfId="3788" priority="3662" operator="equal">
      <formula>0</formula>
    </cfRule>
  </conditionalFormatting>
  <conditionalFormatting sqref="AT155:AU155">
    <cfRule type="cellIs" dxfId="3787" priority="3661" operator="equal">
      <formula>0</formula>
    </cfRule>
  </conditionalFormatting>
  <conditionalFormatting sqref="AT154:AU154">
    <cfRule type="cellIs" dxfId="3786" priority="3660" operator="equal">
      <formula>0</formula>
    </cfRule>
  </conditionalFormatting>
  <conditionalFormatting sqref="AT155:AU155">
    <cfRule type="cellIs" dxfId="3785" priority="3659" operator="equal">
      <formula>0</formula>
    </cfRule>
  </conditionalFormatting>
  <conditionalFormatting sqref="AT155:AU155">
    <cfRule type="cellIs" dxfId="3784" priority="3658" operator="equal">
      <formula>0</formula>
    </cfRule>
  </conditionalFormatting>
  <conditionalFormatting sqref="AT156:AU156">
    <cfRule type="cellIs" dxfId="3783" priority="3657" operator="equal">
      <formula>0</formula>
    </cfRule>
  </conditionalFormatting>
  <conditionalFormatting sqref="AT155:AU155">
    <cfRule type="cellIs" dxfId="3782" priority="3656" operator="equal">
      <formula>0</formula>
    </cfRule>
  </conditionalFormatting>
  <conditionalFormatting sqref="AT156:AU156">
    <cfRule type="cellIs" dxfId="3781" priority="3655" operator="equal">
      <formula>0</formula>
    </cfRule>
  </conditionalFormatting>
  <conditionalFormatting sqref="AT156:AU156">
    <cfRule type="cellIs" dxfId="3780" priority="3654" operator="equal">
      <formula>0</formula>
    </cfRule>
  </conditionalFormatting>
  <conditionalFormatting sqref="AT157:AU157">
    <cfRule type="cellIs" dxfId="3779" priority="3653" operator="equal">
      <formula>0</formula>
    </cfRule>
  </conditionalFormatting>
  <conditionalFormatting sqref="AT156:AU156">
    <cfRule type="cellIs" dxfId="3778" priority="3652" operator="equal">
      <formula>0</formula>
    </cfRule>
  </conditionalFormatting>
  <conditionalFormatting sqref="AT157:AU157">
    <cfRule type="cellIs" dxfId="3777" priority="3651" operator="equal">
      <formula>0</formula>
    </cfRule>
  </conditionalFormatting>
  <conditionalFormatting sqref="AT157:AU157">
    <cfRule type="cellIs" dxfId="3776" priority="3650" operator="equal">
      <formula>0</formula>
    </cfRule>
  </conditionalFormatting>
  <conditionalFormatting sqref="AT158:AU158">
    <cfRule type="cellIs" dxfId="3775" priority="3649" operator="equal">
      <formula>0</formula>
    </cfRule>
  </conditionalFormatting>
  <conditionalFormatting sqref="AT152:AU152">
    <cfRule type="cellIs" dxfId="3774" priority="3648" operator="equal">
      <formula>0</formula>
    </cfRule>
  </conditionalFormatting>
  <conditionalFormatting sqref="AT153:AU153">
    <cfRule type="cellIs" dxfId="3773" priority="3647" operator="equal">
      <formula>0</formula>
    </cfRule>
  </conditionalFormatting>
  <conditionalFormatting sqref="AT153:AU153">
    <cfRule type="cellIs" dxfId="3772" priority="3646" operator="equal">
      <formula>0</formula>
    </cfRule>
  </conditionalFormatting>
  <conditionalFormatting sqref="AT154:AU154">
    <cfRule type="cellIs" dxfId="3771" priority="3645" operator="equal">
      <formula>0</formula>
    </cfRule>
  </conditionalFormatting>
  <conditionalFormatting sqref="AT153:AU153">
    <cfRule type="cellIs" dxfId="3770" priority="3644" operator="equal">
      <formula>0</formula>
    </cfRule>
  </conditionalFormatting>
  <conditionalFormatting sqref="AT154:AU154">
    <cfRule type="cellIs" dxfId="3769" priority="3643" operator="equal">
      <formula>0</formula>
    </cfRule>
  </conditionalFormatting>
  <conditionalFormatting sqref="AT154:AU154">
    <cfRule type="cellIs" dxfId="3768" priority="3642" operator="equal">
      <formula>0</formula>
    </cfRule>
  </conditionalFormatting>
  <conditionalFormatting sqref="AT155:AU155">
    <cfRule type="cellIs" dxfId="3767" priority="3641" operator="equal">
      <formula>0</formula>
    </cfRule>
  </conditionalFormatting>
  <conditionalFormatting sqref="AT154:AU154">
    <cfRule type="cellIs" dxfId="3766" priority="3640" operator="equal">
      <formula>0</formula>
    </cfRule>
  </conditionalFormatting>
  <conditionalFormatting sqref="AT155:AU155">
    <cfRule type="cellIs" dxfId="3765" priority="3639" operator="equal">
      <formula>0</formula>
    </cfRule>
  </conditionalFormatting>
  <conditionalFormatting sqref="AT155:AU155">
    <cfRule type="cellIs" dxfId="3764" priority="3638" operator="equal">
      <formula>0</formula>
    </cfRule>
  </conditionalFormatting>
  <conditionalFormatting sqref="AT156:AU156">
    <cfRule type="cellIs" dxfId="3763" priority="3637" operator="equal">
      <formula>0</formula>
    </cfRule>
  </conditionalFormatting>
  <conditionalFormatting sqref="AT155:AU155">
    <cfRule type="cellIs" dxfId="3762" priority="3636" operator="equal">
      <formula>0</formula>
    </cfRule>
  </conditionalFormatting>
  <conditionalFormatting sqref="AT156:AU156">
    <cfRule type="cellIs" dxfId="3761" priority="3635" operator="equal">
      <formula>0</formula>
    </cfRule>
  </conditionalFormatting>
  <conditionalFormatting sqref="AT156:AU156">
    <cfRule type="cellIs" dxfId="3760" priority="3634" operator="equal">
      <formula>0</formula>
    </cfRule>
  </conditionalFormatting>
  <conditionalFormatting sqref="AT157:AU157">
    <cfRule type="cellIs" dxfId="3759" priority="3633" operator="equal">
      <formula>0</formula>
    </cfRule>
  </conditionalFormatting>
  <conditionalFormatting sqref="AT158:AU158">
    <cfRule type="cellIs" dxfId="3758" priority="3632" operator="equal">
      <formula>0</formula>
    </cfRule>
  </conditionalFormatting>
  <conditionalFormatting sqref="AT152:AU152">
    <cfRule type="cellIs" dxfId="3757" priority="3631" operator="equal">
      <formula>0</formula>
    </cfRule>
  </conditionalFormatting>
  <conditionalFormatting sqref="AT153:AU153">
    <cfRule type="cellIs" dxfId="3756" priority="3630" operator="equal">
      <formula>0</formula>
    </cfRule>
  </conditionalFormatting>
  <conditionalFormatting sqref="AT153:AU153">
    <cfRule type="cellIs" dxfId="3755" priority="3629" operator="equal">
      <formula>0</formula>
    </cfRule>
  </conditionalFormatting>
  <conditionalFormatting sqref="AT154:AU154">
    <cfRule type="cellIs" dxfId="3754" priority="3628" operator="equal">
      <formula>0</formula>
    </cfRule>
  </conditionalFormatting>
  <conditionalFormatting sqref="AT153:AU153">
    <cfRule type="cellIs" dxfId="3753" priority="3627" operator="equal">
      <formula>0</formula>
    </cfRule>
  </conditionalFormatting>
  <conditionalFormatting sqref="AT154:AU154">
    <cfRule type="cellIs" dxfId="3752" priority="3626" operator="equal">
      <formula>0</formula>
    </cfRule>
  </conditionalFormatting>
  <conditionalFormatting sqref="AT154:AU154">
    <cfRule type="cellIs" dxfId="3751" priority="3625" operator="equal">
      <formula>0</formula>
    </cfRule>
  </conditionalFormatting>
  <conditionalFormatting sqref="AT155:AU155">
    <cfRule type="cellIs" dxfId="3750" priority="3624" operator="equal">
      <formula>0</formula>
    </cfRule>
  </conditionalFormatting>
  <conditionalFormatting sqref="AT154:AU154">
    <cfRule type="cellIs" dxfId="3749" priority="3623" operator="equal">
      <formula>0</formula>
    </cfRule>
  </conditionalFormatting>
  <conditionalFormatting sqref="AT155:AU155">
    <cfRule type="cellIs" dxfId="3748" priority="3622" operator="equal">
      <formula>0</formula>
    </cfRule>
  </conditionalFormatting>
  <conditionalFormatting sqref="AT155:AU155">
    <cfRule type="cellIs" dxfId="3747" priority="3621" operator="equal">
      <formula>0</formula>
    </cfRule>
  </conditionalFormatting>
  <conditionalFormatting sqref="AT156:AU156">
    <cfRule type="cellIs" dxfId="3746" priority="3620" operator="equal">
      <formula>0</formula>
    </cfRule>
  </conditionalFormatting>
  <conditionalFormatting sqref="AT155:AU155">
    <cfRule type="cellIs" dxfId="3745" priority="3619" operator="equal">
      <formula>0</formula>
    </cfRule>
  </conditionalFormatting>
  <conditionalFormatting sqref="AT156:AU156">
    <cfRule type="cellIs" dxfId="3744" priority="3618" operator="equal">
      <formula>0</formula>
    </cfRule>
  </conditionalFormatting>
  <conditionalFormatting sqref="AT156:AU156">
    <cfRule type="cellIs" dxfId="3743" priority="3617" operator="equal">
      <formula>0</formula>
    </cfRule>
  </conditionalFormatting>
  <conditionalFormatting sqref="AT157:AU157">
    <cfRule type="cellIs" dxfId="3742" priority="3616" operator="equal">
      <formula>0</formula>
    </cfRule>
  </conditionalFormatting>
  <conditionalFormatting sqref="AT151:AU151">
    <cfRule type="cellIs" dxfId="3741" priority="3615" operator="equal">
      <formula>0</formula>
    </cfRule>
  </conditionalFormatting>
  <conditionalFormatting sqref="AT152:AU152">
    <cfRule type="cellIs" dxfId="3740" priority="3614" operator="equal">
      <formula>0</formula>
    </cfRule>
  </conditionalFormatting>
  <conditionalFormatting sqref="AT152:AU152">
    <cfRule type="cellIs" dxfId="3739" priority="3613" operator="equal">
      <formula>0</formula>
    </cfRule>
  </conditionalFormatting>
  <conditionalFormatting sqref="AT153:AU153">
    <cfRule type="cellIs" dxfId="3738" priority="3612" operator="equal">
      <formula>0</formula>
    </cfRule>
  </conditionalFormatting>
  <conditionalFormatting sqref="AT152:AU152">
    <cfRule type="cellIs" dxfId="3737" priority="3611" operator="equal">
      <formula>0</formula>
    </cfRule>
  </conditionalFormatting>
  <conditionalFormatting sqref="AT153:AU153">
    <cfRule type="cellIs" dxfId="3736" priority="3610" operator="equal">
      <formula>0</formula>
    </cfRule>
  </conditionalFormatting>
  <conditionalFormatting sqref="AT153:AU153">
    <cfRule type="cellIs" dxfId="3735" priority="3609" operator="equal">
      <formula>0</formula>
    </cfRule>
  </conditionalFormatting>
  <conditionalFormatting sqref="AT154:AU154">
    <cfRule type="cellIs" dxfId="3734" priority="3608" operator="equal">
      <formula>0</formula>
    </cfRule>
  </conditionalFormatting>
  <conditionalFormatting sqref="AT153:AU153">
    <cfRule type="cellIs" dxfId="3733" priority="3607" operator="equal">
      <formula>0</formula>
    </cfRule>
  </conditionalFormatting>
  <conditionalFormatting sqref="AT154:AU154">
    <cfRule type="cellIs" dxfId="3732" priority="3606" operator="equal">
      <formula>0</formula>
    </cfRule>
  </conditionalFormatting>
  <conditionalFormatting sqref="AT154:AU154">
    <cfRule type="cellIs" dxfId="3731" priority="3605" operator="equal">
      <formula>0</formula>
    </cfRule>
  </conditionalFormatting>
  <conditionalFormatting sqref="AT155:AU155">
    <cfRule type="cellIs" dxfId="3730" priority="3604" operator="equal">
      <formula>0</formula>
    </cfRule>
  </conditionalFormatting>
  <conditionalFormatting sqref="AT154:AU154">
    <cfRule type="cellIs" dxfId="3729" priority="3603" operator="equal">
      <formula>0</formula>
    </cfRule>
  </conditionalFormatting>
  <conditionalFormatting sqref="AT155:AU155">
    <cfRule type="cellIs" dxfId="3728" priority="3602" operator="equal">
      <formula>0</formula>
    </cfRule>
  </conditionalFormatting>
  <conditionalFormatting sqref="AT155:AU155">
    <cfRule type="cellIs" dxfId="3727" priority="3601" operator="equal">
      <formula>0</formula>
    </cfRule>
  </conditionalFormatting>
  <conditionalFormatting sqref="AT156:AU156">
    <cfRule type="cellIs" dxfId="3726" priority="3600" operator="equal">
      <formula>0</formula>
    </cfRule>
  </conditionalFormatting>
  <conditionalFormatting sqref="AT153:AU153">
    <cfRule type="cellIs" dxfId="3725" priority="3599" operator="equal">
      <formula>0</formula>
    </cfRule>
  </conditionalFormatting>
  <conditionalFormatting sqref="AT154:AU154">
    <cfRule type="cellIs" dxfId="3724" priority="3598" operator="equal">
      <formula>0</formula>
    </cfRule>
  </conditionalFormatting>
  <conditionalFormatting sqref="AT154:AU154">
    <cfRule type="cellIs" dxfId="3723" priority="3597" operator="equal">
      <formula>0</formula>
    </cfRule>
  </conditionalFormatting>
  <conditionalFormatting sqref="AT155:AU155">
    <cfRule type="cellIs" dxfId="3722" priority="3596" operator="equal">
      <formula>0</formula>
    </cfRule>
  </conditionalFormatting>
  <conditionalFormatting sqref="AT154:AU154">
    <cfRule type="cellIs" dxfId="3721" priority="3595" operator="equal">
      <formula>0</formula>
    </cfRule>
  </conditionalFormatting>
  <conditionalFormatting sqref="AT155:AU155">
    <cfRule type="cellIs" dxfId="3720" priority="3594" operator="equal">
      <formula>0</formula>
    </cfRule>
  </conditionalFormatting>
  <conditionalFormatting sqref="AT155:AU155">
    <cfRule type="cellIs" dxfId="3719" priority="3593" operator="equal">
      <formula>0</formula>
    </cfRule>
  </conditionalFormatting>
  <conditionalFormatting sqref="AT156:AU156">
    <cfRule type="cellIs" dxfId="3718" priority="3592" operator="equal">
      <formula>0</formula>
    </cfRule>
  </conditionalFormatting>
  <conditionalFormatting sqref="AT155:AU155">
    <cfRule type="cellIs" dxfId="3717" priority="3591" operator="equal">
      <formula>0</formula>
    </cfRule>
  </conditionalFormatting>
  <conditionalFormatting sqref="AT156:AU156">
    <cfRule type="cellIs" dxfId="3716" priority="3590" operator="equal">
      <formula>0</formula>
    </cfRule>
  </conditionalFormatting>
  <conditionalFormatting sqref="AT156:AU156">
    <cfRule type="cellIs" dxfId="3715" priority="3589" operator="equal">
      <formula>0</formula>
    </cfRule>
  </conditionalFormatting>
  <conditionalFormatting sqref="AT157:AU157">
    <cfRule type="cellIs" dxfId="3714" priority="3588" operator="equal">
      <formula>0</formula>
    </cfRule>
  </conditionalFormatting>
  <conditionalFormatting sqref="AT156:AU156">
    <cfRule type="cellIs" dxfId="3713" priority="3587" operator="equal">
      <formula>0</formula>
    </cfRule>
  </conditionalFormatting>
  <conditionalFormatting sqref="AT157:AU157">
    <cfRule type="cellIs" dxfId="3712" priority="3586" operator="equal">
      <formula>0</formula>
    </cfRule>
  </conditionalFormatting>
  <conditionalFormatting sqref="AT157:AU157">
    <cfRule type="cellIs" dxfId="3711" priority="3585" operator="equal">
      <formula>0</formula>
    </cfRule>
  </conditionalFormatting>
  <conditionalFormatting sqref="AT158:AU158">
    <cfRule type="cellIs" dxfId="3710" priority="3584" operator="equal">
      <formula>0</formula>
    </cfRule>
  </conditionalFormatting>
  <conditionalFormatting sqref="AT152:AU152">
    <cfRule type="cellIs" dxfId="3709" priority="3583" operator="equal">
      <formula>0</formula>
    </cfRule>
  </conditionalFormatting>
  <conditionalFormatting sqref="AT153:AU153">
    <cfRule type="cellIs" dxfId="3708" priority="3582" operator="equal">
      <formula>0</formula>
    </cfRule>
  </conditionalFormatting>
  <conditionalFormatting sqref="AT153:AU153">
    <cfRule type="cellIs" dxfId="3707" priority="3581" operator="equal">
      <formula>0</formula>
    </cfRule>
  </conditionalFormatting>
  <conditionalFormatting sqref="AT154:AU154">
    <cfRule type="cellIs" dxfId="3706" priority="3580" operator="equal">
      <formula>0</formula>
    </cfRule>
  </conditionalFormatting>
  <conditionalFormatting sqref="AT153:AU153">
    <cfRule type="cellIs" dxfId="3705" priority="3579" operator="equal">
      <formula>0</formula>
    </cfRule>
  </conditionalFormatting>
  <conditionalFormatting sqref="AT154:AU154">
    <cfRule type="cellIs" dxfId="3704" priority="3578" operator="equal">
      <formula>0</formula>
    </cfRule>
  </conditionalFormatting>
  <conditionalFormatting sqref="AT154:AU154">
    <cfRule type="cellIs" dxfId="3703" priority="3577" operator="equal">
      <formula>0</formula>
    </cfRule>
  </conditionalFormatting>
  <conditionalFormatting sqref="AT155:AU155">
    <cfRule type="cellIs" dxfId="3702" priority="3576" operator="equal">
      <formula>0</formula>
    </cfRule>
  </conditionalFormatting>
  <conditionalFormatting sqref="AT154:AU154">
    <cfRule type="cellIs" dxfId="3701" priority="3575" operator="equal">
      <formula>0</formula>
    </cfRule>
  </conditionalFormatting>
  <conditionalFormatting sqref="AT155:AU155">
    <cfRule type="cellIs" dxfId="3700" priority="3574" operator="equal">
      <formula>0</formula>
    </cfRule>
  </conditionalFormatting>
  <conditionalFormatting sqref="AT155:AU155">
    <cfRule type="cellIs" dxfId="3699" priority="3573" operator="equal">
      <formula>0</formula>
    </cfRule>
  </conditionalFormatting>
  <conditionalFormatting sqref="AT156:AU156">
    <cfRule type="cellIs" dxfId="3698" priority="3572" operator="equal">
      <formula>0</formula>
    </cfRule>
  </conditionalFormatting>
  <conditionalFormatting sqref="AT155:AU155">
    <cfRule type="cellIs" dxfId="3697" priority="3571" operator="equal">
      <formula>0</formula>
    </cfRule>
  </conditionalFormatting>
  <conditionalFormatting sqref="AT156:AU156">
    <cfRule type="cellIs" dxfId="3696" priority="3570" operator="equal">
      <formula>0</formula>
    </cfRule>
  </conditionalFormatting>
  <conditionalFormatting sqref="AT156:AU156">
    <cfRule type="cellIs" dxfId="3695" priority="3569" operator="equal">
      <formula>0</formula>
    </cfRule>
  </conditionalFormatting>
  <conditionalFormatting sqref="AT157:AU157">
    <cfRule type="cellIs" dxfId="3694" priority="3568" operator="equal">
      <formula>0</formula>
    </cfRule>
  </conditionalFormatting>
  <conditionalFormatting sqref="AT158:AU158">
    <cfRule type="cellIs" dxfId="3693" priority="3567" operator="equal">
      <formula>0</formula>
    </cfRule>
  </conditionalFormatting>
  <conditionalFormatting sqref="AT152:AU152">
    <cfRule type="cellIs" dxfId="3692" priority="3566" operator="equal">
      <formula>0</formula>
    </cfRule>
  </conditionalFormatting>
  <conditionalFormatting sqref="AT153:AU153">
    <cfRule type="cellIs" dxfId="3691" priority="3565" operator="equal">
      <formula>0</formula>
    </cfRule>
  </conditionalFormatting>
  <conditionalFormatting sqref="AT153:AU153">
    <cfRule type="cellIs" dxfId="3690" priority="3564" operator="equal">
      <formula>0</formula>
    </cfRule>
  </conditionalFormatting>
  <conditionalFormatting sqref="AT154:AU154">
    <cfRule type="cellIs" dxfId="3689" priority="3563" operator="equal">
      <formula>0</formula>
    </cfRule>
  </conditionalFormatting>
  <conditionalFormatting sqref="AT153:AU153">
    <cfRule type="cellIs" dxfId="3688" priority="3562" operator="equal">
      <formula>0</formula>
    </cfRule>
  </conditionalFormatting>
  <conditionalFormatting sqref="AT154:AU154">
    <cfRule type="cellIs" dxfId="3687" priority="3561" operator="equal">
      <formula>0</formula>
    </cfRule>
  </conditionalFormatting>
  <conditionalFormatting sqref="AT154:AU154">
    <cfRule type="cellIs" dxfId="3686" priority="3560" operator="equal">
      <formula>0</formula>
    </cfRule>
  </conditionalFormatting>
  <conditionalFormatting sqref="AT155:AU155">
    <cfRule type="cellIs" dxfId="3685" priority="3559" operator="equal">
      <formula>0</formula>
    </cfRule>
  </conditionalFormatting>
  <conditionalFormatting sqref="AT154:AU154">
    <cfRule type="cellIs" dxfId="3684" priority="3558" operator="equal">
      <formula>0</formula>
    </cfRule>
  </conditionalFormatting>
  <conditionalFormatting sqref="AT155:AU155">
    <cfRule type="cellIs" dxfId="3683" priority="3557" operator="equal">
      <formula>0</formula>
    </cfRule>
  </conditionalFormatting>
  <conditionalFormatting sqref="AT155:AU155">
    <cfRule type="cellIs" dxfId="3682" priority="3556" operator="equal">
      <formula>0</formula>
    </cfRule>
  </conditionalFormatting>
  <conditionalFormatting sqref="AT156:AU156">
    <cfRule type="cellIs" dxfId="3681" priority="3555" operator="equal">
      <formula>0</formula>
    </cfRule>
  </conditionalFormatting>
  <conditionalFormatting sqref="AT155:AU155">
    <cfRule type="cellIs" dxfId="3680" priority="3554" operator="equal">
      <formula>0</formula>
    </cfRule>
  </conditionalFormatting>
  <conditionalFormatting sqref="AT156:AU156">
    <cfRule type="cellIs" dxfId="3679" priority="3553" operator="equal">
      <formula>0</formula>
    </cfRule>
  </conditionalFormatting>
  <conditionalFormatting sqref="AT156:AU156">
    <cfRule type="cellIs" dxfId="3678" priority="3552" operator="equal">
      <formula>0</formula>
    </cfRule>
  </conditionalFormatting>
  <conditionalFormatting sqref="AT157:AU157">
    <cfRule type="cellIs" dxfId="3677" priority="3551" operator="equal">
      <formula>0</formula>
    </cfRule>
  </conditionalFormatting>
  <conditionalFormatting sqref="AT151:AU151">
    <cfRule type="cellIs" dxfId="3676" priority="3550" operator="equal">
      <formula>0</formula>
    </cfRule>
  </conditionalFormatting>
  <conditionalFormatting sqref="AT152:AU152">
    <cfRule type="cellIs" dxfId="3675" priority="3549" operator="equal">
      <formula>0</formula>
    </cfRule>
  </conditionalFormatting>
  <conditionalFormatting sqref="AT152:AU152">
    <cfRule type="cellIs" dxfId="3674" priority="3548" operator="equal">
      <formula>0</formula>
    </cfRule>
  </conditionalFormatting>
  <conditionalFormatting sqref="AT153:AU153">
    <cfRule type="cellIs" dxfId="3673" priority="3547" operator="equal">
      <formula>0</formula>
    </cfRule>
  </conditionalFormatting>
  <conditionalFormatting sqref="AT152:AU152">
    <cfRule type="cellIs" dxfId="3672" priority="3546" operator="equal">
      <formula>0</formula>
    </cfRule>
  </conditionalFormatting>
  <conditionalFormatting sqref="AT153:AU153">
    <cfRule type="cellIs" dxfId="3671" priority="3545" operator="equal">
      <formula>0</formula>
    </cfRule>
  </conditionalFormatting>
  <conditionalFormatting sqref="AT153:AU153">
    <cfRule type="cellIs" dxfId="3670" priority="3544" operator="equal">
      <formula>0</formula>
    </cfRule>
  </conditionalFormatting>
  <conditionalFormatting sqref="AT154:AU154">
    <cfRule type="cellIs" dxfId="3669" priority="3543" operator="equal">
      <formula>0</formula>
    </cfRule>
  </conditionalFormatting>
  <conditionalFormatting sqref="AT153:AU153">
    <cfRule type="cellIs" dxfId="3668" priority="3542" operator="equal">
      <formula>0</formula>
    </cfRule>
  </conditionalFormatting>
  <conditionalFormatting sqref="AT154:AU154">
    <cfRule type="cellIs" dxfId="3667" priority="3541" operator="equal">
      <formula>0</formula>
    </cfRule>
  </conditionalFormatting>
  <conditionalFormatting sqref="AT154:AU154">
    <cfRule type="cellIs" dxfId="3666" priority="3540" operator="equal">
      <formula>0</formula>
    </cfRule>
  </conditionalFormatting>
  <conditionalFormatting sqref="AT155:AU155">
    <cfRule type="cellIs" dxfId="3665" priority="3539" operator="equal">
      <formula>0</formula>
    </cfRule>
  </conditionalFormatting>
  <conditionalFormatting sqref="AT154:AU154">
    <cfRule type="cellIs" dxfId="3664" priority="3538" operator="equal">
      <formula>0</formula>
    </cfRule>
  </conditionalFormatting>
  <conditionalFormatting sqref="AT155:AU155">
    <cfRule type="cellIs" dxfId="3663" priority="3537" operator="equal">
      <formula>0</formula>
    </cfRule>
  </conditionalFormatting>
  <conditionalFormatting sqref="AT155:AU155">
    <cfRule type="cellIs" dxfId="3662" priority="3536" operator="equal">
      <formula>0</formula>
    </cfRule>
  </conditionalFormatting>
  <conditionalFormatting sqref="AT156:AU156">
    <cfRule type="cellIs" dxfId="3661" priority="3535" operator="equal">
      <formula>0</formula>
    </cfRule>
  </conditionalFormatting>
  <conditionalFormatting sqref="AT154:AU154">
    <cfRule type="cellIs" dxfId="3660" priority="3534" operator="equal">
      <formula>0</formula>
    </cfRule>
  </conditionalFormatting>
  <conditionalFormatting sqref="AT155:AU155">
    <cfRule type="cellIs" dxfId="3659" priority="3533" operator="equal">
      <formula>0</formula>
    </cfRule>
  </conditionalFormatting>
  <conditionalFormatting sqref="AT155:AU155">
    <cfRule type="cellIs" dxfId="3658" priority="3532" operator="equal">
      <formula>0</formula>
    </cfRule>
  </conditionalFormatting>
  <conditionalFormatting sqref="AT156:AU156">
    <cfRule type="cellIs" dxfId="3657" priority="3531" operator="equal">
      <formula>0</formula>
    </cfRule>
  </conditionalFormatting>
  <conditionalFormatting sqref="AT155:AU155">
    <cfRule type="cellIs" dxfId="3656" priority="3530" operator="equal">
      <formula>0</formula>
    </cfRule>
  </conditionalFormatting>
  <conditionalFormatting sqref="AT156:AU156">
    <cfRule type="cellIs" dxfId="3655" priority="3529" operator="equal">
      <formula>0</formula>
    </cfRule>
  </conditionalFormatting>
  <conditionalFormatting sqref="AT156:AU156">
    <cfRule type="cellIs" dxfId="3654" priority="3528" operator="equal">
      <formula>0</formula>
    </cfRule>
  </conditionalFormatting>
  <conditionalFormatting sqref="AT157:AU157">
    <cfRule type="cellIs" dxfId="3653" priority="3527" operator="equal">
      <formula>0</formula>
    </cfRule>
  </conditionalFormatting>
  <conditionalFormatting sqref="AT156:AU156">
    <cfRule type="cellIs" dxfId="3652" priority="3526" operator="equal">
      <formula>0</formula>
    </cfRule>
  </conditionalFormatting>
  <conditionalFormatting sqref="AT157:AU157">
    <cfRule type="cellIs" dxfId="3651" priority="3525" operator="equal">
      <formula>0</formula>
    </cfRule>
  </conditionalFormatting>
  <conditionalFormatting sqref="AT157:AU157">
    <cfRule type="cellIs" dxfId="3650" priority="3524" operator="equal">
      <formula>0</formula>
    </cfRule>
  </conditionalFormatting>
  <conditionalFormatting sqref="AT158:AU158">
    <cfRule type="cellIs" dxfId="3649" priority="3523" operator="equal">
      <formula>0</formula>
    </cfRule>
  </conditionalFormatting>
  <conditionalFormatting sqref="AT157:AU157">
    <cfRule type="cellIs" dxfId="3648" priority="3522" operator="equal">
      <formula>0</formula>
    </cfRule>
  </conditionalFormatting>
  <conditionalFormatting sqref="AT158:AU158">
    <cfRule type="cellIs" dxfId="3647" priority="3521" operator="equal">
      <formula>0</formula>
    </cfRule>
  </conditionalFormatting>
  <conditionalFormatting sqref="AT158:AU158">
    <cfRule type="cellIs" dxfId="3646" priority="3520" operator="equal">
      <formula>0</formula>
    </cfRule>
  </conditionalFormatting>
  <conditionalFormatting sqref="AT153:AU153">
    <cfRule type="cellIs" dxfId="3645" priority="3519" operator="equal">
      <formula>0</formula>
    </cfRule>
  </conditionalFormatting>
  <conditionalFormatting sqref="AT154:AU154">
    <cfRule type="cellIs" dxfId="3644" priority="3518" operator="equal">
      <formula>0</formula>
    </cfRule>
  </conditionalFormatting>
  <conditionalFormatting sqref="AT154:AU154">
    <cfRule type="cellIs" dxfId="3643" priority="3517" operator="equal">
      <formula>0</formula>
    </cfRule>
  </conditionalFormatting>
  <conditionalFormatting sqref="AT155:AU155">
    <cfRule type="cellIs" dxfId="3642" priority="3516" operator="equal">
      <formula>0</formula>
    </cfRule>
  </conditionalFormatting>
  <conditionalFormatting sqref="AT154:AU154">
    <cfRule type="cellIs" dxfId="3641" priority="3515" operator="equal">
      <formula>0</formula>
    </cfRule>
  </conditionalFormatting>
  <conditionalFormatting sqref="AT155:AU155">
    <cfRule type="cellIs" dxfId="3640" priority="3514" operator="equal">
      <formula>0</formula>
    </cfRule>
  </conditionalFormatting>
  <conditionalFormatting sqref="AT155:AU155">
    <cfRule type="cellIs" dxfId="3639" priority="3513" operator="equal">
      <formula>0</formula>
    </cfRule>
  </conditionalFormatting>
  <conditionalFormatting sqref="AT156:AU156">
    <cfRule type="cellIs" dxfId="3638" priority="3512" operator="equal">
      <formula>0</formula>
    </cfRule>
  </conditionalFormatting>
  <conditionalFormatting sqref="AT155:AU155">
    <cfRule type="cellIs" dxfId="3637" priority="3511" operator="equal">
      <formula>0</formula>
    </cfRule>
  </conditionalFormatting>
  <conditionalFormatting sqref="AT156:AU156">
    <cfRule type="cellIs" dxfId="3636" priority="3510" operator="equal">
      <formula>0</formula>
    </cfRule>
  </conditionalFormatting>
  <conditionalFormatting sqref="AT156:AU156">
    <cfRule type="cellIs" dxfId="3635" priority="3509" operator="equal">
      <formula>0</formula>
    </cfRule>
  </conditionalFormatting>
  <conditionalFormatting sqref="AT157:AU157">
    <cfRule type="cellIs" dxfId="3634" priority="3508" operator="equal">
      <formula>0</formula>
    </cfRule>
  </conditionalFormatting>
  <conditionalFormatting sqref="AT156:AU156">
    <cfRule type="cellIs" dxfId="3633" priority="3507" operator="equal">
      <formula>0</formula>
    </cfRule>
  </conditionalFormatting>
  <conditionalFormatting sqref="AT157:AU157">
    <cfRule type="cellIs" dxfId="3632" priority="3506" operator="equal">
      <formula>0</formula>
    </cfRule>
  </conditionalFormatting>
  <conditionalFormatting sqref="AT157:AU157">
    <cfRule type="cellIs" dxfId="3631" priority="3505" operator="equal">
      <formula>0</formula>
    </cfRule>
  </conditionalFormatting>
  <conditionalFormatting sqref="AT158:AU158">
    <cfRule type="cellIs" dxfId="3630" priority="3504" operator="equal">
      <formula>0</formula>
    </cfRule>
  </conditionalFormatting>
  <conditionalFormatting sqref="AT153:AU153">
    <cfRule type="cellIs" dxfId="3629" priority="3503" operator="equal">
      <formula>0</formula>
    </cfRule>
  </conditionalFormatting>
  <conditionalFormatting sqref="AT154:AU154">
    <cfRule type="cellIs" dxfId="3628" priority="3502" operator="equal">
      <formula>0</formula>
    </cfRule>
  </conditionalFormatting>
  <conditionalFormatting sqref="AT154:AU154">
    <cfRule type="cellIs" dxfId="3627" priority="3501" operator="equal">
      <formula>0</formula>
    </cfRule>
  </conditionalFormatting>
  <conditionalFormatting sqref="AT155:AU155">
    <cfRule type="cellIs" dxfId="3626" priority="3500" operator="equal">
      <formula>0</formula>
    </cfRule>
  </conditionalFormatting>
  <conditionalFormatting sqref="AT154:AU154">
    <cfRule type="cellIs" dxfId="3625" priority="3499" operator="equal">
      <formula>0</formula>
    </cfRule>
  </conditionalFormatting>
  <conditionalFormatting sqref="AT155:AU155">
    <cfRule type="cellIs" dxfId="3624" priority="3498" operator="equal">
      <formula>0</formula>
    </cfRule>
  </conditionalFormatting>
  <conditionalFormatting sqref="AT155:AU155">
    <cfRule type="cellIs" dxfId="3623" priority="3497" operator="equal">
      <formula>0</formula>
    </cfRule>
  </conditionalFormatting>
  <conditionalFormatting sqref="AT156:AU156">
    <cfRule type="cellIs" dxfId="3622" priority="3496" operator="equal">
      <formula>0</formula>
    </cfRule>
  </conditionalFormatting>
  <conditionalFormatting sqref="AT155:AU155">
    <cfRule type="cellIs" dxfId="3621" priority="3495" operator="equal">
      <formula>0</formula>
    </cfRule>
  </conditionalFormatting>
  <conditionalFormatting sqref="AT156:AU156">
    <cfRule type="cellIs" dxfId="3620" priority="3494" operator="equal">
      <formula>0</formula>
    </cfRule>
  </conditionalFormatting>
  <conditionalFormatting sqref="AT156:AU156">
    <cfRule type="cellIs" dxfId="3619" priority="3493" operator="equal">
      <formula>0</formula>
    </cfRule>
  </conditionalFormatting>
  <conditionalFormatting sqref="AT157:AU157">
    <cfRule type="cellIs" dxfId="3618" priority="3492" operator="equal">
      <formula>0</formula>
    </cfRule>
  </conditionalFormatting>
  <conditionalFormatting sqref="AT156:AU156">
    <cfRule type="cellIs" dxfId="3617" priority="3491" operator="equal">
      <formula>0</formula>
    </cfRule>
  </conditionalFormatting>
  <conditionalFormatting sqref="AT157:AU157">
    <cfRule type="cellIs" dxfId="3616" priority="3490" operator="equal">
      <formula>0</formula>
    </cfRule>
  </conditionalFormatting>
  <conditionalFormatting sqref="AT157:AU157">
    <cfRule type="cellIs" dxfId="3615" priority="3489" operator="equal">
      <formula>0</formula>
    </cfRule>
  </conditionalFormatting>
  <conditionalFormatting sqref="AT158:AU158">
    <cfRule type="cellIs" dxfId="3614" priority="3488" operator="equal">
      <formula>0</formula>
    </cfRule>
  </conditionalFormatting>
  <conditionalFormatting sqref="AT152:AU152">
    <cfRule type="cellIs" dxfId="3613" priority="3487" operator="equal">
      <formula>0</formula>
    </cfRule>
  </conditionalFormatting>
  <conditionalFormatting sqref="AT153:AU153">
    <cfRule type="cellIs" dxfId="3612" priority="3486" operator="equal">
      <formula>0</formula>
    </cfRule>
  </conditionalFormatting>
  <conditionalFormatting sqref="AT153:AU153">
    <cfRule type="cellIs" dxfId="3611" priority="3485" operator="equal">
      <formula>0</formula>
    </cfRule>
  </conditionalFormatting>
  <conditionalFormatting sqref="AT154:AU154">
    <cfRule type="cellIs" dxfId="3610" priority="3484" operator="equal">
      <formula>0</formula>
    </cfRule>
  </conditionalFormatting>
  <conditionalFormatting sqref="AT153:AU153">
    <cfRule type="cellIs" dxfId="3609" priority="3483" operator="equal">
      <formula>0</formula>
    </cfRule>
  </conditionalFormatting>
  <conditionalFormatting sqref="AT154:AU154">
    <cfRule type="cellIs" dxfId="3608" priority="3482" operator="equal">
      <formula>0</formula>
    </cfRule>
  </conditionalFormatting>
  <conditionalFormatting sqref="AT154:AU154">
    <cfRule type="cellIs" dxfId="3607" priority="3481" operator="equal">
      <formula>0</formula>
    </cfRule>
  </conditionalFormatting>
  <conditionalFormatting sqref="AT155:AU155">
    <cfRule type="cellIs" dxfId="3606" priority="3480" operator="equal">
      <formula>0</formula>
    </cfRule>
  </conditionalFormatting>
  <conditionalFormatting sqref="AT154:AU154">
    <cfRule type="cellIs" dxfId="3605" priority="3479" operator="equal">
      <formula>0</formula>
    </cfRule>
  </conditionalFormatting>
  <conditionalFormatting sqref="AT155:AU155">
    <cfRule type="cellIs" dxfId="3604" priority="3478" operator="equal">
      <formula>0</formula>
    </cfRule>
  </conditionalFormatting>
  <conditionalFormatting sqref="AT155:AU155">
    <cfRule type="cellIs" dxfId="3603" priority="3477" operator="equal">
      <formula>0</formula>
    </cfRule>
  </conditionalFormatting>
  <conditionalFormatting sqref="AT156:AU156">
    <cfRule type="cellIs" dxfId="3602" priority="3476" operator="equal">
      <formula>0</formula>
    </cfRule>
  </conditionalFormatting>
  <conditionalFormatting sqref="AT155:AU155">
    <cfRule type="cellIs" dxfId="3601" priority="3475" operator="equal">
      <formula>0</formula>
    </cfRule>
  </conditionalFormatting>
  <conditionalFormatting sqref="AT156:AU156">
    <cfRule type="cellIs" dxfId="3600" priority="3474" operator="equal">
      <formula>0</formula>
    </cfRule>
  </conditionalFormatting>
  <conditionalFormatting sqref="AT156:AU156">
    <cfRule type="cellIs" dxfId="3599" priority="3473" operator="equal">
      <formula>0</formula>
    </cfRule>
  </conditionalFormatting>
  <conditionalFormatting sqref="AT157:AU157">
    <cfRule type="cellIs" dxfId="3598" priority="3472" operator="equal">
      <formula>0</formula>
    </cfRule>
  </conditionalFormatting>
  <conditionalFormatting sqref="AT156:AU156">
    <cfRule type="cellIs" dxfId="3597" priority="3471" operator="equal">
      <formula>0</formula>
    </cfRule>
  </conditionalFormatting>
  <conditionalFormatting sqref="AT156:AU156">
    <cfRule type="cellIs" dxfId="3596" priority="3470" operator="equal">
      <formula>0</formula>
    </cfRule>
  </conditionalFormatting>
  <conditionalFormatting sqref="AT156:AU156">
    <cfRule type="cellIs" dxfId="3595" priority="3469" operator="equal">
      <formula>0</formula>
    </cfRule>
  </conditionalFormatting>
  <conditionalFormatting sqref="AT156:AU156">
    <cfRule type="cellIs" dxfId="3594" priority="3468" operator="equal">
      <formula>0</formula>
    </cfRule>
  </conditionalFormatting>
  <conditionalFormatting sqref="AT156:AU156">
    <cfRule type="cellIs" dxfId="3593" priority="3467" operator="equal">
      <formula>0</formula>
    </cfRule>
  </conditionalFormatting>
  <conditionalFormatting sqref="AT156:AU156">
    <cfRule type="cellIs" dxfId="3592" priority="3466" operator="equal">
      <formula>0</formula>
    </cfRule>
  </conditionalFormatting>
  <conditionalFormatting sqref="AT156:AU156">
    <cfRule type="cellIs" dxfId="3591" priority="3465" operator="equal">
      <formula>0</formula>
    </cfRule>
  </conditionalFormatting>
  <conditionalFormatting sqref="AT156:AU156">
    <cfRule type="cellIs" dxfId="3590" priority="3464" operator="equal">
      <formula>0</formula>
    </cfRule>
  </conditionalFormatting>
  <conditionalFormatting sqref="AT156:AU156">
    <cfRule type="cellIs" dxfId="3589" priority="3463" operator="equal">
      <formula>0</formula>
    </cfRule>
  </conditionalFormatting>
  <conditionalFormatting sqref="AT156:AU156">
    <cfRule type="cellIs" dxfId="3588" priority="3462" operator="equal">
      <formula>0</formula>
    </cfRule>
  </conditionalFormatting>
  <conditionalFormatting sqref="AT156:AU156">
    <cfRule type="cellIs" dxfId="3587" priority="3461" operator="equal">
      <formula>0</formula>
    </cfRule>
  </conditionalFormatting>
  <conditionalFormatting sqref="AT156:AU156">
    <cfRule type="cellIs" dxfId="3586" priority="3460" operator="equal">
      <formula>0</formula>
    </cfRule>
  </conditionalFormatting>
  <conditionalFormatting sqref="AT156:AU156">
    <cfRule type="cellIs" dxfId="3585" priority="3459" operator="equal">
      <formula>0</formula>
    </cfRule>
  </conditionalFormatting>
  <conditionalFormatting sqref="AT156:AU156">
    <cfRule type="cellIs" dxfId="3584" priority="3458" operator="equal">
      <formula>0</formula>
    </cfRule>
  </conditionalFormatting>
  <conditionalFormatting sqref="AT156:AU156">
    <cfRule type="cellIs" dxfId="3583" priority="3457" operator="equal">
      <formula>0</formula>
    </cfRule>
  </conditionalFormatting>
  <conditionalFormatting sqref="AT156:AU156">
    <cfRule type="cellIs" dxfId="3582" priority="3456" operator="equal">
      <formula>0</formula>
    </cfRule>
  </conditionalFormatting>
  <conditionalFormatting sqref="AT156:AU156">
    <cfRule type="cellIs" dxfId="3581" priority="3455" operator="equal">
      <formula>0</formula>
    </cfRule>
  </conditionalFormatting>
  <conditionalFormatting sqref="AT156:AU156">
    <cfRule type="cellIs" dxfId="3580" priority="3454" operator="equal">
      <formula>0</formula>
    </cfRule>
  </conditionalFormatting>
  <conditionalFormatting sqref="AT156:AU156">
    <cfRule type="cellIs" dxfId="3579" priority="3453" operator="equal">
      <formula>0</formula>
    </cfRule>
  </conditionalFormatting>
  <conditionalFormatting sqref="AT156:AU156">
    <cfRule type="cellIs" dxfId="3578" priority="3452" operator="equal">
      <formula>0</formula>
    </cfRule>
  </conditionalFormatting>
  <conditionalFormatting sqref="AT156:AU156">
    <cfRule type="cellIs" dxfId="3577" priority="3451" operator="equal">
      <formula>0</formula>
    </cfRule>
  </conditionalFormatting>
  <conditionalFormatting sqref="AT156:AU156">
    <cfRule type="cellIs" dxfId="3576" priority="3450" operator="equal">
      <formula>0</formula>
    </cfRule>
  </conditionalFormatting>
  <conditionalFormatting sqref="AT156:AU156">
    <cfRule type="cellIs" dxfId="3575" priority="3449" operator="equal">
      <formula>0</formula>
    </cfRule>
  </conditionalFormatting>
  <conditionalFormatting sqref="AT156:AU156">
    <cfRule type="cellIs" dxfId="3574" priority="3448" operator="equal">
      <formula>0</formula>
    </cfRule>
  </conditionalFormatting>
  <conditionalFormatting sqref="AT156:AU156">
    <cfRule type="cellIs" dxfId="3573" priority="3447" operator="equal">
      <formula>0</formula>
    </cfRule>
  </conditionalFormatting>
  <conditionalFormatting sqref="AT156:AU156">
    <cfRule type="cellIs" dxfId="3572" priority="3446" operator="equal">
      <formula>0</formula>
    </cfRule>
  </conditionalFormatting>
  <conditionalFormatting sqref="AT156:AU156">
    <cfRule type="cellIs" dxfId="3571" priority="3445" operator="equal">
      <formula>0</formula>
    </cfRule>
  </conditionalFormatting>
  <conditionalFormatting sqref="AT156:AU156">
    <cfRule type="cellIs" dxfId="3570" priority="3444" operator="equal">
      <formula>0</formula>
    </cfRule>
  </conditionalFormatting>
  <conditionalFormatting sqref="AT156:AU156">
    <cfRule type="cellIs" dxfId="3569" priority="3443" operator="equal">
      <formula>0</formula>
    </cfRule>
  </conditionalFormatting>
  <conditionalFormatting sqref="AT156:AU156">
    <cfRule type="cellIs" dxfId="3568" priority="3442" operator="equal">
      <formula>0</formula>
    </cfRule>
  </conditionalFormatting>
  <conditionalFormatting sqref="AT156:AU156">
    <cfRule type="cellIs" dxfId="3567" priority="3441" operator="equal">
      <formula>0</formula>
    </cfRule>
  </conditionalFormatting>
  <conditionalFormatting sqref="AT156:AU156">
    <cfRule type="cellIs" dxfId="3566" priority="3440" operator="equal">
      <formula>0</formula>
    </cfRule>
  </conditionalFormatting>
  <conditionalFormatting sqref="AT156:AU156">
    <cfRule type="cellIs" dxfId="3565" priority="3439" operator="equal">
      <formula>0</formula>
    </cfRule>
  </conditionalFormatting>
  <conditionalFormatting sqref="AT156:AU156">
    <cfRule type="cellIs" dxfId="3564" priority="3438" operator="equal">
      <formula>0</formula>
    </cfRule>
  </conditionalFormatting>
  <conditionalFormatting sqref="AT150:AU150">
    <cfRule type="cellIs" dxfId="3563" priority="3437" operator="equal">
      <formula>0</formula>
    </cfRule>
  </conditionalFormatting>
  <conditionalFormatting sqref="AT147:AU147">
    <cfRule type="cellIs" dxfId="3562" priority="3436" operator="equal">
      <formula>0</formula>
    </cfRule>
  </conditionalFormatting>
  <conditionalFormatting sqref="AT140:AU140">
    <cfRule type="cellIs" dxfId="3561" priority="3435" operator="equal">
      <formula>0</formula>
    </cfRule>
  </conditionalFormatting>
  <conditionalFormatting sqref="AT141:AU141">
    <cfRule type="cellIs" dxfId="3560" priority="3434" operator="equal">
      <formula>0</formula>
    </cfRule>
  </conditionalFormatting>
  <conditionalFormatting sqref="AT141:AU141">
    <cfRule type="cellIs" dxfId="3559" priority="3433" operator="equal">
      <formula>0</formula>
    </cfRule>
  </conditionalFormatting>
  <conditionalFormatting sqref="AT142:AU142">
    <cfRule type="cellIs" dxfId="3558" priority="3432" operator="equal">
      <formula>0</formula>
    </cfRule>
  </conditionalFormatting>
  <conditionalFormatting sqref="AT141:AU141">
    <cfRule type="cellIs" dxfId="3557" priority="3431" operator="equal">
      <formula>0</formula>
    </cfRule>
  </conditionalFormatting>
  <conditionalFormatting sqref="AT142:AU142">
    <cfRule type="cellIs" dxfId="3556" priority="3430" operator="equal">
      <formula>0</formula>
    </cfRule>
  </conditionalFormatting>
  <conditionalFormatting sqref="AT142:AU142">
    <cfRule type="cellIs" dxfId="3555" priority="3429" operator="equal">
      <formula>0</formula>
    </cfRule>
  </conditionalFormatting>
  <conditionalFormatting sqref="AT143:AU143">
    <cfRule type="cellIs" dxfId="3554" priority="3428" operator="equal">
      <formula>0</formula>
    </cfRule>
  </conditionalFormatting>
  <conditionalFormatting sqref="AT134:AU134">
    <cfRule type="cellIs" dxfId="3553" priority="3427" operator="equal">
      <formula>0</formula>
    </cfRule>
  </conditionalFormatting>
  <conditionalFormatting sqref="AT135:AU135">
    <cfRule type="cellIs" dxfId="3552" priority="3426" operator="equal">
      <formula>0</formula>
    </cfRule>
  </conditionalFormatting>
  <conditionalFormatting sqref="AT135:AU135">
    <cfRule type="cellIs" dxfId="3551" priority="3425" operator="equal">
      <formula>0</formula>
    </cfRule>
  </conditionalFormatting>
  <conditionalFormatting sqref="AT136:AU136">
    <cfRule type="cellIs" dxfId="3550" priority="3424" operator="equal">
      <formula>0</formula>
    </cfRule>
  </conditionalFormatting>
  <conditionalFormatting sqref="AT135:AU135">
    <cfRule type="cellIs" dxfId="3549" priority="3423" operator="equal">
      <formula>0</formula>
    </cfRule>
  </conditionalFormatting>
  <conditionalFormatting sqref="AT136:AU136">
    <cfRule type="cellIs" dxfId="3548" priority="3422" operator="equal">
      <formula>0</formula>
    </cfRule>
  </conditionalFormatting>
  <conditionalFormatting sqref="AT136:AU136">
    <cfRule type="cellIs" dxfId="3547" priority="3421" operator="equal">
      <formula>0</formula>
    </cfRule>
  </conditionalFormatting>
  <conditionalFormatting sqref="AT137:AU137">
    <cfRule type="cellIs" dxfId="3546" priority="3420" operator="equal">
      <formula>0</formula>
    </cfRule>
  </conditionalFormatting>
  <conditionalFormatting sqref="AT136:AU136">
    <cfRule type="cellIs" dxfId="3545" priority="3419" operator="equal">
      <formula>0</formula>
    </cfRule>
  </conditionalFormatting>
  <conditionalFormatting sqref="AT137:AU137">
    <cfRule type="cellIs" dxfId="3544" priority="3418" operator="equal">
      <formula>0</formula>
    </cfRule>
  </conditionalFormatting>
  <conditionalFormatting sqref="AT137:AU137">
    <cfRule type="cellIs" dxfId="3543" priority="3417" operator="equal">
      <formula>0</formula>
    </cfRule>
  </conditionalFormatting>
  <conditionalFormatting sqref="AT138:AU138">
    <cfRule type="cellIs" dxfId="3542" priority="3416" operator="equal">
      <formula>0</formula>
    </cfRule>
  </conditionalFormatting>
  <conditionalFormatting sqref="AT137:AU137">
    <cfRule type="cellIs" dxfId="3541" priority="3415" operator="equal">
      <formula>0</formula>
    </cfRule>
  </conditionalFormatting>
  <conditionalFormatting sqref="AT138:AU138">
    <cfRule type="cellIs" dxfId="3540" priority="3414" operator="equal">
      <formula>0</formula>
    </cfRule>
  </conditionalFormatting>
  <conditionalFormatting sqref="AT138:AU138">
    <cfRule type="cellIs" dxfId="3539" priority="3413" operator="equal">
      <formula>0</formula>
    </cfRule>
  </conditionalFormatting>
  <conditionalFormatting sqref="AT139:AU139">
    <cfRule type="cellIs" dxfId="3538" priority="3412" operator="equal">
      <formula>0</formula>
    </cfRule>
  </conditionalFormatting>
  <conditionalFormatting sqref="AT133:AU133">
    <cfRule type="cellIs" dxfId="3537" priority="3411" operator="equal">
      <formula>0</formula>
    </cfRule>
  </conditionalFormatting>
  <conditionalFormatting sqref="AT134:AU134">
    <cfRule type="cellIs" dxfId="3536" priority="3410" operator="equal">
      <formula>0</formula>
    </cfRule>
  </conditionalFormatting>
  <conditionalFormatting sqref="AT134:AU134">
    <cfRule type="cellIs" dxfId="3535" priority="3409" operator="equal">
      <formula>0</formula>
    </cfRule>
  </conditionalFormatting>
  <conditionalFormatting sqref="AT135:AU135">
    <cfRule type="cellIs" dxfId="3534" priority="3408" operator="equal">
      <formula>0</formula>
    </cfRule>
  </conditionalFormatting>
  <conditionalFormatting sqref="AT134:AU134">
    <cfRule type="cellIs" dxfId="3533" priority="3407" operator="equal">
      <formula>0</formula>
    </cfRule>
  </conditionalFormatting>
  <conditionalFormatting sqref="AT135:AU135">
    <cfRule type="cellIs" dxfId="3532" priority="3406" operator="equal">
      <formula>0</formula>
    </cfRule>
  </conditionalFormatting>
  <conditionalFormatting sqref="AT135:AU135">
    <cfRule type="cellIs" dxfId="3531" priority="3405" operator="equal">
      <formula>0</formula>
    </cfRule>
  </conditionalFormatting>
  <conditionalFormatting sqref="AT136:AU136">
    <cfRule type="cellIs" dxfId="3530" priority="3404" operator="equal">
      <formula>0</formula>
    </cfRule>
  </conditionalFormatting>
  <conditionalFormatting sqref="AT135:AU135">
    <cfRule type="cellIs" dxfId="3529" priority="3403" operator="equal">
      <formula>0</formula>
    </cfRule>
  </conditionalFormatting>
  <conditionalFormatting sqref="AT136:AU136">
    <cfRule type="cellIs" dxfId="3528" priority="3402" operator="equal">
      <formula>0</formula>
    </cfRule>
  </conditionalFormatting>
  <conditionalFormatting sqref="AT136:AU136">
    <cfRule type="cellIs" dxfId="3527" priority="3401" operator="equal">
      <formula>0</formula>
    </cfRule>
  </conditionalFormatting>
  <conditionalFormatting sqref="AT137:AU137">
    <cfRule type="cellIs" dxfId="3526" priority="3400" operator="equal">
      <formula>0</formula>
    </cfRule>
  </conditionalFormatting>
  <conditionalFormatting sqref="AT136:AU136">
    <cfRule type="cellIs" dxfId="3525" priority="3399" operator="equal">
      <formula>0</formula>
    </cfRule>
  </conditionalFormatting>
  <conditionalFormatting sqref="AT137:AU137">
    <cfRule type="cellIs" dxfId="3524" priority="3398" operator="equal">
      <formula>0</formula>
    </cfRule>
  </conditionalFormatting>
  <conditionalFormatting sqref="AT137:AU137">
    <cfRule type="cellIs" dxfId="3523" priority="3397" operator="equal">
      <formula>0</formula>
    </cfRule>
  </conditionalFormatting>
  <conditionalFormatting sqref="AT138:AU138">
    <cfRule type="cellIs" dxfId="3522" priority="3396" operator="equal">
      <formula>0</formula>
    </cfRule>
  </conditionalFormatting>
  <conditionalFormatting sqref="AT139:AU139">
    <cfRule type="cellIs" dxfId="3521" priority="3395" operator="equal">
      <formula>0</formula>
    </cfRule>
  </conditionalFormatting>
  <conditionalFormatting sqref="AT133:AU133">
    <cfRule type="cellIs" dxfId="3520" priority="3394" operator="equal">
      <formula>0</formula>
    </cfRule>
  </conditionalFormatting>
  <conditionalFormatting sqref="AT134:AU134">
    <cfRule type="cellIs" dxfId="3519" priority="3393" operator="equal">
      <formula>0</formula>
    </cfRule>
  </conditionalFormatting>
  <conditionalFormatting sqref="AT134:AU134">
    <cfRule type="cellIs" dxfId="3518" priority="3392" operator="equal">
      <formula>0</formula>
    </cfRule>
  </conditionalFormatting>
  <conditionalFormatting sqref="AT135:AU135">
    <cfRule type="cellIs" dxfId="3517" priority="3391" operator="equal">
      <formula>0</formula>
    </cfRule>
  </conditionalFormatting>
  <conditionalFormatting sqref="AT134:AU134">
    <cfRule type="cellIs" dxfId="3516" priority="3390" operator="equal">
      <formula>0</formula>
    </cfRule>
  </conditionalFormatting>
  <conditionalFormatting sqref="AT135:AU135">
    <cfRule type="cellIs" dxfId="3515" priority="3389" operator="equal">
      <formula>0</formula>
    </cfRule>
  </conditionalFormatting>
  <conditionalFormatting sqref="AT135:AU135">
    <cfRule type="cellIs" dxfId="3514" priority="3388" operator="equal">
      <formula>0</formula>
    </cfRule>
  </conditionalFormatting>
  <conditionalFormatting sqref="AT136:AU136">
    <cfRule type="cellIs" dxfId="3513" priority="3387" operator="equal">
      <formula>0</formula>
    </cfRule>
  </conditionalFormatting>
  <conditionalFormatting sqref="AT135:AU135">
    <cfRule type="cellIs" dxfId="3512" priority="3386" operator="equal">
      <formula>0</formula>
    </cfRule>
  </conditionalFormatting>
  <conditionalFormatting sqref="AT136:AU136">
    <cfRule type="cellIs" dxfId="3511" priority="3385" operator="equal">
      <formula>0</formula>
    </cfRule>
  </conditionalFormatting>
  <conditionalFormatting sqref="AT136:AU136">
    <cfRule type="cellIs" dxfId="3510" priority="3384" operator="equal">
      <formula>0</formula>
    </cfRule>
  </conditionalFormatting>
  <conditionalFormatting sqref="AT137:AU137">
    <cfRule type="cellIs" dxfId="3509" priority="3383" operator="equal">
      <formula>0</formula>
    </cfRule>
  </conditionalFormatting>
  <conditionalFormatting sqref="AT136:AU136">
    <cfRule type="cellIs" dxfId="3508" priority="3382" operator="equal">
      <formula>0</formula>
    </cfRule>
  </conditionalFormatting>
  <conditionalFormatting sqref="AT137:AU137">
    <cfRule type="cellIs" dxfId="3507" priority="3381" operator="equal">
      <formula>0</formula>
    </cfRule>
  </conditionalFormatting>
  <conditionalFormatting sqref="AT137:AU137">
    <cfRule type="cellIs" dxfId="3506" priority="3380" operator="equal">
      <formula>0</formula>
    </cfRule>
  </conditionalFormatting>
  <conditionalFormatting sqref="AT138:AU138">
    <cfRule type="cellIs" dxfId="3505" priority="3379" operator="equal">
      <formula>0</formula>
    </cfRule>
  </conditionalFormatting>
  <conditionalFormatting sqref="AT132:AU132">
    <cfRule type="cellIs" dxfId="3504" priority="3378" operator="equal">
      <formula>0</formula>
    </cfRule>
  </conditionalFormatting>
  <conditionalFormatting sqref="AT133:AU133">
    <cfRule type="cellIs" dxfId="3503" priority="3377" operator="equal">
      <formula>0</formula>
    </cfRule>
  </conditionalFormatting>
  <conditionalFormatting sqref="AT133:AU133">
    <cfRule type="cellIs" dxfId="3502" priority="3376" operator="equal">
      <formula>0</formula>
    </cfRule>
  </conditionalFormatting>
  <conditionalFormatting sqref="AT134:AU134">
    <cfRule type="cellIs" dxfId="3501" priority="3375" operator="equal">
      <formula>0</formula>
    </cfRule>
  </conditionalFormatting>
  <conditionalFormatting sqref="AT133:AU133">
    <cfRule type="cellIs" dxfId="3500" priority="3374" operator="equal">
      <formula>0</formula>
    </cfRule>
  </conditionalFormatting>
  <conditionalFormatting sqref="AT134:AU134">
    <cfRule type="cellIs" dxfId="3499" priority="3373" operator="equal">
      <formula>0</formula>
    </cfRule>
  </conditionalFormatting>
  <conditionalFormatting sqref="AT134:AU134">
    <cfRule type="cellIs" dxfId="3498" priority="3372" operator="equal">
      <formula>0</formula>
    </cfRule>
  </conditionalFormatting>
  <conditionalFormatting sqref="AT135:AU135">
    <cfRule type="cellIs" dxfId="3497" priority="3371" operator="equal">
      <formula>0</formula>
    </cfRule>
  </conditionalFormatting>
  <conditionalFormatting sqref="AT134:AU134">
    <cfRule type="cellIs" dxfId="3496" priority="3370" operator="equal">
      <formula>0</formula>
    </cfRule>
  </conditionalFormatting>
  <conditionalFormatting sqref="AT135:AU135">
    <cfRule type="cellIs" dxfId="3495" priority="3369" operator="equal">
      <formula>0</formula>
    </cfRule>
  </conditionalFormatting>
  <conditionalFormatting sqref="AT135:AU135">
    <cfRule type="cellIs" dxfId="3494" priority="3368" operator="equal">
      <formula>0</formula>
    </cfRule>
  </conditionalFormatting>
  <conditionalFormatting sqref="AT136:AU136">
    <cfRule type="cellIs" dxfId="3493" priority="3367" operator="equal">
      <formula>0</formula>
    </cfRule>
  </conditionalFormatting>
  <conditionalFormatting sqref="AT135:AU135">
    <cfRule type="cellIs" dxfId="3492" priority="3366" operator="equal">
      <formula>0</formula>
    </cfRule>
  </conditionalFormatting>
  <conditionalFormatting sqref="AT136:AU136">
    <cfRule type="cellIs" dxfId="3491" priority="3365" operator="equal">
      <formula>0</formula>
    </cfRule>
  </conditionalFormatting>
  <conditionalFormatting sqref="AT136:AU136">
    <cfRule type="cellIs" dxfId="3490" priority="3364" operator="equal">
      <formula>0</formula>
    </cfRule>
  </conditionalFormatting>
  <conditionalFormatting sqref="AT137:AU137">
    <cfRule type="cellIs" dxfId="3489" priority="3363" operator="equal">
      <formula>0</formula>
    </cfRule>
  </conditionalFormatting>
  <conditionalFormatting sqref="AT135:AU135">
    <cfRule type="cellIs" dxfId="3488" priority="3362" operator="equal">
      <formula>0</formula>
    </cfRule>
  </conditionalFormatting>
  <conditionalFormatting sqref="AT136:AU136">
    <cfRule type="cellIs" dxfId="3487" priority="3361" operator="equal">
      <formula>0</formula>
    </cfRule>
  </conditionalFormatting>
  <conditionalFormatting sqref="AT136:AU136">
    <cfRule type="cellIs" dxfId="3486" priority="3360" operator="equal">
      <formula>0</formula>
    </cfRule>
  </conditionalFormatting>
  <conditionalFormatting sqref="AT137:AU137">
    <cfRule type="cellIs" dxfId="3485" priority="3359" operator="equal">
      <formula>0</formula>
    </cfRule>
  </conditionalFormatting>
  <conditionalFormatting sqref="AT136:AU136">
    <cfRule type="cellIs" dxfId="3484" priority="3358" operator="equal">
      <formula>0</formula>
    </cfRule>
  </conditionalFormatting>
  <conditionalFormatting sqref="AT137:AU137">
    <cfRule type="cellIs" dxfId="3483" priority="3357" operator="equal">
      <formula>0</formula>
    </cfRule>
  </conditionalFormatting>
  <conditionalFormatting sqref="AT137:AU137">
    <cfRule type="cellIs" dxfId="3482" priority="3356" operator="equal">
      <formula>0</formula>
    </cfRule>
  </conditionalFormatting>
  <conditionalFormatting sqref="AT138:AU138">
    <cfRule type="cellIs" dxfId="3481" priority="3355" operator="equal">
      <formula>0</formula>
    </cfRule>
  </conditionalFormatting>
  <conditionalFormatting sqref="AT137:AU137">
    <cfRule type="cellIs" dxfId="3480" priority="3354" operator="equal">
      <formula>0</formula>
    </cfRule>
  </conditionalFormatting>
  <conditionalFormatting sqref="AT138:AU138">
    <cfRule type="cellIs" dxfId="3479" priority="3353" operator="equal">
      <formula>0</formula>
    </cfRule>
  </conditionalFormatting>
  <conditionalFormatting sqref="AT138:AU138">
    <cfRule type="cellIs" dxfId="3478" priority="3352" operator="equal">
      <formula>0</formula>
    </cfRule>
  </conditionalFormatting>
  <conditionalFormatting sqref="AT139:AU139">
    <cfRule type="cellIs" dxfId="3477" priority="3351" operator="equal">
      <formula>0</formula>
    </cfRule>
  </conditionalFormatting>
  <conditionalFormatting sqref="AT138:AU138">
    <cfRule type="cellIs" dxfId="3476" priority="3350" operator="equal">
      <formula>0</formula>
    </cfRule>
  </conditionalFormatting>
  <conditionalFormatting sqref="AT139:AU139">
    <cfRule type="cellIs" dxfId="3475" priority="3349" operator="equal">
      <formula>0</formula>
    </cfRule>
  </conditionalFormatting>
  <conditionalFormatting sqref="AT139:AU139">
    <cfRule type="cellIs" dxfId="3474" priority="3348" operator="equal">
      <formula>0</formula>
    </cfRule>
  </conditionalFormatting>
  <conditionalFormatting sqref="AT140:AU140">
    <cfRule type="cellIs" dxfId="3473" priority="3347" operator="equal">
      <formula>0</formula>
    </cfRule>
  </conditionalFormatting>
  <conditionalFormatting sqref="AT134:AU134">
    <cfRule type="cellIs" dxfId="3472" priority="3346" operator="equal">
      <formula>0</formula>
    </cfRule>
  </conditionalFormatting>
  <conditionalFormatting sqref="AT135:AU135">
    <cfRule type="cellIs" dxfId="3471" priority="3345" operator="equal">
      <formula>0</formula>
    </cfRule>
  </conditionalFormatting>
  <conditionalFormatting sqref="AT135:AU135">
    <cfRule type="cellIs" dxfId="3470" priority="3344" operator="equal">
      <formula>0</formula>
    </cfRule>
  </conditionalFormatting>
  <conditionalFormatting sqref="AT136:AU136">
    <cfRule type="cellIs" dxfId="3469" priority="3343" operator="equal">
      <formula>0</formula>
    </cfRule>
  </conditionalFormatting>
  <conditionalFormatting sqref="AT135:AU135">
    <cfRule type="cellIs" dxfId="3468" priority="3342" operator="equal">
      <formula>0</formula>
    </cfRule>
  </conditionalFormatting>
  <conditionalFormatting sqref="AT136:AU136">
    <cfRule type="cellIs" dxfId="3467" priority="3341" operator="equal">
      <formula>0</formula>
    </cfRule>
  </conditionalFormatting>
  <conditionalFormatting sqref="AT136:AU136">
    <cfRule type="cellIs" dxfId="3466" priority="3340" operator="equal">
      <formula>0</formula>
    </cfRule>
  </conditionalFormatting>
  <conditionalFormatting sqref="AT137:AU137">
    <cfRule type="cellIs" dxfId="3465" priority="3339" operator="equal">
      <formula>0</formula>
    </cfRule>
  </conditionalFormatting>
  <conditionalFormatting sqref="AT136:AU136">
    <cfRule type="cellIs" dxfId="3464" priority="3338" operator="equal">
      <formula>0</formula>
    </cfRule>
  </conditionalFormatting>
  <conditionalFormatting sqref="AT137:AU137">
    <cfRule type="cellIs" dxfId="3463" priority="3337" operator="equal">
      <formula>0</formula>
    </cfRule>
  </conditionalFormatting>
  <conditionalFormatting sqref="AT137:AU137">
    <cfRule type="cellIs" dxfId="3462" priority="3336" operator="equal">
      <formula>0</formula>
    </cfRule>
  </conditionalFormatting>
  <conditionalFormatting sqref="AT138:AU138">
    <cfRule type="cellIs" dxfId="3461" priority="3335" operator="equal">
      <formula>0</formula>
    </cfRule>
  </conditionalFormatting>
  <conditionalFormatting sqref="AT137:AU137">
    <cfRule type="cellIs" dxfId="3460" priority="3334" operator="equal">
      <formula>0</formula>
    </cfRule>
  </conditionalFormatting>
  <conditionalFormatting sqref="AT138:AU138">
    <cfRule type="cellIs" dxfId="3459" priority="3333" operator="equal">
      <formula>0</formula>
    </cfRule>
  </conditionalFormatting>
  <conditionalFormatting sqref="AT138:AU138">
    <cfRule type="cellIs" dxfId="3458" priority="3332" operator="equal">
      <formula>0</formula>
    </cfRule>
  </conditionalFormatting>
  <conditionalFormatting sqref="AT139:AU139">
    <cfRule type="cellIs" dxfId="3457" priority="3331" operator="equal">
      <formula>0</formula>
    </cfRule>
  </conditionalFormatting>
  <conditionalFormatting sqref="AT140:AU140">
    <cfRule type="cellIs" dxfId="3456" priority="3330" operator="equal">
      <formula>0</formula>
    </cfRule>
  </conditionalFormatting>
  <conditionalFormatting sqref="AT134:AU134">
    <cfRule type="cellIs" dxfId="3455" priority="3329" operator="equal">
      <formula>0</formula>
    </cfRule>
  </conditionalFormatting>
  <conditionalFormatting sqref="AT135:AU135">
    <cfRule type="cellIs" dxfId="3454" priority="3328" operator="equal">
      <formula>0</formula>
    </cfRule>
  </conditionalFormatting>
  <conditionalFormatting sqref="AT135:AU135">
    <cfRule type="cellIs" dxfId="3453" priority="3327" operator="equal">
      <formula>0</formula>
    </cfRule>
  </conditionalFormatting>
  <conditionalFormatting sqref="AT136:AU136">
    <cfRule type="cellIs" dxfId="3452" priority="3326" operator="equal">
      <formula>0</formula>
    </cfRule>
  </conditionalFormatting>
  <conditionalFormatting sqref="AT135:AU135">
    <cfRule type="cellIs" dxfId="3451" priority="3325" operator="equal">
      <formula>0</formula>
    </cfRule>
  </conditionalFormatting>
  <conditionalFormatting sqref="AT136:AU136">
    <cfRule type="cellIs" dxfId="3450" priority="3324" operator="equal">
      <formula>0</formula>
    </cfRule>
  </conditionalFormatting>
  <conditionalFormatting sqref="AT136:AU136">
    <cfRule type="cellIs" dxfId="3449" priority="3323" operator="equal">
      <formula>0</formula>
    </cfRule>
  </conditionalFormatting>
  <conditionalFormatting sqref="AT137:AU137">
    <cfRule type="cellIs" dxfId="3448" priority="3322" operator="equal">
      <formula>0</formula>
    </cfRule>
  </conditionalFormatting>
  <conditionalFormatting sqref="AT136:AU136">
    <cfRule type="cellIs" dxfId="3447" priority="3321" operator="equal">
      <formula>0</formula>
    </cfRule>
  </conditionalFormatting>
  <conditionalFormatting sqref="AT137:AU137">
    <cfRule type="cellIs" dxfId="3446" priority="3320" operator="equal">
      <formula>0</formula>
    </cfRule>
  </conditionalFormatting>
  <conditionalFormatting sqref="AT137:AU137">
    <cfRule type="cellIs" dxfId="3445" priority="3319" operator="equal">
      <formula>0</formula>
    </cfRule>
  </conditionalFormatting>
  <conditionalFormatting sqref="AT138:AU138">
    <cfRule type="cellIs" dxfId="3444" priority="3318" operator="equal">
      <formula>0</formula>
    </cfRule>
  </conditionalFormatting>
  <conditionalFormatting sqref="AT137:AU137">
    <cfRule type="cellIs" dxfId="3443" priority="3317" operator="equal">
      <formula>0</formula>
    </cfRule>
  </conditionalFormatting>
  <conditionalFormatting sqref="AT138:AU138">
    <cfRule type="cellIs" dxfId="3442" priority="3316" operator="equal">
      <formula>0</formula>
    </cfRule>
  </conditionalFormatting>
  <conditionalFormatting sqref="AT138:AU138">
    <cfRule type="cellIs" dxfId="3441" priority="3315" operator="equal">
      <formula>0</formula>
    </cfRule>
  </conditionalFormatting>
  <conditionalFormatting sqref="AT139:AU139">
    <cfRule type="cellIs" dxfId="3440" priority="3314" operator="equal">
      <formula>0</formula>
    </cfRule>
  </conditionalFormatting>
  <conditionalFormatting sqref="AT133:AU133">
    <cfRule type="cellIs" dxfId="3439" priority="3313" operator="equal">
      <formula>0</formula>
    </cfRule>
  </conditionalFormatting>
  <conditionalFormatting sqref="AT134:AU134">
    <cfRule type="cellIs" dxfId="3438" priority="3312" operator="equal">
      <formula>0</formula>
    </cfRule>
  </conditionalFormatting>
  <conditionalFormatting sqref="AT134:AU134">
    <cfRule type="cellIs" dxfId="3437" priority="3311" operator="equal">
      <formula>0</formula>
    </cfRule>
  </conditionalFormatting>
  <conditionalFormatting sqref="AT135:AU135">
    <cfRule type="cellIs" dxfId="3436" priority="3310" operator="equal">
      <formula>0</formula>
    </cfRule>
  </conditionalFormatting>
  <conditionalFormatting sqref="AT134:AU134">
    <cfRule type="cellIs" dxfId="3435" priority="3309" operator="equal">
      <formula>0</formula>
    </cfRule>
  </conditionalFormatting>
  <conditionalFormatting sqref="AT135:AU135">
    <cfRule type="cellIs" dxfId="3434" priority="3308" operator="equal">
      <formula>0</formula>
    </cfRule>
  </conditionalFormatting>
  <conditionalFormatting sqref="AT135:AU135">
    <cfRule type="cellIs" dxfId="3433" priority="3307" operator="equal">
      <formula>0</formula>
    </cfRule>
  </conditionalFormatting>
  <conditionalFormatting sqref="AT136:AU136">
    <cfRule type="cellIs" dxfId="3432" priority="3306" operator="equal">
      <formula>0</formula>
    </cfRule>
  </conditionalFormatting>
  <conditionalFormatting sqref="AT135:AU135">
    <cfRule type="cellIs" dxfId="3431" priority="3305" operator="equal">
      <formula>0</formula>
    </cfRule>
  </conditionalFormatting>
  <conditionalFormatting sqref="AT136:AU136">
    <cfRule type="cellIs" dxfId="3430" priority="3304" operator="equal">
      <formula>0</formula>
    </cfRule>
  </conditionalFormatting>
  <conditionalFormatting sqref="AT136:AU136">
    <cfRule type="cellIs" dxfId="3429" priority="3303" operator="equal">
      <formula>0</formula>
    </cfRule>
  </conditionalFormatting>
  <conditionalFormatting sqref="AT137:AU137">
    <cfRule type="cellIs" dxfId="3428" priority="3302" operator="equal">
      <formula>0</formula>
    </cfRule>
  </conditionalFormatting>
  <conditionalFormatting sqref="AT136:AU136">
    <cfRule type="cellIs" dxfId="3427" priority="3301" operator="equal">
      <formula>0</formula>
    </cfRule>
  </conditionalFormatting>
  <conditionalFormatting sqref="AT137:AU137">
    <cfRule type="cellIs" dxfId="3426" priority="3300" operator="equal">
      <formula>0</formula>
    </cfRule>
  </conditionalFormatting>
  <conditionalFormatting sqref="AT137:AU137">
    <cfRule type="cellIs" dxfId="3425" priority="3299" operator="equal">
      <formula>0</formula>
    </cfRule>
  </conditionalFormatting>
  <conditionalFormatting sqref="AT138:AU138">
    <cfRule type="cellIs" dxfId="3424" priority="3298" operator="equal">
      <formula>0</formula>
    </cfRule>
  </conditionalFormatting>
  <conditionalFormatting sqref="AT135:AU135">
    <cfRule type="cellIs" dxfId="3423" priority="3297" operator="equal">
      <formula>0</formula>
    </cfRule>
  </conditionalFormatting>
  <conditionalFormatting sqref="AT136:AU136">
    <cfRule type="cellIs" dxfId="3422" priority="3296" operator="equal">
      <formula>0</formula>
    </cfRule>
  </conditionalFormatting>
  <conditionalFormatting sqref="AT136:AU136">
    <cfRule type="cellIs" dxfId="3421" priority="3295" operator="equal">
      <formula>0</formula>
    </cfRule>
  </conditionalFormatting>
  <conditionalFormatting sqref="AT137:AU137">
    <cfRule type="cellIs" dxfId="3420" priority="3294" operator="equal">
      <formula>0</formula>
    </cfRule>
  </conditionalFormatting>
  <conditionalFormatting sqref="AT136:AU136">
    <cfRule type="cellIs" dxfId="3419" priority="3293" operator="equal">
      <formula>0</formula>
    </cfRule>
  </conditionalFormatting>
  <conditionalFormatting sqref="AT137:AU137">
    <cfRule type="cellIs" dxfId="3418" priority="3292" operator="equal">
      <formula>0</formula>
    </cfRule>
  </conditionalFormatting>
  <conditionalFormatting sqref="AT137:AU137">
    <cfRule type="cellIs" dxfId="3417" priority="3291" operator="equal">
      <formula>0</formula>
    </cfRule>
  </conditionalFormatting>
  <conditionalFormatting sqref="AT138:AU138">
    <cfRule type="cellIs" dxfId="3416" priority="3290" operator="equal">
      <formula>0</formula>
    </cfRule>
  </conditionalFormatting>
  <conditionalFormatting sqref="AT137:AU137">
    <cfRule type="cellIs" dxfId="3415" priority="3289" operator="equal">
      <formula>0</formula>
    </cfRule>
  </conditionalFormatting>
  <conditionalFormatting sqref="AT138:AU138">
    <cfRule type="cellIs" dxfId="3414" priority="3288" operator="equal">
      <formula>0</formula>
    </cfRule>
  </conditionalFormatting>
  <conditionalFormatting sqref="AT138:AU138">
    <cfRule type="cellIs" dxfId="3413" priority="3287" operator="equal">
      <formula>0</formula>
    </cfRule>
  </conditionalFormatting>
  <conditionalFormatting sqref="AT139:AU139">
    <cfRule type="cellIs" dxfId="3412" priority="3286" operator="equal">
      <formula>0</formula>
    </cfRule>
  </conditionalFormatting>
  <conditionalFormatting sqref="AT138:AU138">
    <cfRule type="cellIs" dxfId="3411" priority="3285" operator="equal">
      <formula>0</formula>
    </cfRule>
  </conditionalFormatting>
  <conditionalFormatting sqref="AT139:AU139">
    <cfRule type="cellIs" dxfId="3410" priority="3284" operator="equal">
      <formula>0</formula>
    </cfRule>
  </conditionalFormatting>
  <conditionalFormatting sqref="AT139:AU139">
    <cfRule type="cellIs" dxfId="3409" priority="3283" operator="equal">
      <formula>0</formula>
    </cfRule>
  </conditionalFormatting>
  <conditionalFormatting sqref="AT140:AU140">
    <cfRule type="cellIs" dxfId="3408" priority="3282" operator="equal">
      <formula>0</formula>
    </cfRule>
  </conditionalFormatting>
  <conditionalFormatting sqref="AT134:AU134">
    <cfRule type="cellIs" dxfId="3407" priority="3281" operator="equal">
      <formula>0</formula>
    </cfRule>
  </conditionalFormatting>
  <conditionalFormatting sqref="AT135:AU135">
    <cfRule type="cellIs" dxfId="3406" priority="3280" operator="equal">
      <formula>0</formula>
    </cfRule>
  </conditionalFormatting>
  <conditionalFormatting sqref="AT135:AU135">
    <cfRule type="cellIs" dxfId="3405" priority="3279" operator="equal">
      <formula>0</formula>
    </cfRule>
  </conditionalFormatting>
  <conditionalFormatting sqref="AT136:AU136">
    <cfRule type="cellIs" dxfId="3404" priority="3278" operator="equal">
      <formula>0</formula>
    </cfRule>
  </conditionalFormatting>
  <conditionalFormatting sqref="AT135:AU135">
    <cfRule type="cellIs" dxfId="3403" priority="3277" operator="equal">
      <formula>0</formula>
    </cfRule>
  </conditionalFormatting>
  <conditionalFormatting sqref="AT136:AU136">
    <cfRule type="cellIs" dxfId="3402" priority="3276" operator="equal">
      <formula>0</formula>
    </cfRule>
  </conditionalFormatting>
  <conditionalFormatting sqref="AT136:AU136">
    <cfRule type="cellIs" dxfId="3401" priority="3275" operator="equal">
      <formula>0</formula>
    </cfRule>
  </conditionalFormatting>
  <conditionalFormatting sqref="AT137:AU137">
    <cfRule type="cellIs" dxfId="3400" priority="3274" operator="equal">
      <formula>0</formula>
    </cfRule>
  </conditionalFormatting>
  <conditionalFormatting sqref="AT136:AU136">
    <cfRule type="cellIs" dxfId="3399" priority="3273" operator="equal">
      <formula>0</formula>
    </cfRule>
  </conditionalFormatting>
  <conditionalFormatting sqref="AT137:AU137">
    <cfRule type="cellIs" dxfId="3398" priority="3272" operator="equal">
      <formula>0</formula>
    </cfRule>
  </conditionalFormatting>
  <conditionalFormatting sqref="AT137:AU137">
    <cfRule type="cellIs" dxfId="3397" priority="3271" operator="equal">
      <formula>0</formula>
    </cfRule>
  </conditionalFormatting>
  <conditionalFormatting sqref="AT138:AU138">
    <cfRule type="cellIs" dxfId="3396" priority="3270" operator="equal">
      <formula>0</formula>
    </cfRule>
  </conditionalFormatting>
  <conditionalFormatting sqref="AT137:AU137">
    <cfRule type="cellIs" dxfId="3395" priority="3269" operator="equal">
      <formula>0</formula>
    </cfRule>
  </conditionalFormatting>
  <conditionalFormatting sqref="AT138:AU138">
    <cfRule type="cellIs" dxfId="3394" priority="3268" operator="equal">
      <formula>0</formula>
    </cfRule>
  </conditionalFormatting>
  <conditionalFormatting sqref="AT138:AU138">
    <cfRule type="cellIs" dxfId="3393" priority="3267" operator="equal">
      <formula>0</formula>
    </cfRule>
  </conditionalFormatting>
  <conditionalFormatting sqref="AT139:AU139">
    <cfRule type="cellIs" dxfId="3392" priority="3266" operator="equal">
      <formula>0</formula>
    </cfRule>
  </conditionalFormatting>
  <conditionalFormatting sqref="AT140:AU140">
    <cfRule type="cellIs" dxfId="3391" priority="3265" operator="equal">
      <formula>0</formula>
    </cfRule>
  </conditionalFormatting>
  <conditionalFormatting sqref="AT134:AU134">
    <cfRule type="cellIs" dxfId="3390" priority="3264" operator="equal">
      <formula>0</formula>
    </cfRule>
  </conditionalFormatting>
  <conditionalFormatting sqref="AT135:AU135">
    <cfRule type="cellIs" dxfId="3389" priority="3263" operator="equal">
      <formula>0</formula>
    </cfRule>
  </conditionalFormatting>
  <conditionalFormatting sqref="AT135:AU135">
    <cfRule type="cellIs" dxfId="3388" priority="3262" operator="equal">
      <formula>0</formula>
    </cfRule>
  </conditionalFormatting>
  <conditionalFormatting sqref="AT136:AU136">
    <cfRule type="cellIs" dxfId="3387" priority="3261" operator="equal">
      <formula>0</formula>
    </cfRule>
  </conditionalFormatting>
  <conditionalFormatting sqref="AT135:AU135">
    <cfRule type="cellIs" dxfId="3386" priority="3260" operator="equal">
      <formula>0</formula>
    </cfRule>
  </conditionalFormatting>
  <conditionalFormatting sqref="AT136:AU136">
    <cfRule type="cellIs" dxfId="3385" priority="3259" operator="equal">
      <formula>0</formula>
    </cfRule>
  </conditionalFormatting>
  <conditionalFormatting sqref="AT136:AU136">
    <cfRule type="cellIs" dxfId="3384" priority="3258" operator="equal">
      <formula>0</formula>
    </cfRule>
  </conditionalFormatting>
  <conditionalFormatting sqref="AT137:AU137">
    <cfRule type="cellIs" dxfId="3383" priority="3257" operator="equal">
      <formula>0</formula>
    </cfRule>
  </conditionalFormatting>
  <conditionalFormatting sqref="AT136:AU136">
    <cfRule type="cellIs" dxfId="3382" priority="3256" operator="equal">
      <formula>0</formula>
    </cfRule>
  </conditionalFormatting>
  <conditionalFormatting sqref="AT137:AU137">
    <cfRule type="cellIs" dxfId="3381" priority="3255" operator="equal">
      <formula>0</formula>
    </cfRule>
  </conditionalFormatting>
  <conditionalFormatting sqref="AT137:AU137">
    <cfRule type="cellIs" dxfId="3380" priority="3254" operator="equal">
      <formula>0</formula>
    </cfRule>
  </conditionalFormatting>
  <conditionalFormatting sqref="AT138:AU138">
    <cfRule type="cellIs" dxfId="3379" priority="3253" operator="equal">
      <formula>0</formula>
    </cfRule>
  </conditionalFormatting>
  <conditionalFormatting sqref="AT137:AU137">
    <cfRule type="cellIs" dxfId="3378" priority="3252" operator="equal">
      <formula>0</formula>
    </cfRule>
  </conditionalFormatting>
  <conditionalFormatting sqref="AT138:AU138">
    <cfRule type="cellIs" dxfId="3377" priority="3251" operator="equal">
      <formula>0</formula>
    </cfRule>
  </conditionalFormatting>
  <conditionalFormatting sqref="AT138:AU138">
    <cfRule type="cellIs" dxfId="3376" priority="3250" operator="equal">
      <formula>0</formula>
    </cfRule>
  </conditionalFormatting>
  <conditionalFormatting sqref="AT139:AU139">
    <cfRule type="cellIs" dxfId="3375" priority="3249" operator="equal">
      <formula>0</formula>
    </cfRule>
  </conditionalFormatting>
  <conditionalFormatting sqref="AT133:AU133">
    <cfRule type="cellIs" dxfId="3374" priority="3248" operator="equal">
      <formula>0</formula>
    </cfRule>
  </conditionalFormatting>
  <conditionalFormatting sqref="AT134:AU134">
    <cfRule type="cellIs" dxfId="3373" priority="3247" operator="equal">
      <formula>0</formula>
    </cfRule>
  </conditionalFormatting>
  <conditionalFormatting sqref="AT134:AU134">
    <cfRule type="cellIs" dxfId="3372" priority="3246" operator="equal">
      <formula>0</formula>
    </cfRule>
  </conditionalFormatting>
  <conditionalFormatting sqref="AT135:AU135">
    <cfRule type="cellIs" dxfId="3371" priority="3245" operator="equal">
      <formula>0</formula>
    </cfRule>
  </conditionalFormatting>
  <conditionalFormatting sqref="AT134:AU134">
    <cfRule type="cellIs" dxfId="3370" priority="3244" operator="equal">
      <formula>0</formula>
    </cfRule>
  </conditionalFormatting>
  <conditionalFormatting sqref="AT135:AU135">
    <cfRule type="cellIs" dxfId="3369" priority="3243" operator="equal">
      <formula>0</formula>
    </cfRule>
  </conditionalFormatting>
  <conditionalFormatting sqref="AT135:AU135">
    <cfRule type="cellIs" dxfId="3368" priority="3242" operator="equal">
      <formula>0</formula>
    </cfRule>
  </conditionalFormatting>
  <conditionalFormatting sqref="AT136:AU136">
    <cfRule type="cellIs" dxfId="3367" priority="3241" operator="equal">
      <formula>0</formula>
    </cfRule>
  </conditionalFormatting>
  <conditionalFormatting sqref="AT135:AU135">
    <cfRule type="cellIs" dxfId="3366" priority="3240" operator="equal">
      <formula>0</formula>
    </cfRule>
  </conditionalFormatting>
  <conditionalFormatting sqref="AT136:AU136">
    <cfRule type="cellIs" dxfId="3365" priority="3239" operator="equal">
      <formula>0</formula>
    </cfRule>
  </conditionalFormatting>
  <conditionalFormatting sqref="AT136:AU136">
    <cfRule type="cellIs" dxfId="3364" priority="3238" operator="equal">
      <formula>0</formula>
    </cfRule>
  </conditionalFormatting>
  <conditionalFormatting sqref="AT137:AU137">
    <cfRule type="cellIs" dxfId="3363" priority="3237" operator="equal">
      <formula>0</formula>
    </cfRule>
  </conditionalFormatting>
  <conditionalFormatting sqref="AT136:AU136">
    <cfRule type="cellIs" dxfId="3362" priority="3236" operator="equal">
      <formula>0</formula>
    </cfRule>
  </conditionalFormatting>
  <conditionalFormatting sqref="AT137:AU137">
    <cfRule type="cellIs" dxfId="3361" priority="3235" operator="equal">
      <formula>0</formula>
    </cfRule>
  </conditionalFormatting>
  <conditionalFormatting sqref="AT137:AU137">
    <cfRule type="cellIs" dxfId="3360" priority="3234" operator="equal">
      <formula>0</formula>
    </cfRule>
  </conditionalFormatting>
  <conditionalFormatting sqref="AT138:AU138">
    <cfRule type="cellIs" dxfId="3359" priority="3233" operator="equal">
      <formula>0</formula>
    </cfRule>
  </conditionalFormatting>
  <conditionalFormatting sqref="AT136:AU136">
    <cfRule type="cellIs" dxfId="3358" priority="3232" operator="equal">
      <formula>0</formula>
    </cfRule>
  </conditionalFormatting>
  <conditionalFormatting sqref="AT137:AU137">
    <cfRule type="cellIs" dxfId="3357" priority="3231" operator="equal">
      <formula>0</formula>
    </cfRule>
  </conditionalFormatting>
  <conditionalFormatting sqref="AT137:AU137">
    <cfRule type="cellIs" dxfId="3356" priority="3230" operator="equal">
      <formula>0</formula>
    </cfRule>
  </conditionalFormatting>
  <conditionalFormatting sqref="AT138:AU138">
    <cfRule type="cellIs" dxfId="3355" priority="3229" operator="equal">
      <formula>0</formula>
    </cfRule>
  </conditionalFormatting>
  <conditionalFormatting sqref="AT137:AU137">
    <cfRule type="cellIs" dxfId="3354" priority="3228" operator="equal">
      <formula>0</formula>
    </cfRule>
  </conditionalFormatting>
  <conditionalFormatting sqref="AT138:AU138">
    <cfRule type="cellIs" dxfId="3353" priority="3227" operator="equal">
      <formula>0</formula>
    </cfRule>
  </conditionalFormatting>
  <conditionalFormatting sqref="AT138:AU138">
    <cfRule type="cellIs" dxfId="3352" priority="3226" operator="equal">
      <formula>0</formula>
    </cfRule>
  </conditionalFormatting>
  <conditionalFormatting sqref="AT139:AU139">
    <cfRule type="cellIs" dxfId="3351" priority="3225" operator="equal">
      <formula>0</formula>
    </cfRule>
  </conditionalFormatting>
  <conditionalFormatting sqref="AT138:AU138">
    <cfRule type="cellIs" dxfId="3350" priority="3224" operator="equal">
      <formula>0</formula>
    </cfRule>
  </conditionalFormatting>
  <conditionalFormatting sqref="AT139:AU139">
    <cfRule type="cellIs" dxfId="3349" priority="3223" operator="equal">
      <formula>0</formula>
    </cfRule>
  </conditionalFormatting>
  <conditionalFormatting sqref="AT139:AU139">
    <cfRule type="cellIs" dxfId="3348" priority="3222" operator="equal">
      <formula>0</formula>
    </cfRule>
  </conditionalFormatting>
  <conditionalFormatting sqref="AT140:AU140">
    <cfRule type="cellIs" dxfId="3347" priority="3221" operator="equal">
      <formula>0</formula>
    </cfRule>
  </conditionalFormatting>
  <conditionalFormatting sqref="AT139:AU139">
    <cfRule type="cellIs" dxfId="3346" priority="3220" operator="equal">
      <formula>0</formula>
    </cfRule>
  </conditionalFormatting>
  <conditionalFormatting sqref="AT140:AU140">
    <cfRule type="cellIs" dxfId="3345" priority="3219" operator="equal">
      <formula>0</formula>
    </cfRule>
  </conditionalFormatting>
  <conditionalFormatting sqref="AT140:AU140">
    <cfRule type="cellIs" dxfId="3344" priority="3218" operator="equal">
      <formula>0</formula>
    </cfRule>
  </conditionalFormatting>
  <conditionalFormatting sqref="AT135:AU135">
    <cfRule type="cellIs" dxfId="3343" priority="3217" operator="equal">
      <formula>0</formula>
    </cfRule>
  </conditionalFormatting>
  <conditionalFormatting sqref="AT136:AU136">
    <cfRule type="cellIs" dxfId="3342" priority="3216" operator="equal">
      <formula>0</formula>
    </cfRule>
  </conditionalFormatting>
  <conditionalFormatting sqref="AT136:AU136">
    <cfRule type="cellIs" dxfId="3341" priority="3215" operator="equal">
      <formula>0</formula>
    </cfRule>
  </conditionalFormatting>
  <conditionalFormatting sqref="AT137:AU137">
    <cfRule type="cellIs" dxfId="3340" priority="3214" operator="equal">
      <formula>0</formula>
    </cfRule>
  </conditionalFormatting>
  <conditionalFormatting sqref="AT136:AU136">
    <cfRule type="cellIs" dxfId="3339" priority="3213" operator="equal">
      <formula>0</formula>
    </cfRule>
  </conditionalFormatting>
  <conditionalFormatting sqref="AT137:AU137">
    <cfRule type="cellIs" dxfId="3338" priority="3212" operator="equal">
      <formula>0</formula>
    </cfRule>
  </conditionalFormatting>
  <conditionalFormatting sqref="AT137:AU137">
    <cfRule type="cellIs" dxfId="3337" priority="3211" operator="equal">
      <formula>0</formula>
    </cfRule>
  </conditionalFormatting>
  <conditionalFormatting sqref="AT138:AU138">
    <cfRule type="cellIs" dxfId="3336" priority="3210" operator="equal">
      <formula>0</formula>
    </cfRule>
  </conditionalFormatting>
  <conditionalFormatting sqref="AT137:AU137">
    <cfRule type="cellIs" dxfId="3335" priority="3209" operator="equal">
      <formula>0</formula>
    </cfRule>
  </conditionalFormatting>
  <conditionalFormatting sqref="AT138:AU138">
    <cfRule type="cellIs" dxfId="3334" priority="3208" operator="equal">
      <formula>0</formula>
    </cfRule>
  </conditionalFormatting>
  <conditionalFormatting sqref="AT138:AU138">
    <cfRule type="cellIs" dxfId="3333" priority="3207" operator="equal">
      <formula>0</formula>
    </cfRule>
  </conditionalFormatting>
  <conditionalFormatting sqref="AT139:AU139">
    <cfRule type="cellIs" dxfId="3332" priority="3206" operator="equal">
      <formula>0</formula>
    </cfRule>
  </conditionalFormatting>
  <conditionalFormatting sqref="AT138:AU138">
    <cfRule type="cellIs" dxfId="3331" priority="3205" operator="equal">
      <formula>0</formula>
    </cfRule>
  </conditionalFormatting>
  <conditionalFormatting sqref="AT139:AU139">
    <cfRule type="cellIs" dxfId="3330" priority="3204" operator="equal">
      <formula>0</formula>
    </cfRule>
  </conditionalFormatting>
  <conditionalFormatting sqref="AT139:AU139">
    <cfRule type="cellIs" dxfId="3329" priority="3203" operator="equal">
      <formula>0</formula>
    </cfRule>
  </conditionalFormatting>
  <conditionalFormatting sqref="AT140:AU140">
    <cfRule type="cellIs" dxfId="3328" priority="3202" operator="equal">
      <formula>0</formula>
    </cfRule>
  </conditionalFormatting>
  <conditionalFormatting sqref="AT135:AU135">
    <cfRule type="cellIs" dxfId="3327" priority="3201" operator="equal">
      <formula>0</formula>
    </cfRule>
  </conditionalFormatting>
  <conditionalFormatting sqref="AT136:AU136">
    <cfRule type="cellIs" dxfId="3326" priority="3200" operator="equal">
      <formula>0</formula>
    </cfRule>
  </conditionalFormatting>
  <conditionalFormatting sqref="AT136:AU136">
    <cfRule type="cellIs" dxfId="3325" priority="3199" operator="equal">
      <formula>0</formula>
    </cfRule>
  </conditionalFormatting>
  <conditionalFormatting sqref="AT137:AU137">
    <cfRule type="cellIs" dxfId="3324" priority="3198" operator="equal">
      <formula>0</formula>
    </cfRule>
  </conditionalFormatting>
  <conditionalFormatting sqref="AT136:AU136">
    <cfRule type="cellIs" dxfId="3323" priority="3197" operator="equal">
      <formula>0</formula>
    </cfRule>
  </conditionalFormatting>
  <conditionalFormatting sqref="AT137:AU137">
    <cfRule type="cellIs" dxfId="3322" priority="3196" operator="equal">
      <formula>0</formula>
    </cfRule>
  </conditionalFormatting>
  <conditionalFormatting sqref="AT137:AU137">
    <cfRule type="cellIs" dxfId="3321" priority="3195" operator="equal">
      <formula>0</formula>
    </cfRule>
  </conditionalFormatting>
  <conditionalFormatting sqref="AT138:AU138">
    <cfRule type="cellIs" dxfId="3320" priority="3194" operator="equal">
      <formula>0</formula>
    </cfRule>
  </conditionalFormatting>
  <conditionalFormatting sqref="AT137:AU137">
    <cfRule type="cellIs" dxfId="3319" priority="3193" operator="equal">
      <formula>0</formula>
    </cfRule>
  </conditionalFormatting>
  <conditionalFormatting sqref="AT138:AU138">
    <cfRule type="cellIs" dxfId="3318" priority="3192" operator="equal">
      <formula>0</formula>
    </cfRule>
  </conditionalFormatting>
  <conditionalFormatting sqref="AT138:AU138">
    <cfRule type="cellIs" dxfId="3317" priority="3191" operator="equal">
      <formula>0</formula>
    </cfRule>
  </conditionalFormatting>
  <conditionalFormatting sqref="AT139:AU139">
    <cfRule type="cellIs" dxfId="3316" priority="3190" operator="equal">
      <formula>0</formula>
    </cfRule>
  </conditionalFormatting>
  <conditionalFormatting sqref="AT138:AU138">
    <cfRule type="cellIs" dxfId="3315" priority="3189" operator="equal">
      <formula>0</formula>
    </cfRule>
  </conditionalFormatting>
  <conditionalFormatting sqref="AT139:AU139">
    <cfRule type="cellIs" dxfId="3314" priority="3188" operator="equal">
      <formula>0</formula>
    </cfRule>
  </conditionalFormatting>
  <conditionalFormatting sqref="AT139:AU139">
    <cfRule type="cellIs" dxfId="3313" priority="3187" operator="equal">
      <formula>0</formula>
    </cfRule>
  </conditionalFormatting>
  <conditionalFormatting sqref="AT140:AU140">
    <cfRule type="cellIs" dxfId="3312" priority="3186" operator="equal">
      <formula>0</formula>
    </cfRule>
  </conditionalFormatting>
  <conditionalFormatting sqref="AT134:AU134">
    <cfRule type="cellIs" dxfId="3311" priority="3185" operator="equal">
      <formula>0</formula>
    </cfRule>
  </conditionalFormatting>
  <conditionalFormatting sqref="AT135:AU135">
    <cfRule type="cellIs" dxfId="3310" priority="3184" operator="equal">
      <formula>0</formula>
    </cfRule>
  </conditionalFormatting>
  <conditionalFormatting sqref="AT135:AU135">
    <cfRule type="cellIs" dxfId="3309" priority="3183" operator="equal">
      <formula>0</formula>
    </cfRule>
  </conditionalFormatting>
  <conditionalFormatting sqref="AT136:AU136">
    <cfRule type="cellIs" dxfId="3308" priority="3182" operator="equal">
      <formula>0</formula>
    </cfRule>
  </conditionalFormatting>
  <conditionalFormatting sqref="AT135:AU135">
    <cfRule type="cellIs" dxfId="3307" priority="3181" operator="equal">
      <formula>0</formula>
    </cfRule>
  </conditionalFormatting>
  <conditionalFormatting sqref="AT136:AU136">
    <cfRule type="cellIs" dxfId="3306" priority="3180" operator="equal">
      <formula>0</formula>
    </cfRule>
  </conditionalFormatting>
  <conditionalFormatting sqref="AT136:AU136">
    <cfRule type="cellIs" dxfId="3305" priority="3179" operator="equal">
      <formula>0</formula>
    </cfRule>
  </conditionalFormatting>
  <conditionalFormatting sqref="AT137:AU137">
    <cfRule type="cellIs" dxfId="3304" priority="3178" operator="equal">
      <formula>0</formula>
    </cfRule>
  </conditionalFormatting>
  <conditionalFormatting sqref="AT136:AU136">
    <cfRule type="cellIs" dxfId="3303" priority="3177" operator="equal">
      <formula>0</formula>
    </cfRule>
  </conditionalFormatting>
  <conditionalFormatting sqref="AT137:AU137">
    <cfRule type="cellIs" dxfId="3302" priority="3176" operator="equal">
      <formula>0</formula>
    </cfRule>
  </conditionalFormatting>
  <conditionalFormatting sqref="AT137:AU137">
    <cfRule type="cellIs" dxfId="3301" priority="3175" operator="equal">
      <formula>0</formula>
    </cfRule>
  </conditionalFormatting>
  <conditionalFormatting sqref="AT138:AU138">
    <cfRule type="cellIs" dxfId="3300" priority="3174" operator="equal">
      <formula>0</formula>
    </cfRule>
  </conditionalFormatting>
  <conditionalFormatting sqref="AT137:AU137">
    <cfRule type="cellIs" dxfId="3299" priority="3173" operator="equal">
      <formula>0</formula>
    </cfRule>
  </conditionalFormatting>
  <conditionalFormatting sqref="AT138:AU138">
    <cfRule type="cellIs" dxfId="3298" priority="3172" operator="equal">
      <formula>0</formula>
    </cfRule>
  </conditionalFormatting>
  <conditionalFormatting sqref="AT138:AU138">
    <cfRule type="cellIs" dxfId="3297" priority="3171" operator="equal">
      <formula>0</formula>
    </cfRule>
  </conditionalFormatting>
  <conditionalFormatting sqref="AT139:AU139">
    <cfRule type="cellIs" dxfId="3296" priority="3170" operator="equal">
      <formula>0</formula>
    </cfRule>
  </conditionalFormatting>
  <conditionalFormatting sqref="AT141:AU141">
    <cfRule type="cellIs" dxfId="3295" priority="3169" operator="equal">
      <formula>0</formula>
    </cfRule>
  </conditionalFormatting>
  <conditionalFormatting sqref="AT135:AU135">
    <cfRule type="cellIs" dxfId="3294" priority="3168" operator="equal">
      <formula>0</formula>
    </cfRule>
  </conditionalFormatting>
  <conditionalFormatting sqref="AT136:AU136">
    <cfRule type="cellIs" dxfId="3293" priority="3167" operator="equal">
      <formula>0</formula>
    </cfRule>
  </conditionalFormatting>
  <conditionalFormatting sqref="AT136:AU136">
    <cfRule type="cellIs" dxfId="3292" priority="3166" operator="equal">
      <formula>0</formula>
    </cfRule>
  </conditionalFormatting>
  <conditionalFormatting sqref="AT137:AU137">
    <cfRule type="cellIs" dxfId="3291" priority="3165" operator="equal">
      <formula>0</formula>
    </cfRule>
  </conditionalFormatting>
  <conditionalFormatting sqref="AT136:AU136">
    <cfRule type="cellIs" dxfId="3290" priority="3164" operator="equal">
      <formula>0</formula>
    </cfRule>
  </conditionalFormatting>
  <conditionalFormatting sqref="AT137:AU137">
    <cfRule type="cellIs" dxfId="3289" priority="3163" operator="equal">
      <formula>0</formula>
    </cfRule>
  </conditionalFormatting>
  <conditionalFormatting sqref="AT137:AU137">
    <cfRule type="cellIs" dxfId="3288" priority="3162" operator="equal">
      <formula>0</formula>
    </cfRule>
  </conditionalFormatting>
  <conditionalFormatting sqref="AT138:AU138">
    <cfRule type="cellIs" dxfId="3287" priority="3161" operator="equal">
      <formula>0</formula>
    </cfRule>
  </conditionalFormatting>
  <conditionalFormatting sqref="AT137:AU137">
    <cfRule type="cellIs" dxfId="3286" priority="3160" operator="equal">
      <formula>0</formula>
    </cfRule>
  </conditionalFormatting>
  <conditionalFormatting sqref="AT138:AU138">
    <cfRule type="cellIs" dxfId="3285" priority="3159" operator="equal">
      <formula>0</formula>
    </cfRule>
  </conditionalFormatting>
  <conditionalFormatting sqref="AT138:AU138">
    <cfRule type="cellIs" dxfId="3284" priority="3158" operator="equal">
      <formula>0</formula>
    </cfRule>
  </conditionalFormatting>
  <conditionalFormatting sqref="AT139:AU139">
    <cfRule type="cellIs" dxfId="3283" priority="3157" operator="equal">
      <formula>0</formula>
    </cfRule>
  </conditionalFormatting>
  <conditionalFormatting sqref="AT138:AU138">
    <cfRule type="cellIs" dxfId="3282" priority="3156" operator="equal">
      <formula>0</formula>
    </cfRule>
  </conditionalFormatting>
  <conditionalFormatting sqref="AT139:AU139">
    <cfRule type="cellIs" dxfId="3281" priority="3155" operator="equal">
      <formula>0</formula>
    </cfRule>
  </conditionalFormatting>
  <conditionalFormatting sqref="AT139:AU139">
    <cfRule type="cellIs" dxfId="3280" priority="3154" operator="equal">
      <formula>0</formula>
    </cfRule>
  </conditionalFormatting>
  <conditionalFormatting sqref="AT140:AU140">
    <cfRule type="cellIs" dxfId="3279" priority="3153" operator="equal">
      <formula>0</formula>
    </cfRule>
  </conditionalFormatting>
  <conditionalFormatting sqref="AT134:AU134">
    <cfRule type="cellIs" dxfId="3278" priority="3152" operator="equal">
      <formula>0</formula>
    </cfRule>
  </conditionalFormatting>
  <conditionalFormatting sqref="AT135:AU135">
    <cfRule type="cellIs" dxfId="3277" priority="3151" operator="equal">
      <formula>0</formula>
    </cfRule>
  </conditionalFormatting>
  <conditionalFormatting sqref="AT135:AU135">
    <cfRule type="cellIs" dxfId="3276" priority="3150" operator="equal">
      <formula>0</formula>
    </cfRule>
  </conditionalFormatting>
  <conditionalFormatting sqref="AT136:AU136">
    <cfRule type="cellIs" dxfId="3275" priority="3149" operator="equal">
      <formula>0</formula>
    </cfRule>
  </conditionalFormatting>
  <conditionalFormatting sqref="AT135:AU135">
    <cfRule type="cellIs" dxfId="3274" priority="3148" operator="equal">
      <formula>0</formula>
    </cfRule>
  </conditionalFormatting>
  <conditionalFormatting sqref="AT136:AU136">
    <cfRule type="cellIs" dxfId="3273" priority="3147" operator="equal">
      <formula>0</formula>
    </cfRule>
  </conditionalFormatting>
  <conditionalFormatting sqref="AT136:AU136">
    <cfRule type="cellIs" dxfId="3272" priority="3146" operator="equal">
      <formula>0</formula>
    </cfRule>
  </conditionalFormatting>
  <conditionalFormatting sqref="AT137:AU137">
    <cfRule type="cellIs" dxfId="3271" priority="3145" operator="equal">
      <formula>0</formula>
    </cfRule>
  </conditionalFormatting>
  <conditionalFormatting sqref="AT136:AU136">
    <cfRule type="cellIs" dxfId="3270" priority="3144" operator="equal">
      <formula>0</formula>
    </cfRule>
  </conditionalFormatting>
  <conditionalFormatting sqref="AT137:AU137">
    <cfRule type="cellIs" dxfId="3269" priority="3143" operator="equal">
      <formula>0</formula>
    </cfRule>
  </conditionalFormatting>
  <conditionalFormatting sqref="AT137:AU137">
    <cfRule type="cellIs" dxfId="3268" priority="3142" operator="equal">
      <formula>0</formula>
    </cfRule>
  </conditionalFormatting>
  <conditionalFormatting sqref="AT138:AU138">
    <cfRule type="cellIs" dxfId="3267" priority="3141" operator="equal">
      <formula>0</formula>
    </cfRule>
  </conditionalFormatting>
  <conditionalFormatting sqref="AT137:AU137">
    <cfRule type="cellIs" dxfId="3266" priority="3140" operator="equal">
      <formula>0</formula>
    </cfRule>
  </conditionalFormatting>
  <conditionalFormatting sqref="AT138:AU138">
    <cfRule type="cellIs" dxfId="3265" priority="3139" operator="equal">
      <formula>0</formula>
    </cfRule>
  </conditionalFormatting>
  <conditionalFormatting sqref="AT138:AU138">
    <cfRule type="cellIs" dxfId="3264" priority="3138" operator="equal">
      <formula>0</formula>
    </cfRule>
  </conditionalFormatting>
  <conditionalFormatting sqref="AT139:AU139">
    <cfRule type="cellIs" dxfId="3263" priority="3137" operator="equal">
      <formula>0</formula>
    </cfRule>
  </conditionalFormatting>
  <conditionalFormatting sqref="AT140:AU140">
    <cfRule type="cellIs" dxfId="3262" priority="3136" operator="equal">
      <formula>0</formula>
    </cfRule>
  </conditionalFormatting>
  <conditionalFormatting sqref="AT134:AU134">
    <cfRule type="cellIs" dxfId="3261" priority="3135" operator="equal">
      <formula>0</formula>
    </cfRule>
  </conditionalFormatting>
  <conditionalFormatting sqref="AT135:AU135">
    <cfRule type="cellIs" dxfId="3260" priority="3134" operator="equal">
      <formula>0</formula>
    </cfRule>
  </conditionalFormatting>
  <conditionalFormatting sqref="AT135:AU135">
    <cfRule type="cellIs" dxfId="3259" priority="3133" operator="equal">
      <formula>0</formula>
    </cfRule>
  </conditionalFormatting>
  <conditionalFormatting sqref="AT136:AU136">
    <cfRule type="cellIs" dxfId="3258" priority="3132" operator="equal">
      <formula>0</formula>
    </cfRule>
  </conditionalFormatting>
  <conditionalFormatting sqref="AT135:AU135">
    <cfRule type="cellIs" dxfId="3257" priority="3131" operator="equal">
      <formula>0</formula>
    </cfRule>
  </conditionalFormatting>
  <conditionalFormatting sqref="AT136:AU136">
    <cfRule type="cellIs" dxfId="3256" priority="3130" operator="equal">
      <formula>0</formula>
    </cfRule>
  </conditionalFormatting>
  <conditionalFormatting sqref="AT136:AU136">
    <cfRule type="cellIs" dxfId="3255" priority="3129" operator="equal">
      <formula>0</formula>
    </cfRule>
  </conditionalFormatting>
  <conditionalFormatting sqref="AT137:AU137">
    <cfRule type="cellIs" dxfId="3254" priority="3128" operator="equal">
      <formula>0</formula>
    </cfRule>
  </conditionalFormatting>
  <conditionalFormatting sqref="AT136:AU136">
    <cfRule type="cellIs" dxfId="3253" priority="3127" operator="equal">
      <formula>0</formula>
    </cfRule>
  </conditionalFormatting>
  <conditionalFormatting sqref="AT137:AU137">
    <cfRule type="cellIs" dxfId="3252" priority="3126" operator="equal">
      <formula>0</formula>
    </cfRule>
  </conditionalFormatting>
  <conditionalFormatting sqref="AT137:AU137">
    <cfRule type="cellIs" dxfId="3251" priority="3125" operator="equal">
      <formula>0</formula>
    </cfRule>
  </conditionalFormatting>
  <conditionalFormatting sqref="AT138:AU138">
    <cfRule type="cellIs" dxfId="3250" priority="3124" operator="equal">
      <formula>0</formula>
    </cfRule>
  </conditionalFormatting>
  <conditionalFormatting sqref="AT137:AU137">
    <cfRule type="cellIs" dxfId="3249" priority="3123" operator="equal">
      <formula>0</formula>
    </cfRule>
  </conditionalFormatting>
  <conditionalFormatting sqref="AT138:AU138">
    <cfRule type="cellIs" dxfId="3248" priority="3122" operator="equal">
      <formula>0</formula>
    </cfRule>
  </conditionalFormatting>
  <conditionalFormatting sqref="AT138:AU138">
    <cfRule type="cellIs" dxfId="3247" priority="3121" operator="equal">
      <formula>0</formula>
    </cfRule>
  </conditionalFormatting>
  <conditionalFormatting sqref="AT139:AU139">
    <cfRule type="cellIs" dxfId="3246" priority="3120" operator="equal">
      <formula>0</formula>
    </cfRule>
  </conditionalFormatting>
  <conditionalFormatting sqref="AT133:AU133">
    <cfRule type="cellIs" dxfId="3245" priority="3119" operator="equal">
      <formula>0</formula>
    </cfRule>
  </conditionalFormatting>
  <conditionalFormatting sqref="AT134:AU134">
    <cfRule type="cellIs" dxfId="3244" priority="3118" operator="equal">
      <formula>0</formula>
    </cfRule>
  </conditionalFormatting>
  <conditionalFormatting sqref="AT134:AU134">
    <cfRule type="cellIs" dxfId="3243" priority="3117" operator="equal">
      <formula>0</formula>
    </cfRule>
  </conditionalFormatting>
  <conditionalFormatting sqref="AT135:AU135">
    <cfRule type="cellIs" dxfId="3242" priority="3116" operator="equal">
      <formula>0</formula>
    </cfRule>
  </conditionalFormatting>
  <conditionalFormatting sqref="AT134:AU134">
    <cfRule type="cellIs" dxfId="3241" priority="3115" operator="equal">
      <formula>0</formula>
    </cfRule>
  </conditionalFormatting>
  <conditionalFormatting sqref="AT135:AU135">
    <cfRule type="cellIs" dxfId="3240" priority="3114" operator="equal">
      <formula>0</formula>
    </cfRule>
  </conditionalFormatting>
  <conditionalFormatting sqref="AT135:AU135">
    <cfRule type="cellIs" dxfId="3239" priority="3113" operator="equal">
      <formula>0</formula>
    </cfRule>
  </conditionalFormatting>
  <conditionalFormatting sqref="AT136:AU136">
    <cfRule type="cellIs" dxfId="3238" priority="3112" operator="equal">
      <formula>0</formula>
    </cfRule>
  </conditionalFormatting>
  <conditionalFormatting sqref="AT135:AU135">
    <cfRule type="cellIs" dxfId="3237" priority="3111" operator="equal">
      <formula>0</formula>
    </cfRule>
  </conditionalFormatting>
  <conditionalFormatting sqref="AT136:AU136">
    <cfRule type="cellIs" dxfId="3236" priority="3110" operator="equal">
      <formula>0</formula>
    </cfRule>
  </conditionalFormatting>
  <conditionalFormatting sqref="AT136:AU136">
    <cfRule type="cellIs" dxfId="3235" priority="3109" operator="equal">
      <formula>0</formula>
    </cfRule>
  </conditionalFormatting>
  <conditionalFormatting sqref="AT137:AU137">
    <cfRule type="cellIs" dxfId="3234" priority="3108" operator="equal">
      <formula>0</formula>
    </cfRule>
  </conditionalFormatting>
  <conditionalFormatting sqref="AT136:AU136">
    <cfRule type="cellIs" dxfId="3233" priority="3107" operator="equal">
      <formula>0</formula>
    </cfRule>
  </conditionalFormatting>
  <conditionalFormatting sqref="AT137:AU137">
    <cfRule type="cellIs" dxfId="3232" priority="3106" operator="equal">
      <formula>0</formula>
    </cfRule>
  </conditionalFormatting>
  <conditionalFormatting sqref="AT137:AU137">
    <cfRule type="cellIs" dxfId="3231" priority="3105" operator="equal">
      <formula>0</formula>
    </cfRule>
  </conditionalFormatting>
  <conditionalFormatting sqref="AT138:AU138">
    <cfRule type="cellIs" dxfId="3230" priority="3104" operator="equal">
      <formula>0</formula>
    </cfRule>
  </conditionalFormatting>
  <conditionalFormatting sqref="AT136:AU136">
    <cfRule type="cellIs" dxfId="3229" priority="3103" operator="equal">
      <formula>0</formula>
    </cfRule>
  </conditionalFormatting>
  <conditionalFormatting sqref="AT137:AU137">
    <cfRule type="cellIs" dxfId="3228" priority="3102" operator="equal">
      <formula>0</formula>
    </cfRule>
  </conditionalFormatting>
  <conditionalFormatting sqref="AT137:AU137">
    <cfRule type="cellIs" dxfId="3227" priority="3101" operator="equal">
      <formula>0</formula>
    </cfRule>
  </conditionalFormatting>
  <conditionalFormatting sqref="AT138:AU138">
    <cfRule type="cellIs" dxfId="3226" priority="3100" operator="equal">
      <formula>0</formula>
    </cfRule>
  </conditionalFormatting>
  <conditionalFormatting sqref="AT137:AU137">
    <cfRule type="cellIs" dxfId="3225" priority="3099" operator="equal">
      <formula>0</formula>
    </cfRule>
  </conditionalFormatting>
  <conditionalFormatting sqref="AT138:AU138">
    <cfRule type="cellIs" dxfId="3224" priority="3098" operator="equal">
      <formula>0</formula>
    </cfRule>
  </conditionalFormatting>
  <conditionalFormatting sqref="AT138:AU138">
    <cfRule type="cellIs" dxfId="3223" priority="3097" operator="equal">
      <formula>0</formula>
    </cfRule>
  </conditionalFormatting>
  <conditionalFormatting sqref="AT139:AU139">
    <cfRule type="cellIs" dxfId="3222" priority="3096" operator="equal">
      <formula>0</formula>
    </cfRule>
  </conditionalFormatting>
  <conditionalFormatting sqref="AT138:AU138">
    <cfRule type="cellIs" dxfId="3221" priority="3095" operator="equal">
      <formula>0</formula>
    </cfRule>
  </conditionalFormatting>
  <conditionalFormatting sqref="AT139:AU139">
    <cfRule type="cellIs" dxfId="3220" priority="3094" operator="equal">
      <formula>0</formula>
    </cfRule>
  </conditionalFormatting>
  <conditionalFormatting sqref="AT139:AU139">
    <cfRule type="cellIs" dxfId="3219" priority="3093" operator="equal">
      <formula>0</formula>
    </cfRule>
  </conditionalFormatting>
  <conditionalFormatting sqref="AT140:AU140">
    <cfRule type="cellIs" dxfId="3218" priority="3092" operator="equal">
      <formula>0</formula>
    </cfRule>
  </conditionalFormatting>
  <conditionalFormatting sqref="AT139:AU139">
    <cfRule type="cellIs" dxfId="3217" priority="3091" operator="equal">
      <formula>0</formula>
    </cfRule>
  </conditionalFormatting>
  <conditionalFormatting sqref="AT140:AU140">
    <cfRule type="cellIs" dxfId="3216" priority="3090" operator="equal">
      <formula>0</formula>
    </cfRule>
  </conditionalFormatting>
  <conditionalFormatting sqref="AT140:AU140">
    <cfRule type="cellIs" dxfId="3215" priority="3089" operator="equal">
      <formula>0</formula>
    </cfRule>
  </conditionalFormatting>
  <conditionalFormatting sqref="AT141:AU141">
    <cfRule type="cellIs" dxfId="3214" priority="3088" operator="equal">
      <formula>0</formula>
    </cfRule>
  </conditionalFormatting>
  <conditionalFormatting sqref="AT135:AU135">
    <cfRule type="cellIs" dxfId="3213" priority="3087" operator="equal">
      <formula>0</formula>
    </cfRule>
  </conditionalFormatting>
  <conditionalFormatting sqref="AT136:AU136">
    <cfRule type="cellIs" dxfId="3212" priority="3086" operator="equal">
      <formula>0</formula>
    </cfRule>
  </conditionalFormatting>
  <conditionalFormatting sqref="AT136:AU136">
    <cfRule type="cellIs" dxfId="3211" priority="3085" operator="equal">
      <formula>0</formula>
    </cfRule>
  </conditionalFormatting>
  <conditionalFormatting sqref="AT137:AU137">
    <cfRule type="cellIs" dxfId="3210" priority="3084" operator="equal">
      <formula>0</formula>
    </cfRule>
  </conditionalFormatting>
  <conditionalFormatting sqref="AT136:AU136">
    <cfRule type="cellIs" dxfId="3209" priority="3083" operator="equal">
      <formula>0</formula>
    </cfRule>
  </conditionalFormatting>
  <conditionalFormatting sqref="AT137:AU137">
    <cfRule type="cellIs" dxfId="3208" priority="3082" operator="equal">
      <formula>0</formula>
    </cfRule>
  </conditionalFormatting>
  <conditionalFormatting sqref="AT137:AU137">
    <cfRule type="cellIs" dxfId="3207" priority="3081" operator="equal">
      <formula>0</formula>
    </cfRule>
  </conditionalFormatting>
  <conditionalFormatting sqref="AT138:AU138">
    <cfRule type="cellIs" dxfId="3206" priority="3080" operator="equal">
      <formula>0</formula>
    </cfRule>
  </conditionalFormatting>
  <conditionalFormatting sqref="AT137:AU137">
    <cfRule type="cellIs" dxfId="3205" priority="3079" operator="equal">
      <formula>0</formula>
    </cfRule>
  </conditionalFormatting>
  <conditionalFormatting sqref="AT138:AU138">
    <cfRule type="cellIs" dxfId="3204" priority="3078" operator="equal">
      <formula>0</formula>
    </cfRule>
  </conditionalFormatting>
  <conditionalFormatting sqref="AT138:AU138">
    <cfRule type="cellIs" dxfId="3203" priority="3077" operator="equal">
      <formula>0</formula>
    </cfRule>
  </conditionalFormatting>
  <conditionalFormatting sqref="AT139:AU139">
    <cfRule type="cellIs" dxfId="3202" priority="3076" operator="equal">
      <formula>0</formula>
    </cfRule>
  </conditionalFormatting>
  <conditionalFormatting sqref="AT138:AU138">
    <cfRule type="cellIs" dxfId="3201" priority="3075" operator="equal">
      <formula>0</formula>
    </cfRule>
  </conditionalFormatting>
  <conditionalFormatting sqref="AT139:AU139">
    <cfRule type="cellIs" dxfId="3200" priority="3074" operator="equal">
      <formula>0</formula>
    </cfRule>
  </conditionalFormatting>
  <conditionalFormatting sqref="AT139:AU139">
    <cfRule type="cellIs" dxfId="3199" priority="3073" operator="equal">
      <formula>0</formula>
    </cfRule>
  </conditionalFormatting>
  <conditionalFormatting sqref="AT140:AU140">
    <cfRule type="cellIs" dxfId="3198" priority="3072" operator="equal">
      <formula>0</formula>
    </cfRule>
  </conditionalFormatting>
  <conditionalFormatting sqref="AT141:AU141">
    <cfRule type="cellIs" dxfId="3197" priority="3071" operator="equal">
      <formula>0</formula>
    </cfRule>
  </conditionalFormatting>
  <conditionalFormatting sqref="AT135:AU135">
    <cfRule type="cellIs" dxfId="3196" priority="3070" operator="equal">
      <formula>0</formula>
    </cfRule>
  </conditionalFormatting>
  <conditionalFormatting sqref="AT136:AU136">
    <cfRule type="cellIs" dxfId="3195" priority="3069" operator="equal">
      <formula>0</formula>
    </cfRule>
  </conditionalFormatting>
  <conditionalFormatting sqref="AT136:AU136">
    <cfRule type="cellIs" dxfId="3194" priority="3068" operator="equal">
      <formula>0</formula>
    </cfRule>
  </conditionalFormatting>
  <conditionalFormatting sqref="AT137:AU137">
    <cfRule type="cellIs" dxfId="3193" priority="3067" operator="equal">
      <formula>0</formula>
    </cfRule>
  </conditionalFormatting>
  <conditionalFormatting sqref="AT136:AU136">
    <cfRule type="cellIs" dxfId="3192" priority="3066" operator="equal">
      <formula>0</formula>
    </cfRule>
  </conditionalFormatting>
  <conditionalFormatting sqref="AT137:AU137">
    <cfRule type="cellIs" dxfId="3191" priority="3065" operator="equal">
      <formula>0</formula>
    </cfRule>
  </conditionalFormatting>
  <conditionalFormatting sqref="AT137:AU137">
    <cfRule type="cellIs" dxfId="3190" priority="3064" operator="equal">
      <formula>0</formula>
    </cfRule>
  </conditionalFormatting>
  <conditionalFormatting sqref="AT138:AU138">
    <cfRule type="cellIs" dxfId="3189" priority="3063" operator="equal">
      <formula>0</formula>
    </cfRule>
  </conditionalFormatting>
  <conditionalFormatting sqref="AT137:AU137">
    <cfRule type="cellIs" dxfId="3188" priority="3062" operator="equal">
      <formula>0</formula>
    </cfRule>
  </conditionalFormatting>
  <conditionalFormatting sqref="AT138:AU138">
    <cfRule type="cellIs" dxfId="3187" priority="3061" operator="equal">
      <formula>0</formula>
    </cfRule>
  </conditionalFormatting>
  <conditionalFormatting sqref="AT138:AU138">
    <cfRule type="cellIs" dxfId="3186" priority="3060" operator="equal">
      <formula>0</formula>
    </cfRule>
  </conditionalFormatting>
  <conditionalFormatting sqref="AT139:AU139">
    <cfRule type="cellIs" dxfId="3185" priority="3059" operator="equal">
      <formula>0</formula>
    </cfRule>
  </conditionalFormatting>
  <conditionalFormatting sqref="AT138:AU138">
    <cfRule type="cellIs" dxfId="3184" priority="3058" operator="equal">
      <formula>0</formula>
    </cfRule>
  </conditionalFormatting>
  <conditionalFormatting sqref="AT139:AU139">
    <cfRule type="cellIs" dxfId="3183" priority="3057" operator="equal">
      <formula>0</formula>
    </cfRule>
  </conditionalFormatting>
  <conditionalFormatting sqref="AT139:AU139">
    <cfRule type="cellIs" dxfId="3182" priority="3056" operator="equal">
      <formula>0</formula>
    </cfRule>
  </conditionalFormatting>
  <conditionalFormatting sqref="AT140:AU140">
    <cfRule type="cellIs" dxfId="3181" priority="3055" operator="equal">
      <formula>0</formula>
    </cfRule>
  </conditionalFormatting>
  <conditionalFormatting sqref="AT134:AU134">
    <cfRule type="cellIs" dxfId="3180" priority="3054" operator="equal">
      <formula>0</formula>
    </cfRule>
  </conditionalFormatting>
  <conditionalFormatting sqref="AT135:AU135">
    <cfRule type="cellIs" dxfId="3179" priority="3053" operator="equal">
      <formula>0</formula>
    </cfRule>
  </conditionalFormatting>
  <conditionalFormatting sqref="AT135:AU135">
    <cfRule type="cellIs" dxfId="3178" priority="3052" operator="equal">
      <formula>0</formula>
    </cfRule>
  </conditionalFormatting>
  <conditionalFormatting sqref="AT136:AU136">
    <cfRule type="cellIs" dxfId="3177" priority="3051" operator="equal">
      <formula>0</formula>
    </cfRule>
  </conditionalFormatting>
  <conditionalFormatting sqref="AT135:AU135">
    <cfRule type="cellIs" dxfId="3176" priority="3050" operator="equal">
      <formula>0</formula>
    </cfRule>
  </conditionalFormatting>
  <conditionalFormatting sqref="AT136:AU136">
    <cfRule type="cellIs" dxfId="3175" priority="3049" operator="equal">
      <formula>0</formula>
    </cfRule>
  </conditionalFormatting>
  <conditionalFormatting sqref="AT136:AU136">
    <cfRule type="cellIs" dxfId="3174" priority="3048" operator="equal">
      <formula>0</formula>
    </cfRule>
  </conditionalFormatting>
  <conditionalFormatting sqref="AT137:AU137">
    <cfRule type="cellIs" dxfId="3173" priority="3047" operator="equal">
      <formula>0</formula>
    </cfRule>
  </conditionalFormatting>
  <conditionalFormatting sqref="AT136:AU136">
    <cfRule type="cellIs" dxfId="3172" priority="3046" operator="equal">
      <formula>0</formula>
    </cfRule>
  </conditionalFormatting>
  <conditionalFormatting sqref="AT137:AU137">
    <cfRule type="cellIs" dxfId="3171" priority="3045" operator="equal">
      <formula>0</formula>
    </cfRule>
  </conditionalFormatting>
  <conditionalFormatting sqref="AT137:AU137">
    <cfRule type="cellIs" dxfId="3170" priority="3044" operator="equal">
      <formula>0</formula>
    </cfRule>
  </conditionalFormatting>
  <conditionalFormatting sqref="AT138:AU138">
    <cfRule type="cellIs" dxfId="3169" priority="3043" operator="equal">
      <formula>0</formula>
    </cfRule>
  </conditionalFormatting>
  <conditionalFormatting sqref="AT137:AU137">
    <cfRule type="cellIs" dxfId="3168" priority="3042" operator="equal">
      <formula>0</formula>
    </cfRule>
  </conditionalFormatting>
  <conditionalFormatting sqref="AT138:AU138">
    <cfRule type="cellIs" dxfId="3167" priority="3041" operator="equal">
      <formula>0</formula>
    </cfRule>
  </conditionalFormatting>
  <conditionalFormatting sqref="AT138:AU138">
    <cfRule type="cellIs" dxfId="3166" priority="3040" operator="equal">
      <formula>0</formula>
    </cfRule>
  </conditionalFormatting>
  <conditionalFormatting sqref="AT139:AU139">
    <cfRule type="cellIs" dxfId="3165" priority="3039" operator="equal">
      <formula>0</formula>
    </cfRule>
  </conditionalFormatting>
  <conditionalFormatting sqref="AT136:AU136">
    <cfRule type="cellIs" dxfId="3164" priority="3038" operator="equal">
      <formula>0</formula>
    </cfRule>
  </conditionalFormatting>
  <conditionalFormatting sqref="AT137:AU137">
    <cfRule type="cellIs" dxfId="3163" priority="3037" operator="equal">
      <formula>0</formula>
    </cfRule>
  </conditionalFormatting>
  <conditionalFormatting sqref="AT137:AU137">
    <cfRule type="cellIs" dxfId="3162" priority="3036" operator="equal">
      <formula>0</formula>
    </cfRule>
  </conditionalFormatting>
  <conditionalFormatting sqref="AT138:AU138">
    <cfRule type="cellIs" dxfId="3161" priority="3035" operator="equal">
      <formula>0</formula>
    </cfRule>
  </conditionalFormatting>
  <conditionalFormatting sqref="AT137:AU137">
    <cfRule type="cellIs" dxfId="3160" priority="3034" operator="equal">
      <formula>0</formula>
    </cfRule>
  </conditionalFormatting>
  <conditionalFormatting sqref="AT138:AU138">
    <cfRule type="cellIs" dxfId="3159" priority="3033" operator="equal">
      <formula>0</formula>
    </cfRule>
  </conditionalFormatting>
  <conditionalFormatting sqref="AT138:AU138">
    <cfRule type="cellIs" dxfId="3158" priority="3032" operator="equal">
      <formula>0</formula>
    </cfRule>
  </conditionalFormatting>
  <conditionalFormatting sqref="AT139:AU139">
    <cfRule type="cellIs" dxfId="3157" priority="3031" operator="equal">
      <formula>0</formula>
    </cfRule>
  </conditionalFormatting>
  <conditionalFormatting sqref="AT138:AU138">
    <cfRule type="cellIs" dxfId="3156" priority="3030" operator="equal">
      <formula>0</formula>
    </cfRule>
  </conditionalFormatting>
  <conditionalFormatting sqref="AT139:AU139">
    <cfRule type="cellIs" dxfId="3155" priority="3029" operator="equal">
      <formula>0</formula>
    </cfRule>
  </conditionalFormatting>
  <conditionalFormatting sqref="AT139:AU139">
    <cfRule type="cellIs" dxfId="3154" priority="3028" operator="equal">
      <formula>0</formula>
    </cfRule>
  </conditionalFormatting>
  <conditionalFormatting sqref="AT140:AU140">
    <cfRule type="cellIs" dxfId="3153" priority="3027" operator="equal">
      <formula>0</formula>
    </cfRule>
  </conditionalFormatting>
  <conditionalFormatting sqref="AT139:AU139">
    <cfRule type="cellIs" dxfId="3152" priority="3026" operator="equal">
      <formula>0</formula>
    </cfRule>
  </conditionalFormatting>
  <conditionalFormatting sqref="AT140:AU140">
    <cfRule type="cellIs" dxfId="3151" priority="3025" operator="equal">
      <formula>0</formula>
    </cfRule>
  </conditionalFormatting>
  <conditionalFormatting sqref="AT140:AU140">
    <cfRule type="cellIs" dxfId="3150" priority="3024" operator="equal">
      <formula>0</formula>
    </cfRule>
  </conditionalFormatting>
  <conditionalFormatting sqref="AT141:AU141">
    <cfRule type="cellIs" dxfId="3149" priority="3023" operator="equal">
      <formula>0</formula>
    </cfRule>
  </conditionalFormatting>
  <conditionalFormatting sqref="AT135:AU135">
    <cfRule type="cellIs" dxfId="3148" priority="3022" operator="equal">
      <formula>0</formula>
    </cfRule>
  </conditionalFormatting>
  <conditionalFormatting sqref="AT136:AU136">
    <cfRule type="cellIs" dxfId="3147" priority="3021" operator="equal">
      <formula>0</formula>
    </cfRule>
  </conditionalFormatting>
  <conditionalFormatting sqref="AT136:AU136">
    <cfRule type="cellIs" dxfId="3146" priority="3020" operator="equal">
      <formula>0</formula>
    </cfRule>
  </conditionalFormatting>
  <conditionalFormatting sqref="AT137:AU137">
    <cfRule type="cellIs" dxfId="3145" priority="3019" operator="equal">
      <formula>0</formula>
    </cfRule>
  </conditionalFormatting>
  <conditionalFormatting sqref="AT136:AU136">
    <cfRule type="cellIs" dxfId="3144" priority="3018" operator="equal">
      <formula>0</formula>
    </cfRule>
  </conditionalFormatting>
  <conditionalFormatting sqref="AT137:AU137">
    <cfRule type="cellIs" dxfId="3143" priority="3017" operator="equal">
      <formula>0</formula>
    </cfRule>
  </conditionalFormatting>
  <conditionalFormatting sqref="AT137:AU137">
    <cfRule type="cellIs" dxfId="3142" priority="3016" operator="equal">
      <formula>0</formula>
    </cfRule>
  </conditionalFormatting>
  <conditionalFormatting sqref="AT138:AU138">
    <cfRule type="cellIs" dxfId="3141" priority="3015" operator="equal">
      <formula>0</formula>
    </cfRule>
  </conditionalFormatting>
  <conditionalFormatting sqref="AT137:AU137">
    <cfRule type="cellIs" dxfId="3140" priority="3014" operator="equal">
      <formula>0</formula>
    </cfRule>
  </conditionalFormatting>
  <conditionalFormatting sqref="AT138:AU138">
    <cfRule type="cellIs" dxfId="3139" priority="3013" operator="equal">
      <formula>0</formula>
    </cfRule>
  </conditionalFormatting>
  <conditionalFormatting sqref="AT138:AU138">
    <cfRule type="cellIs" dxfId="3138" priority="3012" operator="equal">
      <formula>0</formula>
    </cfRule>
  </conditionalFormatting>
  <conditionalFormatting sqref="AT139:AU139">
    <cfRule type="cellIs" dxfId="3137" priority="3011" operator="equal">
      <formula>0</formula>
    </cfRule>
  </conditionalFormatting>
  <conditionalFormatting sqref="AT138:AU138">
    <cfRule type="cellIs" dxfId="3136" priority="3010" operator="equal">
      <formula>0</formula>
    </cfRule>
  </conditionalFormatting>
  <conditionalFormatting sqref="AT139:AU139">
    <cfRule type="cellIs" dxfId="3135" priority="3009" operator="equal">
      <formula>0</formula>
    </cfRule>
  </conditionalFormatting>
  <conditionalFormatting sqref="AT139:AU139">
    <cfRule type="cellIs" dxfId="3134" priority="3008" operator="equal">
      <formula>0</formula>
    </cfRule>
  </conditionalFormatting>
  <conditionalFormatting sqref="AT140:AU140">
    <cfRule type="cellIs" dxfId="3133" priority="3007" operator="equal">
      <formula>0</formula>
    </cfRule>
  </conditionalFormatting>
  <conditionalFormatting sqref="AT141:AU141">
    <cfRule type="cellIs" dxfId="3132" priority="3006" operator="equal">
      <formula>0</formula>
    </cfRule>
  </conditionalFormatting>
  <conditionalFormatting sqref="AT135:AU135">
    <cfRule type="cellIs" dxfId="3131" priority="3005" operator="equal">
      <formula>0</formula>
    </cfRule>
  </conditionalFormatting>
  <conditionalFormatting sqref="AT136:AU136">
    <cfRule type="cellIs" dxfId="3130" priority="3004" operator="equal">
      <formula>0</formula>
    </cfRule>
  </conditionalFormatting>
  <conditionalFormatting sqref="AT136:AU136">
    <cfRule type="cellIs" dxfId="3129" priority="3003" operator="equal">
      <formula>0</formula>
    </cfRule>
  </conditionalFormatting>
  <conditionalFormatting sqref="AT137:AU137">
    <cfRule type="cellIs" dxfId="3128" priority="3002" operator="equal">
      <formula>0</formula>
    </cfRule>
  </conditionalFormatting>
  <conditionalFormatting sqref="AT136:AU136">
    <cfRule type="cellIs" dxfId="3127" priority="3001" operator="equal">
      <formula>0</formula>
    </cfRule>
  </conditionalFormatting>
  <conditionalFormatting sqref="AT137:AU137">
    <cfRule type="cellIs" dxfId="3126" priority="3000" operator="equal">
      <formula>0</formula>
    </cfRule>
  </conditionalFormatting>
  <conditionalFormatting sqref="AT137:AU137">
    <cfRule type="cellIs" dxfId="3125" priority="2999" operator="equal">
      <formula>0</formula>
    </cfRule>
  </conditionalFormatting>
  <conditionalFormatting sqref="AT138:AU138">
    <cfRule type="cellIs" dxfId="3124" priority="2998" operator="equal">
      <formula>0</formula>
    </cfRule>
  </conditionalFormatting>
  <conditionalFormatting sqref="AT137:AU137">
    <cfRule type="cellIs" dxfId="3123" priority="2997" operator="equal">
      <formula>0</formula>
    </cfRule>
  </conditionalFormatting>
  <conditionalFormatting sqref="AT138:AU138">
    <cfRule type="cellIs" dxfId="3122" priority="2996" operator="equal">
      <formula>0</formula>
    </cfRule>
  </conditionalFormatting>
  <conditionalFormatting sqref="AT138:AU138">
    <cfRule type="cellIs" dxfId="3121" priority="2995" operator="equal">
      <formula>0</formula>
    </cfRule>
  </conditionalFormatting>
  <conditionalFormatting sqref="AT139:AU139">
    <cfRule type="cellIs" dxfId="3120" priority="2994" operator="equal">
      <formula>0</formula>
    </cfRule>
  </conditionalFormatting>
  <conditionalFormatting sqref="AT138:AU138">
    <cfRule type="cellIs" dxfId="3119" priority="2993" operator="equal">
      <formula>0</formula>
    </cfRule>
  </conditionalFormatting>
  <conditionalFormatting sqref="AT139:AU139">
    <cfRule type="cellIs" dxfId="3118" priority="2992" operator="equal">
      <formula>0</formula>
    </cfRule>
  </conditionalFormatting>
  <conditionalFormatting sqref="AT139:AU139">
    <cfRule type="cellIs" dxfId="3117" priority="2991" operator="equal">
      <formula>0</formula>
    </cfRule>
  </conditionalFormatting>
  <conditionalFormatting sqref="AT140:AU140">
    <cfRule type="cellIs" dxfId="3116" priority="2990" operator="equal">
      <formula>0</formula>
    </cfRule>
  </conditionalFormatting>
  <conditionalFormatting sqref="AT134:AU134">
    <cfRule type="cellIs" dxfId="3115" priority="2989" operator="equal">
      <formula>0</formula>
    </cfRule>
  </conditionalFormatting>
  <conditionalFormatting sqref="AT135:AU135">
    <cfRule type="cellIs" dxfId="3114" priority="2988" operator="equal">
      <formula>0</formula>
    </cfRule>
  </conditionalFormatting>
  <conditionalFormatting sqref="AT135:AU135">
    <cfRule type="cellIs" dxfId="3113" priority="2987" operator="equal">
      <formula>0</formula>
    </cfRule>
  </conditionalFormatting>
  <conditionalFormatting sqref="AT136:AU136">
    <cfRule type="cellIs" dxfId="3112" priority="2986" operator="equal">
      <formula>0</formula>
    </cfRule>
  </conditionalFormatting>
  <conditionalFormatting sqref="AT135:AU135">
    <cfRule type="cellIs" dxfId="3111" priority="2985" operator="equal">
      <formula>0</formula>
    </cfRule>
  </conditionalFormatting>
  <conditionalFormatting sqref="AT136:AU136">
    <cfRule type="cellIs" dxfId="3110" priority="2984" operator="equal">
      <formula>0</formula>
    </cfRule>
  </conditionalFormatting>
  <conditionalFormatting sqref="AT136:AU136">
    <cfRule type="cellIs" dxfId="3109" priority="2983" operator="equal">
      <formula>0</formula>
    </cfRule>
  </conditionalFormatting>
  <conditionalFormatting sqref="AT137:AU137">
    <cfRule type="cellIs" dxfId="3108" priority="2982" operator="equal">
      <formula>0</formula>
    </cfRule>
  </conditionalFormatting>
  <conditionalFormatting sqref="AT136:AU136">
    <cfRule type="cellIs" dxfId="3107" priority="2981" operator="equal">
      <formula>0</formula>
    </cfRule>
  </conditionalFormatting>
  <conditionalFormatting sqref="AT137:AU137">
    <cfRule type="cellIs" dxfId="3106" priority="2980" operator="equal">
      <formula>0</formula>
    </cfRule>
  </conditionalFormatting>
  <conditionalFormatting sqref="AT137:AU137">
    <cfRule type="cellIs" dxfId="3105" priority="2979" operator="equal">
      <formula>0</formula>
    </cfRule>
  </conditionalFormatting>
  <conditionalFormatting sqref="AT138:AU138">
    <cfRule type="cellIs" dxfId="3104" priority="2978" operator="equal">
      <formula>0</formula>
    </cfRule>
  </conditionalFormatting>
  <conditionalFormatting sqref="AT137:AU137">
    <cfRule type="cellIs" dxfId="3103" priority="2977" operator="equal">
      <formula>0</formula>
    </cfRule>
  </conditionalFormatting>
  <conditionalFormatting sqref="AT138:AU138">
    <cfRule type="cellIs" dxfId="3102" priority="2976" operator="equal">
      <formula>0</formula>
    </cfRule>
  </conditionalFormatting>
  <conditionalFormatting sqref="AT138:AU138">
    <cfRule type="cellIs" dxfId="3101" priority="2975" operator="equal">
      <formula>0</formula>
    </cfRule>
  </conditionalFormatting>
  <conditionalFormatting sqref="AT139:AU139">
    <cfRule type="cellIs" dxfId="3100" priority="2974" operator="equal">
      <formula>0</formula>
    </cfRule>
  </conditionalFormatting>
  <conditionalFormatting sqref="AT137:AU137">
    <cfRule type="cellIs" dxfId="3099" priority="2973" operator="equal">
      <formula>0</formula>
    </cfRule>
  </conditionalFormatting>
  <conditionalFormatting sqref="AT138:AU138">
    <cfRule type="cellIs" dxfId="3098" priority="2972" operator="equal">
      <formula>0</formula>
    </cfRule>
  </conditionalFormatting>
  <conditionalFormatting sqref="AT138:AU138">
    <cfRule type="cellIs" dxfId="3097" priority="2971" operator="equal">
      <formula>0</formula>
    </cfRule>
  </conditionalFormatting>
  <conditionalFormatting sqref="AT139:AU139">
    <cfRule type="cellIs" dxfId="3096" priority="2970" operator="equal">
      <formula>0</formula>
    </cfRule>
  </conditionalFormatting>
  <conditionalFormatting sqref="AT138:AU138">
    <cfRule type="cellIs" dxfId="3095" priority="2969" operator="equal">
      <formula>0</formula>
    </cfRule>
  </conditionalFormatting>
  <conditionalFormatting sqref="AT139:AU139">
    <cfRule type="cellIs" dxfId="3094" priority="2968" operator="equal">
      <formula>0</formula>
    </cfRule>
  </conditionalFormatting>
  <conditionalFormatting sqref="AT139:AU139">
    <cfRule type="cellIs" dxfId="3093" priority="2967" operator="equal">
      <formula>0</formula>
    </cfRule>
  </conditionalFormatting>
  <conditionalFormatting sqref="AT140:AU140">
    <cfRule type="cellIs" dxfId="3092" priority="2966" operator="equal">
      <formula>0</formula>
    </cfRule>
  </conditionalFormatting>
  <conditionalFormatting sqref="AT139:AU139">
    <cfRule type="cellIs" dxfId="3091" priority="2965" operator="equal">
      <formula>0</formula>
    </cfRule>
  </conditionalFormatting>
  <conditionalFormatting sqref="AT140:AU140">
    <cfRule type="cellIs" dxfId="3090" priority="2964" operator="equal">
      <formula>0</formula>
    </cfRule>
  </conditionalFormatting>
  <conditionalFormatting sqref="AT140:AU140">
    <cfRule type="cellIs" dxfId="3089" priority="2963" operator="equal">
      <formula>0</formula>
    </cfRule>
  </conditionalFormatting>
  <conditionalFormatting sqref="AT141:AU141">
    <cfRule type="cellIs" dxfId="3088" priority="2962" operator="equal">
      <formula>0</formula>
    </cfRule>
  </conditionalFormatting>
  <conditionalFormatting sqref="AT140:AU140">
    <cfRule type="cellIs" dxfId="3087" priority="2961" operator="equal">
      <formula>0</formula>
    </cfRule>
  </conditionalFormatting>
  <conditionalFormatting sqref="AT141:AU141">
    <cfRule type="cellIs" dxfId="3086" priority="2960" operator="equal">
      <formula>0</formula>
    </cfRule>
  </conditionalFormatting>
  <conditionalFormatting sqref="AT141:AU141">
    <cfRule type="cellIs" dxfId="3085" priority="2959" operator="equal">
      <formula>0</formula>
    </cfRule>
  </conditionalFormatting>
  <conditionalFormatting sqref="AT136:AU136">
    <cfRule type="cellIs" dxfId="3084" priority="2958" operator="equal">
      <formula>0</formula>
    </cfRule>
  </conditionalFormatting>
  <conditionalFormatting sqref="AT137:AU137">
    <cfRule type="cellIs" dxfId="3083" priority="2957" operator="equal">
      <formula>0</formula>
    </cfRule>
  </conditionalFormatting>
  <conditionalFormatting sqref="AT137:AU137">
    <cfRule type="cellIs" dxfId="3082" priority="2956" operator="equal">
      <formula>0</formula>
    </cfRule>
  </conditionalFormatting>
  <conditionalFormatting sqref="AT138:AU138">
    <cfRule type="cellIs" dxfId="3081" priority="2955" operator="equal">
      <formula>0</formula>
    </cfRule>
  </conditionalFormatting>
  <conditionalFormatting sqref="AT137:AU137">
    <cfRule type="cellIs" dxfId="3080" priority="2954" operator="equal">
      <formula>0</formula>
    </cfRule>
  </conditionalFormatting>
  <conditionalFormatting sqref="AT138:AU138">
    <cfRule type="cellIs" dxfId="3079" priority="2953" operator="equal">
      <formula>0</formula>
    </cfRule>
  </conditionalFormatting>
  <conditionalFormatting sqref="AT138:AU138">
    <cfRule type="cellIs" dxfId="3078" priority="2952" operator="equal">
      <formula>0</formula>
    </cfRule>
  </conditionalFormatting>
  <conditionalFormatting sqref="AT139:AU139">
    <cfRule type="cellIs" dxfId="3077" priority="2951" operator="equal">
      <formula>0</formula>
    </cfRule>
  </conditionalFormatting>
  <conditionalFormatting sqref="AT138:AU138">
    <cfRule type="cellIs" dxfId="3076" priority="2950" operator="equal">
      <formula>0</formula>
    </cfRule>
  </conditionalFormatting>
  <conditionalFormatting sqref="AT139:AU139">
    <cfRule type="cellIs" dxfId="3075" priority="2949" operator="equal">
      <formula>0</formula>
    </cfRule>
  </conditionalFormatting>
  <conditionalFormatting sqref="AT139:AU139">
    <cfRule type="cellIs" dxfId="3074" priority="2948" operator="equal">
      <formula>0</formula>
    </cfRule>
  </conditionalFormatting>
  <conditionalFormatting sqref="AT140:AU140">
    <cfRule type="cellIs" dxfId="3073" priority="2947" operator="equal">
      <formula>0</formula>
    </cfRule>
  </conditionalFormatting>
  <conditionalFormatting sqref="AT139:AU139">
    <cfRule type="cellIs" dxfId="3072" priority="2946" operator="equal">
      <formula>0</formula>
    </cfRule>
  </conditionalFormatting>
  <conditionalFormatting sqref="AT140:AU140">
    <cfRule type="cellIs" dxfId="3071" priority="2945" operator="equal">
      <formula>0</formula>
    </cfRule>
  </conditionalFormatting>
  <conditionalFormatting sqref="AT140:AU140">
    <cfRule type="cellIs" dxfId="3070" priority="2944" operator="equal">
      <formula>0</formula>
    </cfRule>
  </conditionalFormatting>
  <conditionalFormatting sqref="AT141:AU141">
    <cfRule type="cellIs" dxfId="3069" priority="2943" operator="equal">
      <formula>0</formula>
    </cfRule>
  </conditionalFormatting>
  <conditionalFormatting sqref="AT136:AU136">
    <cfRule type="cellIs" dxfId="3068" priority="2942" operator="equal">
      <formula>0</formula>
    </cfRule>
  </conditionalFormatting>
  <conditionalFormatting sqref="AT137:AU137">
    <cfRule type="cellIs" dxfId="3067" priority="2941" operator="equal">
      <formula>0</formula>
    </cfRule>
  </conditionalFormatting>
  <conditionalFormatting sqref="AT137:AU137">
    <cfRule type="cellIs" dxfId="3066" priority="2940" operator="equal">
      <formula>0</formula>
    </cfRule>
  </conditionalFormatting>
  <conditionalFormatting sqref="AT138:AU138">
    <cfRule type="cellIs" dxfId="3065" priority="2939" operator="equal">
      <formula>0</formula>
    </cfRule>
  </conditionalFormatting>
  <conditionalFormatting sqref="AT137:AU137">
    <cfRule type="cellIs" dxfId="3064" priority="2938" operator="equal">
      <formula>0</formula>
    </cfRule>
  </conditionalFormatting>
  <conditionalFormatting sqref="AT138:AU138">
    <cfRule type="cellIs" dxfId="3063" priority="2937" operator="equal">
      <formula>0</formula>
    </cfRule>
  </conditionalFormatting>
  <conditionalFormatting sqref="AT138:AU138">
    <cfRule type="cellIs" dxfId="3062" priority="2936" operator="equal">
      <formula>0</formula>
    </cfRule>
  </conditionalFormatting>
  <conditionalFormatting sqref="AT139:AU139">
    <cfRule type="cellIs" dxfId="3061" priority="2935" operator="equal">
      <formula>0</formula>
    </cfRule>
  </conditionalFormatting>
  <conditionalFormatting sqref="AT138:AU138">
    <cfRule type="cellIs" dxfId="3060" priority="2934" operator="equal">
      <formula>0</formula>
    </cfRule>
  </conditionalFormatting>
  <conditionalFormatting sqref="AT139:AU139">
    <cfRule type="cellIs" dxfId="3059" priority="2933" operator="equal">
      <formula>0</formula>
    </cfRule>
  </conditionalFormatting>
  <conditionalFormatting sqref="AT139:AU139">
    <cfRule type="cellIs" dxfId="3058" priority="2932" operator="equal">
      <formula>0</formula>
    </cfRule>
  </conditionalFormatting>
  <conditionalFormatting sqref="AT140:AU140">
    <cfRule type="cellIs" dxfId="3057" priority="2931" operator="equal">
      <formula>0</formula>
    </cfRule>
  </conditionalFormatting>
  <conditionalFormatting sqref="AT139:AU139">
    <cfRule type="cellIs" dxfId="3056" priority="2930" operator="equal">
      <formula>0</formula>
    </cfRule>
  </conditionalFormatting>
  <conditionalFormatting sqref="AT140:AU140">
    <cfRule type="cellIs" dxfId="3055" priority="2929" operator="equal">
      <formula>0</formula>
    </cfRule>
  </conditionalFormatting>
  <conditionalFormatting sqref="AT140:AU140">
    <cfRule type="cellIs" dxfId="3054" priority="2928" operator="equal">
      <formula>0</formula>
    </cfRule>
  </conditionalFormatting>
  <conditionalFormatting sqref="AT141:AU141">
    <cfRule type="cellIs" dxfId="3053" priority="2927" operator="equal">
      <formula>0</formula>
    </cfRule>
  </conditionalFormatting>
  <conditionalFormatting sqref="AT135:AU135">
    <cfRule type="cellIs" dxfId="3052" priority="2926" operator="equal">
      <formula>0</formula>
    </cfRule>
  </conditionalFormatting>
  <conditionalFormatting sqref="AT136:AU136">
    <cfRule type="cellIs" dxfId="3051" priority="2925" operator="equal">
      <formula>0</formula>
    </cfRule>
  </conditionalFormatting>
  <conditionalFormatting sqref="AT136:AU136">
    <cfRule type="cellIs" dxfId="3050" priority="2924" operator="equal">
      <formula>0</formula>
    </cfRule>
  </conditionalFormatting>
  <conditionalFormatting sqref="AT137:AU137">
    <cfRule type="cellIs" dxfId="3049" priority="2923" operator="equal">
      <formula>0</formula>
    </cfRule>
  </conditionalFormatting>
  <conditionalFormatting sqref="AT136:AU136">
    <cfRule type="cellIs" dxfId="3048" priority="2922" operator="equal">
      <formula>0</formula>
    </cfRule>
  </conditionalFormatting>
  <conditionalFormatting sqref="AT137:AU137">
    <cfRule type="cellIs" dxfId="3047" priority="2921" operator="equal">
      <formula>0</formula>
    </cfRule>
  </conditionalFormatting>
  <conditionalFormatting sqref="AT137:AU137">
    <cfRule type="cellIs" dxfId="3046" priority="2920" operator="equal">
      <formula>0</formula>
    </cfRule>
  </conditionalFormatting>
  <conditionalFormatting sqref="AT138:AU138">
    <cfRule type="cellIs" dxfId="3045" priority="2919" operator="equal">
      <formula>0</formula>
    </cfRule>
  </conditionalFormatting>
  <conditionalFormatting sqref="AT137:AU137">
    <cfRule type="cellIs" dxfId="3044" priority="2918" operator="equal">
      <formula>0</formula>
    </cfRule>
  </conditionalFormatting>
  <conditionalFormatting sqref="AT138:AU138">
    <cfRule type="cellIs" dxfId="3043" priority="2917" operator="equal">
      <formula>0</formula>
    </cfRule>
  </conditionalFormatting>
  <conditionalFormatting sqref="AT138:AU138">
    <cfRule type="cellIs" dxfId="3042" priority="2916" operator="equal">
      <formula>0</formula>
    </cfRule>
  </conditionalFormatting>
  <conditionalFormatting sqref="AT139:AU139">
    <cfRule type="cellIs" dxfId="3041" priority="2915" operator="equal">
      <formula>0</formula>
    </cfRule>
  </conditionalFormatting>
  <conditionalFormatting sqref="AT138:AU138">
    <cfRule type="cellIs" dxfId="3040" priority="2914" operator="equal">
      <formula>0</formula>
    </cfRule>
  </conditionalFormatting>
  <conditionalFormatting sqref="AT139:AU139">
    <cfRule type="cellIs" dxfId="3039" priority="2913" operator="equal">
      <formula>0</formula>
    </cfRule>
  </conditionalFormatting>
  <conditionalFormatting sqref="AT139:AU139">
    <cfRule type="cellIs" dxfId="3038" priority="2912" operator="equal">
      <formula>0</formula>
    </cfRule>
  </conditionalFormatting>
  <conditionalFormatting sqref="AT140:AU140">
    <cfRule type="cellIs" dxfId="3037" priority="2911" operator="equal">
      <formula>0</formula>
    </cfRule>
  </conditionalFormatting>
  <conditionalFormatting sqref="AT143:AU143">
    <cfRule type="cellIs" dxfId="3036" priority="2910" operator="equal">
      <formula>0</formula>
    </cfRule>
  </conditionalFormatting>
  <conditionalFormatting sqref="AT144:AU144">
    <cfRule type="cellIs" dxfId="3035" priority="2909" operator="equal">
      <formula>0</formula>
    </cfRule>
  </conditionalFormatting>
  <conditionalFormatting sqref="AT144:AU144">
    <cfRule type="cellIs" dxfId="3034" priority="2908" operator="equal">
      <formula>0</formula>
    </cfRule>
  </conditionalFormatting>
  <conditionalFormatting sqref="AT145:AU145">
    <cfRule type="cellIs" dxfId="3033" priority="2907" operator="equal">
      <formula>0</formula>
    </cfRule>
  </conditionalFormatting>
  <conditionalFormatting sqref="AT144:AU144">
    <cfRule type="cellIs" dxfId="3032" priority="2906" operator="equal">
      <formula>0</formula>
    </cfRule>
  </conditionalFormatting>
  <conditionalFormatting sqref="AT145:AU145">
    <cfRule type="cellIs" dxfId="3031" priority="2905" operator="equal">
      <formula>0</formula>
    </cfRule>
  </conditionalFormatting>
  <conditionalFormatting sqref="AT145:AU145">
    <cfRule type="cellIs" dxfId="3030" priority="2904" operator="equal">
      <formula>0</formula>
    </cfRule>
  </conditionalFormatting>
  <conditionalFormatting sqref="AT146:AU146">
    <cfRule type="cellIs" dxfId="3029" priority="2903" operator="equal">
      <formula>0</formula>
    </cfRule>
  </conditionalFormatting>
  <conditionalFormatting sqref="AT137:AU137">
    <cfRule type="cellIs" dxfId="3028" priority="2902" operator="equal">
      <formula>0</formula>
    </cfRule>
  </conditionalFormatting>
  <conditionalFormatting sqref="AT138:AU138">
    <cfRule type="cellIs" dxfId="3027" priority="2901" operator="equal">
      <formula>0</formula>
    </cfRule>
  </conditionalFormatting>
  <conditionalFormatting sqref="AT138:AU138">
    <cfRule type="cellIs" dxfId="3026" priority="2900" operator="equal">
      <formula>0</formula>
    </cfRule>
  </conditionalFormatting>
  <conditionalFormatting sqref="AT139:AU139">
    <cfRule type="cellIs" dxfId="3025" priority="2899" operator="equal">
      <formula>0</formula>
    </cfRule>
  </conditionalFormatting>
  <conditionalFormatting sqref="AT138:AU138">
    <cfRule type="cellIs" dxfId="3024" priority="2898" operator="equal">
      <formula>0</formula>
    </cfRule>
  </conditionalFormatting>
  <conditionalFormatting sqref="AT139:AU139">
    <cfRule type="cellIs" dxfId="3023" priority="2897" operator="equal">
      <formula>0</formula>
    </cfRule>
  </conditionalFormatting>
  <conditionalFormatting sqref="AT139:AU139">
    <cfRule type="cellIs" dxfId="3022" priority="2896" operator="equal">
      <formula>0</formula>
    </cfRule>
  </conditionalFormatting>
  <conditionalFormatting sqref="AT140:AU140">
    <cfRule type="cellIs" dxfId="3021" priority="2895" operator="equal">
      <formula>0</formula>
    </cfRule>
  </conditionalFormatting>
  <conditionalFormatting sqref="AT139:AU139">
    <cfRule type="cellIs" dxfId="3020" priority="2894" operator="equal">
      <formula>0</formula>
    </cfRule>
  </conditionalFormatting>
  <conditionalFormatting sqref="AT140:AU140">
    <cfRule type="cellIs" dxfId="3019" priority="2893" operator="equal">
      <formula>0</formula>
    </cfRule>
  </conditionalFormatting>
  <conditionalFormatting sqref="AT140:AU140">
    <cfRule type="cellIs" dxfId="3018" priority="2892" operator="equal">
      <formula>0</formula>
    </cfRule>
  </conditionalFormatting>
  <conditionalFormatting sqref="AT141:AU141">
    <cfRule type="cellIs" dxfId="3017" priority="2891" operator="equal">
      <formula>0</formula>
    </cfRule>
  </conditionalFormatting>
  <conditionalFormatting sqref="AT140:AU140">
    <cfRule type="cellIs" dxfId="3016" priority="2890" operator="equal">
      <formula>0</formula>
    </cfRule>
  </conditionalFormatting>
  <conditionalFormatting sqref="AT141:AU141">
    <cfRule type="cellIs" dxfId="3015" priority="2889" operator="equal">
      <formula>0</formula>
    </cfRule>
  </conditionalFormatting>
  <conditionalFormatting sqref="AT141:AU141">
    <cfRule type="cellIs" dxfId="3014" priority="2888" operator="equal">
      <formula>0</formula>
    </cfRule>
  </conditionalFormatting>
  <conditionalFormatting sqref="AT142:AU142">
    <cfRule type="cellIs" dxfId="3013" priority="2887" operator="equal">
      <formula>0</formula>
    </cfRule>
  </conditionalFormatting>
  <conditionalFormatting sqref="AT136:AU136">
    <cfRule type="cellIs" dxfId="3012" priority="2886" operator="equal">
      <formula>0</formula>
    </cfRule>
  </conditionalFormatting>
  <conditionalFormatting sqref="AT137:AU137">
    <cfRule type="cellIs" dxfId="3011" priority="2885" operator="equal">
      <formula>0</formula>
    </cfRule>
  </conditionalFormatting>
  <conditionalFormatting sqref="AT137:AU137">
    <cfRule type="cellIs" dxfId="3010" priority="2884" operator="equal">
      <formula>0</formula>
    </cfRule>
  </conditionalFormatting>
  <conditionalFormatting sqref="AT138:AU138">
    <cfRule type="cellIs" dxfId="3009" priority="2883" operator="equal">
      <formula>0</formula>
    </cfRule>
  </conditionalFormatting>
  <conditionalFormatting sqref="AT137:AU137">
    <cfRule type="cellIs" dxfId="3008" priority="2882" operator="equal">
      <formula>0</formula>
    </cfRule>
  </conditionalFormatting>
  <conditionalFormatting sqref="AT138:AU138">
    <cfRule type="cellIs" dxfId="3007" priority="2881" operator="equal">
      <formula>0</formula>
    </cfRule>
  </conditionalFormatting>
  <conditionalFormatting sqref="AT138:AU138">
    <cfRule type="cellIs" dxfId="3006" priority="2880" operator="equal">
      <formula>0</formula>
    </cfRule>
  </conditionalFormatting>
  <conditionalFormatting sqref="AT139:AU139">
    <cfRule type="cellIs" dxfId="3005" priority="2879" operator="equal">
      <formula>0</formula>
    </cfRule>
  </conditionalFormatting>
  <conditionalFormatting sqref="AT138:AU138">
    <cfRule type="cellIs" dxfId="3004" priority="2878" operator="equal">
      <formula>0</formula>
    </cfRule>
  </conditionalFormatting>
  <conditionalFormatting sqref="AT139:AU139">
    <cfRule type="cellIs" dxfId="3003" priority="2877" operator="equal">
      <formula>0</formula>
    </cfRule>
  </conditionalFormatting>
  <conditionalFormatting sqref="AT139:AU139">
    <cfRule type="cellIs" dxfId="3002" priority="2876" operator="equal">
      <formula>0</formula>
    </cfRule>
  </conditionalFormatting>
  <conditionalFormatting sqref="AT140:AU140">
    <cfRule type="cellIs" dxfId="3001" priority="2875" operator="equal">
      <formula>0</formula>
    </cfRule>
  </conditionalFormatting>
  <conditionalFormatting sqref="AT139:AU139">
    <cfRule type="cellIs" dxfId="3000" priority="2874" operator="equal">
      <formula>0</formula>
    </cfRule>
  </conditionalFormatting>
  <conditionalFormatting sqref="AT140:AU140">
    <cfRule type="cellIs" dxfId="2999" priority="2873" operator="equal">
      <formula>0</formula>
    </cfRule>
  </conditionalFormatting>
  <conditionalFormatting sqref="AT140:AU140">
    <cfRule type="cellIs" dxfId="2998" priority="2872" operator="equal">
      <formula>0</formula>
    </cfRule>
  </conditionalFormatting>
  <conditionalFormatting sqref="AT141:AU141">
    <cfRule type="cellIs" dxfId="2997" priority="2871" operator="equal">
      <formula>0</formula>
    </cfRule>
  </conditionalFormatting>
  <conditionalFormatting sqref="AT142:AU142">
    <cfRule type="cellIs" dxfId="2996" priority="2870" operator="equal">
      <formula>0</formula>
    </cfRule>
  </conditionalFormatting>
  <conditionalFormatting sqref="AT136:AU136">
    <cfRule type="cellIs" dxfId="2995" priority="2869" operator="equal">
      <formula>0</formula>
    </cfRule>
  </conditionalFormatting>
  <conditionalFormatting sqref="AT137:AU137">
    <cfRule type="cellIs" dxfId="2994" priority="2868" operator="equal">
      <formula>0</formula>
    </cfRule>
  </conditionalFormatting>
  <conditionalFormatting sqref="AT137:AU137">
    <cfRule type="cellIs" dxfId="2993" priority="2867" operator="equal">
      <formula>0</formula>
    </cfRule>
  </conditionalFormatting>
  <conditionalFormatting sqref="AT138:AU138">
    <cfRule type="cellIs" dxfId="2992" priority="2866" operator="equal">
      <formula>0</formula>
    </cfRule>
  </conditionalFormatting>
  <conditionalFormatting sqref="AT137:AU137">
    <cfRule type="cellIs" dxfId="2991" priority="2865" operator="equal">
      <formula>0</formula>
    </cfRule>
  </conditionalFormatting>
  <conditionalFormatting sqref="AT138:AU138">
    <cfRule type="cellIs" dxfId="2990" priority="2864" operator="equal">
      <formula>0</formula>
    </cfRule>
  </conditionalFormatting>
  <conditionalFormatting sqref="AT138:AU138">
    <cfRule type="cellIs" dxfId="2989" priority="2863" operator="equal">
      <formula>0</formula>
    </cfRule>
  </conditionalFormatting>
  <conditionalFormatting sqref="AT139:AU139">
    <cfRule type="cellIs" dxfId="2988" priority="2862" operator="equal">
      <formula>0</formula>
    </cfRule>
  </conditionalFormatting>
  <conditionalFormatting sqref="AT138:AU138">
    <cfRule type="cellIs" dxfId="2987" priority="2861" operator="equal">
      <formula>0</formula>
    </cfRule>
  </conditionalFormatting>
  <conditionalFormatting sqref="AT139:AU139">
    <cfRule type="cellIs" dxfId="2986" priority="2860" operator="equal">
      <formula>0</formula>
    </cfRule>
  </conditionalFormatting>
  <conditionalFormatting sqref="AT139:AU139">
    <cfRule type="cellIs" dxfId="2985" priority="2859" operator="equal">
      <formula>0</formula>
    </cfRule>
  </conditionalFormatting>
  <conditionalFormatting sqref="AT140:AU140">
    <cfRule type="cellIs" dxfId="2984" priority="2858" operator="equal">
      <formula>0</formula>
    </cfRule>
  </conditionalFormatting>
  <conditionalFormatting sqref="AT139:AU139">
    <cfRule type="cellIs" dxfId="2983" priority="2857" operator="equal">
      <formula>0</formula>
    </cfRule>
  </conditionalFormatting>
  <conditionalFormatting sqref="AT140:AU140">
    <cfRule type="cellIs" dxfId="2982" priority="2856" operator="equal">
      <formula>0</formula>
    </cfRule>
  </conditionalFormatting>
  <conditionalFormatting sqref="AT140:AU140">
    <cfRule type="cellIs" dxfId="2981" priority="2855" operator="equal">
      <formula>0</formula>
    </cfRule>
  </conditionalFormatting>
  <conditionalFormatting sqref="AT141:AU141">
    <cfRule type="cellIs" dxfId="2980" priority="2854" operator="equal">
      <formula>0</formula>
    </cfRule>
  </conditionalFormatting>
  <conditionalFormatting sqref="AT135:AU135">
    <cfRule type="cellIs" dxfId="2979" priority="2853" operator="equal">
      <formula>0</formula>
    </cfRule>
  </conditionalFormatting>
  <conditionalFormatting sqref="AT136:AU136">
    <cfRule type="cellIs" dxfId="2978" priority="2852" operator="equal">
      <formula>0</formula>
    </cfRule>
  </conditionalFormatting>
  <conditionalFormatting sqref="AT136:AU136">
    <cfRule type="cellIs" dxfId="2977" priority="2851" operator="equal">
      <formula>0</formula>
    </cfRule>
  </conditionalFormatting>
  <conditionalFormatting sqref="AT137:AU137">
    <cfRule type="cellIs" dxfId="2976" priority="2850" operator="equal">
      <formula>0</formula>
    </cfRule>
  </conditionalFormatting>
  <conditionalFormatting sqref="AT136:AU136">
    <cfRule type="cellIs" dxfId="2975" priority="2849" operator="equal">
      <formula>0</formula>
    </cfRule>
  </conditionalFormatting>
  <conditionalFormatting sqref="AT137:AU137">
    <cfRule type="cellIs" dxfId="2974" priority="2848" operator="equal">
      <formula>0</formula>
    </cfRule>
  </conditionalFormatting>
  <conditionalFormatting sqref="AT137:AU137">
    <cfRule type="cellIs" dxfId="2973" priority="2847" operator="equal">
      <formula>0</formula>
    </cfRule>
  </conditionalFormatting>
  <conditionalFormatting sqref="AT138:AU138">
    <cfRule type="cellIs" dxfId="2972" priority="2846" operator="equal">
      <formula>0</formula>
    </cfRule>
  </conditionalFormatting>
  <conditionalFormatting sqref="AT137:AU137">
    <cfRule type="cellIs" dxfId="2971" priority="2845" operator="equal">
      <formula>0</formula>
    </cfRule>
  </conditionalFormatting>
  <conditionalFormatting sqref="AT138:AU138">
    <cfRule type="cellIs" dxfId="2970" priority="2844" operator="equal">
      <formula>0</formula>
    </cfRule>
  </conditionalFormatting>
  <conditionalFormatting sqref="AT138:AU138">
    <cfRule type="cellIs" dxfId="2969" priority="2843" operator="equal">
      <formula>0</formula>
    </cfRule>
  </conditionalFormatting>
  <conditionalFormatting sqref="AT139:AU139">
    <cfRule type="cellIs" dxfId="2968" priority="2842" operator="equal">
      <formula>0</formula>
    </cfRule>
  </conditionalFormatting>
  <conditionalFormatting sqref="AT138:AU138">
    <cfRule type="cellIs" dxfId="2967" priority="2841" operator="equal">
      <formula>0</formula>
    </cfRule>
  </conditionalFormatting>
  <conditionalFormatting sqref="AT139:AU139">
    <cfRule type="cellIs" dxfId="2966" priority="2840" operator="equal">
      <formula>0</formula>
    </cfRule>
  </conditionalFormatting>
  <conditionalFormatting sqref="AT139:AU139">
    <cfRule type="cellIs" dxfId="2965" priority="2839" operator="equal">
      <formula>0</formula>
    </cfRule>
  </conditionalFormatting>
  <conditionalFormatting sqref="AT140:AU140">
    <cfRule type="cellIs" dxfId="2964" priority="2838" operator="equal">
      <formula>0</formula>
    </cfRule>
  </conditionalFormatting>
  <conditionalFormatting sqref="AT138:AU138">
    <cfRule type="cellIs" dxfId="2963" priority="2837" operator="equal">
      <formula>0</formula>
    </cfRule>
  </conditionalFormatting>
  <conditionalFormatting sqref="AT139:AU139">
    <cfRule type="cellIs" dxfId="2962" priority="2836" operator="equal">
      <formula>0</formula>
    </cfRule>
  </conditionalFormatting>
  <conditionalFormatting sqref="AT139:AU139">
    <cfRule type="cellIs" dxfId="2961" priority="2835" operator="equal">
      <formula>0</formula>
    </cfRule>
  </conditionalFormatting>
  <conditionalFormatting sqref="AT140:AU140">
    <cfRule type="cellIs" dxfId="2960" priority="2834" operator="equal">
      <formula>0</formula>
    </cfRule>
  </conditionalFormatting>
  <conditionalFormatting sqref="AT139:AU139">
    <cfRule type="cellIs" dxfId="2959" priority="2833" operator="equal">
      <formula>0</formula>
    </cfRule>
  </conditionalFormatting>
  <conditionalFormatting sqref="AT140:AU140">
    <cfRule type="cellIs" dxfId="2958" priority="2832" operator="equal">
      <formula>0</formula>
    </cfRule>
  </conditionalFormatting>
  <conditionalFormatting sqref="AT140:AU140">
    <cfRule type="cellIs" dxfId="2957" priority="2831" operator="equal">
      <formula>0</formula>
    </cfRule>
  </conditionalFormatting>
  <conditionalFormatting sqref="AT141:AU141">
    <cfRule type="cellIs" dxfId="2956" priority="2830" operator="equal">
      <formula>0</formula>
    </cfRule>
  </conditionalFormatting>
  <conditionalFormatting sqref="AT140:AU140">
    <cfRule type="cellIs" dxfId="2955" priority="2829" operator="equal">
      <formula>0</formula>
    </cfRule>
  </conditionalFormatting>
  <conditionalFormatting sqref="AT141:AU141">
    <cfRule type="cellIs" dxfId="2954" priority="2828" operator="equal">
      <formula>0</formula>
    </cfRule>
  </conditionalFormatting>
  <conditionalFormatting sqref="AT141:AU141">
    <cfRule type="cellIs" dxfId="2953" priority="2827" operator="equal">
      <formula>0</formula>
    </cfRule>
  </conditionalFormatting>
  <conditionalFormatting sqref="AT142:AU142">
    <cfRule type="cellIs" dxfId="2952" priority="2826" operator="equal">
      <formula>0</formula>
    </cfRule>
  </conditionalFormatting>
  <conditionalFormatting sqref="AT141:AU141">
    <cfRule type="cellIs" dxfId="2951" priority="2825" operator="equal">
      <formula>0</formula>
    </cfRule>
  </conditionalFormatting>
  <conditionalFormatting sqref="AT142:AU142">
    <cfRule type="cellIs" dxfId="2950" priority="2824" operator="equal">
      <formula>0</formula>
    </cfRule>
  </conditionalFormatting>
  <conditionalFormatting sqref="AT142:AU142">
    <cfRule type="cellIs" dxfId="2949" priority="2823" operator="equal">
      <formula>0</formula>
    </cfRule>
  </conditionalFormatting>
  <conditionalFormatting sqref="AT143:AU143">
    <cfRule type="cellIs" dxfId="2948" priority="2822" operator="equal">
      <formula>0</formula>
    </cfRule>
  </conditionalFormatting>
  <conditionalFormatting sqref="AT137:AU137">
    <cfRule type="cellIs" dxfId="2947" priority="2821" operator="equal">
      <formula>0</formula>
    </cfRule>
  </conditionalFormatting>
  <conditionalFormatting sqref="AT138:AU138">
    <cfRule type="cellIs" dxfId="2946" priority="2820" operator="equal">
      <formula>0</formula>
    </cfRule>
  </conditionalFormatting>
  <conditionalFormatting sqref="AT138:AU138">
    <cfRule type="cellIs" dxfId="2945" priority="2819" operator="equal">
      <formula>0</formula>
    </cfRule>
  </conditionalFormatting>
  <conditionalFormatting sqref="AT139:AU139">
    <cfRule type="cellIs" dxfId="2944" priority="2818" operator="equal">
      <formula>0</formula>
    </cfRule>
  </conditionalFormatting>
  <conditionalFormatting sqref="AT138:AU138">
    <cfRule type="cellIs" dxfId="2943" priority="2817" operator="equal">
      <formula>0</formula>
    </cfRule>
  </conditionalFormatting>
  <conditionalFormatting sqref="AT139:AU139">
    <cfRule type="cellIs" dxfId="2942" priority="2816" operator="equal">
      <formula>0</formula>
    </cfRule>
  </conditionalFormatting>
  <conditionalFormatting sqref="AT139:AU139">
    <cfRule type="cellIs" dxfId="2941" priority="2815" operator="equal">
      <formula>0</formula>
    </cfRule>
  </conditionalFormatting>
  <conditionalFormatting sqref="AT140:AU140">
    <cfRule type="cellIs" dxfId="2940" priority="2814" operator="equal">
      <formula>0</formula>
    </cfRule>
  </conditionalFormatting>
  <conditionalFormatting sqref="AT139:AU139">
    <cfRule type="cellIs" dxfId="2939" priority="2813" operator="equal">
      <formula>0</formula>
    </cfRule>
  </conditionalFormatting>
  <conditionalFormatting sqref="AT140:AU140">
    <cfRule type="cellIs" dxfId="2938" priority="2812" operator="equal">
      <formula>0</formula>
    </cfRule>
  </conditionalFormatting>
  <conditionalFormatting sqref="AT140:AU140">
    <cfRule type="cellIs" dxfId="2937" priority="2811" operator="equal">
      <formula>0</formula>
    </cfRule>
  </conditionalFormatting>
  <conditionalFormatting sqref="AT141:AU141">
    <cfRule type="cellIs" dxfId="2936" priority="2810" operator="equal">
      <formula>0</formula>
    </cfRule>
  </conditionalFormatting>
  <conditionalFormatting sqref="AT140:AU140">
    <cfRule type="cellIs" dxfId="2935" priority="2809" operator="equal">
      <formula>0</formula>
    </cfRule>
  </conditionalFormatting>
  <conditionalFormatting sqref="AT141:AU141">
    <cfRule type="cellIs" dxfId="2934" priority="2808" operator="equal">
      <formula>0</formula>
    </cfRule>
  </conditionalFormatting>
  <conditionalFormatting sqref="AT141:AU141">
    <cfRule type="cellIs" dxfId="2933" priority="2807" operator="equal">
      <formula>0</formula>
    </cfRule>
  </conditionalFormatting>
  <conditionalFormatting sqref="AT142:AU142">
    <cfRule type="cellIs" dxfId="2932" priority="2806" operator="equal">
      <formula>0</formula>
    </cfRule>
  </conditionalFormatting>
  <conditionalFormatting sqref="AT143:AU143">
    <cfRule type="cellIs" dxfId="2931" priority="2805" operator="equal">
      <formula>0</formula>
    </cfRule>
  </conditionalFormatting>
  <conditionalFormatting sqref="AT137:AU137">
    <cfRule type="cellIs" dxfId="2930" priority="2804" operator="equal">
      <formula>0</formula>
    </cfRule>
  </conditionalFormatting>
  <conditionalFormatting sqref="AT138:AU138">
    <cfRule type="cellIs" dxfId="2929" priority="2803" operator="equal">
      <formula>0</formula>
    </cfRule>
  </conditionalFormatting>
  <conditionalFormatting sqref="AT138:AU138">
    <cfRule type="cellIs" dxfId="2928" priority="2802" operator="equal">
      <formula>0</formula>
    </cfRule>
  </conditionalFormatting>
  <conditionalFormatting sqref="AT139:AU139">
    <cfRule type="cellIs" dxfId="2927" priority="2801" operator="equal">
      <formula>0</formula>
    </cfRule>
  </conditionalFormatting>
  <conditionalFormatting sqref="AT138:AU138">
    <cfRule type="cellIs" dxfId="2926" priority="2800" operator="equal">
      <formula>0</formula>
    </cfRule>
  </conditionalFormatting>
  <conditionalFormatting sqref="AT139:AU139">
    <cfRule type="cellIs" dxfId="2925" priority="2799" operator="equal">
      <formula>0</formula>
    </cfRule>
  </conditionalFormatting>
  <conditionalFormatting sqref="AT139:AU139">
    <cfRule type="cellIs" dxfId="2924" priority="2798" operator="equal">
      <formula>0</formula>
    </cfRule>
  </conditionalFormatting>
  <conditionalFormatting sqref="AT140:AU140">
    <cfRule type="cellIs" dxfId="2923" priority="2797" operator="equal">
      <formula>0</formula>
    </cfRule>
  </conditionalFormatting>
  <conditionalFormatting sqref="AT139:AU139">
    <cfRule type="cellIs" dxfId="2922" priority="2796" operator="equal">
      <formula>0</formula>
    </cfRule>
  </conditionalFormatting>
  <conditionalFormatting sqref="AT140:AU140">
    <cfRule type="cellIs" dxfId="2921" priority="2795" operator="equal">
      <formula>0</formula>
    </cfRule>
  </conditionalFormatting>
  <conditionalFormatting sqref="AT140:AU140">
    <cfRule type="cellIs" dxfId="2920" priority="2794" operator="equal">
      <formula>0</formula>
    </cfRule>
  </conditionalFormatting>
  <conditionalFormatting sqref="AT141:AU141">
    <cfRule type="cellIs" dxfId="2919" priority="2793" operator="equal">
      <formula>0</formula>
    </cfRule>
  </conditionalFormatting>
  <conditionalFormatting sqref="AT140:AU140">
    <cfRule type="cellIs" dxfId="2918" priority="2792" operator="equal">
      <formula>0</formula>
    </cfRule>
  </conditionalFormatting>
  <conditionalFormatting sqref="AT141:AU141">
    <cfRule type="cellIs" dxfId="2917" priority="2791" operator="equal">
      <formula>0</formula>
    </cfRule>
  </conditionalFormatting>
  <conditionalFormatting sqref="AT141:AU141">
    <cfRule type="cellIs" dxfId="2916" priority="2790" operator="equal">
      <formula>0</formula>
    </cfRule>
  </conditionalFormatting>
  <conditionalFormatting sqref="AT142:AU142">
    <cfRule type="cellIs" dxfId="2915" priority="2789" operator="equal">
      <formula>0</formula>
    </cfRule>
  </conditionalFormatting>
  <conditionalFormatting sqref="AT136:AU136">
    <cfRule type="cellIs" dxfId="2914" priority="2788" operator="equal">
      <formula>0</formula>
    </cfRule>
  </conditionalFormatting>
  <conditionalFormatting sqref="AT137:AU137">
    <cfRule type="cellIs" dxfId="2913" priority="2787" operator="equal">
      <formula>0</formula>
    </cfRule>
  </conditionalFormatting>
  <conditionalFormatting sqref="AT137:AU137">
    <cfRule type="cellIs" dxfId="2912" priority="2786" operator="equal">
      <formula>0</formula>
    </cfRule>
  </conditionalFormatting>
  <conditionalFormatting sqref="AT138:AU138">
    <cfRule type="cellIs" dxfId="2911" priority="2785" operator="equal">
      <formula>0</formula>
    </cfRule>
  </conditionalFormatting>
  <conditionalFormatting sqref="AT137:AU137">
    <cfRule type="cellIs" dxfId="2910" priority="2784" operator="equal">
      <formula>0</formula>
    </cfRule>
  </conditionalFormatting>
  <conditionalFormatting sqref="AT138:AU138">
    <cfRule type="cellIs" dxfId="2909" priority="2783" operator="equal">
      <formula>0</formula>
    </cfRule>
  </conditionalFormatting>
  <conditionalFormatting sqref="AT138:AU138">
    <cfRule type="cellIs" dxfId="2908" priority="2782" operator="equal">
      <formula>0</formula>
    </cfRule>
  </conditionalFormatting>
  <conditionalFormatting sqref="AT139:AU139">
    <cfRule type="cellIs" dxfId="2907" priority="2781" operator="equal">
      <formula>0</formula>
    </cfRule>
  </conditionalFormatting>
  <conditionalFormatting sqref="AT138:AU138">
    <cfRule type="cellIs" dxfId="2906" priority="2780" operator="equal">
      <formula>0</formula>
    </cfRule>
  </conditionalFormatting>
  <conditionalFormatting sqref="AT139:AU139">
    <cfRule type="cellIs" dxfId="2905" priority="2779" operator="equal">
      <formula>0</formula>
    </cfRule>
  </conditionalFormatting>
  <conditionalFormatting sqref="AT139:AU139">
    <cfRule type="cellIs" dxfId="2904" priority="2778" operator="equal">
      <formula>0</formula>
    </cfRule>
  </conditionalFormatting>
  <conditionalFormatting sqref="AT140:AU140">
    <cfRule type="cellIs" dxfId="2903" priority="2777" operator="equal">
      <formula>0</formula>
    </cfRule>
  </conditionalFormatting>
  <conditionalFormatting sqref="AT139:AU139">
    <cfRule type="cellIs" dxfId="2902" priority="2776" operator="equal">
      <formula>0</formula>
    </cfRule>
  </conditionalFormatting>
  <conditionalFormatting sqref="AT140:AU140">
    <cfRule type="cellIs" dxfId="2901" priority="2775" operator="equal">
      <formula>0</formula>
    </cfRule>
  </conditionalFormatting>
  <conditionalFormatting sqref="AT140:AU140">
    <cfRule type="cellIs" dxfId="2900" priority="2774" operator="equal">
      <formula>0</formula>
    </cfRule>
  </conditionalFormatting>
  <conditionalFormatting sqref="AT141:AU141">
    <cfRule type="cellIs" dxfId="2899" priority="2773" operator="equal">
      <formula>0</formula>
    </cfRule>
  </conditionalFormatting>
  <conditionalFormatting sqref="AT138:AU138">
    <cfRule type="cellIs" dxfId="2898" priority="2772" operator="equal">
      <formula>0</formula>
    </cfRule>
  </conditionalFormatting>
  <conditionalFormatting sqref="AT139:AU139">
    <cfRule type="cellIs" dxfId="2897" priority="2771" operator="equal">
      <formula>0</formula>
    </cfRule>
  </conditionalFormatting>
  <conditionalFormatting sqref="AT139:AU139">
    <cfRule type="cellIs" dxfId="2896" priority="2770" operator="equal">
      <formula>0</formula>
    </cfRule>
  </conditionalFormatting>
  <conditionalFormatting sqref="AT140:AU140">
    <cfRule type="cellIs" dxfId="2895" priority="2769" operator="equal">
      <formula>0</formula>
    </cfRule>
  </conditionalFormatting>
  <conditionalFormatting sqref="AT139:AU139">
    <cfRule type="cellIs" dxfId="2894" priority="2768" operator="equal">
      <formula>0</formula>
    </cfRule>
  </conditionalFormatting>
  <conditionalFormatting sqref="AT140:AU140">
    <cfRule type="cellIs" dxfId="2893" priority="2767" operator="equal">
      <formula>0</formula>
    </cfRule>
  </conditionalFormatting>
  <conditionalFormatting sqref="AT140:AU140">
    <cfRule type="cellIs" dxfId="2892" priority="2766" operator="equal">
      <formula>0</formula>
    </cfRule>
  </conditionalFormatting>
  <conditionalFormatting sqref="AT141:AU141">
    <cfRule type="cellIs" dxfId="2891" priority="2765" operator="equal">
      <formula>0</formula>
    </cfRule>
  </conditionalFormatting>
  <conditionalFormatting sqref="AT140:AU140">
    <cfRule type="cellIs" dxfId="2890" priority="2764" operator="equal">
      <formula>0</formula>
    </cfRule>
  </conditionalFormatting>
  <conditionalFormatting sqref="AT141:AU141">
    <cfRule type="cellIs" dxfId="2889" priority="2763" operator="equal">
      <formula>0</formula>
    </cfRule>
  </conditionalFormatting>
  <conditionalFormatting sqref="AT141:AU141">
    <cfRule type="cellIs" dxfId="2888" priority="2762" operator="equal">
      <formula>0</formula>
    </cfRule>
  </conditionalFormatting>
  <conditionalFormatting sqref="AT142:AU142">
    <cfRule type="cellIs" dxfId="2887" priority="2761" operator="equal">
      <formula>0</formula>
    </cfRule>
  </conditionalFormatting>
  <conditionalFormatting sqref="AT141:AU141">
    <cfRule type="cellIs" dxfId="2886" priority="2760" operator="equal">
      <formula>0</formula>
    </cfRule>
  </conditionalFormatting>
  <conditionalFormatting sqref="AT142:AU142">
    <cfRule type="cellIs" dxfId="2885" priority="2759" operator="equal">
      <formula>0</formula>
    </cfRule>
  </conditionalFormatting>
  <conditionalFormatting sqref="AT142:AU142">
    <cfRule type="cellIs" dxfId="2884" priority="2758" operator="equal">
      <formula>0</formula>
    </cfRule>
  </conditionalFormatting>
  <conditionalFormatting sqref="AT143:AU143">
    <cfRule type="cellIs" dxfId="2883" priority="2757" operator="equal">
      <formula>0</formula>
    </cfRule>
  </conditionalFormatting>
  <conditionalFormatting sqref="AT137:AU137">
    <cfRule type="cellIs" dxfId="2882" priority="2756" operator="equal">
      <formula>0</formula>
    </cfRule>
  </conditionalFormatting>
  <conditionalFormatting sqref="AT138:AU138">
    <cfRule type="cellIs" dxfId="2881" priority="2755" operator="equal">
      <formula>0</formula>
    </cfRule>
  </conditionalFormatting>
  <conditionalFormatting sqref="AT138:AU138">
    <cfRule type="cellIs" dxfId="2880" priority="2754" operator="equal">
      <formula>0</formula>
    </cfRule>
  </conditionalFormatting>
  <conditionalFormatting sqref="AT139:AU139">
    <cfRule type="cellIs" dxfId="2879" priority="2753" operator="equal">
      <formula>0</formula>
    </cfRule>
  </conditionalFormatting>
  <conditionalFormatting sqref="AT138:AU138">
    <cfRule type="cellIs" dxfId="2878" priority="2752" operator="equal">
      <formula>0</formula>
    </cfRule>
  </conditionalFormatting>
  <conditionalFormatting sqref="AT139:AU139">
    <cfRule type="cellIs" dxfId="2877" priority="2751" operator="equal">
      <formula>0</formula>
    </cfRule>
  </conditionalFormatting>
  <conditionalFormatting sqref="AT139:AU139">
    <cfRule type="cellIs" dxfId="2876" priority="2750" operator="equal">
      <formula>0</formula>
    </cfRule>
  </conditionalFormatting>
  <conditionalFormatting sqref="AT140:AU140">
    <cfRule type="cellIs" dxfId="2875" priority="2749" operator="equal">
      <formula>0</formula>
    </cfRule>
  </conditionalFormatting>
  <conditionalFormatting sqref="AT139:AU139">
    <cfRule type="cellIs" dxfId="2874" priority="2748" operator="equal">
      <formula>0</formula>
    </cfRule>
  </conditionalFormatting>
  <conditionalFormatting sqref="AT140:AU140">
    <cfRule type="cellIs" dxfId="2873" priority="2747" operator="equal">
      <formula>0</formula>
    </cfRule>
  </conditionalFormatting>
  <conditionalFormatting sqref="AT140:AU140">
    <cfRule type="cellIs" dxfId="2872" priority="2746" operator="equal">
      <formula>0</formula>
    </cfRule>
  </conditionalFormatting>
  <conditionalFormatting sqref="AT141:AU141">
    <cfRule type="cellIs" dxfId="2871" priority="2745" operator="equal">
      <formula>0</formula>
    </cfRule>
  </conditionalFormatting>
  <conditionalFormatting sqref="AT140:AU140">
    <cfRule type="cellIs" dxfId="2870" priority="2744" operator="equal">
      <formula>0</formula>
    </cfRule>
  </conditionalFormatting>
  <conditionalFormatting sqref="AT141:AU141">
    <cfRule type="cellIs" dxfId="2869" priority="2743" operator="equal">
      <formula>0</formula>
    </cfRule>
  </conditionalFormatting>
  <conditionalFormatting sqref="AT141:AU141">
    <cfRule type="cellIs" dxfId="2868" priority="2742" operator="equal">
      <formula>0</formula>
    </cfRule>
  </conditionalFormatting>
  <conditionalFormatting sqref="AT142:AU142">
    <cfRule type="cellIs" dxfId="2867" priority="2741" operator="equal">
      <formula>0</formula>
    </cfRule>
  </conditionalFormatting>
  <conditionalFormatting sqref="AT143:AU143">
    <cfRule type="cellIs" dxfId="2866" priority="2740" operator="equal">
      <formula>0</formula>
    </cfRule>
  </conditionalFormatting>
  <conditionalFormatting sqref="AT137:AU137">
    <cfRule type="cellIs" dxfId="2865" priority="2739" operator="equal">
      <formula>0</formula>
    </cfRule>
  </conditionalFormatting>
  <conditionalFormatting sqref="AT138:AU138">
    <cfRule type="cellIs" dxfId="2864" priority="2738" operator="equal">
      <formula>0</formula>
    </cfRule>
  </conditionalFormatting>
  <conditionalFormatting sqref="AT138:AU138">
    <cfRule type="cellIs" dxfId="2863" priority="2737" operator="equal">
      <formula>0</formula>
    </cfRule>
  </conditionalFormatting>
  <conditionalFormatting sqref="AT139:AU139">
    <cfRule type="cellIs" dxfId="2862" priority="2736" operator="equal">
      <formula>0</formula>
    </cfRule>
  </conditionalFormatting>
  <conditionalFormatting sqref="AT138:AU138">
    <cfRule type="cellIs" dxfId="2861" priority="2735" operator="equal">
      <formula>0</formula>
    </cfRule>
  </conditionalFormatting>
  <conditionalFormatting sqref="AT139:AU139">
    <cfRule type="cellIs" dxfId="2860" priority="2734" operator="equal">
      <formula>0</formula>
    </cfRule>
  </conditionalFormatting>
  <conditionalFormatting sqref="AT139:AU139">
    <cfRule type="cellIs" dxfId="2859" priority="2733" operator="equal">
      <formula>0</formula>
    </cfRule>
  </conditionalFormatting>
  <conditionalFormatting sqref="AT140:AU140">
    <cfRule type="cellIs" dxfId="2858" priority="2732" operator="equal">
      <formula>0</formula>
    </cfRule>
  </conditionalFormatting>
  <conditionalFormatting sqref="AT139:AU139">
    <cfRule type="cellIs" dxfId="2857" priority="2731" operator="equal">
      <formula>0</formula>
    </cfRule>
  </conditionalFormatting>
  <conditionalFormatting sqref="AT140:AU140">
    <cfRule type="cellIs" dxfId="2856" priority="2730" operator="equal">
      <formula>0</formula>
    </cfRule>
  </conditionalFormatting>
  <conditionalFormatting sqref="AT140:AU140">
    <cfRule type="cellIs" dxfId="2855" priority="2729" operator="equal">
      <formula>0</formula>
    </cfRule>
  </conditionalFormatting>
  <conditionalFormatting sqref="AT141:AU141">
    <cfRule type="cellIs" dxfId="2854" priority="2728" operator="equal">
      <formula>0</formula>
    </cfRule>
  </conditionalFormatting>
  <conditionalFormatting sqref="AT140:AU140">
    <cfRule type="cellIs" dxfId="2853" priority="2727" operator="equal">
      <formula>0</formula>
    </cfRule>
  </conditionalFormatting>
  <conditionalFormatting sqref="AT141:AU141">
    <cfRule type="cellIs" dxfId="2852" priority="2726" operator="equal">
      <formula>0</formula>
    </cfRule>
  </conditionalFormatting>
  <conditionalFormatting sqref="AT141:AU141">
    <cfRule type="cellIs" dxfId="2851" priority="2725" operator="equal">
      <formula>0</formula>
    </cfRule>
  </conditionalFormatting>
  <conditionalFormatting sqref="AT142:AU142">
    <cfRule type="cellIs" dxfId="2850" priority="2724" operator="equal">
      <formula>0</formula>
    </cfRule>
  </conditionalFormatting>
  <conditionalFormatting sqref="AT136:AU136">
    <cfRule type="cellIs" dxfId="2849" priority="2723" operator="equal">
      <formula>0</formula>
    </cfRule>
  </conditionalFormatting>
  <conditionalFormatting sqref="AT137:AU137">
    <cfRule type="cellIs" dxfId="2848" priority="2722" operator="equal">
      <formula>0</formula>
    </cfRule>
  </conditionalFormatting>
  <conditionalFormatting sqref="AT137:AU137">
    <cfRule type="cellIs" dxfId="2847" priority="2721" operator="equal">
      <formula>0</formula>
    </cfRule>
  </conditionalFormatting>
  <conditionalFormatting sqref="AT138:AU138">
    <cfRule type="cellIs" dxfId="2846" priority="2720" operator="equal">
      <formula>0</formula>
    </cfRule>
  </conditionalFormatting>
  <conditionalFormatting sqref="AT137:AU137">
    <cfRule type="cellIs" dxfId="2845" priority="2719" operator="equal">
      <formula>0</formula>
    </cfRule>
  </conditionalFormatting>
  <conditionalFormatting sqref="AT138:AU138">
    <cfRule type="cellIs" dxfId="2844" priority="2718" operator="equal">
      <formula>0</formula>
    </cfRule>
  </conditionalFormatting>
  <conditionalFormatting sqref="AT138:AU138">
    <cfRule type="cellIs" dxfId="2843" priority="2717" operator="equal">
      <formula>0</formula>
    </cfRule>
  </conditionalFormatting>
  <conditionalFormatting sqref="AT139:AU139">
    <cfRule type="cellIs" dxfId="2842" priority="2716" operator="equal">
      <formula>0</formula>
    </cfRule>
  </conditionalFormatting>
  <conditionalFormatting sqref="AT138:AU138">
    <cfRule type="cellIs" dxfId="2841" priority="2715" operator="equal">
      <formula>0</formula>
    </cfRule>
  </conditionalFormatting>
  <conditionalFormatting sqref="AT139:AU139">
    <cfRule type="cellIs" dxfId="2840" priority="2714" operator="equal">
      <formula>0</formula>
    </cfRule>
  </conditionalFormatting>
  <conditionalFormatting sqref="AT139:AU139">
    <cfRule type="cellIs" dxfId="2839" priority="2713" operator="equal">
      <formula>0</formula>
    </cfRule>
  </conditionalFormatting>
  <conditionalFormatting sqref="AT140:AU140">
    <cfRule type="cellIs" dxfId="2838" priority="2712" operator="equal">
      <formula>0</formula>
    </cfRule>
  </conditionalFormatting>
  <conditionalFormatting sqref="AT139:AU139">
    <cfRule type="cellIs" dxfId="2837" priority="2711" operator="equal">
      <formula>0</formula>
    </cfRule>
  </conditionalFormatting>
  <conditionalFormatting sqref="AT140:AU140">
    <cfRule type="cellIs" dxfId="2836" priority="2710" operator="equal">
      <formula>0</formula>
    </cfRule>
  </conditionalFormatting>
  <conditionalFormatting sqref="AT140:AU140">
    <cfRule type="cellIs" dxfId="2835" priority="2709" operator="equal">
      <formula>0</formula>
    </cfRule>
  </conditionalFormatting>
  <conditionalFormatting sqref="AT141:AU141">
    <cfRule type="cellIs" dxfId="2834" priority="2708" operator="equal">
      <formula>0</formula>
    </cfRule>
  </conditionalFormatting>
  <conditionalFormatting sqref="AT139:AU139">
    <cfRule type="cellIs" dxfId="2833" priority="2707" operator="equal">
      <formula>0</formula>
    </cfRule>
  </conditionalFormatting>
  <conditionalFormatting sqref="AT140:AU140">
    <cfRule type="cellIs" dxfId="2832" priority="2706" operator="equal">
      <formula>0</formula>
    </cfRule>
  </conditionalFormatting>
  <conditionalFormatting sqref="AT140:AU140">
    <cfRule type="cellIs" dxfId="2831" priority="2705" operator="equal">
      <formula>0</formula>
    </cfRule>
  </conditionalFormatting>
  <conditionalFormatting sqref="AT141:AU141">
    <cfRule type="cellIs" dxfId="2830" priority="2704" operator="equal">
      <formula>0</formula>
    </cfRule>
  </conditionalFormatting>
  <conditionalFormatting sqref="AT140:AU140">
    <cfRule type="cellIs" dxfId="2829" priority="2703" operator="equal">
      <formula>0</formula>
    </cfRule>
  </conditionalFormatting>
  <conditionalFormatting sqref="AT141:AU141">
    <cfRule type="cellIs" dxfId="2828" priority="2702" operator="equal">
      <formula>0</formula>
    </cfRule>
  </conditionalFormatting>
  <conditionalFormatting sqref="AT141:AU141">
    <cfRule type="cellIs" dxfId="2827" priority="2701" operator="equal">
      <formula>0</formula>
    </cfRule>
  </conditionalFormatting>
  <conditionalFormatting sqref="AT142:AU142">
    <cfRule type="cellIs" dxfId="2826" priority="2700" operator="equal">
      <formula>0</formula>
    </cfRule>
  </conditionalFormatting>
  <conditionalFormatting sqref="AT141:AU141">
    <cfRule type="cellIs" dxfId="2825" priority="2699" operator="equal">
      <formula>0</formula>
    </cfRule>
  </conditionalFormatting>
  <conditionalFormatting sqref="AT142:AU142">
    <cfRule type="cellIs" dxfId="2824" priority="2698" operator="equal">
      <formula>0</formula>
    </cfRule>
  </conditionalFormatting>
  <conditionalFormatting sqref="AT142:AU142">
    <cfRule type="cellIs" dxfId="2823" priority="2697" operator="equal">
      <formula>0</formula>
    </cfRule>
  </conditionalFormatting>
  <conditionalFormatting sqref="AT143:AU143">
    <cfRule type="cellIs" dxfId="2822" priority="2696" operator="equal">
      <formula>0</formula>
    </cfRule>
  </conditionalFormatting>
  <conditionalFormatting sqref="AT142:AU142">
    <cfRule type="cellIs" dxfId="2821" priority="2695" operator="equal">
      <formula>0</formula>
    </cfRule>
  </conditionalFormatting>
  <conditionalFormatting sqref="AT143:AU143">
    <cfRule type="cellIs" dxfId="2820" priority="2694" operator="equal">
      <formula>0</formula>
    </cfRule>
  </conditionalFormatting>
  <conditionalFormatting sqref="AT143:AU143">
    <cfRule type="cellIs" dxfId="2819" priority="2693" operator="equal">
      <formula>0</formula>
    </cfRule>
  </conditionalFormatting>
  <conditionalFormatting sqref="AT138:AU138">
    <cfRule type="cellIs" dxfId="2818" priority="2692" operator="equal">
      <formula>0</formula>
    </cfRule>
  </conditionalFormatting>
  <conditionalFormatting sqref="AT139:AU139">
    <cfRule type="cellIs" dxfId="2817" priority="2691" operator="equal">
      <formula>0</formula>
    </cfRule>
  </conditionalFormatting>
  <conditionalFormatting sqref="AT139:AU139">
    <cfRule type="cellIs" dxfId="2816" priority="2690" operator="equal">
      <formula>0</formula>
    </cfRule>
  </conditionalFormatting>
  <conditionalFormatting sqref="AT140:AU140">
    <cfRule type="cellIs" dxfId="2815" priority="2689" operator="equal">
      <formula>0</formula>
    </cfRule>
  </conditionalFormatting>
  <conditionalFormatting sqref="AT139:AU139">
    <cfRule type="cellIs" dxfId="2814" priority="2688" operator="equal">
      <formula>0</formula>
    </cfRule>
  </conditionalFormatting>
  <conditionalFormatting sqref="AT140:AU140">
    <cfRule type="cellIs" dxfId="2813" priority="2687" operator="equal">
      <formula>0</formula>
    </cfRule>
  </conditionalFormatting>
  <conditionalFormatting sqref="AT140:AU140">
    <cfRule type="cellIs" dxfId="2812" priority="2686" operator="equal">
      <formula>0</formula>
    </cfRule>
  </conditionalFormatting>
  <conditionalFormatting sqref="AT141:AU141">
    <cfRule type="cellIs" dxfId="2811" priority="2685" operator="equal">
      <formula>0</formula>
    </cfRule>
  </conditionalFormatting>
  <conditionalFormatting sqref="AT140:AU140">
    <cfRule type="cellIs" dxfId="2810" priority="2684" operator="equal">
      <formula>0</formula>
    </cfRule>
  </conditionalFormatting>
  <conditionalFormatting sqref="AT141:AU141">
    <cfRule type="cellIs" dxfId="2809" priority="2683" operator="equal">
      <formula>0</formula>
    </cfRule>
  </conditionalFormatting>
  <conditionalFormatting sqref="AT141:AU141">
    <cfRule type="cellIs" dxfId="2808" priority="2682" operator="equal">
      <formula>0</formula>
    </cfRule>
  </conditionalFormatting>
  <conditionalFormatting sqref="AT142:AU142">
    <cfRule type="cellIs" dxfId="2807" priority="2681" operator="equal">
      <formula>0</formula>
    </cfRule>
  </conditionalFormatting>
  <conditionalFormatting sqref="AT141:AU141">
    <cfRule type="cellIs" dxfId="2806" priority="2680" operator="equal">
      <formula>0</formula>
    </cfRule>
  </conditionalFormatting>
  <conditionalFormatting sqref="AT142:AU142">
    <cfRule type="cellIs" dxfId="2805" priority="2679" operator="equal">
      <formula>0</formula>
    </cfRule>
  </conditionalFormatting>
  <conditionalFormatting sqref="AT142:AU142">
    <cfRule type="cellIs" dxfId="2804" priority="2678" operator="equal">
      <formula>0</formula>
    </cfRule>
  </conditionalFormatting>
  <conditionalFormatting sqref="AT143:AU143">
    <cfRule type="cellIs" dxfId="2803" priority="2677" operator="equal">
      <formula>0</formula>
    </cfRule>
  </conditionalFormatting>
  <conditionalFormatting sqref="AT138:AU138">
    <cfRule type="cellIs" dxfId="2802" priority="2676" operator="equal">
      <formula>0</formula>
    </cfRule>
  </conditionalFormatting>
  <conditionalFormatting sqref="AT139:AU139">
    <cfRule type="cellIs" dxfId="2801" priority="2675" operator="equal">
      <formula>0</formula>
    </cfRule>
  </conditionalFormatting>
  <conditionalFormatting sqref="AT139:AU139">
    <cfRule type="cellIs" dxfId="2800" priority="2674" operator="equal">
      <formula>0</formula>
    </cfRule>
  </conditionalFormatting>
  <conditionalFormatting sqref="AT140:AU140">
    <cfRule type="cellIs" dxfId="2799" priority="2673" operator="equal">
      <formula>0</formula>
    </cfRule>
  </conditionalFormatting>
  <conditionalFormatting sqref="AT139:AU139">
    <cfRule type="cellIs" dxfId="2798" priority="2672" operator="equal">
      <formula>0</formula>
    </cfRule>
  </conditionalFormatting>
  <conditionalFormatting sqref="AT140:AU140">
    <cfRule type="cellIs" dxfId="2797" priority="2671" operator="equal">
      <formula>0</formula>
    </cfRule>
  </conditionalFormatting>
  <conditionalFormatting sqref="AT140:AU140">
    <cfRule type="cellIs" dxfId="2796" priority="2670" operator="equal">
      <formula>0</formula>
    </cfRule>
  </conditionalFormatting>
  <conditionalFormatting sqref="AT141:AU141">
    <cfRule type="cellIs" dxfId="2795" priority="2669" operator="equal">
      <formula>0</formula>
    </cfRule>
  </conditionalFormatting>
  <conditionalFormatting sqref="AT140:AU140">
    <cfRule type="cellIs" dxfId="2794" priority="2668" operator="equal">
      <formula>0</formula>
    </cfRule>
  </conditionalFormatting>
  <conditionalFormatting sqref="AT141:AU141">
    <cfRule type="cellIs" dxfId="2793" priority="2667" operator="equal">
      <formula>0</formula>
    </cfRule>
  </conditionalFormatting>
  <conditionalFormatting sqref="AT141:AU141">
    <cfRule type="cellIs" dxfId="2792" priority="2666" operator="equal">
      <formula>0</formula>
    </cfRule>
  </conditionalFormatting>
  <conditionalFormatting sqref="AT142:AU142">
    <cfRule type="cellIs" dxfId="2791" priority="2665" operator="equal">
      <formula>0</formula>
    </cfRule>
  </conditionalFormatting>
  <conditionalFormatting sqref="AT141:AU141">
    <cfRule type="cellIs" dxfId="2790" priority="2664" operator="equal">
      <formula>0</formula>
    </cfRule>
  </conditionalFormatting>
  <conditionalFormatting sqref="AT142:AU142">
    <cfRule type="cellIs" dxfId="2789" priority="2663" operator="equal">
      <formula>0</formula>
    </cfRule>
  </conditionalFormatting>
  <conditionalFormatting sqref="AT142:AU142">
    <cfRule type="cellIs" dxfId="2788" priority="2662" operator="equal">
      <formula>0</formula>
    </cfRule>
  </conditionalFormatting>
  <conditionalFormatting sqref="AT143:AU143">
    <cfRule type="cellIs" dxfId="2787" priority="2661" operator="equal">
      <formula>0</formula>
    </cfRule>
  </conditionalFormatting>
  <conditionalFormatting sqref="AT137:AU137">
    <cfRule type="cellIs" dxfId="2786" priority="2660" operator="equal">
      <formula>0</formula>
    </cfRule>
  </conditionalFormatting>
  <conditionalFormatting sqref="AT138:AU138">
    <cfRule type="cellIs" dxfId="2785" priority="2659" operator="equal">
      <formula>0</formula>
    </cfRule>
  </conditionalFormatting>
  <conditionalFormatting sqref="AT138:AU138">
    <cfRule type="cellIs" dxfId="2784" priority="2658" operator="equal">
      <formula>0</formula>
    </cfRule>
  </conditionalFormatting>
  <conditionalFormatting sqref="AT139:AU139">
    <cfRule type="cellIs" dxfId="2783" priority="2657" operator="equal">
      <formula>0</formula>
    </cfRule>
  </conditionalFormatting>
  <conditionalFormatting sqref="AT138:AU138">
    <cfRule type="cellIs" dxfId="2782" priority="2656" operator="equal">
      <formula>0</formula>
    </cfRule>
  </conditionalFormatting>
  <conditionalFormatting sqref="AT139:AU139">
    <cfRule type="cellIs" dxfId="2781" priority="2655" operator="equal">
      <formula>0</formula>
    </cfRule>
  </conditionalFormatting>
  <conditionalFormatting sqref="AT139:AU139">
    <cfRule type="cellIs" dxfId="2780" priority="2654" operator="equal">
      <formula>0</formula>
    </cfRule>
  </conditionalFormatting>
  <conditionalFormatting sqref="AT140:AU140">
    <cfRule type="cellIs" dxfId="2779" priority="2653" operator="equal">
      <formula>0</formula>
    </cfRule>
  </conditionalFormatting>
  <conditionalFormatting sqref="AT139:AU139">
    <cfRule type="cellIs" dxfId="2778" priority="2652" operator="equal">
      <formula>0</formula>
    </cfRule>
  </conditionalFormatting>
  <conditionalFormatting sqref="AT140:AU140">
    <cfRule type="cellIs" dxfId="2777" priority="2651" operator="equal">
      <formula>0</formula>
    </cfRule>
  </conditionalFormatting>
  <conditionalFormatting sqref="AT140:AU140">
    <cfRule type="cellIs" dxfId="2776" priority="2650" operator="equal">
      <formula>0</formula>
    </cfRule>
  </conditionalFormatting>
  <conditionalFormatting sqref="AT141:AU141">
    <cfRule type="cellIs" dxfId="2775" priority="2649" operator="equal">
      <formula>0</formula>
    </cfRule>
  </conditionalFormatting>
  <conditionalFormatting sqref="AT140:AU140">
    <cfRule type="cellIs" dxfId="2774" priority="2648" operator="equal">
      <formula>0</formula>
    </cfRule>
  </conditionalFormatting>
  <conditionalFormatting sqref="AT141:AU141">
    <cfRule type="cellIs" dxfId="2773" priority="2647" operator="equal">
      <formula>0</formula>
    </cfRule>
  </conditionalFormatting>
  <conditionalFormatting sqref="AT141:AU141">
    <cfRule type="cellIs" dxfId="2772" priority="2646" operator="equal">
      <formula>0</formula>
    </cfRule>
  </conditionalFormatting>
  <conditionalFormatting sqref="AT142:AU142">
    <cfRule type="cellIs" dxfId="2771" priority="2645" operator="equal">
      <formula>0</formula>
    </cfRule>
  </conditionalFormatting>
  <conditionalFormatting sqref="AT144:AU144">
    <cfRule type="cellIs" dxfId="2770" priority="2644" operator="equal">
      <formula>0</formula>
    </cfRule>
  </conditionalFormatting>
  <conditionalFormatting sqref="AT138:AU138">
    <cfRule type="cellIs" dxfId="2769" priority="2643" operator="equal">
      <formula>0</formula>
    </cfRule>
  </conditionalFormatting>
  <conditionalFormatting sqref="AT139:AU139">
    <cfRule type="cellIs" dxfId="2768" priority="2642" operator="equal">
      <formula>0</formula>
    </cfRule>
  </conditionalFormatting>
  <conditionalFormatting sqref="AT139:AU139">
    <cfRule type="cellIs" dxfId="2767" priority="2641" operator="equal">
      <formula>0</formula>
    </cfRule>
  </conditionalFormatting>
  <conditionalFormatting sqref="AT140:AU140">
    <cfRule type="cellIs" dxfId="2766" priority="2640" operator="equal">
      <formula>0</formula>
    </cfRule>
  </conditionalFormatting>
  <conditionalFormatting sqref="AT139:AU139">
    <cfRule type="cellIs" dxfId="2765" priority="2639" operator="equal">
      <formula>0</formula>
    </cfRule>
  </conditionalFormatting>
  <conditionalFormatting sqref="AT140:AU140">
    <cfRule type="cellIs" dxfId="2764" priority="2638" operator="equal">
      <formula>0</formula>
    </cfRule>
  </conditionalFormatting>
  <conditionalFormatting sqref="AT140:AU140">
    <cfRule type="cellIs" dxfId="2763" priority="2637" operator="equal">
      <formula>0</formula>
    </cfRule>
  </conditionalFormatting>
  <conditionalFormatting sqref="AT141:AU141">
    <cfRule type="cellIs" dxfId="2762" priority="2636" operator="equal">
      <formula>0</formula>
    </cfRule>
  </conditionalFormatting>
  <conditionalFormatting sqref="AT140:AU140">
    <cfRule type="cellIs" dxfId="2761" priority="2635" operator="equal">
      <formula>0</formula>
    </cfRule>
  </conditionalFormatting>
  <conditionalFormatting sqref="AT141:AU141">
    <cfRule type="cellIs" dxfId="2760" priority="2634" operator="equal">
      <formula>0</formula>
    </cfRule>
  </conditionalFormatting>
  <conditionalFormatting sqref="AT141:AU141">
    <cfRule type="cellIs" dxfId="2759" priority="2633" operator="equal">
      <formula>0</formula>
    </cfRule>
  </conditionalFormatting>
  <conditionalFormatting sqref="AT142:AU142">
    <cfRule type="cellIs" dxfId="2758" priority="2632" operator="equal">
      <formula>0</formula>
    </cfRule>
  </conditionalFormatting>
  <conditionalFormatting sqref="AT141:AU141">
    <cfRule type="cellIs" dxfId="2757" priority="2631" operator="equal">
      <formula>0</formula>
    </cfRule>
  </conditionalFormatting>
  <conditionalFormatting sqref="AT142:AU142">
    <cfRule type="cellIs" dxfId="2756" priority="2630" operator="equal">
      <formula>0</formula>
    </cfRule>
  </conditionalFormatting>
  <conditionalFormatting sqref="AT142:AU142">
    <cfRule type="cellIs" dxfId="2755" priority="2629" operator="equal">
      <formula>0</formula>
    </cfRule>
  </conditionalFormatting>
  <conditionalFormatting sqref="AT143:AU143">
    <cfRule type="cellIs" dxfId="2754" priority="2628" operator="equal">
      <formula>0</formula>
    </cfRule>
  </conditionalFormatting>
  <conditionalFormatting sqref="AT137:AU137">
    <cfRule type="cellIs" dxfId="2753" priority="2627" operator="equal">
      <formula>0</formula>
    </cfRule>
  </conditionalFormatting>
  <conditionalFormatting sqref="AT138:AU138">
    <cfRule type="cellIs" dxfId="2752" priority="2626" operator="equal">
      <formula>0</formula>
    </cfRule>
  </conditionalFormatting>
  <conditionalFormatting sqref="AT138:AU138">
    <cfRule type="cellIs" dxfId="2751" priority="2625" operator="equal">
      <formula>0</formula>
    </cfRule>
  </conditionalFormatting>
  <conditionalFormatting sqref="AT139:AU139">
    <cfRule type="cellIs" dxfId="2750" priority="2624" operator="equal">
      <formula>0</formula>
    </cfRule>
  </conditionalFormatting>
  <conditionalFormatting sqref="AT138:AU138">
    <cfRule type="cellIs" dxfId="2749" priority="2623" operator="equal">
      <formula>0</formula>
    </cfRule>
  </conditionalFormatting>
  <conditionalFormatting sqref="AT139:AU139">
    <cfRule type="cellIs" dxfId="2748" priority="2622" operator="equal">
      <formula>0</formula>
    </cfRule>
  </conditionalFormatting>
  <conditionalFormatting sqref="AT139:AU139">
    <cfRule type="cellIs" dxfId="2747" priority="2621" operator="equal">
      <formula>0</formula>
    </cfRule>
  </conditionalFormatting>
  <conditionalFormatting sqref="AT140:AU140">
    <cfRule type="cellIs" dxfId="2746" priority="2620" operator="equal">
      <formula>0</formula>
    </cfRule>
  </conditionalFormatting>
  <conditionalFormatting sqref="AT139:AU139">
    <cfRule type="cellIs" dxfId="2745" priority="2619" operator="equal">
      <formula>0</formula>
    </cfRule>
  </conditionalFormatting>
  <conditionalFormatting sqref="AT140:AU140">
    <cfRule type="cellIs" dxfId="2744" priority="2618" operator="equal">
      <formula>0</formula>
    </cfRule>
  </conditionalFormatting>
  <conditionalFormatting sqref="AT140:AU140">
    <cfRule type="cellIs" dxfId="2743" priority="2617" operator="equal">
      <formula>0</formula>
    </cfRule>
  </conditionalFormatting>
  <conditionalFormatting sqref="AT141:AU141">
    <cfRule type="cellIs" dxfId="2742" priority="2616" operator="equal">
      <formula>0</formula>
    </cfRule>
  </conditionalFormatting>
  <conditionalFormatting sqref="AT140:AU140">
    <cfRule type="cellIs" dxfId="2741" priority="2615" operator="equal">
      <formula>0</formula>
    </cfRule>
  </conditionalFormatting>
  <conditionalFormatting sqref="AT141:AU141">
    <cfRule type="cellIs" dxfId="2740" priority="2614" operator="equal">
      <formula>0</formula>
    </cfRule>
  </conditionalFormatting>
  <conditionalFormatting sqref="AT141:AU141">
    <cfRule type="cellIs" dxfId="2739" priority="2613" operator="equal">
      <formula>0</formula>
    </cfRule>
  </conditionalFormatting>
  <conditionalFormatting sqref="AT142:AU142">
    <cfRule type="cellIs" dxfId="2738" priority="2612" operator="equal">
      <formula>0</formula>
    </cfRule>
  </conditionalFormatting>
  <conditionalFormatting sqref="AT143:AU143">
    <cfRule type="cellIs" dxfId="2737" priority="2611" operator="equal">
      <formula>0</formula>
    </cfRule>
  </conditionalFormatting>
  <conditionalFormatting sqref="AT137:AU137">
    <cfRule type="cellIs" dxfId="2736" priority="2610" operator="equal">
      <formula>0</formula>
    </cfRule>
  </conditionalFormatting>
  <conditionalFormatting sqref="AT138:AU138">
    <cfRule type="cellIs" dxfId="2735" priority="2609" operator="equal">
      <formula>0</formula>
    </cfRule>
  </conditionalFormatting>
  <conditionalFormatting sqref="AT138:AU138">
    <cfRule type="cellIs" dxfId="2734" priority="2608" operator="equal">
      <formula>0</formula>
    </cfRule>
  </conditionalFormatting>
  <conditionalFormatting sqref="AT139:AU139">
    <cfRule type="cellIs" dxfId="2733" priority="2607" operator="equal">
      <formula>0</formula>
    </cfRule>
  </conditionalFormatting>
  <conditionalFormatting sqref="AT138:AU138">
    <cfRule type="cellIs" dxfId="2732" priority="2606" operator="equal">
      <formula>0</formula>
    </cfRule>
  </conditionalFormatting>
  <conditionalFormatting sqref="AT139:AU139">
    <cfRule type="cellIs" dxfId="2731" priority="2605" operator="equal">
      <formula>0</formula>
    </cfRule>
  </conditionalFormatting>
  <conditionalFormatting sqref="AT139:AU139">
    <cfRule type="cellIs" dxfId="2730" priority="2604" operator="equal">
      <formula>0</formula>
    </cfRule>
  </conditionalFormatting>
  <conditionalFormatting sqref="AT140:AU140">
    <cfRule type="cellIs" dxfId="2729" priority="2603" operator="equal">
      <formula>0</formula>
    </cfRule>
  </conditionalFormatting>
  <conditionalFormatting sqref="AT139:AU139">
    <cfRule type="cellIs" dxfId="2728" priority="2602" operator="equal">
      <formula>0</formula>
    </cfRule>
  </conditionalFormatting>
  <conditionalFormatting sqref="AT140:AU140">
    <cfRule type="cellIs" dxfId="2727" priority="2601" operator="equal">
      <formula>0</formula>
    </cfRule>
  </conditionalFormatting>
  <conditionalFormatting sqref="AT140:AU140">
    <cfRule type="cellIs" dxfId="2726" priority="2600" operator="equal">
      <formula>0</formula>
    </cfRule>
  </conditionalFormatting>
  <conditionalFormatting sqref="AT141:AU141">
    <cfRule type="cellIs" dxfId="2725" priority="2599" operator="equal">
      <formula>0</formula>
    </cfRule>
  </conditionalFormatting>
  <conditionalFormatting sqref="AT140:AU140">
    <cfRule type="cellIs" dxfId="2724" priority="2598" operator="equal">
      <formula>0</formula>
    </cfRule>
  </conditionalFormatting>
  <conditionalFormatting sqref="AT141:AU141">
    <cfRule type="cellIs" dxfId="2723" priority="2597" operator="equal">
      <formula>0</formula>
    </cfRule>
  </conditionalFormatting>
  <conditionalFormatting sqref="AT141:AU141">
    <cfRule type="cellIs" dxfId="2722" priority="2596" operator="equal">
      <formula>0</formula>
    </cfRule>
  </conditionalFormatting>
  <conditionalFormatting sqref="AT142:AU142">
    <cfRule type="cellIs" dxfId="2721" priority="2595" operator="equal">
      <formula>0</formula>
    </cfRule>
  </conditionalFormatting>
  <conditionalFormatting sqref="AT136:AU136">
    <cfRule type="cellIs" dxfId="2720" priority="2594" operator="equal">
      <formula>0</formula>
    </cfRule>
  </conditionalFormatting>
  <conditionalFormatting sqref="AT137:AU137">
    <cfRule type="cellIs" dxfId="2719" priority="2593" operator="equal">
      <formula>0</formula>
    </cfRule>
  </conditionalFormatting>
  <conditionalFormatting sqref="AT137:AU137">
    <cfRule type="cellIs" dxfId="2718" priority="2592" operator="equal">
      <formula>0</formula>
    </cfRule>
  </conditionalFormatting>
  <conditionalFormatting sqref="AT138:AU138">
    <cfRule type="cellIs" dxfId="2717" priority="2591" operator="equal">
      <formula>0</formula>
    </cfRule>
  </conditionalFormatting>
  <conditionalFormatting sqref="AT137:AU137">
    <cfRule type="cellIs" dxfId="2716" priority="2590" operator="equal">
      <formula>0</formula>
    </cfRule>
  </conditionalFormatting>
  <conditionalFormatting sqref="AT138:AU138">
    <cfRule type="cellIs" dxfId="2715" priority="2589" operator="equal">
      <formula>0</formula>
    </cfRule>
  </conditionalFormatting>
  <conditionalFormatting sqref="AT138:AU138">
    <cfRule type="cellIs" dxfId="2714" priority="2588" operator="equal">
      <formula>0</formula>
    </cfRule>
  </conditionalFormatting>
  <conditionalFormatting sqref="AT139:AU139">
    <cfRule type="cellIs" dxfId="2713" priority="2587" operator="equal">
      <formula>0</formula>
    </cfRule>
  </conditionalFormatting>
  <conditionalFormatting sqref="AT138:AU138">
    <cfRule type="cellIs" dxfId="2712" priority="2586" operator="equal">
      <formula>0</formula>
    </cfRule>
  </conditionalFormatting>
  <conditionalFormatting sqref="AT139:AU139">
    <cfRule type="cellIs" dxfId="2711" priority="2585" operator="equal">
      <formula>0</formula>
    </cfRule>
  </conditionalFormatting>
  <conditionalFormatting sqref="AT139:AU139">
    <cfRule type="cellIs" dxfId="2710" priority="2584" operator="equal">
      <formula>0</formula>
    </cfRule>
  </conditionalFormatting>
  <conditionalFormatting sqref="AT140:AU140">
    <cfRule type="cellIs" dxfId="2709" priority="2583" operator="equal">
      <formula>0</formula>
    </cfRule>
  </conditionalFormatting>
  <conditionalFormatting sqref="AT139:AU139">
    <cfRule type="cellIs" dxfId="2708" priority="2582" operator="equal">
      <formula>0</formula>
    </cfRule>
  </conditionalFormatting>
  <conditionalFormatting sqref="AT140:AU140">
    <cfRule type="cellIs" dxfId="2707" priority="2581" operator="equal">
      <formula>0</formula>
    </cfRule>
  </conditionalFormatting>
  <conditionalFormatting sqref="AT140:AU140">
    <cfRule type="cellIs" dxfId="2706" priority="2580" operator="equal">
      <formula>0</formula>
    </cfRule>
  </conditionalFormatting>
  <conditionalFormatting sqref="AT141:AU141">
    <cfRule type="cellIs" dxfId="2705" priority="2579" operator="equal">
      <formula>0</formula>
    </cfRule>
  </conditionalFormatting>
  <conditionalFormatting sqref="AT139:AU139">
    <cfRule type="cellIs" dxfId="2704" priority="2578" operator="equal">
      <formula>0</formula>
    </cfRule>
  </conditionalFormatting>
  <conditionalFormatting sqref="AT140:AU140">
    <cfRule type="cellIs" dxfId="2703" priority="2577" operator="equal">
      <formula>0</formula>
    </cfRule>
  </conditionalFormatting>
  <conditionalFormatting sqref="AT140:AU140">
    <cfRule type="cellIs" dxfId="2702" priority="2576" operator="equal">
      <formula>0</formula>
    </cfRule>
  </conditionalFormatting>
  <conditionalFormatting sqref="AT141:AU141">
    <cfRule type="cellIs" dxfId="2701" priority="2575" operator="equal">
      <formula>0</formula>
    </cfRule>
  </conditionalFormatting>
  <conditionalFormatting sqref="AT140:AU140">
    <cfRule type="cellIs" dxfId="2700" priority="2574" operator="equal">
      <formula>0</formula>
    </cfRule>
  </conditionalFormatting>
  <conditionalFormatting sqref="AT141:AU141">
    <cfRule type="cellIs" dxfId="2699" priority="2573" operator="equal">
      <formula>0</formula>
    </cfRule>
  </conditionalFormatting>
  <conditionalFormatting sqref="AT141:AU141">
    <cfRule type="cellIs" dxfId="2698" priority="2572" operator="equal">
      <formula>0</formula>
    </cfRule>
  </conditionalFormatting>
  <conditionalFormatting sqref="AT142:AU142">
    <cfRule type="cellIs" dxfId="2697" priority="2571" operator="equal">
      <formula>0</formula>
    </cfRule>
  </conditionalFormatting>
  <conditionalFormatting sqref="AT141:AU141">
    <cfRule type="cellIs" dxfId="2696" priority="2570" operator="equal">
      <formula>0</formula>
    </cfRule>
  </conditionalFormatting>
  <conditionalFormatting sqref="AT142:AU142">
    <cfRule type="cellIs" dxfId="2695" priority="2569" operator="equal">
      <formula>0</formula>
    </cfRule>
  </conditionalFormatting>
  <conditionalFormatting sqref="AT142:AU142">
    <cfRule type="cellIs" dxfId="2694" priority="2568" operator="equal">
      <formula>0</formula>
    </cfRule>
  </conditionalFormatting>
  <conditionalFormatting sqref="AT143:AU143">
    <cfRule type="cellIs" dxfId="2693" priority="2567" operator="equal">
      <formula>0</formula>
    </cfRule>
  </conditionalFormatting>
  <conditionalFormatting sqref="AT142:AU142">
    <cfRule type="cellIs" dxfId="2692" priority="2566" operator="equal">
      <formula>0</formula>
    </cfRule>
  </conditionalFormatting>
  <conditionalFormatting sqref="AT143:AU143">
    <cfRule type="cellIs" dxfId="2691" priority="2565" operator="equal">
      <formula>0</formula>
    </cfRule>
  </conditionalFormatting>
  <conditionalFormatting sqref="AT143:AU143">
    <cfRule type="cellIs" dxfId="2690" priority="2564" operator="equal">
      <formula>0</formula>
    </cfRule>
  </conditionalFormatting>
  <conditionalFormatting sqref="AT144:AU144">
    <cfRule type="cellIs" dxfId="2689" priority="2563" operator="equal">
      <formula>0</formula>
    </cfRule>
  </conditionalFormatting>
  <conditionalFormatting sqref="AT138:AU138">
    <cfRule type="cellIs" dxfId="2688" priority="2562" operator="equal">
      <formula>0</formula>
    </cfRule>
  </conditionalFormatting>
  <conditionalFormatting sqref="AT139:AU139">
    <cfRule type="cellIs" dxfId="2687" priority="2561" operator="equal">
      <formula>0</formula>
    </cfRule>
  </conditionalFormatting>
  <conditionalFormatting sqref="AT139:AU139">
    <cfRule type="cellIs" dxfId="2686" priority="2560" operator="equal">
      <formula>0</formula>
    </cfRule>
  </conditionalFormatting>
  <conditionalFormatting sqref="AT140:AU140">
    <cfRule type="cellIs" dxfId="2685" priority="2559" operator="equal">
      <formula>0</formula>
    </cfRule>
  </conditionalFormatting>
  <conditionalFormatting sqref="AT139:AU139">
    <cfRule type="cellIs" dxfId="2684" priority="2558" operator="equal">
      <formula>0</formula>
    </cfRule>
  </conditionalFormatting>
  <conditionalFormatting sqref="AT140:AU140">
    <cfRule type="cellIs" dxfId="2683" priority="2557" operator="equal">
      <formula>0</formula>
    </cfRule>
  </conditionalFormatting>
  <conditionalFormatting sqref="AT140:AU140">
    <cfRule type="cellIs" dxfId="2682" priority="2556" operator="equal">
      <formula>0</formula>
    </cfRule>
  </conditionalFormatting>
  <conditionalFormatting sqref="AT141:AU141">
    <cfRule type="cellIs" dxfId="2681" priority="2555" operator="equal">
      <formula>0</formula>
    </cfRule>
  </conditionalFormatting>
  <conditionalFormatting sqref="AT140:AU140">
    <cfRule type="cellIs" dxfId="2680" priority="2554" operator="equal">
      <formula>0</formula>
    </cfRule>
  </conditionalFormatting>
  <conditionalFormatting sqref="AT141:AU141">
    <cfRule type="cellIs" dxfId="2679" priority="2553" operator="equal">
      <formula>0</formula>
    </cfRule>
  </conditionalFormatting>
  <conditionalFormatting sqref="AT141:AU141">
    <cfRule type="cellIs" dxfId="2678" priority="2552" operator="equal">
      <formula>0</formula>
    </cfRule>
  </conditionalFormatting>
  <conditionalFormatting sqref="AT142:AU142">
    <cfRule type="cellIs" dxfId="2677" priority="2551" operator="equal">
      <formula>0</formula>
    </cfRule>
  </conditionalFormatting>
  <conditionalFormatting sqref="AT141:AU141">
    <cfRule type="cellIs" dxfId="2676" priority="2550" operator="equal">
      <formula>0</formula>
    </cfRule>
  </conditionalFormatting>
  <conditionalFormatting sqref="AT142:AU142">
    <cfRule type="cellIs" dxfId="2675" priority="2549" operator="equal">
      <formula>0</formula>
    </cfRule>
  </conditionalFormatting>
  <conditionalFormatting sqref="AT142:AU142">
    <cfRule type="cellIs" dxfId="2674" priority="2548" operator="equal">
      <formula>0</formula>
    </cfRule>
  </conditionalFormatting>
  <conditionalFormatting sqref="AT143:AU143">
    <cfRule type="cellIs" dxfId="2673" priority="2547" operator="equal">
      <formula>0</formula>
    </cfRule>
  </conditionalFormatting>
  <conditionalFormatting sqref="AT144:AU144">
    <cfRule type="cellIs" dxfId="2672" priority="2546" operator="equal">
      <formula>0</formula>
    </cfRule>
  </conditionalFormatting>
  <conditionalFormatting sqref="AT138:AU138">
    <cfRule type="cellIs" dxfId="2671" priority="2545" operator="equal">
      <formula>0</formula>
    </cfRule>
  </conditionalFormatting>
  <conditionalFormatting sqref="AT139:AU139">
    <cfRule type="cellIs" dxfId="2670" priority="2544" operator="equal">
      <formula>0</formula>
    </cfRule>
  </conditionalFormatting>
  <conditionalFormatting sqref="AT139:AU139">
    <cfRule type="cellIs" dxfId="2669" priority="2543" operator="equal">
      <formula>0</formula>
    </cfRule>
  </conditionalFormatting>
  <conditionalFormatting sqref="AT140:AU140">
    <cfRule type="cellIs" dxfId="2668" priority="2542" operator="equal">
      <formula>0</formula>
    </cfRule>
  </conditionalFormatting>
  <conditionalFormatting sqref="AT139:AU139">
    <cfRule type="cellIs" dxfId="2667" priority="2541" operator="equal">
      <formula>0</formula>
    </cfRule>
  </conditionalFormatting>
  <conditionalFormatting sqref="AT140:AU140">
    <cfRule type="cellIs" dxfId="2666" priority="2540" operator="equal">
      <formula>0</formula>
    </cfRule>
  </conditionalFormatting>
  <conditionalFormatting sqref="AT140:AU140">
    <cfRule type="cellIs" dxfId="2665" priority="2539" operator="equal">
      <formula>0</formula>
    </cfRule>
  </conditionalFormatting>
  <conditionalFormatting sqref="AT141:AU141">
    <cfRule type="cellIs" dxfId="2664" priority="2538" operator="equal">
      <formula>0</formula>
    </cfRule>
  </conditionalFormatting>
  <conditionalFormatting sqref="AT140:AU140">
    <cfRule type="cellIs" dxfId="2663" priority="2537" operator="equal">
      <formula>0</formula>
    </cfRule>
  </conditionalFormatting>
  <conditionalFormatting sqref="AT141:AU141">
    <cfRule type="cellIs" dxfId="2662" priority="2536" operator="equal">
      <formula>0</formula>
    </cfRule>
  </conditionalFormatting>
  <conditionalFormatting sqref="AT141:AU141">
    <cfRule type="cellIs" dxfId="2661" priority="2535" operator="equal">
      <formula>0</formula>
    </cfRule>
  </conditionalFormatting>
  <conditionalFormatting sqref="AT142:AU142">
    <cfRule type="cellIs" dxfId="2660" priority="2534" operator="equal">
      <formula>0</formula>
    </cfRule>
  </conditionalFormatting>
  <conditionalFormatting sqref="AT141:AU141">
    <cfRule type="cellIs" dxfId="2659" priority="2533" operator="equal">
      <formula>0</formula>
    </cfRule>
  </conditionalFormatting>
  <conditionalFormatting sqref="AT142:AU142">
    <cfRule type="cellIs" dxfId="2658" priority="2532" operator="equal">
      <formula>0</formula>
    </cfRule>
  </conditionalFormatting>
  <conditionalFormatting sqref="AT142:AU142">
    <cfRule type="cellIs" dxfId="2657" priority="2531" operator="equal">
      <formula>0</formula>
    </cfRule>
  </conditionalFormatting>
  <conditionalFormatting sqref="AT143:AU143">
    <cfRule type="cellIs" dxfId="2656" priority="2530" operator="equal">
      <formula>0</formula>
    </cfRule>
  </conditionalFormatting>
  <conditionalFormatting sqref="AT137:AU137">
    <cfRule type="cellIs" dxfId="2655" priority="2529" operator="equal">
      <formula>0</formula>
    </cfRule>
  </conditionalFormatting>
  <conditionalFormatting sqref="AT138:AU138">
    <cfRule type="cellIs" dxfId="2654" priority="2528" operator="equal">
      <formula>0</formula>
    </cfRule>
  </conditionalFormatting>
  <conditionalFormatting sqref="AT138:AU138">
    <cfRule type="cellIs" dxfId="2653" priority="2527" operator="equal">
      <formula>0</formula>
    </cfRule>
  </conditionalFormatting>
  <conditionalFormatting sqref="AT139:AU139">
    <cfRule type="cellIs" dxfId="2652" priority="2526" operator="equal">
      <formula>0</formula>
    </cfRule>
  </conditionalFormatting>
  <conditionalFormatting sqref="AT138:AU138">
    <cfRule type="cellIs" dxfId="2651" priority="2525" operator="equal">
      <formula>0</formula>
    </cfRule>
  </conditionalFormatting>
  <conditionalFormatting sqref="AT139:AU139">
    <cfRule type="cellIs" dxfId="2650" priority="2524" operator="equal">
      <formula>0</formula>
    </cfRule>
  </conditionalFormatting>
  <conditionalFormatting sqref="AT139:AU139">
    <cfRule type="cellIs" dxfId="2649" priority="2523" operator="equal">
      <formula>0</formula>
    </cfRule>
  </conditionalFormatting>
  <conditionalFormatting sqref="AT140:AU140">
    <cfRule type="cellIs" dxfId="2648" priority="2522" operator="equal">
      <formula>0</formula>
    </cfRule>
  </conditionalFormatting>
  <conditionalFormatting sqref="AT139:AU139">
    <cfRule type="cellIs" dxfId="2647" priority="2521" operator="equal">
      <formula>0</formula>
    </cfRule>
  </conditionalFormatting>
  <conditionalFormatting sqref="AT140:AU140">
    <cfRule type="cellIs" dxfId="2646" priority="2520" operator="equal">
      <formula>0</formula>
    </cfRule>
  </conditionalFormatting>
  <conditionalFormatting sqref="AT140:AU140">
    <cfRule type="cellIs" dxfId="2645" priority="2519" operator="equal">
      <formula>0</formula>
    </cfRule>
  </conditionalFormatting>
  <conditionalFormatting sqref="AT141:AU141">
    <cfRule type="cellIs" dxfId="2644" priority="2518" operator="equal">
      <formula>0</formula>
    </cfRule>
  </conditionalFormatting>
  <conditionalFormatting sqref="AT140:AU140">
    <cfRule type="cellIs" dxfId="2643" priority="2517" operator="equal">
      <formula>0</formula>
    </cfRule>
  </conditionalFormatting>
  <conditionalFormatting sqref="AT141:AU141">
    <cfRule type="cellIs" dxfId="2642" priority="2516" operator="equal">
      <formula>0</formula>
    </cfRule>
  </conditionalFormatting>
  <conditionalFormatting sqref="AT141:AU141">
    <cfRule type="cellIs" dxfId="2641" priority="2515" operator="equal">
      <formula>0</formula>
    </cfRule>
  </conditionalFormatting>
  <conditionalFormatting sqref="AT142:AU142">
    <cfRule type="cellIs" dxfId="2640" priority="2514" operator="equal">
      <formula>0</formula>
    </cfRule>
  </conditionalFormatting>
  <conditionalFormatting sqref="AT139:AU139">
    <cfRule type="cellIs" dxfId="2639" priority="2513" operator="equal">
      <formula>0</formula>
    </cfRule>
  </conditionalFormatting>
  <conditionalFormatting sqref="AT140:AU140">
    <cfRule type="cellIs" dxfId="2638" priority="2512" operator="equal">
      <formula>0</formula>
    </cfRule>
  </conditionalFormatting>
  <conditionalFormatting sqref="AT140:AU140">
    <cfRule type="cellIs" dxfId="2637" priority="2511" operator="equal">
      <formula>0</formula>
    </cfRule>
  </conditionalFormatting>
  <conditionalFormatting sqref="AT141:AU141">
    <cfRule type="cellIs" dxfId="2636" priority="2510" operator="equal">
      <formula>0</formula>
    </cfRule>
  </conditionalFormatting>
  <conditionalFormatting sqref="AT140:AU140">
    <cfRule type="cellIs" dxfId="2635" priority="2509" operator="equal">
      <formula>0</formula>
    </cfRule>
  </conditionalFormatting>
  <conditionalFormatting sqref="AT141:AU141">
    <cfRule type="cellIs" dxfId="2634" priority="2508" operator="equal">
      <formula>0</formula>
    </cfRule>
  </conditionalFormatting>
  <conditionalFormatting sqref="AT141:AU141">
    <cfRule type="cellIs" dxfId="2633" priority="2507" operator="equal">
      <formula>0</formula>
    </cfRule>
  </conditionalFormatting>
  <conditionalFormatting sqref="AT142:AU142">
    <cfRule type="cellIs" dxfId="2632" priority="2506" operator="equal">
      <formula>0</formula>
    </cfRule>
  </conditionalFormatting>
  <conditionalFormatting sqref="AT141:AU141">
    <cfRule type="cellIs" dxfId="2631" priority="2505" operator="equal">
      <formula>0</formula>
    </cfRule>
  </conditionalFormatting>
  <conditionalFormatting sqref="AT142:AU142">
    <cfRule type="cellIs" dxfId="2630" priority="2504" operator="equal">
      <formula>0</formula>
    </cfRule>
  </conditionalFormatting>
  <conditionalFormatting sqref="AT142:AU142">
    <cfRule type="cellIs" dxfId="2629" priority="2503" operator="equal">
      <formula>0</formula>
    </cfRule>
  </conditionalFormatting>
  <conditionalFormatting sqref="AT143:AU143">
    <cfRule type="cellIs" dxfId="2628" priority="2502" operator="equal">
      <formula>0</formula>
    </cfRule>
  </conditionalFormatting>
  <conditionalFormatting sqref="AT142:AU142">
    <cfRule type="cellIs" dxfId="2627" priority="2501" operator="equal">
      <formula>0</formula>
    </cfRule>
  </conditionalFormatting>
  <conditionalFormatting sqref="AT143:AU143">
    <cfRule type="cellIs" dxfId="2626" priority="2500" operator="equal">
      <formula>0</formula>
    </cfRule>
  </conditionalFormatting>
  <conditionalFormatting sqref="AT143:AU143">
    <cfRule type="cellIs" dxfId="2625" priority="2499" operator="equal">
      <formula>0</formula>
    </cfRule>
  </conditionalFormatting>
  <conditionalFormatting sqref="AT144:AU144">
    <cfRule type="cellIs" dxfId="2624" priority="2498" operator="equal">
      <formula>0</formula>
    </cfRule>
  </conditionalFormatting>
  <conditionalFormatting sqref="AT138:AU138">
    <cfRule type="cellIs" dxfId="2623" priority="2497" operator="equal">
      <formula>0</formula>
    </cfRule>
  </conditionalFormatting>
  <conditionalFormatting sqref="AT139:AU139">
    <cfRule type="cellIs" dxfId="2622" priority="2496" operator="equal">
      <formula>0</formula>
    </cfRule>
  </conditionalFormatting>
  <conditionalFormatting sqref="AT139:AU139">
    <cfRule type="cellIs" dxfId="2621" priority="2495" operator="equal">
      <formula>0</formula>
    </cfRule>
  </conditionalFormatting>
  <conditionalFormatting sqref="AT140:AU140">
    <cfRule type="cellIs" dxfId="2620" priority="2494" operator="equal">
      <formula>0</formula>
    </cfRule>
  </conditionalFormatting>
  <conditionalFormatting sqref="AT139:AU139">
    <cfRule type="cellIs" dxfId="2619" priority="2493" operator="equal">
      <formula>0</formula>
    </cfRule>
  </conditionalFormatting>
  <conditionalFormatting sqref="AT140:AU140">
    <cfRule type="cellIs" dxfId="2618" priority="2492" operator="equal">
      <formula>0</formula>
    </cfRule>
  </conditionalFormatting>
  <conditionalFormatting sqref="AT140:AU140">
    <cfRule type="cellIs" dxfId="2617" priority="2491" operator="equal">
      <formula>0</formula>
    </cfRule>
  </conditionalFormatting>
  <conditionalFormatting sqref="AT141:AU141">
    <cfRule type="cellIs" dxfId="2616" priority="2490" operator="equal">
      <formula>0</formula>
    </cfRule>
  </conditionalFormatting>
  <conditionalFormatting sqref="AT140:AU140">
    <cfRule type="cellIs" dxfId="2615" priority="2489" operator="equal">
      <formula>0</formula>
    </cfRule>
  </conditionalFormatting>
  <conditionalFormatting sqref="AT141:AU141">
    <cfRule type="cellIs" dxfId="2614" priority="2488" operator="equal">
      <formula>0</formula>
    </cfRule>
  </conditionalFormatting>
  <conditionalFormatting sqref="AT141:AU141">
    <cfRule type="cellIs" dxfId="2613" priority="2487" operator="equal">
      <formula>0</formula>
    </cfRule>
  </conditionalFormatting>
  <conditionalFormatting sqref="AT142:AU142">
    <cfRule type="cellIs" dxfId="2612" priority="2486" operator="equal">
      <formula>0</formula>
    </cfRule>
  </conditionalFormatting>
  <conditionalFormatting sqref="AT141:AU141">
    <cfRule type="cellIs" dxfId="2611" priority="2485" operator="equal">
      <formula>0</formula>
    </cfRule>
  </conditionalFormatting>
  <conditionalFormatting sqref="AT142:AU142">
    <cfRule type="cellIs" dxfId="2610" priority="2484" operator="equal">
      <formula>0</formula>
    </cfRule>
  </conditionalFormatting>
  <conditionalFormatting sqref="AT142:AU142">
    <cfRule type="cellIs" dxfId="2609" priority="2483" operator="equal">
      <formula>0</formula>
    </cfRule>
  </conditionalFormatting>
  <conditionalFormatting sqref="AT143:AU143">
    <cfRule type="cellIs" dxfId="2608" priority="2482" operator="equal">
      <formula>0</formula>
    </cfRule>
  </conditionalFormatting>
  <conditionalFormatting sqref="AT144:AU144">
    <cfRule type="cellIs" dxfId="2607" priority="2481" operator="equal">
      <formula>0</formula>
    </cfRule>
  </conditionalFormatting>
  <conditionalFormatting sqref="AT138:AU138">
    <cfRule type="cellIs" dxfId="2606" priority="2480" operator="equal">
      <formula>0</formula>
    </cfRule>
  </conditionalFormatting>
  <conditionalFormatting sqref="AT139:AU139">
    <cfRule type="cellIs" dxfId="2605" priority="2479" operator="equal">
      <formula>0</formula>
    </cfRule>
  </conditionalFormatting>
  <conditionalFormatting sqref="AT139:AU139">
    <cfRule type="cellIs" dxfId="2604" priority="2478" operator="equal">
      <formula>0</formula>
    </cfRule>
  </conditionalFormatting>
  <conditionalFormatting sqref="AT140:AU140">
    <cfRule type="cellIs" dxfId="2603" priority="2477" operator="equal">
      <formula>0</formula>
    </cfRule>
  </conditionalFormatting>
  <conditionalFormatting sqref="AT139:AU139">
    <cfRule type="cellIs" dxfId="2602" priority="2476" operator="equal">
      <formula>0</formula>
    </cfRule>
  </conditionalFormatting>
  <conditionalFormatting sqref="AT140:AU140">
    <cfRule type="cellIs" dxfId="2601" priority="2475" operator="equal">
      <formula>0</formula>
    </cfRule>
  </conditionalFormatting>
  <conditionalFormatting sqref="AT140:AU140">
    <cfRule type="cellIs" dxfId="2600" priority="2474" operator="equal">
      <formula>0</formula>
    </cfRule>
  </conditionalFormatting>
  <conditionalFormatting sqref="AT141:AU141">
    <cfRule type="cellIs" dxfId="2599" priority="2473" operator="equal">
      <formula>0</formula>
    </cfRule>
  </conditionalFormatting>
  <conditionalFormatting sqref="AT140:AU140">
    <cfRule type="cellIs" dxfId="2598" priority="2472" operator="equal">
      <formula>0</formula>
    </cfRule>
  </conditionalFormatting>
  <conditionalFormatting sqref="AT141:AU141">
    <cfRule type="cellIs" dxfId="2597" priority="2471" operator="equal">
      <formula>0</formula>
    </cfRule>
  </conditionalFormatting>
  <conditionalFormatting sqref="AT141:AU141">
    <cfRule type="cellIs" dxfId="2596" priority="2470" operator="equal">
      <formula>0</formula>
    </cfRule>
  </conditionalFormatting>
  <conditionalFormatting sqref="AT142:AU142">
    <cfRule type="cellIs" dxfId="2595" priority="2469" operator="equal">
      <formula>0</formula>
    </cfRule>
  </conditionalFormatting>
  <conditionalFormatting sqref="AT141:AU141">
    <cfRule type="cellIs" dxfId="2594" priority="2468" operator="equal">
      <formula>0</formula>
    </cfRule>
  </conditionalFormatting>
  <conditionalFormatting sqref="AT142:AU142">
    <cfRule type="cellIs" dxfId="2593" priority="2467" operator="equal">
      <formula>0</formula>
    </cfRule>
  </conditionalFormatting>
  <conditionalFormatting sqref="AT142:AU142">
    <cfRule type="cellIs" dxfId="2592" priority="2466" operator="equal">
      <formula>0</formula>
    </cfRule>
  </conditionalFormatting>
  <conditionalFormatting sqref="AT143:AU143">
    <cfRule type="cellIs" dxfId="2591" priority="2465" operator="equal">
      <formula>0</formula>
    </cfRule>
  </conditionalFormatting>
  <conditionalFormatting sqref="AT137:AU137">
    <cfRule type="cellIs" dxfId="2590" priority="2464" operator="equal">
      <formula>0</formula>
    </cfRule>
  </conditionalFormatting>
  <conditionalFormatting sqref="AT138:AU138">
    <cfRule type="cellIs" dxfId="2589" priority="2463" operator="equal">
      <formula>0</formula>
    </cfRule>
  </conditionalFormatting>
  <conditionalFormatting sqref="AT138:AU138">
    <cfRule type="cellIs" dxfId="2588" priority="2462" operator="equal">
      <formula>0</formula>
    </cfRule>
  </conditionalFormatting>
  <conditionalFormatting sqref="AT139:AU139">
    <cfRule type="cellIs" dxfId="2587" priority="2461" operator="equal">
      <formula>0</formula>
    </cfRule>
  </conditionalFormatting>
  <conditionalFormatting sqref="AT138:AU138">
    <cfRule type="cellIs" dxfId="2586" priority="2460" operator="equal">
      <formula>0</formula>
    </cfRule>
  </conditionalFormatting>
  <conditionalFormatting sqref="AT139:AU139">
    <cfRule type="cellIs" dxfId="2585" priority="2459" operator="equal">
      <formula>0</formula>
    </cfRule>
  </conditionalFormatting>
  <conditionalFormatting sqref="AT139:AU139">
    <cfRule type="cellIs" dxfId="2584" priority="2458" operator="equal">
      <formula>0</formula>
    </cfRule>
  </conditionalFormatting>
  <conditionalFormatting sqref="AT140:AU140">
    <cfRule type="cellIs" dxfId="2583" priority="2457" operator="equal">
      <formula>0</formula>
    </cfRule>
  </conditionalFormatting>
  <conditionalFormatting sqref="AT139:AU139">
    <cfRule type="cellIs" dxfId="2582" priority="2456" operator="equal">
      <formula>0</formula>
    </cfRule>
  </conditionalFormatting>
  <conditionalFormatting sqref="AT140:AU140">
    <cfRule type="cellIs" dxfId="2581" priority="2455" operator="equal">
      <formula>0</formula>
    </cfRule>
  </conditionalFormatting>
  <conditionalFormatting sqref="AT140:AU140">
    <cfRule type="cellIs" dxfId="2580" priority="2454" operator="equal">
      <formula>0</formula>
    </cfRule>
  </conditionalFormatting>
  <conditionalFormatting sqref="AT141:AU141">
    <cfRule type="cellIs" dxfId="2579" priority="2453" operator="equal">
      <formula>0</formula>
    </cfRule>
  </conditionalFormatting>
  <conditionalFormatting sqref="AT140:AU140">
    <cfRule type="cellIs" dxfId="2578" priority="2452" operator="equal">
      <formula>0</formula>
    </cfRule>
  </conditionalFormatting>
  <conditionalFormatting sqref="AT141:AU141">
    <cfRule type="cellIs" dxfId="2577" priority="2451" operator="equal">
      <formula>0</formula>
    </cfRule>
  </conditionalFormatting>
  <conditionalFormatting sqref="AT141:AU141">
    <cfRule type="cellIs" dxfId="2576" priority="2450" operator="equal">
      <formula>0</formula>
    </cfRule>
  </conditionalFormatting>
  <conditionalFormatting sqref="AT142:AU142">
    <cfRule type="cellIs" dxfId="2575" priority="2449" operator="equal">
      <formula>0</formula>
    </cfRule>
  </conditionalFormatting>
  <conditionalFormatting sqref="AT140:AU140">
    <cfRule type="cellIs" dxfId="2574" priority="2448" operator="equal">
      <formula>0</formula>
    </cfRule>
  </conditionalFormatting>
  <conditionalFormatting sqref="AT141:AU141">
    <cfRule type="cellIs" dxfId="2573" priority="2447" operator="equal">
      <formula>0</formula>
    </cfRule>
  </conditionalFormatting>
  <conditionalFormatting sqref="AT141:AU141">
    <cfRule type="cellIs" dxfId="2572" priority="2446" operator="equal">
      <formula>0</formula>
    </cfRule>
  </conditionalFormatting>
  <conditionalFormatting sqref="AT142:AU142">
    <cfRule type="cellIs" dxfId="2571" priority="2445" operator="equal">
      <formula>0</formula>
    </cfRule>
  </conditionalFormatting>
  <conditionalFormatting sqref="AT141:AU141">
    <cfRule type="cellIs" dxfId="2570" priority="2444" operator="equal">
      <formula>0</formula>
    </cfRule>
  </conditionalFormatting>
  <conditionalFormatting sqref="AT142:AU142">
    <cfRule type="cellIs" dxfId="2569" priority="2443" operator="equal">
      <formula>0</formula>
    </cfRule>
  </conditionalFormatting>
  <conditionalFormatting sqref="AT142:AU142">
    <cfRule type="cellIs" dxfId="2568" priority="2442" operator="equal">
      <formula>0</formula>
    </cfRule>
  </conditionalFormatting>
  <conditionalFormatting sqref="AT143:AU143">
    <cfRule type="cellIs" dxfId="2567" priority="2441" operator="equal">
      <formula>0</formula>
    </cfRule>
  </conditionalFormatting>
  <conditionalFormatting sqref="AT142:AU142">
    <cfRule type="cellIs" dxfId="2566" priority="2440" operator="equal">
      <formula>0</formula>
    </cfRule>
  </conditionalFormatting>
  <conditionalFormatting sqref="AT143:AU143">
    <cfRule type="cellIs" dxfId="2565" priority="2439" operator="equal">
      <formula>0</formula>
    </cfRule>
  </conditionalFormatting>
  <conditionalFormatting sqref="AT143:AU143">
    <cfRule type="cellIs" dxfId="2564" priority="2438" operator="equal">
      <formula>0</formula>
    </cfRule>
  </conditionalFormatting>
  <conditionalFormatting sqref="AT144:AU144">
    <cfRule type="cellIs" dxfId="2563" priority="2437" operator="equal">
      <formula>0</formula>
    </cfRule>
  </conditionalFormatting>
  <conditionalFormatting sqref="AT143:AU143">
    <cfRule type="cellIs" dxfId="2562" priority="2436" operator="equal">
      <formula>0</formula>
    </cfRule>
  </conditionalFormatting>
  <conditionalFormatting sqref="AT144:AU144">
    <cfRule type="cellIs" dxfId="2561" priority="2435" operator="equal">
      <formula>0</formula>
    </cfRule>
  </conditionalFormatting>
  <conditionalFormatting sqref="AT144:AU144">
    <cfRule type="cellIs" dxfId="2560" priority="2434" operator="equal">
      <formula>0</formula>
    </cfRule>
  </conditionalFormatting>
  <conditionalFormatting sqref="AT139:AU139">
    <cfRule type="cellIs" dxfId="2559" priority="2433" operator="equal">
      <formula>0</formula>
    </cfRule>
  </conditionalFormatting>
  <conditionalFormatting sqref="AT140:AU140">
    <cfRule type="cellIs" dxfId="2558" priority="2432" operator="equal">
      <formula>0</formula>
    </cfRule>
  </conditionalFormatting>
  <conditionalFormatting sqref="AT140:AU140">
    <cfRule type="cellIs" dxfId="2557" priority="2431" operator="equal">
      <formula>0</formula>
    </cfRule>
  </conditionalFormatting>
  <conditionalFormatting sqref="AT141:AU141">
    <cfRule type="cellIs" dxfId="2556" priority="2430" operator="equal">
      <formula>0</formula>
    </cfRule>
  </conditionalFormatting>
  <conditionalFormatting sqref="AT140:AU140">
    <cfRule type="cellIs" dxfId="2555" priority="2429" operator="equal">
      <formula>0</formula>
    </cfRule>
  </conditionalFormatting>
  <conditionalFormatting sqref="AT141:AU141">
    <cfRule type="cellIs" dxfId="2554" priority="2428" operator="equal">
      <formula>0</formula>
    </cfRule>
  </conditionalFormatting>
  <conditionalFormatting sqref="AT141:AU141">
    <cfRule type="cellIs" dxfId="2553" priority="2427" operator="equal">
      <formula>0</formula>
    </cfRule>
  </conditionalFormatting>
  <conditionalFormatting sqref="AT142:AU142">
    <cfRule type="cellIs" dxfId="2552" priority="2426" operator="equal">
      <formula>0</formula>
    </cfRule>
  </conditionalFormatting>
  <conditionalFormatting sqref="AT141:AU141">
    <cfRule type="cellIs" dxfId="2551" priority="2425" operator="equal">
      <formula>0</formula>
    </cfRule>
  </conditionalFormatting>
  <conditionalFormatting sqref="AT142:AU142">
    <cfRule type="cellIs" dxfId="2550" priority="2424" operator="equal">
      <formula>0</formula>
    </cfRule>
  </conditionalFormatting>
  <conditionalFormatting sqref="AT142:AU142">
    <cfRule type="cellIs" dxfId="2549" priority="2423" operator="equal">
      <formula>0</formula>
    </cfRule>
  </conditionalFormatting>
  <conditionalFormatting sqref="AT143:AU143">
    <cfRule type="cellIs" dxfId="2548" priority="2422" operator="equal">
      <formula>0</formula>
    </cfRule>
  </conditionalFormatting>
  <conditionalFormatting sqref="AT142:AU142">
    <cfRule type="cellIs" dxfId="2547" priority="2421" operator="equal">
      <formula>0</formula>
    </cfRule>
  </conditionalFormatting>
  <conditionalFormatting sqref="AT143:AU143">
    <cfRule type="cellIs" dxfId="2546" priority="2420" operator="equal">
      <formula>0</formula>
    </cfRule>
  </conditionalFormatting>
  <conditionalFormatting sqref="AT143:AU143">
    <cfRule type="cellIs" dxfId="2545" priority="2419" operator="equal">
      <formula>0</formula>
    </cfRule>
  </conditionalFormatting>
  <conditionalFormatting sqref="AT144:AU144">
    <cfRule type="cellIs" dxfId="2544" priority="2418" operator="equal">
      <formula>0</formula>
    </cfRule>
  </conditionalFormatting>
  <conditionalFormatting sqref="AT139:AU139">
    <cfRule type="cellIs" dxfId="2543" priority="2417" operator="equal">
      <formula>0</formula>
    </cfRule>
  </conditionalFormatting>
  <conditionalFormatting sqref="AT140:AU140">
    <cfRule type="cellIs" dxfId="2542" priority="2416" operator="equal">
      <formula>0</formula>
    </cfRule>
  </conditionalFormatting>
  <conditionalFormatting sqref="AT140:AU140">
    <cfRule type="cellIs" dxfId="2541" priority="2415" operator="equal">
      <formula>0</formula>
    </cfRule>
  </conditionalFormatting>
  <conditionalFormatting sqref="AT141:AU141">
    <cfRule type="cellIs" dxfId="2540" priority="2414" operator="equal">
      <formula>0</formula>
    </cfRule>
  </conditionalFormatting>
  <conditionalFormatting sqref="AT140:AU140">
    <cfRule type="cellIs" dxfId="2539" priority="2413" operator="equal">
      <formula>0</formula>
    </cfRule>
  </conditionalFormatting>
  <conditionalFormatting sqref="AT141:AU141">
    <cfRule type="cellIs" dxfId="2538" priority="2412" operator="equal">
      <formula>0</formula>
    </cfRule>
  </conditionalFormatting>
  <conditionalFormatting sqref="AT141:AU141">
    <cfRule type="cellIs" dxfId="2537" priority="2411" operator="equal">
      <formula>0</formula>
    </cfRule>
  </conditionalFormatting>
  <conditionalFormatting sqref="AT142:AU142">
    <cfRule type="cellIs" dxfId="2536" priority="2410" operator="equal">
      <formula>0</formula>
    </cfRule>
  </conditionalFormatting>
  <conditionalFormatting sqref="AT141:AU141">
    <cfRule type="cellIs" dxfId="2535" priority="2409" operator="equal">
      <formula>0</formula>
    </cfRule>
  </conditionalFormatting>
  <conditionalFormatting sqref="AT142:AU142">
    <cfRule type="cellIs" dxfId="2534" priority="2408" operator="equal">
      <formula>0</formula>
    </cfRule>
  </conditionalFormatting>
  <conditionalFormatting sqref="AT142:AU142">
    <cfRule type="cellIs" dxfId="2533" priority="2407" operator="equal">
      <formula>0</formula>
    </cfRule>
  </conditionalFormatting>
  <conditionalFormatting sqref="AT143:AU143">
    <cfRule type="cellIs" dxfId="2532" priority="2406" operator="equal">
      <formula>0</formula>
    </cfRule>
  </conditionalFormatting>
  <conditionalFormatting sqref="AT142:AU142">
    <cfRule type="cellIs" dxfId="2531" priority="2405" operator="equal">
      <formula>0</formula>
    </cfRule>
  </conditionalFormatting>
  <conditionalFormatting sqref="AT143:AU143">
    <cfRule type="cellIs" dxfId="2530" priority="2404" operator="equal">
      <formula>0</formula>
    </cfRule>
  </conditionalFormatting>
  <conditionalFormatting sqref="AT143:AU143">
    <cfRule type="cellIs" dxfId="2529" priority="2403" operator="equal">
      <formula>0</formula>
    </cfRule>
  </conditionalFormatting>
  <conditionalFormatting sqref="AT144:AU144">
    <cfRule type="cellIs" dxfId="2528" priority="2402" operator="equal">
      <formula>0</formula>
    </cfRule>
  </conditionalFormatting>
  <conditionalFormatting sqref="AT138:AU138">
    <cfRule type="cellIs" dxfId="2527" priority="2401" operator="equal">
      <formula>0</formula>
    </cfRule>
  </conditionalFormatting>
  <conditionalFormatting sqref="AT139:AU139">
    <cfRule type="cellIs" dxfId="2526" priority="2400" operator="equal">
      <formula>0</formula>
    </cfRule>
  </conditionalFormatting>
  <conditionalFormatting sqref="AT139:AU139">
    <cfRule type="cellIs" dxfId="2525" priority="2399" operator="equal">
      <formula>0</formula>
    </cfRule>
  </conditionalFormatting>
  <conditionalFormatting sqref="AT140:AU140">
    <cfRule type="cellIs" dxfId="2524" priority="2398" operator="equal">
      <formula>0</formula>
    </cfRule>
  </conditionalFormatting>
  <conditionalFormatting sqref="AT139:AU139">
    <cfRule type="cellIs" dxfId="2523" priority="2397" operator="equal">
      <formula>0</formula>
    </cfRule>
  </conditionalFormatting>
  <conditionalFormatting sqref="AT140:AU140">
    <cfRule type="cellIs" dxfId="2522" priority="2396" operator="equal">
      <formula>0</formula>
    </cfRule>
  </conditionalFormatting>
  <conditionalFormatting sqref="AT140:AU140">
    <cfRule type="cellIs" dxfId="2521" priority="2395" operator="equal">
      <formula>0</formula>
    </cfRule>
  </conditionalFormatting>
  <conditionalFormatting sqref="AT141:AU141">
    <cfRule type="cellIs" dxfId="2520" priority="2394" operator="equal">
      <formula>0</formula>
    </cfRule>
  </conditionalFormatting>
  <conditionalFormatting sqref="AT140:AU140">
    <cfRule type="cellIs" dxfId="2519" priority="2393" operator="equal">
      <formula>0</formula>
    </cfRule>
  </conditionalFormatting>
  <conditionalFormatting sqref="AT141:AU141">
    <cfRule type="cellIs" dxfId="2518" priority="2392" operator="equal">
      <formula>0</formula>
    </cfRule>
  </conditionalFormatting>
  <conditionalFormatting sqref="AT141:AU141">
    <cfRule type="cellIs" dxfId="2517" priority="2391" operator="equal">
      <formula>0</formula>
    </cfRule>
  </conditionalFormatting>
  <conditionalFormatting sqref="AT142:AU142">
    <cfRule type="cellIs" dxfId="2516" priority="2390" operator="equal">
      <formula>0</formula>
    </cfRule>
  </conditionalFormatting>
  <conditionalFormatting sqref="AT141:AU141">
    <cfRule type="cellIs" dxfId="2515" priority="2389" operator="equal">
      <formula>0</formula>
    </cfRule>
  </conditionalFormatting>
  <conditionalFormatting sqref="AT142:AU142">
    <cfRule type="cellIs" dxfId="2514" priority="2388" operator="equal">
      <formula>0</formula>
    </cfRule>
  </conditionalFormatting>
  <conditionalFormatting sqref="AT142:AU142">
    <cfRule type="cellIs" dxfId="2513" priority="2387" operator="equal">
      <formula>0</formula>
    </cfRule>
  </conditionalFormatting>
  <conditionalFormatting sqref="AT143:AU143">
    <cfRule type="cellIs" dxfId="2512" priority="2386" operator="equal">
      <formula>0</formula>
    </cfRule>
  </conditionalFormatting>
  <conditionalFormatting sqref="AT142:AU142">
    <cfRule type="cellIs" dxfId="2511" priority="2385" operator="equal">
      <formula>0</formula>
    </cfRule>
  </conditionalFormatting>
  <conditionalFormatting sqref="AT142:AU142">
    <cfRule type="cellIs" dxfId="2510" priority="2384" operator="equal">
      <formula>0</formula>
    </cfRule>
  </conditionalFormatting>
  <conditionalFormatting sqref="AT142:AU142">
    <cfRule type="cellIs" dxfId="2509" priority="2383" operator="equal">
      <formula>0</formula>
    </cfRule>
  </conditionalFormatting>
  <conditionalFormatting sqref="AT142:AU142">
    <cfRule type="cellIs" dxfId="2508" priority="2382" operator="equal">
      <formula>0</formula>
    </cfRule>
  </conditionalFormatting>
  <conditionalFormatting sqref="AT142:AU142">
    <cfRule type="cellIs" dxfId="2507" priority="2381" operator="equal">
      <formula>0</formula>
    </cfRule>
  </conditionalFormatting>
  <conditionalFormatting sqref="AT142:AU142">
    <cfRule type="cellIs" dxfId="2506" priority="2380" operator="equal">
      <formula>0</formula>
    </cfRule>
  </conditionalFormatting>
  <conditionalFormatting sqref="AT142:AU142">
    <cfRule type="cellIs" dxfId="2505" priority="2379" operator="equal">
      <formula>0</formula>
    </cfRule>
  </conditionalFormatting>
  <conditionalFormatting sqref="AT142:AU142">
    <cfRule type="cellIs" dxfId="2504" priority="2378" operator="equal">
      <formula>0</formula>
    </cfRule>
  </conditionalFormatting>
  <conditionalFormatting sqref="AT142:AU142">
    <cfRule type="cellIs" dxfId="2503" priority="2377" operator="equal">
      <formula>0</formula>
    </cfRule>
  </conditionalFormatting>
  <conditionalFormatting sqref="AT142:AU142">
    <cfRule type="cellIs" dxfId="2502" priority="2376" operator="equal">
      <formula>0</formula>
    </cfRule>
  </conditionalFormatting>
  <conditionalFormatting sqref="AT142:AU142">
    <cfRule type="cellIs" dxfId="2501" priority="2375" operator="equal">
      <formula>0</formula>
    </cfRule>
  </conditionalFormatting>
  <conditionalFormatting sqref="AT142:AU142">
    <cfRule type="cellIs" dxfId="2500" priority="2374" operator="equal">
      <formula>0</formula>
    </cfRule>
  </conditionalFormatting>
  <conditionalFormatting sqref="AT142:AU142">
    <cfRule type="cellIs" dxfId="2499" priority="2373" operator="equal">
      <formula>0</formula>
    </cfRule>
  </conditionalFormatting>
  <conditionalFormatting sqref="AT142:AU142">
    <cfRule type="cellIs" dxfId="2498" priority="2372" operator="equal">
      <formula>0</formula>
    </cfRule>
  </conditionalFormatting>
  <conditionalFormatting sqref="AT142:AU142">
    <cfRule type="cellIs" dxfId="2497" priority="2371" operator="equal">
      <formula>0</formula>
    </cfRule>
  </conditionalFormatting>
  <conditionalFormatting sqref="AT142:AU142">
    <cfRule type="cellIs" dxfId="2496" priority="2370" operator="equal">
      <formula>0</formula>
    </cfRule>
  </conditionalFormatting>
  <conditionalFormatting sqref="AT142:AU142">
    <cfRule type="cellIs" dxfId="2495" priority="2369" operator="equal">
      <formula>0</formula>
    </cfRule>
  </conditionalFormatting>
  <conditionalFormatting sqref="AT142:AU142">
    <cfRule type="cellIs" dxfId="2494" priority="2368" operator="equal">
      <formula>0</formula>
    </cfRule>
  </conditionalFormatting>
  <conditionalFormatting sqref="AT142:AU142">
    <cfRule type="cellIs" dxfId="2493" priority="2367" operator="equal">
      <formula>0</formula>
    </cfRule>
  </conditionalFormatting>
  <conditionalFormatting sqref="AT142:AU142">
    <cfRule type="cellIs" dxfId="2492" priority="2366" operator="equal">
      <formula>0</formula>
    </cfRule>
  </conditionalFormatting>
  <conditionalFormatting sqref="AT142:AU142">
    <cfRule type="cellIs" dxfId="2491" priority="2365" operator="equal">
      <formula>0</formula>
    </cfRule>
  </conditionalFormatting>
  <conditionalFormatting sqref="AT142:AU142">
    <cfRule type="cellIs" dxfId="2490" priority="2364" operator="equal">
      <formula>0</formula>
    </cfRule>
  </conditionalFormatting>
  <conditionalFormatting sqref="AT142:AU142">
    <cfRule type="cellIs" dxfId="2489" priority="2363" operator="equal">
      <formula>0</formula>
    </cfRule>
  </conditionalFormatting>
  <conditionalFormatting sqref="AT142:AU142">
    <cfRule type="cellIs" dxfId="2488" priority="2362" operator="equal">
      <formula>0</formula>
    </cfRule>
  </conditionalFormatting>
  <conditionalFormatting sqref="AT142:AU142">
    <cfRule type="cellIs" dxfId="2487" priority="2361" operator="equal">
      <formula>0</formula>
    </cfRule>
  </conditionalFormatting>
  <conditionalFormatting sqref="AT142:AU142">
    <cfRule type="cellIs" dxfId="2486" priority="2360" operator="equal">
      <formula>0</formula>
    </cfRule>
  </conditionalFormatting>
  <conditionalFormatting sqref="AT142:AU142">
    <cfRule type="cellIs" dxfId="2485" priority="2359" operator="equal">
      <formula>0</formula>
    </cfRule>
  </conditionalFormatting>
  <conditionalFormatting sqref="AT142:AU142">
    <cfRule type="cellIs" dxfId="2484" priority="2358" operator="equal">
      <formula>0</formula>
    </cfRule>
  </conditionalFormatting>
  <conditionalFormatting sqref="AT142:AU142">
    <cfRule type="cellIs" dxfId="2483" priority="2357" operator="equal">
      <formula>0</formula>
    </cfRule>
  </conditionalFormatting>
  <conditionalFormatting sqref="AT142:AU142">
    <cfRule type="cellIs" dxfId="2482" priority="2356" operator="equal">
      <formula>0</formula>
    </cfRule>
  </conditionalFormatting>
  <conditionalFormatting sqref="AT142:AU142">
    <cfRule type="cellIs" dxfId="2481" priority="2355" operator="equal">
      <formula>0</formula>
    </cfRule>
  </conditionalFormatting>
  <conditionalFormatting sqref="AT142:AU142">
    <cfRule type="cellIs" dxfId="2480" priority="2354" operator="equal">
      <formula>0</formula>
    </cfRule>
  </conditionalFormatting>
  <conditionalFormatting sqref="AT142:AU142">
    <cfRule type="cellIs" dxfId="2479" priority="2353" operator="equal">
      <formula>0</formula>
    </cfRule>
  </conditionalFormatting>
  <conditionalFormatting sqref="AT142:AU142">
    <cfRule type="cellIs" dxfId="2478" priority="2352" operator="equal">
      <formula>0</formula>
    </cfRule>
  </conditionalFormatting>
  <conditionalFormatting sqref="AT136:AU136">
    <cfRule type="cellIs" dxfId="2477" priority="2351" operator="equal">
      <formula>0</formula>
    </cfRule>
  </conditionalFormatting>
  <conditionalFormatting sqref="AT133:AU133">
    <cfRule type="cellIs" dxfId="2476" priority="2350" operator="equal">
      <formula>0</formula>
    </cfRule>
  </conditionalFormatting>
  <conditionalFormatting sqref="AT147:AU147">
    <cfRule type="cellIs" dxfId="2475" priority="2349" operator="equal">
      <formula>0</formula>
    </cfRule>
  </conditionalFormatting>
  <conditionalFormatting sqref="AT146:AU146">
    <cfRule type="cellIs" dxfId="2474" priority="2348" operator="equal">
      <formula>0</formula>
    </cfRule>
  </conditionalFormatting>
  <conditionalFormatting sqref="AT147:AU147">
    <cfRule type="cellIs" dxfId="2473" priority="2347" operator="equal">
      <formula>0</formula>
    </cfRule>
  </conditionalFormatting>
  <conditionalFormatting sqref="AT147:AU147">
    <cfRule type="cellIs" dxfId="2472" priority="2346" operator="equal">
      <formula>0</formula>
    </cfRule>
  </conditionalFormatting>
  <conditionalFormatting sqref="AT147:AU147">
    <cfRule type="cellIs" dxfId="2471" priority="2345" operator="equal">
      <formula>0</formula>
    </cfRule>
  </conditionalFormatting>
  <conditionalFormatting sqref="AT146:AU146">
    <cfRule type="cellIs" dxfId="2470" priority="2344" operator="equal">
      <formula>0</formula>
    </cfRule>
  </conditionalFormatting>
  <conditionalFormatting sqref="AT147:AU147">
    <cfRule type="cellIs" dxfId="2469" priority="2343" operator="equal">
      <formula>0</formula>
    </cfRule>
  </conditionalFormatting>
  <conditionalFormatting sqref="AT147:AU147">
    <cfRule type="cellIs" dxfId="2468" priority="2342" operator="equal">
      <formula>0</formula>
    </cfRule>
  </conditionalFormatting>
  <conditionalFormatting sqref="AT147:AU147">
    <cfRule type="cellIs" dxfId="2467" priority="2341" operator="equal">
      <formula>0</formula>
    </cfRule>
  </conditionalFormatting>
  <conditionalFormatting sqref="AT145:AU145">
    <cfRule type="cellIs" dxfId="2466" priority="2340" operator="equal">
      <formula>0</formula>
    </cfRule>
  </conditionalFormatting>
  <conditionalFormatting sqref="AT146:AU146">
    <cfRule type="cellIs" dxfId="2465" priority="2339" operator="equal">
      <formula>0</formula>
    </cfRule>
  </conditionalFormatting>
  <conditionalFormatting sqref="AT146:AU146">
    <cfRule type="cellIs" dxfId="2464" priority="2338" operator="equal">
      <formula>0</formula>
    </cfRule>
  </conditionalFormatting>
  <conditionalFormatting sqref="AT147:AU147">
    <cfRule type="cellIs" dxfId="2463" priority="2337" operator="equal">
      <formula>0</formula>
    </cfRule>
  </conditionalFormatting>
  <conditionalFormatting sqref="AT146:AU146">
    <cfRule type="cellIs" dxfId="2462" priority="2336" operator="equal">
      <formula>0</formula>
    </cfRule>
  </conditionalFormatting>
  <conditionalFormatting sqref="AT147:AU147">
    <cfRule type="cellIs" dxfId="2461" priority="2335" operator="equal">
      <formula>0</formula>
    </cfRule>
  </conditionalFormatting>
  <conditionalFormatting sqref="AT147:AU147">
    <cfRule type="cellIs" dxfId="2460" priority="2334" operator="equal">
      <formula>0</formula>
    </cfRule>
  </conditionalFormatting>
  <conditionalFormatting sqref="AT147:AU147">
    <cfRule type="cellIs" dxfId="2459" priority="2333" operator="equal">
      <formula>0</formula>
    </cfRule>
  </conditionalFormatting>
  <conditionalFormatting sqref="AT147:AU147">
    <cfRule type="cellIs" dxfId="2458" priority="2332" operator="equal">
      <formula>0</formula>
    </cfRule>
  </conditionalFormatting>
  <conditionalFormatting sqref="AT147:AU147">
    <cfRule type="cellIs" dxfId="2457" priority="2331" operator="equal">
      <formula>0</formula>
    </cfRule>
  </conditionalFormatting>
  <conditionalFormatting sqref="AT146:AU146">
    <cfRule type="cellIs" dxfId="2456" priority="2330" operator="equal">
      <formula>0</formula>
    </cfRule>
  </conditionalFormatting>
  <conditionalFormatting sqref="AT147:AU147">
    <cfRule type="cellIs" dxfId="2455" priority="2329" operator="equal">
      <formula>0</formula>
    </cfRule>
  </conditionalFormatting>
  <conditionalFormatting sqref="AT147:AU147">
    <cfRule type="cellIs" dxfId="2454" priority="2328" operator="equal">
      <formula>0</formula>
    </cfRule>
  </conditionalFormatting>
  <conditionalFormatting sqref="AT147:AU147">
    <cfRule type="cellIs" dxfId="2453" priority="2327" operator="equal">
      <formula>0</formula>
    </cfRule>
  </conditionalFormatting>
  <conditionalFormatting sqref="AT147:AU147">
    <cfRule type="cellIs" dxfId="2452" priority="2326" operator="equal">
      <formula>0</formula>
    </cfRule>
  </conditionalFormatting>
  <conditionalFormatting sqref="AT147:AU147">
    <cfRule type="cellIs" dxfId="2451" priority="2325" operator="equal">
      <formula>0</formula>
    </cfRule>
  </conditionalFormatting>
  <conditionalFormatting sqref="AT146:AU146">
    <cfRule type="cellIs" dxfId="2450" priority="2324" operator="equal">
      <formula>0</formula>
    </cfRule>
  </conditionalFormatting>
  <conditionalFormatting sqref="AT147:AU147">
    <cfRule type="cellIs" dxfId="2449" priority="2323" operator="equal">
      <formula>0</formula>
    </cfRule>
  </conditionalFormatting>
  <conditionalFormatting sqref="AT147:AU147">
    <cfRule type="cellIs" dxfId="2448" priority="2322" operator="equal">
      <formula>0</formula>
    </cfRule>
  </conditionalFormatting>
  <conditionalFormatting sqref="AT147:AU147">
    <cfRule type="cellIs" dxfId="2447" priority="2321" operator="equal">
      <formula>0</formula>
    </cfRule>
  </conditionalFormatting>
  <conditionalFormatting sqref="AT147:AU147">
    <cfRule type="cellIs" dxfId="2446" priority="2320" operator="equal">
      <formula>0</formula>
    </cfRule>
  </conditionalFormatting>
  <conditionalFormatting sqref="AT147:AU147">
    <cfRule type="cellIs" dxfId="2445" priority="2319" operator="equal">
      <formula>0</formula>
    </cfRule>
  </conditionalFormatting>
  <conditionalFormatting sqref="AT147:AU147">
    <cfRule type="cellIs" dxfId="2444" priority="2318" operator="equal">
      <formula>0</formula>
    </cfRule>
  </conditionalFormatting>
  <conditionalFormatting sqref="AT146:AU146">
    <cfRule type="cellIs" dxfId="2443" priority="2317" operator="equal">
      <formula>0</formula>
    </cfRule>
  </conditionalFormatting>
  <conditionalFormatting sqref="AT147:AU147">
    <cfRule type="cellIs" dxfId="2442" priority="2316" operator="equal">
      <formula>0</formula>
    </cfRule>
  </conditionalFormatting>
  <conditionalFormatting sqref="AT147:AU147">
    <cfRule type="cellIs" dxfId="2441" priority="2315" operator="equal">
      <formula>0</formula>
    </cfRule>
  </conditionalFormatting>
  <conditionalFormatting sqref="AT147:AU147">
    <cfRule type="cellIs" dxfId="2440" priority="2314" operator="equal">
      <formula>0</formula>
    </cfRule>
  </conditionalFormatting>
  <conditionalFormatting sqref="AT147:AU147">
    <cfRule type="cellIs" dxfId="2439" priority="2313" operator="equal">
      <formula>0</formula>
    </cfRule>
  </conditionalFormatting>
  <conditionalFormatting sqref="AT147:AU147">
    <cfRule type="cellIs" dxfId="2438" priority="2312" operator="equal">
      <formula>0</formula>
    </cfRule>
  </conditionalFormatting>
  <conditionalFormatting sqref="AT146:AU146">
    <cfRule type="cellIs" dxfId="2437" priority="2311" operator="equal">
      <formula>0</formula>
    </cfRule>
  </conditionalFormatting>
  <conditionalFormatting sqref="BR153">
    <cfRule type="cellIs" dxfId="2436" priority="2310" operator="equal">
      <formula>0</formula>
    </cfRule>
  </conditionalFormatting>
  <conditionalFormatting sqref="BR154">
    <cfRule type="cellIs" dxfId="2435" priority="2309" operator="equal">
      <formula>0</formula>
    </cfRule>
  </conditionalFormatting>
  <conditionalFormatting sqref="BR154">
    <cfRule type="cellIs" dxfId="2434" priority="2308" operator="equal">
      <formula>0</formula>
    </cfRule>
  </conditionalFormatting>
  <conditionalFormatting sqref="BR155">
    <cfRule type="cellIs" dxfId="2433" priority="2307" operator="equal">
      <formula>0</formula>
    </cfRule>
  </conditionalFormatting>
  <conditionalFormatting sqref="BR154">
    <cfRule type="cellIs" dxfId="2432" priority="2306" operator="equal">
      <formula>0</formula>
    </cfRule>
  </conditionalFormatting>
  <conditionalFormatting sqref="BR155">
    <cfRule type="cellIs" dxfId="2431" priority="2305" operator="equal">
      <formula>0</formula>
    </cfRule>
  </conditionalFormatting>
  <conditionalFormatting sqref="BR155">
    <cfRule type="cellIs" dxfId="2430" priority="2304" operator="equal">
      <formula>0</formula>
    </cfRule>
  </conditionalFormatting>
  <conditionalFormatting sqref="BR147">
    <cfRule type="cellIs" dxfId="2429" priority="2303" operator="equal">
      <formula>0</formula>
    </cfRule>
  </conditionalFormatting>
  <conditionalFormatting sqref="BR148">
    <cfRule type="cellIs" dxfId="2428" priority="2302" operator="equal">
      <formula>0</formula>
    </cfRule>
  </conditionalFormatting>
  <conditionalFormatting sqref="BR148">
    <cfRule type="cellIs" dxfId="2427" priority="2301" operator="equal">
      <formula>0</formula>
    </cfRule>
  </conditionalFormatting>
  <conditionalFormatting sqref="BR149">
    <cfRule type="cellIs" dxfId="2426" priority="2300" operator="equal">
      <formula>0</formula>
    </cfRule>
  </conditionalFormatting>
  <conditionalFormatting sqref="BR148">
    <cfRule type="cellIs" dxfId="2425" priority="2299" operator="equal">
      <formula>0</formula>
    </cfRule>
  </conditionalFormatting>
  <conditionalFormatting sqref="BR149">
    <cfRule type="cellIs" dxfId="2424" priority="2298" operator="equal">
      <formula>0</formula>
    </cfRule>
  </conditionalFormatting>
  <conditionalFormatting sqref="BR149">
    <cfRule type="cellIs" dxfId="2423" priority="2297" operator="equal">
      <formula>0</formula>
    </cfRule>
  </conditionalFormatting>
  <conditionalFormatting sqref="BR150">
    <cfRule type="cellIs" dxfId="2422" priority="2296" operator="equal">
      <formula>0</formula>
    </cfRule>
  </conditionalFormatting>
  <conditionalFormatting sqref="BR149">
    <cfRule type="cellIs" dxfId="2421" priority="2295" operator="equal">
      <formula>0</formula>
    </cfRule>
  </conditionalFormatting>
  <conditionalFormatting sqref="BR150">
    <cfRule type="cellIs" dxfId="2420" priority="2294" operator="equal">
      <formula>0</formula>
    </cfRule>
  </conditionalFormatting>
  <conditionalFormatting sqref="BR150">
    <cfRule type="cellIs" dxfId="2419" priority="2293" operator="equal">
      <formula>0</formula>
    </cfRule>
  </conditionalFormatting>
  <conditionalFormatting sqref="BR151">
    <cfRule type="cellIs" dxfId="2418" priority="2292" operator="equal">
      <formula>0</formula>
    </cfRule>
  </conditionalFormatting>
  <conditionalFormatting sqref="BR150">
    <cfRule type="cellIs" dxfId="2417" priority="2291" operator="equal">
      <formula>0</formula>
    </cfRule>
  </conditionalFormatting>
  <conditionalFormatting sqref="BR151">
    <cfRule type="cellIs" dxfId="2416" priority="2290" operator="equal">
      <formula>0</formula>
    </cfRule>
  </conditionalFormatting>
  <conditionalFormatting sqref="BR151">
    <cfRule type="cellIs" dxfId="2415" priority="2289" operator="equal">
      <formula>0</formula>
    </cfRule>
  </conditionalFormatting>
  <conditionalFormatting sqref="BR152">
    <cfRule type="cellIs" dxfId="2414" priority="2288" operator="equal">
      <formula>0</formula>
    </cfRule>
  </conditionalFormatting>
  <conditionalFormatting sqref="BR146">
    <cfRule type="cellIs" dxfId="2413" priority="2287" operator="equal">
      <formula>0</formula>
    </cfRule>
  </conditionalFormatting>
  <conditionalFormatting sqref="BR147">
    <cfRule type="cellIs" dxfId="2412" priority="2286" operator="equal">
      <formula>0</formula>
    </cfRule>
  </conditionalFormatting>
  <conditionalFormatting sqref="BR147">
    <cfRule type="cellIs" dxfId="2411" priority="2285" operator="equal">
      <formula>0</formula>
    </cfRule>
  </conditionalFormatting>
  <conditionalFormatting sqref="BR148">
    <cfRule type="cellIs" dxfId="2410" priority="2284" operator="equal">
      <formula>0</formula>
    </cfRule>
  </conditionalFormatting>
  <conditionalFormatting sqref="BR147">
    <cfRule type="cellIs" dxfId="2409" priority="2283" operator="equal">
      <formula>0</formula>
    </cfRule>
  </conditionalFormatting>
  <conditionalFormatting sqref="BR148">
    <cfRule type="cellIs" dxfId="2408" priority="2282" operator="equal">
      <formula>0</formula>
    </cfRule>
  </conditionalFormatting>
  <conditionalFormatting sqref="BR148">
    <cfRule type="cellIs" dxfId="2407" priority="2281" operator="equal">
      <formula>0</formula>
    </cfRule>
  </conditionalFormatting>
  <conditionalFormatting sqref="BR149">
    <cfRule type="cellIs" dxfId="2406" priority="2280" operator="equal">
      <formula>0</formula>
    </cfRule>
  </conditionalFormatting>
  <conditionalFormatting sqref="BR148">
    <cfRule type="cellIs" dxfId="2405" priority="2279" operator="equal">
      <formula>0</formula>
    </cfRule>
  </conditionalFormatting>
  <conditionalFormatting sqref="BR149">
    <cfRule type="cellIs" dxfId="2404" priority="2278" operator="equal">
      <formula>0</formula>
    </cfRule>
  </conditionalFormatting>
  <conditionalFormatting sqref="BR149">
    <cfRule type="cellIs" dxfId="2403" priority="2277" operator="equal">
      <formula>0</formula>
    </cfRule>
  </conditionalFormatting>
  <conditionalFormatting sqref="BR150">
    <cfRule type="cellIs" dxfId="2402" priority="2276" operator="equal">
      <formula>0</formula>
    </cfRule>
  </conditionalFormatting>
  <conditionalFormatting sqref="BR149">
    <cfRule type="cellIs" dxfId="2401" priority="2275" operator="equal">
      <formula>0</formula>
    </cfRule>
  </conditionalFormatting>
  <conditionalFormatting sqref="BR150">
    <cfRule type="cellIs" dxfId="2400" priority="2274" operator="equal">
      <formula>0</formula>
    </cfRule>
  </conditionalFormatting>
  <conditionalFormatting sqref="BR150">
    <cfRule type="cellIs" dxfId="2399" priority="2273" operator="equal">
      <formula>0</formula>
    </cfRule>
  </conditionalFormatting>
  <conditionalFormatting sqref="BR151">
    <cfRule type="cellIs" dxfId="2398" priority="2272" operator="equal">
      <formula>0</formula>
    </cfRule>
  </conditionalFormatting>
  <conditionalFormatting sqref="BR152">
    <cfRule type="cellIs" dxfId="2397" priority="2271" operator="equal">
      <formula>0</formula>
    </cfRule>
  </conditionalFormatting>
  <conditionalFormatting sqref="BR153">
    <cfRule type="cellIs" dxfId="2396" priority="2270" operator="equal">
      <formula>0</formula>
    </cfRule>
  </conditionalFormatting>
  <conditionalFormatting sqref="BR153">
    <cfRule type="cellIs" dxfId="2395" priority="2269" operator="equal">
      <formula>0</formula>
    </cfRule>
  </conditionalFormatting>
  <conditionalFormatting sqref="BR153">
    <cfRule type="cellIs" dxfId="2394" priority="2268" operator="equal">
      <formula>0</formula>
    </cfRule>
  </conditionalFormatting>
  <conditionalFormatting sqref="BR146">
    <cfRule type="cellIs" dxfId="2393" priority="2267" operator="equal">
      <formula>0</formula>
    </cfRule>
  </conditionalFormatting>
  <conditionalFormatting sqref="BR147">
    <cfRule type="cellIs" dxfId="2392" priority="2266" operator="equal">
      <formula>0</formula>
    </cfRule>
  </conditionalFormatting>
  <conditionalFormatting sqref="BR147">
    <cfRule type="cellIs" dxfId="2391" priority="2265" operator="equal">
      <formula>0</formula>
    </cfRule>
  </conditionalFormatting>
  <conditionalFormatting sqref="BR148">
    <cfRule type="cellIs" dxfId="2390" priority="2264" operator="equal">
      <formula>0</formula>
    </cfRule>
  </conditionalFormatting>
  <conditionalFormatting sqref="BR147">
    <cfRule type="cellIs" dxfId="2389" priority="2263" operator="equal">
      <formula>0</formula>
    </cfRule>
  </conditionalFormatting>
  <conditionalFormatting sqref="BR148">
    <cfRule type="cellIs" dxfId="2388" priority="2262" operator="equal">
      <formula>0</formula>
    </cfRule>
  </conditionalFormatting>
  <conditionalFormatting sqref="BR148">
    <cfRule type="cellIs" dxfId="2387" priority="2261" operator="equal">
      <formula>0</formula>
    </cfRule>
  </conditionalFormatting>
  <conditionalFormatting sqref="BR149">
    <cfRule type="cellIs" dxfId="2386" priority="2260" operator="equal">
      <formula>0</formula>
    </cfRule>
  </conditionalFormatting>
  <conditionalFormatting sqref="BR148">
    <cfRule type="cellIs" dxfId="2385" priority="2259" operator="equal">
      <formula>0</formula>
    </cfRule>
  </conditionalFormatting>
  <conditionalFormatting sqref="BR149">
    <cfRule type="cellIs" dxfId="2384" priority="2258" operator="equal">
      <formula>0</formula>
    </cfRule>
  </conditionalFormatting>
  <conditionalFormatting sqref="BR149">
    <cfRule type="cellIs" dxfId="2383" priority="2257" operator="equal">
      <formula>0</formula>
    </cfRule>
  </conditionalFormatting>
  <conditionalFormatting sqref="BR150">
    <cfRule type="cellIs" dxfId="2382" priority="2256" operator="equal">
      <formula>0</formula>
    </cfRule>
  </conditionalFormatting>
  <conditionalFormatting sqref="BR149">
    <cfRule type="cellIs" dxfId="2381" priority="2255" operator="equal">
      <formula>0</formula>
    </cfRule>
  </conditionalFormatting>
  <conditionalFormatting sqref="BR150">
    <cfRule type="cellIs" dxfId="2380" priority="2254" operator="equal">
      <formula>0</formula>
    </cfRule>
  </conditionalFormatting>
  <conditionalFormatting sqref="BR150">
    <cfRule type="cellIs" dxfId="2379" priority="2253" operator="equal">
      <formula>0</formula>
    </cfRule>
  </conditionalFormatting>
  <conditionalFormatting sqref="BR151">
    <cfRule type="cellIs" dxfId="2378" priority="2252" operator="equal">
      <formula>0</formula>
    </cfRule>
  </conditionalFormatting>
  <conditionalFormatting sqref="BR145">
    <cfRule type="cellIs" dxfId="2377" priority="2251" operator="equal">
      <formula>0</formula>
    </cfRule>
  </conditionalFormatting>
  <conditionalFormatting sqref="BR146">
    <cfRule type="cellIs" dxfId="2376" priority="2250" operator="equal">
      <formula>0</formula>
    </cfRule>
  </conditionalFormatting>
  <conditionalFormatting sqref="BR146">
    <cfRule type="cellIs" dxfId="2375" priority="2249" operator="equal">
      <formula>0</formula>
    </cfRule>
  </conditionalFormatting>
  <conditionalFormatting sqref="BR147">
    <cfRule type="cellIs" dxfId="2374" priority="2248" operator="equal">
      <formula>0</formula>
    </cfRule>
  </conditionalFormatting>
  <conditionalFormatting sqref="BR146">
    <cfRule type="cellIs" dxfId="2373" priority="2247" operator="equal">
      <formula>0</formula>
    </cfRule>
  </conditionalFormatting>
  <conditionalFormatting sqref="BR147">
    <cfRule type="cellIs" dxfId="2372" priority="2246" operator="equal">
      <formula>0</formula>
    </cfRule>
  </conditionalFormatting>
  <conditionalFormatting sqref="BR147">
    <cfRule type="cellIs" dxfId="2371" priority="2245" operator="equal">
      <formula>0</formula>
    </cfRule>
  </conditionalFormatting>
  <conditionalFormatting sqref="BR148">
    <cfRule type="cellIs" dxfId="2370" priority="2244" operator="equal">
      <formula>0</formula>
    </cfRule>
  </conditionalFormatting>
  <conditionalFormatting sqref="BR147">
    <cfRule type="cellIs" dxfId="2369" priority="2243" operator="equal">
      <formula>0</formula>
    </cfRule>
  </conditionalFormatting>
  <conditionalFormatting sqref="BR148">
    <cfRule type="cellIs" dxfId="2368" priority="2242" operator="equal">
      <formula>0</formula>
    </cfRule>
  </conditionalFormatting>
  <conditionalFormatting sqref="BR148">
    <cfRule type="cellIs" dxfId="2367" priority="2241" operator="equal">
      <formula>0</formula>
    </cfRule>
  </conditionalFormatting>
  <conditionalFormatting sqref="BR149">
    <cfRule type="cellIs" dxfId="2366" priority="2240" operator="equal">
      <formula>0</formula>
    </cfRule>
  </conditionalFormatting>
  <conditionalFormatting sqref="BR148">
    <cfRule type="cellIs" dxfId="2365" priority="2239" operator="equal">
      <formula>0</formula>
    </cfRule>
  </conditionalFormatting>
  <conditionalFormatting sqref="BR149">
    <cfRule type="cellIs" dxfId="2364" priority="2238" operator="equal">
      <formula>0</formula>
    </cfRule>
  </conditionalFormatting>
  <conditionalFormatting sqref="BR149">
    <cfRule type="cellIs" dxfId="2363" priority="2237" operator="equal">
      <formula>0</formula>
    </cfRule>
  </conditionalFormatting>
  <conditionalFormatting sqref="BR150">
    <cfRule type="cellIs" dxfId="2362" priority="2236" operator="equal">
      <formula>0</formula>
    </cfRule>
  </conditionalFormatting>
  <conditionalFormatting sqref="BR148">
    <cfRule type="cellIs" dxfId="2361" priority="2235" operator="equal">
      <formula>0</formula>
    </cfRule>
  </conditionalFormatting>
  <conditionalFormatting sqref="BR149">
    <cfRule type="cellIs" dxfId="2360" priority="2234" operator="equal">
      <formula>0</formula>
    </cfRule>
  </conditionalFormatting>
  <conditionalFormatting sqref="BR149">
    <cfRule type="cellIs" dxfId="2359" priority="2233" operator="equal">
      <formula>0</formula>
    </cfRule>
  </conditionalFormatting>
  <conditionalFormatting sqref="BR150">
    <cfRule type="cellIs" dxfId="2358" priority="2232" operator="equal">
      <formula>0</formula>
    </cfRule>
  </conditionalFormatting>
  <conditionalFormatting sqref="BR149">
    <cfRule type="cellIs" dxfId="2357" priority="2231" operator="equal">
      <formula>0</formula>
    </cfRule>
  </conditionalFormatting>
  <conditionalFormatting sqref="BR150">
    <cfRule type="cellIs" dxfId="2356" priority="2230" operator="equal">
      <formula>0</formula>
    </cfRule>
  </conditionalFormatting>
  <conditionalFormatting sqref="BR150">
    <cfRule type="cellIs" dxfId="2355" priority="2229" operator="equal">
      <formula>0</formula>
    </cfRule>
  </conditionalFormatting>
  <conditionalFormatting sqref="BR151">
    <cfRule type="cellIs" dxfId="2354" priority="2228" operator="equal">
      <formula>0</formula>
    </cfRule>
  </conditionalFormatting>
  <conditionalFormatting sqref="BR150">
    <cfRule type="cellIs" dxfId="2353" priority="2227" operator="equal">
      <formula>0</formula>
    </cfRule>
  </conditionalFormatting>
  <conditionalFormatting sqref="BR151">
    <cfRule type="cellIs" dxfId="2352" priority="2226" operator="equal">
      <formula>0</formula>
    </cfRule>
  </conditionalFormatting>
  <conditionalFormatting sqref="BR151">
    <cfRule type="cellIs" dxfId="2351" priority="2225" operator="equal">
      <formula>0</formula>
    </cfRule>
  </conditionalFormatting>
  <conditionalFormatting sqref="BR152">
    <cfRule type="cellIs" dxfId="2350" priority="2224" operator="equal">
      <formula>0</formula>
    </cfRule>
  </conditionalFormatting>
  <conditionalFormatting sqref="BR151">
    <cfRule type="cellIs" dxfId="2349" priority="2223" operator="equal">
      <formula>0</formula>
    </cfRule>
  </conditionalFormatting>
  <conditionalFormatting sqref="BR152">
    <cfRule type="cellIs" dxfId="2348" priority="2222" operator="equal">
      <formula>0</formula>
    </cfRule>
  </conditionalFormatting>
  <conditionalFormatting sqref="BR152">
    <cfRule type="cellIs" dxfId="2347" priority="2221" operator="equal">
      <formula>0</formula>
    </cfRule>
  </conditionalFormatting>
  <conditionalFormatting sqref="BR147">
    <cfRule type="cellIs" dxfId="2346" priority="2220" operator="equal">
      <formula>0</formula>
    </cfRule>
  </conditionalFormatting>
  <conditionalFormatting sqref="BR148">
    <cfRule type="cellIs" dxfId="2345" priority="2219" operator="equal">
      <formula>0</formula>
    </cfRule>
  </conditionalFormatting>
  <conditionalFormatting sqref="BR148">
    <cfRule type="cellIs" dxfId="2344" priority="2218" operator="equal">
      <formula>0</formula>
    </cfRule>
  </conditionalFormatting>
  <conditionalFormatting sqref="BR149">
    <cfRule type="cellIs" dxfId="2343" priority="2217" operator="equal">
      <formula>0</formula>
    </cfRule>
  </conditionalFormatting>
  <conditionalFormatting sqref="BR148">
    <cfRule type="cellIs" dxfId="2342" priority="2216" operator="equal">
      <formula>0</formula>
    </cfRule>
  </conditionalFormatting>
  <conditionalFormatting sqref="BR149">
    <cfRule type="cellIs" dxfId="2341" priority="2215" operator="equal">
      <formula>0</formula>
    </cfRule>
  </conditionalFormatting>
  <conditionalFormatting sqref="BR149">
    <cfRule type="cellIs" dxfId="2340" priority="2214" operator="equal">
      <formula>0</formula>
    </cfRule>
  </conditionalFormatting>
  <conditionalFormatting sqref="BR150">
    <cfRule type="cellIs" dxfId="2339" priority="2213" operator="equal">
      <formula>0</formula>
    </cfRule>
  </conditionalFormatting>
  <conditionalFormatting sqref="BR149">
    <cfRule type="cellIs" dxfId="2338" priority="2212" operator="equal">
      <formula>0</formula>
    </cfRule>
  </conditionalFormatting>
  <conditionalFormatting sqref="BR150">
    <cfRule type="cellIs" dxfId="2337" priority="2211" operator="equal">
      <formula>0</formula>
    </cfRule>
  </conditionalFormatting>
  <conditionalFormatting sqref="BR150">
    <cfRule type="cellIs" dxfId="2336" priority="2210" operator="equal">
      <formula>0</formula>
    </cfRule>
  </conditionalFormatting>
  <conditionalFormatting sqref="BR151">
    <cfRule type="cellIs" dxfId="2335" priority="2209" operator="equal">
      <formula>0</formula>
    </cfRule>
  </conditionalFormatting>
  <conditionalFormatting sqref="BR150">
    <cfRule type="cellIs" dxfId="2334" priority="2208" operator="equal">
      <formula>0</formula>
    </cfRule>
  </conditionalFormatting>
  <conditionalFormatting sqref="BR151">
    <cfRule type="cellIs" dxfId="2333" priority="2207" operator="equal">
      <formula>0</formula>
    </cfRule>
  </conditionalFormatting>
  <conditionalFormatting sqref="BR151">
    <cfRule type="cellIs" dxfId="2332" priority="2206" operator="equal">
      <formula>0</formula>
    </cfRule>
  </conditionalFormatting>
  <conditionalFormatting sqref="BR152">
    <cfRule type="cellIs" dxfId="2331" priority="2205" operator="equal">
      <formula>0</formula>
    </cfRule>
  </conditionalFormatting>
  <conditionalFormatting sqref="BR147">
    <cfRule type="cellIs" dxfId="2330" priority="2204" operator="equal">
      <formula>0</formula>
    </cfRule>
  </conditionalFormatting>
  <conditionalFormatting sqref="BR148">
    <cfRule type="cellIs" dxfId="2329" priority="2203" operator="equal">
      <formula>0</formula>
    </cfRule>
  </conditionalFormatting>
  <conditionalFormatting sqref="BR148">
    <cfRule type="cellIs" dxfId="2328" priority="2202" operator="equal">
      <formula>0</formula>
    </cfRule>
  </conditionalFormatting>
  <conditionalFormatting sqref="BR149">
    <cfRule type="cellIs" dxfId="2327" priority="2201" operator="equal">
      <formula>0</formula>
    </cfRule>
  </conditionalFormatting>
  <conditionalFormatting sqref="BR148">
    <cfRule type="cellIs" dxfId="2326" priority="2200" operator="equal">
      <formula>0</formula>
    </cfRule>
  </conditionalFormatting>
  <conditionalFormatting sqref="BR149">
    <cfRule type="cellIs" dxfId="2325" priority="2199" operator="equal">
      <formula>0</formula>
    </cfRule>
  </conditionalFormatting>
  <conditionalFormatting sqref="BR149">
    <cfRule type="cellIs" dxfId="2324" priority="2198" operator="equal">
      <formula>0</formula>
    </cfRule>
  </conditionalFormatting>
  <conditionalFormatting sqref="BR150">
    <cfRule type="cellIs" dxfId="2323" priority="2197" operator="equal">
      <formula>0</formula>
    </cfRule>
  </conditionalFormatting>
  <conditionalFormatting sqref="BR149">
    <cfRule type="cellIs" dxfId="2322" priority="2196" operator="equal">
      <formula>0</formula>
    </cfRule>
  </conditionalFormatting>
  <conditionalFormatting sqref="BR150">
    <cfRule type="cellIs" dxfId="2321" priority="2195" operator="equal">
      <formula>0</formula>
    </cfRule>
  </conditionalFormatting>
  <conditionalFormatting sqref="BR150">
    <cfRule type="cellIs" dxfId="2320" priority="2194" operator="equal">
      <formula>0</formula>
    </cfRule>
  </conditionalFormatting>
  <conditionalFormatting sqref="BR151">
    <cfRule type="cellIs" dxfId="2319" priority="2193" operator="equal">
      <formula>0</formula>
    </cfRule>
  </conditionalFormatting>
  <conditionalFormatting sqref="BR150">
    <cfRule type="cellIs" dxfId="2318" priority="2192" operator="equal">
      <formula>0</formula>
    </cfRule>
  </conditionalFormatting>
  <conditionalFormatting sqref="BR151">
    <cfRule type="cellIs" dxfId="2317" priority="2191" operator="equal">
      <formula>0</formula>
    </cfRule>
  </conditionalFormatting>
  <conditionalFormatting sqref="BR151">
    <cfRule type="cellIs" dxfId="2316" priority="2190" operator="equal">
      <formula>0</formula>
    </cfRule>
  </conditionalFormatting>
  <conditionalFormatting sqref="BR152">
    <cfRule type="cellIs" dxfId="2315" priority="2189" operator="equal">
      <formula>0</formula>
    </cfRule>
  </conditionalFormatting>
  <conditionalFormatting sqref="BR146">
    <cfRule type="cellIs" dxfId="2314" priority="2188" operator="equal">
      <formula>0</formula>
    </cfRule>
  </conditionalFormatting>
  <conditionalFormatting sqref="BR147">
    <cfRule type="cellIs" dxfId="2313" priority="2187" operator="equal">
      <formula>0</formula>
    </cfRule>
  </conditionalFormatting>
  <conditionalFormatting sqref="BR147">
    <cfRule type="cellIs" dxfId="2312" priority="2186" operator="equal">
      <formula>0</formula>
    </cfRule>
  </conditionalFormatting>
  <conditionalFormatting sqref="BR148">
    <cfRule type="cellIs" dxfId="2311" priority="2185" operator="equal">
      <formula>0</formula>
    </cfRule>
  </conditionalFormatting>
  <conditionalFormatting sqref="BR147">
    <cfRule type="cellIs" dxfId="2310" priority="2184" operator="equal">
      <formula>0</formula>
    </cfRule>
  </conditionalFormatting>
  <conditionalFormatting sqref="BR148">
    <cfRule type="cellIs" dxfId="2309" priority="2183" operator="equal">
      <formula>0</formula>
    </cfRule>
  </conditionalFormatting>
  <conditionalFormatting sqref="BR148">
    <cfRule type="cellIs" dxfId="2308" priority="2182" operator="equal">
      <formula>0</formula>
    </cfRule>
  </conditionalFormatting>
  <conditionalFormatting sqref="BR149">
    <cfRule type="cellIs" dxfId="2307" priority="2181" operator="equal">
      <formula>0</formula>
    </cfRule>
  </conditionalFormatting>
  <conditionalFormatting sqref="BR148">
    <cfRule type="cellIs" dxfId="2306" priority="2180" operator="equal">
      <formula>0</formula>
    </cfRule>
  </conditionalFormatting>
  <conditionalFormatting sqref="BR149">
    <cfRule type="cellIs" dxfId="2305" priority="2179" operator="equal">
      <formula>0</formula>
    </cfRule>
  </conditionalFormatting>
  <conditionalFormatting sqref="BR149">
    <cfRule type="cellIs" dxfId="2304" priority="2178" operator="equal">
      <formula>0</formula>
    </cfRule>
  </conditionalFormatting>
  <conditionalFormatting sqref="BR150">
    <cfRule type="cellIs" dxfId="2303" priority="2177" operator="equal">
      <formula>0</formula>
    </cfRule>
  </conditionalFormatting>
  <conditionalFormatting sqref="BR149">
    <cfRule type="cellIs" dxfId="2302" priority="2176" operator="equal">
      <formula>0</formula>
    </cfRule>
  </conditionalFormatting>
  <conditionalFormatting sqref="BR150">
    <cfRule type="cellIs" dxfId="2301" priority="2175" operator="equal">
      <formula>0</formula>
    </cfRule>
  </conditionalFormatting>
  <conditionalFormatting sqref="BR150">
    <cfRule type="cellIs" dxfId="2300" priority="2174" operator="equal">
      <formula>0</formula>
    </cfRule>
  </conditionalFormatting>
  <conditionalFormatting sqref="BR151">
    <cfRule type="cellIs" dxfId="2299" priority="2173" operator="equal">
      <formula>0</formula>
    </cfRule>
  </conditionalFormatting>
  <conditionalFormatting sqref="BR148">
    <cfRule type="cellIs" dxfId="2298" priority="2172" operator="equal">
      <formula>0</formula>
    </cfRule>
  </conditionalFormatting>
  <conditionalFormatting sqref="BR149">
    <cfRule type="cellIs" dxfId="2297" priority="2171" operator="equal">
      <formula>0</formula>
    </cfRule>
  </conditionalFormatting>
  <conditionalFormatting sqref="BR149">
    <cfRule type="cellIs" dxfId="2296" priority="2170" operator="equal">
      <formula>0</formula>
    </cfRule>
  </conditionalFormatting>
  <conditionalFormatting sqref="BR150">
    <cfRule type="cellIs" dxfId="2295" priority="2169" operator="equal">
      <formula>0</formula>
    </cfRule>
  </conditionalFormatting>
  <conditionalFormatting sqref="BR149">
    <cfRule type="cellIs" dxfId="2294" priority="2168" operator="equal">
      <formula>0</formula>
    </cfRule>
  </conditionalFormatting>
  <conditionalFormatting sqref="BR150">
    <cfRule type="cellIs" dxfId="2293" priority="2167" operator="equal">
      <formula>0</formula>
    </cfRule>
  </conditionalFormatting>
  <conditionalFormatting sqref="BR150">
    <cfRule type="cellIs" dxfId="2292" priority="2166" operator="equal">
      <formula>0</formula>
    </cfRule>
  </conditionalFormatting>
  <conditionalFormatting sqref="BR151">
    <cfRule type="cellIs" dxfId="2291" priority="2165" operator="equal">
      <formula>0</formula>
    </cfRule>
  </conditionalFormatting>
  <conditionalFormatting sqref="BR150">
    <cfRule type="cellIs" dxfId="2290" priority="2164" operator="equal">
      <formula>0</formula>
    </cfRule>
  </conditionalFormatting>
  <conditionalFormatting sqref="BR151">
    <cfRule type="cellIs" dxfId="2289" priority="2163" operator="equal">
      <formula>0</formula>
    </cfRule>
  </conditionalFormatting>
  <conditionalFormatting sqref="BR151">
    <cfRule type="cellIs" dxfId="2288" priority="2162" operator="equal">
      <formula>0</formula>
    </cfRule>
  </conditionalFormatting>
  <conditionalFormatting sqref="BR152">
    <cfRule type="cellIs" dxfId="2287" priority="2161" operator="equal">
      <formula>0</formula>
    </cfRule>
  </conditionalFormatting>
  <conditionalFormatting sqref="BR151">
    <cfRule type="cellIs" dxfId="2286" priority="2160" operator="equal">
      <formula>0</formula>
    </cfRule>
  </conditionalFormatting>
  <conditionalFormatting sqref="BR152">
    <cfRule type="cellIs" dxfId="2285" priority="2159" operator="equal">
      <formula>0</formula>
    </cfRule>
  </conditionalFormatting>
  <conditionalFormatting sqref="BR152">
    <cfRule type="cellIs" dxfId="2284" priority="2158" operator="equal">
      <formula>0</formula>
    </cfRule>
  </conditionalFormatting>
  <conditionalFormatting sqref="BR153">
    <cfRule type="cellIs" dxfId="2283" priority="2157" operator="equal">
      <formula>0</formula>
    </cfRule>
  </conditionalFormatting>
  <conditionalFormatting sqref="BR147">
    <cfRule type="cellIs" dxfId="2282" priority="2156" operator="equal">
      <formula>0</formula>
    </cfRule>
  </conditionalFormatting>
  <conditionalFormatting sqref="BR148">
    <cfRule type="cellIs" dxfId="2281" priority="2155" operator="equal">
      <formula>0</formula>
    </cfRule>
  </conditionalFormatting>
  <conditionalFormatting sqref="BR148">
    <cfRule type="cellIs" dxfId="2280" priority="2154" operator="equal">
      <formula>0</formula>
    </cfRule>
  </conditionalFormatting>
  <conditionalFormatting sqref="BR149">
    <cfRule type="cellIs" dxfId="2279" priority="2153" operator="equal">
      <formula>0</formula>
    </cfRule>
  </conditionalFormatting>
  <conditionalFormatting sqref="BR148">
    <cfRule type="cellIs" dxfId="2278" priority="2152" operator="equal">
      <formula>0</formula>
    </cfRule>
  </conditionalFormatting>
  <conditionalFormatting sqref="BR149">
    <cfRule type="cellIs" dxfId="2277" priority="2151" operator="equal">
      <formula>0</formula>
    </cfRule>
  </conditionalFormatting>
  <conditionalFormatting sqref="BR149">
    <cfRule type="cellIs" dxfId="2276" priority="2150" operator="equal">
      <formula>0</formula>
    </cfRule>
  </conditionalFormatting>
  <conditionalFormatting sqref="BR150">
    <cfRule type="cellIs" dxfId="2275" priority="2149" operator="equal">
      <formula>0</formula>
    </cfRule>
  </conditionalFormatting>
  <conditionalFormatting sqref="BR149">
    <cfRule type="cellIs" dxfId="2274" priority="2148" operator="equal">
      <formula>0</formula>
    </cfRule>
  </conditionalFormatting>
  <conditionalFormatting sqref="BR150">
    <cfRule type="cellIs" dxfId="2273" priority="2147" operator="equal">
      <formula>0</formula>
    </cfRule>
  </conditionalFormatting>
  <conditionalFormatting sqref="BR150">
    <cfRule type="cellIs" dxfId="2272" priority="2146" operator="equal">
      <formula>0</formula>
    </cfRule>
  </conditionalFormatting>
  <conditionalFormatting sqref="BR151">
    <cfRule type="cellIs" dxfId="2271" priority="2145" operator="equal">
      <formula>0</formula>
    </cfRule>
  </conditionalFormatting>
  <conditionalFormatting sqref="BR150">
    <cfRule type="cellIs" dxfId="2270" priority="2144" operator="equal">
      <formula>0</formula>
    </cfRule>
  </conditionalFormatting>
  <conditionalFormatting sqref="BR151">
    <cfRule type="cellIs" dxfId="2269" priority="2143" operator="equal">
      <formula>0</formula>
    </cfRule>
  </conditionalFormatting>
  <conditionalFormatting sqref="BR151">
    <cfRule type="cellIs" dxfId="2268" priority="2142" operator="equal">
      <formula>0</formula>
    </cfRule>
  </conditionalFormatting>
  <conditionalFormatting sqref="BR152">
    <cfRule type="cellIs" dxfId="2267" priority="2141" operator="equal">
      <formula>0</formula>
    </cfRule>
  </conditionalFormatting>
  <conditionalFormatting sqref="BR153">
    <cfRule type="cellIs" dxfId="2266" priority="2140" operator="equal">
      <formula>0</formula>
    </cfRule>
  </conditionalFormatting>
  <conditionalFormatting sqref="BR147">
    <cfRule type="cellIs" dxfId="2265" priority="2139" operator="equal">
      <formula>0</formula>
    </cfRule>
  </conditionalFormatting>
  <conditionalFormatting sqref="BR148">
    <cfRule type="cellIs" dxfId="2264" priority="2138" operator="equal">
      <formula>0</formula>
    </cfRule>
  </conditionalFormatting>
  <conditionalFormatting sqref="BR148">
    <cfRule type="cellIs" dxfId="2263" priority="2137" operator="equal">
      <formula>0</formula>
    </cfRule>
  </conditionalFormatting>
  <conditionalFormatting sqref="BR149">
    <cfRule type="cellIs" dxfId="2262" priority="2136" operator="equal">
      <formula>0</formula>
    </cfRule>
  </conditionalFormatting>
  <conditionalFormatting sqref="BR148">
    <cfRule type="cellIs" dxfId="2261" priority="2135" operator="equal">
      <formula>0</formula>
    </cfRule>
  </conditionalFormatting>
  <conditionalFormatting sqref="BR149">
    <cfRule type="cellIs" dxfId="2260" priority="2134" operator="equal">
      <formula>0</formula>
    </cfRule>
  </conditionalFormatting>
  <conditionalFormatting sqref="BR149">
    <cfRule type="cellIs" dxfId="2259" priority="2133" operator="equal">
      <formula>0</formula>
    </cfRule>
  </conditionalFormatting>
  <conditionalFormatting sqref="BR150">
    <cfRule type="cellIs" dxfId="2258" priority="2132" operator="equal">
      <formula>0</formula>
    </cfRule>
  </conditionalFormatting>
  <conditionalFormatting sqref="BR149">
    <cfRule type="cellIs" dxfId="2257" priority="2131" operator="equal">
      <formula>0</formula>
    </cfRule>
  </conditionalFormatting>
  <conditionalFormatting sqref="BR150">
    <cfRule type="cellIs" dxfId="2256" priority="2130" operator="equal">
      <formula>0</formula>
    </cfRule>
  </conditionalFormatting>
  <conditionalFormatting sqref="BR150">
    <cfRule type="cellIs" dxfId="2255" priority="2129" operator="equal">
      <formula>0</formula>
    </cfRule>
  </conditionalFormatting>
  <conditionalFormatting sqref="BR151">
    <cfRule type="cellIs" dxfId="2254" priority="2128" operator="equal">
      <formula>0</formula>
    </cfRule>
  </conditionalFormatting>
  <conditionalFormatting sqref="BR150">
    <cfRule type="cellIs" dxfId="2253" priority="2127" operator="equal">
      <formula>0</formula>
    </cfRule>
  </conditionalFormatting>
  <conditionalFormatting sqref="BR151">
    <cfRule type="cellIs" dxfId="2252" priority="2126" operator="equal">
      <formula>0</formula>
    </cfRule>
  </conditionalFormatting>
  <conditionalFormatting sqref="BR151">
    <cfRule type="cellIs" dxfId="2251" priority="2125" operator="equal">
      <formula>0</formula>
    </cfRule>
  </conditionalFormatting>
  <conditionalFormatting sqref="BR152">
    <cfRule type="cellIs" dxfId="2250" priority="2124" operator="equal">
      <formula>0</formula>
    </cfRule>
  </conditionalFormatting>
  <conditionalFormatting sqref="BR146">
    <cfRule type="cellIs" dxfId="2249" priority="2123" operator="equal">
      <formula>0</formula>
    </cfRule>
  </conditionalFormatting>
  <conditionalFormatting sqref="BR147">
    <cfRule type="cellIs" dxfId="2248" priority="2122" operator="equal">
      <formula>0</formula>
    </cfRule>
  </conditionalFormatting>
  <conditionalFormatting sqref="BR147">
    <cfRule type="cellIs" dxfId="2247" priority="2121" operator="equal">
      <formula>0</formula>
    </cfRule>
  </conditionalFormatting>
  <conditionalFormatting sqref="BR148">
    <cfRule type="cellIs" dxfId="2246" priority="2120" operator="equal">
      <formula>0</formula>
    </cfRule>
  </conditionalFormatting>
  <conditionalFormatting sqref="BR147">
    <cfRule type="cellIs" dxfId="2245" priority="2119" operator="equal">
      <formula>0</formula>
    </cfRule>
  </conditionalFormatting>
  <conditionalFormatting sqref="BR148">
    <cfRule type="cellIs" dxfId="2244" priority="2118" operator="equal">
      <formula>0</formula>
    </cfRule>
  </conditionalFormatting>
  <conditionalFormatting sqref="BR148">
    <cfRule type="cellIs" dxfId="2243" priority="2117" operator="equal">
      <formula>0</formula>
    </cfRule>
  </conditionalFormatting>
  <conditionalFormatting sqref="BR149">
    <cfRule type="cellIs" dxfId="2242" priority="2116" operator="equal">
      <formula>0</formula>
    </cfRule>
  </conditionalFormatting>
  <conditionalFormatting sqref="BR148">
    <cfRule type="cellIs" dxfId="2241" priority="2115" operator="equal">
      <formula>0</formula>
    </cfRule>
  </conditionalFormatting>
  <conditionalFormatting sqref="BR149">
    <cfRule type="cellIs" dxfId="2240" priority="2114" operator="equal">
      <formula>0</formula>
    </cfRule>
  </conditionalFormatting>
  <conditionalFormatting sqref="BR149">
    <cfRule type="cellIs" dxfId="2239" priority="2113" operator="equal">
      <formula>0</formula>
    </cfRule>
  </conditionalFormatting>
  <conditionalFormatting sqref="BR150">
    <cfRule type="cellIs" dxfId="2238" priority="2112" operator="equal">
      <formula>0</formula>
    </cfRule>
  </conditionalFormatting>
  <conditionalFormatting sqref="BR149">
    <cfRule type="cellIs" dxfId="2237" priority="2111" operator="equal">
      <formula>0</formula>
    </cfRule>
  </conditionalFormatting>
  <conditionalFormatting sqref="BR150">
    <cfRule type="cellIs" dxfId="2236" priority="2110" operator="equal">
      <formula>0</formula>
    </cfRule>
  </conditionalFormatting>
  <conditionalFormatting sqref="BR150">
    <cfRule type="cellIs" dxfId="2235" priority="2109" operator="equal">
      <formula>0</formula>
    </cfRule>
  </conditionalFormatting>
  <conditionalFormatting sqref="BR151">
    <cfRule type="cellIs" dxfId="2234" priority="2108" operator="equal">
      <formula>0</formula>
    </cfRule>
  </conditionalFormatting>
  <conditionalFormatting sqref="BR149">
    <cfRule type="cellIs" dxfId="2233" priority="2107" operator="equal">
      <formula>0</formula>
    </cfRule>
  </conditionalFormatting>
  <conditionalFormatting sqref="BR150">
    <cfRule type="cellIs" dxfId="2232" priority="2106" operator="equal">
      <formula>0</formula>
    </cfRule>
  </conditionalFormatting>
  <conditionalFormatting sqref="BR150">
    <cfRule type="cellIs" dxfId="2231" priority="2105" operator="equal">
      <formula>0</formula>
    </cfRule>
  </conditionalFormatting>
  <conditionalFormatting sqref="BR151">
    <cfRule type="cellIs" dxfId="2230" priority="2104" operator="equal">
      <formula>0</formula>
    </cfRule>
  </conditionalFormatting>
  <conditionalFormatting sqref="BR150">
    <cfRule type="cellIs" dxfId="2229" priority="2103" operator="equal">
      <formula>0</formula>
    </cfRule>
  </conditionalFormatting>
  <conditionalFormatting sqref="BR151">
    <cfRule type="cellIs" dxfId="2228" priority="2102" operator="equal">
      <formula>0</formula>
    </cfRule>
  </conditionalFormatting>
  <conditionalFormatting sqref="BR151">
    <cfRule type="cellIs" dxfId="2227" priority="2101" operator="equal">
      <formula>0</formula>
    </cfRule>
  </conditionalFormatting>
  <conditionalFormatting sqref="BR152">
    <cfRule type="cellIs" dxfId="2226" priority="2100" operator="equal">
      <formula>0</formula>
    </cfRule>
  </conditionalFormatting>
  <conditionalFormatting sqref="BR151">
    <cfRule type="cellIs" dxfId="2225" priority="2099" operator="equal">
      <formula>0</formula>
    </cfRule>
  </conditionalFormatting>
  <conditionalFormatting sqref="BR152">
    <cfRule type="cellIs" dxfId="2224" priority="2098" operator="equal">
      <formula>0</formula>
    </cfRule>
  </conditionalFormatting>
  <conditionalFormatting sqref="BR152">
    <cfRule type="cellIs" dxfId="2223" priority="2097" operator="equal">
      <formula>0</formula>
    </cfRule>
  </conditionalFormatting>
  <conditionalFormatting sqref="BR153">
    <cfRule type="cellIs" dxfId="2222" priority="2096" operator="equal">
      <formula>0</formula>
    </cfRule>
  </conditionalFormatting>
  <conditionalFormatting sqref="BR152">
    <cfRule type="cellIs" dxfId="2221" priority="2095" operator="equal">
      <formula>0</formula>
    </cfRule>
  </conditionalFormatting>
  <conditionalFormatting sqref="BR153">
    <cfRule type="cellIs" dxfId="2220" priority="2094" operator="equal">
      <formula>0</formula>
    </cfRule>
  </conditionalFormatting>
  <conditionalFormatting sqref="BR153">
    <cfRule type="cellIs" dxfId="2219" priority="2093" operator="equal">
      <formula>0</formula>
    </cfRule>
  </conditionalFormatting>
  <conditionalFormatting sqref="BR148">
    <cfRule type="cellIs" dxfId="2218" priority="2092" operator="equal">
      <formula>0</formula>
    </cfRule>
  </conditionalFormatting>
  <conditionalFormatting sqref="BR149">
    <cfRule type="cellIs" dxfId="2217" priority="2091" operator="equal">
      <formula>0</formula>
    </cfRule>
  </conditionalFormatting>
  <conditionalFormatting sqref="BR149">
    <cfRule type="cellIs" dxfId="2216" priority="2090" operator="equal">
      <formula>0</formula>
    </cfRule>
  </conditionalFormatting>
  <conditionalFormatting sqref="BR150">
    <cfRule type="cellIs" dxfId="2215" priority="2089" operator="equal">
      <formula>0</formula>
    </cfRule>
  </conditionalFormatting>
  <conditionalFormatting sqref="BR149">
    <cfRule type="cellIs" dxfId="2214" priority="2088" operator="equal">
      <formula>0</formula>
    </cfRule>
  </conditionalFormatting>
  <conditionalFormatting sqref="BR150">
    <cfRule type="cellIs" dxfId="2213" priority="2087" operator="equal">
      <formula>0</formula>
    </cfRule>
  </conditionalFormatting>
  <conditionalFormatting sqref="BR150">
    <cfRule type="cellIs" dxfId="2212" priority="2086" operator="equal">
      <formula>0</formula>
    </cfRule>
  </conditionalFormatting>
  <conditionalFormatting sqref="BR151">
    <cfRule type="cellIs" dxfId="2211" priority="2085" operator="equal">
      <formula>0</formula>
    </cfRule>
  </conditionalFormatting>
  <conditionalFormatting sqref="BR150">
    <cfRule type="cellIs" dxfId="2210" priority="2084" operator="equal">
      <formula>0</formula>
    </cfRule>
  </conditionalFormatting>
  <conditionalFormatting sqref="BR151">
    <cfRule type="cellIs" dxfId="2209" priority="2083" operator="equal">
      <formula>0</formula>
    </cfRule>
  </conditionalFormatting>
  <conditionalFormatting sqref="BR151">
    <cfRule type="cellIs" dxfId="2208" priority="2082" operator="equal">
      <formula>0</formula>
    </cfRule>
  </conditionalFormatting>
  <conditionalFormatting sqref="BR152">
    <cfRule type="cellIs" dxfId="2207" priority="2081" operator="equal">
      <formula>0</formula>
    </cfRule>
  </conditionalFormatting>
  <conditionalFormatting sqref="BR151">
    <cfRule type="cellIs" dxfId="2206" priority="2080" operator="equal">
      <formula>0</formula>
    </cfRule>
  </conditionalFormatting>
  <conditionalFormatting sqref="BR152">
    <cfRule type="cellIs" dxfId="2205" priority="2079" operator="equal">
      <formula>0</formula>
    </cfRule>
  </conditionalFormatting>
  <conditionalFormatting sqref="BR152">
    <cfRule type="cellIs" dxfId="2204" priority="2078" operator="equal">
      <formula>0</formula>
    </cfRule>
  </conditionalFormatting>
  <conditionalFormatting sqref="BR153">
    <cfRule type="cellIs" dxfId="2203" priority="2077" operator="equal">
      <formula>0</formula>
    </cfRule>
  </conditionalFormatting>
  <conditionalFormatting sqref="BR148">
    <cfRule type="cellIs" dxfId="2202" priority="2076" operator="equal">
      <formula>0</formula>
    </cfRule>
  </conditionalFormatting>
  <conditionalFormatting sqref="BR149">
    <cfRule type="cellIs" dxfId="2201" priority="2075" operator="equal">
      <formula>0</formula>
    </cfRule>
  </conditionalFormatting>
  <conditionalFormatting sqref="BR149">
    <cfRule type="cellIs" dxfId="2200" priority="2074" operator="equal">
      <formula>0</formula>
    </cfRule>
  </conditionalFormatting>
  <conditionalFormatting sqref="BR150">
    <cfRule type="cellIs" dxfId="2199" priority="2073" operator="equal">
      <formula>0</formula>
    </cfRule>
  </conditionalFormatting>
  <conditionalFormatting sqref="BR149">
    <cfRule type="cellIs" dxfId="2198" priority="2072" operator="equal">
      <formula>0</formula>
    </cfRule>
  </conditionalFormatting>
  <conditionalFormatting sqref="BR150">
    <cfRule type="cellIs" dxfId="2197" priority="2071" operator="equal">
      <formula>0</formula>
    </cfRule>
  </conditionalFormatting>
  <conditionalFormatting sqref="BR150">
    <cfRule type="cellIs" dxfId="2196" priority="2070" operator="equal">
      <formula>0</formula>
    </cfRule>
  </conditionalFormatting>
  <conditionalFormatting sqref="BR151">
    <cfRule type="cellIs" dxfId="2195" priority="2069" operator="equal">
      <formula>0</formula>
    </cfRule>
  </conditionalFormatting>
  <conditionalFormatting sqref="BR150">
    <cfRule type="cellIs" dxfId="2194" priority="2068" operator="equal">
      <formula>0</formula>
    </cfRule>
  </conditionalFormatting>
  <conditionalFormatting sqref="BR151">
    <cfRule type="cellIs" dxfId="2193" priority="2067" operator="equal">
      <formula>0</formula>
    </cfRule>
  </conditionalFormatting>
  <conditionalFormatting sqref="BR151">
    <cfRule type="cellIs" dxfId="2192" priority="2066" operator="equal">
      <formula>0</formula>
    </cfRule>
  </conditionalFormatting>
  <conditionalFormatting sqref="BR152">
    <cfRule type="cellIs" dxfId="2191" priority="2065" operator="equal">
      <formula>0</formula>
    </cfRule>
  </conditionalFormatting>
  <conditionalFormatting sqref="BR151">
    <cfRule type="cellIs" dxfId="2190" priority="2064" operator="equal">
      <formula>0</formula>
    </cfRule>
  </conditionalFormatting>
  <conditionalFormatting sqref="BR152">
    <cfRule type="cellIs" dxfId="2189" priority="2063" operator="equal">
      <formula>0</formula>
    </cfRule>
  </conditionalFormatting>
  <conditionalFormatting sqref="BR152">
    <cfRule type="cellIs" dxfId="2188" priority="2062" operator="equal">
      <formula>0</formula>
    </cfRule>
  </conditionalFormatting>
  <conditionalFormatting sqref="BR153">
    <cfRule type="cellIs" dxfId="2187" priority="2061" operator="equal">
      <formula>0</formula>
    </cfRule>
  </conditionalFormatting>
  <conditionalFormatting sqref="BR147">
    <cfRule type="cellIs" dxfId="2186" priority="2060" operator="equal">
      <formula>0</formula>
    </cfRule>
  </conditionalFormatting>
  <conditionalFormatting sqref="BR148">
    <cfRule type="cellIs" dxfId="2185" priority="2059" operator="equal">
      <formula>0</formula>
    </cfRule>
  </conditionalFormatting>
  <conditionalFormatting sqref="BR148">
    <cfRule type="cellIs" dxfId="2184" priority="2058" operator="equal">
      <formula>0</formula>
    </cfRule>
  </conditionalFormatting>
  <conditionalFormatting sqref="BR149">
    <cfRule type="cellIs" dxfId="2183" priority="2057" operator="equal">
      <formula>0</formula>
    </cfRule>
  </conditionalFormatting>
  <conditionalFormatting sqref="BR148">
    <cfRule type="cellIs" dxfId="2182" priority="2056" operator="equal">
      <formula>0</formula>
    </cfRule>
  </conditionalFormatting>
  <conditionalFormatting sqref="BR149">
    <cfRule type="cellIs" dxfId="2181" priority="2055" operator="equal">
      <formula>0</formula>
    </cfRule>
  </conditionalFormatting>
  <conditionalFormatting sqref="BR149">
    <cfRule type="cellIs" dxfId="2180" priority="2054" operator="equal">
      <formula>0</formula>
    </cfRule>
  </conditionalFormatting>
  <conditionalFormatting sqref="BR150">
    <cfRule type="cellIs" dxfId="2179" priority="2053" operator="equal">
      <formula>0</formula>
    </cfRule>
  </conditionalFormatting>
  <conditionalFormatting sqref="BR149">
    <cfRule type="cellIs" dxfId="2178" priority="2052" operator="equal">
      <formula>0</formula>
    </cfRule>
  </conditionalFormatting>
  <conditionalFormatting sqref="BR150">
    <cfRule type="cellIs" dxfId="2177" priority="2051" operator="equal">
      <formula>0</formula>
    </cfRule>
  </conditionalFormatting>
  <conditionalFormatting sqref="BR150">
    <cfRule type="cellIs" dxfId="2176" priority="2050" operator="equal">
      <formula>0</formula>
    </cfRule>
  </conditionalFormatting>
  <conditionalFormatting sqref="BR151">
    <cfRule type="cellIs" dxfId="2175" priority="2049" operator="equal">
      <formula>0</formula>
    </cfRule>
  </conditionalFormatting>
  <conditionalFormatting sqref="BR150">
    <cfRule type="cellIs" dxfId="2174" priority="2048" operator="equal">
      <formula>0</formula>
    </cfRule>
  </conditionalFormatting>
  <conditionalFormatting sqref="BR151">
    <cfRule type="cellIs" dxfId="2173" priority="2047" operator="equal">
      <formula>0</formula>
    </cfRule>
  </conditionalFormatting>
  <conditionalFormatting sqref="BR151">
    <cfRule type="cellIs" dxfId="2172" priority="2046" operator="equal">
      <formula>0</formula>
    </cfRule>
  </conditionalFormatting>
  <conditionalFormatting sqref="BR152">
    <cfRule type="cellIs" dxfId="2171" priority="2045" operator="equal">
      <formula>0</formula>
    </cfRule>
  </conditionalFormatting>
  <conditionalFormatting sqref="BR154">
    <cfRule type="cellIs" dxfId="2170" priority="2044" operator="equal">
      <formula>0</formula>
    </cfRule>
  </conditionalFormatting>
  <conditionalFormatting sqref="BR148">
    <cfRule type="cellIs" dxfId="2169" priority="2043" operator="equal">
      <formula>0</formula>
    </cfRule>
  </conditionalFormatting>
  <conditionalFormatting sqref="BR149">
    <cfRule type="cellIs" dxfId="2168" priority="2042" operator="equal">
      <formula>0</formula>
    </cfRule>
  </conditionalFormatting>
  <conditionalFormatting sqref="BR149">
    <cfRule type="cellIs" dxfId="2167" priority="2041" operator="equal">
      <formula>0</formula>
    </cfRule>
  </conditionalFormatting>
  <conditionalFormatting sqref="BR150">
    <cfRule type="cellIs" dxfId="2166" priority="2040" operator="equal">
      <formula>0</formula>
    </cfRule>
  </conditionalFormatting>
  <conditionalFormatting sqref="BR149">
    <cfRule type="cellIs" dxfId="2165" priority="2039" operator="equal">
      <formula>0</formula>
    </cfRule>
  </conditionalFormatting>
  <conditionalFormatting sqref="BR150">
    <cfRule type="cellIs" dxfId="2164" priority="2038" operator="equal">
      <formula>0</formula>
    </cfRule>
  </conditionalFormatting>
  <conditionalFormatting sqref="BR150">
    <cfRule type="cellIs" dxfId="2163" priority="2037" operator="equal">
      <formula>0</formula>
    </cfRule>
  </conditionalFormatting>
  <conditionalFormatting sqref="BR151">
    <cfRule type="cellIs" dxfId="2162" priority="2036" operator="equal">
      <formula>0</formula>
    </cfRule>
  </conditionalFormatting>
  <conditionalFormatting sqref="BR150">
    <cfRule type="cellIs" dxfId="2161" priority="2035" operator="equal">
      <formula>0</formula>
    </cfRule>
  </conditionalFormatting>
  <conditionalFormatting sqref="BR151">
    <cfRule type="cellIs" dxfId="2160" priority="2034" operator="equal">
      <formula>0</formula>
    </cfRule>
  </conditionalFormatting>
  <conditionalFormatting sqref="BR151">
    <cfRule type="cellIs" dxfId="2159" priority="2033" operator="equal">
      <formula>0</formula>
    </cfRule>
  </conditionalFormatting>
  <conditionalFormatting sqref="BR152">
    <cfRule type="cellIs" dxfId="2158" priority="2032" operator="equal">
      <formula>0</formula>
    </cfRule>
  </conditionalFormatting>
  <conditionalFormatting sqref="BR151">
    <cfRule type="cellIs" dxfId="2157" priority="2031" operator="equal">
      <formula>0</formula>
    </cfRule>
  </conditionalFormatting>
  <conditionalFormatting sqref="BR152">
    <cfRule type="cellIs" dxfId="2156" priority="2030" operator="equal">
      <formula>0</formula>
    </cfRule>
  </conditionalFormatting>
  <conditionalFormatting sqref="BR152">
    <cfRule type="cellIs" dxfId="2155" priority="2029" operator="equal">
      <formula>0</formula>
    </cfRule>
  </conditionalFormatting>
  <conditionalFormatting sqref="BR153">
    <cfRule type="cellIs" dxfId="2154" priority="2028" operator="equal">
      <formula>0</formula>
    </cfRule>
  </conditionalFormatting>
  <conditionalFormatting sqref="BR147">
    <cfRule type="cellIs" dxfId="2153" priority="2027" operator="equal">
      <formula>0</formula>
    </cfRule>
  </conditionalFormatting>
  <conditionalFormatting sqref="BR148">
    <cfRule type="cellIs" dxfId="2152" priority="2026" operator="equal">
      <formula>0</formula>
    </cfRule>
  </conditionalFormatting>
  <conditionalFormatting sqref="BR148">
    <cfRule type="cellIs" dxfId="2151" priority="2025" operator="equal">
      <formula>0</formula>
    </cfRule>
  </conditionalFormatting>
  <conditionalFormatting sqref="BR149">
    <cfRule type="cellIs" dxfId="2150" priority="2024" operator="equal">
      <formula>0</formula>
    </cfRule>
  </conditionalFormatting>
  <conditionalFormatting sqref="BR148">
    <cfRule type="cellIs" dxfId="2149" priority="2023" operator="equal">
      <formula>0</formula>
    </cfRule>
  </conditionalFormatting>
  <conditionalFormatting sqref="BR149">
    <cfRule type="cellIs" dxfId="2148" priority="2022" operator="equal">
      <formula>0</formula>
    </cfRule>
  </conditionalFormatting>
  <conditionalFormatting sqref="BR149">
    <cfRule type="cellIs" dxfId="2147" priority="2021" operator="equal">
      <formula>0</formula>
    </cfRule>
  </conditionalFormatting>
  <conditionalFormatting sqref="BR150">
    <cfRule type="cellIs" dxfId="2146" priority="2020" operator="equal">
      <formula>0</formula>
    </cfRule>
  </conditionalFormatting>
  <conditionalFormatting sqref="BR149">
    <cfRule type="cellIs" dxfId="2145" priority="2019" operator="equal">
      <formula>0</formula>
    </cfRule>
  </conditionalFormatting>
  <conditionalFormatting sqref="BR150">
    <cfRule type="cellIs" dxfId="2144" priority="2018" operator="equal">
      <formula>0</formula>
    </cfRule>
  </conditionalFormatting>
  <conditionalFormatting sqref="BR150">
    <cfRule type="cellIs" dxfId="2143" priority="2017" operator="equal">
      <formula>0</formula>
    </cfRule>
  </conditionalFormatting>
  <conditionalFormatting sqref="BR151">
    <cfRule type="cellIs" dxfId="2142" priority="2016" operator="equal">
      <formula>0</formula>
    </cfRule>
  </conditionalFormatting>
  <conditionalFormatting sqref="BR150">
    <cfRule type="cellIs" dxfId="2141" priority="2015" operator="equal">
      <formula>0</formula>
    </cfRule>
  </conditionalFormatting>
  <conditionalFormatting sqref="BR151">
    <cfRule type="cellIs" dxfId="2140" priority="2014" operator="equal">
      <formula>0</formula>
    </cfRule>
  </conditionalFormatting>
  <conditionalFormatting sqref="BR151">
    <cfRule type="cellIs" dxfId="2139" priority="2013" operator="equal">
      <formula>0</formula>
    </cfRule>
  </conditionalFormatting>
  <conditionalFormatting sqref="BR152">
    <cfRule type="cellIs" dxfId="2138" priority="2012" operator="equal">
      <formula>0</formula>
    </cfRule>
  </conditionalFormatting>
  <conditionalFormatting sqref="BR153">
    <cfRule type="cellIs" dxfId="2137" priority="2011" operator="equal">
      <formula>0</formula>
    </cfRule>
  </conditionalFormatting>
  <conditionalFormatting sqref="BR154">
    <cfRule type="cellIs" dxfId="2136" priority="2010" operator="equal">
      <formula>0</formula>
    </cfRule>
  </conditionalFormatting>
  <conditionalFormatting sqref="BR154">
    <cfRule type="cellIs" dxfId="2135" priority="2009" operator="equal">
      <formula>0</formula>
    </cfRule>
  </conditionalFormatting>
  <conditionalFormatting sqref="BR154">
    <cfRule type="cellIs" dxfId="2134" priority="2008" operator="equal">
      <formula>0</formula>
    </cfRule>
  </conditionalFormatting>
  <conditionalFormatting sqref="BR147">
    <cfRule type="cellIs" dxfId="2133" priority="2007" operator="equal">
      <formula>0</formula>
    </cfRule>
  </conditionalFormatting>
  <conditionalFormatting sqref="BR148">
    <cfRule type="cellIs" dxfId="2132" priority="2006" operator="equal">
      <formula>0</formula>
    </cfRule>
  </conditionalFormatting>
  <conditionalFormatting sqref="BR148">
    <cfRule type="cellIs" dxfId="2131" priority="2005" operator="equal">
      <formula>0</formula>
    </cfRule>
  </conditionalFormatting>
  <conditionalFormatting sqref="BR149">
    <cfRule type="cellIs" dxfId="2130" priority="2004" operator="equal">
      <formula>0</formula>
    </cfRule>
  </conditionalFormatting>
  <conditionalFormatting sqref="BR148">
    <cfRule type="cellIs" dxfId="2129" priority="2003" operator="equal">
      <formula>0</formula>
    </cfRule>
  </conditionalFormatting>
  <conditionalFormatting sqref="BR149">
    <cfRule type="cellIs" dxfId="2128" priority="2002" operator="equal">
      <formula>0</formula>
    </cfRule>
  </conditionalFormatting>
  <conditionalFormatting sqref="BR149">
    <cfRule type="cellIs" dxfId="2127" priority="2001" operator="equal">
      <formula>0</formula>
    </cfRule>
  </conditionalFormatting>
  <conditionalFormatting sqref="BR150">
    <cfRule type="cellIs" dxfId="2126" priority="2000" operator="equal">
      <formula>0</formula>
    </cfRule>
  </conditionalFormatting>
  <conditionalFormatting sqref="BR149">
    <cfRule type="cellIs" dxfId="2125" priority="1999" operator="equal">
      <formula>0</formula>
    </cfRule>
  </conditionalFormatting>
  <conditionalFormatting sqref="BR150">
    <cfRule type="cellIs" dxfId="2124" priority="1998" operator="equal">
      <formula>0</formula>
    </cfRule>
  </conditionalFormatting>
  <conditionalFormatting sqref="BR150">
    <cfRule type="cellIs" dxfId="2123" priority="1997" operator="equal">
      <formula>0</formula>
    </cfRule>
  </conditionalFormatting>
  <conditionalFormatting sqref="BR151">
    <cfRule type="cellIs" dxfId="2122" priority="1996" operator="equal">
      <formula>0</formula>
    </cfRule>
  </conditionalFormatting>
  <conditionalFormatting sqref="BR150">
    <cfRule type="cellIs" dxfId="2121" priority="1995" operator="equal">
      <formula>0</formula>
    </cfRule>
  </conditionalFormatting>
  <conditionalFormatting sqref="BR151">
    <cfRule type="cellIs" dxfId="2120" priority="1994" operator="equal">
      <formula>0</formula>
    </cfRule>
  </conditionalFormatting>
  <conditionalFormatting sqref="BR151">
    <cfRule type="cellIs" dxfId="2119" priority="1993" operator="equal">
      <formula>0</formula>
    </cfRule>
  </conditionalFormatting>
  <conditionalFormatting sqref="BR152">
    <cfRule type="cellIs" dxfId="2118" priority="1992" operator="equal">
      <formula>0</formula>
    </cfRule>
  </conditionalFormatting>
  <conditionalFormatting sqref="BR146">
    <cfRule type="cellIs" dxfId="2117" priority="1991" operator="equal">
      <formula>0</formula>
    </cfRule>
  </conditionalFormatting>
  <conditionalFormatting sqref="BR147">
    <cfRule type="cellIs" dxfId="2116" priority="1990" operator="equal">
      <formula>0</formula>
    </cfRule>
  </conditionalFormatting>
  <conditionalFormatting sqref="BR147">
    <cfRule type="cellIs" dxfId="2115" priority="1989" operator="equal">
      <formula>0</formula>
    </cfRule>
  </conditionalFormatting>
  <conditionalFormatting sqref="BR148">
    <cfRule type="cellIs" dxfId="2114" priority="1988" operator="equal">
      <formula>0</formula>
    </cfRule>
  </conditionalFormatting>
  <conditionalFormatting sqref="BR147">
    <cfRule type="cellIs" dxfId="2113" priority="1987" operator="equal">
      <formula>0</formula>
    </cfRule>
  </conditionalFormatting>
  <conditionalFormatting sqref="BR148">
    <cfRule type="cellIs" dxfId="2112" priority="1986" operator="equal">
      <formula>0</formula>
    </cfRule>
  </conditionalFormatting>
  <conditionalFormatting sqref="BR148">
    <cfRule type="cellIs" dxfId="2111" priority="1985" operator="equal">
      <formula>0</formula>
    </cfRule>
  </conditionalFormatting>
  <conditionalFormatting sqref="BR149">
    <cfRule type="cellIs" dxfId="2110" priority="1984" operator="equal">
      <formula>0</formula>
    </cfRule>
  </conditionalFormatting>
  <conditionalFormatting sqref="BR148">
    <cfRule type="cellIs" dxfId="2109" priority="1983" operator="equal">
      <formula>0</formula>
    </cfRule>
  </conditionalFormatting>
  <conditionalFormatting sqref="BR149">
    <cfRule type="cellIs" dxfId="2108" priority="1982" operator="equal">
      <formula>0</formula>
    </cfRule>
  </conditionalFormatting>
  <conditionalFormatting sqref="BR149">
    <cfRule type="cellIs" dxfId="2107" priority="1981" operator="equal">
      <formula>0</formula>
    </cfRule>
  </conditionalFormatting>
  <conditionalFormatting sqref="BR150">
    <cfRule type="cellIs" dxfId="2106" priority="1980" operator="equal">
      <formula>0</formula>
    </cfRule>
  </conditionalFormatting>
  <conditionalFormatting sqref="BR149">
    <cfRule type="cellIs" dxfId="2105" priority="1979" operator="equal">
      <formula>0</formula>
    </cfRule>
  </conditionalFormatting>
  <conditionalFormatting sqref="BR150">
    <cfRule type="cellIs" dxfId="2104" priority="1978" operator="equal">
      <formula>0</formula>
    </cfRule>
  </conditionalFormatting>
  <conditionalFormatting sqref="BR150">
    <cfRule type="cellIs" dxfId="2103" priority="1977" operator="equal">
      <formula>0</formula>
    </cfRule>
  </conditionalFormatting>
  <conditionalFormatting sqref="BR151">
    <cfRule type="cellIs" dxfId="2102" priority="1976" operator="equal">
      <formula>0</formula>
    </cfRule>
  </conditionalFormatting>
  <conditionalFormatting sqref="BR149">
    <cfRule type="cellIs" dxfId="2101" priority="1975" operator="equal">
      <formula>0</formula>
    </cfRule>
  </conditionalFormatting>
  <conditionalFormatting sqref="BR150">
    <cfRule type="cellIs" dxfId="2100" priority="1974" operator="equal">
      <formula>0</formula>
    </cfRule>
  </conditionalFormatting>
  <conditionalFormatting sqref="BR150">
    <cfRule type="cellIs" dxfId="2099" priority="1973" operator="equal">
      <formula>0</formula>
    </cfRule>
  </conditionalFormatting>
  <conditionalFormatting sqref="BR151">
    <cfRule type="cellIs" dxfId="2098" priority="1972" operator="equal">
      <formula>0</formula>
    </cfRule>
  </conditionalFormatting>
  <conditionalFormatting sqref="BR150">
    <cfRule type="cellIs" dxfId="2097" priority="1971" operator="equal">
      <formula>0</formula>
    </cfRule>
  </conditionalFormatting>
  <conditionalFormatting sqref="BR151">
    <cfRule type="cellIs" dxfId="2096" priority="1970" operator="equal">
      <formula>0</formula>
    </cfRule>
  </conditionalFormatting>
  <conditionalFormatting sqref="BR151">
    <cfRule type="cellIs" dxfId="2095" priority="1969" operator="equal">
      <formula>0</formula>
    </cfRule>
  </conditionalFormatting>
  <conditionalFormatting sqref="BR152">
    <cfRule type="cellIs" dxfId="2094" priority="1968" operator="equal">
      <formula>0</formula>
    </cfRule>
  </conditionalFormatting>
  <conditionalFormatting sqref="BR151">
    <cfRule type="cellIs" dxfId="2093" priority="1967" operator="equal">
      <formula>0</formula>
    </cfRule>
  </conditionalFormatting>
  <conditionalFormatting sqref="BR152">
    <cfRule type="cellIs" dxfId="2092" priority="1966" operator="equal">
      <formula>0</formula>
    </cfRule>
  </conditionalFormatting>
  <conditionalFormatting sqref="BR152">
    <cfRule type="cellIs" dxfId="2091" priority="1965" operator="equal">
      <formula>0</formula>
    </cfRule>
  </conditionalFormatting>
  <conditionalFormatting sqref="BR153">
    <cfRule type="cellIs" dxfId="2090" priority="1964" operator="equal">
      <formula>0</formula>
    </cfRule>
  </conditionalFormatting>
  <conditionalFormatting sqref="BR152">
    <cfRule type="cellIs" dxfId="2089" priority="1963" operator="equal">
      <formula>0</formula>
    </cfRule>
  </conditionalFormatting>
  <conditionalFormatting sqref="BR153">
    <cfRule type="cellIs" dxfId="2088" priority="1962" operator="equal">
      <formula>0</formula>
    </cfRule>
  </conditionalFormatting>
  <conditionalFormatting sqref="BR153">
    <cfRule type="cellIs" dxfId="2087" priority="1961" operator="equal">
      <formula>0</formula>
    </cfRule>
  </conditionalFormatting>
  <conditionalFormatting sqref="BR148">
    <cfRule type="cellIs" dxfId="2086" priority="1960" operator="equal">
      <formula>0</formula>
    </cfRule>
  </conditionalFormatting>
  <conditionalFormatting sqref="BR149">
    <cfRule type="cellIs" dxfId="2085" priority="1959" operator="equal">
      <formula>0</formula>
    </cfRule>
  </conditionalFormatting>
  <conditionalFormatting sqref="BR149">
    <cfRule type="cellIs" dxfId="2084" priority="1958" operator="equal">
      <formula>0</formula>
    </cfRule>
  </conditionalFormatting>
  <conditionalFormatting sqref="BR150">
    <cfRule type="cellIs" dxfId="2083" priority="1957" operator="equal">
      <formula>0</formula>
    </cfRule>
  </conditionalFormatting>
  <conditionalFormatting sqref="BR149">
    <cfRule type="cellIs" dxfId="2082" priority="1956" operator="equal">
      <formula>0</formula>
    </cfRule>
  </conditionalFormatting>
  <conditionalFormatting sqref="BR150">
    <cfRule type="cellIs" dxfId="2081" priority="1955" operator="equal">
      <formula>0</formula>
    </cfRule>
  </conditionalFormatting>
  <conditionalFormatting sqref="BR150">
    <cfRule type="cellIs" dxfId="2080" priority="1954" operator="equal">
      <formula>0</formula>
    </cfRule>
  </conditionalFormatting>
  <conditionalFormatting sqref="BR151">
    <cfRule type="cellIs" dxfId="2079" priority="1953" operator="equal">
      <formula>0</formula>
    </cfRule>
  </conditionalFormatting>
  <conditionalFormatting sqref="BR150">
    <cfRule type="cellIs" dxfId="2078" priority="1952" operator="equal">
      <formula>0</formula>
    </cfRule>
  </conditionalFormatting>
  <conditionalFormatting sqref="BR151">
    <cfRule type="cellIs" dxfId="2077" priority="1951" operator="equal">
      <formula>0</formula>
    </cfRule>
  </conditionalFormatting>
  <conditionalFormatting sqref="BR151">
    <cfRule type="cellIs" dxfId="2076" priority="1950" operator="equal">
      <formula>0</formula>
    </cfRule>
  </conditionalFormatting>
  <conditionalFormatting sqref="BR152">
    <cfRule type="cellIs" dxfId="2075" priority="1949" operator="equal">
      <formula>0</formula>
    </cfRule>
  </conditionalFormatting>
  <conditionalFormatting sqref="BR151">
    <cfRule type="cellIs" dxfId="2074" priority="1948" operator="equal">
      <formula>0</formula>
    </cfRule>
  </conditionalFormatting>
  <conditionalFormatting sqref="BR152">
    <cfRule type="cellIs" dxfId="2073" priority="1947" operator="equal">
      <formula>0</formula>
    </cfRule>
  </conditionalFormatting>
  <conditionalFormatting sqref="BR152">
    <cfRule type="cellIs" dxfId="2072" priority="1946" operator="equal">
      <formula>0</formula>
    </cfRule>
  </conditionalFormatting>
  <conditionalFormatting sqref="BR153">
    <cfRule type="cellIs" dxfId="2071" priority="1945" operator="equal">
      <formula>0</formula>
    </cfRule>
  </conditionalFormatting>
  <conditionalFormatting sqref="BR148">
    <cfRule type="cellIs" dxfId="2070" priority="1944" operator="equal">
      <formula>0</formula>
    </cfRule>
  </conditionalFormatting>
  <conditionalFormatting sqref="BR149">
    <cfRule type="cellIs" dxfId="2069" priority="1943" operator="equal">
      <formula>0</formula>
    </cfRule>
  </conditionalFormatting>
  <conditionalFormatting sqref="BR149">
    <cfRule type="cellIs" dxfId="2068" priority="1942" operator="equal">
      <formula>0</formula>
    </cfRule>
  </conditionalFormatting>
  <conditionalFormatting sqref="BR150">
    <cfRule type="cellIs" dxfId="2067" priority="1941" operator="equal">
      <formula>0</formula>
    </cfRule>
  </conditionalFormatting>
  <conditionalFormatting sqref="BR149">
    <cfRule type="cellIs" dxfId="2066" priority="1940" operator="equal">
      <formula>0</formula>
    </cfRule>
  </conditionalFormatting>
  <conditionalFormatting sqref="BR150">
    <cfRule type="cellIs" dxfId="2065" priority="1939" operator="equal">
      <formula>0</formula>
    </cfRule>
  </conditionalFormatting>
  <conditionalFormatting sqref="BR150">
    <cfRule type="cellIs" dxfId="2064" priority="1938" operator="equal">
      <formula>0</formula>
    </cfRule>
  </conditionalFormatting>
  <conditionalFormatting sqref="BR151">
    <cfRule type="cellIs" dxfId="2063" priority="1937" operator="equal">
      <formula>0</formula>
    </cfRule>
  </conditionalFormatting>
  <conditionalFormatting sqref="BR150">
    <cfRule type="cellIs" dxfId="2062" priority="1936" operator="equal">
      <formula>0</formula>
    </cfRule>
  </conditionalFormatting>
  <conditionalFormatting sqref="BR151">
    <cfRule type="cellIs" dxfId="2061" priority="1935" operator="equal">
      <formula>0</formula>
    </cfRule>
  </conditionalFormatting>
  <conditionalFormatting sqref="BR151">
    <cfRule type="cellIs" dxfId="2060" priority="1934" operator="equal">
      <formula>0</formula>
    </cfRule>
  </conditionalFormatting>
  <conditionalFormatting sqref="BR152">
    <cfRule type="cellIs" dxfId="2059" priority="1933" operator="equal">
      <formula>0</formula>
    </cfRule>
  </conditionalFormatting>
  <conditionalFormatting sqref="BR151">
    <cfRule type="cellIs" dxfId="2058" priority="1932" operator="equal">
      <formula>0</formula>
    </cfRule>
  </conditionalFormatting>
  <conditionalFormatting sqref="BR152">
    <cfRule type="cellIs" dxfId="2057" priority="1931" operator="equal">
      <formula>0</formula>
    </cfRule>
  </conditionalFormatting>
  <conditionalFormatting sqref="BR152">
    <cfRule type="cellIs" dxfId="2056" priority="1930" operator="equal">
      <formula>0</formula>
    </cfRule>
  </conditionalFormatting>
  <conditionalFormatting sqref="BR153">
    <cfRule type="cellIs" dxfId="2055" priority="1929" operator="equal">
      <formula>0</formula>
    </cfRule>
  </conditionalFormatting>
  <conditionalFormatting sqref="BR147">
    <cfRule type="cellIs" dxfId="2054" priority="1928" operator="equal">
      <formula>0</formula>
    </cfRule>
  </conditionalFormatting>
  <conditionalFormatting sqref="BR148">
    <cfRule type="cellIs" dxfId="2053" priority="1927" operator="equal">
      <formula>0</formula>
    </cfRule>
  </conditionalFormatting>
  <conditionalFormatting sqref="BR148">
    <cfRule type="cellIs" dxfId="2052" priority="1926" operator="equal">
      <formula>0</formula>
    </cfRule>
  </conditionalFormatting>
  <conditionalFormatting sqref="BR149">
    <cfRule type="cellIs" dxfId="2051" priority="1925" operator="equal">
      <formula>0</formula>
    </cfRule>
  </conditionalFormatting>
  <conditionalFormatting sqref="BR148">
    <cfRule type="cellIs" dxfId="2050" priority="1924" operator="equal">
      <formula>0</formula>
    </cfRule>
  </conditionalFormatting>
  <conditionalFormatting sqref="BR149">
    <cfRule type="cellIs" dxfId="2049" priority="1923" operator="equal">
      <formula>0</formula>
    </cfRule>
  </conditionalFormatting>
  <conditionalFormatting sqref="BR149">
    <cfRule type="cellIs" dxfId="2048" priority="1922" operator="equal">
      <formula>0</formula>
    </cfRule>
  </conditionalFormatting>
  <conditionalFormatting sqref="BR150">
    <cfRule type="cellIs" dxfId="2047" priority="1921" operator="equal">
      <formula>0</formula>
    </cfRule>
  </conditionalFormatting>
  <conditionalFormatting sqref="BR149">
    <cfRule type="cellIs" dxfId="2046" priority="1920" operator="equal">
      <formula>0</formula>
    </cfRule>
  </conditionalFormatting>
  <conditionalFormatting sqref="BR150">
    <cfRule type="cellIs" dxfId="2045" priority="1919" operator="equal">
      <formula>0</formula>
    </cfRule>
  </conditionalFormatting>
  <conditionalFormatting sqref="BR150">
    <cfRule type="cellIs" dxfId="2044" priority="1918" operator="equal">
      <formula>0</formula>
    </cfRule>
  </conditionalFormatting>
  <conditionalFormatting sqref="BR151">
    <cfRule type="cellIs" dxfId="2043" priority="1917" operator="equal">
      <formula>0</formula>
    </cfRule>
  </conditionalFormatting>
  <conditionalFormatting sqref="BR150">
    <cfRule type="cellIs" dxfId="2042" priority="1916" operator="equal">
      <formula>0</formula>
    </cfRule>
  </conditionalFormatting>
  <conditionalFormatting sqref="BR151">
    <cfRule type="cellIs" dxfId="2041" priority="1915" operator="equal">
      <formula>0</formula>
    </cfRule>
  </conditionalFormatting>
  <conditionalFormatting sqref="BR151">
    <cfRule type="cellIs" dxfId="2040" priority="1914" operator="equal">
      <formula>0</formula>
    </cfRule>
  </conditionalFormatting>
  <conditionalFormatting sqref="BR152">
    <cfRule type="cellIs" dxfId="2039" priority="1913" operator="equal">
      <formula>0</formula>
    </cfRule>
  </conditionalFormatting>
  <conditionalFormatting sqref="BR149">
    <cfRule type="cellIs" dxfId="2038" priority="1912" operator="equal">
      <formula>0</formula>
    </cfRule>
  </conditionalFormatting>
  <conditionalFormatting sqref="BR150">
    <cfRule type="cellIs" dxfId="2037" priority="1911" operator="equal">
      <formula>0</formula>
    </cfRule>
  </conditionalFormatting>
  <conditionalFormatting sqref="BR150">
    <cfRule type="cellIs" dxfId="2036" priority="1910" operator="equal">
      <formula>0</formula>
    </cfRule>
  </conditionalFormatting>
  <conditionalFormatting sqref="BR151">
    <cfRule type="cellIs" dxfId="2035" priority="1909" operator="equal">
      <formula>0</formula>
    </cfRule>
  </conditionalFormatting>
  <conditionalFormatting sqref="BR150">
    <cfRule type="cellIs" dxfId="2034" priority="1908" operator="equal">
      <formula>0</formula>
    </cfRule>
  </conditionalFormatting>
  <conditionalFormatting sqref="BR151">
    <cfRule type="cellIs" dxfId="2033" priority="1907" operator="equal">
      <formula>0</formula>
    </cfRule>
  </conditionalFormatting>
  <conditionalFormatting sqref="BR151">
    <cfRule type="cellIs" dxfId="2032" priority="1906" operator="equal">
      <formula>0</formula>
    </cfRule>
  </conditionalFormatting>
  <conditionalFormatting sqref="BR152">
    <cfRule type="cellIs" dxfId="2031" priority="1905" operator="equal">
      <formula>0</formula>
    </cfRule>
  </conditionalFormatting>
  <conditionalFormatting sqref="BR151">
    <cfRule type="cellIs" dxfId="2030" priority="1904" operator="equal">
      <formula>0</formula>
    </cfRule>
  </conditionalFormatting>
  <conditionalFormatting sqref="BR152">
    <cfRule type="cellIs" dxfId="2029" priority="1903" operator="equal">
      <formula>0</formula>
    </cfRule>
  </conditionalFormatting>
  <conditionalFormatting sqref="BR152">
    <cfRule type="cellIs" dxfId="2028" priority="1902" operator="equal">
      <formula>0</formula>
    </cfRule>
  </conditionalFormatting>
  <conditionalFormatting sqref="BR153">
    <cfRule type="cellIs" dxfId="2027" priority="1901" operator="equal">
      <formula>0</formula>
    </cfRule>
  </conditionalFormatting>
  <conditionalFormatting sqref="BR152">
    <cfRule type="cellIs" dxfId="2026" priority="1900" operator="equal">
      <formula>0</formula>
    </cfRule>
  </conditionalFormatting>
  <conditionalFormatting sqref="BR153">
    <cfRule type="cellIs" dxfId="2025" priority="1899" operator="equal">
      <formula>0</formula>
    </cfRule>
  </conditionalFormatting>
  <conditionalFormatting sqref="BR153">
    <cfRule type="cellIs" dxfId="2024" priority="1898" operator="equal">
      <formula>0</formula>
    </cfRule>
  </conditionalFormatting>
  <conditionalFormatting sqref="BR154">
    <cfRule type="cellIs" dxfId="2023" priority="1897" operator="equal">
      <formula>0</formula>
    </cfRule>
  </conditionalFormatting>
  <conditionalFormatting sqref="BR148">
    <cfRule type="cellIs" dxfId="2022" priority="1896" operator="equal">
      <formula>0</formula>
    </cfRule>
  </conditionalFormatting>
  <conditionalFormatting sqref="BR149">
    <cfRule type="cellIs" dxfId="2021" priority="1895" operator="equal">
      <formula>0</formula>
    </cfRule>
  </conditionalFormatting>
  <conditionalFormatting sqref="BR149">
    <cfRule type="cellIs" dxfId="2020" priority="1894" operator="equal">
      <formula>0</formula>
    </cfRule>
  </conditionalFormatting>
  <conditionalFormatting sqref="BR150">
    <cfRule type="cellIs" dxfId="2019" priority="1893" operator="equal">
      <formula>0</formula>
    </cfRule>
  </conditionalFormatting>
  <conditionalFormatting sqref="BR149">
    <cfRule type="cellIs" dxfId="2018" priority="1892" operator="equal">
      <formula>0</formula>
    </cfRule>
  </conditionalFormatting>
  <conditionalFormatting sqref="BR150">
    <cfRule type="cellIs" dxfId="2017" priority="1891" operator="equal">
      <formula>0</formula>
    </cfRule>
  </conditionalFormatting>
  <conditionalFormatting sqref="BR150">
    <cfRule type="cellIs" dxfId="2016" priority="1890" operator="equal">
      <formula>0</formula>
    </cfRule>
  </conditionalFormatting>
  <conditionalFormatting sqref="BR151">
    <cfRule type="cellIs" dxfId="2015" priority="1889" operator="equal">
      <formula>0</formula>
    </cfRule>
  </conditionalFormatting>
  <conditionalFormatting sqref="BR150">
    <cfRule type="cellIs" dxfId="2014" priority="1888" operator="equal">
      <formula>0</formula>
    </cfRule>
  </conditionalFormatting>
  <conditionalFormatting sqref="BR151">
    <cfRule type="cellIs" dxfId="2013" priority="1887" operator="equal">
      <formula>0</formula>
    </cfRule>
  </conditionalFormatting>
  <conditionalFormatting sqref="BR151">
    <cfRule type="cellIs" dxfId="2012" priority="1886" operator="equal">
      <formula>0</formula>
    </cfRule>
  </conditionalFormatting>
  <conditionalFormatting sqref="BR152">
    <cfRule type="cellIs" dxfId="2011" priority="1885" operator="equal">
      <formula>0</formula>
    </cfRule>
  </conditionalFormatting>
  <conditionalFormatting sqref="BR151">
    <cfRule type="cellIs" dxfId="2010" priority="1884" operator="equal">
      <formula>0</formula>
    </cfRule>
  </conditionalFormatting>
  <conditionalFormatting sqref="BR152">
    <cfRule type="cellIs" dxfId="2009" priority="1883" operator="equal">
      <formula>0</formula>
    </cfRule>
  </conditionalFormatting>
  <conditionalFormatting sqref="BR152">
    <cfRule type="cellIs" dxfId="2008" priority="1882" operator="equal">
      <formula>0</formula>
    </cfRule>
  </conditionalFormatting>
  <conditionalFormatting sqref="BR153">
    <cfRule type="cellIs" dxfId="2007" priority="1881" operator="equal">
      <formula>0</formula>
    </cfRule>
  </conditionalFormatting>
  <conditionalFormatting sqref="BR154">
    <cfRule type="cellIs" dxfId="2006" priority="1880" operator="equal">
      <formula>0</formula>
    </cfRule>
  </conditionalFormatting>
  <conditionalFormatting sqref="BR148">
    <cfRule type="cellIs" dxfId="2005" priority="1879" operator="equal">
      <formula>0</formula>
    </cfRule>
  </conditionalFormatting>
  <conditionalFormatting sqref="BR149">
    <cfRule type="cellIs" dxfId="2004" priority="1878" operator="equal">
      <formula>0</formula>
    </cfRule>
  </conditionalFormatting>
  <conditionalFormatting sqref="BR149">
    <cfRule type="cellIs" dxfId="2003" priority="1877" operator="equal">
      <formula>0</formula>
    </cfRule>
  </conditionalFormatting>
  <conditionalFormatting sqref="BR150">
    <cfRule type="cellIs" dxfId="2002" priority="1876" operator="equal">
      <formula>0</formula>
    </cfRule>
  </conditionalFormatting>
  <conditionalFormatting sqref="BR149">
    <cfRule type="cellIs" dxfId="2001" priority="1875" operator="equal">
      <formula>0</formula>
    </cfRule>
  </conditionalFormatting>
  <conditionalFormatting sqref="BR150">
    <cfRule type="cellIs" dxfId="2000" priority="1874" operator="equal">
      <formula>0</formula>
    </cfRule>
  </conditionalFormatting>
  <conditionalFormatting sqref="BR150">
    <cfRule type="cellIs" dxfId="1999" priority="1873" operator="equal">
      <formula>0</formula>
    </cfRule>
  </conditionalFormatting>
  <conditionalFormatting sqref="BR151">
    <cfRule type="cellIs" dxfId="1998" priority="1872" operator="equal">
      <formula>0</formula>
    </cfRule>
  </conditionalFormatting>
  <conditionalFormatting sqref="BR150">
    <cfRule type="cellIs" dxfId="1997" priority="1871" operator="equal">
      <formula>0</formula>
    </cfRule>
  </conditionalFormatting>
  <conditionalFormatting sqref="BR151">
    <cfRule type="cellIs" dxfId="1996" priority="1870" operator="equal">
      <formula>0</formula>
    </cfRule>
  </conditionalFormatting>
  <conditionalFormatting sqref="BR151">
    <cfRule type="cellIs" dxfId="1995" priority="1869" operator="equal">
      <formula>0</formula>
    </cfRule>
  </conditionalFormatting>
  <conditionalFormatting sqref="BR152">
    <cfRule type="cellIs" dxfId="1994" priority="1868" operator="equal">
      <formula>0</formula>
    </cfRule>
  </conditionalFormatting>
  <conditionalFormatting sqref="BR151">
    <cfRule type="cellIs" dxfId="1993" priority="1867" operator="equal">
      <formula>0</formula>
    </cfRule>
  </conditionalFormatting>
  <conditionalFormatting sqref="BR152">
    <cfRule type="cellIs" dxfId="1992" priority="1866" operator="equal">
      <formula>0</formula>
    </cfRule>
  </conditionalFormatting>
  <conditionalFormatting sqref="BR152">
    <cfRule type="cellIs" dxfId="1991" priority="1865" operator="equal">
      <formula>0</formula>
    </cfRule>
  </conditionalFormatting>
  <conditionalFormatting sqref="BR153">
    <cfRule type="cellIs" dxfId="1990" priority="1864" operator="equal">
      <formula>0</formula>
    </cfRule>
  </conditionalFormatting>
  <conditionalFormatting sqref="BR147">
    <cfRule type="cellIs" dxfId="1989" priority="1863" operator="equal">
      <formula>0</formula>
    </cfRule>
  </conditionalFormatting>
  <conditionalFormatting sqref="BR148">
    <cfRule type="cellIs" dxfId="1988" priority="1862" operator="equal">
      <formula>0</formula>
    </cfRule>
  </conditionalFormatting>
  <conditionalFormatting sqref="BR148">
    <cfRule type="cellIs" dxfId="1987" priority="1861" operator="equal">
      <formula>0</formula>
    </cfRule>
  </conditionalFormatting>
  <conditionalFormatting sqref="BR149">
    <cfRule type="cellIs" dxfId="1986" priority="1860" operator="equal">
      <formula>0</formula>
    </cfRule>
  </conditionalFormatting>
  <conditionalFormatting sqref="BR148">
    <cfRule type="cellIs" dxfId="1985" priority="1859" operator="equal">
      <formula>0</formula>
    </cfRule>
  </conditionalFormatting>
  <conditionalFormatting sqref="BR149">
    <cfRule type="cellIs" dxfId="1984" priority="1858" operator="equal">
      <formula>0</formula>
    </cfRule>
  </conditionalFormatting>
  <conditionalFormatting sqref="BR149">
    <cfRule type="cellIs" dxfId="1983" priority="1857" operator="equal">
      <formula>0</formula>
    </cfRule>
  </conditionalFormatting>
  <conditionalFormatting sqref="BR150">
    <cfRule type="cellIs" dxfId="1982" priority="1856" operator="equal">
      <formula>0</formula>
    </cfRule>
  </conditionalFormatting>
  <conditionalFormatting sqref="BR149">
    <cfRule type="cellIs" dxfId="1981" priority="1855" operator="equal">
      <formula>0</formula>
    </cfRule>
  </conditionalFormatting>
  <conditionalFormatting sqref="BR150">
    <cfRule type="cellIs" dxfId="1980" priority="1854" operator="equal">
      <formula>0</formula>
    </cfRule>
  </conditionalFormatting>
  <conditionalFormatting sqref="BR150">
    <cfRule type="cellIs" dxfId="1979" priority="1853" operator="equal">
      <formula>0</formula>
    </cfRule>
  </conditionalFormatting>
  <conditionalFormatting sqref="BR151">
    <cfRule type="cellIs" dxfId="1978" priority="1852" operator="equal">
      <formula>0</formula>
    </cfRule>
  </conditionalFormatting>
  <conditionalFormatting sqref="BR150">
    <cfRule type="cellIs" dxfId="1977" priority="1851" operator="equal">
      <formula>0</formula>
    </cfRule>
  </conditionalFormatting>
  <conditionalFormatting sqref="BR151">
    <cfRule type="cellIs" dxfId="1976" priority="1850" operator="equal">
      <formula>0</formula>
    </cfRule>
  </conditionalFormatting>
  <conditionalFormatting sqref="BR151">
    <cfRule type="cellIs" dxfId="1975" priority="1849" operator="equal">
      <formula>0</formula>
    </cfRule>
  </conditionalFormatting>
  <conditionalFormatting sqref="BR152">
    <cfRule type="cellIs" dxfId="1974" priority="1848" operator="equal">
      <formula>0</formula>
    </cfRule>
  </conditionalFormatting>
  <conditionalFormatting sqref="BR150">
    <cfRule type="cellIs" dxfId="1973" priority="1847" operator="equal">
      <formula>0</formula>
    </cfRule>
  </conditionalFormatting>
  <conditionalFormatting sqref="BR151">
    <cfRule type="cellIs" dxfId="1972" priority="1846" operator="equal">
      <formula>0</formula>
    </cfRule>
  </conditionalFormatting>
  <conditionalFormatting sqref="BR151">
    <cfRule type="cellIs" dxfId="1971" priority="1845" operator="equal">
      <formula>0</formula>
    </cfRule>
  </conditionalFormatting>
  <conditionalFormatting sqref="BR152">
    <cfRule type="cellIs" dxfId="1970" priority="1844" operator="equal">
      <formula>0</formula>
    </cfRule>
  </conditionalFormatting>
  <conditionalFormatting sqref="BR151">
    <cfRule type="cellIs" dxfId="1969" priority="1843" operator="equal">
      <formula>0</formula>
    </cfRule>
  </conditionalFormatting>
  <conditionalFormatting sqref="BR152">
    <cfRule type="cellIs" dxfId="1968" priority="1842" operator="equal">
      <formula>0</formula>
    </cfRule>
  </conditionalFormatting>
  <conditionalFormatting sqref="BR152">
    <cfRule type="cellIs" dxfId="1967" priority="1841" operator="equal">
      <formula>0</formula>
    </cfRule>
  </conditionalFormatting>
  <conditionalFormatting sqref="BR153">
    <cfRule type="cellIs" dxfId="1966" priority="1840" operator="equal">
      <formula>0</formula>
    </cfRule>
  </conditionalFormatting>
  <conditionalFormatting sqref="BR152">
    <cfRule type="cellIs" dxfId="1965" priority="1839" operator="equal">
      <formula>0</formula>
    </cfRule>
  </conditionalFormatting>
  <conditionalFormatting sqref="BR153">
    <cfRule type="cellIs" dxfId="1964" priority="1838" operator="equal">
      <formula>0</formula>
    </cfRule>
  </conditionalFormatting>
  <conditionalFormatting sqref="BR153">
    <cfRule type="cellIs" dxfId="1963" priority="1837" operator="equal">
      <formula>0</formula>
    </cfRule>
  </conditionalFormatting>
  <conditionalFormatting sqref="BR154">
    <cfRule type="cellIs" dxfId="1962" priority="1836" operator="equal">
      <formula>0</formula>
    </cfRule>
  </conditionalFormatting>
  <conditionalFormatting sqref="BR153">
    <cfRule type="cellIs" dxfId="1961" priority="1835" operator="equal">
      <formula>0</formula>
    </cfRule>
  </conditionalFormatting>
  <conditionalFormatting sqref="BR154">
    <cfRule type="cellIs" dxfId="1960" priority="1834" operator="equal">
      <formula>0</formula>
    </cfRule>
  </conditionalFormatting>
  <conditionalFormatting sqref="BR154">
    <cfRule type="cellIs" dxfId="1959" priority="1833" operator="equal">
      <formula>0</formula>
    </cfRule>
  </conditionalFormatting>
  <conditionalFormatting sqref="BR149">
    <cfRule type="cellIs" dxfId="1958" priority="1832" operator="equal">
      <formula>0</formula>
    </cfRule>
  </conditionalFormatting>
  <conditionalFormatting sqref="BR150">
    <cfRule type="cellIs" dxfId="1957" priority="1831" operator="equal">
      <formula>0</formula>
    </cfRule>
  </conditionalFormatting>
  <conditionalFormatting sqref="BR150">
    <cfRule type="cellIs" dxfId="1956" priority="1830" operator="equal">
      <formula>0</formula>
    </cfRule>
  </conditionalFormatting>
  <conditionalFormatting sqref="BR151">
    <cfRule type="cellIs" dxfId="1955" priority="1829" operator="equal">
      <formula>0</formula>
    </cfRule>
  </conditionalFormatting>
  <conditionalFormatting sqref="BR150">
    <cfRule type="cellIs" dxfId="1954" priority="1828" operator="equal">
      <formula>0</formula>
    </cfRule>
  </conditionalFormatting>
  <conditionalFormatting sqref="BR151">
    <cfRule type="cellIs" dxfId="1953" priority="1827" operator="equal">
      <formula>0</formula>
    </cfRule>
  </conditionalFormatting>
  <conditionalFormatting sqref="BR151">
    <cfRule type="cellIs" dxfId="1952" priority="1826" operator="equal">
      <formula>0</formula>
    </cfRule>
  </conditionalFormatting>
  <conditionalFormatting sqref="BR152">
    <cfRule type="cellIs" dxfId="1951" priority="1825" operator="equal">
      <formula>0</formula>
    </cfRule>
  </conditionalFormatting>
  <conditionalFormatting sqref="BR151">
    <cfRule type="cellIs" dxfId="1950" priority="1824" operator="equal">
      <formula>0</formula>
    </cfRule>
  </conditionalFormatting>
  <conditionalFormatting sqref="BR152">
    <cfRule type="cellIs" dxfId="1949" priority="1823" operator="equal">
      <formula>0</formula>
    </cfRule>
  </conditionalFormatting>
  <conditionalFormatting sqref="BR152">
    <cfRule type="cellIs" dxfId="1948" priority="1822" operator="equal">
      <formula>0</formula>
    </cfRule>
  </conditionalFormatting>
  <conditionalFormatting sqref="BR153">
    <cfRule type="cellIs" dxfId="1947" priority="1821" operator="equal">
      <formula>0</formula>
    </cfRule>
  </conditionalFormatting>
  <conditionalFormatting sqref="BR152">
    <cfRule type="cellIs" dxfId="1946" priority="1820" operator="equal">
      <formula>0</formula>
    </cfRule>
  </conditionalFormatting>
  <conditionalFormatting sqref="BR153">
    <cfRule type="cellIs" dxfId="1945" priority="1819" operator="equal">
      <formula>0</formula>
    </cfRule>
  </conditionalFormatting>
  <conditionalFormatting sqref="BR153">
    <cfRule type="cellIs" dxfId="1944" priority="1818" operator="equal">
      <formula>0</formula>
    </cfRule>
  </conditionalFormatting>
  <conditionalFormatting sqref="BR154">
    <cfRule type="cellIs" dxfId="1943" priority="1817" operator="equal">
      <formula>0</formula>
    </cfRule>
  </conditionalFormatting>
  <conditionalFormatting sqref="BR149">
    <cfRule type="cellIs" dxfId="1942" priority="1816" operator="equal">
      <formula>0</formula>
    </cfRule>
  </conditionalFormatting>
  <conditionalFormatting sqref="BR150">
    <cfRule type="cellIs" dxfId="1941" priority="1815" operator="equal">
      <formula>0</formula>
    </cfRule>
  </conditionalFormatting>
  <conditionalFormatting sqref="BR150">
    <cfRule type="cellIs" dxfId="1940" priority="1814" operator="equal">
      <formula>0</formula>
    </cfRule>
  </conditionalFormatting>
  <conditionalFormatting sqref="BR151">
    <cfRule type="cellIs" dxfId="1939" priority="1813" operator="equal">
      <formula>0</formula>
    </cfRule>
  </conditionalFormatting>
  <conditionalFormatting sqref="BR150">
    <cfRule type="cellIs" dxfId="1938" priority="1812" operator="equal">
      <formula>0</formula>
    </cfRule>
  </conditionalFormatting>
  <conditionalFormatting sqref="BR151">
    <cfRule type="cellIs" dxfId="1937" priority="1811" operator="equal">
      <formula>0</formula>
    </cfRule>
  </conditionalFormatting>
  <conditionalFormatting sqref="BR151">
    <cfRule type="cellIs" dxfId="1936" priority="1810" operator="equal">
      <formula>0</formula>
    </cfRule>
  </conditionalFormatting>
  <conditionalFormatting sqref="BR152">
    <cfRule type="cellIs" dxfId="1935" priority="1809" operator="equal">
      <formula>0</formula>
    </cfRule>
  </conditionalFormatting>
  <conditionalFormatting sqref="BR151">
    <cfRule type="cellIs" dxfId="1934" priority="1808" operator="equal">
      <formula>0</formula>
    </cfRule>
  </conditionalFormatting>
  <conditionalFormatting sqref="BR152">
    <cfRule type="cellIs" dxfId="1933" priority="1807" operator="equal">
      <formula>0</formula>
    </cfRule>
  </conditionalFormatting>
  <conditionalFormatting sqref="BR152">
    <cfRule type="cellIs" dxfId="1932" priority="1806" operator="equal">
      <formula>0</formula>
    </cfRule>
  </conditionalFormatting>
  <conditionalFormatting sqref="BR153">
    <cfRule type="cellIs" dxfId="1931" priority="1805" operator="equal">
      <formula>0</formula>
    </cfRule>
  </conditionalFormatting>
  <conditionalFormatting sqref="BR152">
    <cfRule type="cellIs" dxfId="1930" priority="1804" operator="equal">
      <formula>0</formula>
    </cfRule>
  </conditionalFormatting>
  <conditionalFormatting sqref="BR153">
    <cfRule type="cellIs" dxfId="1929" priority="1803" operator="equal">
      <formula>0</formula>
    </cfRule>
  </conditionalFormatting>
  <conditionalFormatting sqref="BR153">
    <cfRule type="cellIs" dxfId="1928" priority="1802" operator="equal">
      <formula>0</formula>
    </cfRule>
  </conditionalFormatting>
  <conditionalFormatting sqref="BR154">
    <cfRule type="cellIs" dxfId="1927" priority="1801" operator="equal">
      <formula>0</formula>
    </cfRule>
  </conditionalFormatting>
  <conditionalFormatting sqref="BR148">
    <cfRule type="cellIs" dxfId="1926" priority="1800" operator="equal">
      <formula>0</formula>
    </cfRule>
  </conditionalFormatting>
  <conditionalFormatting sqref="BR149">
    <cfRule type="cellIs" dxfId="1925" priority="1799" operator="equal">
      <formula>0</formula>
    </cfRule>
  </conditionalFormatting>
  <conditionalFormatting sqref="BR149">
    <cfRule type="cellIs" dxfId="1924" priority="1798" operator="equal">
      <formula>0</formula>
    </cfRule>
  </conditionalFormatting>
  <conditionalFormatting sqref="BR150">
    <cfRule type="cellIs" dxfId="1923" priority="1797" operator="equal">
      <formula>0</formula>
    </cfRule>
  </conditionalFormatting>
  <conditionalFormatting sqref="BR149">
    <cfRule type="cellIs" dxfId="1922" priority="1796" operator="equal">
      <formula>0</formula>
    </cfRule>
  </conditionalFormatting>
  <conditionalFormatting sqref="BR150">
    <cfRule type="cellIs" dxfId="1921" priority="1795" operator="equal">
      <formula>0</formula>
    </cfRule>
  </conditionalFormatting>
  <conditionalFormatting sqref="BR150">
    <cfRule type="cellIs" dxfId="1920" priority="1794" operator="equal">
      <formula>0</formula>
    </cfRule>
  </conditionalFormatting>
  <conditionalFormatting sqref="BR151">
    <cfRule type="cellIs" dxfId="1919" priority="1793" operator="equal">
      <formula>0</formula>
    </cfRule>
  </conditionalFormatting>
  <conditionalFormatting sqref="BR150">
    <cfRule type="cellIs" dxfId="1918" priority="1792" operator="equal">
      <formula>0</formula>
    </cfRule>
  </conditionalFormatting>
  <conditionalFormatting sqref="BR151">
    <cfRule type="cellIs" dxfId="1917" priority="1791" operator="equal">
      <formula>0</formula>
    </cfRule>
  </conditionalFormatting>
  <conditionalFormatting sqref="BR151">
    <cfRule type="cellIs" dxfId="1916" priority="1790" operator="equal">
      <formula>0</formula>
    </cfRule>
  </conditionalFormatting>
  <conditionalFormatting sqref="BR152">
    <cfRule type="cellIs" dxfId="1915" priority="1789" operator="equal">
      <formula>0</formula>
    </cfRule>
  </conditionalFormatting>
  <conditionalFormatting sqref="BR151">
    <cfRule type="cellIs" dxfId="1914" priority="1788" operator="equal">
      <formula>0</formula>
    </cfRule>
  </conditionalFormatting>
  <conditionalFormatting sqref="BR152">
    <cfRule type="cellIs" dxfId="1913" priority="1787" operator="equal">
      <formula>0</formula>
    </cfRule>
  </conditionalFormatting>
  <conditionalFormatting sqref="BR152">
    <cfRule type="cellIs" dxfId="1912" priority="1786" operator="equal">
      <formula>0</formula>
    </cfRule>
  </conditionalFormatting>
  <conditionalFormatting sqref="BR153">
    <cfRule type="cellIs" dxfId="1911" priority="1785" operator="equal">
      <formula>0</formula>
    </cfRule>
  </conditionalFormatting>
  <conditionalFormatting sqref="BR150">
    <cfRule type="cellIs" dxfId="1910" priority="1784" operator="equal">
      <formula>0</formula>
    </cfRule>
  </conditionalFormatting>
  <conditionalFormatting sqref="BR151">
    <cfRule type="cellIs" dxfId="1909" priority="1783" operator="equal">
      <formula>0</formula>
    </cfRule>
  </conditionalFormatting>
  <conditionalFormatting sqref="BR151">
    <cfRule type="cellIs" dxfId="1908" priority="1782" operator="equal">
      <formula>0</formula>
    </cfRule>
  </conditionalFormatting>
  <conditionalFormatting sqref="BR152">
    <cfRule type="cellIs" dxfId="1907" priority="1781" operator="equal">
      <formula>0</formula>
    </cfRule>
  </conditionalFormatting>
  <conditionalFormatting sqref="BR151">
    <cfRule type="cellIs" dxfId="1906" priority="1780" operator="equal">
      <formula>0</formula>
    </cfRule>
  </conditionalFormatting>
  <conditionalFormatting sqref="BR152">
    <cfRule type="cellIs" dxfId="1905" priority="1779" operator="equal">
      <formula>0</formula>
    </cfRule>
  </conditionalFormatting>
  <conditionalFormatting sqref="BR152">
    <cfRule type="cellIs" dxfId="1904" priority="1778" operator="equal">
      <formula>0</formula>
    </cfRule>
  </conditionalFormatting>
  <conditionalFormatting sqref="BR153">
    <cfRule type="cellIs" dxfId="1903" priority="1777" operator="equal">
      <formula>0</formula>
    </cfRule>
  </conditionalFormatting>
  <conditionalFormatting sqref="BR152">
    <cfRule type="cellIs" dxfId="1902" priority="1776" operator="equal">
      <formula>0</formula>
    </cfRule>
  </conditionalFormatting>
  <conditionalFormatting sqref="BR153">
    <cfRule type="cellIs" dxfId="1901" priority="1775" operator="equal">
      <formula>0</formula>
    </cfRule>
  </conditionalFormatting>
  <conditionalFormatting sqref="BR153">
    <cfRule type="cellIs" dxfId="1900" priority="1774" operator="equal">
      <formula>0</formula>
    </cfRule>
  </conditionalFormatting>
  <conditionalFormatting sqref="BR154">
    <cfRule type="cellIs" dxfId="1899" priority="1773" operator="equal">
      <formula>0</formula>
    </cfRule>
  </conditionalFormatting>
  <conditionalFormatting sqref="BR153">
    <cfRule type="cellIs" dxfId="1898" priority="1772" operator="equal">
      <formula>0</formula>
    </cfRule>
  </conditionalFormatting>
  <conditionalFormatting sqref="BR154">
    <cfRule type="cellIs" dxfId="1897" priority="1771" operator="equal">
      <formula>0</formula>
    </cfRule>
  </conditionalFormatting>
  <conditionalFormatting sqref="BR154">
    <cfRule type="cellIs" dxfId="1896" priority="1770" operator="equal">
      <formula>0</formula>
    </cfRule>
  </conditionalFormatting>
  <conditionalFormatting sqref="BR155">
    <cfRule type="cellIs" dxfId="1895" priority="1769" operator="equal">
      <formula>0</formula>
    </cfRule>
  </conditionalFormatting>
  <conditionalFormatting sqref="BR149">
    <cfRule type="cellIs" dxfId="1894" priority="1768" operator="equal">
      <formula>0</formula>
    </cfRule>
  </conditionalFormatting>
  <conditionalFormatting sqref="BR150">
    <cfRule type="cellIs" dxfId="1893" priority="1767" operator="equal">
      <formula>0</formula>
    </cfRule>
  </conditionalFormatting>
  <conditionalFormatting sqref="BR150">
    <cfRule type="cellIs" dxfId="1892" priority="1766" operator="equal">
      <formula>0</formula>
    </cfRule>
  </conditionalFormatting>
  <conditionalFormatting sqref="BR151">
    <cfRule type="cellIs" dxfId="1891" priority="1765" operator="equal">
      <formula>0</formula>
    </cfRule>
  </conditionalFormatting>
  <conditionalFormatting sqref="BR150">
    <cfRule type="cellIs" dxfId="1890" priority="1764" operator="equal">
      <formula>0</formula>
    </cfRule>
  </conditionalFormatting>
  <conditionalFormatting sqref="BR151">
    <cfRule type="cellIs" dxfId="1889" priority="1763" operator="equal">
      <formula>0</formula>
    </cfRule>
  </conditionalFormatting>
  <conditionalFormatting sqref="BR151">
    <cfRule type="cellIs" dxfId="1888" priority="1762" operator="equal">
      <formula>0</formula>
    </cfRule>
  </conditionalFormatting>
  <conditionalFormatting sqref="BR152">
    <cfRule type="cellIs" dxfId="1887" priority="1761" operator="equal">
      <formula>0</formula>
    </cfRule>
  </conditionalFormatting>
  <conditionalFormatting sqref="BR151">
    <cfRule type="cellIs" dxfId="1886" priority="1760" operator="equal">
      <formula>0</formula>
    </cfRule>
  </conditionalFormatting>
  <conditionalFormatting sqref="BR152">
    <cfRule type="cellIs" dxfId="1885" priority="1759" operator="equal">
      <formula>0</formula>
    </cfRule>
  </conditionalFormatting>
  <conditionalFormatting sqref="BR152">
    <cfRule type="cellIs" dxfId="1884" priority="1758" operator="equal">
      <formula>0</formula>
    </cfRule>
  </conditionalFormatting>
  <conditionalFormatting sqref="BR153">
    <cfRule type="cellIs" dxfId="1883" priority="1757" operator="equal">
      <formula>0</formula>
    </cfRule>
  </conditionalFormatting>
  <conditionalFormatting sqref="BR152">
    <cfRule type="cellIs" dxfId="1882" priority="1756" operator="equal">
      <formula>0</formula>
    </cfRule>
  </conditionalFormatting>
  <conditionalFormatting sqref="BR153">
    <cfRule type="cellIs" dxfId="1881" priority="1755" operator="equal">
      <formula>0</formula>
    </cfRule>
  </conditionalFormatting>
  <conditionalFormatting sqref="BR153">
    <cfRule type="cellIs" dxfId="1880" priority="1754" operator="equal">
      <formula>0</formula>
    </cfRule>
  </conditionalFormatting>
  <conditionalFormatting sqref="BR154">
    <cfRule type="cellIs" dxfId="1879" priority="1753" operator="equal">
      <formula>0</formula>
    </cfRule>
  </conditionalFormatting>
  <conditionalFormatting sqref="BR155">
    <cfRule type="cellIs" dxfId="1878" priority="1752" operator="equal">
      <formula>0</formula>
    </cfRule>
  </conditionalFormatting>
  <conditionalFormatting sqref="BR149">
    <cfRule type="cellIs" dxfId="1877" priority="1751" operator="equal">
      <formula>0</formula>
    </cfRule>
  </conditionalFormatting>
  <conditionalFormatting sqref="BR150">
    <cfRule type="cellIs" dxfId="1876" priority="1750" operator="equal">
      <formula>0</formula>
    </cfRule>
  </conditionalFormatting>
  <conditionalFormatting sqref="BR150">
    <cfRule type="cellIs" dxfId="1875" priority="1749" operator="equal">
      <formula>0</formula>
    </cfRule>
  </conditionalFormatting>
  <conditionalFormatting sqref="BR151">
    <cfRule type="cellIs" dxfId="1874" priority="1748" operator="equal">
      <formula>0</formula>
    </cfRule>
  </conditionalFormatting>
  <conditionalFormatting sqref="BR150">
    <cfRule type="cellIs" dxfId="1873" priority="1747" operator="equal">
      <formula>0</formula>
    </cfRule>
  </conditionalFormatting>
  <conditionalFormatting sqref="BR151">
    <cfRule type="cellIs" dxfId="1872" priority="1746" operator="equal">
      <formula>0</formula>
    </cfRule>
  </conditionalFormatting>
  <conditionalFormatting sqref="BR151">
    <cfRule type="cellIs" dxfId="1871" priority="1745" operator="equal">
      <formula>0</formula>
    </cfRule>
  </conditionalFormatting>
  <conditionalFormatting sqref="BR152">
    <cfRule type="cellIs" dxfId="1870" priority="1744" operator="equal">
      <formula>0</formula>
    </cfRule>
  </conditionalFormatting>
  <conditionalFormatting sqref="BR151">
    <cfRule type="cellIs" dxfId="1869" priority="1743" operator="equal">
      <formula>0</formula>
    </cfRule>
  </conditionalFormatting>
  <conditionalFormatting sqref="BR152">
    <cfRule type="cellIs" dxfId="1868" priority="1742" operator="equal">
      <formula>0</formula>
    </cfRule>
  </conditionalFormatting>
  <conditionalFormatting sqref="BR152">
    <cfRule type="cellIs" dxfId="1867" priority="1741" operator="equal">
      <formula>0</formula>
    </cfRule>
  </conditionalFormatting>
  <conditionalFormatting sqref="BR153">
    <cfRule type="cellIs" dxfId="1866" priority="1740" operator="equal">
      <formula>0</formula>
    </cfRule>
  </conditionalFormatting>
  <conditionalFormatting sqref="BR152">
    <cfRule type="cellIs" dxfId="1865" priority="1739" operator="equal">
      <formula>0</formula>
    </cfRule>
  </conditionalFormatting>
  <conditionalFormatting sqref="BR153">
    <cfRule type="cellIs" dxfId="1864" priority="1738" operator="equal">
      <formula>0</formula>
    </cfRule>
  </conditionalFormatting>
  <conditionalFormatting sqref="BR153">
    <cfRule type="cellIs" dxfId="1863" priority="1737" operator="equal">
      <formula>0</formula>
    </cfRule>
  </conditionalFormatting>
  <conditionalFormatting sqref="BR154">
    <cfRule type="cellIs" dxfId="1862" priority="1736" operator="equal">
      <formula>0</formula>
    </cfRule>
  </conditionalFormatting>
  <conditionalFormatting sqref="BR148">
    <cfRule type="cellIs" dxfId="1861" priority="1735" operator="equal">
      <formula>0</formula>
    </cfRule>
  </conditionalFormatting>
  <conditionalFormatting sqref="BR149">
    <cfRule type="cellIs" dxfId="1860" priority="1734" operator="equal">
      <formula>0</formula>
    </cfRule>
  </conditionalFormatting>
  <conditionalFormatting sqref="BR149">
    <cfRule type="cellIs" dxfId="1859" priority="1733" operator="equal">
      <formula>0</formula>
    </cfRule>
  </conditionalFormatting>
  <conditionalFormatting sqref="BR150">
    <cfRule type="cellIs" dxfId="1858" priority="1732" operator="equal">
      <formula>0</formula>
    </cfRule>
  </conditionalFormatting>
  <conditionalFormatting sqref="BR149">
    <cfRule type="cellIs" dxfId="1857" priority="1731" operator="equal">
      <formula>0</formula>
    </cfRule>
  </conditionalFormatting>
  <conditionalFormatting sqref="BR150">
    <cfRule type="cellIs" dxfId="1856" priority="1730" operator="equal">
      <formula>0</formula>
    </cfRule>
  </conditionalFormatting>
  <conditionalFormatting sqref="BR150">
    <cfRule type="cellIs" dxfId="1855" priority="1729" operator="equal">
      <formula>0</formula>
    </cfRule>
  </conditionalFormatting>
  <conditionalFormatting sqref="BR151">
    <cfRule type="cellIs" dxfId="1854" priority="1728" operator="equal">
      <formula>0</formula>
    </cfRule>
  </conditionalFormatting>
  <conditionalFormatting sqref="BR150">
    <cfRule type="cellIs" dxfId="1853" priority="1727" operator="equal">
      <formula>0</formula>
    </cfRule>
  </conditionalFormatting>
  <conditionalFormatting sqref="BR151">
    <cfRule type="cellIs" dxfId="1852" priority="1726" operator="equal">
      <formula>0</formula>
    </cfRule>
  </conditionalFormatting>
  <conditionalFormatting sqref="BR151">
    <cfRule type="cellIs" dxfId="1851" priority="1725" operator="equal">
      <formula>0</formula>
    </cfRule>
  </conditionalFormatting>
  <conditionalFormatting sqref="BR152">
    <cfRule type="cellIs" dxfId="1850" priority="1724" operator="equal">
      <formula>0</formula>
    </cfRule>
  </conditionalFormatting>
  <conditionalFormatting sqref="BR151">
    <cfRule type="cellIs" dxfId="1849" priority="1723" operator="equal">
      <formula>0</formula>
    </cfRule>
  </conditionalFormatting>
  <conditionalFormatting sqref="BR152">
    <cfRule type="cellIs" dxfId="1848" priority="1722" operator="equal">
      <formula>0</formula>
    </cfRule>
  </conditionalFormatting>
  <conditionalFormatting sqref="BR152">
    <cfRule type="cellIs" dxfId="1847" priority="1721" operator="equal">
      <formula>0</formula>
    </cfRule>
  </conditionalFormatting>
  <conditionalFormatting sqref="BR153">
    <cfRule type="cellIs" dxfId="1846" priority="1720" operator="equal">
      <formula>0</formula>
    </cfRule>
  </conditionalFormatting>
  <conditionalFormatting sqref="BR151">
    <cfRule type="cellIs" dxfId="1845" priority="1719" operator="equal">
      <formula>0</formula>
    </cfRule>
  </conditionalFormatting>
  <conditionalFormatting sqref="BR152">
    <cfRule type="cellIs" dxfId="1844" priority="1718" operator="equal">
      <formula>0</formula>
    </cfRule>
  </conditionalFormatting>
  <conditionalFormatting sqref="BR152">
    <cfRule type="cellIs" dxfId="1843" priority="1717" operator="equal">
      <formula>0</formula>
    </cfRule>
  </conditionalFormatting>
  <conditionalFormatting sqref="BR153">
    <cfRule type="cellIs" dxfId="1842" priority="1716" operator="equal">
      <formula>0</formula>
    </cfRule>
  </conditionalFormatting>
  <conditionalFormatting sqref="BR152">
    <cfRule type="cellIs" dxfId="1841" priority="1715" operator="equal">
      <formula>0</formula>
    </cfRule>
  </conditionalFormatting>
  <conditionalFormatting sqref="BR153">
    <cfRule type="cellIs" dxfId="1840" priority="1714" operator="equal">
      <formula>0</formula>
    </cfRule>
  </conditionalFormatting>
  <conditionalFormatting sqref="BR153">
    <cfRule type="cellIs" dxfId="1839" priority="1713" operator="equal">
      <formula>0</formula>
    </cfRule>
  </conditionalFormatting>
  <conditionalFormatting sqref="BR154">
    <cfRule type="cellIs" dxfId="1838" priority="1712" operator="equal">
      <formula>0</formula>
    </cfRule>
  </conditionalFormatting>
  <conditionalFormatting sqref="BR153">
    <cfRule type="cellIs" dxfId="1837" priority="1711" operator="equal">
      <formula>0</formula>
    </cfRule>
  </conditionalFormatting>
  <conditionalFormatting sqref="BR154">
    <cfRule type="cellIs" dxfId="1836" priority="1710" operator="equal">
      <formula>0</formula>
    </cfRule>
  </conditionalFormatting>
  <conditionalFormatting sqref="BR154">
    <cfRule type="cellIs" dxfId="1835" priority="1709" operator="equal">
      <formula>0</formula>
    </cfRule>
  </conditionalFormatting>
  <conditionalFormatting sqref="BR155">
    <cfRule type="cellIs" dxfId="1834" priority="1708" operator="equal">
      <formula>0</formula>
    </cfRule>
  </conditionalFormatting>
  <conditionalFormatting sqref="BR154">
    <cfRule type="cellIs" dxfId="1833" priority="1707" operator="equal">
      <formula>0</formula>
    </cfRule>
  </conditionalFormatting>
  <conditionalFormatting sqref="BR155">
    <cfRule type="cellIs" dxfId="1832" priority="1706" operator="equal">
      <formula>0</formula>
    </cfRule>
  </conditionalFormatting>
  <conditionalFormatting sqref="BR155">
    <cfRule type="cellIs" dxfId="1831" priority="1705" operator="equal">
      <formula>0</formula>
    </cfRule>
  </conditionalFormatting>
  <conditionalFormatting sqref="BR150">
    <cfRule type="cellIs" dxfId="1830" priority="1704" operator="equal">
      <formula>0</formula>
    </cfRule>
  </conditionalFormatting>
  <conditionalFormatting sqref="BR151">
    <cfRule type="cellIs" dxfId="1829" priority="1703" operator="equal">
      <formula>0</formula>
    </cfRule>
  </conditionalFormatting>
  <conditionalFormatting sqref="BR151">
    <cfRule type="cellIs" dxfId="1828" priority="1702" operator="equal">
      <formula>0</formula>
    </cfRule>
  </conditionalFormatting>
  <conditionalFormatting sqref="BR152">
    <cfRule type="cellIs" dxfId="1827" priority="1701" operator="equal">
      <formula>0</formula>
    </cfRule>
  </conditionalFormatting>
  <conditionalFormatting sqref="BR151">
    <cfRule type="cellIs" dxfId="1826" priority="1700" operator="equal">
      <formula>0</formula>
    </cfRule>
  </conditionalFormatting>
  <conditionalFormatting sqref="BR152">
    <cfRule type="cellIs" dxfId="1825" priority="1699" operator="equal">
      <formula>0</formula>
    </cfRule>
  </conditionalFormatting>
  <conditionalFormatting sqref="BR152">
    <cfRule type="cellIs" dxfId="1824" priority="1698" operator="equal">
      <formula>0</formula>
    </cfRule>
  </conditionalFormatting>
  <conditionalFormatting sqref="BR153">
    <cfRule type="cellIs" dxfId="1823" priority="1697" operator="equal">
      <formula>0</formula>
    </cfRule>
  </conditionalFormatting>
  <conditionalFormatting sqref="BR152">
    <cfRule type="cellIs" dxfId="1822" priority="1696" operator="equal">
      <formula>0</formula>
    </cfRule>
  </conditionalFormatting>
  <conditionalFormatting sqref="BR153">
    <cfRule type="cellIs" dxfId="1821" priority="1695" operator="equal">
      <formula>0</formula>
    </cfRule>
  </conditionalFormatting>
  <conditionalFormatting sqref="BR153">
    <cfRule type="cellIs" dxfId="1820" priority="1694" operator="equal">
      <formula>0</formula>
    </cfRule>
  </conditionalFormatting>
  <conditionalFormatting sqref="BR154">
    <cfRule type="cellIs" dxfId="1819" priority="1693" operator="equal">
      <formula>0</formula>
    </cfRule>
  </conditionalFormatting>
  <conditionalFormatting sqref="BR153">
    <cfRule type="cellIs" dxfId="1818" priority="1692" operator="equal">
      <formula>0</formula>
    </cfRule>
  </conditionalFormatting>
  <conditionalFormatting sqref="BR154">
    <cfRule type="cellIs" dxfId="1817" priority="1691" operator="equal">
      <formula>0</formula>
    </cfRule>
  </conditionalFormatting>
  <conditionalFormatting sqref="BR154">
    <cfRule type="cellIs" dxfId="1816" priority="1690" operator="equal">
      <formula>0</formula>
    </cfRule>
  </conditionalFormatting>
  <conditionalFormatting sqref="BR155">
    <cfRule type="cellIs" dxfId="1815" priority="1689" operator="equal">
      <formula>0</formula>
    </cfRule>
  </conditionalFormatting>
  <conditionalFormatting sqref="BR150">
    <cfRule type="cellIs" dxfId="1814" priority="1688" operator="equal">
      <formula>0</formula>
    </cfRule>
  </conditionalFormatting>
  <conditionalFormatting sqref="BR151">
    <cfRule type="cellIs" dxfId="1813" priority="1687" operator="equal">
      <formula>0</formula>
    </cfRule>
  </conditionalFormatting>
  <conditionalFormatting sqref="BR151">
    <cfRule type="cellIs" dxfId="1812" priority="1686" operator="equal">
      <formula>0</formula>
    </cfRule>
  </conditionalFormatting>
  <conditionalFormatting sqref="BR152">
    <cfRule type="cellIs" dxfId="1811" priority="1685" operator="equal">
      <formula>0</formula>
    </cfRule>
  </conditionalFormatting>
  <conditionalFormatting sqref="BR151">
    <cfRule type="cellIs" dxfId="1810" priority="1684" operator="equal">
      <formula>0</formula>
    </cfRule>
  </conditionalFormatting>
  <conditionalFormatting sqref="BR152">
    <cfRule type="cellIs" dxfId="1809" priority="1683" operator="equal">
      <formula>0</formula>
    </cfRule>
  </conditionalFormatting>
  <conditionalFormatting sqref="BR152">
    <cfRule type="cellIs" dxfId="1808" priority="1682" operator="equal">
      <formula>0</formula>
    </cfRule>
  </conditionalFormatting>
  <conditionalFormatting sqref="BR153">
    <cfRule type="cellIs" dxfId="1807" priority="1681" operator="equal">
      <formula>0</formula>
    </cfRule>
  </conditionalFormatting>
  <conditionalFormatting sqref="BR152">
    <cfRule type="cellIs" dxfId="1806" priority="1680" operator="equal">
      <formula>0</formula>
    </cfRule>
  </conditionalFormatting>
  <conditionalFormatting sqref="BR153">
    <cfRule type="cellIs" dxfId="1805" priority="1679" operator="equal">
      <formula>0</formula>
    </cfRule>
  </conditionalFormatting>
  <conditionalFormatting sqref="BR153">
    <cfRule type="cellIs" dxfId="1804" priority="1678" operator="equal">
      <formula>0</formula>
    </cfRule>
  </conditionalFormatting>
  <conditionalFormatting sqref="BR154">
    <cfRule type="cellIs" dxfId="1803" priority="1677" operator="equal">
      <formula>0</formula>
    </cfRule>
  </conditionalFormatting>
  <conditionalFormatting sqref="BR153">
    <cfRule type="cellIs" dxfId="1802" priority="1676" operator="equal">
      <formula>0</formula>
    </cfRule>
  </conditionalFormatting>
  <conditionalFormatting sqref="BR154">
    <cfRule type="cellIs" dxfId="1801" priority="1675" operator="equal">
      <formula>0</formula>
    </cfRule>
  </conditionalFormatting>
  <conditionalFormatting sqref="BR154">
    <cfRule type="cellIs" dxfId="1800" priority="1674" operator="equal">
      <formula>0</formula>
    </cfRule>
  </conditionalFormatting>
  <conditionalFormatting sqref="BR155">
    <cfRule type="cellIs" dxfId="1799" priority="1673" operator="equal">
      <formula>0</formula>
    </cfRule>
  </conditionalFormatting>
  <conditionalFormatting sqref="BR149">
    <cfRule type="cellIs" dxfId="1798" priority="1672" operator="equal">
      <formula>0</formula>
    </cfRule>
  </conditionalFormatting>
  <conditionalFormatting sqref="BR150">
    <cfRule type="cellIs" dxfId="1797" priority="1671" operator="equal">
      <formula>0</formula>
    </cfRule>
  </conditionalFormatting>
  <conditionalFormatting sqref="BR150">
    <cfRule type="cellIs" dxfId="1796" priority="1670" operator="equal">
      <formula>0</formula>
    </cfRule>
  </conditionalFormatting>
  <conditionalFormatting sqref="BR151">
    <cfRule type="cellIs" dxfId="1795" priority="1669" operator="equal">
      <formula>0</formula>
    </cfRule>
  </conditionalFormatting>
  <conditionalFormatting sqref="BR150">
    <cfRule type="cellIs" dxfId="1794" priority="1668" operator="equal">
      <formula>0</formula>
    </cfRule>
  </conditionalFormatting>
  <conditionalFormatting sqref="BR151">
    <cfRule type="cellIs" dxfId="1793" priority="1667" operator="equal">
      <formula>0</formula>
    </cfRule>
  </conditionalFormatting>
  <conditionalFormatting sqref="BR151">
    <cfRule type="cellIs" dxfId="1792" priority="1666" operator="equal">
      <formula>0</formula>
    </cfRule>
  </conditionalFormatting>
  <conditionalFormatting sqref="BR152">
    <cfRule type="cellIs" dxfId="1791" priority="1665" operator="equal">
      <formula>0</formula>
    </cfRule>
  </conditionalFormatting>
  <conditionalFormatting sqref="BR151">
    <cfRule type="cellIs" dxfId="1790" priority="1664" operator="equal">
      <formula>0</formula>
    </cfRule>
  </conditionalFormatting>
  <conditionalFormatting sqref="BR152">
    <cfRule type="cellIs" dxfId="1789" priority="1663" operator="equal">
      <formula>0</formula>
    </cfRule>
  </conditionalFormatting>
  <conditionalFormatting sqref="BR152">
    <cfRule type="cellIs" dxfId="1788" priority="1662" operator="equal">
      <formula>0</formula>
    </cfRule>
  </conditionalFormatting>
  <conditionalFormatting sqref="BR153">
    <cfRule type="cellIs" dxfId="1787" priority="1661" operator="equal">
      <formula>0</formula>
    </cfRule>
  </conditionalFormatting>
  <conditionalFormatting sqref="BR152">
    <cfRule type="cellIs" dxfId="1786" priority="1660" operator="equal">
      <formula>0</formula>
    </cfRule>
  </conditionalFormatting>
  <conditionalFormatting sqref="BR153">
    <cfRule type="cellIs" dxfId="1785" priority="1659" operator="equal">
      <formula>0</formula>
    </cfRule>
  </conditionalFormatting>
  <conditionalFormatting sqref="BR153">
    <cfRule type="cellIs" dxfId="1784" priority="1658" operator="equal">
      <formula>0</formula>
    </cfRule>
  </conditionalFormatting>
  <conditionalFormatting sqref="BR154">
    <cfRule type="cellIs" dxfId="1783" priority="1657" operator="equal">
      <formula>0</formula>
    </cfRule>
  </conditionalFormatting>
  <conditionalFormatting sqref="BR151">
    <cfRule type="cellIs" dxfId="1782" priority="1656" operator="equal">
      <formula>0</formula>
    </cfRule>
  </conditionalFormatting>
  <conditionalFormatting sqref="BR152">
    <cfRule type="cellIs" dxfId="1781" priority="1655" operator="equal">
      <formula>0</formula>
    </cfRule>
  </conditionalFormatting>
  <conditionalFormatting sqref="BR152">
    <cfRule type="cellIs" dxfId="1780" priority="1654" operator="equal">
      <formula>0</formula>
    </cfRule>
  </conditionalFormatting>
  <conditionalFormatting sqref="BR153">
    <cfRule type="cellIs" dxfId="1779" priority="1653" operator="equal">
      <formula>0</formula>
    </cfRule>
  </conditionalFormatting>
  <conditionalFormatting sqref="BR152">
    <cfRule type="cellIs" dxfId="1778" priority="1652" operator="equal">
      <formula>0</formula>
    </cfRule>
  </conditionalFormatting>
  <conditionalFormatting sqref="BR153">
    <cfRule type="cellIs" dxfId="1777" priority="1651" operator="equal">
      <formula>0</formula>
    </cfRule>
  </conditionalFormatting>
  <conditionalFormatting sqref="BR153">
    <cfRule type="cellIs" dxfId="1776" priority="1650" operator="equal">
      <formula>0</formula>
    </cfRule>
  </conditionalFormatting>
  <conditionalFormatting sqref="BR154">
    <cfRule type="cellIs" dxfId="1775" priority="1649" operator="equal">
      <formula>0</formula>
    </cfRule>
  </conditionalFormatting>
  <conditionalFormatting sqref="BR153">
    <cfRule type="cellIs" dxfId="1774" priority="1648" operator="equal">
      <formula>0</formula>
    </cfRule>
  </conditionalFormatting>
  <conditionalFormatting sqref="BR154">
    <cfRule type="cellIs" dxfId="1773" priority="1647" operator="equal">
      <formula>0</formula>
    </cfRule>
  </conditionalFormatting>
  <conditionalFormatting sqref="BR154">
    <cfRule type="cellIs" dxfId="1772" priority="1646" operator="equal">
      <formula>0</formula>
    </cfRule>
  </conditionalFormatting>
  <conditionalFormatting sqref="BR155">
    <cfRule type="cellIs" dxfId="1771" priority="1645" operator="equal">
      <formula>0</formula>
    </cfRule>
  </conditionalFormatting>
  <conditionalFormatting sqref="BR154">
    <cfRule type="cellIs" dxfId="1770" priority="1644" operator="equal">
      <formula>0</formula>
    </cfRule>
  </conditionalFormatting>
  <conditionalFormatting sqref="BR155">
    <cfRule type="cellIs" dxfId="1769" priority="1643" operator="equal">
      <formula>0</formula>
    </cfRule>
  </conditionalFormatting>
  <conditionalFormatting sqref="BR155">
    <cfRule type="cellIs" dxfId="1768" priority="1642" operator="equal">
      <formula>0</formula>
    </cfRule>
  </conditionalFormatting>
  <conditionalFormatting sqref="BR150">
    <cfRule type="cellIs" dxfId="1767" priority="1641" operator="equal">
      <formula>0</formula>
    </cfRule>
  </conditionalFormatting>
  <conditionalFormatting sqref="BR151">
    <cfRule type="cellIs" dxfId="1766" priority="1640" operator="equal">
      <formula>0</formula>
    </cfRule>
  </conditionalFormatting>
  <conditionalFormatting sqref="BR151">
    <cfRule type="cellIs" dxfId="1765" priority="1639" operator="equal">
      <formula>0</formula>
    </cfRule>
  </conditionalFormatting>
  <conditionalFormatting sqref="BR152">
    <cfRule type="cellIs" dxfId="1764" priority="1638" operator="equal">
      <formula>0</formula>
    </cfRule>
  </conditionalFormatting>
  <conditionalFormatting sqref="BR151">
    <cfRule type="cellIs" dxfId="1763" priority="1637" operator="equal">
      <formula>0</formula>
    </cfRule>
  </conditionalFormatting>
  <conditionalFormatting sqref="BR152">
    <cfRule type="cellIs" dxfId="1762" priority="1636" operator="equal">
      <formula>0</formula>
    </cfRule>
  </conditionalFormatting>
  <conditionalFormatting sqref="BR152">
    <cfRule type="cellIs" dxfId="1761" priority="1635" operator="equal">
      <formula>0</formula>
    </cfRule>
  </conditionalFormatting>
  <conditionalFormatting sqref="BR153">
    <cfRule type="cellIs" dxfId="1760" priority="1634" operator="equal">
      <formula>0</formula>
    </cfRule>
  </conditionalFormatting>
  <conditionalFormatting sqref="BR152">
    <cfRule type="cellIs" dxfId="1759" priority="1633" operator="equal">
      <formula>0</formula>
    </cfRule>
  </conditionalFormatting>
  <conditionalFormatting sqref="BR153">
    <cfRule type="cellIs" dxfId="1758" priority="1632" operator="equal">
      <formula>0</formula>
    </cfRule>
  </conditionalFormatting>
  <conditionalFormatting sqref="BR153">
    <cfRule type="cellIs" dxfId="1757" priority="1631" operator="equal">
      <formula>0</formula>
    </cfRule>
  </conditionalFormatting>
  <conditionalFormatting sqref="BR154">
    <cfRule type="cellIs" dxfId="1756" priority="1630" operator="equal">
      <formula>0</formula>
    </cfRule>
  </conditionalFormatting>
  <conditionalFormatting sqref="BR153">
    <cfRule type="cellIs" dxfId="1755" priority="1629" operator="equal">
      <formula>0</formula>
    </cfRule>
  </conditionalFormatting>
  <conditionalFormatting sqref="BR154">
    <cfRule type="cellIs" dxfId="1754" priority="1628" operator="equal">
      <formula>0</formula>
    </cfRule>
  </conditionalFormatting>
  <conditionalFormatting sqref="BR154">
    <cfRule type="cellIs" dxfId="1753" priority="1627" operator="equal">
      <formula>0</formula>
    </cfRule>
  </conditionalFormatting>
  <conditionalFormatting sqref="BR155">
    <cfRule type="cellIs" dxfId="1752" priority="1626" operator="equal">
      <formula>0</formula>
    </cfRule>
  </conditionalFormatting>
  <conditionalFormatting sqref="BR150">
    <cfRule type="cellIs" dxfId="1751" priority="1625" operator="equal">
      <formula>0</formula>
    </cfRule>
  </conditionalFormatting>
  <conditionalFormatting sqref="BR151">
    <cfRule type="cellIs" dxfId="1750" priority="1624" operator="equal">
      <formula>0</formula>
    </cfRule>
  </conditionalFormatting>
  <conditionalFormatting sqref="BR151">
    <cfRule type="cellIs" dxfId="1749" priority="1623" operator="equal">
      <formula>0</formula>
    </cfRule>
  </conditionalFormatting>
  <conditionalFormatting sqref="BR152">
    <cfRule type="cellIs" dxfId="1748" priority="1622" operator="equal">
      <formula>0</formula>
    </cfRule>
  </conditionalFormatting>
  <conditionalFormatting sqref="BR151">
    <cfRule type="cellIs" dxfId="1747" priority="1621" operator="equal">
      <formula>0</formula>
    </cfRule>
  </conditionalFormatting>
  <conditionalFormatting sqref="BR152">
    <cfRule type="cellIs" dxfId="1746" priority="1620" operator="equal">
      <formula>0</formula>
    </cfRule>
  </conditionalFormatting>
  <conditionalFormatting sqref="BR152">
    <cfRule type="cellIs" dxfId="1745" priority="1619" operator="equal">
      <formula>0</formula>
    </cfRule>
  </conditionalFormatting>
  <conditionalFormatting sqref="BR153">
    <cfRule type="cellIs" dxfId="1744" priority="1618" operator="equal">
      <formula>0</formula>
    </cfRule>
  </conditionalFormatting>
  <conditionalFormatting sqref="BR152">
    <cfRule type="cellIs" dxfId="1743" priority="1617" operator="equal">
      <formula>0</formula>
    </cfRule>
  </conditionalFormatting>
  <conditionalFormatting sqref="BR153">
    <cfRule type="cellIs" dxfId="1742" priority="1616" operator="equal">
      <formula>0</formula>
    </cfRule>
  </conditionalFormatting>
  <conditionalFormatting sqref="BR153">
    <cfRule type="cellIs" dxfId="1741" priority="1615" operator="equal">
      <formula>0</formula>
    </cfRule>
  </conditionalFormatting>
  <conditionalFormatting sqref="BR154">
    <cfRule type="cellIs" dxfId="1740" priority="1614" operator="equal">
      <formula>0</formula>
    </cfRule>
  </conditionalFormatting>
  <conditionalFormatting sqref="BR153">
    <cfRule type="cellIs" dxfId="1739" priority="1613" operator="equal">
      <formula>0</formula>
    </cfRule>
  </conditionalFormatting>
  <conditionalFormatting sqref="BR154">
    <cfRule type="cellIs" dxfId="1738" priority="1612" operator="equal">
      <formula>0</formula>
    </cfRule>
  </conditionalFormatting>
  <conditionalFormatting sqref="BR154">
    <cfRule type="cellIs" dxfId="1737" priority="1611" operator="equal">
      <formula>0</formula>
    </cfRule>
  </conditionalFormatting>
  <conditionalFormatting sqref="BR155">
    <cfRule type="cellIs" dxfId="1736" priority="1610" operator="equal">
      <formula>0</formula>
    </cfRule>
  </conditionalFormatting>
  <conditionalFormatting sqref="BR149">
    <cfRule type="cellIs" dxfId="1735" priority="1609" operator="equal">
      <formula>0</formula>
    </cfRule>
  </conditionalFormatting>
  <conditionalFormatting sqref="BR150">
    <cfRule type="cellIs" dxfId="1734" priority="1608" operator="equal">
      <formula>0</formula>
    </cfRule>
  </conditionalFormatting>
  <conditionalFormatting sqref="BR150">
    <cfRule type="cellIs" dxfId="1733" priority="1607" operator="equal">
      <formula>0</formula>
    </cfRule>
  </conditionalFormatting>
  <conditionalFormatting sqref="BR151">
    <cfRule type="cellIs" dxfId="1732" priority="1606" operator="equal">
      <formula>0</formula>
    </cfRule>
  </conditionalFormatting>
  <conditionalFormatting sqref="BR150">
    <cfRule type="cellIs" dxfId="1731" priority="1605" operator="equal">
      <formula>0</formula>
    </cfRule>
  </conditionalFormatting>
  <conditionalFormatting sqref="BR151">
    <cfRule type="cellIs" dxfId="1730" priority="1604" operator="equal">
      <formula>0</formula>
    </cfRule>
  </conditionalFormatting>
  <conditionalFormatting sqref="BR151">
    <cfRule type="cellIs" dxfId="1729" priority="1603" operator="equal">
      <formula>0</formula>
    </cfRule>
  </conditionalFormatting>
  <conditionalFormatting sqref="BR152">
    <cfRule type="cellIs" dxfId="1728" priority="1602" operator="equal">
      <formula>0</formula>
    </cfRule>
  </conditionalFormatting>
  <conditionalFormatting sqref="BR151">
    <cfRule type="cellIs" dxfId="1727" priority="1601" operator="equal">
      <formula>0</formula>
    </cfRule>
  </conditionalFormatting>
  <conditionalFormatting sqref="BR152">
    <cfRule type="cellIs" dxfId="1726" priority="1600" operator="equal">
      <formula>0</formula>
    </cfRule>
  </conditionalFormatting>
  <conditionalFormatting sqref="BR152">
    <cfRule type="cellIs" dxfId="1725" priority="1599" operator="equal">
      <formula>0</formula>
    </cfRule>
  </conditionalFormatting>
  <conditionalFormatting sqref="BR153">
    <cfRule type="cellIs" dxfId="1724" priority="1598" operator="equal">
      <formula>0</formula>
    </cfRule>
  </conditionalFormatting>
  <conditionalFormatting sqref="BR152">
    <cfRule type="cellIs" dxfId="1723" priority="1597" operator="equal">
      <formula>0</formula>
    </cfRule>
  </conditionalFormatting>
  <conditionalFormatting sqref="BR153">
    <cfRule type="cellIs" dxfId="1722" priority="1596" operator="equal">
      <formula>0</formula>
    </cfRule>
  </conditionalFormatting>
  <conditionalFormatting sqref="BR153">
    <cfRule type="cellIs" dxfId="1721" priority="1595" operator="equal">
      <formula>0</formula>
    </cfRule>
  </conditionalFormatting>
  <conditionalFormatting sqref="BR154">
    <cfRule type="cellIs" dxfId="1720" priority="1594" operator="equal">
      <formula>0</formula>
    </cfRule>
  </conditionalFormatting>
  <conditionalFormatting sqref="BR152">
    <cfRule type="cellIs" dxfId="1719" priority="1593" operator="equal">
      <formula>0</formula>
    </cfRule>
  </conditionalFormatting>
  <conditionalFormatting sqref="BR153">
    <cfRule type="cellIs" dxfId="1718" priority="1592" operator="equal">
      <formula>0</formula>
    </cfRule>
  </conditionalFormatting>
  <conditionalFormatting sqref="BR153">
    <cfRule type="cellIs" dxfId="1717" priority="1591" operator="equal">
      <formula>0</formula>
    </cfRule>
  </conditionalFormatting>
  <conditionalFormatting sqref="BR154">
    <cfRule type="cellIs" dxfId="1716" priority="1590" operator="equal">
      <formula>0</formula>
    </cfRule>
  </conditionalFormatting>
  <conditionalFormatting sqref="BR153">
    <cfRule type="cellIs" dxfId="1715" priority="1589" operator="equal">
      <formula>0</formula>
    </cfRule>
  </conditionalFormatting>
  <conditionalFormatting sqref="BR154">
    <cfRule type="cellIs" dxfId="1714" priority="1588" operator="equal">
      <formula>0</formula>
    </cfRule>
  </conditionalFormatting>
  <conditionalFormatting sqref="BR154">
    <cfRule type="cellIs" dxfId="1713" priority="1587" operator="equal">
      <formula>0</formula>
    </cfRule>
  </conditionalFormatting>
  <conditionalFormatting sqref="BR155">
    <cfRule type="cellIs" dxfId="1712" priority="1586" operator="equal">
      <formula>0</formula>
    </cfRule>
  </conditionalFormatting>
  <conditionalFormatting sqref="BR154">
    <cfRule type="cellIs" dxfId="1711" priority="1585" operator="equal">
      <formula>0</formula>
    </cfRule>
  </conditionalFormatting>
  <conditionalFormatting sqref="BR155">
    <cfRule type="cellIs" dxfId="1710" priority="1584" operator="equal">
      <formula>0</formula>
    </cfRule>
  </conditionalFormatting>
  <conditionalFormatting sqref="BR155">
    <cfRule type="cellIs" dxfId="1709" priority="1583" operator="equal">
      <formula>0</formula>
    </cfRule>
  </conditionalFormatting>
  <conditionalFormatting sqref="BR155">
    <cfRule type="cellIs" dxfId="1708" priority="1582" operator="equal">
      <formula>0</formula>
    </cfRule>
  </conditionalFormatting>
  <conditionalFormatting sqref="BR151">
    <cfRule type="cellIs" dxfId="1707" priority="1581" operator="equal">
      <formula>0</formula>
    </cfRule>
  </conditionalFormatting>
  <conditionalFormatting sqref="BR152">
    <cfRule type="cellIs" dxfId="1706" priority="1580" operator="equal">
      <formula>0</formula>
    </cfRule>
  </conditionalFormatting>
  <conditionalFormatting sqref="BR152">
    <cfRule type="cellIs" dxfId="1705" priority="1579" operator="equal">
      <formula>0</formula>
    </cfRule>
  </conditionalFormatting>
  <conditionalFormatting sqref="BR153">
    <cfRule type="cellIs" dxfId="1704" priority="1578" operator="equal">
      <formula>0</formula>
    </cfRule>
  </conditionalFormatting>
  <conditionalFormatting sqref="BR152">
    <cfRule type="cellIs" dxfId="1703" priority="1577" operator="equal">
      <formula>0</formula>
    </cfRule>
  </conditionalFormatting>
  <conditionalFormatting sqref="BR153">
    <cfRule type="cellIs" dxfId="1702" priority="1576" operator="equal">
      <formula>0</formula>
    </cfRule>
  </conditionalFormatting>
  <conditionalFormatting sqref="BR153">
    <cfRule type="cellIs" dxfId="1701" priority="1575" operator="equal">
      <formula>0</formula>
    </cfRule>
  </conditionalFormatting>
  <conditionalFormatting sqref="BR154">
    <cfRule type="cellIs" dxfId="1700" priority="1574" operator="equal">
      <formula>0</formula>
    </cfRule>
  </conditionalFormatting>
  <conditionalFormatting sqref="BR153">
    <cfRule type="cellIs" dxfId="1699" priority="1573" operator="equal">
      <formula>0</formula>
    </cfRule>
  </conditionalFormatting>
  <conditionalFormatting sqref="BR154">
    <cfRule type="cellIs" dxfId="1698" priority="1572" operator="equal">
      <formula>0</formula>
    </cfRule>
  </conditionalFormatting>
  <conditionalFormatting sqref="BR154">
    <cfRule type="cellIs" dxfId="1697" priority="1571" operator="equal">
      <formula>0</formula>
    </cfRule>
  </conditionalFormatting>
  <conditionalFormatting sqref="BR155">
    <cfRule type="cellIs" dxfId="1696" priority="1570" operator="equal">
      <formula>0</formula>
    </cfRule>
  </conditionalFormatting>
  <conditionalFormatting sqref="BR154">
    <cfRule type="cellIs" dxfId="1695" priority="1569" operator="equal">
      <formula>0</formula>
    </cfRule>
  </conditionalFormatting>
  <conditionalFormatting sqref="BR155">
    <cfRule type="cellIs" dxfId="1694" priority="1568" operator="equal">
      <formula>0</formula>
    </cfRule>
  </conditionalFormatting>
  <conditionalFormatting sqref="BR155">
    <cfRule type="cellIs" dxfId="1693" priority="1567" operator="equal">
      <formula>0</formula>
    </cfRule>
  </conditionalFormatting>
  <conditionalFormatting sqref="BR151">
    <cfRule type="cellIs" dxfId="1692" priority="1566" operator="equal">
      <formula>0</formula>
    </cfRule>
  </conditionalFormatting>
  <conditionalFormatting sqref="BR152">
    <cfRule type="cellIs" dxfId="1691" priority="1565" operator="equal">
      <formula>0</formula>
    </cfRule>
  </conditionalFormatting>
  <conditionalFormatting sqref="BR152">
    <cfRule type="cellIs" dxfId="1690" priority="1564" operator="equal">
      <formula>0</formula>
    </cfRule>
  </conditionalFormatting>
  <conditionalFormatting sqref="BR153">
    <cfRule type="cellIs" dxfId="1689" priority="1563" operator="equal">
      <formula>0</formula>
    </cfRule>
  </conditionalFormatting>
  <conditionalFormatting sqref="BR152">
    <cfRule type="cellIs" dxfId="1688" priority="1562" operator="equal">
      <formula>0</formula>
    </cfRule>
  </conditionalFormatting>
  <conditionalFormatting sqref="BR153">
    <cfRule type="cellIs" dxfId="1687" priority="1561" operator="equal">
      <formula>0</formula>
    </cfRule>
  </conditionalFormatting>
  <conditionalFormatting sqref="BR153">
    <cfRule type="cellIs" dxfId="1686" priority="1560" operator="equal">
      <formula>0</formula>
    </cfRule>
  </conditionalFormatting>
  <conditionalFormatting sqref="BR154">
    <cfRule type="cellIs" dxfId="1685" priority="1559" operator="equal">
      <formula>0</formula>
    </cfRule>
  </conditionalFormatting>
  <conditionalFormatting sqref="BR153">
    <cfRule type="cellIs" dxfId="1684" priority="1558" operator="equal">
      <formula>0</formula>
    </cfRule>
  </conditionalFormatting>
  <conditionalFormatting sqref="BR154">
    <cfRule type="cellIs" dxfId="1683" priority="1557" operator="equal">
      <formula>0</formula>
    </cfRule>
  </conditionalFormatting>
  <conditionalFormatting sqref="BR154">
    <cfRule type="cellIs" dxfId="1682" priority="1556" operator="equal">
      <formula>0</formula>
    </cfRule>
  </conditionalFormatting>
  <conditionalFormatting sqref="BR155">
    <cfRule type="cellIs" dxfId="1681" priority="1555" operator="equal">
      <formula>0</formula>
    </cfRule>
  </conditionalFormatting>
  <conditionalFormatting sqref="BR154">
    <cfRule type="cellIs" dxfId="1680" priority="1554" operator="equal">
      <formula>0</formula>
    </cfRule>
  </conditionalFormatting>
  <conditionalFormatting sqref="BR155">
    <cfRule type="cellIs" dxfId="1679" priority="1553" operator="equal">
      <formula>0</formula>
    </cfRule>
  </conditionalFormatting>
  <conditionalFormatting sqref="BR155">
    <cfRule type="cellIs" dxfId="1678" priority="1552" operator="equal">
      <formula>0</formula>
    </cfRule>
  </conditionalFormatting>
  <conditionalFormatting sqref="BR150">
    <cfRule type="cellIs" dxfId="1677" priority="1551" operator="equal">
      <formula>0</formula>
    </cfRule>
  </conditionalFormatting>
  <conditionalFormatting sqref="BR151">
    <cfRule type="cellIs" dxfId="1676" priority="1550" operator="equal">
      <formula>0</formula>
    </cfRule>
  </conditionalFormatting>
  <conditionalFormatting sqref="BR151">
    <cfRule type="cellIs" dxfId="1675" priority="1549" operator="equal">
      <formula>0</formula>
    </cfRule>
  </conditionalFormatting>
  <conditionalFormatting sqref="BR152">
    <cfRule type="cellIs" dxfId="1674" priority="1548" operator="equal">
      <formula>0</formula>
    </cfRule>
  </conditionalFormatting>
  <conditionalFormatting sqref="BR151">
    <cfRule type="cellIs" dxfId="1673" priority="1547" operator="equal">
      <formula>0</formula>
    </cfRule>
  </conditionalFormatting>
  <conditionalFormatting sqref="BR152">
    <cfRule type="cellIs" dxfId="1672" priority="1546" operator="equal">
      <formula>0</formula>
    </cfRule>
  </conditionalFormatting>
  <conditionalFormatting sqref="BR152">
    <cfRule type="cellIs" dxfId="1671" priority="1545" operator="equal">
      <formula>0</formula>
    </cfRule>
  </conditionalFormatting>
  <conditionalFormatting sqref="BR153">
    <cfRule type="cellIs" dxfId="1670" priority="1544" operator="equal">
      <formula>0</formula>
    </cfRule>
  </conditionalFormatting>
  <conditionalFormatting sqref="BR152">
    <cfRule type="cellIs" dxfId="1669" priority="1543" operator="equal">
      <formula>0</formula>
    </cfRule>
  </conditionalFormatting>
  <conditionalFormatting sqref="BR153">
    <cfRule type="cellIs" dxfId="1668" priority="1542" operator="equal">
      <formula>0</formula>
    </cfRule>
  </conditionalFormatting>
  <conditionalFormatting sqref="BR153">
    <cfRule type="cellIs" dxfId="1667" priority="1541" operator="equal">
      <formula>0</formula>
    </cfRule>
  </conditionalFormatting>
  <conditionalFormatting sqref="BR154">
    <cfRule type="cellIs" dxfId="1666" priority="1540" operator="equal">
      <formula>0</formula>
    </cfRule>
  </conditionalFormatting>
  <conditionalFormatting sqref="BR153">
    <cfRule type="cellIs" dxfId="1665" priority="1539" operator="equal">
      <formula>0</formula>
    </cfRule>
  </conditionalFormatting>
  <conditionalFormatting sqref="BR154">
    <cfRule type="cellIs" dxfId="1664" priority="1538" operator="equal">
      <formula>0</formula>
    </cfRule>
  </conditionalFormatting>
  <conditionalFormatting sqref="BR154">
    <cfRule type="cellIs" dxfId="1663" priority="1537" operator="equal">
      <formula>0</formula>
    </cfRule>
  </conditionalFormatting>
  <conditionalFormatting sqref="BR155">
    <cfRule type="cellIs" dxfId="1662" priority="1536" operator="equal">
      <formula>0</formula>
    </cfRule>
  </conditionalFormatting>
  <conditionalFormatting sqref="BR151">
    <cfRule type="cellIs" dxfId="1661" priority="1535" operator="equal">
      <formula>0</formula>
    </cfRule>
  </conditionalFormatting>
  <conditionalFormatting sqref="BR152">
    <cfRule type="cellIs" dxfId="1660" priority="1534" operator="equal">
      <formula>0</formula>
    </cfRule>
  </conditionalFormatting>
  <conditionalFormatting sqref="BR152">
    <cfRule type="cellIs" dxfId="1659" priority="1533" operator="equal">
      <formula>0</formula>
    </cfRule>
  </conditionalFormatting>
  <conditionalFormatting sqref="BR153">
    <cfRule type="cellIs" dxfId="1658" priority="1532" operator="equal">
      <formula>0</formula>
    </cfRule>
  </conditionalFormatting>
  <conditionalFormatting sqref="BR152">
    <cfRule type="cellIs" dxfId="1657" priority="1531" operator="equal">
      <formula>0</formula>
    </cfRule>
  </conditionalFormatting>
  <conditionalFormatting sqref="BR153">
    <cfRule type="cellIs" dxfId="1656" priority="1530" operator="equal">
      <formula>0</formula>
    </cfRule>
  </conditionalFormatting>
  <conditionalFormatting sqref="BR153">
    <cfRule type="cellIs" dxfId="1655" priority="1529" operator="equal">
      <formula>0</formula>
    </cfRule>
  </conditionalFormatting>
  <conditionalFormatting sqref="BR154">
    <cfRule type="cellIs" dxfId="1654" priority="1528" operator="equal">
      <formula>0</formula>
    </cfRule>
  </conditionalFormatting>
  <conditionalFormatting sqref="BR153">
    <cfRule type="cellIs" dxfId="1653" priority="1527" operator="equal">
      <formula>0</formula>
    </cfRule>
  </conditionalFormatting>
  <conditionalFormatting sqref="BR154">
    <cfRule type="cellIs" dxfId="1652" priority="1526" operator="equal">
      <formula>0</formula>
    </cfRule>
  </conditionalFormatting>
  <conditionalFormatting sqref="BR154">
    <cfRule type="cellIs" dxfId="1651" priority="1525" operator="equal">
      <formula>0</formula>
    </cfRule>
  </conditionalFormatting>
  <conditionalFormatting sqref="BR155">
    <cfRule type="cellIs" dxfId="1650" priority="1524" operator="equal">
      <formula>0</formula>
    </cfRule>
  </conditionalFormatting>
  <conditionalFormatting sqref="BR154">
    <cfRule type="cellIs" dxfId="1649" priority="1523" operator="equal">
      <formula>0</formula>
    </cfRule>
  </conditionalFormatting>
  <conditionalFormatting sqref="BR155">
    <cfRule type="cellIs" dxfId="1648" priority="1522" operator="equal">
      <formula>0</formula>
    </cfRule>
  </conditionalFormatting>
  <conditionalFormatting sqref="BR155">
    <cfRule type="cellIs" dxfId="1647" priority="1521" operator="equal">
      <formula>0</formula>
    </cfRule>
  </conditionalFormatting>
  <conditionalFormatting sqref="BR150">
    <cfRule type="cellIs" dxfId="1646" priority="1520" operator="equal">
      <formula>0</formula>
    </cfRule>
  </conditionalFormatting>
  <conditionalFormatting sqref="BR151">
    <cfRule type="cellIs" dxfId="1645" priority="1519" operator="equal">
      <formula>0</formula>
    </cfRule>
  </conditionalFormatting>
  <conditionalFormatting sqref="BR151">
    <cfRule type="cellIs" dxfId="1644" priority="1518" operator="equal">
      <formula>0</formula>
    </cfRule>
  </conditionalFormatting>
  <conditionalFormatting sqref="BR152">
    <cfRule type="cellIs" dxfId="1643" priority="1517" operator="equal">
      <formula>0</formula>
    </cfRule>
  </conditionalFormatting>
  <conditionalFormatting sqref="BR151">
    <cfRule type="cellIs" dxfId="1642" priority="1516" operator="equal">
      <formula>0</formula>
    </cfRule>
  </conditionalFormatting>
  <conditionalFormatting sqref="BR152">
    <cfRule type="cellIs" dxfId="1641" priority="1515" operator="equal">
      <formula>0</formula>
    </cfRule>
  </conditionalFormatting>
  <conditionalFormatting sqref="BR152">
    <cfRule type="cellIs" dxfId="1640" priority="1514" operator="equal">
      <formula>0</formula>
    </cfRule>
  </conditionalFormatting>
  <conditionalFormatting sqref="BR153">
    <cfRule type="cellIs" dxfId="1639" priority="1513" operator="equal">
      <formula>0</formula>
    </cfRule>
  </conditionalFormatting>
  <conditionalFormatting sqref="BR152">
    <cfRule type="cellIs" dxfId="1638" priority="1512" operator="equal">
      <formula>0</formula>
    </cfRule>
  </conditionalFormatting>
  <conditionalFormatting sqref="BR153">
    <cfRule type="cellIs" dxfId="1637" priority="1511" operator="equal">
      <formula>0</formula>
    </cfRule>
  </conditionalFormatting>
  <conditionalFormatting sqref="BR153">
    <cfRule type="cellIs" dxfId="1636" priority="1510" operator="equal">
      <formula>0</formula>
    </cfRule>
  </conditionalFormatting>
  <conditionalFormatting sqref="BR154">
    <cfRule type="cellIs" dxfId="1635" priority="1509" operator="equal">
      <formula>0</formula>
    </cfRule>
  </conditionalFormatting>
  <conditionalFormatting sqref="BR153">
    <cfRule type="cellIs" dxfId="1634" priority="1508" operator="equal">
      <formula>0</formula>
    </cfRule>
  </conditionalFormatting>
  <conditionalFormatting sqref="BR154">
    <cfRule type="cellIs" dxfId="1633" priority="1507" operator="equal">
      <formula>0</formula>
    </cfRule>
  </conditionalFormatting>
  <conditionalFormatting sqref="BR154">
    <cfRule type="cellIs" dxfId="1632" priority="1506" operator="equal">
      <formula>0</formula>
    </cfRule>
  </conditionalFormatting>
  <conditionalFormatting sqref="BR155">
    <cfRule type="cellIs" dxfId="1631" priority="1505" operator="equal">
      <formula>0</formula>
    </cfRule>
  </conditionalFormatting>
  <conditionalFormatting sqref="BR150">
    <cfRule type="cellIs" dxfId="1630" priority="1504" operator="equal">
      <formula>0</formula>
    </cfRule>
  </conditionalFormatting>
  <conditionalFormatting sqref="BR151">
    <cfRule type="cellIs" dxfId="1629" priority="1503" operator="equal">
      <formula>0</formula>
    </cfRule>
  </conditionalFormatting>
  <conditionalFormatting sqref="BR151">
    <cfRule type="cellIs" dxfId="1628" priority="1502" operator="equal">
      <formula>0</formula>
    </cfRule>
  </conditionalFormatting>
  <conditionalFormatting sqref="BR152">
    <cfRule type="cellIs" dxfId="1627" priority="1501" operator="equal">
      <formula>0</formula>
    </cfRule>
  </conditionalFormatting>
  <conditionalFormatting sqref="BR151">
    <cfRule type="cellIs" dxfId="1626" priority="1500" operator="equal">
      <formula>0</formula>
    </cfRule>
  </conditionalFormatting>
  <conditionalFormatting sqref="BR152">
    <cfRule type="cellIs" dxfId="1625" priority="1499" operator="equal">
      <formula>0</formula>
    </cfRule>
  </conditionalFormatting>
  <conditionalFormatting sqref="BR152">
    <cfRule type="cellIs" dxfId="1624" priority="1498" operator="equal">
      <formula>0</formula>
    </cfRule>
  </conditionalFormatting>
  <conditionalFormatting sqref="BR153">
    <cfRule type="cellIs" dxfId="1623" priority="1497" operator="equal">
      <formula>0</formula>
    </cfRule>
  </conditionalFormatting>
  <conditionalFormatting sqref="BR152">
    <cfRule type="cellIs" dxfId="1622" priority="1496" operator="equal">
      <formula>0</formula>
    </cfRule>
  </conditionalFormatting>
  <conditionalFormatting sqref="BR153">
    <cfRule type="cellIs" dxfId="1621" priority="1495" operator="equal">
      <formula>0</formula>
    </cfRule>
  </conditionalFormatting>
  <conditionalFormatting sqref="BR153">
    <cfRule type="cellIs" dxfId="1620" priority="1494" operator="equal">
      <formula>0</formula>
    </cfRule>
  </conditionalFormatting>
  <conditionalFormatting sqref="BR154">
    <cfRule type="cellIs" dxfId="1619" priority="1493" operator="equal">
      <formula>0</formula>
    </cfRule>
  </conditionalFormatting>
  <conditionalFormatting sqref="BR153">
    <cfRule type="cellIs" dxfId="1618" priority="1492" operator="equal">
      <formula>0</formula>
    </cfRule>
  </conditionalFormatting>
  <conditionalFormatting sqref="BR154">
    <cfRule type="cellIs" dxfId="1617" priority="1491" operator="equal">
      <formula>0</formula>
    </cfRule>
  </conditionalFormatting>
  <conditionalFormatting sqref="BR154">
    <cfRule type="cellIs" dxfId="1616" priority="1490" operator="equal">
      <formula>0</formula>
    </cfRule>
  </conditionalFormatting>
  <conditionalFormatting sqref="BR155">
    <cfRule type="cellIs" dxfId="1615" priority="1489" operator="equal">
      <formula>0</formula>
    </cfRule>
  </conditionalFormatting>
  <conditionalFormatting sqref="BR149">
    <cfRule type="cellIs" dxfId="1614" priority="1488" operator="equal">
      <formula>0</formula>
    </cfRule>
  </conditionalFormatting>
  <conditionalFormatting sqref="BR150">
    <cfRule type="cellIs" dxfId="1613" priority="1487" operator="equal">
      <formula>0</formula>
    </cfRule>
  </conditionalFormatting>
  <conditionalFormatting sqref="BR150">
    <cfRule type="cellIs" dxfId="1612" priority="1486" operator="equal">
      <formula>0</formula>
    </cfRule>
  </conditionalFormatting>
  <conditionalFormatting sqref="BR151">
    <cfRule type="cellIs" dxfId="1611" priority="1485" operator="equal">
      <formula>0</formula>
    </cfRule>
  </conditionalFormatting>
  <conditionalFormatting sqref="BR150">
    <cfRule type="cellIs" dxfId="1610" priority="1484" operator="equal">
      <formula>0</formula>
    </cfRule>
  </conditionalFormatting>
  <conditionalFormatting sqref="BR151">
    <cfRule type="cellIs" dxfId="1609" priority="1483" operator="equal">
      <formula>0</formula>
    </cfRule>
  </conditionalFormatting>
  <conditionalFormatting sqref="BR151">
    <cfRule type="cellIs" dxfId="1608" priority="1482" operator="equal">
      <formula>0</formula>
    </cfRule>
  </conditionalFormatting>
  <conditionalFormatting sqref="BR152">
    <cfRule type="cellIs" dxfId="1607" priority="1481" operator="equal">
      <formula>0</formula>
    </cfRule>
  </conditionalFormatting>
  <conditionalFormatting sqref="BR151">
    <cfRule type="cellIs" dxfId="1606" priority="1480" operator="equal">
      <formula>0</formula>
    </cfRule>
  </conditionalFormatting>
  <conditionalFormatting sqref="BR152">
    <cfRule type="cellIs" dxfId="1605" priority="1479" operator="equal">
      <formula>0</formula>
    </cfRule>
  </conditionalFormatting>
  <conditionalFormatting sqref="BR152">
    <cfRule type="cellIs" dxfId="1604" priority="1478" operator="equal">
      <formula>0</formula>
    </cfRule>
  </conditionalFormatting>
  <conditionalFormatting sqref="BR153">
    <cfRule type="cellIs" dxfId="1603" priority="1477" operator="equal">
      <formula>0</formula>
    </cfRule>
  </conditionalFormatting>
  <conditionalFormatting sqref="BR152">
    <cfRule type="cellIs" dxfId="1602" priority="1476" operator="equal">
      <formula>0</formula>
    </cfRule>
  </conditionalFormatting>
  <conditionalFormatting sqref="BR153">
    <cfRule type="cellIs" dxfId="1601" priority="1475" operator="equal">
      <formula>0</formula>
    </cfRule>
  </conditionalFormatting>
  <conditionalFormatting sqref="BR153">
    <cfRule type="cellIs" dxfId="1600" priority="1474" operator="equal">
      <formula>0</formula>
    </cfRule>
  </conditionalFormatting>
  <conditionalFormatting sqref="BR154">
    <cfRule type="cellIs" dxfId="1599" priority="1473" operator="equal">
      <formula>0</formula>
    </cfRule>
  </conditionalFormatting>
  <conditionalFormatting sqref="BR152">
    <cfRule type="cellIs" dxfId="1598" priority="1472" operator="equal">
      <formula>0</formula>
    </cfRule>
  </conditionalFormatting>
  <conditionalFormatting sqref="BR153">
    <cfRule type="cellIs" dxfId="1597" priority="1471" operator="equal">
      <formula>0</formula>
    </cfRule>
  </conditionalFormatting>
  <conditionalFormatting sqref="BR153">
    <cfRule type="cellIs" dxfId="1596" priority="1470" operator="equal">
      <formula>0</formula>
    </cfRule>
  </conditionalFormatting>
  <conditionalFormatting sqref="BR154">
    <cfRule type="cellIs" dxfId="1595" priority="1469" operator="equal">
      <formula>0</formula>
    </cfRule>
  </conditionalFormatting>
  <conditionalFormatting sqref="BR153">
    <cfRule type="cellIs" dxfId="1594" priority="1468" operator="equal">
      <formula>0</formula>
    </cfRule>
  </conditionalFormatting>
  <conditionalFormatting sqref="BR154">
    <cfRule type="cellIs" dxfId="1593" priority="1467" operator="equal">
      <formula>0</formula>
    </cfRule>
  </conditionalFormatting>
  <conditionalFormatting sqref="BR154">
    <cfRule type="cellIs" dxfId="1592" priority="1466" operator="equal">
      <formula>0</formula>
    </cfRule>
  </conditionalFormatting>
  <conditionalFormatting sqref="BR155">
    <cfRule type="cellIs" dxfId="1591" priority="1465" operator="equal">
      <formula>0</formula>
    </cfRule>
  </conditionalFormatting>
  <conditionalFormatting sqref="BR154">
    <cfRule type="cellIs" dxfId="1590" priority="1464" operator="equal">
      <formula>0</formula>
    </cfRule>
  </conditionalFormatting>
  <conditionalFormatting sqref="BR155">
    <cfRule type="cellIs" dxfId="1589" priority="1463" operator="equal">
      <formula>0</formula>
    </cfRule>
  </conditionalFormatting>
  <conditionalFormatting sqref="BR155">
    <cfRule type="cellIs" dxfId="1588" priority="1462" operator="equal">
      <formula>0</formula>
    </cfRule>
  </conditionalFormatting>
  <conditionalFormatting sqref="BR155">
    <cfRule type="cellIs" dxfId="1587" priority="1461" operator="equal">
      <formula>0</formula>
    </cfRule>
  </conditionalFormatting>
  <conditionalFormatting sqref="BR151">
    <cfRule type="cellIs" dxfId="1586" priority="1460" operator="equal">
      <formula>0</formula>
    </cfRule>
  </conditionalFormatting>
  <conditionalFormatting sqref="BR152">
    <cfRule type="cellIs" dxfId="1585" priority="1459" operator="equal">
      <formula>0</formula>
    </cfRule>
  </conditionalFormatting>
  <conditionalFormatting sqref="BR152">
    <cfRule type="cellIs" dxfId="1584" priority="1458" operator="equal">
      <formula>0</formula>
    </cfRule>
  </conditionalFormatting>
  <conditionalFormatting sqref="BR153">
    <cfRule type="cellIs" dxfId="1583" priority="1457" operator="equal">
      <formula>0</formula>
    </cfRule>
  </conditionalFormatting>
  <conditionalFormatting sqref="BR152">
    <cfRule type="cellIs" dxfId="1582" priority="1456" operator="equal">
      <formula>0</formula>
    </cfRule>
  </conditionalFormatting>
  <conditionalFormatting sqref="BR153">
    <cfRule type="cellIs" dxfId="1581" priority="1455" operator="equal">
      <formula>0</formula>
    </cfRule>
  </conditionalFormatting>
  <conditionalFormatting sqref="BR153">
    <cfRule type="cellIs" dxfId="1580" priority="1454" operator="equal">
      <formula>0</formula>
    </cfRule>
  </conditionalFormatting>
  <conditionalFormatting sqref="BR154">
    <cfRule type="cellIs" dxfId="1579" priority="1453" operator="equal">
      <formula>0</formula>
    </cfRule>
  </conditionalFormatting>
  <conditionalFormatting sqref="BR153">
    <cfRule type="cellIs" dxfId="1578" priority="1452" operator="equal">
      <formula>0</formula>
    </cfRule>
  </conditionalFormatting>
  <conditionalFormatting sqref="BR154">
    <cfRule type="cellIs" dxfId="1577" priority="1451" operator="equal">
      <formula>0</formula>
    </cfRule>
  </conditionalFormatting>
  <conditionalFormatting sqref="BR154">
    <cfRule type="cellIs" dxfId="1576" priority="1450" operator="equal">
      <formula>0</formula>
    </cfRule>
  </conditionalFormatting>
  <conditionalFormatting sqref="BR155">
    <cfRule type="cellIs" dxfId="1575" priority="1449" operator="equal">
      <formula>0</formula>
    </cfRule>
  </conditionalFormatting>
  <conditionalFormatting sqref="BR154">
    <cfRule type="cellIs" dxfId="1574" priority="1448" operator="equal">
      <formula>0</formula>
    </cfRule>
  </conditionalFormatting>
  <conditionalFormatting sqref="BR155">
    <cfRule type="cellIs" dxfId="1573" priority="1447" operator="equal">
      <formula>0</formula>
    </cfRule>
  </conditionalFormatting>
  <conditionalFormatting sqref="BR155">
    <cfRule type="cellIs" dxfId="1572" priority="1446" operator="equal">
      <formula>0</formula>
    </cfRule>
  </conditionalFormatting>
  <conditionalFormatting sqref="BR151">
    <cfRule type="cellIs" dxfId="1571" priority="1445" operator="equal">
      <formula>0</formula>
    </cfRule>
  </conditionalFormatting>
  <conditionalFormatting sqref="BR152">
    <cfRule type="cellIs" dxfId="1570" priority="1444" operator="equal">
      <formula>0</formula>
    </cfRule>
  </conditionalFormatting>
  <conditionalFormatting sqref="BR152">
    <cfRule type="cellIs" dxfId="1569" priority="1443" operator="equal">
      <formula>0</formula>
    </cfRule>
  </conditionalFormatting>
  <conditionalFormatting sqref="BR153">
    <cfRule type="cellIs" dxfId="1568" priority="1442" operator="equal">
      <formula>0</formula>
    </cfRule>
  </conditionalFormatting>
  <conditionalFormatting sqref="BR152">
    <cfRule type="cellIs" dxfId="1567" priority="1441" operator="equal">
      <formula>0</formula>
    </cfRule>
  </conditionalFormatting>
  <conditionalFormatting sqref="BR153">
    <cfRule type="cellIs" dxfId="1566" priority="1440" operator="equal">
      <formula>0</formula>
    </cfRule>
  </conditionalFormatting>
  <conditionalFormatting sqref="BR153">
    <cfRule type="cellIs" dxfId="1565" priority="1439" operator="equal">
      <formula>0</formula>
    </cfRule>
  </conditionalFormatting>
  <conditionalFormatting sqref="BR154">
    <cfRule type="cellIs" dxfId="1564" priority="1438" operator="equal">
      <formula>0</formula>
    </cfRule>
  </conditionalFormatting>
  <conditionalFormatting sqref="BR153">
    <cfRule type="cellIs" dxfId="1563" priority="1437" operator="equal">
      <formula>0</formula>
    </cfRule>
  </conditionalFormatting>
  <conditionalFormatting sqref="BR154">
    <cfRule type="cellIs" dxfId="1562" priority="1436" operator="equal">
      <formula>0</formula>
    </cfRule>
  </conditionalFormatting>
  <conditionalFormatting sqref="BR154">
    <cfRule type="cellIs" dxfId="1561" priority="1435" operator="equal">
      <formula>0</formula>
    </cfRule>
  </conditionalFormatting>
  <conditionalFormatting sqref="BR155">
    <cfRule type="cellIs" dxfId="1560" priority="1434" operator="equal">
      <formula>0</formula>
    </cfRule>
  </conditionalFormatting>
  <conditionalFormatting sqref="BR154">
    <cfRule type="cellIs" dxfId="1559" priority="1433" operator="equal">
      <formula>0</formula>
    </cfRule>
  </conditionalFormatting>
  <conditionalFormatting sqref="BR155">
    <cfRule type="cellIs" dxfId="1558" priority="1432" operator="equal">
      <formula>0</formula>
    </cfRule>
  </conditionalFormatting>
  <conditionalFormatting sqref="BR155">
    <cfRule type="cellIs" dxfId="1557" priority="1431" operator="equal">
      <formula>0</formula>
    </cfRule>
  </conditionalFormatting>
  <conditionalFormatting sqref="BR150">
    <cfRule type="cellIs" dxfId="1556" priority="1430" operator="equal">
      <formula>0</formula>
    </cfRule>
  </conditionalFormatting>
  <conditionalFormatting sqref="BR151">
    <cfRule type="cellIs" dxfId="1555" priority="1429" operator="equal">
      <formula>0</formula>
    </cfRule>
  </conditionalFormatting>
  <conditionalFormatting sqref="BR151">
    <cfRule type="cellIs" dxfId="1554" priority="1428" operator="equal">
      <formula>0</formula>
    </cfRule>
  </conditionalFormatting>
  <conditionalFormatting sqref="BR152">
    <cfRule type="cellIs" dxfId="1553" priority="1427" operator="equal">
      <formula>0</formula>
    </cfRule>
  </conditionalFormatting>
  <conditionalFormatting sqref="BR151">
    <cfRule type="cellIs" dxfId="1552" priority="1426" operator="equal">
      <formula>0</formula>
    </cfRule>
  </conditionalFormatting>
  <conditionalFormatting sqref="BR152">
    <cfRule type="cellIs" dxfId="1551" priority="1425" operator="equal">
      <formula>0</formula>
    </cfRule>
  </conditionalFormatting>
  <conditionalFormatting sqref="BR152">
    <cfRule type="cellIs" dxfId="1550" priority="1424" operator="equal">
      <formula>0</formula>
    </cfRule>
  </conditionalFormatting>
  <conditionalFormatting sqref="BR153">
    <cfRule type="cellIs" dxfId="1549" priority="1423" operator="equal">
      <formula>0</formula>
    </cfRule>
  </conditionalFormatting>
  <conditionalFormatting sqref="BR152">
    <cfRule type="cellIs" dxfId="1548" priority="1422" operator="equal">
      <formula>0</formula>
    </cfRule>
  </conditionalFormatting>
  <conditionalFormatting sqref="BR153">
    <cfRule type="cellIs" dxfId="1547" priority="1421" operator="equal">
      <formula>0</formula>
    </cfRule>
  </conditionalFormatting>
  <conditionalFormatting sqref="BR153">
    <cfRule type="cellIs" dxfId="1546" priority="1420" operator="equal">
      <formula>0</formula>
    </cfRule>
  </conditionalFormatting>
  <conditionalFormatting sqref="BR154">
    <cfRule type="cellIs" dxfId="1545" priority="1419" operator="equal">
      <formula>0</formula>
    </cfRule>
  </conditionalFormatting>
  <conditionalFormatting sqref="BR153">
    <cfRule type="cellIs" dxfId="1544" priority="1418" operator="equal">
      <formula>0</formula>
    </cfRule>
  </conditionalFormatting>
  <conditionalFormatting sqref="BR154">
    <cfRule type="cellIs" dxfId="1543" priority="1417" operator="equal">
      <formula>0</formula>
    </cfRule>
  </conditionalFormatting>
  <conditionalFormatting sqref="BR154">
    <cfRule type="cellIs" dxfId="1542" priority="1416" operator="equal">
      <formula>0</formula>
    </cfRule>
  </conditionalFormatting>
  <conditionalFormatting sqref="BR155">
    <cfRule type="cellIs" dxfId="1541" priority="1415" operator="equal">
      <formula>0</formula>
    </cfRule>
  </conditionalFormatting>
  <conditionalFormatting sqref="BR152">
    <cfRule type="cellIs" dxfId="1540" priority="1414" operator="equal">
      <formula>0</formula>
    </cfRule>
  </conditionalFormatting>
  <conditionalFormatting sqref="BR153">
    <cfRule type="cellIs" dxfId="1539" priority="1413" operator="equal">
      <formula>0</formula>
    </cfRule>
  </conditionalFormatting>
  <conditionalFormatting sqref="BR153">
    <cfRule type="cellIs" dxfId="1538" priority="1412" operator="equal">
      <formula>0</formula>
    </cfRule>
  </conditionalFormatting>
  <conditionalFormatting sqref="BR154">
    <cfRule type="cellIs" dxfId="1537" priority="1411" operator="equal">
      <formula>0</formula>
    </cfRule>
  </conditionalFormatting>
  <conditionalFormatting sqref="BR153">
    <cfRule type="cellIs" dxfId="1536" priority="1410" operator="equal">
      <formula>0</formula>
    </cfRule>
  </conditionalFormatting>
  <conditionalFormatting sqref="BR154">
    <cfRule type="cellIs" dxfId="1535" priority="1409" operator="equal">
      <formula>0</formula>
    </cfRule>
  </conditionalFormatting>
  <conditionalFormatting sqref="BR154">
    <cfRule type="cellIs" dxfId="1534" priority="1408" operator="equal">
      <formula>0</formula>
    </cfRule>
  </conditionalFormatting>
  <conditionalFormatting sqref="BR155">
    <cfRule type="cellIs" dxfId="1533" priority="1407" operator="equal">
      <formula>0</formula>
    </cfRule>
  </conditionalFormatting>
  <conditionalFormatting sqref="BR154">
    <cfRule type="cellIs" dxfId="1532" priority="1406" operator="equal">
      <formula>0</formula>
    </cfRule>
  </conditionalFormatting>
  <conditionalFormatting sqref="BR155">
    <cfRule type="cellIs" dxfId="1531" priority="1405" operator="equal">
      <formula>0</formula>
    </cfRule>
  </conditionalFormatting>
  <conditionalFormatting sqref="BR155">
    <cfRule type="cellIs" dxfId="1530" priority="1404" operator="equal">
      <formula>0</formula>
    </cfRule>
  </conditionalFormatting>
  <conditionalFormatting sqref="BR155">
    <cfRule type="cellIs" dxfId="1529" priority="1403" operator="equal">
      <formula>0</formula>
    </cfRule>
  </conditionalFormatting>
  <conditionalFormatting sqref="BR151">
    <cfRule type="cellIs" dxfId="1528" priority="1402" operator="equal">
      <formula>0</formula>
    </cfRule>
  </conditionalFormatting>
  <conditionalFormatting sqref="BR152">
    <cfRule type="cellIs" dxfId="1527" priority="1401" operator="equal">
      <formula>0</formula>
    </cfRule>
  </conditionalFormatting>
  <conditionalFormatting sqref="BR152">
    <cfRule type="cellIs" dxfId="1526" priority="1400" operator="equal">
      <formula>0</formula>
    </cfRule>
  </conditionalFormatting>
  <conditionalFormatting sqref="BR153">
    <cfRule type="cellIs" dxfId="1525" priority="1399" operator="equal">
      <formula>0</formula>
    </cfRule>
  </conditionalFormatting>
  <conditionalFormatting sqref="BR152">
    <cfRule type="cellIs" dxfId="1524" priority="1398" operator="equal">
      <formula>0</formula>
    </cfRule>
  </conditionalFormatting>
  <conditionalFormatting sqref="BR153">
    <cfRule type="cellIs" dxfId="1523" priority="1397" operator="equal">
      <formula>0</formula>
    </cfRule>
  </conditionalFormatting>
  <conditionalFormatting sqref="BR153">
    <cfRule type="cellIs" dxfId="1522" priority="1396" operator="equal">
      <formula>0</formula>
    </cfRule>
  </conditionalFormatting>
  <conditionalFormatting sqref="BR154">
    <cfRule type="cellIs" dxfId="1521" priority="1395" operator="equal">
      <formula>0</formula>
    </cfRule>
  </conditionalFormatting>
  <conditionalFormatting sqref="BR153">
    <cfRule type="cellIs" dxfId="1520" priority="1394" operator="equal">
      <formula>0</formula>
    </cfRule>
  </conditionalFormatting>
  <conditionalFormatting sqref="BR154">
    <cfRule type="cellIs" dxfId="1519" priority="1393" operator="equal">
      <formula>0</formula>
    </cfRule>
  </conditionalFormatting>
  <conditionalFormatting sqref="BR154">
    <cfRule type="cellIs" dxfId="1518" priority="1392" operator="equal">
      <formula>0</formula>
    </cfRule>
  </conditionalFormatting>
  <conditionalFormatting sqref="BR155">
    <cfRule type="cellIs" dxfId="1517" priority="1391" operator="equal">
      <formula>0</formula>
    </cfRule>
  </conditionalFormatting>
  <conditionalFormatting sqref="BR154">
    <cfRule type="cellIs" dxfId="1516" priority="1390" operator="equal">
      <formula>0</formula>
    </cfRule>
  </conditionalFormatting>
  <conditionalFormatting sqref="BR155">
    <cfRule type="cellIs" dxfId="1515" priority="1389" operator="equal">
      <formula>0</formula>
    </cfRule>
  </conditionalFormatting>
  <conditionalFormatting sqref="BR155">
    <cfRule type="cellIs" dxfId="1514" priority="1388" operator="equal">
      <formula>0</formula>
    </cfRule>
  </conditionalFormatting>
  <conditionalFormatting sqref="BR151">
    <cfRule type="cellIs" dxfId="1513" priority="1387" operator="equal">
      <formula>0</formula>
    </cfRule>
  </conditionalFormatting>
  <conditionalFormatting sqref="BR152">
    <cfRule type="cellIs" dxfId="1512" priority="1386" operator="equal">
      <formula>0</formula>
    </cfRule>
  </conditionalFormatting>
  <conditionalFormatting sqref="BR152">
    <cfRule type="cellIs" dxfId="1511" priority="1385" operator="equal">
      <formula>0</formula>
    </cfRule>
  </conditionalFormatting>
  <conditionalFormatting sqref="BR153">
    <cfRule type="cellIs" dxfId="1510" priority="1384" operator="equal">
      <formula>0</formula>
    </cfRule>
  </conditionalFormatting>
  <conditionalFormatting sqref="BR152">
    <cfRule type="cellIs" dxfId="1509" priority="1383" operator="equal">
      <formula>0</formula>
    </cfRule>
  </conditionalFormatting>
  <conditionalFormatting sqref="BR153">
    <cfRule type="cellIs" dxfId="1508" priority="1382" operator="equal">
      <formula>0</formula>
    </cfRule>
  </conditionalFormatting>
  <conditionalFormatting sqref="BR153">
    <cfRule type="cellIs" dxfId="1507" priority="1381" operator="equal">
      <formula>0</formula>
    </cfRule>
  </conditionalFormatting>
  <conditionalFormatting sqref="BR154">
    <cfRule type="cellIs" dxfId="1506" priority="1380" operator="equal">
      <formula>0</formula>
    </cfRule>
  </conditionalFormatting>
  <conditionalFormatting sqref="BR153">
    <cfRule type="cellIs" dxfId="1505" priority="1379" operator="equal">
      <formula>0</formula>
    </cfRule>
  </conditionalFormatting>
  <conditionalFormatting sqref="BR154">
    <cfRule type="cellIs" dxfId="1504" priority="1378" operator="equal">
      <formula>0</formula>
    </cfRule>
  </conditionalFormatting>
  <conditionalFormatting sqref="BR154">
    <cfRule type="cellIs" dxfId="1503" priority="1377" operator="equal">
      <formula>0</formula>
    </cfRule>
  </conditionalFormatting>
  <conditionalFormatting sqref="BR155">
    <cfRule type="cellIs" dxfId="1502" priority="1376" operator="equal">
      <formula>0</formula>
    </cfRule>
  </conditionalFormatting>
  <conditionalFormatting sqref="BR154">
    <cfRule type="cellIs" dxfId="1501" priority="1375" operator="equal">
      <formula>0</formula>
    </cfRule>
  </conditionalFormatting>
  <conditionalFormatting sqref="BR155">
    <cfRule type="cellIs" dxfId="1500" priority="1374" operator="equal">
      <formula>0</formula>
    </cfRule>
  </conditionalFormatting>
  <conditionalFormatting sqref="BR155">
    <cfRule type="cellIs" dxfId="1499" priority="1373" operator="equal">
      <formula>0</formula>
    </cfRule>
  </conditionalFormatting>
  <conditionalFormatting sqref="BR150">
    <cfRule type="cellIs" dxfId="1498" priority="1372" operator="equal">
      <formula>0</formula>
    </cfRule>
  </conditionalFormatting>
  <conditionalFormatting sqref="BR151">
    <cfRule type="cellIs" dxfId="1497" priority="1371" operator="equal">
      <formula>0</formula>
    </cfRule>
  </conditionalFormatting>
  <conditionalFormatting sqref="BR151">
    <cfRule type="cellIs" dxfId="1496" priority="1370" operator="equal">
      <formula>0</formula>
    </cfRule>
  </conditionalFormatting>
  <conditionalFormatting sqref="BR152">
    <cfRule type="cellIs" dxfId="1495" priority="1369" operator="equal">
      <formula>0</formula>
    </cfRule>
  </conditionalFormatting>
  <conditionalFormatting sqref="BR151">
    <cfRule type="cellIs" dxfId="1494" priority="1368" operator="equal">
      <formula>0</formula>
    </cfRule>
  </conditionalFormatting>
  <conditionalFormatting sqref="BR152">
    <cfRule type="cellIs" dxfId="1493" priority="1367" operator="equal">
      <formula>0</formula>
    </cfRule>
  </conditionalFormatting>
  <conditionalFormatting sqref="BR152">
    <cfRule type="cellIs" dxfId="1492" priority="1366" operator="equal">
      <formula>0</formula>
    </cfRule>
  </conditionalFormatting>
  <conditionalFormatting sqref="BR153">
    <cfRule type="cellIs" dxfId="1491" priority="1365" operator="equal">
      <formula>0</formula>
    </cfRule>
  </conditionalFormatting>
  <conditionalFormatting sqref="BR152">
    <cfRule type="cellIs" dxfId="1490" priority="1364" operator="equal">
      <formula>0</formula>
    </cfRule>
  </conditionalFormatting>
  <conditionalFormatting sqref="BR153">
    <cfRule type="cellIs" dxfId="1489" priority="1363" operator="equal">
      <formula>0</formula>
    </cfRule>
  </conditionalFormatting>
  <conditionalFormatting sqref="BR153">
    <cfRule type="cellIs" dxfId="1488" priority="1362" operator="equal">
      <formula>0</formula>
    </cfRule>
  </conditionalFormatting>
  <conditionalFormatting sqref="BR154">
    <cfRule type="cellIs" dxfId="1487" priority="1361" operator="equal">
      <formula>0</formula>
    </cfRule>
  </conditionalFormatting>
  <conditionalFormatting sqref="BR153">
    <cfRule type="cellIs" dxfId="1486" priority="1360" operator="equal">
      <formula>0</formula>
    </cfRule>
  </conditionalFormatting>
  <conditionalFormatting sqref="BR154">
    <cfRule type="cellIs" dxfId="1485" priority="1359" operator="equal">
      <formula>0</formula>
    </cfRule>
  </conditionalFormatting>
  <conditionalFormatting sqref="BR154">
    <cfRule type="cellIs" dxfId="1484" priority="1358" operator="equal">
      <formula>0</formula>
    </cfRule>
  </conditionalFormatting>
  <conditionalFormatting sqref="BR155">
    <cfRule type="cellIs" dxfId="1483" priority="1357" operator="equal">
      <formula>0</formula>
    </cfRule>
  </conditionalFormatting>
  <conditionalFormatting sqref="BR153">
    <cfRule type="cellIs" dxfId="1482" priority="1356" operator="equal">
      <formula>0</formula>
    </cfRule>
  </conditionalFormatting>
  <conditionalFormatting sqref="BR154">
    <cfRule type="cellIs" dxfId="1481" priority="1355" operator="equal">
      <formula>0</formula>
    </cfRule>
  </conditionalFormatting>
  <conditionalFormatting sqref="BR154">
    <cfRule type="cellIs" dxfId="1480" priority="1354" operator="equal">
      <formula>0</formula>
    </cfRule>
  </conditionalFormatting>
  <conditionalFormatting sqref="BR155">
    <cfRule type="cellIs" dxfId="1479" priority="1353" operator="equal">
      <formula>0</formula>
    </cfRule>
  </conditionalFormatting>
  <conditionalFormatting sqref="BR154">
    <cfRule type="cellIs" dxfId="1478" priority="1352" operator="equal">
      <formula>0</formula>
    </cfRule>
  </conditionalFormatting>
  <conditionalFormatting sqref="BR155">
    <cfRule type="cellIs" dxfId="1477" priority="1351" operator="equal">
      <formula>0</formula>
    </cfRule>
  </conditionalFormatting>
  <conditionalFormatting sqref="BR155">
    <cfRule type="cellIs" dxfId="1476" priority="1350" operator="equal">
      <formula>0</formula>
    </cfRule>
  </conditionalFormatting>
  <conditionalFormatting sqref="BR155">
    <cfRule type="cellIs" dxfId="1475" priority="1349" operator="equal">
      <formula>0</formula>
    </cfRule>
  </conditionalFormatting>
  <conditionalFormatting sqref="BR152">
    <cfRule type="cellIs" dxfId="1474" priority="1348" operator="equal">
      <formula>0</formula>
    </cfRule>
  </conditionalFormatting>
  <conditionalFormatting sqref="BR153">
    <cfRule type="cellIs" dxfId="1473" priority="1347" operator="equal">
      <formula>0</formula>
    </cfRule>
  </conditionalFormatting>
  <conditionalFormatting sqref="BR153">
    <cfRule type="cellIs" dxfId="1472" priority="1346" operator="equal">
      <formula>0</formula>
    </cfRule>
  </conditionalFormatting>
  <conditionalFormatting sqref="BR154">
    <cfRule type="cellIs" dxfId="1471" priority="1345" operator="equal">
      <formula>0</formula>
    </cfRule>
  </conditionalFormatting>
  <conditionalFormatting sqref="BR153">
    <cfRule type="cellIs" dxfId="1470" priority="1344" operator="equal">
      <formula>0</formula>
    </cfRule>
  </conditionalFormatting>
  <conditionalFormatting sqref="BR154">
    <cfRule type="cellIs" dxfId="1469" priority="1343" operator="equal">
      <formula>0</formula>
    </cfRule>
  </conditionalFormatting>
  <conditionalFormatting sqref="BR154">
    <cfRule type="cellIs" dxfId="1468" priority="1342" operator="equal">
      <formula>0</formula>
    </cfRule>
  </conditionalFormatting>
  <conditionalFormatting sqref="BR155">
    <cfRule type="cellIs" dxfId="1467" priority="1341" operator="equal">
      <formula>0</formula>
    </cfRule>
  </conditionalFormatting>
  <conditionalFormatting sqref="BR154">
    <cfRule type="cellIs" dxfId="1466" priority="1340" operator="equal">
      <formula>0</formula>
    </cfRule>
  </conditionalFormatting>
  <conditionalFormatting sqref="BR155">
    <cfRule type="cellIs" dxfId="1465" priority="1339" operator="equal">
      <formula>0</formula>
    </cfRule>
  </conditionalFormatting>
  <conditionalFormatting sqref="BR155">
    <cfRule type="cellIs" dxfId="1464" priority="1338" operator="equal">
      <formula>0</formula>
    </cfRule>
  </conditionalFormatting>
  <conditionalFormatting sqref="BR155">
    <cfRule type="cellIs" dxfId="1463" priority="1337" operator="equal">
      <formula>0</formula>
    </cfRule>
  </conditionalFormatting>
  <conditionalFormatting sqref="BR152">
    <cfRule type="cellIs" dxfId="1462" priority="1336" operator="equal">
      <formula>0</formula>
    </cfRule>
  </conditionalFormatting>
  <conditionalFormatting sqref="BR153">
    <cfRule type="cellIs" dxfId="1461" priority="1335" operator="equal">
      <formula>0</formula>
    </cfRule>
  </conditionalFormatting>
  <conditionalFormatting sqref="BR153">
    <cfRule type="cellIs" dxfId="1460" priority="1334" operator="equal">
      <formula>0</formula>
    </cfRule>
  </conditionalFormatting>
  <conditionalFormatting sqref="BR154">
    <cfRule type="cellIs" dxfId="1459" priority="1333" operator="equal">
      <formula>0</formula>
    </cfRule>
  </conditionalFormatting>
  <conditionalFormatting sqref="BR153">
    <cfRule type="cellIs" dxfId="1458" priority="1332" operator="equal">
      <formula>0</formula>
    </cfRule>
  </conditionalFormatting>
  <conditionalFormatting sqref="BR154">
    <cfRule type="cellIs" dxfId="1457" priority="1331" operator="equal">
      <formula>0</formula>
    </cfRule>
  </conditionalFormatting>
  <conditionalFormatting sqref="BR154">
    <cfRule type="cellIs" dxfId="1456" priority="1330" operator="equal">
      <formula>0</formula>
    </cfRule>
  </conditionalFormatting>
  <conditionalFormatting sqref="BR155">
    <cfRule type="cellIs" dxfId="1455" priority="1329" operator="equal">
      <formula>0</formula>
    </cfRule>
  </conditionalFormatting>
  <conditionalFormatting sqref="BR154">
    <cfRule type="cellIs" dxfId="1454" priority="1328" operator="equal">
      <formula>0</formula>
    </cfRule>
  </conditionalFormatting>
  <conditionalFormatting sqref="BR155">
    <cfRule type="cellIs" dxfId="1453" priority="1327" operator="equal">
      <formula>0</formula>
    </cfRule>
  </conditionalFormatting>
  <conditionalFormatting sqref="BR155">
    <cfRule type="cellIs" dxfId="1452" priority="1326" operator="equal">
      <formula>0</formula>
    </cfRule>
  </conditionalFormatting>
  <conditionalFormatting sqref="BR155">
    <cfRule type="cellIs" dxfId="1451" priority="1325" operator="equal">
      <formula>0</formula>
    </cfRule>
  </conditionalFormatting>
  <conditionalFormatting sqref="BR151">
    <cfRule type="cellIs" dxfId="1450" priority="1324" operator="equal">
      <formula>0</formula>
    </cfRule>
  </conditionalFormatting>
  <conditionalFormatting sqref="BR152">
    <cfRule type="cellIs" dxfId="1449" priority="1323" operator="equal">
      <formula>0</formula>
    </cfRule>
  </conditionalFormatting>
  <conditionalFormatting sqref="BR152">
    <cfRule type="cellIs" dxfId="1448" priority="1322" operator="equal">
      <formula>0</formula>
    </cfRule>
  </conditionalFormatting>
  <conditionalFormatting sqref="BR153">
    <cfRule type="cellIs" dxfId="1447" priority="1321" operator="equal">
      <formula>0</formula>
    </cfRule>
  </conditionalFormatting>
  <conditionalFormatting sqref="BR152">
    <cfRule type="cellIs" dxfId="1446" priority="1320" operator="equal">
      <formula>0</formula>
    </cfRule>
  </conditionalFormatting>
  <conditionalFormatting sqref="BR153">
    <cfRule type="cellIs" dxfId="1445" priority="1319" operator="equal">
      <formula>0</formula>
    </cfRule>
  </conditionalFormatting>
  <conditionalFormatting sqref="BR153">
    <cfRule type="cellIs" dxfId="1444" priority="1318" operator="equal">
      <formula>0</formula>
    </cfRule>
  </conditionalFormatting>
  <conditionalFormatting sqref="BR154">
    <cfRule type="cellIs" dxfId="1443" priority="1317" operator="equal">
      <formula>0</formula>
    </cfRule>
  </conditionalFormatting>
  <conditionalFormatting sqref="BR153">
    <cfRule type="cellIs" dxfId="1442" priority="1316" operator="equal">
      <formula>0</formula>
    </cfRule>
  </conditionalFormatting>
  <conditionalFormatting sqref="BR154">
    <cfRule type="cellIs" dxfId="1441" priority="1315" operator="equal">
      <formula>0</formula>
    </cfRule>
  </conditionalFormatting>
  <conditionalFormatting sqref="BR154">
    <cfRule type="cellIs" dxfId="1440" priority="1314" operator="equal">
      <formula>0</formula>
    </cfRule>
  </conditionalFormatting>
  <conditionalFormatting sqref="BR155">
    <cfRule type="cellIs" dxfId="1439" priority="1313" operator="equal">
      <formula>0</formula>
    </cfRule>
  </conditionalFormatting>
  <conditionalFormatting sqref="BR154">
    <cfRule type="cellIs" dxfId="1438" priority="1312" operator="equal">
      <formula>0</formula>
    </cfRule>
  </conditionalFormatting>
  <conditionalFormatting sqref="BR155">
    <cfRule type="cellIs" dxfId="1437" priority="1311" operator="equal">
      <formula>0</formula>
    </cfRule>
  </conditionalFormatting>
  <conditionalFormatting sqref="BR155">
    <cfRule type="cellIs" dxfId="1436" priority="1310" operator="equal">
      <formula>0</formula>
    </cfRule>
  </conditionalFormatting>
  <conditionalFormatting sqref="BR149">
    <cfRule type="cellIs" dxfId="1435" priority="1309" operator="equal">
      <formula>0</formula>
    </cfRule>
  </conditionalFormatting>
  <conditionalFormatting sqref="BR146">
    <cfRule type="cellIs" dxfId="1434" priority="1308" operator="equal">
      <formula>0</formula>
    </cfRule>
  </conditionalFormatting>
  <conditionalFormatting sqref="CT153:CU153">
    <cfRule type="cellIs" dxfId="1433" priority="1307" operator="equal">
      <formula>0</formula>
    </cfRule>
  </conditionalFormatting>
  <conditionalFormatting sqref="CT154:CU154">
    <cfRule type="cellIs" dxfId="1432" priority="1306" operator="equal">
      <formula>0</formula>
    </cfRule>
  </conditionalFormatting>
  <conditionalFormatting sqref="CT154:CU154">
    <cfRule type="cellIs" dxfId="1431" priority="1305" operator="equal">
      <formula>0</formula>
    </cfRule>
  </conditionalFormatting>
  <conditionalFormatting sqref="CT155:CU155">
    <cfRule type="cellIs" dxfId="1430" priority="1304" operator="equal">
      <formula>0</formula>
    </cfRule>
  </conditionalFormatting>
  <conditionalFormatting sqref="CT154:CU154">
    <cfRule type="cellIs" dxfId="1429" priority="1303" operator="equal">
      <formula>0</formula>
    </cfRule>
  </conditionalFormatting>
  <conditionalFormatting sqref="CT155:CU155">
    <cfRule type="cellIs" dxfId="1428" priority="1302" operator="equal">
      <formula>0</formula>
    </cfRule>
  </conditionalFormatting>
  <conditionalFormatting sqref="CT155:CU155">
    <cfRule type="cellIs" dxfId="1427" priority="1301" operator="equal">
      <formula>0</formula>
    </cfRule>
  </conditionalFormatting>
  <conditionalFormatting sqref="CT156:CU156">
    <cfRule type="cellIs" dxfId="1426" priority="1300" operator="equal">
      <formula>0</formula>
    </cfRule>
  </conditionalFormatting>
  <conditionalFormatting sqref="CT150:CU150">
    <cfRule type="cellIs" dxfId="1425" priority="1299" operator="equal">
      <formula>0</formula>
    </cfRule>
  </conditionalFormatting>
  <conditionalFormatting sqref="CT152:CU152">
    <cfRule type="cellIs" dxfId="1424" priority="1298" operator="equal">
      <formula>0</formula>
    </cfRule>
  </conditionalFormatting>
  <conditionalFormatting sqref="CT149:CU149">
    <cfRule type="cellIs" dxfId="1423" priority="1297" operator="equal">
      <formula>0</formula>
    </cfRule>
  </conditionalFormatting>
  <conditionalFormatting sqref="CT151:CU151">
    <cfRule type="cellIs" dxfId="1422" priority="1296" operator="equal">
      <formula>0</formula>
    </cfRule>
  </conditionalFormatting>
  <conditionalFormatting sqref="CT149:CU149">
    <cfRule type="cellIs" dxfId="1421" priority="1295" operator="equal">
      <formula>0</formula>
    </cfRule>
  </conditionalFormatting>
  <conditionalFormatting sqref="CT151:CU151">
    <cfRule type="cellIs" dxfId="1420" priority="1294" operator="equal">
      <formula>0</formula>
    </cfRule>
  </conditionalFormatting>
  <conditionalFormatting sqref="CT148:CU148">
    <cfRule type="cellIs" dxfId="1419" priority="1293" operator="equal">
      <formula>0</formula>
    </cfRule>
  </conditionalFormatting>
  <conditionalFormatting sqref="CT150:CU150">
    <cfRule type="cellIs" dxfId="1418" priority="1292" operator="equal">
      <formula>0</formula>
    </cfRule>
  </conditionalFormatting>
  <conditionalFormatting sqref="CT151:CU151">
    <cfRule type="cellIs" dxfId="1417" priority="1291" operator="equal">
      <formula>0</formula>
    </cfRule>
  </conditionalFormatting>
  <conditionalFormatting sqref="CT150:CU150">
    <cfRule type="cellIs" dxfId="1416" priority="1290" operator="equal">
      <formula>0</formula>
    </cfRule>
  </conditionalFormatting>
  <conditionalFormatting sqref="CT150:CU150">
    <cfRule type="cellIs" dxfId="1415" priority="1289" operator="equal">
      <formula>0</formula>
    </cfRule>
  </conditionalFormatting>
  <conditionalFormatting sqref="CT149:CU149">
    <cfRule type="cellIs" dxfId="1414" priority="1288" operator="equal">
      <formula>0</formula>
    </cfRule>
  </conditionalFormatting>
  <conditionalFormatting sqref="CT151:CU151">
    <cfRule type="cellIs" dxfId="1413" priority="1287" operator="equal">
      <formula>0</formula>
    </cfRule>
  </conditionalFormatting>
  <conditionalFormatting sqref="CT151:CU151">
    <cfRule type="cellIs" dxfId="1412" priority="1286" operator="equal">
      <formula>0</formula>
    </cfRule>
  </conditionalFormatting>
  <conditionalFormatting sqref="CT153:CU153">
    <cfRule type="cellIs" dxfId="1411" priority="1285" operator="equal">
      <formula>0</formula>
    </cfRule>
  </conditionalFormatting>
  <conditionalFormatting sqref="CT150:CU150">
    <cfRule type="cellIs" dxfId="1410" priority="1284" operator="equal">
      <formula>0</formula>
    </cfRule>
  </conditionalFormatting>
  <conditionalFormatting sqref="CT152:CU152">
    <cfRule type="cellIs" dxfId="1409" priority="1283" operator="equal">
      <formula>0</formula>
    </cfRule>
  </conditionalFormatting>
  <conditionalFormatting sqref="CT150:CU150">
    <cfRule type="cellIs" dxfId="1408" priority="1282" operator="equal">
      <formula>0</formula>
    </cfRule>
  </conditionalFormatting>
  <conditionalFormatting sqref="CT152:CU152">
    <cfRule type="cellIs" dxfId="1407" priority="1281" operator="equal">
      <formula>0</formula>
    </cfRule>
  </conditionalFormatting>
  <conditionalFormatting sqref="CT149:CU149">
    <cfRule type="cellIs" dxfId="1406" priority="1280" operator="equal">
      <formula>0</formula>
    </cfRule>
  </conditionalFormatting>
  <conditionalFormatting sqref="CT151:CU151">
    <cfRule type="cellIs" dxfId="1405" priority="1279" operator="equal">
      <formula>0</formula>
    </cfRule>
  </conditionalFormatting>
  <conditionalFormatting sqref="CT152:CU152">
    <cfRule type="cellIs" dxfId="1404" priority="1278" operator="equal">
      <formula>0</formula>
    </cfRule>
  </conditionalFormatting>
  <conditionalFormatting sqref="CT151:CU151">
    <cfRule type="cellIs" dxfId="1403" priority="1277" operator="equal">
      <formula>0</formula>
    </cfRule>
  </conditionalFormatting>
  <conditionalFormatting sqref="CT151:CU151">
    <cfRule type="cellIs" dxfId="1402" priority="1276" operator="equal">
      <formula>0</formula>
    </cfRule>
  </conditionalFormatting>
  <conditionalFormatting sqref="CT150:CU150">
    <cfRule type="cellIs" dxfId="1401" priority="1275" operator="equal">
      <formula>0</formula>
    </cfRule>
  </conditionalFormatting>
  <conditionalFormatting sqref="CT152:CU152">
    <cfRule type="cellIs" dxfId="1400" priority="1274" operator="equal">
      <formula>0</formula>
    </cfRule>
  </conditionalFormatting>
  <conditionalFormatting sqref="CT154:CU154">
    <cfRule type="cellIs" dxfId="1399" priority="1273" operator="equal">
      <formula>0</formula>
    </cfRule>
  </conditionalFormatting>
  <conditionalFormatting sqref="CT155:CU155">
    <cfRule type="cellIs" dxfId="1398" priority="1272" operator="equal">
      <formula>0</formula>
    </cfRule>
  </conditionalFormatting>
  <conditionalFormatting sqref="CT155:CU155">
    <cfRule type="cellIs" dxfId="1397" priority="1271" operator="equal">
      <formula>0</formula>
    </cfRule>
  </conditionalFormatting>
  <conditionalFormatting sqref="CT155:CU155">
    <cfRule type="cellIs" dxfId="1396" priority="1270" operator="equal">
      <formula>0</formula>
    </cfRule>
  </conditionalFormatting>
  <conditionalFormatting sqref="CT151:CU151">
    <cfRule type="cellIs" dxfId="1395" priority="1269" operator="equal">
      <formula>0</formula>
    </cfRule>
  </conditionalFormatting>
  <conditionalFormatting sqref="CT153:CU153">
    <cfRule type="cellIs" dxfId="1394" priority="1268" operator="equal">
      <formula>0</formula>
    </cfRule>
  </conditionalFormatting>
  <conditionalFormatting sqref="CT150:CU150">
    <cfRule type="cellIs" dxfId="1393" priority="1267" operator="equal">
      <formula>0</formula>
    </cfRule>
  </conditionalFormatting>
  <conditionalFormatting sqref="CT152:CU152">
    <cfRule type="cellIs" dxfId="1392" priority="1266" operator="equal">
      <formula>0</formula>
    </cfRule>
  </conditionalFormatting>
  <conditionalFormatting sqref="CT150:CU150">
    <cfRule type="cellIs" dxfId="1391" priority="1265" operator="equal">
      <formula>0</formula>
    </cfRule>
  </conditionalFormatting>
  <conditionalFormatting sqref="CT152:CU152">
    <cfRule type="cellIs" dxfId="1390" priority="1264" operator="equal">
      <formula>0</formula>
    </cfRule>
  </conditionalFormatting>
  <conditionalFormatting sqref="CT149:CU149">
    <cfRule type="cellIs" dxfId="1389" priority="1263" operator="equal">
      <formula>0</formula>
    </cfRule>
  </conditionalFormatting>
  <conditionalFormatting sqref="CT151:CU151">
    <cfRule type="cellIs" dxfId="1388" priority="1262" operator="equal">
      <formula>0</formula>
    </cfRule>
  </conditionalFormatting>
  <conditionalFormatting sqref="CT152:CU152">
    <cfRule type="cellIs" dxfId="1387" priority="1261" operator="equal">
      <formula>0</formula>
    </cfRule>
  </conditionalFormatting>
  <conditionalFormatting sqref="CT151:CU151">
    <cfRule type="cellIs" dxfId="1386" priority="1260" operator="equal">
      <formula>0</formula>
    </cfRule>
  </conditionalFormatting>
  <conditionalFormatting sqref="CT151:CU151">
    <cfRule type="cellIs" dxfId="1385" priority="1259" operator="equal">
      <formula>0</formula>
    </cfRule>
  </conditionalFormatting>
  <conditionalFormatting sqref="CT150:CU150">
    <cfRule type="cellIs" dxfId="1384" priority="1258" operator="equal">
      <formula>0</formula>
    </cfRule>
  </conditionalFormatting>
  <conditionalFormatting sqref="CT152:CU152">
    <cfRule type="cellIs" dxfId="1383" priority="1257" operator="equal">
      <formula>0</formula>
    </cfRule>
  </conditionalFormatting>
  <conditionalFormatting sqref="CT152:CU152">
    <cfRule type="cellIs" dxfId="1382" priority="1256" operator="equal">
      <formula>0</formula>
    </cfRule>
  </conditionalFormatting>
  <conditionalFormatting sqref="CT154:CU154">
    <cfRule type="cellIs" dxfId="1381" priority="1255" operator="equal">
      <formula>0</formula>
    </cfRule>
  </conditionalFormatting>
  <conditionalFormatting sqref="CT151:CU151">
    <cfRule type="cellIs" dxfId="1380" priority="1254" operator="equal">
      <formula>0</formula>
    </cfRule>
  </conditionalFormatting>
  <conditionalFormatting sqref="CT153:CU153">
    <cfRule type="cellIs" dxfId="1379" priority="1253" operator="equal">
      <formula>0</formula>
    </cfRule>
  </conditionalFormatting>
  <conditionalFormatting sqref="CT151:CU151">
    <cfRule type="cellIs" dxfId="1378" priority="1252" operator="equal">
      <formula>0</formula>
    </cfRule>
  </conditionalFormatting>
  <conditionalFormatting sqref="CT153:CU153">
    <cfRule type="cellIs" dxfId="1377" priority="1251" operator="equal">
      <formula>0</formula>
    </cfRule>
  </conditionalFormatting>
  <conditionalFormatting sqref="CT150:CU150">
    <cfRule type="cellIs" dxfId="1376" priority="1250" operator="equal">
      <formula>0</formula>
    </cfRule>
  </conditionalFormatting>
  <conditionalFormatting sqref="CT152:CU152">
    <cfRule type="cellIs" dxfId="1375" priority="1249" operator="equal">
      <formula>0</formula>
    </cfRule>
  </conditionalFormatting>
  <conditionalFormatting sqref="CT153:CU153">
    <cfRule type="cellIs" dxfId="1374" priority="1248" operator="equal">
      <formula>0</formula>
    </cfRule>
  </conditionalFormatting>
  <conditionalFormatting sqref="CT152:CU152">
    <cfRule type="cellIs" dxfId="1373" priority="1247" operator="equal">
      <formula>0</formula>
    </cfRule>
  </conditionalFormatting>
  <conditionalFormatting sqref="CT152:CU152">
    <cfRule type="cellIs" dxfId="1372" priority="1246" operator="equal">
      <formula>0</formula>
    </cfRule>
  </conditionalFormatting>
  <conditionalFormatting sqref="CT151:CU151">
    <cfRule type="cellIs" dxfId="1371" priority="1245" operator="equal">
      <formula>0</formula>
    </cfRule>
  </conditionalFormatting>
  <conditionalFormatting sqref="CT153:CU153">
    <cfRule type="cellIs" dxfId="1370" priority="1244" operator="equal">
      <formula>0</formula>
    </cfRule>
  </conditionalFormatting>
  <conditionalFormatting sqref="CT156:CU156">
    <cfRule type="cellIs" dxfId="1369" priority="1243" operator="equal">
      <formula>0</formula>
    </cfRule>
  </conditionalFormatting>
  <conditionalFormatting sqref="CT157:CU157">
    <cfRule type="cellIs" dxfId="1368" priority="1242" operator="equal">
      <formula>0</formula>
    </cfRule>
  </conditionalFormatting>
  <conditionalFormatting sqref="CT157:CU157">
    <cfRule type="cellIs" dxfId="1367" priority="1241" operator="equal">
      <formula>0</formula>
    </cfRule>
  </conditionalFormatting>
  <conditionalFormatting sqref="CT157:CU157">
    <cfRule type="cellIs" dxfId="1366" priority="1240" operator="equal">
      <formula>0</formula>
    </cfRule>
  </conditionalFormatting>
  <conditionalFormatting sqref="CT153:CU153">
    <cfRule type="cellIs" dxfId="1365" priority="1239" operator="equal">
      <formula>0</formula>
    </cfRule>
  </conditionalFormatting>
  <conditionalFormatting sqref="CT155:CU155">
    <cfRule type="cellIs" dxfId="1364" priority="1238" operator="equal">
      <formula>0</formula>
    </cfRule>
  </conditionalFormatting>
  <conditionalFormatting sqref="CT152:CU152">
    <cfRule type="cellIs" dxfId="1363" priority="1237" operator="equal">
      <formula>0</formula>
    </cfRule>
  </conditionalFormatting>
  <conditionalFormatting sqref="CT154:CU154">
    <cfRule type="cellIs" dxfId="1362" priority="1236" operator="equal">
      <formula>0</formula>
    </cfRule>
  </conditionalFormatting>
  <conditionalFormatting sqref="CT152:CU152">
    <cfRule type="cellIs" dxfId="1361" priority="1235" operator="equal">
      <formula>0</formula>
    </cfRule>
  </conditionalFormatting>
  <conditionalFormatting sqref="CT154:CU154">
    <cfRule type="cellIs" dxfId="1360" priority="1234" operator="equal">
      <formula>0</formula>
    </cfRule>
  </conditionalFormatting>
  <conditionalFormatting sqref="CT151:CU151">
    <cfRule type="cellIs" dxfId="1359" priority="1233" operator="equal">
      <formula>0</formula>
    </cfRule>
  </conditionalFormatting>
  <conditionalFormatting sqref="CT153:CU153">
    <cfRule type="cellIs" dxfId="1358" priority="1232" operator="equal">
      <formula>0</formula>
    </cfRule>
  </conditionalFormatting>
  <conditionalFormatting sqref="CT154:CU154">
    <cfRule type="cellIs" dxfId="1357" priority="1231" operator="equal">
      <formula>0</formula>
    </cfRule>
  </conditionalFormatting>
  <conditionalFormatting sqref="CT153:CU153">
    <cfRule type="cellIs" dxfId="1356" priority="1230" operator="equal">
      <formula>0</formula>
    </cfRule>
  </conditionalFormatting>
  <conditionalFormatting sqref="CT153:CU153">
    <cfRule type="cellIs" dxfId="1355" priority="1229" operator="equal">
      <formula>0</formula>
    </cfRule>
  </conditionalFormatting>
  <conditionalFormatting sqref="CT152:CU152">
    <cfRule type="cellIs" dxfId="1354" priority="1228" operator="equal">
      <formula>0</formula>
    </cfRule>
  </conditionalFormatting>
  <conditionalFormatting sqref="CT154:CU154">
    <cfRule type="cellIs" dxfId="1353" priority="1227" operator="equal">
      <formula>0</formula>
    </cfRule>
  </conditionalFormatting>
  <conditionalFormatting sqref="CT154:CU154">
    <cfRule type="cellIs" dxfId="1352" priority="1226" operator="equal">
      <formula>0</formula>
    </cfRule>
  </conditionalFormatting>
  <conditionalFormatting sqref="CT156:CU156">
    <cfRule type="cellIs" dxfId="1351" priority="1225" operator="equal">
      <formula>0</formula>
    </cfRule>
  </conditionalFormatting>
  <conditionalFormatting sqref="CT153:CU153">
    <cfRule type="cellIs" dxfId="1350" priority="1224" operator="equal">
      <formula>0</formula>
    </cfRule>
  </conditionalFormatting>
  <conditionalFormatting sqref="CT155:CU155">
    <cfRule type="cellIs" dxfId="1349" priority="1223" operator="equal">
      <formula>0</formula>
    </cfRule>
  </conditionalFormatting>
  <conditionalFormatting sqref="CT153:CU153">
    <cfRule type="cellIs" dxfId="1348" priority="1222" operator="equal">
      <formula>0</formula>
    </cfRule>
  </conditionalFormatting>
  <conditionalFormatting sqref="CT155:CU155">
    <cfRule type="cellIs" dxfId="1347" priority="1221" operator="equal">
      <formula>0</formula>
    </cfRule>
  </conditionalFormatting>
  <conditionalFormatting sqref="CT152:CU152">
    <cfRule type="cellIs" dxfId="1346" priority="1220" operator="equal">
      <formula>0</formula>
    </cfRule>
  </conditionalFormatting>
  <conditionalFormatting sqref="CT154:CU154">
    <cfRule type="cellIs" dxfId="1345" priority="1219" operator="equal">
      <formula>0</formula>
    </cfRule>
  </conditionalFormatting>
  <conditionalFormatting sqref="CT155:CU155">
    <cfRule type="cellIs" dxfId="1344" priority="1218" operator="equal">
      <formula>0</formula>
    </cfRule>
  </conditionalFormatting>
  <conditionalFormatting sqref="CT154:CU154">
    <cfRule type="cellIs" dxfId="1343" priority="1217" operator="equal">
      <formula>0</formula>
    </cfRule>
  </conditionalFormatting>
  <conditionalFormatting sqref="CT154:CU154">
    <cfRule type="cellIs" dxfId="1342" priority="1216" operator="equal">
      <formula>0</formula>
    </cfRule>
  </conditionalFormatting>
  <conditionalFormatting sqref="CT153:CU153">
    <cfRule type="cellIs" dxfId="1341" priority="1215" operator="equal">
      <formula>0</formula>
    </cfRule>
  </conditionalFormatting>
  <conditionalFormatting sqref="CT155:CU155">
    <cfRule type="cellIs" dxfId="1340" priority="1214" operator="equal">
      <formula>0</formula>
    </cfRule>
  </conditionalFormatting>
  <conditionalFormatting sqref="CT157:CU157">
    <cfRule type="cellIs" dxfId="1339" priority="1213" operator="equal">
      <formula>0</formula>
    </cfRule>
  </conditionalFormatting>
  <conditionalFormatting sqref="CT154:CU154">
    <cfRule type="cellIs" dxfId="1338" priority="1212" operator="equal">
      <formula>0</formula>
    </cfRule>
  </conditionalFormatting>
  <conditionalFormatting sqref="CT156:CU156">
    <cfRule type="cellIs" dxfId="1337" priority="1211" operator="equal">
      <formula>0</formula>
    </cfRule>
  </conditionalFormatting>
  <conditionalFormatting sqref="CT153:CU153">
    <cfRule type="cellIs" dxfId="1336" priority="1210" operator="equal">
      <formula>0</formula>
    </cfRule>
  </conditionalFormatting>
  <conditionalFormatting sqref="CT155:CU155">
    <cfRule type="cellIs" dxfId="1335" priority="1209" operator="equal">
      <formula>0</formula>
    </cfRule>
  </conditionalFormatting>
  <conditionalFormatting sqref="CT153:CU153">
    <cfRule type="cellIs" dxfId="1334" priority="1208" operator="equal">
      <formula>0</formula>
    </cfRule>
  </conditionalFormatting>
  <conditionalFormatting sqref="CT155:CU155">
    <cfRule type="cellIs" dxfId="1333" priority="1207" operator="equal">
      <formula>0</formula>
    </cfRule>
  </conditionalFormatting>
  <conditionalFormatting sqref="CT152:CU152">
    <cfRule type="cellIs" dxfId="1332" priority="1206" operator="equal">
      <formula>0</formula>
    </cfRule>
  </conditionalFormatting>
  <conditionalFormatting sqref="CT154:CU154">
    <cfRule type="cellIs" dxfId="1331" priority="1205" operator="equal">
      <formula>0</formula>
    </cfRule>
  </conditionalFormatting>
  <conditionalFormatting sqref="CT155:CU155">
    <cfRule type="cellIs" dxfId="1330" priority="1204" operator="equal">
      <formula>0</formula>
    </cfRule>
  </conditionalFormatting>
  <conditionalFormatting sqref="CT154:CU154">
    <cfRule type="cellIs" dxfId="1329" priority="1203" operator="equal">
      <formula>0</formula>
    </cfRule>
  </conditionalFormatting>
  <conditionalFormatting sqref="CT154:CU154">
    <cfRule type="cellIs" dxfId="1328" priority="1202" operator="equal">
      <formula>0</formula>
    </cfRule>
  </conditionalFormatting>
  <conditionalFormatting sqref="CT153:CU153">
    <cfRule type="cellIs" dxfId="1327" priority="1201" operator="equal">
      <formula>0</formula>
    </cfRule>
  </conditionalFormatting>
  <conditionalFormatting sqref="CT155:CU155">
    <cfRule type="cellIs" dxfId="1326" priority="1200" operator="equal">
      <formula>0</formula>
    </cfRule>
  </conditionalFormatting>
  <conditionalFormatting sqref="CT155:CU155">
    <cfRule type="cellIs" dxfId="1325" priority="1199" operator="equal">
      <formula>0</formula>
    </cfRule>
  </conditionalFormatting>
  <conditionalFormatting sqref="CT157:CU157">
    <cfRule type="cellIs" dxfId="1324" priority="1198" operator="equal">
      <formula>0</formula>
    </cfRule>
  </conditionalFormatting>
  <conditionalFormatting sqref="CT154:CU154">
    <cfRule type="cellIs" dxfId="1323" priority="1197" operator="equal">
      <formula>0</formula>
    </cfRule>
  </conditionalFormatting>
  <conditionalFormatting sqref="CT156:CU156">
    <cfRule type="cellIs" dxfId="1322" priority="1196" operator="equal">
      <formula>0</formula>
    </cfRule>
  </conditionalFormatting>
  <conditionalFormatting sqref="CT154:CU154">
    <cfRule type="cellIs" dxfId="1321" priority="1195" operator="equal">
      <formula>0</formula>
    </cfRule>
  </conditionalFormatting>
  <conditionalFormatting sqref="CT156:CU156">
    <cfRule type="cellIs" dxfId="1320" priority="1194" operator="equal">
      <formula>0</formula>
    </cfRule>
  </conditionalFormatting>
  <conditionalFormatting sqref="CT153:CU153">
    <cfRule type="cellIs" dxfId="1319" priority="1193" operator="equal">
      <formula>0</formula>
    </cfRule>
  </conditionalFormatting>
  <conditionalFormatting sqref="CT155:CU155">
    <cfRule type="cellIs" dxfId="1318" priority="1192" operator="equal">
      <formula>0</formula>
    </cfRule>
  </conditionalFormatting>
  <conditionalFormatting sqref="CT156:CU156">
    <cfRule type="cellIs" dxfId="1317" priority="1191" operator="equal">
      <formula>0</formula>
    </cfRule>
  </conditionalFormatting>
  <conditionalFormatting sqref="CT155:CU155">
    <cfRule type="cellIs" dxfId="1316" priority="1190" operator="equal">
      <formula>0</formula>
    </cfRule>
  </conditionalFormatting>
  <conditionalFormatting sqref="CT155:CU155">
    <cfRule type="cellIs" dxfId="1315" priority="1189" operator="equal">
      <formula>0</formula>
    </cfRule>
  </conditionalFormatting>
  <conditionalFormatting sqref="CT154:CU154">
    <cfRule type="cellIs" dxfId="1314" priority="1188" operator="equal">
      <formula>0</formula>
    </cfRule>
  </conditionalFormatting>
  <conditionalFormatting sqref="CT156:CU156">
    <cfRule type="cellIs" dxfId="1313" priority="1187" operator="equal">
      <formula>0</formula>
    </cfRule>
  </conditionalFormatting>
  <conditionalFormatting sqref="CT152:CU152">
    <cfRule type="cellIs" dxfId="1312" priority="1186" operator="equal">
      <formula>0</formula>
    </cfRule>
  </conditionalFormatting>
  <conditionalFormatting sqref="CT153:CU153">
    <cfRule type="cellIs" dxfId="1311" priority="1185" operator="equal">
      <formula>0</formula>
    </cfRule>
  </conditionalFormatting>
  <conditionalFormatting sqref="CT153:CU153">
    <cfRule type="cellIs" dxfId="1310" priority="1184" operator="equal">
      <formula>0</formula>
    </cfRule>
  </conditionalFormatting>
  <conditionalFormatting sqref="CT154:CU154">
    <cfRule type="cellIs" dxfId="1309" priority="1183" operator="equal">
      <formula>0</formula>
    </cfRule>
  </conditionalFormatting>
  <conditionalFormatting sqref="CT153:CU153">
    <cfRule type="cellIs" dxfId="1308" priority="1182" operator="equal">
      <formula>0</formula>
    </cfRule>
  </conditionalFormatting>
  <conditionalFormatting sqref="CT154:CU154">
    <cfRule type="cellIs" dxfId="1307" priority="1181" operator="equal">
      <formula>0</formula>
    </cfRule>
  </conditionalFormatting>
  <conditionalFormatting sqref="CT154:CU154">
    <cfRule type="cellIs" dxfId="1306" priority="1180" operator="equal">
      <formula>0</formula>
    </cfRule>
  </conditionalFormatting>
  <conditionalFormatting sqref="CT155:CU155">
    <cfRule type="cellIs" dxfId="1305" priority="1179" operator="equal">
      <formula>0</formula>
    </cfRule>
  </conditionalFormatting>
  <conditionalFormatting sqref="CT149:CU149">
    <cfRule type="cellIs" dxfId="1304" priority="1178" operator="equal">
      <formula>0</formula>
    </cfRule>
  </conditionalFormatting>
  <conditionalFormatting sqref="CT151:CU151">
    <cfRule type="cellIs" dxfId="1303" priority="1177" operator="equal">
      <formula>0</formula>
    </cfRule>
  </conditionalFormatting>
  <conditionalFormatting sqref="CT148:CU148">
    <cfRule type="cellIs" dxfId="1302" priority="1176" operator="equal">
      <formula>0</formula>
    </cfRule>
  </conditionalFormatting>
  <conditionalFormatting sqref="CT150:CU150">
    <cfRule type="cellIs" dxfId="1301" priority="1175" operator="equal">
      <formula>0</formula>
    </cfRule>
  </conditionalFormatting>
  <conditionalFormatting sqref="CT148:CU148">
    <cfRule type="cellIs" dxfId="1300" priority="1174" operator="equal">
      <formula>0</formula>
    </cfRule>
  </conditionalFormatting>
  <conditionalFormatting sqref="CT150:CU150">
    <cfRule type="cellIs" dxfId="1299" priority="1173" operator="equal">
      <formula>0</formula>
    </cfRule>
  </conditionalFormatting>
  <conditionalFormatting sqref="CT147:CU147">
    <cfRule type="cellIs" dxfId="1298" priority="1172" operator="equal">
      <formula>0</formula>
    </cfRule>
  </conditionalFormatting>
  <conditionalFormatting sqref="CT149:CU149">
    <cfRule type="cellIs" dxfId="1297" priority="1171" operator="equal">
      <formula>0</formula>
    </cfRule>
  </conditionalFormatting>
  <conditionalFormatting sqref="CT150:CU150">
    <cfRule type="cellIs" dxfId="1296" priority="1170" operator="equal">
      <formula>0</formula>
    </cfRule>
  </conditionalFormatting>
  <conditionalFormatting sqref="CT149:CU149">
    <cfRule type="cellIs" dxfId="1295" priority="1169" operator="equal">
      <formula>0</formula>
    </cfRule>
  </conditionalFormatting>
  <conditionalFormatting sqref="CT149:CU149">
    <cfRule type="cellIs" dxfId="1294" priority="1168" operator="equal">
      <formula>0</formula>
    </cfRule>
  </conditionalFormatting>
  <conditionalFormatting sqref="CT148:CU148">
    <cfRule type="cellIs" dxfId="1293" priority="1167" operator="equal">
      <formula>0</formula>
    </cfRule>
  </conditionalFormatting>
  <conditionalFormatting sqref="CT150:CU150">
    <cfRule type="cellIs" dxfId="1292" priority="1166" operator="equal">
      <formula>0</formula>
    </cfRule>
  </conditionalFormatting>
  <conditionalFormatting sqref="CT150:CU150">
    <cfRule type="cellIs" dxfId="1291" priority="1165" operator="equal">
      <formula>0</formula>
    </cfRule>
  </conditionalFormatting>
  <conditionalFormatting sqref="CT152:CU152">
    <cfRule type="cellIs" dxfId="1290" priority="1164" operator="equal">
      <formula>0</formula>
    </cfRule>
  </conditionalFormatting>
  <conditionalFormatting sqref="CT149:CU149">
    <cfRule type="cellIs" dxfId="1289" priority="1163" operator="equal">
      <formula>0</formula>
    </cfRule>
  </conditionalFormatting>
  <conditionalFormatting sqref="CT151:CU151">
    <cfRule type="cellIs" dxfId="1288" priority="1162" operator="equal">
      <formula>0</formula>
    </cfRule>
  </conditionalFormatting>
  <conditionalFormatting sqref="CT149:CU149">
    <cfRule type="cellIs" dxfId="1287" priority="1161" operator="equal">
      <formula>0</formula>
    </cfRule>
  </conditionalFormatting>
  <conditionalFormatting sqref="CT151:CU151">
    <cfRule type="cellIs" dxfId="1286" priority="1160" operator="equal">
      <formula>0</formula>
    </cfRule>
  </conditionalFormatting>
  <conditionalFormatting sqref="CT148:CU148">
    <cfRule type="cellIs" dxfId="1285" priority="1159" operator="equal">
      <formula>0</formula>
    </cfRule>
  </conditionalFormatting>
  <conditionalFormatting sqref="CT150:CU150">
    <cfRule type="cellIs" dxfId="1284" priority="1158" operator="equal">
      <formula>0</formula>
    </cfRule>
  </conditionalFormatting>
  <conditionalFormatting sqref="CT151:CU151">
    <cfRule type="cellIs" dxfId="1283" priority="1157" operator="equal">
      <formula>0</formula>
    </cfRule>
  </conditionalFormatting>
  <conditionalFormatting sqref="CT150:CU150">
    <cfRule type="cellIs" dxfId="1282" priority="1156" operator="equal">
      <formula>0</formula>
    </cfRule>
  </conditionalFormatting>
  <conditionalFormatting sqref="CT150:CU150">
    <cfRule type="cellIs" dxfId="1281" priority="1155" operator="equal">
      <formula>0</formula>
    </cfRule>
  </conditionalFormatting>
  <conditionalFormatting sqref="CT149:CU149">
    <cfRule type="cellIs" dxfId="1280" priority="1154" operator="equal">
      <formula>0</formula>
    </cfRule>
  </conditionalFormatting>
  <conditionalFormatting sqref="CT151:CU151">
    <cfRule type="cellIs" dxfId="1279" priority="1153" operator="equal">
      <formula>0</formula>
    </cfRule>
  </conditionalFormatting>
  <conditionalFormatting sqref="CT153:CU153">
    <cfRule type="cellIs" dxfId="1278" priority="1152" operator="equal">
      <formula>0</formula>
    </cfRule>
  </conditionalFormatting>
  <conditionalFormatting sqref="CT154:CU154">
    <cfRule type="cellIs" dxfId="1277" priority="1151" operator="equal">
      <formula>0</formula>
    </cfRule>
  </conditionalFormatting>
  <conditionalFormatting sqref="CT154:CU154">
    <cfRule type="cellIs" dxfId="1276" priority="1150" operator="equal">
      <formula>0</formula>
    </cfRule>
  </conditionalFormatting>
  <conditionalFormatting sqref="CT154:CU154">
    <cfRule type="cellIs" dxfId="1275" priority="1149" operator="equal">
      <formula>0</formula>
    </cfRule>
  </conditionalFormatting>
  <conditionalFormatting sqref="CT150:CU150">
    <cfRule type="cellIs" dxfId="1274" priority="1148" operator="equal">
      <formula>0</formula>
    </cfRule>
  </conditionalFormatting>
  <conditionalFormatting sqref="CT152:CU152">
    <cfRule type="cellIs" dxfId="1273" priority="1147" operator="equal">
      <formula>0</formula>
    </cfRule>
  </conditionalFormatting>
  <conditionalFormatting sqref="CT149:CU149">
    <cfRule type="cellIs" dxfId="1272" priority="1146" operator="equal">
      <formula>0</formula>
    </cfRule>
  </conditionalFormatting>
  <conditionalFormatting sqref="CT151:CU151">
    <cfRule type="cellIs" dxfId="1271" priority="1145" operator="equal">
      <formula>0</formula>
    </cfRule>
  </conditionalFormatting>
  <conditionalFormatting sqref="CT149:CU149">
    <cfRule type="cellIs" dxfId="1270" priority="1144" operator="equal">
      <formula>0</formula>
    </cfRule>
  </conditionalFormatting>
  <conditionalFormatting sqref="CT151:CU151">
    <cfRule type="cellIs" dxfId="1269" priority="1143" operator="equal">
      <formula>0</formula>
    </cfRule>
  </conditionalFormatting>
  <conditionalFormatting sqref="CT148:CU148">
    <cfRule type="cellIs" dxfId="1268" priority="1142" operator="equal">
      <formula>0</formula>
    </cfRule>
  </conditionalFormatting>
  <conditionalFormatting sqref="CT150:CU150">
    <cfRule type="cellIs" dxfId="1267" priority="1141" operator="equal">
      <formula>0</formula>
    </cfRule>
  </conditionalFormatting>
  <conditionalFormatting sqref="CT151:CU151">
    <cfRule type="cellIs" dxfId="1266" priority="1140" operator="equal">
      <formula>0</formula>
    </cfRule>
  </conditionalFormatting>
  <conditionalFormatting sqref="CT150:CU150">
    <cfRule type="cellIs" dxfId="1265" priority="1139" operator="equal">
      <formula>0</formula>
    </cfRule>
  </conditionalFormatting>
  <conditionalFormatting sqref="CT150:CU150">
    <cfRule type="cellIs" dxfId="1264" priority="1138" operator="equal">
      <formula>0</formula>
    </cfRule>
  </conditionalFormatting>
  <conditionalFormatting sqref="CT149:CU149">
    <cfRule type="cellIs" dxfId="1263" priority="1137" operator="equal">
      <formula>0</formula>
    </cfRule>
  </conditionalFormatting>
  <conditionalFormatting sqref="CT151:CU151">
    <cfRule type="cellIs" dxfId="1262" priority="1136" operator="equal">
      <formula>0</formula>
    </cfRule>
  </conditionalFormatting>
  <conditionalFormatting sqref="CT151:CU151">
    <cfRule type="cellIs" dxfId="1261" priority="1135" operator="equal">
      <formula>0</formula>
    </cfRule>
  </conditionalFormatting>
  <conditionalFormatting sqref="CT153:CU153">
    <cfRule type="cellIs" dxfId="1260" priority="1134" operator="equal">
      <formula>0</formula>
    </cfRule>
  </conditionalFormatting>
  <conditionalFormatting sqref="CT150:CU150">
    <cfRule type="cellIs" dxfId="1259" priority="1133" operator="equal">
      <formula>0</formula>
    </cfRule>
  </conditionalFormatting>
  <conditionalFormatting sqref="CT152:CU152">
    <cfRule type="cellIs" dxfId="1258" priority="1132" operator="equal">
      <formula>0</formula>
    </cfRule>
  </conditionalFormatting>
  <conditionalFormatting sqref="CT150:CU150">
    <cfRule type="cellIs" dxfId="1257" priority="1131" operator="equal">
      <formula>0</formula>
    </cfRule>
  </conditionalFormatting>
  <conditionalFormatting sqref="CT152:CU152">
    <cfRule type="cellIs" dxfId="1256" priority="1130" operator="equal">
      <formula>0</formula>
    </cfRule>
  </conditionalFormatting>
  <conditionalFormatting sqref="CT149:CU149">
    <cfRule type="cellIs" dxfId="1255" priority="1129" operator="equal">
      <formula>0</formula>
    </cfRule>
  </conditionalFormatting>
  <conditionalFormatting sqref="CT151:CU151">
    <cfRule type="cellIs" dxfId="1254" priority="1128" operator="equal">
      <formula>0</formula>
    </cfRule>
  </conditionalFormatting>
  <conditionalFormatting sqref="CT152:CU152">
    <cfRule type="cellIs" dxfId="1253" priority="1127" operator="equal">
      <formula>0</formula>
    </cfRule>
  </conditionalFormatting>
  <conditionalFormatting sqref="CT151:CU151">
    <cfRule type="cellIs" dxfId="1252" priority="1126" operator="equal">
      <formula>0</formula>
    </cfRule>
  </conditionalFormatting>
  <conditionalFormatting sqref="CT151:CU151">
    <cfRule type="cellIs" dxfId="1251" priority="1125" operator="equal">
      <formula>0</formula>
    </cfRule>
  </conditionalFormatting>
  <conditionalFormatting sqref="CT150:CU150">
    <cfRule type="cellIs" dxfId="1250" priority="1124" operator="equal">
      <formula>0</formula>
    </cfRule>
  </conditionalFormatting>
  <conditionalFormatting sqref="CT152:CU152">
    <cfRule type="cellIs" dxfId="1249" priority="1123" operator="equal">
      <formula>0</formula>
    </cfRule>
  </conditionalFormatting>
  <conditionalFormatting sqref="CT155:CU155">
    <cfRule type="cellIs" dxfId="1248" priority="1122" operator="equal">
      <formula>0</formula>
    </cfRule>
  </conditionalFormatting>
  <conditionalFormatting sqref="CT152:CU152">
    <cfRule type="cellIs" dxfId="1247" priority="1121" operator="equal">
      <formula>0</formula>
    </cfRule>
  </conditionalFormatting>
  <conditionalFormatting sqref="CT154:CU154">
    <cfRule type="cellIs" dxfId="1246" priority="1120" operator="equal">
      <formula>0</formula>
    </cfRule>
  </conditionalFormatting>
  <conditionalFormatting sqref="CT151:CU151">
    <cfRule type="cellIs" dxfId="1245" priority="1119" operator="equal">
      <formula>0</formula>
    </cfRule>
  </conditionalFormatting>
  <conditionalFormatting sqref="CT153:CU153">
    <cfRule type="cellIs" dxfId="1244" priority="1118" operator="equal">
      <formula>0</formula>
    </cfRule>
  </conditionalFormatting>
  <conditionalFormatting sqref="CT151:CU151">
    <cfRule type="cellIs" dxfId="1243" priority="1117" operator="equal">
      <formula>0</formula>
    </cfRule>
  </conditionalFormatting>
  <conditionalFormatting sqref="CT153:CU153">
    <cfRule type="cellIs" dxfId="1242" priority="1116" operator="equal">
      <formula>0</formula>
    </cfRule>
  </conditionalFormatting>
  <conditionalFormatting sqref="CT150:CU150">
    <cfRule type="cellIs" dxfId="1241" priority="1115" operator="equal">
      <formula>0</formula>
    </cfRule>
  </conditionalFormatting>
  <conditionalFormatting sqref="CT152:CU152">
    <cfRule type="cellIs" dxfId="1240" priority="1114" operator="equal">
      <formula>0</formula>
    </cfRule>
  </conditionalFormatting>
  <conditionalFormatting sqref="CT153:CU153">
    <cfRule type="cellIs" dxfId="1239" priority="1113" operator="equal">
      <formula>0</formula>
    </cfRule>
  </conditionalFormatting>
  <conditionalFormatting sqref="CT152:CU152">
    <cfRule type="cellIs" dxfId="1238" priority="1112" operator="equal">
      <formula>0</formula>
    </cfRule>
  </conditionalFormatting>
  <conditionalFormatting sqref="CT152:CU152">
    <cfRule type="cellIs" dxfId="1237" priority="1111" operator="equal">
      <formula>0</formula>
    </cfRule>
  </conditionalFormatting>
  <conditionalFormatting sqref="CT151:CU151">
    <cfRule type="cellIs" dxfId="1236" priority="1110" operator="equal">
      <formula>0</formula>
    </cfRule>
  </conditionalFormatting>
  <conditionalFormatting sqref="CT153:CU153">
    <cfRule type="cellIs" dxfId="1235" priority="1109" operator="equal">
      <formula>0</formula>
    </cfRule>
  </conditionalFormatting>
  <conditionalFormatting sqref="CT153:CU153">
    <cfRule type="cellIs" dxfId="1234" priority="1108" operator="equal">
      <formula>0</formula>
    </cfRule>
  </conditionalFormatting>
  <conditionalFormatting sqref="CT155:CU155">
    <cfRule type="cellIs" dxfId="1233" priority="1107" operator="equal">
      <formula>0</formula>
    </cfRule>
  </conditionalFormatting>
  <conditionalFormatting sqref="CT152:CU152">
    <cfRule type="cellIs" dxfId="1232" priority="1106" operator="equal">
      <formula>0</formula>
    </cfRule>
  </conditionalFormatting>
  <conditionalFormatting sqref="CT154:CU154">
    <cfRule type="cellIs" dxfId="1231" priority="1105" operator="equal">
      <formula>0</formula>
    </cfRule>
  </conditionalFormatting>
  <conditionalFormatting sqref="CT152:CU152">
    <cfRule type="cellIs" dxfId="1230" priority="1104" operator="equal">
      <formula>0</formula>
    </cfRule>
  </conditionalFormatting>
  <conditionalFormatting sqref="CT154:CU154">
    <cfRule type="cellIs" dxfId="1229" priority="1103" operator="equal">
      <formula>0</formula>
    </cfRule>
  </conditionalFormatting>
  <conditionalFormatting sqref="CT151:CU151">
    <cfRule type="cellIs" dxfId="1228" priority="1102" operator="equal">
      <formula>0</formula>
    </cfRule>
  </conditionalFormatting>
  <conditionalFormatting sqref="CT153:CU153">
    <cfRule type="cellIs" dxfId="1227" priority="1101" operator="equal">
      <formula>0</formula>
    </cfRule>
  </conditionalFormatting>
  <conditionalFormatting sqref="CT154:CU154">
    <cfRule type="cellIs" dxfId="1226" priority="1100" operator="equal">
      <formula>0</formula>
    </cfRule>
  </conditionalFormatting>
  <conditionalFormatting sqref="CT153:CU153">
    <cfRule type="cellIs" dxfId="1225" priority="1099" operator="equal">
      <formula>0</formula>
    </cfRule>
  </conditionalFormatting>
  <conditionalFormatting sqref="CT153:CU153">
    <cfRule type="cellIs" dxfId="1224" priority="1098" operator="equal">
      <formula>0</formula>
    </cfRule>
  </conditionalFormatting>
  <conditionalFormatting sqref="CT152:CU152">
    <cfRule type="cellIs" dxfId="1223" priority="1097" operator="equal">
      <formula>0</formula>
    </cfRule>
  </conditionalFormatting>
  <conditionalFormatting sqref="CT154:CU154">
    <cfRule type="cellIs" dxfId="1222" priority="1096" operator="equal">
      <formula>0</formula>
    </cfRule>
  </conditionalFormatting>
  <conditionalFormatting sqref="CT153:CU153">
    <cfRule type="cellIs" dxfId="1221" priority="1095" operator="equal">
      <formula>0</formula>
    </cfRule>
  </conditionalFormatting>
  <conditionalFormatting sqref="CT155:CU155">
    <cfRule type="cellIs" dxfId="1220" priority="1094" operator="equal">
      <formula>0</formula>
    </cfRule>
  </conditionalFormatting>
  <conditionalFormatting sqref="CT152:CU152">
    <cfRule type="cellIs" dxfId="1219" priority="1093" operator="equal">
      <formula>0</formula>
    </cfRule>
  </conditionalFormatting>
  <conditionalFormatting sqref="CT154:CU154">
    <cfRule type="cellIs" dxfId="1218" priority="1092" operator="equal">
      <formula>0</formula>
    </cfRule>
  </conditionalFormatting>
  <conditionalFormatting sqref="CT152:CU152">
    <cfRule type="cellIs" dxfId="1217" priority="1091" operator="equal">
      <formula>0</formula>
    </cfRule>
  </conditionalFormatting>
  <conditionalFormatting sqref="CT154:CU154">
    <cfRule type="cellIs" dxfId="1216" priority="1090" operator="equal">
      <formula>0</formula>
    </cfRule>
  </conditionalFormatting>
  <conditionalFormatting sqref="CT151:CU151">
    <cfRule type="cellIs" dxfId="1215" priority="1089" operator="equal">
      <formula>0</formula>
    </cfRule>
  </conditionalFormatting>
  <conditionalFormatting sqref="CT153:CU153">
    <cfRule type="cellIs" dxfId="1214" priority="1088" operator="equal">
      <formula>0</formula>
    </cfRule>
  </conditionalFormatting>
  <conditionalFormatting sqref="CT154:CU154">
    <cfRule type="cellIs" dxfId="1213" priority="1087" operator="equal">
      <formula>0</formula>
    </cfRule>
  </conditionalFormatting>
  <conditionalFormatting sqref="CT153:CU153">
    <cfRule type="cellIs" dxfId="1212" priority="1086" operator="equal">
      <formula>0</formula>
    </cfRule>
  </conditionalFormatting>
  <conditionalFormatting sqref="CT153:CU153">
    <cfRule type="cellIs" dxfId="1211" priority="1085" operator="equal">
      <formula>0</formula>
    </cfRule>
  </conditionalFormatting>
  <conditionalFormatting sqref="CT152:CU152">
    <cfRule type="cellIs" dxfId="1210" priority="1084" operator="equal">
      <formula>0</formula>
    </cfRule>
  </conditionalFormatting>
  <conditionalFormatting sqref="CT154:CU154">
    <cfRule type="cellIs" dxfId="1209" priority="1083" operator="equal">
      <formula>0</formula>
    </cfRule>
  </conditionalFormatting>
  <conditionalFormatting sqref="CT154:CU154">
    <cfRule type="cellIs" dxfId="1208" priority="1082" operator="equal">
      <formula>0</formula>
    </cfRule>
  </conditionalFormatting>
  <conditionalFormatting sqref="CT153:CU153">
    <cfRule type="cellIs" dxfId="1207" priority="1081" operator="equal">
      <formula>0</formula>
    </cfRule>
  </conditionalFormatting>
  <conditionalFormatting sqref="CT155:CU155">
    <cfRule type="cellIs" dxfId="1206" priority="1080" operator="equal">
      <formula>0</formula>
    </cfRule>
  </conditionalFormatting>
  <conditionalFormatting sqref="CT153:CU153">
    <cfRule type="cellIs" dxfId="1205" priority="1079" operator="equal">
      <formula>0</formula>
    </cfRule>
  </conditionalFormatting>
  <conditionalFormatting sqref="CT155:CU155">
    <cfRule type="cellIs" dxfId="1204" priority="1078" operator="equal">
      <formula>0</formula>
    </cfRule>
  </conditionalFormatting>
  <conditionalFormatting sqref="CT152:CU152">
    <cfRule type="cellIs" dxfId="1203" priority="1077" operator="equal">
      <formula>0</formula>
    </cfRule>
  </conditionalFormatting>
  <conditionalFormatting sqref="CT154:CU154">
    <cfRule type="cellIs" dxfId="1202" priority="1076" operator="equal">
      <formula>0</formula>
    </cfRule>
  </conditionalFormatting>
  <conditionalFormatting sqref="CT155:CU155">
    <cfRule type="cellIs" dxfId="1201" priority="1075" operator="equal">
      <formula>0</formula>
    </cfRule>
  </conditionalFormatting>
  <conditionalFormatting sqref="CT154:CU154">
    <cfRule type="cellIs" dxfId="1200" priority="1074" operator="equal">
      <formula>0</formula>
    </cfRule>
  </conditionalFormatting>
  <conditionalFormatting sqref="CT154:CU154">
    <cfRule type="cellIs" dxfId="1199" priority="1073" operator="equal">
      <formula>0</formula>
    </cfRule>
  </conditionalFormatting>
  <conditionalFormatting sqref="CT153:CU153">
    <cfRule type="cellIs" dxfId="1198" priority="1072" operator="equal">
      <formula>0</formula>
    </cfRule>
  </conditionalFormatting>
  <conditionalFormatting sqref="CT155:CU155">
    <cfRule type="cellIs" dxfId="1197" priority="1071" operator="equal">
      <formula>0</formula>
    </cfRule>
  </conditionalFormatting>
  <conditionalFormatting sqref="DB153:DE153">
    <cfRule type="cellIs" dxfId="1196" priority="1070" operator="equal">
      <formula>0</formula>
    </cfRule>
  </conditionalFormatting>
  <conditionalFormatting sqref="DB154:DE154">
    <cfRule type="cellIs" dxfId="1195" priority="1069" operator="equal">
      <formula>0</formula>
    </cfRule>
  </conditionalFormatting>
  <conditionalFormatting sqref="DB154:DE154">
    <cfRule type="cellIs" dxfId="1194" priority="1068" operator="equal">
      <formula>0</formula>
    </cfRule>
  </conditionalFormatting>
  <conditionalFormatting sqref="DB155:DE155">
    <cfRule type="cellIs" dxfId="1193" priority="1067" operator="equal">
      <formula>0</formula>
    </cfRule>
  </conditionalFormatting>
  <conditionalFormatting sqref="DB154:DE154">
    <cfRule type="cellIs" dxfId="1192" priority="1066" operator="equal">
      <formula>0</formula>
    </cfRule>
  </conditionalFormatting>
  <conditionalFormatting sqref="DB155:DE155">
    <cfRule type="cellIs" dxfId="1191" priority="1065" operator="equal">
      <formula>0</formula>
    </cfRule>
  </conditionalFormatting>
  <conditionalFormatting sqref="DB155:DE155">
    <cfRule type="cellIs" dxfId="1190" priority="1064" operator="equal">
      <formula>0</formula>
    </cfRule>
  </conditionalFormatting>
  <conditionalFormatting sqref="DB147:DE147">
    <cfRule type="cellIs" dxfId="1189" priority="1063" operator="equal">
      <formula>0</formula>
    </cfRule>
  </conditionalFormatting>
  <conditionalFormatting sqref="DB148:DE148">
    <cfRule type="cellIs" dxfId="1188" priority="1062" operator="equal">
      <formula>0</formula>
    </cfRule>
  </conditionalFormatting>
  <conditionalFormatting sqref="DB148:DE148">
    <cfRule type="cellIs" dxfId="1187" priority="1061" operator="equal">
      <formula>0</formula>
    </cfRule>
  </conditionalFormatting>
  <conditionalFormatting sqref="DB149:DE149">
    <cfRule type="cellIs" dxfId="1186" priority="1060" operator="equal">
      <formula>0</formula>
    </cfRule>
  </conditionalFormatting>
  <conditionalFormatting sqref="DB148:DE148">
    <cfRule type="cellIs" dxfId="1185" priority="1059" operator="equal">
      <formula>0</formula>
    </cfRule>
  </conditionalFormatting>
  <conditionalFormatting sqref="DB149:DE149">
    <cfRule type="cellIs" dxfId="1184" priority="1058" operator="equal">
      <formula>0</formula>
    </cfRule>
  </conditionalFormatting>
  <conditionalFormatting sqref="DB149:DE149">
    <cfRule type="cellIs" dxfId="1183" priority="1057" operator="equal">
      <formula>0</formula>
    </cfRule>
  </conditionalFormatting>
  <conditionalFormatting sqref="DB150:DE150">
    <cfRule type="cellIs" dxfId="1182" priority="1056" operator="equal">
      <formula>0</formula>
    </cfRule>
  </conditionalFormatting>
  <conditionalFormatting sqref="DB149:DE149">
    <cfRule type="cellIs" dxfId="1181" priority="1055" operator="equal">
      <formula>0</formula>
    </cfRule>
  </conditionalFormatting>
  <conditionalFormatting sqref="DB150:DE150">
    <cfRule type="cellIs" dxfId="1180" priority="1054" operator="equal">
      <formula>0</formula>
    </cfRule>
  </conditionalFormatting>
  <conditionalFormatting sqref="DB150:DE150">
    <cfRule type="cellIs" dxfId="1179" priority="1053" operator="equal">
      <formula>0</formula>
    </cfRule>
  </conditionalFormatting>
  <conditionalFormatting sqref="DB151:DE151">
    <cfRule type="cellIs" dxfId="1178" priority="1052" operator="equal">
      <formula>0</formula>
    </cfRule>
  </conditionalFormatting>
  <conditionalFormatting sqref="DB150:DE150">
    <cfRule type="cellIs" dxfId="1177" priority="1051" operator="equal">
      <formula>0</formula>
    </cfRule>
  </conditionalFormatting>
  <conditionalFormatting sqref="DB151:DE151">
    <cfRule type="cellIs" dxfId="1176" priority="1050" operator="equal">
      <formula>0</formula>
    </cfRule>
  </conditionalFormatting>
  <conditionalFormatting sqref="DB151:DE151">
    <cfRule type="cellIs" dxfId="1175" priority="1049" operator="equal">
      <formula>0</formula>
    </cfRule>
  </conditionalFormatting>
  <conditionalFormatting sqref="DB152:DE152">
    <cfRule type="cellIs" dxfId="1174" priority="1048" operator="equal">
      <formula>0</formula>
    </cfRule>
  </conditionalFormatting>
  <conditionalFormatting sqref="DB146:DE146">
    <cfRule type="cellIs" dxfId="1173" priority="1047" operator="equal">
      <formula>0</formula>
    </cfRule>
  </conditionalFormatting>
  <conditionalFormatting sqref="DB147:DE147">
    <cfRule type="cellIs" dxfId="1172" priority="1046" operator="equal">
      <formula>0</formula>
    </cfRule>
  </conditionalFormatting>
  <conditionalFormatting sqref="DB147:DE147">
    <cfRule type="cellIs" dxfId="1171" priority="1045" operator="equal">
      <formula>0</formula>
    </cfRule>
  </conditionalFormatting>
  <conditionalFormatting sqref="DB148:DE148">
    <cfRule type="cellIs" dxfId="1170" priority="1044" operator="equal">
      <formula>0</formula>
    </cfRule>
  </conditionalFormatting>
  <conditionalFormatting sqref="DB147:DE147">
    <cfRule type="cellIs" dxfId="1169" priority="1043" operator="equal">
      <formula>0</formula>
    </cfRule>
  </conditionalFormatting>
  <conditionalFormatting sqref="DB148:DE148">
    <cfRule type="cellIs" dxfId="1168" priority="1042" operator="equal">
      <formula>0</formula>
    </cfRule>
  </conditionalFormatting>
  <conditionalFormatting sqref="DB148:DE148">
    <cfRule type="cellIs" dxfId="1167" priority="1041" operator="equal">
      <formula>0</formula>
    </cfRule>
  </conditionalFormatting>
  <conditionalFormatting sqref="DB149:DE149">
    <cfRule type="cellIs" dxfId="1166" priority="1040" operator="equal">
      <formula>0</formula>
    </cfRule>
  </conditionalFormatting>
  <conditionalFormatting sqref="DB148:DE148">
    <cfRule type="cellIs" dxfId="1165" priority="1039" operator="equal">
      <formula>0</formula>
    </cfRule>
  </conditionalFormatting>
  <conditionalFormatting sqref="DB149:DE149">
    <cfRule type="cellIs" dxfId="1164" priority="1038" operator="equal">
      <formula>0</formula>
    </cfRule>
  </conditionalFormatting>
  <conditionalFormatting sqref="DB149:DE149">
    <cfRule type="cellIs" dxfId="1163" priority="1037" operator="equal">
      <formula>0</formula>
    </cfRule>
  </conditionalFormatting>
  <conditionalFormatting sqref="DB150:DE150">
    <cfRule type="cellIs" dxfId="1162" priority="1036" operator="equal">
      <formula>0</formula>
    </cfRule>
  </conditionalFormatting>
  <conditionalFormatting sqref="DB149:DE149">
    <cfRule type="cellIs" dxfId="1161" priority="1035" operator="equal">
      <formula>0</formula>
    </cfRule>
  </conditionalFormatting>
  <conditionalFormatting sqref="DB150:DE150">
    <cfRule type="cellIs" dxfId="1160" priority="1034" operator="equal">
      <formula>0</formula>
    </cfRule>
  </conditionalFormatting>
  <conditionalFormatting sqref="DB150:DE150">
    <cfRule type="cellIs" dxfId="1159" priority="1033" operator="equal">
      <formula>0</formula>
    </cfRule>
  </conditionalFormatting>
  <conditionalFormatting sqref="DB151:DE151">
    <cfRule type="cellIs" dxfId="1158" priority="1032" operator="equal">
      <formula>0</formula>
    </cfRule>
  </conditionalFormatting>
  <conditionalFormatting sqref="DB152:DE152">
    <cfRule type="cellIs" dxfId="1157" priority="1031" operator="equal">
      <formula>0</formula>
    </cfRule>
  </conditionalFormatting>
  <conditionalFormatting sqref="DB153:DE153">
    <cfRule type="cellIs" dxfId="1156" priority="1030" operator="equal">
      <formula>0</formula>
    </cfRule>
  </conditionalFormatting>
  <conditionalFormatting sqref="DB153:DE153">
    <cfRule type="cellIs" dxfId="1155" priority="1029" operator="equal">
      <formula>0</formula>
    </cfRule>
  </conditionalFormatting>
  <conditionalFormatting sqref="DB153:DE153">
    <cfRule type="cellIs" dxfId="1154" priority="1028" operator="equal">
      <formula>0</formula>
    </cfRule>
  </conditionalFormatting>
  <conditionalFormatting sqref="DB146:DE146">
    <cfRule type="cellIs" dxfId="1153" priority="1027" operator="equal">
      <formula>0</formula>
    </cfRule>
  </conditionalFormatting>
  <conditionalFormatting sqref="DB147:DE147">
    <cfRule type="cellIs" dxfId="1152" priority="1026" operator="equal">
      <formula>0</formula>
    </cfRule>
  </conditionalFormatting>
  <conditionalFormatting sqref="DB147:DE147">
    <cfRule type="cellIs" dxfId="1151" priority="1025" operator="equal">
      <formula>0</formula>
    </cfRule>
  </conditionalFormatting>
  <conditionalFormatting sqref="DB148:DE148">
    <cfRule type="cellIs" dxfId="1150" priority="1024" operator="equal">
      <formula>0</formula>
    </cfRule>
  </conditionalFormatting>
  <conditionalFormatting sqref="DB147:DE147">
    <cfRule type="cellIs" dxfId="1149" priority="1023" operator="equal">
      <formula>0</formula>
    </cfRule>
  </conditionalFormatting>
  <conditionalFormatting sqref="DB148:DE148">
    <cfRule type="cellIs" dxfId="1148" priority="1022" operator="equal">
      <formula>0</formula>
    </cfRule>
  </conditionalFormatting>
  <conditionalFormatting sqref="DB148:DE148">
    <cfRule type="cellIs" dxfId="1147" priority="1021" operator="equal">
      <formula>0</formula>
    </cfRule>
  </conditionalFormatting>
  <conditionalFormatting sqref="DB149:DE149">
    <cfRule type="cellIs" dxfId="1146" priority="1020" operator="equal">
      <formula>0</formula>
    </cfRule>
  </conditionalFormatting>
  <conditionalFormatting sqref="DB148:DE148">
    <cfRule type="cellIs" dxfId="1145" priority="1019" operator="equal">
      <formula>0</formula>
    </cfRule>
  </conditionalFormatting>
  <conditionalFormatting sqref="DB149:DE149">
    <cfRule type="cellIs" dxfId="1144" priority="1018" operator="equal">
      <formula>0</formula>
    </cfRule>
  </conditionalFormatting>
  <conditionalFormatting sqref="DB149:DE149">
    <cfRule type="cellIs" dxfId="1143" priority="1017" operator="equal">
      <formula>0</formula>
    </cfRule>
  </conditionalFormatting>
  <conditionalFormatting sqref="DB150:DE150">
    <cfRule type="cellIs" dxfId="1142" priority="1016" operator="equal">
      <formula>0</formula>
    </cfRule>
  </conditionalFormatting>
  <conditionalFormatting sqref="DB149:DE149">
    <cfRule type="cellIs" dxfId="1141" priority="1015" operator="equal">
      <formula>0</formula>
    </cfRule>
  </conditionalFormatting>
  <conditionalFormatting sqref="DB150:DE150">
    <cfRule type="cellIs" dxfId="1140" priority="1014" operator="equal">
      <formula>0</formula>
    </cfRule>
  </conditionalFormatting>
  <conditionalFormatting sqref="DB150:DE150">
    <cfRule type="cellIs" dxfId="1139" priority="1013" operator="equal">
      <formula>0</formula>
    </cfRule>
  </conditionalFormatting>
  <conditionalFormatting sqref="DB151:DE151">
    <cfRule type="cellIs" dxfId="1138" priority="1012" operator="equal">
      <formula>0</formula>
    </cfRule>
  </conditionalFormatting>
  <conditionalFormatting sqref="DB145:DE145">
    <cfRule type="cellIs" dxfId="1137" priority="1011" operator="equal">
      <formula>0</formula>
    </cfRule>
  </conditionalFormatting>
  <conditionalFormatting sqref="DB146:DE146">
    <cfRule type="cellIs" dxfId="1136" priority="1010" operator="equal">
      <formula>0</formula>
    </cfRule>
  </conditionalFormatting>
  <conditionalFormatting sqref="DB146:DE146">
    <cfRule type="cellIs" dxfId="1135" priority="1009" operator="equal">
      <formula>0</formula>
    </cfRule>
  </conditionalFormatting>
  <conditionalFormatting sqref="DB147:DE147">
    <cfRule type="cellIs" dxfId="1134" priority="1008" operator="equal">
      <formula>0</formula>
    </cfRule>
  </conditionalFormatting>
  <conditionalFormatting sqref="DB146:DE146">
    <cfRule type="cellIs" dxfId="1133" priority="1007" operator="equal">
      <formula>0</formula>
    </cfRule>
  </conditionalFormatting>
  <conditionalFormatting sqref="DB147:DE147">
    <cfRule type="cellIs" dxfId="1132" priority="1006" operator="equal">
      <formula>0</formula>
    </cfRule>
  </conditionalFormatting>
  <conditionalFormatting sqref="DB147:DE147">
    <cfRule type="cellIs" dxfId="1131" priority="1005" operator="equal">
      <formula>0</formula>
    </cfRule>
  </conditionalFormatting>
  <conditionalFormatting sqref="DB148:DE148">
    <cfRule type="cellIs" dxfId="1130" priority="1004" operator="equal">
      <formula>0</formula>
    </cfRule>
  </conditionalFormatting>
  <conditionalFormatting sqref="DB147:DE147">
    <cfRule type="cellIs" dxfId="1129" priority="1003" operator="equal">
      <formula>0</formula>
    </cfRule>
  </conditionalFormatting>
  <conditionalFormatting sqref="DB148:DE148">
    <cfRule type="cellIs" dxfId="1128" priority="1002" operator="equal">
      <formula>0</formula>
    </cfRule>
  </conditionalFormatting>
  <conditionalFormatting sqref="DB148:DE148">
    <cfRule type="cellIs" dxfId="1127" priority="1001" operator="equal">
      <formula>0</formula>
    </cfRule>
  </conditionalFormatting>
  <conditionalFormatting sqref="DB149:DE149">
    <cfRule type="cellIs" dxfId="1126" priority="1000" operator="equal">
      <formula>0</formula>
    </cfRule>
  </conditionalFormatting>
  <conditionalFormatting sqref="DB148:DE148">
    <cfRule type="cellIs" dxfId="1125" priority="999" operator="equal">
      <formula>0</formula>
    </cfRule>
  </conditionalFormatting>
  <conditionalFormatting sqref="DB149:DE149">
    <cfRule type="cellIs" dxfId="1124" priority="998" operator="equal">
      <formula>0</formula>
    </cfRule>
  </conditionalFormatting>
  <conditionalFormatting sqref="DB149:DE149">
    <cfRule type="cellIs" dxfId="1123" priority="997" operator="equal">
      <formula>0</formula>
    </cfRule>
  </conditionalFormatting>
  <conditionalFormatting sqref="DB150:DE150">
    <cfRule type="cellIs" dxfId="1122" priority="996" operator="equal">
      <formula>0</formula>
    </cfRule>
  </conditionalFormatting>
  <conditionalFormatting sqref="DB148:DE148">
    <cfRule type="cellIs" dxfId="1121" priority="995" operator="equal">
      <formula>0</formula>
    </cfRule>
  </conditionalFormatting>
  <conditionalFormatting sqref="DB149:DE149">
    <cfRule type="cellIs" dxfId="1120" priority="994" operator="equal">
      <formula>0</formula>
    </cfRule>
  </conditionalFormatting>
  <conditionalFormatting sqref="DB149:DE149">
    <cfRule type="cellIs" dxfId="1119" priority="993" operator="equal">
      <formula>0</formula>
    </cfRule>
  </conditionalFormatting>
  <conditionalFormatting sqref="DB150:DE150">
    <cfRule type="cellIs" dxfId="1118" priority="992" operator="equal">
      <formula>0</formula>
    </cfRule>
  </conditionalFormatting>
  <conditionalFormatting sqref="DB149:DE149">
    <cfRule type="cellIs" dxfId="1117" priority="991" operator="equal">
      <formula>0</formula>
    </cfRule>
  </conditionalFormatting>
  <conditionalFormatting sqref="DB150:DE150">
    <cfRule type="cellIs" dxfId="1116" priority="990" operator="equal">
      <formula>0</formula>
    </cfRule>
  </conditionalFormatting>
  <conditionalFormatting sqref="DB150:DE150">
    <cfRule type="cellIs" dxfId="1115" priority="989" operator="equal">
      <formula>0</formula>
    </cfRule>
  </conditionalFormatting>
  <conditionalFormatting sqref="DB151:DE151">
    <cfRule type="cellIs" dxfId="1114" priority="988" operator="equal">
      <formula>0</formula>
    </cfRule>
  </conditionalFormatting>
  <conditionalFormatting sqref="DB150:DE150">
    <cfRule type="cellIs" dxfId="1113" priority="987" operator="equal">
      <formula>0</formula>
    </cfRule>
  </conditionalFormatting>
  <conditionalFormatting sqref="DB151:DE151">
    <cfRule type="cellIs" dxfId="1112" priority="986" operator="equal">
      <formula>0</formula>
    </cfRule>
  </conditionalFormatting>
  <conditionalFormatting sqref="DB151:DE151">
    <cfRule type="cellIs" dxfId="1111" priority="985" operator="equal">
      <formula>0</formula>
    </cfRule>
  </conditionalFormatting>
  <conditionalFormatting sqref="DB152:DE152">
    <cfRule type="cellIs" dxfId="1110" priority="984" operator="equal">
      <formula>0</formula>
    </cfRule>
  </conditionalFormatting>
  <conditionalFormatting sqref="DB151:DE151">
    <cfRule type="cellIs" dxfId="1109" priority="983" operator="equal">
      <formula>0</formula>
    </cfRule>
  </conditionalFormatting>
  <conditionalFormatting sqref="DB152:DE152">
    <cfRule type="cellIs" dxfId="1108" priority="982" operator="equal">
      <formula>0</formula>
    </cfRule>
  </conditionalFormatting>
  <conditionalFormatting sqref="DB152:DE152">
    <cfRule type="cellIs" dxfId="1107" priority="981" operator="equal">
      <formula>0</formula>
    </cfRule>
  </conditionalFormatting>
  <conditionalFormatting sqref="DB153:DE153">
    <cfRule type="cellIs" dxfId="1106" priority="980" operator="equal">
      <formula>0</formula>
    </cfRule>
  </conditionalFormatting>
  <conditionalFormatting sqref="DB147:DE147">
    <cfRule type="cellIs" dxfId="1105" priority="979" operator="equal">
      <formula>0</formula>
    </cfRule>
  </conditionalFormatting>
  <conditionalFormatting sqref="DB148:DE148">
    <cfRule type="cellIs" dxfId="1104" priority="978" operator="equal">
      <formula>0</formula>
    </cfRule>
  </conditionalFormatting>
  <conditionalFormatting sqref="DB148:DE148">
    <cfRule type="cellIs" dxfId="1103" priority="977" operator="equal">
      <formula>0</formula>
    </cfRule>
  </conditionalFormatting>
  <conditionalFormatting sqref="DB149:DE149">
    <cfRule type="cellIs" dxfId="1102" priority="976" operator="equal">
      <formula>0</formula>
    </cfRule>
  </conditionalFormatting>
  <conditionalFormatting sqref="DB148:DE148">
    <cfRule type="cellIs" dxfId="1101" priority="975" operator="equal">
      <formula>0</formula>
    </cfRule>
  </conditionalFormatting>
  <conditionalFormatting sqref="DB149:DE149">
    <cfRule type="cellIs" dxfId="1100" priority="974" operator="equal">
      <formula>0</formula>
    </cfRule>
  </conditionalFormatting>
  <conditionalFormatting sqref="DB149:DE149">
    <cfRule type="cellIs" dxfId="1099" priority="973" operator="equal">
      <formula>0</formula>
    </cfRule>
  </conditionalFormatting>
  <conditionalFormatting sqref="DB150:DE150">
    <cfRule type="cellIs" dxfId="1098" priority="972" operator="equal">
      <formula>0</formula>
    </cfRule>
  </conditionalFormatting>
  <conditionalFormatting sqref="DB149:DE149">
    <cfRule type="cellIs" dxfId="1097" priority="971" operator="equal">
      <formula>0</formula>
    </cfRule>
  </conditionalFormatting>
  <conditionalFormatting sqref="DB150:DE150">
    <cfRule type="cellIs" dxfId="1096" priority="970" operator="equal">
      <formula>0</formula>
    </cfRule>
  </conditionalFormatting>
  <conditionalFormatting sqref="DB150:DE150">
    <cfRule type="cellIs" dxfId="1095" priority="969" operator="equal">
      <formula>0</formula>
    </cfRule>
  </conditionalFormatting>
  <conditionalFormatting sqref="DB151:DE151">
    <cfRule type="cellIs" dxfId="1094" priority="968" operator="equal">
      <formula>0</formula>
    </cfRule>
  </conditionalFormatting>
  <conditionalFormatting sqref="DB150:DE150">
    <cfRule type="cellIs" dxfId="1093" priority="967" operator="equal">
      <formula>0</formula>
    </cfRule>
  </conditionalFormatting>
  <conditionalFormatting sqref="DB151:DE151">
    <cfRule type="cellIs" dxfId="1092" priority="966" operator="equal">
      <formula>0</formula>
    </cfRule>
  </conditionalFormatting>
  <conditionalFormatting sqref="DB151:DE151">
    <cfRule type="cellIs" dxfId="1091" priority="965" operator="equal">
      <formula>0</formula>
    </cfRule>
  </conditionalFormatting>
  <conditionalFormatting sqref="DB152:DE152">
    <cfRule type="cellIs" dxfId="1090" priority="964" operator="equal">
      <formula>0</formula>
    </cfRule>
  </conditionalFormatting>
  <conditionalFormatting sqref="DB153:DE153">
    <cfRule type="cellIs" dxfId="1089" priority="963" operator="equal">
      <formula>0</formula>
    </cfRule>
  </conditionalFormatting>
  <conditionalFormatting sqref="DB147:DE147">
    <cfRule type="cellIs" dxfId="1088" priority="962" operator="equal">
      <formula>0</formula>
    </cfRule>
  </conditionalFormatting>
  <conditionalFormatting sqref="DB148:DE148">
    <cfRule type="cellIs" dxfId="1087" priority="961" operator="equal">
      <formula>0</formula>
    </cfRule>
  </conditionalFormatting>
  <conditionalFormatting sqref="DB148:DE148">
    <cfRule type="cellIs" dxfId="1086" priority="960" operator="equal">
      <formula>0</formula>
    </cfRule>
  </conditionalFormatting>
  <conditionalFormatting sqref="DB149:DE149">
    <cfRule type="cellIs" dxfId="1085" priority="959" operator="equal">
      <formula>0</formula>
    </cfRule>
  </conditionalFormatting>
  <conditionalFormatting sqref="DB148:DE148">
    <cfRule type="cellIs" dxfId="1084" priority="958" operator="equal">
      <formula>0</formula>
    </cfRule>
  </conditionalFormatting>
  <conditionalFormatting sqref="DB149:DE149">
    <cfRule type="cellIs" dxfId="1083" priority="957" operator="equal">
      <formula>0</formula>
    </cfRule>
  </conditionalFormatting>
  <conditionalFormatting sqref="DB149:DE149">
    <cfRule type="cellIs" dxfId="1082" priority="956" operator="equal">
      <formula>0</formula>
    </cfRule>
  </conditionalFormatting>
  <conditionalFormatting sqref="DB150:DE150">
    <cfRule type="cellIs" dxfId="1081" priority="955" operator="equal">
      <formula>0</formula>
    </cfRule>
  </conditionalFormatting>
  <conditionalFormatting sqref="DB149:DE149">
    <cfRule type="cellIs" dxfId="1080" priority="954" operator="equal">
      <formula>0</formula>
    </cfRule>
  </conditionalFormatting>
  <conditionalFormatting sqref="DB150:DE150">
    <cfRule type="cellIs" dxfId="1079" priority="953" operator="equal">
      <formula>0</formula>
    </cfRule>
  </conditionalFormatting>
  <conditionalFormatting sqref="DB150:DE150">
    <cfRule type="cellIs" dxfId="1078" priority="952" operator="equal">
      <formula>0</formula>
    </cfRule>
  </conditionalFormatting>
  <conditionalFormatting sqref="DB151:DE151">
    <cfRule type="cellIs" dxfId="1077" priority="951" operator="equal">
      <formula>0</formula>
    </cfRule>
  </conditionalFormatting>
  <conditionalFormatting sqref="DB150:DE150">
    <cfRule type="cellIs" dxfId="1076" priority="950" operator="equal">
      <formula>0</formula>
    </cfRule>
  </conditionalFormatting>
  <conditionalFormatting sqref="DB151:DE151">
    <cfRule type="cellIs" dxfId="1075" priority="949" operator="equal">
      <formula>0</formula>
    </cfRule>
  </conditionalFormatting>
  <conditionalFormatting sqref="DB151:DE151">
    <cfRule type="cellIs" dxfId="1074" priority="948" operator="equal">
      <formula>0</formula>
    </cfRule>
  </conditionalFormatting>
  <conditionalFormatting sqref="DB152:DE152">
    <cfRule type="cellIs" dxfId="1073" priority="947" operator="equal">
      <formula>0</formula>
    </cfRule>
  </conditionalFormatting>
  <conditionalFormatting sqref="DB146:DE146">
    <cfRule type="cellIs" dxfId="1072" priority="946" operator="equal">
      <formula>0</formula>
    </cfRule>
  </conditionalFormatting>
  <conditionalFormatting sqref="DB147:DE147">
    <cfRule type="cellIs" dxfId="1071" priority="945" operator="equal">
      <formula>0</formula>
    </cfRule>
  </conditionalFormatting>
  <conditionalFormatting sqref="DB147:DE147">
    <cfRule type="cellIs" dxfId="1070" priority="944" operator="equal">
      <formula>0</formula>
    </cfRule>
  </conditionalFormatting>
  <conditionalFormatting sqref="DB148:DE148">
    <cfRule type="cellIs" dxfId="1069" priority="943" operator="equal">
      <formula>0</formula>
    </cfRule>
  </conditionalFormatting>
  <conditionalFormatting sqref="DB147:DE147">
    <cfRule type="cellIs" dxfId="1068" priority="942" operator="equal">
      <formula>0</formula>
    </cfRule>
  </conditionalFormatting>
  <conditionalFormatting sqref="DB148:DE148">
    <cfRule type="cellIs" dxfId="1067" priority="941" operator="equal">
      <formula>0</formula>
    </cfRule>
  </conditionalFormatting>
  <conditionalFormatting sqref="DB148:DE148">
    <cfRule type="cellIs" dxfId="1066" priority="940" operator="equal">
      <formula>0</formula>
    </cfRule>
  </conditionalFormatting>
  <conditionalFormatting sqref="DB149:DE149">
    <cfRule type="cellIs" dxfId="1065" priority="939" operator="equal">
      <formula>0</formula>
    </cfRule>
  </conditionalFormatting>
  <conditionalFormatting sqref="DB148:DE148">
    <cfRule type="cellIs" dxfId="1064" priority="938" operator="equal">
      <formula>0</formula>
    </cfRule>
  </conditionalFormatting>
  <conditionalFormatting sqref="DB149:DE149">
    <cfRule type="cellIs" dxfId="1063" priority="937" operator="equal">
      <formula>0</formula>
    </cfRule>
  </conditionalFormatting>
  <conditionalFormatting sqref="DB149:DE149">
    <cfRule type="cellIs" dxfId="1062" priority="936" operator="equal">
      <formula>0</formula>
    </cfRule>
  </conditionalFormatting>
  <conditionalFormatting sqref="DB150:DE150">
    <cfRule type="cellIs" dxfId="1061" priority="935" operator="equal">
      <formula>0</formula>
    </cfRule>
  </conditionalFormatting>
  <conditionalFormatting sqref="DB149:DE149">
    <cfRule type="cellIs" dxfId="1060" priority="934" operator="equal">
      <formula>0</formula>
    </cfRule>
  </conditionalFormatting>
  <conditionalFormatting sqref="DB150:DE150">
    <cfRule type="cellIs" dxfId="1059" priority="933" operator="equal">
      <formula>0</formula>
    </cfRule>
  </conditionalFormatting>
  <conditionalFormatting sqref="DB150:DE150">
    <cfRule type="cellIs" dxfId="1058" priority="932" operator="equal">
      <formula>0</formula>
    </cfRule>
  </conditionalFormatting>
  <conditionalFormatting sqref="DB151:DE151">
    <cfRule type="cellIs" dxfId="1057" priority="931" operator="equal">
      <formula>0</formula>
    </cfRule>
  </conditionalFormatting>
  <conditionalFormatting sqref="DB148:DE148">
    <cfRule type="cellIs" dxfId="1056" priority="930" operator="equal">
      <formula>0</formula>
    </cfRule>
  </conditionalFormatting>
  <conditionalFormatting sqref="DB149:DE149">
    <cfRule type="cellIs" dxfId="1055" priority="929" operator="equal">
      <formula>0</formula>
    </cfRule>
  </conditionalFormatting>
  <conditionalFormatting sqref="DB149:DE149">
    <cfRule type="cellIs" dxfId="1054" priority="928" operator="equal">
      <formula>0</formula>
    </cfRule>
  </conditionalFormatting>
  <conditionalFormatting sqref="DB150:DE150">
    <cfRule type="cellIs" dxfId="1053" priority="927" operator="equal">
      <formula>0</formula>
    </cfRule>
  </conditionalFormatting>
  <conditionalFormatting sqref="DB149:DE149">
    <cfRule type="cellIs" dxfId="1052" priority="926" operator="equal">
      <formula>0</formula>
    </cfRule>
  </conditionalFormatting>
  <conditionalFormatting sqref="DB150:DE150">
    <cfRule type="cellIs" dxfId="1051" priority="925" operator="equal">
      <formula>0</formula>
    </cfRule>
  </conditionalFormatting>
  <conditionalFormatting sqref="DB150:DE150">
    <cfRule type="cellIs" dxfId="1050" priority="924" operator="equal">
      <formula>0</formula>
    </cfRule>
  </conditionalFormatting>
  <conditionalFormatting sqref="DB151:DE151">
    <cfRule type="cellIs" dxfId="1049" priority="923" operator="equal">
      <formula>0</formula>
    </cfRule>
  </conditionalFormatting>
  <conditionalFormatting sqref="DB150:DE150">
    <cfRule type="cellIs" dxfId="1048" priority="922" operator="equal">
      <formula>0</formula>
    </cfRule>
  </conditionalFormatting>
  <conditionalFormatting sqref="DB151:DE151">
    <cfRule type="cellIs" dxfId="1047" priority="921" operator="equal">
      <formula>0</formula>
    </cfRule>
  </conditionalFormatting>
  <conditionalFormatting sqref="DB151:DE151">
    <cfRule type="cellIs" dxfId="1046" priority="920" operator="equal">
      <formula>0</formula>
    </cfRule>
  </conditionalFormatting>
  <conditionalFormatting sqref="DB152:DE152">
    <cfRule type="cellIs" dxfId="1045" priority="919" operator="equal">
      <formula>0</formula>
    </cfRule>
  </conditionalFormatting>
  <conditionalFormatting sqref="DB151:DE151">
    <cfRule type="cellIs" dxfId="1044" priority="918" operator="equal">
      <formula>0</formula>
    </cfRule>
  </conditionalFormatting>
  <conditionalFormatting sqref="DB152:DE152">
    <cfRule type="cellIs" dxfId="1043" priority="917" operator="equal">
      <formula>0</formula>
    </cfRule>
  </conditionalFormatting>
  <conditionalFormatting sqref="DB152:DE152">
    <cfRule type="cellIs" dxfId="1042" priority="916" operator="equal">
      <formula>0</formula>
    </cfRule>
  </conditionalFormatting>
  <conditionalFormatting sqref="DB153:DE153">
    <cfRule type="cellIs" dxfId="1041" priority="915" operator="equal">
      <formula>0</formula>
    </cfRule>
  </conditionalFormatting>
  <conditionalFormatting sqref="DB147:DE147">
    <cfRule type="cellIs" dxfId="1040" priority="914" operator="equal">
      <formula>0</formula>
    </cfRule>
  </conditionalFormatting>
  <conditionalFormatting sqref="DB148:DE148">
    <cfRule type="cellIs" dxfId="1039" priority="913" operator="equal">
      <formula>0</formula>
    </cfRule>
  </conditionalFormatting>
  <conditionalFormatting sqref="DB148:DE148">
    <cfRule type="cellIs" dxfId="1038" priority="912" operator="equal">
      <formula>0</formula>
    </cfRule>
  </conditionalFormatting>
  <conditionalFormatting sqref="DB149:DE149">
    <cfRule type="cellIs" dxfId="1037" priority="911" operator="equal">
      <formula>0</formula>
    </cfRule>
  </conditionalFormatting>
  <conditionalFormatting sqref="DB148:DE148">
    <cfRule type="cellIs" dxfId="1036" priority="910" operator="equal">
      <formula>0</formula>
    </cfRule>
  </conditionalFormatting>
  <conditionalFormatting sqref="DB149:DE149">
    <cfRule type="cellIs" dxfId="1035" priority="909" operator="equal">
      <formula>0</formula>
    </cfRule>
  </conditionalFormatting>
  <conditionalFormatting sqref="DB149:DE149">
    <cfRule type="cellIs" dxfId="1034" priority="908" operator="equal">
      <formula>0</formula>
    </cfRule>
  </conditionalFormatting>
  <conditionalFormatting sqref="DB150:DE150">
    <cfRule type="cellIs" dxfId="1033" priority="907" operator="equal">
      <formula>0</formula>
    </cfRule>
  </conditionalFormatting>
  <conditionalFormatting sqref="DB149:DE149">
    <cfRule type="cellIs" dxfId="1032" priority="906" operator="equal">
      <formula>0</formula>
    </cfRule>
  </conditionalFormatting>
  <conditionalFormatting sqref="DB150:DE150">
    <cfRule type="cellIs" dxfId="1031" priority="905" operator="equal">
      <formula>0</formula>
    </cfRule>
  </conditionalFormatting>
  <conditionalFormatting sqref="DB150:DE150">
    <cfRule type="cellIs" dxfId="1030" priority="904" operator="equal">
      <formula>0</formula>
    </cfRule>
  </conditionalFormatting>
  <conditionalFormatting sqref="DB151:DE151">
    <cfRule type="cellIs" dxfId="1029" priority="903" operator="equal">
      <formula>0</formula>
    </cfRule>
  </conditionalFormatting>
  <conditionalFormatting sqref="DB150:DE150">
    <cfRule type="cellIs" dxfId="1028" priority="902" operator="equal">
      <formula>0</formula>
    </cfRule>
  </conditionalFormatting>
  <conditionalFormatting sqref="DB151:DE151">
    <cfRule type="cellIs" dxfId="1027" priority="901" operator="equal">
      <formula>0</formula>
    </cfRule>
  </conditionalFormatting>
  <conditionalFormatting sqref="DB151:DE151">
    <cfRule type="cellIs" dxfId="1026" priority="900" operator="equal">
      <formula>0</formula>
    </cfRule>
  </conditionalFormatting>
  <conditionalFormatting sqref="DB152:DE152">
    <cfRule type="cellIs" dxfId="1025" priority="899" operator="equal">
      <formula>0</formula>
    </cfRule>
  </conditionalFormatting>
  <conditionalFormatting sqref="DB153:DE153">
    <cfRule type="cellIs" dxfId="1024" priority="898" operator="equal">
      <formula>0</formula>
    </cfRule>
  </conditionalFormatting>
  <conditionalFormatting sqref="DB147:DE147">
    <cfRule type="cellIs" dxfId="1023" priority="897" operator="equal">
      <formula>0</formula>
    </cfRule>
  </conditionalFormatting>
  <conditionalFormatting sqref="DB148:DE148">
    <cfRule type="cellIs" dxfId="1022" priority="896" operator="equal">
      <formula>0</formula>
    </cfRule>
  </conditionalFormatting>
  <conditionalFormatting sqref="DB148:DE148">
    <cfRule type="cellIs" dxfId="1021" priority="895" operator="equal">
      <formula>0</formula>
    </cfRule>
  </conditionalFormatting>
  <conditionalFormatting sqref="DB149:DE149">
    <cfRule type="cellIs" dxfId="1020" priority="894" operator="equal">
      <formula>0</formula>
    </cfRule>
  </conditionalFormatting>
  <conditionalFormatting sqref="DB148:DE148">
    <cfRule type="cellIs" dxfId="1019" priority="893" operator="equal">
      <formula>0</formula>
    </cfRule>
  </conditionalFormatting>
  <conditionalFormatting sqref="DB149:DE149">
    <cfRule type="cellIs" dxfId="1018" priority="892" operator="equal">
      <formula>0</formula>
    </cfRule>
  </conditionalFormatting>
  <conditionalFormatting sqref="DB149:DE149">
    <cfRule type="cellIs" dxfId="1017" priority="891" operator="equal">
      <formula>0</formula>
    </cfRule>
  </conditionalFormatting>
  <conditionalFormatting sqref="DB150:DE150">
    <cfRule type="cellIs" dxfId="1016" priority="890" operator="equal">
      <formula>0</formula>
    </cfRule>
  </conditionalFormatting>
  <conditionalFormatting sqref="DB149:DE149">
    <cfRule type="cellIs" dxfId="1015" priority="889" operator="equal">
      <formula>0</formula>
    </cfRule>
  </conditionalFormatting>
  <conditionalFormatting sqref="DB150:DE150">
    <cfRule type="cellIs" dxfId="1014" priority="888" operator="equal">
      <formula>0</formula>
    </cfRule>
  </conditionalFormatting>
  <conditionalFormatting sqref="DB150:DE150">
    <cfRule type="cellIs" dxfId="1013" priority="887" operator="equal">
      <formula>0</formula>
    </cfRule>
  </conditionalFormatting>
  <conditionalFormatting sqref="DB151:DE151">
    <cfRule type="cellIs" dxfId="1012" priority="886" operator="equal">
      <formula>0</formula>
    </cfRule>
  </conditionalFormatting>
  <conditionalFormatting sqref="DB150:DE150">
    <cfRule type="cellIs" dxfId="1011" priority="885" operator="equal">
      <formula>0</formula>
    </cfRule>
  </conditionalFormatting>
  <conditionalFormatting sqref="DB151:DE151">
    <cfRule type="cellIs" dxfId="1010" priority="884" operator="equal">
      <formula>0</formula>
    </cfRule>
  </conditionalFormatting>
  <conditionalFormatting sqref="DB151:DE151">
    <cfRule type="cellIs" dxfId="1009" priority="883" operator="equal">
      <formula>0</formula>
    </cfRule>
  </conditionalFormatting>
  <conditionalFormatting sqref="DB152:DE152">
    <cfRule type="cellIs" dxfId="1008" priority="882" operator="equal">
      <formula>0</formula>
    </cfRule>
  </conditionalFormatting>
  <conditionalFormatting sqref="DB146:DE146">
    <cfRule type="cellIs" dxfId="1007" priority="881" operator="equal">
      <formula>0</formula>
    </cfRule>
  </conditionalFormatting>
  <conditionalFormatting sqref="DB147:DE147">
    <cfRule type="cellIs" dxfId="1006" priority="880" operator="equal">
      <formula>0</formula>
    </cfRule>
  </conditionalFormatting>
  <conditionalFormatting sqref="DB147:DE147">
    <cfRule type="cellIs" dxfId="1005" priority="879" operator="equal">
      <formula>0</formula>
    </cfRule>
  </conditionalFormatting>
  <conditionalFormatting sqref="DB148:DE148">
    <cfRule type="cellIs" dxfId="1004" priority="878" operator="equal">
      <formula>0</formula>
    </cfRule>
  </conditionalFormatting>
  <conditionalFormatting sqref="DB147:DE147">
    <cfRule type="cellIs" dxfId="1003" priority="877" operator="equal">
      <formula>0</formula>
    </cfRule>
  </conditionalFormatting>
  <conditionalFormatting sqref="DB148:DE148">
    <cfRule type="cellIs" dxfId="1002" priority="876" operator="equal">
      <formula>0</formula>
    </cfRule>
  </conditionalFormatting>
  <conditionalFormatting sqref="DB148:DE148">
    <cfRule type="cellIs" dxfId="1001" priority="875" operator="equal">
      <formula>0</formula>
    </cfRule>
  </conditionalFormatting>
  <conditionalFormatting sqref="DB149:DE149">
    <cfRule type="cellIs" dxfId="1000" priority="874" operator="equal">
      <formula>0</formula>
    </cfRule>
  </conditionalFormatting>
  <conditionalFormatting sqref="DB148:DE148">
    <cfRule type="cellIs" dxfId="999" priority="873" operator="equal">
      <formula>0</formula>
    </cfRule>
  </conditionalFormatting>
  <conditionalFormatting sqref="DB149:DE149">
    <cfRule type="cellIs" dxfId="998" priority="872" operator="equal">
      <formula>0</formula>
    </cfRule>
  </conditionalFormatting>
  <conditionalFormatting sqref="DB149:DE149">
    <cfRule type="cellIs" dxfId="997" priority="871" operator="equal">
      <formula>0</formula>
    </cfRule>
  </conditionalFormatting>
  <conditionalFormatting sqref="DB150:DE150">
    <cfRule type="cellIs" dxfId="996" priority="870" operator="equal">
      <formula>0</formula>
    </cfRule>
  </conditionalFormatting>
  <conditionalFormatting sqref="DB149:DE149">
    <cfRule type="cellIs" dxfId="995" priority="869" operator="equal">
      <formula>0</formula>
    </cfRule>
  </conditionalFormatting>
  <conditionalFormatting sqref="DB150:DE150">
    <cfRule type="cellIs" dxfId="994" priority="868" operator="equal">
      <formula>0</formula>
    </cfRule>
  </conditionalFormatting>
  <conditionalFormatting sqref="DB150:DE150">
    <cfRule type="cellIs" dxfId="993" priority="867" operator="equal">
      <formula>0</formula>
    </cfRule>
  </conditionalFormatting>
  <conditionalFormatting sqref="DB151:DE151">
    <cfRule type="cellIs" dxfId="992" priority="866" operator="equal">
      <formula>0</formula>
    </cfRule>
  </conditionalFormatting>
  <conditionalFormatting sqref="DB149:DE149">
    <cfRule type="cellIs" dxfId="991" priority="865" operator="equal">
      <formula>0</formula>
    </cfRule>
  </conditionalFormatting>
  <conditionalFormatting sqref="DB150:DE150">
    <cfRule type="cellIs" dxfId="990" priority="864" operator="equal">
      <formula>0</formula>
    </cfRule>
  </conditionalFormatting>
  <conditionalFormatting sqref="DB150:DE150">
    <cfRule type="cellIs" dxfId="989" priority="863" operator="equal">
      <formula>0</formula>
    </cfRule>
  </conditionalFormatting>
  <conditionalFormatting sqref="DB151:DE151">
    <cfRule type="cellIs" dxfId="988" priority="862" operator="equal">
      <formula>0</formula>
    </cfRule>
  </conditionalFormatting>
  <conditionalFormatting sqref="DB150:DE150">
    <cfRule type="cellIs" dxfId="987" priority="861" operator="equal">
      <formula>0</formula>
    </cfRule>
  </conditionalFormatting>
  <conditionalFormatting sqref="DB151:DE151">
    <cfRule type="cellIs" dxfId="986" priority="860" operator="equal">
      <formula>0</formula>
    </cfRule>
  </conditionalFormatting>
  <conditionalFormatting sqref="DB151:DE151">
    <cfRule type="cellIs" dxfId="985" priority="859" operator="equal">
      <formula>0</formula>
    </cfRule>
  </conditionalFormatting>
  <conditionalFormatting sqref="DB152:DE152">
    <cfRule type="cellIs" dxfId="984" priority="858" operator="equal">
      <formula>0</formula>
    </cfRule>
  </conditionalFormatting>
  <conditionalFormatting sqref="DB151:DE151">
    <cfRule type="cellIs" dxfId="983" priority="857" operator="equal">
      <formula>0</formula>
    </cfRule>
  </conditionalFormatting>
  <conditionalFormatting sqref="DB152:DE152">
    <cfRule type="cellIs" dxfId="982" priority="856" operator="equal">
      <formula>0</formula>
    </cfRule>
  </conditionalFormatting>
  <conditionalFormatting sqref="DB152:DE152">
    <cfRule type="cellIs" dxfId="981" priority="855" operator="equal">
      <formula>0</formula>
    </cfRule>
  </conditionalFormatting>
  <conditionalFormatting sqref="DB153:DE153">
    <cfRule type="cellIs" dxfId="980" priority="854" operator="equal">
      <formula>0</formula>
    </cfRule>
  </conditionalFormatting>
  <conditionalFormatting sqref="DB152:DE152">
    <cfRule type="cellIs" dxfId="979" priority="853" operator="equal">
      <formula>0</formula>
    </cfRule>
  </conditionalFormatting>
  <conditionalFormatting sqref="DB153:DE153">
    <cfRule type="cellIs" dxfId="978" priority="852" operator="equal">
      <formula>0</formula>
    </cfRule>
  </conditionalFormatting>
  <conditionalFormatting sqref="DB153:DE153">
    <cfRule type="cellIs" dxfId="977" priority="851" operator="equal">
      <formula>0</formula>
    </cfRule>
  </conditionalFormatting>
  <conditionalFormatting sqref="DB148:DE148">
    <cfRule type="cellIs" dxfId="976" priority="850" operator="equal">
      <formula>0</formula>
    </cfRule>
  </conditionalFormatting>
  <conditionalFormatting sqref="DB149:DE149">
    <cfRule type="cellIs" dxfId="975" priority="849" operator="equal">
      <formula>0</formula>
    </cfRule>
  </conditionalFormatting>
  <conditionalFormatting sqref="DB149:DE149">
    <cfRule type="cellIs" dxfId="974" priority="848" operator="equal">
      <formula>0</formula>
    </cfRule>
  </conditionalFormatting>
  <conditionalFormatting sqref="DB150:DE150">
    <cfRule type="cellIs" dxfId="973" priority="847" operator="equal">
      <formula>0</formula>
    </cfRule>
  </conditionalFormatting>
  <conditionalFormatting sqref="DB149:DE149">
    <cfRule type="cellIs" dxfId="972" priority="846" operator="equal">
      <formula>0</formula>
    </cfRule>
  </conditionalFormatting>
  <conditionalFormatting sqref="DB150:DE150">
    <cfRule type="cellIs" dxfId="971" priority="845" operator="equal">
      <formula>0</formula>
    </cfRule>
  </conditionalFormatting>
  <conditionalFormatting sqref="DB150:DE150">
    <cfRule type="cellIs" dxfId="970" priority="844" operator="equal">
      <formula>0</formula>
    </cfRule>
  </conditionalFormatting>
  <conditionalFormatting sqref="DB151:DE151">
    <cfRule type="cellIs" dxfId="969" priority="843" operator="equal">
      <formula>0</formula>
    </cfRule>
  </conditionalFormatting>
  <conditionalFormatting sqref="DB150:DE150">
    <cfRule type="cellIs" dxfId="968" priority="842" operator="equal">
      <formula>0</formula>
    </cfRule>
  </conditionalFormatting>
  <conditionalFormatting sqref="DB151:DE151">
    <cfRule type="cellIs" dxfId="967" priority="841" operator="equal">
      <formula>0</formula>
    </cfRule>
  </conditionalFormatting>
  <conditionalFormatting sqref="DB151:DE151">
    <cfRule type="cellIs" dxfId="966" priority="840" operator="equal">
      <formula>0</formula>
    </cfRule>
  </conditionalFormatting>
  <conditionalFormatting sqref="DB152:DE152">
    <cfRule type="cellIs" dxfId="965" priority="839" operator="equal">
      <formula>0</formula>
    </cfRule>
  </conditionalFormatting>
  <conditionalFormatting sqref="DB151:DE151">
    <cfRule type="cellIs" dxfId="964" priority="838" operator="equal">
      <formula>0</formula>
    </cfRule>
  </conditionalFormatting>
  <conditionalFormatting sqref="DB152:DE152">
    <cfRule type="cellIs" dxfId="963" priority="837" operator="equal">
      <formula>0</formula>
    </cfRule>
  </conditionalFormatting>
  <conditionalFormatting sqref="DB152:DE152">
    <cfRule type="cellIs" dxfId="962" priority="836" operator="equal">
      <formula>0</formula>
    </cfRule>
  </conditionalFormatting>
  <conditionalFormatting sqref="DB153:DE153">
    <cfRule type="cellIs" dxfId="961" priority="835" operator="equal">
      <formula>0</formula>
    </cfRule>
  </conditionalFormatting>
  <conditionalFormatting sqref="DB148:DE148">
    <cfRule type="cellIs" dxfId="960" priority="834" operator="equal">
      <formula>0</formula>
    </cfRule>
  </conditionalFormatting>
  <conditionalFormatting sqref="DB149:DE149">
    <cfRule type="cellIs" dxfId="959" priority="833" operator="equal">
      <formula>0</formula>
    </cfRule>
  </conditionalFormatting>
  <conditionalFormatting sqref="DB149:DE149">
    <cfRule type="cellIs" dxfId="958" priority="832" operator="equal">
      <formula>0</formula>
    </cfRule>
  </conditionalFormatting>
  <conditionalFormatting sqref="DB150:DE150">
    <cfRule type="cellIs" dxfId="957" priority="831" operator="equal">
      <formula>0</formula>
    </cfRule>
  </conditionalFormatting>
  <conditionalFormatting sqref="DB149:DE149">
    <cfRule type="cellIs" dxfId="956" priority="830" operator="equal">
      <formula>0</formula>
    </cfRule>
  </conditionalFormatting>
  <conditionalFormatting sqref="DB150:DE150">
    <cfRule type="cellIs" dxfId="955" priority="829" operator="equal">
      <formula>0</formula>
    </cfRule>
  </conditionalFormatting>
  <conditionalFormatting sqref="DB150:DE150">
    <cfRule type="cellIs" dxfId="954" priority="828" operator="equal">
      <formula>0</formula>
    </cfRule>
  </conditionalFormatting>
  <conditionalFormatting sqref="DB151:DE151">
    <cfRule type="cellIs" dxfId="953" priority="827" operator="equal">
      <formula>0</formula>
    </cfRule>
  </conditionalFormatting>
  <conditionalFormatting sqref="DB150:DE150">
    <cfRule type="cellIs" dxfId="952" priority="826" operator="equal">
      <formula>0</formula>
    </cfRule>
  </conditionalFormatting>
  <conditionalFormatting sqref="DB151:DE151">
    <cfRule type="cellIs" dxfId="951" priority="825" operator="equal">
      <formula>0</formula>
    </cfRule>
  </conditionalFormatting>
  <conditionalFormatting sqref="DB151:DE151">
    <cfRule type="cellIs" dxfId="950" priority="824" operator="equal">
      <formula>0</formula>
    </cfRule>
  </conditionalFormatting>
  <conditionalFormatting sqref="DB152:DE152">
    <cfRule type="cellIs" dxfId="949" priority="823" operator="equal">
      <formula>0</formula>
    </cfRule>
  </conditionalFormatting>
  <conditionalFormatting sqref="DB151:DE151">
    <cfRule type="cellIs" dxfId="948" priority="822" operator="equal">
      <formula>0</formula>
    </cfRule>
  </conditionalFormatting>
  <conditionalFormatting sqref="DB152:DE152">
    <cfRule type="cellIs" dxfId="947" priority="821" operator="equal">
      <formula>0</formula>
    </cfRule>
  </conditionalFormatting>
  <conditionalFormatting sqref="DB152:DE152">
    <cfRule type="cellIs" dxfId="946" priority="820" operator="equal">
      <formula>0</formula>
    </cfRule>
  </conditionalFormatting>
  <conditionalFormatting sqref="DB153:DE153">
    <cfRule type="cellIs" dxfId="945" priority="819" operator="equal">
      <formula>0</formula>
    </cfRule>
  </conditionalFormatting>
  <conditionalFormatting sqref="DB147:DE147">
    <cfRule type="cellIs" dxfId="944" priority="818" operator="equal">
      <formula>0</formula>
    </cfRule>
  </conditionalFormatting>
  <conditionalFormatting sqref="DB148:DE148">
    <cfRule type="cellIs" dxfId="943" priority="817" operator="equal">
      <formula>0</formula>
    </cfRule>
  </conditionalFormatting>
  <conditionalFormatting sqref="DB148:DE148">
    <cfRule type="cellIs" dxfId="942" priority="816" operator="equal">
      <formula>0</formula>
    </cfRule>
  </conditionalFormatting>
  <conditionalFormatting sqref="DB149:DE149">
    <cfRule type="cellIs" dxfId="941" priority="815" operator="equal">
      <formula>0</formula>
    </cfRule>
  </conditionalFormatting>
  <conditionalFormatting sqref="DB148:DE148">
    <cfRule type="cellIs" dxfId="940" priority="814" operator="equal">
      <formula>0</formula>
    </cfRule>
  </conditionalFormatting>
  <conditionalFormatting sqref="DB149:DE149">
    <cfRule type="cellIs" dxfId="939" priority="813" operator="equal">
      <formula>0</formula>
    </cfRule>
  </conditionalFormatting>
  <conditionalFormatting sqref="DB149:DE149">
    <cfRule type="cellIs" dxfId="938" priority="812" operator="equal">
      <formula>0</formula>
    </cfRule>
  </conditionalFormatting>
  <conditionalFormatting sqref="DB150:DE150">
    <cfRule type="cellIs" dxfId="937" priority="811" operator="equal">
      <formula>0</formula>
    </cfRule>
  </conditionalFormatting>
  <conditionalFormatting sqref="DB149:DE149">
    <cfRule type="cellIs" dxfId="936" priority="810" operator="equal">
      <formula>0</formula>
    </cfRule>
  </conditionalFormatting>
  <conditionalFormatting sqref="DB150:DE150">
    <cfRule type="cellIs" dxfId="935" priority="809" operator="equal">
      <formula>0</formula>
    </cfRule>
  </conditionalFormatting>
  <conditionalFormatting sqref="DB150:DE150">
    <cfRule type="cellIs" dxfId="934" priority="808" operator="equal">
      <formula>0</formula>
    </cfRule>
  </conditionalFormatting>
  <conditionalFormatting sqref="DB151:DE151">
    <cfRule type="cellIs" dxfId="933" priority="807" operator="equal">
      <formula>0</formula>
    </cfRule>
  </conditionalFormatting>
  <conditionalFormatting sqref="DB150:DE150">
    <cfRule type="cellIs" dxfId="932" priority="806" operator="equal">
      <formula>0</formula>
    </cfRule>
  </conditionalFormatting>
  <conditionalFormatting sqref="DB151:DE151">
    <cfRule type="cellIs" dxfId="931" priority="805" operator="equal">
      <formula>0</formula>
    </cfRule>
  </conditionalFormatting>
  <conditionalFormatting sqref="DB151:DE151">
    <cfRule type="cellIs" dxfId="930" priority="804" operator="equal">
      <formula>0</formula>
    </cfRule>
  </conditionalFormatting>
  <conditionalFormatting sqref="DB152:DE152">
    <cfRule type="cellIs" dxfId="929" priority="803" operator="equal">
      <formula>0</formula>
    </cfRule>
  </conditionalFormatting>
  <conditionalFormatting sqref="DB154:DE154">
    <cfRule type="cellIs" dxfId="928" priority="802" operator="equal">
      <formula>0</formula>
    </cfRule>
  </conditionalFormatting>
  <conditionalFormatting sqref="DB155:DE155">
    <cfRule type="cellIs" dxfId="927" priority="801" operator="equal">
      <formula>0</formula>
    </cfRule>
  </conditionalFormatting>
  <conditionalFormatting sqref="DB155:DE155">
    <cfRule type="cellIs" dxfId="926" priority="800" operator="equal">
      <formula>0</formula>
    </cfRule>
  </conditionalFormatting>
  <conditionalFormatting sqref="DB155:DE155">
    <cfRule type="cellIs" dxfId="925" priority="799" operator="equal">
      <formula>0</formula>
    </cfRule>
  </conditionalFormatting>
  <conditionalFormatting sqref="DB148:DE148">
    <cfRule type="cellIs" dxfId="924" priority="798" operator="equal">
      <formula>0</formula>
    </cfRule>
  </conditionalFormatting>
  <conditionalFormatting sqref="DB149:DE149">
    <cfRule type="cellIs" dxfId="923" priority="797" operator="equal">
      <formula>0</formula>
    </cfRule>
  </conditionalFormatting>
  <conditionalFormatting sqref="DB149:DE149">
    <cfRule type="cellIs" dxfId="922" priority="796" operator="equal">
      <formula>0</formula>
    </cfRule>
  </conditionalFormatting>
  <conditionalFormatting sqref="DB150:DE150">
    <cfRule type="cellIs" dxfId="921" priority="795" operator="equal">
      <formula>0</formula>
    </cfRule>
  </conditionalFormatting>
  <conditionalFormatting sqref="DB149:DE149">
    <cfRule type="cellIs" dxfId="920" priority="794" operator="equal">
      <formula>0</formula>
    </cfRule>
  </conditionalFormatting>
  <conditionalFormatting sqref="DB150:DE150">
    <cfRule type="cellIs" dxfId="919" priority="793" operator="equal">
      <formula>0</formula>
    </cfRule>
  </conditionalFormatting>
  <conditionalFormatting sqref="DB150:DE150">
    <cfRule type="cellIs" dxfId="918" priority="792" operator="equal">
      <formula>0</formula>
    </cfRule>
  </conditionalFormatting>
  <conditionalFormatting sqref="DB151:DE151">
    <cfRule type="cellIs" dxfId="917" priority="791" operator="equal">
      <formula>0</formula>
    </cfRule>
  </conditionalFormatting>
  <conditionalFormatting sqref="DB150:DE150">
    <cfRule type="cellIs" dxfId="916" priority="790" operator="equal">
      <formula>0</formula>
    </cfRule>
  </conditionalFormatting>
  <conditionalFormatting sqref="DB151:DE151">
    <cfRule type="cellIs" dxfId="915" priority="789" operator="equal">
      <formula>0</formula>
    </cfRule>
  </conditionalFormatting>
  <conditionalFormatting sqref="DB151:DE151">
    <cfRule type="cellIs" dxfId="914" priority="788" operator="equal">
      <formula>0</formula>
    </cfRule>
  </conditionalFormatting>
  <conditionalFormatting sqref="DB152:DE152">
    <cfRule type="cellIs" dxfId="913" priority="787" operator="equal">
      <formula>0</formula>
    </cfRule>
  </conditionalFormatting>
  <conditionalFormatting sqref="DB151:DE151">
    <cfRule type="cellIs" dxfId="912" priority="786" operator="equal">
      <formula>0</formula>
    </cfRule>
  </conditionalFormatting>
  <conditionalFormatting sqref="DB152:DE152">
    <cfRule type="cellIs" dxfId="911" priority="785" operator="equal">
      <formula>0</formula>
    </cfRule>
  </conditionalFormatting>
  <conditionalFormatting sqref="DB152:DE152">
    <cfRule type="cellIs" dxfId="910" priority="784" operator="equal">
      <formula>0</formula>
    </cfRule>
  </conditionalFormatting>
  <conditionalFormatting sqref="DB153:DE153">
    <cfRule type="cellIs" dxfId="909" priority="783" operator="equal">
      <formula>0</formula>
    </cfRule>
  </conditionalFormatting>
  <conditionalFormatting sqref="DB147:DE147">
    <cfRule type="cellIs" dxfId="908" priority="782" operator="equal">
      <formula>0</formula>
    </cfRule>
  </conditionalFormatting>
  <conditionalFormatting sqref="DB148:DE148">
    <cfRule type="cellIs" dxfId="907" priority="781" operator="equal">
      <formula>0</formula>
    </cfRule>
  </conditionalFormatting>
  <conditionalFormatting sqref="DB148:DE148">
    <cfRule type="cellIs" dxfId="906" priority="780" operator="equal">
      <formula>0</formula>
    </cfRule>
  </conditionalFormatting>
  <conditionalFormatting sqref="DB149:DE149">
    <cfRule type="cellIs" dxfId="905" priority="779" operator="equal">
      <formula>0</formula>
    </cfRule>
  </conditionalFormatting>
  <conditionalFormatting sqref="DB148:DE148">
    <cfRule type="cellIs" dxfId="904" priority="778" operator="equal">
      <formula>0</formula>
    </cfRule>
  </conditionalFormatting>
  <conditionalFormatting sqref="DB149:DE149">
    <cfRule type="cellIs" dxfId="903" priority="777" operator="equal">
      <formula>0</formula>
    </cfRule>
  </conditionalFormatting>
  <conditionalFormatting sqref="DB149:DE149">
    <cfRule type="cellIs" dxfId="902" priority="776" operator="equal">
      <formula>0</formula>
    </cfRule>
  </conditionalFormatting>
  <conditionalFormatting sqref="DB150:DE150">
    <cfRule type="cellIs" dxfId="901" priority="775" operator="equal">
      <formula>0</formula>
    </cfRule>
  </conditionalFormatting>
  <conditionalFormatting sqref="DB149:DE149">
    <cfRule type="cellIs" dxfId="900" priority="774" operator="equal">
      <formula>0</formula>
    </cfRule>
  </conditionalFormatting>
  <conditionalFormatting sqref="DB150:DE150">
    <cfRule type="cellIs" dxfId="899" priority="773" operator="equal">
      <formula>0</formula>
    </cfRule>
  </conditionalFormatting>
  <conditionalFormatting sqref="DB150:DE150">
    <cfRule type="cellIs" dxfId="898" priority="772" operator="equal">
      <formula>0</formula>
    </cfRule>
  </conditionalFormatting>
  <conditionalFormatting sqref="DB151:DE151">
    <cfRule type="cellIs" dxfId="897" priority="771" operator="equal">
      <formula>0</formula>
    </cfRule>
  </conditionalFormatting>
  <conditionalFormatting sqref="DB150:DE150">
    <cfRule type="cellIs" dxfId="896" priority="770" operator="equal">
      <formula>0</formula>
    </cfRule>
  </conditionalFormatting>
  <conditionalFormatting sqref="DB151:DE151">
    <cfRule type="cellIs" dxfId="895" priority="769" operator="equal">
      <formula>0</formula>
    </cfRule>
  </conditionalFormatting>
  <conditionalFormatting sqref="DB151:DE151">
    <cfRule type="cellIs" dxfId="894" priority="768" operator="equal">
      <formula>0</formula>
    </cfRule>
  </conditionalFormatting>
  <conditionalFormatting sqref="DB152:DE152">
    <cfRule type="cellIs" dxfId="893" priority="767" operator="equal">
      <formula>0</formula>
    </cfRule>
  </conditionalFormatting>
  <conditionalFormatting sqref="DB153:DE153">
    <cfRule type="cellIs" dxfId="892" priority="766" operator="equal">
      <formula>0</formula>
    </cfRule>
  </conditionalFormatting>
  <conditionalFormatting sqref="DB154:DE154">
    <cfRule type="cellIs" dxfId="891" priority="765" operator="equal">
      <formula>0</formula>
    </cfRule>
  </conditionalFormatting>
  <conditionalFormatting sqref="DB154:DE154">
    <cfRule type="cellIs" dxfId="890" priority="764" operator="equal">
      <formula>0</formula>
    </cfRule>
  </conditionalFormatting>
  <conditionalFormatting sqref="DB154:DE154">
    <cfRule type="cellIs" dxfId="889" priority="763" operator="equal">
      <formula>0</formula>
    </cfRule>
  </conditionalFormatting>
  <conditionalFormatting sqref="DB147:DE147">
    <cfRule type="cellIs" dxfId="888" priority="762" operator="equal">
      <formula>0</formula>
    </cfRule>
  </conditionalFormatting>
  <conditionalFormatting sqref="DB148:DE148">
    <cfRule type="cellIs" dxfId="887" priority="761" operator="equal">
      <formula>0</formula>
    </cfRule>
  </conditionalFormatting>
  <conditionalFormatting sqref="DB148:DE148">
    <cfRule type="cellIs" dxfId="886" priority="760" operator="equal">
      <formula>0</formula>
    </cfRule>
  </conditionalFormatting>
  <conditionalFormatting sqref="DB149:DE149">
    <cfRule type="cellIs" dxfId="885" priority="759" operator="equal">
      <formula>0</formula>
    </cfRule>
  </conditionalFormatting>
  <conditionalFormatting sqref="DB148:DE148">
    <cfRule type="cellIs" dxfId="884" priority="758" operator="equal">
      <formula>0</formula>
    </cfRule>
  </conditionalFormatting>
  <conditionalFormatting sqref="DB149:DE149">
    <cfRule type="cellIs" dxfId="883" priority="757" operator="equal">
      <formula>0</formula>
    </cfRule>
  </conditionalFormatting>
  <conditionalFormatting sqref="DB149:DE149">
    <cfRule type="cellIs" dxfId="882" priority="756" operator="equal">
      <formula>0</formula>
    </cfRule>
  </conditionalFormatting>
  <conditionalFormatting sqref="DB150:DE150">
    <cfRule type="cellIs" dxfId="881" priority="755" operator="equal">
      <formula>0</formula>
    </cfRule>
  </conditionalFormatting>
  <conditionalFormatting sqref="DB149:DE149">
    <cfRule type="cellIs" dxfId="880" priority="754" operator="equal">
      <formula>0</formula>
    </cfRule>
  </conditionalFormatting>
  <conditionalFormatting sqref="DB150:DE150">
    <cfRule type="cellIs" dxfId="879" priority="753" operator="equal">
      <formula>0</formula>
    </cfRule>
  </conditionalFormatting>
  <conditionalFormatting sqref="DB150:DE150">
    <cfRule type="cellIs" dxfId="878" priority="752" operator="equal">
      <formula>0</formula>
    </cfRule>
  </conditionalFormatting>
  <conditionalFormatting sqref="DB151:DE151">
    <cfRule type="cellIs" dxfId="877" priority="751" operator="equal">
      <formula>0</formula>
    </cfRule>
  </conditionalFormatting>
  <conditionalFormatting sqref="DB150:DE150">
    <cfRule type="cellIs" dxfId="876" priority="750" operator="equal">
      <formula>0</formula>
    </cfRule>
  </conditionalFormatting>
  <conditionalFormatting sqref="DB151:DE151">
    <cfRule type="cellIs" dxfId="875" priority="749" operator="equal">
      <formula>0</formula>
    </cfRule>
  </conditionalFormatting>
  <conditionalFormatting sqref="DB151:DE151">
    <cfRule type="cellIs" dxfId="874" priority="748" operator="equal">
      <formula>0</formula>
    </cfRule>
  </conditionalFormatting>
  <conditionalFormatting sqref="DB152:DE152">
    <cfRule type="cellIs" dxfId="873" priority="747" operator="equal">
      <formula>0</formula>
    </cfRule>
  </conditionalFormatting>
  <conditionalFormatting sqref="DB146:DE146">
    <cfRule type="cellIs" dxfId="872" priority="746" operator="equal">
      <formula>0</formula>
    </cfRule>
  </conditionalFormatting>
  <conditionalFormatting sqref="DB147:DE147">
    <cfRule type="cellIs" dxfId="871" priority="745" operator="equal">
      <formula>0</formula>
    </cfRule>
  </conditionalFormatting>
  <conditionalFormatting sqref="DB147:DE147">
    <cfRule type="cellIs" dxfId="870" priority="744" operator="equal">
      <formula>0</formula>
    </cfRule>
  </conditionalFormatting>
  <conditionalFormatting sqref="DB148:DE148">
    <cfRule type="cellIs" dxfId="869" priority="743" operator="equal">
      <formula>0</formula>
    </cfRule>
  </conditionalFormatting>
  <conditionalFormatting sqref="DB147:DE147">
    <cfRule type="cellIs" dxfId="868" priority="742" operator="equal">
      <formula>0</formula>
    </cfRule>
  </conditionalFormatting>
  <conditionalFormatting sqref="DB148:DE148">
    <cfRule type="cellIs" dxfId="867" priority="741" operator="equal">
      <formula>0</formula>
    </cfRule>
  </conditionalFormatting>
  <conditionalFormatting sqref="DB148:DE148">
    <cfRule type="cellIs" dxfId="866" priority="740" operator="equal">
      <formula>0</formula>
    </cfRule>
  </conditionalFormatting>
  <conditionalFormatting sqref="DB149:DE149">
    <cfRule type="cellIs" dxfId="865" priority="739" operator="equal">
      <formula>0</formula>
    </cfRule>
  </conditionalFormatting>
  <conditionalFormatting sqref="DB148:DE148">
    <cfRule type="cellIs" dxfId="864" priority="738" operator="equal">
      <formula>0</formula>
    </cfRule>
  </conditionalFormatting>
  <conditionalFormatting sqref="DB149:DE149">
    <cfRule type="cellIs" dxfId="863" priority="737" operator="equal">
      <formula>0</formula>
    </cfRule>
  </conditionalFormatting>
  <conditionalFormatting sqref="DB149:DE149">
    <cfRule type="cellIs" dxfId="862" priority="736" operator="equal">
      <formula>0</formula>
    </cfRule>
  </conditionalFormatting>
  <conditionalFormatting sqref="DB150:DE150">
    <cfRule type="cellIs" dxfId="861" priority="735" operator="equal">
      <formula>0</formula>
    </cfRule>
  </conditionalFormatting>
  <conditionalFormatting sqref="DB149:DE149">
    <cfRule type="cellIs" dxfId="860" priority="734" operator="equal">
      <formula>0</formula>
    </cfRule>
  </conditionalFormatting>
  <conditionalFormatting sqref="DB150:DE150">
    <cfRule type="cellIs" dxfId="859" priority="733" operator="equal">
      <formula>0</formula>
    </cfRule>
  </conditionalFormatting>
  <conditionalFormatting sqref="DB150:DE150">
    <cfRule type="cellIs" dxfId="858" priority="732" operator="equal">
      <formula>0</formula>
    </cfRule>
  </conditionalFormatting>
  <conditionalFormatting sqref="DB151:DE151">
    <cfRule type="cellIs" dxfId="857" priority="731" operator="equal">
      <formula>0</formula>
    </cfRule>
  </conditionalFormatting>
  <conditionalFormatting sqref="DB149:DE149">
    <cfRule type="cellIs" dxfId="856" priority="730" operator="equal">
      <formula>0</formula>
    </cfRule>
  </conditionalFormatting>
  <conditionalFormatting sqref="DB150:DE150">
    <cfRule type="cellIs" dxfId="855" priority="729" operator="equal">
      <formula>0</formula>
    </cfRule>
  </conditionalFormatting>
  <conditionalFormatting sqref="DB150:DE150">
    <cfRule type="cellIs" dxfId="854" priority="728" operator="equal">
      <formula>0</formula>
    </cfRule>
  </conditionalFormatting>
  <conditionalFormatting sqref="DB151:DE151">
    <cfRule type="cellIs" dxfId="853" priority="727" operator="equal">
      <formula>0</formula>
    </cfRule>
  </conditionalFormatting>
  <conditionalFormatting sqref="DB150:DE150">
    <cfRule type="cellIs" dxfId="852" priority="726" operator="equal">
      <formula>0</formula>
    </cfRule>
  </conditionalFormatting>
  <conditionalFormatting sqref="DB151:DE151">
    <cfRule type="cellIs" dxfId="851" priority="725" operator="equal">
      <formula>0</formula>
    </cfRule>
  </conditionalFormatting>
  <conditionalFormatting sqref="DB151:DE151">
    <cfRule type="cellIs" dxfId="850" priority="724" operator="equal">
      <formula>0</formula>
    </cfRule>
  </conditionalFormatting>
  <conditionalFormatting sqref="DB152:DE152">
    <cfRule type="cellIs" dxfId="849" priority="723" operator="equal">
      <formula>0</formula>
    </cfRule>
  </conditionalFormatting>
  <conditionalFormatting sqref="DB151:DE151">
    <cfRule type="cellIs" dxfId="848" priority="722" operator="equal">
      <formula>0</formula>
    </cfRule>
  </conditionalFormatting>
  <conditionalFormatting sqref="DB152:DE152">
    <cfRule type="cellIs" dxfId="847" priority="721" operator="equal">
      <formula>0</formula>
    </cfRule>
  </conditionalFormatting>
  <conditionalFormatting sqref="DB152:DE152">
    <cfRule type="cellIs" dxfId="846" priority="720" operator="equal">
      <formula>0</formula>
    </cfRule>
  </conditionalFormatting>
  <conditionalFormatting sqref="DB153:DE153">
    <cfRule type="cellIs" dxfId="845" priority="719" operator="equal">
      <formula>0</formula>
    </cfRule>
  </conditionalFormatting>
  <conditionalFormatting sqref="DB152:DE152">
    <cfRule type="cellIs" dxfId="844" priority="718" operator="equal">
      <formula>0</formula>
    </cfRule>
  </conditionalFormatting>
  <conditionalFormatting sqref="DB153:DE153">
    <cfRule type="cellIs" dxfId="843" priority="717" operator="equal">
      <formula>0</formula>
    </cfRule>
  </conditionalFormatting>
  <conditionalFormatting sqref="DB153:DE153">
    <cfRule type="cellIs" dxfId="842" priority="716" operator="equal">
      <formula>0</formula>
    </cfRule>
  </conditionalFormatting>
  <conditionalFormatting sqref="DB154:DE154">
    <cfRule type="cellIs" dxfId="841" priority="715" operator="equal">
      <formula>0</formula>
    </cfRule>
  </conditionalFormatting>
  <conditionalFormatting sqref="DB148:DE148">
    <cfRule type="cellIs" dxfId="840" priority="714" operator="equal">
      <formula>0</formula>
    </cfRule>
  </conditionalFormatting>
  <conditionalFormatting sqref="DB149:DE149">
    <cfRule type="cellIs" dxfId="839" priority="713" operator="equal">
      <formula>0</formula>
    </cfRule>
  </conditionalFormatting>
  <conditionalFormatting sqref="DB149:DE149">
    <cfRule type="cellIs" dxfId="838" priority="712" operator="equal">
      <formula>0</formula>
    </cfRule>
  </conditionalFormatting>
  <conditionalFormatting sqref="DB150:DE150">
    <cfRule type="cellIs" dxfId="837" priority="711" operator="equal">
      <formula>0</formula>
    </cfRule>
  </conditionalFormatting>
  <conditionalFormatting sqref="DB149:DE149">
    <cfRule type="cellIs" dxfId="836" priority="710" operator="equal">
      <formula>0</formula>
    </cfRule>
  </conditionalFormatting>
  <conditionalFormatting sqref="DB150:DE150">
    <cfRule type="cellIs" dxfId="835" priority="709" operator="equal">
      <formula>0</formula>
    </cfRule>
  </conditionalFormatting>
  <conditionalFormatting sqref="DB150:DE150">
    <cfRule type="cellIs" dxfId="834" priority="708" operator="equal">
      <formula>0</formula>
    </cfRule>
  </conditionalFormatting>
  <conditionalFormatting sqref="DB151:DE151">
    <cfRule type="cellIs" dxfId="833" priority="707" operator="equal">
      <formula>0</formula>
    </cfRule>
  </conditionalFormatting>
  <conditionalFormatting sqref="DB150:DE150">
    <cfRule type="cellIs" dxfId="832" priority="706" operator="equal">
      <formula>0</formula>
    </cfRule>
  </conditionalFormatting>
  <conditionalFormatting sqref="DB151:DE151">
    <cfRule type="cellIs" dxfId="831" priority="705" operator="equal">
      <formula>0</formula>
    </cfRule>
  </conditionalFormatting>
  <conditionalFormatting sqref="DB151:DE151">
    <cfRule type="cellIs" dxfId="830" priority="704" operator="equal">
      <formula>0</formula>
    </cfRule>
  </conditionalFormatting>
  <conditionalFormatting sqref="DB152:DE152">
    <cfRule type="cellIs" dxfId="829" priority="703" operator="equal">
      <formula>0</formula>
    </cfRule>
  </conditionalFormatting>
  <conditionalFormatting sqref="DB151:DE151">
    <cfRule type="cellIs" dxfId="828" priority="702" operator="equal">
      <formula>0</formula>
    </cfRule>
  </conditionalFormatting>
  <conditionalFormatting sqref="DB152:DE152">
    <cfRule type="cellIs" dxfId="827" priority="701" operator="equal">
      <formula>0</formula>
    </cfRule>
  </conditionalFormatting>
  <conditionalFormatting sqref="DB152:DE152">
    <cfRule type="cellIs" dxfId="826" priority="700" operator="equal">
      <formula>0</formula>
    </cfRule>
  </conditionalFormatting>
  <conditionalFormatting sqref="DB153:DE153">
    <cfRule type="cellIs" dxfId="825" priority="699" operator="equal">
      <formula>0</formula>
    </cfRule>
  </conditionalFormatting>
  <conditionalFormatting sqref="DB154:DE154">
    <cfRule type="cellIs" dxfId="824" priority="698" operator="equal">
      <formula>0</formula>
    </cfRule>
  </conditionalFormatting>
  <conditionalFormatting sqref="DB148:DE148">
    <cfRule type="cellIs" dxfId="823" priority="697" operator="equal">
      <formula>0</formula>
    </cfRule>
  </conditionalFormatting>
  <conditionalFormatting sqref="DB149:DE149">
    <cfRule type="cellIs" dxfId="822" priority="696" operator="equal">
      <formula>0</formula>
    </cfRule>
  </conditionalFormatting>
  <conditionalFormatting sqref="DB149:DE149">
    <cfRule type="cellIs" dxfId="821" priority="695" operator="equal">
      <formula>0</formula>
    </cfRule>
  </conditionalFormatting>
  <conditionalFormatting sqref="DB150:DE150">
    <cfRule type="cellIs" dxfId="820" priority="694" operator="equal">
      <formula>0</formula>
    </cfRule>
  </conditionalFormatting>
  <conditionalFormatting sqref="DB149:DE149">
    <cfRule type="cellIs" dxfId="819" priority="693" operator="equal">
      <formula>0</formula>
    </cfRule>
  </conditionalFormatting>
  <conditionalFormatting sqref="DB150:DE150">
    <cfRule type="cellIs" dxfId="818" priority="692" operator="equal">
      <formula>0</formula>
    </cfRule>
  </conditionalFormatting>
  <conditionalFormatting sqref="DB150:DE150">
    <cfRule type="cellIs" dxfId="817" priority="691" operator="equal">
      <formula>0</formula>
    </cfRule>
  </conditionalFormatting>
  <conditionalFormatting sqref="DB151:DE151">
    <cfRule type="cellIs" dxfId="816" priority="690" operator="equal">
      <formula>0</formula>
    </cfRule>
  </conditionalFormatting>
  <conditionalFormatting sqref="DB150:DE150">
    <cfRule type="cellIs" dxfId="815" priority="689" operator="equal">
      <formula>0</formula>
    </cfRule>
  </conditionalFormatting>
  <conditionalFormatting sqref="DB151:DE151">
    <cfRule type="cellIs" dxfId="814" priority="688" operator="equal">
      <formula>0</formula>
    </cfRule>
  </conditionalFormatting>
  <conditionalFormatting sqref="DB151:DE151">
    <cfRule type="cellIs" dxfId="813" priority="687" operator="equal">
      <formula>0</formula>
    </cfRule>
  </conditionalFormatting>
  <conditionalFormatting sqref="DB152:DE152">
    <cfRule type="cellIs" dxfId="812" priority="686" operator="equal">
      <formula>0</formula>
    </cfRule>
  </conditionalFormatting>
  <conditionalFormatting sqref="DB151:DE151">
    <cfRule type="cellIs" dxfId="811" priority="685" operator="equal">
      <formula>0</formula>
    </cfRule>
  </conditionalFormatting>
  <conditionalFormatting sqref="DB152:DE152">
    <cfRule type="cellIs" dxfId="810" priority="684" operator="equal">
      <formula>0</formula>
    </cfRule>
  </conditionalFormatting>
  <conditionalFormatting sqref="DB152:DE152">
    <cfRule type="cellIs" dxfId="809" priority="683" operator="equal">
      <formula>0</formula>
    </cfRule>
  </conditionalFormatting>
  <conditionalFormatting sqref="DB153:DE153">
    <cfRule type="cellIs" dxfId="808" priority="682" operator="equal">
      <formula>0</formula>
    </cfRule>
  </conditionalFormatting>
  <conditionalFormatting sqref="DB147:DE147">
    <cfRule type="cellIs" dxfId="807" priority="681" operator="equal">
      <formula>0</formula>
    </cfRule>
  </conditionalFormatting>
  <conditionalFormatting sqref="DB148:DE148">
    <cfRule type="cellIs" dxfId="806" priority="680" operator="equal">
      <formula>0</formula>
    </cfRule>
  </conditionalFormatting>
  <conditionalFormatting sqref="DB148:DE148">
    <cfRule type="cellIs" dxfId="805" priority="679" operator="equal">
      <formula>0</formula>
    </cfRule>
  </conditionalFormatting>
  <conditionalFormatting sqref="DB149:DE149">
    <cfRule type="cellIs" dxfId="804" priority="678" operator="equal">
      <formula>0</formula>
    </cfRule>
  </conditionalFormatting>
  <conditionalFormatting sqref="DB148:DE148">
    <cfRule type="cellIs" dxfId="803" priority="677" operator="equal">
      <formula>0</formula>
    </cfRule>
  </conditionalFormatting>
  <conditionalFormatting sqref="DB149:DE149">
    <cfRule type="cellIs" dxfId="802" priority="676" operator="equal">
      <formula>0</formula>
    </cfRule>
  </conditionalFormatting>
  <conditionalFormatting sqref="DB149:DE149">
    <cfRule type="cellIs" dxfId="801" priority="675" operator="equal">
      <formula>0</formula>
    </cfRule>
  </conditionalFormatting>
  <conditionalFormatting sqref="DB150:DE150">
    <cfRule type="cellIs" dxfId="800" priority="674" operator="equal">
      <formula>0</formula>
    </cfRule>
  </conditionalFormatting>
  <conditionalFormatting sqref="DB149:DE149">
    <cfRule type="cellIs" dxfId="799" priority="673" operator="equal">
      <formula>0</formula>
    </cfRule>
  </conditionalFormatting>
  <conditionalFormatting sqref="DB150:DE150">
    <cfRule type="cellIs" dxfId="798" priority="672" operator="equal">
      <formula>0</formula>
    </cfRule>
  </conditionalFormatting>
  <conditionalFormatting sqref="DB150:DE150">
    <cfRule type="cellIs" dxfId="797" priority="671" operator="equal">
      <formula>0</formula>
    </cfRule>
  </conditionalFormatting>
  <conditionalFormatting sqref="DB151:DE151">
    <cfRule type="cellIs" dxfId="796" priority="670" operator="equal">
      <formula>0</formula>
    </cfRule>
  </conditionalFormatting>
  <conditionalFormatting sqref="DB150:DE150">
    <cfRule type="cellIs" dxfId="795" priority="669" operator="equal">
      <formula>0</formula>
    </cfRule>
  </conditionalFormatting>
  <conditionalFormatting sqref="DB151:DE151">
    <cfRule type="cellIs" dxfId="794" priority="668" operator="equal">
      <formula>0</formula>
    </cfRule>
  </conditionalFormatting>
  <conditionalFormatting sqref="DB151:DE151">
    <cfRule type="cellIs" dxfId="793" priority="667" operator="equal">
      <formula>0</formula>
    </cfRule>
  </conditionalFormatting>
  <conditionalFormatting sqref="DB152:DE152">
    <cfRule type="cellIs" dxfId="792" priority="666" operator="equal">
      <formula>0</formula>
    </cfRule>
  </conditionalFormatting>
  <conditionalFormatting sqref="DB149:DE149">
    <cfRule type="cellIs" dxfId="791" priority="665" operator="equal">
      <formula>0</formula>
    </cfRule>
  </conditionalFormatting>
  <conditionalFormatting sqref="DB150:DE150">
    <cfRule type="cellIs" dxfId="790" priority="664" operator="equal">
      <formula>0</formula>
    </cfRule>
  </conditionalFormatting>
  <conditionalFormatting sqref="DB150:DE150">
    <cfRule type="cellIs" dxfId="789" priority="663" operator="equal">
      <formula>0</formula>
    </cfRule>
  </conditionalFormatting>
  <conditionalFormatting sqref="DB151:DE151">
    <cfRule type="cellIs" dxfId="788" priority="662" operator="equal">
      <formula>0</formula>
    </cfRule>
  </conditionalFormatting>
  <conditionalFormatting sqref="DB150:DE150">
    <cfRule type="cellIs" dxfId="787" priority="661" operator="equal">
      <formula>0</formula>
    </cfRule>
  </conditionalFormatting>
  <conditionalFormatting sqref="DB151:DE151">
    <cfRule type="cellIs" dxfId="786" priority="660" operator="equal">
      <formula>0</formula>
    </cfRule>
  </conditionalFormatting>
  <conditionalFormatting sqref="DB151:DE151">
    <cfRule type="cellIs" dxfId="785" priority="659" operator="equal">
      <formula>0</formula>
    </cfRule>
  </conditionalFormatting>
  <conditionalFormatting sqref="DB152:DE152">
    <cfRule type="cellIs" dxfId="784" priority="658" operator="equal">
      <formula>0</formula>
    </cfRule>
  </conditionalFormatting>
  <conditionalFormatting sqref="DB151:DE151">
    <cfRule type="cellIs" dxfId="783" priority="657" operator="equal">
      <formula>0</formula>
    </cfRule>
  </conditionalFormatting>
  <conditionalFormatting sqref="DB152:DE152">
    <cfRule type="cellIs" dxfId="782" priority="656" operator="equal">
      <formula>0</formula>
    </cfRule>
  </conditionalFormatting>
  <conditionalFormatting sqref="DB152:DE152">
    <cfRule type="cellIs" dxfId="781" priority="655" operator="equal">
      <formula>0</formula>
    </cfRule>
  </conditionalFormatting>
  <conditionalFormatting sqref="DB153:DE153">
    <cfRule type="cellIs" dxfId="780" priority="654" operator="equal">
      <formula>0</formula>
    </cfRule>
  </conditionalFormatting>
  <conditionalFormatting sqref="DB152:DE152">
    <cfRule type="cellIs" dxfId="779" priority="653" operator="equal">
      <formula>0</formula>
    </cfRule>
  </conditionalFormatting>
  <conditionalFormatting sqref="DB153:DE153">
    <cfRule type="cellIs" dxfId="778" priority="652" operator="equal">
      <formula>0</formula>
    </cfRule>
  </conditionalFormatting>
  <conditionalFormatting sqref="DB153:DE153">
    <cfRule type="cellIs" dxfId="777" priority="651" operator="equal">
      <formula>0</formula>
    </cfRule>
  </conditionalFormatting>
  <conditionalFormatting sqref="DB154:DE154">
    <cfRule type="cellIs" dxfId="776" priority="650" operator="equal">
      <formula>0</formula>
    </cfRule>
  </conditionalFormatting>
  <conditionalFormatting sqref="DB148:DE148">
    <cfRule type="cellIs" dxfId="775" priority="649" operator="equal">
      <formula>0</formula>
    </cfRule>
  </conditionalFormatting>
  <conditionalFormatting sqref="DB149:DE149">
    <cfRule type="cellIs" dxfId="774" priority="648" operator="equal">
      <formula>0</formula>
    </cfRule>
  </conditionalFormatting>
  <conditionalFormatting sqref="DB149:DE149">
    <cfRule type="cellIs" dxfId="773" priority="647" operator="equal">
      <formula>0</formula>
    </cfRule>
  </conditionalFormatting>
  <conditionalFormatting sqref="DB150:DE150">
    <cfRule type="cellIs" dxfId="772" priority="646" operator="equal">
      <formula>0</formula>
    </cfRule>
  </conditionalFormatting>
  <conditionalFormatting sqref="DB149:DE149">
    <cfRule type="cellIs" dxfId="771" priority="645" operator="equal">
      <formula>0</formula>
    </cfRule>
  </conditionalFormatting>
  <conditionalFormatting sqref="DB150:DE150">
    <cfRule type="cellIs" dxfId="770" priority="644" operator="equal">
      <formula>0</formula>
    </cfRule>
  </conditionalFormatting>
  <conditionalFormatting sqref="DB150:DE150">
    <cfRule type="cellIs" dxfId="769" priority="643" operator="equal">
      <formula>0</formula>
    </cfRule>
  </conditionalFormatting>
  <conditionalFormatting sqref="DB151:DE151">
    <cfRule type="cellIs" dxfId="768" priority="642" operator="equal">
      <formula>0</formula>
    </cfRule>
  </conditionalFormatting>
  <conditionalFormatting sqref="DB150:DE150">
    <cfRule type="cellIs" dxfId="767" priority="641" operator="equal">
      <formula>0</formula>
    </cfRule>
  </conditionalFormatting>
  <conditionalFormatting sqref="DB151:DE151">
    <cfRule type="cellIs" dxfId="766" priority="640" operator="equal">
      <formula>0</formula>
    </cfRule>
  </conditionalFormatting>
  <conditionalFormatting sqref="DB151:DE151">
    <cfRule type="cellIs" dxfId="765" priority="639" operator="equal">
      <formula>0</formula>
    </cfRule>
  </conditionalFormatting>
  <conditionalFormatting sqref="DB152:DE152">
    <cfRule type="cellIs" dxfId="764" priority="638" operator="equal">
      <formula>0</formula>
    </cfRule>
  </conditionalFormatting>
  <conditionalFormatting sqref="DB151:DE151">
    <cfRule type="cellIs" dxfId="763" priority="637" operator="equal">
      <formula>0</formula>
    </cfRule>
  </conditionalFormatting>
  <conditionalFormatting sqref="DB152:DE152">
    <cfRule type="cellIs" dxfId="762" priority="636" operator="equal">
      <formula>0</formula>
    </cfRule>
  </conditionalFormatting>
  <conditionalFormatting sqref="DB152:DE152">
    <cfRule type="cellIs" dxfId="761" priority="635" operator="equal">
      <formula>0</formula>
    </cfRule>
  </conditionalFormatting>
  <conditionalFormatting sqref="DB153:DE153">
    <cfRule type="cellIs" dxfId="760" priority="634" operator="equal">
      <formula>0</formula>
    </cfRule>
  </conditionalFormatting>
  <conditionalFormatting sqref="DB154:DE154">
    <cfRule type="cellIs" dxfId="759" priority="633" operator="equal">
      <formula>0</formula>
    </cfRule>
  </conditionalFormatting>
  <conditionalFormatting sqref="DB148:DE148">
    <cfRule type="cellIs" dxfId="758" priority="632" operator="equal">
      <formula>0</formula>
    </cfRule>
  </conditionalFormatting>
  <conditionalFormatting sqref="DB149:DE149">
    <cfRule type="cellIs" dxfId="757" priority="631" operator="equal">
      <formula>0</formula>
    </cfRule>
  </conditionalFormatting>
  <conditionalFormatting sqref="DB149:DE149">
    <cfRule type="cellIs" dxfId="756" priority="630" operator="equal">
      <formula>0</formula>
    </cfRule>
  </conditionalFormatting>
  <conditionalFormatting sqref="DB150:DE150">
    <cfRule type="cellIs" dxfId="755" priority="629" operator="equal">
      <formula>0</formula>
    </cfRule>
  </conditionalFormatting>
  <conditionalFormatting sqref="DB149:DE149">
    <cfRule type="cellIs" dxfId="754" priority="628" operator="equal">
      <formula>0</formula>
    </cfRule>
  </conditionalFormatting>
  <conditionalFormatting sqref="DB150:DE150">
    <cfRule type="cellIs" dxfId="753" priority="627" operator="equal">
      <formula>0</formula>
    </cfRule>
  </conditionalFormatting>
  <conditionalFormatting sqref="DB150:DE150">
    <cfRule type="cellIs" dxfId="752" priority="626" operator="equal">
      <formula>0</formula>
    </cfRule>
  </conditionalFormatting>
  <conditionalFormatting sqref="DB151:DE151">
    <cfRule type="cellIs" dxfId="751" priority="625" operator="equal">
      <formula>0</formula>
    </cfRule>
  </conditionalFormatting>
  <conditionalFormatting sqref="DB150:DE150">
    <cfRule type="cellIs" dxfId="750" priority="624" operator="equal">
      <formula>0</formula>
    </cfRule>
  </conditionalFormatting>
  <conditionalFormatting sqref="DB151:DE151">
    <cfRule type="cellIs" dxfId="749" priority="623" operator="equal">
      <formula>0</formula>
    </cfRule>
  </conditionalFormatting>
  <conditionalFormatting sqref="DB151:DE151">
    <cfRule type="cellIs" dxfId="748" priority="622" operator="equal">
      <formula>0</formula>
    </cfRule>
  </conditionalFormatting>
  <conditionalFormatting sqref="DB152:DE152">
    <cfRule type="cellIs" dxfId="747" priority="621" operator="equal">
      <formula>0</formula>
    </cfRule>
  </conditionalFormatting>
  <conditionalFormatting sqref="DB151:DE151">
    <cfRule type="cellIs" dxfId="746" priority="620" operator="equal">
      <formula>0</formula>
    </cfRule>
  </conditionalFormatting>
  <conditionalFormatting sqref="DB152:DE152">
    <cfRule type="cellIs" dxfId="745" priority="619" operator="equal">
      <formula>0</formula>
    </cfRule>
  </conditionalFormatting>
  <conditionalFormatting sqref="DB152:DE152">
    <cfRule type="cellIs" dxfId="744" priority="618" operator="equal">
      <formula>0</formula>
    </cfRule>
  </conditionalFormatting>
  <conditionalFormatting sqref="DB153:DE153">
    <cfRule type="cellIs" dxfId="743" priority="617" operator="equal">
      <formula>0</formula>
    </cfRule>
  </conditionalFormatting>
  <conditionalFormatting sqref="DB147:DE147">
    <cfRule type="cellIs" dxfId="742" priority="616" operator="equal">
      <formula>0</formula>
    </cfRule>
  </conditionalFormatting>
  <conditionalFormatting sqref="DB148:DE148">
    <cfRule type="cellIs" dxfId="741" priority="615" operator="equal">
      <formula>0</formula>
    </cfRule>
  </conditionalFormatting>
  <conditionalFormatting sqref="DB148:DE148">
    <cfRule type="cellIs" dxfId="740" priority="614" operator="equal">
      <formula>0</formula>
    </cfRule>
  </conditionalFormatting>
  <conditionalFormatting sqref="DB149:DE149">
    <cfRule type="cellIs" dxfId="739" priority="613" operator="equal">
      <formula>0</formula>
    </cfRule>
  </conditionalFormatting>
  <conditionalFormatting sqref="DB148:DE148">
    <cfRule type="cellIs" dxfId="738" priority="612" operator="equal">
      <formula>0</formula>
    </cfRule>
  </conditionalFormatting>
  <conditionalFormatting sqref="DB149:DE149">
    <cfRule type="cellIs" dxfId="737" priority="611" operator="equal">
      <formula>0</formula>
    </cfRule>
  </conditionalFormatting>
  <conditionalFormatting sqref="DB149:DE149">
    <cfRule type="cellIs" dxfId="736" priority="610" operator="equal">
      <formula>0</formula>
    </cfRule>
  </conditionalFormatting>
  <conditionalFormatting sqref="DB150:DE150">
    <cfRule type="cellIs" dxfId="735" priority="609" operator="equal">
      <formula>0</formula>
    </cfRule>
  </conditionalFormatting>
  <conditionalFormatting sqref="DB149:DE149">
    <cfRule type="cellIs" dxfId="734" priority="608" operator="equal">
      <formula>0</formula>
    </cfRule>
  </conditionalFormatting>
  <conditionalFormatting sqref="DB150:DE150">
    <cfRule type="cellIs" dxfId="733" priority="607" operator="equal">
      <formula>0</formula>
    </cfRule>
  </conditionalFormatting>
  <conditionalFormatting sqref="DB150:DE150">
    <cfRule type="cellIs" dxfId="732" priority="606" operator="equal">
      <formula>0</formula>
    </cfRule>
  </conditionalFormatting>
  <conditionalFormatting sqref="DB151:DE151">
    <cfRule type="cellIs" dxfId="731" priority="605" operator="equal">
      <formula>0</formula>
    </cfRule>
  </conditionalFormatting>
  <conditionalFormatting sqref="DB150:DE150">
    <cfRule type="cellIs" dxfId="730" priority="604" operator="equal">
      <formula>0</formula>
    </cfRule>
  </conditionalFormatting>
  <conditionalFormatting sqref="DB151:DE151">
    <cfRule type="cellIs" dxfId="729" priority="603" operator="equal">
      <formula>0</formula>
    </cfRule>
  </conditionalFormatting>
  <conditionalFormatting sqref="DB151:DE151">
    <cfRule type="cellIs" dxfId="728" priority="602" operator="equal">
      <formula>0</formula>
    </cfRule>
  </conditionalFormatting>
  <conditionalFormatting sqref="DB152:DE152">
    <cfRule type="cellIs" dxfId="727" priority="601" operator="equal">
      <formula>0</formula>
    </cfRule>
  </conditionalFormatting>
  <conditionalFormatting sqref="DB150:DE150">
    <cfRule type="cellIs" dxfId="726" priority="600" operator="equal">
      <formula>0</formula>
    </cfRule>
  </conditionalFormatting>
  <conditionalFormatting sqref="DB151:DE151">
    <cfRule type="cellIs" dxfId="725" priority="599" operator="equal">
      <formula>0</formula>
    </cfRule>
  </conditionalFormatting>
  <conditionalFormatting sqref="DB151:DE151">
    <cfRule type="cellIs" dxfId="724" priority="598" operator="equal">
      <formula>0</formula>
    </cfRule>
  </conditionalFormatting>
  <conditionalFormatting sqref="DB152:DE152">
    <cfRule type="cellIs" dxfId="723" priority="597" operator="equal">
      <formula>0</formula>
    </cfRule>
  </conditionalFormatting>
  <conditionalFormatting sqref="DB151:DE151">
    <cfRule type="cellIs" dxfId="722" priority="596" operator="equal">
      <formula>0</formula>
    </cfRule>
  </conditionalFormatting>
  <conditionalFormatting sqref="DB152:DE152">
    <cfRule type="cellIs" dxfId="721" priority="595" operator="equal">
      <formula>0</formula>
    </cfRule>
  </conditionalFormatting>
  <conditionalFormatting sqref="DB152:DE152">
    <cfRule type="cellIs" dxfId="720" priority="594" operator="equal">
      <formula>0</formula>
    </cfRule>
  </conditionalFormatting>
  <conditionalFormatting sqref="DB153:DE153">
    <cfRule type="cellIs" dxfId="719" priority="593" operator="equal">
      <formula>0</formula>
    </cfRule>
  </conditionalFormatting>
  <conditionalFormatting sqref="DB152:DE152">
    <cfRule type="cellIs" dxfId="718" priority="592" operator="equal">
      <formula>0</formula>
    </cfRule>
  </conditionalFormatting>
  <conditionalFormatting sqref="DB153:DE153">
    <cfRule type="cellIs" dxfId="717" priority="591" operator="equal">
      <formula>0</formula>
    </cfRule>
  </conditionalFormatting>
  <conditionalFormatting sqref="DB153:DE153">
    <cfRule type="cellIs" dxfId="716" priority="590" operator="equal">
      <formula>0</formula>
    </cfRule>
  </conditionalFormatting>
  <conditionalFormatting sqref="DB154:DE154">
    <cfRule type="cellIs" dxfId="715" priority="589" operator="equal">
      <formula>0</formula>
    </cfRule>
  </conditionalFormatting>
  <conditionalFormatting sqref="DB153:DE153">
    <cfRule type="cellIs" dxfId="714" priority="588" operator="equal">
      <formula>0</formula>
    </cfRule>
  </conditionalFormatting>
  <conditionalFormatting sqref="DB154:DE154">
    <cfRule type="cellIs" dxfId="713" priority="587" operator="equal">
      <formula>0</formula>
    </cfRule>
  </conditionalFormatting>
  <conditionalFormatting sqref="DB154:DE154">
    <cfRule type="cellIs" dxfId="712" priority="586" operator="equal">
      <formula>0</formula>
    </cfRule>
  </conditionalFormatting>
  <conditionalFormatting sqref="DB149:DE149">
    <cfRule type="cellIs" dxfId="711" priority="585" operator="equal">
      <formula>0</formula>
    </cfRule>
  </conditionalFormatting>
  <conditionalFormatting sqref="DB150:DE150">
    <cfRule type="cellIs" dxfId="710" priority="584" operator="equal">
      <formula>0</formula>
    </cfRule>
  </conditionalFormatting>
  <conditionalFormatting sqref="DB150:DE150">
    <cfRule type="cellIs" dxfId="709" priority="583" operator="equal">
      <formula>0</formula>
    </cfRule>
  </conditionalFormatting>
  <conditionalFormatting sqref="DB151:DE151">
    <cfRule type="cellIs" dxfId="708" priority="582" operator="equal">
      <formula>0</formula>
    </cfRule>
  </conditionalFormatting>
  <conditionalFormatting sqref="DB150:DE150">
    <cfRule type="cellIs" dxfId="707" priority="581" operator="equal">
      <formula>0</formula>
    </cfRule>
  </conditionalFormatting>
  <conditionalFormatting sqref="DB151:DE151">
    <cfRule type="cellIs" dxfId="706" priority="580" operator="equal">
      <formula>0</formula>
    </cfRule>
  </conditionalFormatting>
  <conditionalFormatting sqref="DB151:DE151">
    <cfRule type="cellIs" dxfId="705" priority="579" operator="equal">
      <formula>0</formula>
    </cfRule>
  </conditionalFormatting>
  <conditionalFormatting sqref="DB152:DE152">
    <cfRule type="cellIs" dxfId="704" priority="578" operator="equal">
      <formula>0</formula>
    </cfRule>
  </conditionalFormatting>
  <conditionalFormatting sqref="DB151:DE151">
    <cfRule type="cellIs" dxfId="703" priority="577" operator="equal">
      <formula>0</formula>
    </cfRule>
  </conditionalFormatting>
  <conditionalFormatting sqref="DB152:DE152">
    <cfRule type="cellIs" dxfId="702" priority="576" operator="equal">
      <formula>0</formula>
    </cfRule>
  </conditionalFormatting>
  <conditionalFormatting sqref="DB152:DE152">
    <cfRule type="cellIs" dxfId="701" priority="575" operator="equal">
      <formula>0</formula>
    </cfRule>
  </conditionalFormatting>
  <conditionalFormatting sqref="DB153:DE153">
    <cfRule type="cellIs" dxfId="700" priority="574" operator="equal">
      <formula>0</formula>
    </cfRule>
  </conditionalFormatting>
  <conditionalFormatting sqref="DB152:DE152">
    <cfRule type="cellIs" dxfId="699" priority="573" operator="equal">
      <formula>0</formula>
    </cfRule>
  </conditionalFormatting>
  <conditionalFormatting sqref="DB153:DE153">
    <cfRule type="cellIs" dxfId="698" priority="572" operator="equal">
      <formula>0</formula>
    </cfRule>
  </conditionalFormatting>
  <conditionalFormatting sqref="DB153:DE153">
    <cfRule type="cellIs" dxfId="697" priority="571" operator="equal">
      <formula>0</formula>
    </cfRule>
  </conditionalFormatting>
  <conditionalFormatting sqref="DB154:DE154">
    <cfRule type="cellIs" dxfId="696" priority="570" operator="equal">
      <formula>0</formula>
    </cfRule>
  </conditionalFormatting>
  <conditionalFormatting sqref="DB149:DE149">
    <cfRule type="cellIs" dxfId="695" priority="569" operator="equal">
      <formula>0</formula>
    </cfRule>
  </conditionalFormatting>
  <conditionalFormatting sqref="DB150:DE150">
    <cfRule type="cellIs" dxfId="694" priority="568" operator="equal">
      <formula>0</formula>
    </cfRule>
  </conditionalFormatting>
  <conditionalFormatting sqref="DB150:DE150">
    <cfRule type="cellIs" dxfId="693" priority="567" operator="equal">
      <formula>0</formula>
    </cfRule>
  </conditionalFormatting>
  <conditionalFormatting sqref="DB151:DE151">
    <cfRule type="cellIs" dxfId="692" priority="566" operator="equal">
      <formula>0</formula>
    </cfRule>
  </conditionalFormatting>
  <conditionalFormatting sqref="DB150:DE150">
    <cfRule type="cellIs" dxfId="691" priority="565" operator="equal">
      <formula>0</formula>
    </cfRule>
  </conditionalFormatting>
  <conditionalFormatting sqref="DB151:DE151">
    <cfRule type="cellIs" dxfId="690" priority="564" operator="equal">
      <formula>0</formula>
    </cfRule>
  </conditionalFormatting>
  <conditionalFormatting sqref="DB151:DE151">
    <cfRule type="cellIs" dxfId="689" priority="563" operator="equal">
      <formula>0</formula>
    </cfRule>
  </conditionalFormatting>
  <conditionalFormatting sqref="DB152:DE152">
    <cfRule type="cellIs" dxfId="688" priority="562" operator="equal">
      <formula>0</formula>
    </cfRule>
  </conditionalFormatting>
  <conditionalFormatting sqref="DB151:DE151">
    <cfRule type="cellIs" dxfId="687" priority="561" operator="equal">
      <formula>0</formula>
    </cfRule>
  </conditionalFormatting>
  <conditionalFormatting sqref="DB152:DE152">
    <cfRule type="cellIs" dxfId="686" priority="560" operator="equal">
      <formula>0</formula>
    </cfRule>
  </conditionalFormatting>
  <conditionalFormatting sqref="DB152:DE152">
    <cfRule type="cellIs" dxfId="685" priority="559" operator="equal">
      <formula>0</formula>
    </cfRule>
  </conditionalFormatting>
  <conditionalFormatting sqref="DB153:DE153">
    <cfRule type="cellIs" dxfId="684" priority="558" operator="equal">
      <formula>0</formula>
    </cfRule>
  </conditionalFormatting>
  <conditionalFormatting sqref="DB152:DE152">
    <cfRule type="cellIs" dxfId="683" priority="557" operator="equal">
      <formula>0</formula>
    </cfRule>
  </conditionalFormatting>
  <conditionalFormatting sqref="DB153:DE153">
    <cfRule type="cellIs" dxfId="682" priority="556" operator="equal">
      <formula>0</formula>
    </cfRule>
  </conditionalFormatting>
  <conditionalFormatting sqref="DB153:DE153">
    <cfRule type="cellIs" dxfId="681" priority="555" operator="equal">
      <formula>0</formula>
    </cfRule>
  </conditionalFormatting>
  <conditionalFormatting sqref="DB154:DE154">
    <cfRule type="cellIs" dxfId="680" priority="554" operator="equal">
      <formula>0</formula>
    </cfRule>
  </conditionalFormatting>
  <conditionalFormatting sqref="DB148:DE148">
    <cfRule type="cellIs" dxfId="679" priority="553" operator="equal">
      <formula>0</formula>
    </cfRule>
  </conditionalFormatting>
  <conditionalFormatting sqref="DB149:DE149">
    <cfRule type="cellIs" dxfId="678" priority="552" operator="equal">
      <formula>0</formula>
    </cfRule>
  </conditionalFormatting>
  <conditionalFormatting sqref="DB149:DE149">
    <cfRule type="cellIs" dxfId="677" priority="551" operator="equal">
      <formula>0</formula>
    </cfRule>
  </conditionalFormatting>
  <conditionalFormatting sqref="DB150:DE150">
    <cfRule type="cellIs" dxfId="676" priority="550" operator="equal">
      <formula>0</formula>
    </cfRule>
  </conditionalFormatting>
  <conditionalFormatting sqref="DB149:DE149">
    <cfRule type="cellIs" dxfId="675" priority="549" operator="equal">
      <formula>0</formula>
    </cfRule>
  </conditionalFormatting>
  <conditionalFormatting sqref="DB150:DE150">
    <cfRule type="cellIs" dxfId="674" priority="548" operator="equal">
      <formula>0</formula>
    </cfRule>
  </conditionalFormatting>
  <conditionalFormatting sqref="DB150:DE150">
    <cfRule type="cellIs" dxfId="673" priority="547" operator="equal">
      <formula>0</formula>
    </cfRule>
  </conditionalFormatting>
  <conditionalFormatting sqref="DB151:DE151">
    <cfRule type="cellIs" dxfId="672" priority="546" operator="equal">
      <formula>0</formula>
    </cfRule>
  </conditionalFormatting>
  <conditionalFormatting sqref="DB150:DE150">
    <cfRule type="cellIs" dxfId="671" priority="545" operator="equal">
      <formula>0</formula>
    </cfRule>
  </conditionalFormatting>
  <conditionalFormatting sqref="DB151:DE151">
    <cfRule type="cellIs" dxfId="670" priority="544" operator="equal">
      <formula>0</formula>
    </cfRule>
  </conditionalFormatting>
  <conditionalFormatting sqref="DB151:DE151">
    <cfRule type="cellIs" dxfId="669" priority="543" operator="equal">
      <formula>0</formula>
    </cfRule>
  </conditionalFormatting>
  <conditionalFormatting sqref="DB152:DE152">
    <cfRule type="cellIs" dxfId="668" priority="542" operator="equal">
      <formula>0</formula>
    </cfRule>
  </conditionalFormatting>
  <conditionalFormatting sqref="DB151:DE151">
    <cfRule type="cellIs" dxfId="667" priority="541" operator="equal">
      <formula>0</formula>
    </cfRule>
  </conditionalFormatting>
  <conditionalFormatting sqref="DB152:DE152">
    <cfRule type="cellIs" dxfId="666" priority="540" operator="equal">
      <formula>0</formula>
    </cfRule>
  </conditionalFormatting>
  <conditionalFormatting sqref="DB152:DE152">
    <cfRule type="cellIs" dxfId="665" priority="539" operator="equal">
      <formula>0</formula>
    </cfRule>
  </conditionalFormatting>
  <conditionalFormatting sqref="DB153:DE153">
    <cfRule type="cellIs" dxfId="664" priority="538" operator="equal">
      <formula>0</formula>
    </cfRule>
  </conditionalFormatting>
  <conditionalFormatting sqref="DB150:DE150">
    <cfRule type="cellIs" dxfId="663" priority="537" operator="equal">
      <formula>0</formula>
    </cfRule>
  </conditionalFormatting>
  <conditionalFormatting sqref="DB151:DE151">
    <cfRule type="cellIs" dxfId="662" priority="536" operator="equal">
      <formula>0</formula>
    </cfRule>
  </conditionalFormatting>
  <conditionalFormatting sqref="DB151:DE151">
    <cfRule type="cellIs" dxfId="661" priority="535" operator="equal">
      <formula>0</formula>
    </cfRule>
  </conditionalFormatting>
  <conditionalFormatting sqref="DB152:DE152">
    <cfRule type="cellIs" dxfId="660" priority="534" operator="equal">
      <formula>0</formula>
    </cfRule>
  </conditionalFormatting>
  <conditionalFormatting sqref="DB151:DE151">
    <cfRule type="cellIs" dxfId="659" priority="533" operator="equal">
      <formula>0</formula>
    </cfRule>
  </conditionalFormatting>
  <conditionalFormatting sqref="DB152:DE152">
    <cfRule type="cellIs" dxfId="658" priority="532" operator="equal">
      <formula>0</formula>
    </cfRule>
  </conditionalFormatting>
  <conditionalFormatting sqref="DB152:DE152">
    <cfRule type="cellIs" dxfId="657" priority="531" operator="equal">
      <formula>0</formula>
    </cfRule>
  </conditionalFormatting>
  <conditionalFormatting sqref="DB153:DE153">
    <cfRule type="cellIs" dxfId="656" priority="530" operator="equal">
      <formula>0</formula>
    </cfRule>
  </conditionalFormatting>
  <conditionalFormatting sqref="DB152:DE152">
    <cfRule type="cellIs" dxfId="655" priority="529" operator="equal">
      <formula>0</formula>
    </cfRule>
  </conditionalFormatting>
  <conditionalFormatting sqref="DB153:DE153">
    <cfRule type="cellIs" dxfId="654" priority="528" operator="equal">
      <formula>0</formula>
    </cfRule>
  </conditionalFormatting>
  <conditionalFormatting sqref="DB153:DE153">
    <cfRule type="cellIs" dxfId="653" priority="527" operator="equal">
      <formula>0</formula>
    </cfRule>
  </conditionalFormatting>
  <conditionalFormatting sqref="DB154:DE154">
    <cfRule type="cellIs" dxfId="652" priority="526" operator="equal">
      <formula>0</formula>
    </cfRule>
  </conditionalFormatting>
  <conditionalFormatting sqref="DB153:DE153">
    <cfRule type="cellIs" dxfId="651" priority="525" operator="equal">
      <formula>0</formula>
    </cfRule>
  </conditionalFormatting>
  <conditionalFormatting sqref="DB154:DE154">
    <cfRule type="cellIs" dxfId="650" priority="524" operator="equal">
      <formula>0</formula>
    </cfRule>
  </conditionalFormatting>
  <conditionalFormatting sqref="DB154:DE154">
    <cfRule type="cellIs" dxfId="649" priority="523" operator="equal">
      <formula>0</formula>
    </cfRule>
  </conditionalFormatting>
  <conditionalFormatting sqref="DB155:DE155">
    <cfRule type="cellIs" dxfId="648" priority="522" operator="equal">
      <formula>0</formula>
    </cfRule>
  </conditionalFormatting>
  <conditionalFormatting sqref="DB149:DE149">
    <cfRule type="cellIs" dxfId="647" priority="521" operator="equal">
      <formula>0</formula>
    </cfRule>
  </conditionalFormatting>
  <conditionalFormatting sqref="DB150:DE150">
    <cfRule type="cellIs" dxfId="646" priority="520" operator="equal">
      <formula>0</formula>
    </cfRule>
  </conditionalFormatting>
  <conditionalFormatting sqref="DB150:DE150">
    <cfRule type="cellIs" dxfId="645" priority="519" operator="equal">
      <formula>0</formula>
    </cfRule>
  </conditionalFormatting>
  <conditionalFormatting sqref="DB151:DE151">
    <cfRule type="cellIs" dxfId="644" priority="518" operator="equal">
      <formula>0</formula>
    </cfRule>
  </conditionalFormatting>
  <conditionalFormatting sqref="DB150:DE150">
    <cfRule type="cellIs" dxfId="643" priority="517" operator="equal">
      <formula>0</formula>
    </cfRule>
  </conditionalFormatting>
  <conditionalFormatting sqref="DB151:DE151">
    <cfRule type="cellIs" dxfId="642" priority="516" operator="equal">
      <formula>0</formula>
    </cfRule>
  </conditionalFormatting>
  <conditionalFormatting sqref="DB151:DE151">
    <cfRule type="cellIs" dxfId="641" priority="515" operator="equal">
      <formula>0</formula>
    </cfRule>
  </conditionalFormatting>
  <conditionalFormatting sqref="DB152:DE152">
    <cfRule type="cellIs" dxfId="640" priority="514" operator="equal">
      <formula>0</formula>
    </cfRule>
  </conditionalFormatting>
  <conditionalFormatting sqref="DB151:DE151">
    <cfRule type="cellIs" dxfId="639" priority="513" operator="equal">
      <formula>0</formula>
    </cfRule>
  </conditionalFormatting>
  <conditionalFormatting sqref="DB152:DE152">
    <cfRule type="cellIs" dxfId="638" priority="512" operator="equal">
      <formula>0</formula>
    </cfRule>
  </conditionalFormatting>
  <conditionalFormatting sqref="DB152:DE152">
    <cfRule type="cellIs" dxfId="637" priority="511" operator="equal">
      <formula>0</formula>
    </cfRule>
  </conditionalFormatting>
  <conditionalFormatting sqref="DB153:DE153">
    <cfRule type="cellIs" dxfId="636" priority="510" operator="equal">
      <formula>0</formula>
    </cfRule>
  </conditionalFormatting>
  <conditionalFormatting sqref="DB152:DE152">
    <cfRule type="cellIs" dxfId="635" priority="509" operator="equal">
      <formula>0</formula>
    </cfRule>
  </conditionalFormatting>
  <conditionalFormatting sqref="DB153:DE153">
    <cfRule type="cellIs" dxfId="634" priority="508" operator="equal">
      <formula>0</formula>
    </cfRule>
  </conditionalFormatting>
  <conditionalFormatting sqref="DB153:DE153">
    <cfRule type="cellIs" dxfId="633" priority="507" operator="equal">
      <formula>0</formula>
    </cfRule>
  </conditionalFormatting>
  <conditionalFormatting sqref="DB154:DE154">
    <cfRule type="cellIs" dxfId="632" priority="506" operator="equal">
      <formula>0</formula>
    </cfRule>
  </conditionalFormatting>
  <conditionalFormatting sqref="DB155:DE155">
    <cfRule type="cellIs" dxfId="631" priority="505" operator="equal">
      <formula>0</formula>
    </cfRule>
  </conditionalFormatting>
  <conditionalFormatting sqref="DB149:DE149">
    <cfRule type="cellIs" dxfId="630" priority="504" operator="equal">
      <formula>0</formula>
    </cfRule>
  </conditionalFormatting>
  <conditionalFormatting sqref="DB150:DE150">
    <cfRule type="cellIs" dxfId="629" priority="503" operator="equal">
      <formula>0</formula>
    </cfRule>
  </conditionalFormatting>
  <conditionalFormatting sqref="DB150:DE150">
    <cfRule type="cellIs" dxfId="628" priority="502" operator="equal">
      <formula>0</formula>
    </cfRule>
  </conditionalFormatting>
  <conditionalFormatting sqref="DB151:DE151">
    <cfRule type="cellIs" dxfId="627" priority="501" operator="equal">
      <formula>0</formula>
    </cfRule>
  </conditionalFormatting>
  <conditionalFormatting sqref="DB150:DE150">
    <cfRule type="cellIs" dxfId="626" priority="500" operator="equal">
      <formula>0</formula>
    </cfRule>
  </conditionalFormatting>
  <conditionalFormatting sqref="DB151:DE151">
    <cfRule type="cellIs" dxfId="625" priority="499" operator="equal">
      <formula>0</formula>
    </cfRule>
  </conditionalFormatting>
  <conditionalFormatting sqref="DB151:DE151">
    <cfRule type="cellIs" dxfId="624" priority="498" operator="equal">
      <formula>0</formula>
    </cfRule>
  </conditionalFormatting>
  <conditionalFormatting sqref="DB152:DE152">
    <cfRule type="cellIs" dxfId="623" priority="497" operator="equal">
      <formula>0</formula>
    </cfRule>
  </conditionalFormatting>
  <conditionalFormatting sqref="DB151:DE151">
    <cfRule type="cellIs" dxfId="622" priority="496" operator="equal">
      <formula>0</formula>
    </cfRule>
  </conditionalFormatting>
  <conditionalFormatting sqref="DB152:DE152">
    <cfRule type="cellIs" dxfId="621" priority="495" operator="equal">
      <formula>0</formula>
    </cfRule>
  </conditionalFormatting>
  <conditionalFormatting sqref="DB152:DE152">
    <cfRule type="cellIs" dxfId="620" priority="494" operator="equal">
      <formula>0</formula>
    </cfRule>
  </conditionalFormatting>
  <conditionalFormatting sqref="DB153:DE153">
    <cfRule type="cellIs" dxfId="619" priority="493" operator="equal">
      <formula>0</formula>
    </cfRule>
  </conditionalFormatting>
  <conditionalFormatting sqref="DB152:DE152">
    <cfRule type="cellIs" dxfId="618" priority="492" operator="equal">
      <formula>0</formula>
    </cfRule>
  </conditionalFormatting>
  <conditionalFormatting sqref="DB153:DE153">
    <cfRule type="cellIs" dxfId="617" priority="491" operator="equal">
      <formula>0</formula>
    </cfRule>
  </conditionalFormatting>
  <conditionalFormatting sqref="DB153:DE153">
    <cfRule type="cellIs" dxfId="616" priority="490" operator="equal">
      <formula>0</formula>
    </cfRule>
  </conditionalFormatting>
  <conditionalFormatting sqref="DB154:DE154">
    <cfRule type="cellIs" dxfId="615" priority="489" operator="equal">
      <formula>0</formula>
    </cfRule>
  </conditionalFormatting>
  <conditionalFormatting sqref="DB148:DE148">
    <cfRule type="cellIs" dxfId="614" priority="488" operator="equal">
      <formula>0</formula>
    </cfRule>
  </conditionalFormatting>
  <conditionalFormatting sqref="DB149:DE149">
    <cfRule type="cellIs" dxfId="613" priority="487" operator="equal">
      <formula>0</formula>
    </cfRule>
  </conditionalFormatting>
  <conditionalFormatting sqref="DB149:DE149">
    <cfRule type="cellIs" dxfId="612" priority="486" operator="equal">
      <formula>0</formula>
    </cfRule>
  </conditionalFormatting>
  <conditionalFormatting sqref="DB150:DE150">
    <cfRule type="cellIs" dxfId="611" priority="485" operator="equal">
      <formula>0</formula>
    </cfRule>
  </conditionalFormatting>
  <conditionalFormatting sqref="DB149:DE149">
    <cfRule type="cellIs" dxfId="610" priority="484" operator="equal">
      <formula>0</formula>
    </cfRule>
  </conditionalFormatting>
  <conditionalFormatting sqref="DB150:DE150">
    <cfRule type="cellIs" dxfId="609" priority="483" operator="equal">
      <formula>0</formula>
    </cfRule>
  </conditionalFormatting>
  <conditionalFormatting sqref="DB150:DE150">
    <cfRule type="cellIs" dxfId="608" priority="482" operator="equal">
      <formula>0</formula>
    </cfRule>
  </conditionalFormatting>
  <conditionalFormatting sqref="DB151:DE151">
    <cfRule type="cellIs" dxfId="607" priority="481" operator="equal">
      <formula>0</formula>
    </cfRule>
  </conditionalFormatting>
  <conditionalFormatting sqref="DB150:DE150">
    <cfRule type="cellIs" dxfId="606" priority="480" operator="equal">
      <formula>0</formula>
    </cfRule>
  </conditionalFormatting>
  <conditionalFormatting sqref="DB151:DE151">
    <cfRule type="cellIs" dxfId="605" priority="479" operator="equal">
      <formula>0</formula>
    </cfRule>
  </conditionalFormatting>
  <conditionalFormatting sqref="DB151:DE151">
    <cfRule type="cellIs" dxfId="604" priority="478" operator="equal">
      <formula>0</formula>
    </cfRule>
  </conditionalFormatting>
  <conditionalFormatting sqref="DB152:DE152">
    <cfRule type="cellIs" dxfId="603" priority="477" operator="equal">
      <formula>0</formula>
    </cfRule>
  </conditionalFormatting>
  <conditionalFormatting sqref="DB151:DE151">
    <cfRule type="cellIs" dxfId="602" priority="476" operator="equal">
      <formula>0</formula>
    </cfRule>
  </conditionalFormatting>
  <conditionalFormatting sqref="DB152:DE152">
    <cfRule type="cellIs" dxfId="601" priority="475" operator="equal">
      <formula>0</formula>
    </cfRule>
  </conditionalFormatting>
  <conditionalFormatting sqref="DB152:DE152">
    <cfRule type="cellIs" dxfId="600" priority="474" operator="equal">
      <formula>0</formula>
    </cfRule>
  </conditionalFormatting>
  <conditionalFormatting sqref="DB153:DE153">
    <cfRule type="cellIs" dxfId="599" priority="473" operator="equal">
      <formula>0</formula>
    </cfRule>
  </conditionalFormatting>
  <conditionalFormatting sqref="DB151:DE151">
    <cfRule type="cellIs" dxfId="598" priority="472" operator="equal">
      <formula>0</formula>
    </cfRule>
  </conditionalFormatting>
  <conditionalFormatting sqref="DB152:DE152">
    <cfRule type="cellIs" dxfId="597" priority="471" operator="equal">
      <formula>0</formula>
    </cfRule>
  </conditionalFormatting>
  <conditionalFormatting sqref="DB152:DE152">
    <cfRule type="cellIs" dxfId="596" priority="470" operator="equal">
      <formula>0</formula>
    </cfRule>
  </conditionalFormatting>
  <conditionalFormatting sqref="DB153:DE153">
    <cfRule type="cellIs" dxfId="595" priority="469" operator="equal">
      <formula>0</formula>
    </cfRule>
  </conditionalFormatting>
  <conditionalFormatting sqref="DB152:DE152">
    <cfRule type="cellIs" dxfId="594" priority="468" operator="equal">
      <formula>0</formula>
    </cfRule>
  </conditionalFormatting>
  <conditionalFormatting sqref="DB153:DE153">
    <cfRule type="cellIs" dxfId="593" priority="467" operator="equal">
      <formula>0</formula>
    </cfRule>
  </conditionalFormatting>
  <conditionalFormatting sqref="DB153:DE153">
    <cfRule type="cellIs" dxfId="592" priority="466" operator="equal">
      <formula>0</formula>
    </cfRule>
  </conditionalFormatting>
  <conditionalFormatting sqref="DB154:DE154">
    <cfRule type="cellIs" dxfId="591" priority="465" operator="equal">
      <formula>0</formula>
    </cfRule>
  </conditionalFormatting>
  <conditionalFormatting sqref="DB153:DE153">
    <cfRule type="cellIs" dxfId="590" priority="464" operator="equal">
      <formula>0</formula>
    </cfRule>
  </conditionalFormatting>
  <conditionalFormatting sqref="DB154:DE154">
    <cfRule type="cellIs" dxfId="589" priority="463" operator="equal">
      <formula>0</formula>
    </cfRule>
  </conditionalFormatting>
  <conditionalFormatting sqref="DB154:DE154">
    <cfRule type="cellIs" dxfId="588" priority="462" operator="equal">
      <formula>0</formula>
    </cfRule>
  </conditionalFormatting>
  <conditionalFormatting sqref="DB155:DE155">
    <cfRule type="cellIs" dxfId="587" priority="461" operator="equal">
      <formula>0</formula>
    </cfRule>
  </conditionalFormatting>
  <conditionalFormatting sqref="DB154:DE154">
    <cfRule type="cellIs" dxfId="586" priority="460" operator="equal">
      <formula>0</formula>
    </cfRule>
  </conditionalFormatting>
  <conditionalFormatting sqref="DB155:DE155">
    <cfRule type="cellIs" dxfId="585" priority="459" operator="equal">
      <formula>0</formula>
    </cfRule>
  </conditionalFormatting>
  <conditionalFormatting sqref="DB155:DE155">
    <cfRule type="cellIs" dxfId="584" priority="458" operator="equal">
      <formula>0</formula>
    </cfRule>
  </conditionalFormatting>
  <conditionalFormatting sqref="DB150:DE150">
    <cfRule type="cellIs" dxfId="583" priority="457" operator="equal">
      <formula>0</formula>
    </cfRule>
  </conditionalFormatting>
  <conditionalFormatting sqref="DB151:DE151">
    <cfRule type="cellIs" dxfId="582" priority="456" operator="equal">
      <formula>0</formula>
    </cfRule>
  </conditionalFormatting>
  <conditionalFormatting sqref="DB151:DE151">
    <cfRule type="cellIs" dxfId="581" priority="455" operator="equal">
      <formula>0</formula>
    </cfRule>
  </conditionalFormatting>
  <conditionalFormatting sqref="DB152:DE152">
    <cfRule type="cellIs" dxfId="580" priority="454" operator="equal">
      <formula>0</formula>
    </cfRule>
  </conditionalFormatting>
  <conditionalFormatting sqref="DB151:DE151">
    <cfRule type="cellIs" dxfId="579" priority="453" operator="equal">
      <formula>0</formula>
    </cfRule>
  </conditionalFormatting>
  <conditionalFormatting sqref="DB152:DE152">
    <cfRule type="cellIs" dxfId="578" priority="452" operator="equal">
      <formula>0</formula>
    </cfRule>
  </conditionalFormatting>
  <conditionalFormatting sqref="DB152:DE152">
    <cfRule type="cellIs" dxfId="577" priority="451" operator="equal">
      <formula>0</formula>
    </cfRule>
  </conditionalFormatting>
  <conditionalFormatting sqref="DB153:DE153">
    <cfRule type="cellIs" dxfId="576" priority="450" operator="equal">
      <formula>0</formula>
    </cfRule>
  </conditionalFormatting>
  <conditionalFormatting sqref="DB152:DE152">
    <cfRule type="cellIs" dxfId="575" priority="449" operator="equal">
      <formula>0</formula>
    </cfRule>
  </conditionalFormatting>
  <conditionalFormatting sqref="DB153:DE153">
    <cfRule type="cellIs" dxfId="574" priority="448" operator="equal">
      <formula>0</formula>
    </cfRule>
  </conditionalFormatting>
  <conditionalFormatting sqref="DB153:DE153">
    <cfRule type="cellIs" dxfId="573" priority="447" operator="equal">
      <formula>0</formula>
    </cfRule>
  </conditionalFormatting>
  <conditionalFormatting sqref="DB154:DE154">
    <cfRule type="cellIs" dxfId="572" priority="446" operator="equal">
      <formula>0</formula>
    </cfRule>
  </conditionalFormatting>
  <conditionalFormatting sqref="DB153:DE153">
    <cfRule type="cellIs" dxfId="571" priority="445" operator="equal">
      <formula>0</formula>
    </cfRule>
  </conditionalFormatting>
  <conditionalFormatting sqref="DB154:DE154">
    <cfRule type="cellIs" dxfId="570" priority="444" operator="equal">
      <formula>0</formula>
    </cfRule>
  </conditionalFormatting>
  <conditionalFormatting sqref="DB154:DE154">
    <cfRule type="cellIs" dxfId="569" priority="443" operator="equal">
      <formula>0</formula>
    </cfRule>
  </conditionalFormatting>
  <conditionalFormatting sqref="DB155:DE155">
    <cfRule type="cellIs" dxfId="568" priority="442" operator="equal">
      <formula>0</formula>
    </cfRule>
  </conditionalFormatting>
  <conditionalFormatting sqref="DB150:DE150">
    <cfRule type="cellIs" dxfId="567" priority="441" operator="equal">
      <formula>0</formula>
    </cfRule>
  </conditionalFormatting>
  <conditionalFormatting sqref="DB151:DE151">
    <cfRule type="cellIs" dxfId="566" priority="440" operator="equal">
      <formula>0</formula>
    </cfRule>
  </conditionalFormatting>
  <conditionalFormatting sqref="DB151:DE151">
    <cfRule type="cellIs" dxfId="565" priority="439" operator="equal">
      <formula>0</formula>
    </cfRule>
  </conditionalFormatting>
  <conditionalFormatting sqref="DB152:DE152">
    <cfRule type="cellIs" dxfId="564" priority="438" operator="equal">
      <formula>0</formula>
    </cfRule>
  </conditionalFormatting>
  <conditionalFormatting sqref="DB151:DE151">
    <cfRule type="cellIs" dxfId="563" priority="437" operator="equal">
      <formula>0</formula>
    </cfRule>
  </conditionalFormatting>
  <conditionalFormatting sqref="DB152:DE152">
    <cfRule type="cellIs" dxfId="562" priority="436" operator="equal">
      <formula>0</formula>
    </cfRule>
  </conditionalFormatting>
  <conditionalFormatting sqref="DB152:DE152">
    <cfRule type="cellIs" dxfId="561" priority="435" operator="equal">
      <formula>0</formula>
    </cfRule>
  </conditionalFormatting>
  <conditionalFormatting sqref="DB153:DE153">
    <cfRule type="cellIs" dxfId="560" priority="434" operator="equal">
      <formula>0</formula>
    </cfRule>
  </conditionalFormatting>
  <conditionalFormatting sqref="DB152:DE152">
    <cfRule type="cellIs" dxfId="559" priority="433" operator="equal">
      <formula>0</formula>
    </cfRule>
  </conditionalFormatting>
  <conditionalFormatting sqref="DB153:DE153">
    <cfRule type="cellIs" dxfId="558" priority="432" operator="equal">
      <formula>0</formula>
    </cfRule>
  </conditionalFormatting>
  <conditionalFormatting sqref="DB153:DE153">
    <cfRule type="cellIs" dxfId="557" priority="431" operator="equal">
      <formula>0</formula>
    </cfRule>
  </conditionalFormatting>
  <conditionalFormatting sqref="DB154:DE154">
    <cfRule type="cellIs" dxfId="556" priority="430" operator="equal">
      <formula>0</formula>
    </cfRule>
  </conditionalFormatting>
  <conditionalFormatting sqref="DB153:DE153">
    <cfRule type="cellIs" dxfId="555" priority="429" operator="equal">
      <formula>0</formula>
    </cfRule>
  </conditionalFormatting>
  <conditionalFormatting sqref="DB154:DE154">
    <cfRule type="cellIs" dxfId="554" priority="428" operator="equal">
      <formula>0</formula>
    </cfRule>
  </conditionalFormatting>
  <conditionalFormatting sqref="DB154:DE154">
    <cfRule type="cellIs" dxfId="553" priority="427" operator="equal">
      <formula>0</formula>
    </cfRule>
  </conditionalFormatting>
  <conditionalFormatting sqref="DB155:DE155">
    <cfRule type="cellIs" dxfId="552" priority="426" operator="equal">
      <formula>0</formula>
    </cfRule>
  </conditionalFormatting>
  <conditionalFormatting sqref="DB149:DE149">
    <cfRule type="cellIs" dxfId="551" priority="425" operator="equal">
      <formula>0</formula>
    </cfRule>
  </conditionalFormatting>
  <conditionalFormatting sqref="DB150:DE150">
    <cfRule type="cellIs" dxfId="550" priority="424" operator="equal">
      <formula>0</formula>
    </cfRule>
  </conditionalFormatting>
  <conditionalFormatting sqref="DB150:DE150">
    <cfRule type="cellIs" dxfId="549" priority="423" operator="equal">
      <formula>0</formula>
    </cfRule>
  </conditionalFormatting>
  <conditionalFormatting sqref="DB151:DE151">
    <cfRule type="cellIs" dxfId="548" priority="422" operator="equal">
      <formula>0</formula>
    </cfRule>
  </conditionalFormatting>
  <conditionalFormatting sqref="DB150:DE150">
    <cfRule type="cellIs" dxfId="547" priority="421" operator="equal">
      <formula>0</formula>
    </cfRule>
  </conditionalFormatting>
  <conditionalFormatting sqref="DB151:DE151">
    <cfRule type="cellIs" dxfId="546" priority="420" operator="equal">
      <formula>0</formula>
    </cfRule>
  </conditionalFormatting>
  <conditionalFormatting sqref="DB151:DE151">
    <cfRule type="cellIs" dxfId="545" priority="419" operator="equal">
      <formula>0</formula>
    </cfRule>
  </conditionalFormatting>
  <conditionalFormatting sqref="DB152:DE152">
    <cfRule type="cellIs" dxfId="544" priority="418" operator="equal">
      <formula>0</formula>
    </cfRule>
  </conditionalFormatting>
  <conditionalFormatting sqref="DB151:DE151">
    <cfRule type="cellIs" dxfId="543" priority="417" operator="equal">
      <formula>0</formula>
    </cfRule>
  </conditionalFormatting>
  <conditionalFormatting sqref="DB152:DE152">
    <cfRule type="cellIs" dxfId="542" priority="416" operator="equal">
      <formula>0</formula>
    </cfRule>
  </conditionalFormatting>
  <conditionalFormatting sqref="DB152:DE152">
    <cfRule type="cellIs" dxfId="541" priority="415" operator="equal">
      <formula>0</formula>
    </cfRule>
  </conditionalFormatting>
  <conditionalFormatting sqref="DB153:DE153">
    <cfRule type="cellIs" dxfId="540" priority="414" operator="equal">
      <formula>0</formula>
    </cfRule>
  </conditionalFormatting>
  <conditionalFormatting sqref="DB152:DE152">
    <cfRule type="cellIs" dxfId="539" priority="413" operator="equal">
      <formula>0</formula>
    </cfRule>
  </conditionalFormatting>
  <conditionalFormatting sqref="DB153:DE153">
    <cfRule type="cellIs" dxfId="538" priority="412" operator="equal">
      <formula>0</formula>
    </cfRule>
  </conditionalFormatting>
  <conditionalFormatting sqref="DB153:DE153">
    <cfRule type="cellIs" dxfId="537" priority="411" operator="equal">
      <formula>0</formula>
    </cfRule>
  </conditionalFormatting>
  <conditionalFormatting sqref="DB154:DE154">
    <cfRule type="cellIs" dxfId="536" priority="410" operator="equal">
      <formula>0</formula>
    </cfRule>
  </conditionalFormatting>
  <conditionalFormatting sqref="DB151:DE151">
    <cfRule type="cellIs" dxfId="535" priority="409" operator="equal">
      <formula>0</formula>
    </cfRule>
  </conditionalFormatting>
  <conditionalFormatting sqref="DB152:DE152">
    <cfRule type="cellIs" dxfId="534" priority="408" operator="equal">
      <formula>0</formula>
    </cfRule>
  </conditionalFormatting>
  <conditionalFormatting sqref="DB152:DE152">
    <cfRule type="cellIs" dxfId="533" priority="407" operator="equal">
      <formula>0</formula>
    </cfRule>
  </conditionalFormatting>
  <conditionalFormatting sqref="DB153:DE153">
    <cfRule type="cellIs" dxfId="532" priority="406" operator="equal">
      <formula>0</formula>
    </cfRule>
  </conditionalFormatting>
  <conditionalFormatting sqref="DB152:DE152">
    <cfRule type="cellIs" dxfId="531" priority="405" operator="equal">
      <formula>0</formula>
    </cfRule>
  </conditionalFormatting>
  <conditionalFormatting sqref="DB153:DE153">
    <cfRule type="cellIs" dxfId="530" priority="404" operator="equal">
      <formula>0</formula>
    </cfRule>
  </conditionalFormatting>
  <conditionalFormatting sqref="DB153:DE153">
    <cfRule type="cellIs" dxfId="529" priority="403" operator="equal">
      <formula>0</formula>
    </cfRule>
  </conditionalFormatting>
  <conditionalFormatting sqref="DB154:DE154">
    <cfRule type="cellIs" dxfId="528" priority="402" operator="equal">
      <formula>0</formula>
    </cfRule>
  </conditionalFormatting>
  <conditionalFormatting sqref="DB153:DE153">
    <cfRule type="cellIs" dxfId="527" priority="401" operator="equal">
      <formula>0</formula>
    </cfRule>
  </conditionalFormatting>
  <conditionalFormatting sqref="DB154:DE154">
    <cfRule type="cellIs" dxfId="526" priority="400" operator="equal">
      <formula>0</formula>
    </cfRule>
  </conditionalFormatting>
  <conditionalFormatting sqref="DB154:DE154">
    <cfRule type="cellIs" dxfId="525" priority="399" operator="equal">
      <formula>0</formula>
    </cfRule>
  </conditionalFormatting>
  <conditionalFormatting sqref="DB155:DE155">
    <cfRule type="cellIs" dxfId="524" priority="398" operator="equal">
      <formula>0</formula>
    </cfRule>
  </conditionalFormatting>
  <conditionalFormatting sqref="DB154:DE154">
    <cfRule type="cellIs" dxfId="523" priority="397" operator="equal">
      <formula>0</formula>
    </cfRule>
  </conditionalFormatting>
  <conditionalFormatting sqref="DB155:DE155">
    <cfRule type="cellIs" dxfId="522" priority="396" operator="equal">
      <formula>0</formula>
    </cfRule>
  </conditionalFormatting>
  <conditionalFormatting sqref="DB155:DE155">
    <cfRule type="cellIs" dxfId="521" priority="395" operator="equal">
      <formula>0</formula>
    </cfRule>
  </conditionalFormatting>
  <conditionalFormatting sqref="DB150:DE150">
    <cfRule type="cellIs" dxfId="520" priority="394" operator="equal">
      <formula>0</formula>
    </cfRule>
  </conditionalFormatting>
  <conditionalFormatting sqref="DB151:DE151">
    <cfRule type="cellIs" dxfId="519" priority="393" operator="equal">
      <formula>0</formula>
    </cfRule>
  </conditionalFormatting>
  <conditionalFormatting sqref="DB151:DE151">
    <cfRule type="cellIs" dxfId="518" priority="392" operator="equal">
      <formula>0</formula>
    </cfRule>
  </conditionalFormatting>
  <conditionalFormatting sqref="DB152:DE152">
    <cfRule type="cellIs" dxfId="517" priority="391" operator="equal">
      <formula>0</formula>
    </cfRule>
  </conditionalFormatting>
  <conditionalFormatting sqref="DB151:DE151">
    <cfRule type="cellIs" dxfId="516" priority="390" operator="equal">
      <formula>0</formula>
    </cfRule>
  </conditionalFormatting>
  <conditionalFormatting sqref="DB152:DE152">
    <cfRule type="cellIs" dxfId="515" priority="389" operator="equal">
      <formula>0</formula>
    </cfRule>
  </conditionalFormatting>
  <conditionalFormatting sqref="DB152:DE152">
    <cfRule type="cellIs" dxfId="514" priority="388" operator="equal">
      <formula>0</formula>
    </cfRule>
  </conditionalFormatting>
  <conditionalFormatting sqref="DB153:DE153">
    <cfRule type="cellIs" dxfId="513" priority="387" operator="equal">
      <formula>0</formula>
    </cfRule>
  </conditionalFormatting>
  <conditionalFormatting sqref="DB152:DE152">
    <cfRule type="cellIs" dxfId="512" priority="386" operator="equal">
      <formula>0</formula>
    </cfRule>
  </conditionalFormatting>
  <conditionalFormatting sqref="DB153:DE153">
    <cfRule type="cellIs" dxfId="511" priority="385" operator="equal">
      <formula>0</formula>
    </cfRule>
  </conditionalFormatting>
  <conditionalFormatting sqref="DB153:DE153">
    <cfRule type="cellIs" dxfId="510" priority="384" operator="equal">
      <formula>0</formula>
    </cfRule>
  </conditionalFormatting>
  <conditionalFormatting sqref="DB154:DE154">
    <cfRule type="cellIs" dxfId="509" priority="383" operator="equal">
      <formula>0</formula>
    </cfRule>
  </conditionalFormatting>
  <conditionalFormatting sqref="DB153:DE153">
    <cfRule type="cellIs" dxfId="508" priority="382" operator="equal">
      <formula>0</formula>
    </cfRule>
  </conditionalFormatting>
  <conditionalFormatting sqref="DB154:DE154">
    <cfRule type="cellIs" dxfId="507" priority="381" operator="equal">
      <formula>0</formula>
    </cfRule>
  </conditionalFormatting>
  <conditionalFormatting sqref="DB154:DE154">
    <cfRule type="cellIs" dxfId="506" priority="380" operator="equal">
      <formula>0</formula>
    </cfRule>
  </conditionalFormatting>
  <conditionalFormatting sqref="DB155:DE155">
    <cfRule type="cellIs" dxfId="505" priority="379" operator="equal">
      <formula>0</formula>
    </cfRule>
  </conditionalFormatting>
  <conditionalFormatting sqref="DB150:DE150">
    <cfRule type="cellIs" dxfId="504" priority="378" operator="equal">
      <formula>0</formula>
    </cfRule>
  </conditionalFormatting>
  <conditionalFormatting sqref="DB151:DE151">
    <cfRule type="cellIs" dxfId="503" priority="377" operator="equal">
      <formula>0</formula>
    </cfRule>
  </conditionalFormatting>
  <conditionalFormatting sqref="DB151:DE151">
    <cfRule type="cellIs" dxfId="502" priority="376" operator="equal">
      <formula>0</formula>
    </cfRule>
  </conditionalFormatting>
  <conditionalFormatting sqref="DB152:DE152">
    <cfRule type="cellIs" dxfId="501" priority="375" operator="equal">
      <formula>0</formula>
    </cfRule>
  </conditionalFormatting>
  <conditionalFormatting sqref="DB151:DE151">
    <cfRule type="cellIs" dxfId="500" priority="374" operator="equal">
      <formula>0</formula>
    </cfRule>
  </conditionalFormatting>
  <conditionalFormatting sqref="DB152:DE152">
    <cfRule type="cellIs" dxfId="499" priority="373" operator="equal">
      <formula>0</formula>
    </cfRule>
  </conditionalFormatting>
  <conditionalFormatting sqref="DB152:DE152">
    <cfRule type="cellIs" dxfId="498" priority="372" operator="equal">
      <formula>0</formula>
    </cfRule>
  </conditionalFormatting>
  <conditionalFormatting sqref="DB153:DE153">
    <cfRule type="cellIs" dxfId="497" priority="371" operator="equal">
      <formula>0</formula>
    </cfRule>
  </conditionalFormatting>
  <conditionalFormatting sqref="DB152:DE152">
    <cfRule type="cellIs" dxfId="496" priority="370" operator="equal">
      <formula>0</formula>
    </cfRule>
  </conditionalFormatting>
  <conditionalFormatting sqref="DB153:DE153">
    <cfRule type="cellIs" dxfId="495" priority="369" operator="equal">
      <formula>0</formula>
    </cfRule>
  </conditionalFormatting>
  <conditionalFormatting sqref="DB153:DE153">
    <cfRule type="cellIs" dxfId="494" priority="368" operator="equal">
      <formula>0</formula>
    </cfRule>
  </conditionalFormatting>
  <conditionalFormatting sqref="DB154:DE154">
    <cfRule type="cellIs" dxfId="493" priority="367" operator="equal">
      <formula>0</formula>
    </cfRule>
  </conditionalFormatting>
  <conditionalFormatting sqref="DB153:DE153">
    <cfRule type="cellIs" dxfId="492" priority="366" operator="equal">
      <formula>0</formula>
    </cfRule>
  </conditionalFormatting>
  <conditionalFormatting sqref="DB154:DE154">
    <cfRule type="cellIs" dxfId="491" priority="365" operator="equal">
      <formula>0</formula>
    </cfRule>
  </conditionalFormatting>
  <conditionalFormatting sqref="DB154:DE154">
    <cfRule type="cellIs" dxfId="490" priority="364" operator="equal">
      <formula>0</formula>
    </cfRule>
  </conditionalFormatting>
  <conditionalFormatting sqref="DB155:DE155">
    <cfRule type="cellIs" dxfId="489" priority="363" operator="equal">
      <formula>0</formula>
    </cfRule>
  </conditionalFormatting>
  <conditionalFormatting sqref="DB149:DE149">
    <cfRule type="cellIs" dxfId="488" priority="362" operator="equal">
      <formula>0</formula>
    </cfRule>
  </conditionalFormatting>
  <conditionalFormatting sqref="DB150:DE150">
    <cfRule type="cellIs" dxfId="487" priority="361" operator="equal">
      <formula>0</formula>
    </cfRule>
  </conditionalFormatting>
  <conditionalFormatting sqref="DB150:DE150">
    <cfRule type="cellIs" dxfId="486" priority="360" operator="equal">
      <formula>0</formula>
    </cfRule>
  </conditionalFormatting>
  <conditionalFormatting sqref="DB151:DE151">
    <cfRule type="cellIs" dxfId="485" priority="359" operator="equal">
      <formula>0</formula>
    </cfRule>
  </conditionalFormatting>
  <conditionalFormatting sqref="DB150:DE150">
    <cfRule type="cellIs" dxfId="484" priority="358" operator="equal">
      <formula>0</formula>
    </cfRule>
  </conditionalFormatting>
  <conditionalFormatting sqref="DB151:DE151">
    <cfRule type="cellIs" dxfId="483" priority="357" operator="equal">
      <formula>0</formula>
    </cfRule>
  </conditionalFormatting>
  <conditionalFormatting sqref="DB151:DE151">
    <cfRule type="cellIs" dxfId="482" priority="356" operator="equal">
      <formula>0</formula>
    </cfRule>
  </conditionalFormatting>
  <conditionalFormatting sqref="DB152:DE152">
    <cfRule type="cellIs" dxfId="481" priority="355" operator="equal">
      <formula>0</formula>
    </cfRule>
  </conditionalFormatting>
  <conditionalFormatting sqref="DB151:DE151">
    <cfRule type="cellIs" dxfId="480" priority="354" operator="equal">
      <formula>0</formula>
    </cfRule>
  </conditionalFormatting>
  <conditionalFormatting sqref="DB152:DE152">
    <cfRule type="cellIs" dxfId="479" priority="353" operator="equal">
      <formula>0</formula>
    </cfRule>
  </conditionalFormatting>
  <conditionalFormatting sqref="DB152:DE152">
    <cfRule type="cellIs" dxfId="478" priority="352" operator="equal">
      <formula>0</formula>
    </cfRule>
  </conditionalFormatting>
  <conditionalFormatting sqref="DB153:DE153">
    <cfRule type="cellIs" dxfId="477" priority="351" operator="equal">
      <formula>0</formula>
    </cfRule>
  </conditionalFormatting>
  <conditionalFormatting sqref="DB152:DE152">
    <cfRule type="cellIs" dxfId="476" priority="350" operator="equal">
      <formula>0</formula>
    </cfRule>
  </conditionalFormatting>
  <conditionalFormatting sqref="DB153:DE153">
    <cfRule type="cellIs" dxfId="475" priority="349" operator="equal">
      <formula>0</formula>
    </cfRule>
  </conditionalFormatting>
  <conditionalFormatting sqref="DB153:DE153">
    <cfRule type="cellIs" dxfId="474" priority="348" operator="equal">
      <formula>0</formula>
    </cfRule>
  </conditionalFormatting>
  <conditionalFormatting sqref="DB154:DE154">
    <cfRule type="cellIs" dxfId="473" priority="347" operator="equal">
      <formula>0</formula>
    </cfRule>
  </conditionalFormatting>
  <conditionalFormatting sqref="DB152:DE152">
    <cfRule type="cellIs" dxfId="472" priority="346" operator="equal">
      <formula>0</formula>
    </cfRule>
  </conditionalFormatting>
  <conditionalFormatting sqref="DB153:DE153">
    <cfRule type="cellIs" dxfId="471" priority="345" operator="equal">
      <formula>0</formula>
    </cfRule>
  </conditionalFormatting>
  <conditionalFormatting sqref="DB153:DE153">
    <cfRule type="cellIs" dxfId="470" priority="344" operator="equal">
      <formula>0</formula>
    </cfRule>
  </conditionalFormatting>
  <conditionalFormatting sqref="DB154:DE154">
    <cfRule type="cellIs" dxfId="469" priority="343" operator="equal">
      <formula>0</formula>
    </cfRule>
  </conditionalFormatting>
  <conditionalFormatting sqref="DB153:DE153">
    <cfRule type="cellIs" dxfId="468" priority="342" operator="equal">
      <formula>0</formula>
    </cfRule>
  </conditionalFormatting>
  <conditionalFormatting sqref="DB154:DE154">
    <cfRule type="cellIs" dxfId="467" priority="341" operator="equal">
      <formula>0</formula>
    </cfRule>
  </conditionalFormatting>
  <conditionalFormatting sqref="DB154:DE154">
    <cfRule type="cellIs" dxfId="466" priority="340" operator="equal">
      <formula>0</formula>
    </cfRule>
  </conditionalFormatting>
  <conditionalFormatting sqref="DB155:DE155">
    <cfRule type="cellIs" dxfId="465" priority="339" operator="equal">
      <formula>0</formula>
    </cfRule>
  </conditionalFormatting>
  <conditionalFormatting sqref="DB154:DE154">
    <cfRule type="cellIs" dxfId="464" priority="338" operator="equal">
      <formula>0</formula>
    </cfRule>
  </conditionalFormatting>
  <conditionalFormatting sqref="DB155:DE155">
    <cfRule type="cellIs" dxfId="463" priority="337" operator="equal">
      <formula>0</formula>
    </cfRule>
  </conditionalFormatting>
  <conditionalFormatting sqref="DB155:DE155">
    <cfRule type="cellIs" dxfId="462" priority="336" operator="equal">
      <formula>0</formula>
    </cfRule>
  </conditionalFormatting>
  <conditionalFormatting sqref="DB155:DE155">
    <cfRule type="cellIs" dxfId="461" priority="335" operator="equal">
      <formula>0</formula>
    </cfRule>
  </conditionalFormatting>
  <conditionalFormatting sqref="DB151:DE151">
    <cfRule type="cellIs" dxfId="460" priority="334" operator="equal">
      <formula>0</formula>
    </cfRule>
  </conditionalFormatting>
  <conditionalFormatting sqref="DB152:DE152">
    <cfRule type="cellIs" dxfId="459" priority="333" operator="equal">
      <formula>0</formula>
    </cfRule>
  </conditionalFormatting>
  <conditionalFormatting sqref="DB152:DE152">
    <cfRule type="cellIs" dxfId="458" priority="332" operator="equal">
      <formula>0</formula>
    </cfRule>
  </conditionalFormatting>
  <conditionalFormatting sqref="DB153:DE153">
    <cfRule type="cellIs" dxfId="457" priority="331" operator="equal">
      <formula>0</formula>
    </cfRule>
  </conditionalFormatting>
  <conditionalFormatting sqref="DB152:DE152">
    <cfRule type="cellIs" dxfId="456" priority="330" operator="equal">
      <formula>0</formula>
    </cfRule>
  </conditionalFormatting>
  <conditionalFormatting sqref="DB153:DE153">
    <cfRule type="cellIs" dxfId="455" priority="329" operator="equal">
      <formula>0</formula>
    </cfRule>
  </conditionalFormatting>
  <conditionalFormatting sqref="DB153:DE153">
    <cfRule type="cellIs" dxfId="454" priority="328" operator="equal">
      <formula>0</formula>
    </cfRule>
  </conditionalFormatting>
  <conditionalFormatting sqref="DB154:DE154">
    <cfRule type="cellIs" dxfId="453" priority="327" operator="equal">
      <formula>0</formula>
    </cfRule>
  </conditionalFormatting>
  <conditionalFormatting sqref="DB153:DE153">
    <cfRule type="cellIs" dxfId="452" priority="326" operator="equal">
      <formula>0</formula>
    </cfRule>
  </conditionalFormatting>
  <conditionalFormatting sqref="DB154:DE154">
    <cfRule type="cellIs" dxfId="451" priority="325" operator="equal">
      <formula>0</formula>
    </cfRule>
  </conditionalFormatting>
  <conditionalFormatting sqref="DB154:DE154">
    <cfRule type="cellIs" dxfId="450" priority="324" operator="equal">
      <formula>0</formula>
    </cfRule>
  </conditionalFormatting>
  <conditionalFormatting sqref="DB155:DE155">
    <cfRule type="cellIs" dxfId="449" priority="323" operator="equal">
      <formula>0</formula>
    </cfRule>
  </conditionalFormatting>
  <conditionalFormatting sqref="DB154:DE154">
    <cfRule type="cellIs" dxfId="448" priority="322" operator="equal">
      <formula>0</formula>
    </cfRule>
  </conditionalFormatting>
  <conditionalFormatting sqref="DB155:DE155">
    <cfRule type="cellIs" dxfId="447" priority="321" operator="equal">
      <formula>0</formula>
    </cfRule>
  </conditionalFormatting>
  <conditionalFormatting sqref="DB155:DE155">
    <cfRule type="cellIs" dxfId="446" priority="320" operator="equal">
      <formula>0</formula>
    </cfRule>
  </conditionalFormatting>
  <conditionalFormatting sqref="DB151:DE151">
    <cfRule type="cellIs" dxfId="445" priority="319" operator="equal">
      <formula>0</formula>
    </cfRule>
  </conditionalFormatting>
  <conditionalFormatting sqref="DB152:DE152">
    <cfRule type="cellIs" dxfId="444" priority="318" operator="equal">
      <formula>0</formula>
    </cfRule>
  </conditionalFormatting>
  <conditionalFormatting sqref="DB152:DE152">
    <cfRule type="cellIs" dxfId="443" priority="317" operator="equal">
      <formula>0</formula>
    </cfRule>
  </conditionalFormatting>
  <conditionalFormatting sqref="DB153:DE153">
    <cfRule type="cellIs" dxfId="442" priority="316" operator="equal">
      <formula>0</formula>
    </cfRule>
  </conditionalFormatting>
  <conditionalFormatting sqref="DB152:DE152">
    <cfRule type="cellIs" dxfId="441" priority="315" operator="equal">
      <formula>0</formula>
    </cfRule>
  </conditionalFormatting>
  <conditionalFormatting sqref="DB153:DE153">
    <cfRule type="cellIs" dxfId="440" priority="314" operator="equal">
      <formula>0</formula>
    </cfRule>
  </conditionalFormatting>
  <conditionalFormatting sqref="DB153:DE153">
    <cfRule type="cellIs" dxfId="439" priority="313" operator="equal">
      <formula>0</formula>
    </cfRule>
  </conditionalFormatting>
  <conditionalFormatting sqref="DB154:DE154">
    <cfRule type="cellIs" dxfId="438" priority="312" operator="equal">
      <formula>0</formula>
    </cfRule>
  </conditionalFormatting>
  <conditionalFormatting sqref="DB153:DE153">
    <cfRule type="cellIs" dxfId="437" priority="311" operator="equal">
      <formula>0</formula>
    </cfRule>
  </conditionalFormatting>
  <conditionalFormatting sqref="DB154:DE154">
    <cfRule type="cellIs" dxfId="436" priority="310" operator="equal">
      <formula>0</formula>
    </cfRule>
  </conditionalFormatting>
  <conditionalFormatting sqref="DB154:DE154">
    <cfRule type="cellIs" dxfId="435" priority="309" operator="equal">
      <formula>0</formula>
    </cfRule>
  </conditionalFormatting>
  <conditionalFormatting sqref="DB155:DE155">
    <cfRule type="cellIs" dxfId="434" priority="308" operator="equal">
      <formula>0</formula>
    </cfRule>
  </conditionalFormatting>
  <conditionalFormatting sqref="DB154:DE154">
    <cfRule type="cellIs" dxfId="433" priority="307" operator="equal">
      <formula>0</formula>
    </cfRule>
  </conditionalFormatting>
  <conditionalFormatting sqref="DB155:DE155">
    <cfRule type="cellIs" dxfId="432" priority="306" operator="equal">
      <formula>0</formula>
    </cfRule>
  </conditionalFormatting>
  <conditionalFormatting sqref="DB155:DE155">
    <cfRule type="cellIs" dxfId="431" priority="305" operator="equal">
      <formula>0</formula>
    </cfRule>
  </conditionalFormatting>
  <conditionalFormatting sqref="DB150:DE150">
    <cfRule type="cellIs" dxfId="430" priority="304" operator="equal">
      <formula>0</formula>
    </cfRule>
  </conditionalFormatting>
  <conditionalFormatting sqref="DB151:DE151">
    <cfRule type="cellIs" dxfId="429" priority="303" operator="equal">
      <formula>0</formula>
    </cfRule>
  </conditionalFormatting>
  <conditionalFormatting sqref="DB151:DE151">
    <cfRule type="cellIs" dxfId="428" priority="302" operator="equal">
      <formula>0</formula>
    </cfRule>
  </conditionalFormatting>
  <conditionalFormatting sqref="DB152:DE152">
    <cfRule type="cellIs" dxfId="427" priority="301" operator="equal">
      <formula>0</formula>
    </cfRule>
  </conditionalFormatting>
  <conditionalFormatting sqref="DB151:DE151">
    <cfRule type="cellIs" dxfId="426" priority="300" operator="equal">
      <formula>0</formula>
    </cfRule>
  </conditionalFormatting>
  <conditionalFormatting sqref="DB152:DE152">
    <cfRule type="cellIs" dxfId="425" priority="299" operator="equal">
      <formula>0</formula>
    </cfRule>
  </conditionalFormatting>
  <conditionalFormatting sqref="DB152:DE152">
    <cfRule type="cellIs" dxfId="424" priority="298" operator="equal">
      <formula>0</formula>
    </cfRule>
  </conditionalFormatting>
  <conditionalFormatting sqref="DB153:DE153">
    <cfRule type="cellIs" dxfId="423" priority="297" operator="equal">
      <formula>0</formula>
    </cfRule>
  </conditionalFormatting>
  <conditionalFormatting sqref="DB152:DE152">
    <cfRule type="cellIs" dxfId="422" priority="296" operator="equal">
      <formula>0</formula>
    </cfRule>
  </conditionalFormatting>
  <conditionalFormatting sqref="DB153:DE153">
    <cfRule type="cellIs" dxfId="421" priority="295" operator="equal">
      <formula>0</formula>
    </cfRule>
  </conditionalFormatting>
  <conditionalFormatting sqref="DB153:DE153">
    <cfRule type="cellIs" dxfId="420" priority="294" operator="equal">
      <formula>0</formula>
    </cfRule>
  </conditionalFormatting>
  <conditionalFormatting sqref="DB154:DE154">
    <cfRule type="cellIs" dxfId="419" priority="293" operator="equal">
      <formula>0</formula>
    </cfRule>
  </conditionalFormatting>
  <conditionalFormatting sqref="DB153:DE153">
    <cfRule type="cellIs" dxfId="418" priority="292" operator="equal">
      <formula>0</formula>
    </cfRule>
  </conditionalFormatting>
  <conditionalFormatting sqref="DB154:DE154">
    <cfRule type="cellIs" dxfId="417" priority="291" operator="equal">
      <formula>0</formula>
    </cfRule>
  </conditionalFormatting>
  <conditionalFormatting sqref="DB154:DE154">
    <cfRule type="cellIs" dxfId="416" priority="290" operator="equal">
      <formula>0</formula>
    </cfRule>
  </conditionalFormatting>
  <conditionalFormatting sqref="DB155:DE155">
    <cfRule type="cellIs" dxfId="415" priority="289" operator="equal">
      <formula>0</formula>
    </cfRule>
  </conditionalFormatting>
  <conditionalFormatting sqref="DB151:DE151">
    <cfRule type="cellIs" dxfId="414" priority="288" operator="equal">
      <formula>0</formula>
    </cfRule>
  </conditionalFormatting>
  <conditionalFormatting sqref="DB152:DE152">
    <cfRule type="cellIs" dxfId="413" priority="287" operator="equal">
      <formula>0</formula>
    </cfRule>
  </conditionalFormatting>
  <conditionalFormatting sqref="DB152:DE152">
    <cfRule type="cellIs" dxfId="412" priority="286" operator="equal">
      <formula>0</formula>
    </cfRule>
  </conditionalFormatting>
  <conditionalFormatting sqref="DB153:DE153">
    <cfRule type="cellIs" dxfId="411" priority="285" operator="equal">
      <formula>0</formula>
    </cfRule>
  </conditionalFormatting>
  <conditionalFormatting sqref="DB152:DE152">
    <cfRule type="cellIs" dxfId="410" priority="284" operator="equal">
      <formula>0</formula>
    </cfRule>
  </conditionalFormatting>
  <conditionalFormatting sqref="DB153:DE153">
    <cfRule type="cellIs" dxfId="409" priority="283" operator="equal">
      <formula>0</formula>
    </cfRule>
  </conditionalFormatting>
  <conditionalFormatting sqref="DB153:DE153">
    <cfRule type="cellIs" dxfId="408" priority="282" operator="equal">
      <formula>0</formula>
    </cfRule>
  </conditionalFormatting>
  <conditionalFormatting sqref="DB154:DE154">
    <cfRule type="cellIs" dxfId="407" priority="281" operator="equal">
      <formula>0</formula>
    </cfRule>
  </conditionalFormatting>
  <conditionalFormatting sqref="DB153:DE153">
    <cfRule type="cellIs" dxfId="406" priority="280" operator="equal">
      <formula>0</formula>
    </cfRule>
  </conditionalFormatting>
  <conditionalFormatting sqref="DB154:DE154">
    <cfRule type="cellIs" dxfId="405" priority="279" operator="equal">
      <formula>0</formula>
    </cfRule>
  </conditionalFormatting>
  <conditionalFormatting sqref="DB154:DE154">
    <cfRule type="cellIs" dxfId="404" priority="278" operator="equal">
      <formula>0</formula>
    </cfRule>
  </conditionalFormatting>
  <conditionalFormatting sqref="DB155:DE155">
    <cfRule type="cellIs" dxfId="403" priority="277" operator="equal">
      <formula>0</formula>
    </cfRule>
  </conditionalFormatting>
  <conditionalFormatting sqref="DB154:DE154">
    <cfRule type="cellIs" dxfId="402" priority="276" operator="equal">
      <formula>0</formula>
    </cfRule>
  </conditionalFormatting>
  <conditionalFormatting sqref="DB155:DE155">
    <cfRule type="cellIs" dxfId="401" priority="275" operator="equal">
      <formula>0</formula>
    </cfRule>
  </conditionalFormatting>
  <conditionalFormatting sqref="DB155:DE155">
    <cfRule type="cellIs" dxfId="400" priority="274" operator="equal">
      <formula>0</formula>
    </cfRule>
  </conditionalFormatting>
  <conditionalFormatting sqref="DB150:DE150">
    <cfRule type="cellIs" dxfId="399" priority="273" operator="equal">
      <formula>0</formula>
    </cfRule>
  </conditionalFormatting>
  <conditionalFormatting sqref="DB151:DE151">
    <cfRule type="cellIs" dxfId="398" priority="272" operator="equal">
      <formula>0</formula>
    </cfRule>
  </conditionalFormatting>
  <conditionalFormatting sqref="DB151:DE151">
    <cfRule type="cellIs" dxfId="397" priority="271" operator="equal">
      <formula>0</formula>
    </cfRule>
  </conditionalFormatting>
  <conditionalFormatting sqref="DB152:DE152">
    <cfRule type="cellIs" dxfId="396" priority="270" operator="equal">
      <formula>0</formula>
    </cfRule>
  </conditionalFormatting>
  <conditionalFormatting sqref="DB151:DE151">
    <cfRule type="cellIs" dxfId="395" priority="269" operator="equal">
      <formula>0</formula>
    </cfRule>
  </conditionalFormatting>
  <conditionalFormatting sqref="DB152:DE152">
    <cfRule type="cellIs" dxfId="394" priority="268" operator="equal">
      <formula>0</formula>
    </cfRule>
  </conditionalFormatting>
  <conditionalFormatting sqref="DB152:DE152">
    <cfRule type="cellIs" dxfId="393" priority="267" operator="equal">
      <formula>0</formula>
    </cfRule>
  </conditionalFormatting>
  <conditionalFormatting sqref="DB153:DE153">
    <cfRule type="cellIs" dxfId="392" priority="266" operator="equal">
      <formula>0</formula>
    </cfRule>
  </conditionalFormatting>
  <conditionalFormatting sqref="DB152:DE152">
    <cfRule type="cellIs" dxfId="391" priority="265" operator="equal">
      <formula>0</formula>
    </cfRule>
  </conditionalFormatting>
  <conditionalFormatting sqref="DB153:DE153">
    <cfRule type="cellIs" dxfId="390" priority="264" operator="equal">
      <formula>0</formula>
    </cfRule>
  </conditionalFormatting>
  <conditionalFormatting sqref="DB153:DE153">
    <cfRule type="cellIs" dxfId="389" priority="263" operator="equal">
      <formula>0</formula>
    </cfRule>
  </conditionalFormatting>
  <conditionalFormatting sqref="DB154:DE154">
    <cfRule type="cellIs" dxfId="388" priority="262" operator="equal">
      <formula>0</formula>
    </cfRule>
  </conditionalFormatting>
  <conditionalFormatting sqref="DB153:DE153">
    <cfRule type="cellIs" dxfId="387" priority="261" operator="equal">
      <formula>0</formula>
    </cfRule>
  </conditionalFormatting>
  <conditionalFormatting sqref="DB154:DE154">
    <cfRule type="cellIs" dxfId="386" priority="260" operator="equal">
      <formula>0</formula>
    </cfRule>
  </conditionalFormatting>
  <conditionalFormatting sqref="DB154:DE154">
    <cfRule type="cellIs" dxfId="385" priority="259" operator="equal">
      <formula>0</formula>
    </cfRule>
  </conditionalFormatting>
  <conditionalFormatting sqref="DB155:DE155">
    <cfRule type="cellIs" dxfId="384" priority="258" operator="equal">
      <formula>0</formula>
    </cfRule>
  </conditionalFormatting>
  <conditionalFormatting sqref="DB150:DE150">
    <cfRule type="cellIs" dxfId="383" priority="257" operator="equal">
      <formula>0</formula>
    </cfRule>
  </conditionalFormatting>
  <conditionalFormatting sqref="DB151:DE151">
    <cfRule type="cellIs" dxfId="382" priority="256" operator="equal">
      <formula>0</formula>
    </cfRule>
  </conditionalFormatting>
  <conditionalFormatting sqref="DB151:DE151">
    <cfRule type="cellIs" dxfId="381" priority="255" operator="equal">
      <formula>0</formula>
    </cfRule>
  </conditionalFormatting>
  <conditionalFormatting sqref="DB152:DE152">
    <cfRule type="cellIs" dxfId="380" priority="254" operator="equal">
      <formula>0</formula>
    </cfRule>
  </conditionalFormatting>
  <conditionalFormatting sqref="DB151:DE151">
    <cfRule type="cellIs" dxfId="379" priority="253" operator="equal">
      <formula>0</formula>
    </cfRule>
  </conditionalFormatting>
  <conditionalFormatting sqref="DB152:DE152">
    <cfRule type="cellIs" dxfId="378" priority="252" operator="equal">
      <formula>0</formula>
    </cfRule>
  </conditionalFormatting>
  <conditionalFormatting sqref="DB152:DE152">
    <cfRule type="cellIs" dxfId="377" priority="251" operator="equal">
      <formula>0</formula>
    </cfRule>
  </conditionalFormatting>
  <conditionalFormatting sqref="DB153:DE153">
    <cfRule type="cellIs" dxfId="376" priority="250" operator="equal">
      <formula>0</formula>
    </cfRule>
  </conditionalFormatting>
  <conditionalFormatting sqref="DB152:DE152">
    <cfRule type="cellIs" dxfId="375" priority="249" operator="equal">
      <formula>0</formula>
    </cfRule>
  </conditionalFormatting>
  <conditionalFormatting sqref="DB153:DE153">
    <cfRule type="cellIs" dxfId="374" priority="248" operator="equal">
      <formula>0</formula>
    </cfRule>
  </conditionalFormatting>
  <conditionalFormatting sqref="DB153:DE153">
    <cfRule type="cellIs" dxfId="373" priority="247" operator="equal">
      <formula>0</formula>
    </cfRule>
  </conditionalFormatting>
  <conditionalFormatting sqref="DB154:DE154">
    <cfRule type="cellIs" dxfId="372" priority="246" operator="equal">
      <formula>0</formula>
    </cfRule>
  </conditionalFormatting>
  <conditionalFormatting sqref="DB153:DE153">
    <cfRule type="cellIs" dxfId="371" priority="245" operator="equal">
      <formula>0</formula>
    </cfRule>
  </conditionalFormatting>
  <conditionalFormatting sqref="DB154:DE154">
    <cfRule type="cellIs" dxfId="370" priority="244" operator="equal">
      <formula>0</formula>
    </cfRule>
  </conditionalFormatting>
  <conditionalFormatting sqref="DB154:DE154">
    <cfRule type="cellIs" dxfId="369" priority="243" operator="equal">
      <formula>0</formula>
    </cfRule>
  </conditionalFormatting>
  <conditionalFormatting sqref="DB155:DE155">
    <cfRule type="cellIs" dxfId="368" priority="242" operator="equal">
      <formula>0</formula>
    </cfRule>
  </conditionalFormatting>
  <conditionalFormatting sqref="DB149:DE149">
    <cfRule type="cellIs" dxfId="367" priority="241" operator="equal">
      <formula>0</formula>
    </cfRule>
  </conditionalFormatting>
  <conditionalFormatting sqref="DB150:DE150">
    <cfRule type="cellIs" dxfId="366" priority="240" operator="equal">
      <formula>0</formula>
    </cfRule>
  </conditionalFormatting>
  <conditionalFormatting sqref="DB150:DE150">
    <cfRule type="cellIs" dxfId="365" priority="239" operator="equal">
      <formula>0</formula>
    </cfRule>
  </conditionalFormatting>
  <conditionalFormatting sqref="DB151:DE151">
    <cfRule type="cellIs" dxfId="364" priority="238" operator="equal">
      <formula>0</formula>
    </cfRule>
  </conditionalFormatting>
  <conditionalFormatting sqref="DB150:DE150">
    <cfRule type="cellIs" dxfId="363" priority="237" operator="equal">
      <formula>0</formula>
    </cfRule>
  </conditionalFormatting>
  <conditionalFormatting sqref="DB151:DE151">
    <cfRule type="cellIs" dxfId="362" priority="236" operator="equal">
      <formula>0</formula>
    </cfRule>
  </conditionalFormatting>
  <conditionalFormatting sqref="DB151:DE151">
    <cfRule type="cellIs" dxfId="361" priority="235" operator="equal">
      <formula>0</formula>
    </cfRule>
  </conditionalFormatting>
  <conditionalFormatting sqref="DB152:DE152">
    <cfRule type="cellIs" dxfId="360" priority="234" operator="equal">
      <formula>0</formula>
    </cfRule>
  </conditionalFormatting>
  <conditionalFormatting sqref="DB151:DE151">
    <cfRule type="cellIs" dxfId="359" priority="233" operator="equal">
      <formula>0</formula>
    </cfRule>
  </conditionalFormatting>
  <conditionalFormatting sqref="DB152:DE152">
    <cfRule type="cellIs" dxfId="358" priority="232" operator="equal">
      <formula>0</formula>
    </cfRule>
  </conditionalFormatting>
  <conditionalFormatting sqref="DB152:DE152">
    <cfRule type="cellIs" dxfId="357" priority="231" operator="equal">
      <formula>0</formula>
    </cfRule>
  </conditionalFormatting>
  <conditionalFormatting sqref="DB153:DE153">
    <cfRule type="cellIs" dxfId="356" priority="230" operator="equal">
      <formula>0</formula>
    </cfRule>
  </conditionalFormatting>
  <conditionalFormatting sqref="DB152:DE152">
    <cfRule type="cellIs" dxfId="355" priority="229" operator="equal">
      <formula>0</formula>
    </cfRule>
  </conditionalFormatting>
  <conditionalFormatting sqref="DB153:DE153">
    <cfRule type="cellIs" dxfId="354" priority="228" operator="equal">
      <formula>0</formula>
    </cfRule>
  </conditionalFormatting>
  <conditionalFormatting sqref="DB153:DE153">
    <cfRule type="cellIs" dxfId="353" priority="227" operator="equal">
      <formula>0</formula>
    </cfRule>
  </conditionalFormatting>
  <conditionalFormatting sqref="DB154:DE154">
    <cfRule type="cellIs" dxfId="352" priority="226" operator="equal">
      <formula>0</formula>
    </cfRule>
  </conditionalFormatting>
  <conditionalFormatting sqref="DB152:DE152">
    <cfRule type="cellIs" dxfId="351" priority="225" operator="equal">
      <formula>0</formula>
    </cfRule>
  </conditionalFormatting>
  <conditionalFormatting sqref="DB153:DE153">
    <cfRule type="cellIs" dxfId="350" priority="224" operator="equal">
      <formula>0</formula>
    </cfRule>
  </conditionalFormatting>
  <conditionalFormatting sqref="DB153:DE153">
    <cfRule type="cellIs" dxfId="349" priority="223" operator="equal">
      <formula>0</formula>
    </cfRule>
  </conditionalFormatting>
  <conditionalFormatting sqref="DB154:DE154">
    <cfRule type="cellIs" dxfId="348" priority="222" operator="equal">
      <formula>0</formula>
    </cfRule>
  </conditionalFormatting>
  <conditionalFormatting sqref="DB153:DE153">
    <cfRule type="cellIs" dxfId="347" priority="221" operator="equal">
      <formula>0</formula>
    </cfRule>
  </conditionalFormatting>
  <conditionalFormatting sqref="DB154:DE154">
    <cfRule type="cellIs" dxfId="346" priority="220" operator="equal">
      <formula>0</formula>
    </cfRule>
  </conditionalFormatting>
  <conditionalFormatting sqref="DB154:DE154">
    <cfRule type="cellIs" dxfId="345" priority="219" operator="equal">
      <formula>0</formula>
    </cfRule>
  </conditionalFormatting>
  <conditionalFormatting sqref="DB155:DE155">
    <cfRule type="cellIs" dxfId="344" priority="218" operator="equal">
      <formula>0</formula>
    </cfRule>
  </conditionalFormatting>
  <conditionalFormatting sqref="DB154:DE154">
    <cfRule type="cellIs" dxfId="343" priority="217" operator="equal">
      <formula>0</formula>
    </cfRule>
  </conditionalFormatting>
  <conditionalFormatting sqref="DB155:DE155">
    <cfRule type="cellIs" dxfId="342" priority="216" operator="equal">
      <formula>0</formula>
    </cfRule>
  </conditionalFormatting>
  <conditionalFormatting sqref="DB155:DE155">
    <cfRule type="cellIs" dxfId="341" priority="215" operator="equal">
      <formula>0</formula>
    </cfRule>
  </conditionalFormatting>
  <conditionalFormatting sqref="DB155:DE155">
    <cfRule type="cellIs" dxfId="340" priority="214" operator="equal">
      <formula>0</formula>
    </cfRule>
  </conditionalFormatting>
  <conditionalFormatting sqref="DB151:DE151">
    <cfRule type="cellIs" dxfId="339" priority="213" operator="equal">
      <formula>0</formula>
    </cfRule>
  </conditionalFormatting>
  <conditionalFormatting sqref="DB152:DE152">
    <cfRule type="cellIs" dxfId="338" priority="212" operator="equal">
      <formula>0</formula>
    </cfRule>
  </conditionalFormatting>
  <conditionalFormatting sqref="DB152:DE152">
    <cfRule type="cellIs" dxfId="337" priority="211" operator="equal">
      <formula>0</formula>
    </cfRule>
  </conditionalFormatting>
  <conditionalFormatting sqref="DB153:DE153">
    <cfRule type="cellIs" dxfId="336" priority="210" operator="equal">
      <formula>0</formula>
    </cfRule>
  </conditionalFormatting>
  <conditionalFormatting sqref="DB152:DE152">
    <cfRule type="cellIs" dxfId="335" priority="209" operator="equal">
      <formula>0</formula>
    </cfRule>
  </conditionalFormatting>
  <conditionalFormatting sqref="DB153:DE153">
    <cfRule type="cellIs" dxfId="334" priority="208" operator="equal">
      <formula>0</formula>
    </cfRule>
  </conditionalFormatting>
  <conditionalFormatting sqref="DB153:DE153">
    <cfRule type="cellIs" dxfId="333" priority="207" operator="equal">
      <formula>0</formula>
    </cfRule>
  </conditionalFormatting>
  <conditionalFormatting sqref="DB154:DE154">
    <cfRule type="cellIs" dxfId="332" priority="206" operator="equal">
      <formula>0</formula>
    </cfRule>
  </conditionalFormatting>
  <conditionalFormatting sqref="DB153:DE153">
    <cfRule type="cellIs" dxfId="331" priority="205" operator="equal">
      <formula>0</formula>
    </cfRule>
  </conditionalFormatting>
  <conditionalFormatting sqref="DB154:DE154">
    <cfRule type="cellIs" dxfId="330" priority="204" operator="equal">
      <formula>0</formula>
    </cfRule>
  </conditionalFormatting>
  <conditionalFormatting sqref="DB154:DE154">
    <cfRule type="cellIs" dxfId="329" priority="203" operator="equal">
      <formula>0</formula>
    </cfRule>
  </conditionalFormatting>
  <conditionalFormatting sqref="DB155:DE155">
    <cfRule type="cellIs" dxfId="328" priority="202" operator="equal">
      <formula>0</formula>
    </cfRule>
  </conditionalFormatting>
  <conditionalFormatting sqref="DB154:DE154">
    <cfRule type="cellIs" dxfId="327" priority="201" operator="equal">
      <formula>0</formula>
    </cfRule>
  </conditionalFormatting>
  <conditionalFormatting sqref="DB155:DE155">
    <cfRule type="cellIs" dxfId="326" priority="200" operator="equal">
      <formula>0</formula>
    </cfRule>
  </conditionalFormatting>
  <conditionalFormatting sqref="DB155:DE155">
    <cfRule type="cellIs" dxfId="325" priority="199" operator="equal">
      <formula>0</formula>
    </cfRule>
  </conditionalFormatting>
  <conditionalFormatting sqref="DB151:DE151">
    <cfRule type="cellIs" dxfId="324" priority="198" operator="equal">
      <formula>0</formula>
    </cfRule>
  </conditionalFormatting>
  <conditionalFormatting sqref="DB152:DE152">
    <cfRule type="cellIs" dxfId="323" priority="197" operator="equal">
      <formula>0</formula>
    </cfRule>
  </conditionalFormatting>
  <conditionalFormatting sqref="DB152:DE152">
    <cfRule type="cellIs" dxfId="322" priority="196" operator="equal">
      <formula>0</formula>
    </cfRule>
  </conditionalFormatting>
  <conditionalFormatting sqref="DB153:DE153">
    <cfRule type="cellIs" dxfId="321" priority="195" operator="equal">
      <formula>0</formula>
    </cfRule>
  </conditionalFormatting>
  <conditionalFormatting sqref="DB152:DE152">
    <cfRule type="cellIs" dxfId="320" priority="194" operator="equal">
      <formula>0</formula>
    </cfRule>
  </conditionalFormatting>
  <conditionalFormatting sqref="DB153:DE153">
    <cfRule type="cellIs" dxfId="319" priority="193" operator="equal">
      <formula>0</formula>
    </cfRule>
  </conditionalFormatting>
  <conditionalFormatting sqref="DB153:DE153">
    <cfRule type="cellIs" dxfId="318" priority="192" operator="equal">
      <formula>0</formula>
    </cfRule>
  </conditionalFormatting>
  <conditionalFormatting sqref="DB154:DE154">
    <cfRule type="cellIs" dxfId="317" priority="191" operator="equal">
      <formula>0</formula>
    </cfRule>
  </conditionalFormatting>
  <conditionalFormatting sqref="DB153:DE153">
    <cfRule type="cellIs" dxfId="316" priority="190" operator="equal">
      <formula>0</formula>
    </cfRule>
  </conditionalFormatting>
  <conditionalFormatting sqref="DB154:DE154">
    <cfRule type="cellIs" dxfId="315" priority="189" operator="equal">
      <formula>0</formula>
    </cfRule>
  </conditionalFormatting>
  <conditionalFormatting sqref="DB154:DE154">
    <cfRule type="cellIs" dxfId="314" priority="188" operator="equal">
      <formula>0</formula>
    </cfRule>
  </conditionalFormatting>
  <conditionalFormatting sqref="DB155:DE155">
    <cfRule type="cellIs" dxfId="313" priority="187" operator="equal">
      <formula>0</formula>
    </cfRule>
  </conditionalFormatting>
  <conditionalFormatting sqref="DB154:DE154">
    <cfRule type="cellIs" dxfId="312" priority="186" operator="equal">
      <formula>0</formula>
    </cfRule>
  </conditionalFormatting>
  <conditionalFormatting sqref="DB155:DE155">
    <cfRule type="cellIs" dxfId="311" priority="185" operator="equal">
      <formula>0</formula>
    </cfRule>
  </conditionalFormatting>
  <conditionalFormatting sqref="DB155:DE155">
    <cfRule type="cellIs" dxfId="310" priority="184" operator="equal">
      <formula>0</formula>
    </cfRule>
  </conditionalFormatting>
  <conditionalFormatting sqref="DB150:DE150">
    <cfRule type="cellIs" dxfId="309" priority="183" operator="equal">
      <formula>0</formula>
    </cfRule>
  </conditionalFormatting>
  <conditionalFormatting sqref="DB151:DE151">
    <cfRule type="cellIs" dxfId="308" priority="182" operator="equal">
      <formula>0</formula>
    </cfRule>
  </conditionalFormatting>
  <conditionalFormatting sqref="DB151:DE151">
    <cfRule type="cellIs" dxfId="307" priority="181" operator="equal">
      <formula>0</formula>
    </cfRule>
  </conditionalFormatting>
  <conditionalFormatting sqref="DB152:DE152">
    <cfRule type="cellIs" dxfId="306" priority="180" operator="equal">
      <formula>0</formula>
    </cfRule>
  </conditionalFormatting>
  <conditionalFormatting sqref="DB151:DE151">
    <cfRule type="cellIs" dxfId="305" priority="179" operator="equal">
      <formula>0</formula>
    </cfRule>
  </conditionalFormatting>
  <conditionalFormatting sqref="DB152:DE152">
    <cfRule type="cellIs" dxfId="304" priority="178" operator="equal">
      <formula>0</formula>
    </cfRule>
  </conditionalFormatting>
  <conditionalFormatting sqref="DB152:DE152">
    <cfRule type="cellIs" dxfId="303" priority="177" operator="equal">
      <formula>0</formula>
    </cfRule>
  </conditionalFormatting>
  <conditionalFormatting sqref="DB153:DE153">
    <cfRule type="cellIs" dxfId="302" priority="176" operator="equal">
      <formula>0</formula>
    </cfRule>
  </conditionalFormatting>
  <conditionalFormatting sqref="DB152:DE152">
    <cfRule type="cellIs" dxfId="301" priority="175" operator="equal">
      <formula>0</formula>
    </cfRule>
  </conditionalFormatting>
  <conditionalFormatting sqref="DB153:DE153">
    <cfRule type="cellIs" dxfId="300" priority="174" operator="equal">
      <formula>0</formula>
    </cfRule>
  </conditionalFormatting>
  <conditionalFormatting sqref="DB153:DE153">
    <cfRule type="cellIs" dxfId="299" priority="173" operator="equal">
      <formula>0</formula>
    </cfRule>
  </conditionalFormatting>
  <conditionalFormatting sqref="DB154:DE154">
    <cfRule type="cellIs" dxfId="298" priority="172" operator="equal">
      <formula>0</formula>
    </cfRule>
  </conditionalFormatting>
  <conditionalFormatting sqref="DB153:DE153">
    <cfRule type="cellIs" dxfId="297" priority="171" operator="equal">
      <formula>0</formula>
    </cfRule>
  </conditionalFormatting>
  <conditionalFormatting sqref="DB154:DE154">
    <cfRule type="cellIs" dxfId="296" priority="170" operator="equal">
      <formula>0</formula>
    </cfRule>
  </conditionalFormatting>
  <conditionalFormatting sqref="DB154:DE154">
    <cfRule type="cellIs" dxfId="295" priority="169" operator="equal">
      <formula>0</formula>
    </cfRule>
  </conditionalFormatting>
  <conditionalFormatting sqref="DB155:DE155">
    <cfRule type="cellIs" dxfId="294" priority="168" operator="equal">
      <formula>0</formula>
    </cfRule>
  </conditionalFormatting>
  <conditionalFormatting sqref="DB152:DE152">
    <cfRule type="cellIs" dxfId="293" priority="167" operator="equal">
      <formula>0</formula>
    </cfRule>
  </conditionalFormatting>
  <conditionalFormatting sqref="DB153:DE153">
    <cfRule type="cellIs" dxfId="292" priority="166" operator="equal">
      <formula>0</formula>
    </cfRule>
  </conditionalFormatting>
  <conditionalFormatting sqref="DB153:DE153">
    <cfRule type="cellIs" dxfId="291" priority="165" operator="equal">
      <formula>0</formula>
    </cfRule>
  </conditionalFormatting>
  <conditionalFormatting sqref="DB154:DE154">
    <cfRule type="cellIs" dxfId="290" priority="164" operator="equal">
      <formula>0</formula>
    </cfRule>
  </conditionalFormatting>
  <conditionalFormatting sqref="DB153:DE153">
    <cfRule type="cellIs" dxfId="289" priority="163" operator="equal">
      <formula>0</formula>
    </cfRule>
  </conditionalFormatting>
  <conditionalFormatting sqref="DB154:DE154">
    <cfRule type="cellIs" dxfId="288" priority="162" operator="equal">
      <formula>0</formula>
    </cfRule>
  </conditionalFormatting>
  <conditionalFormatting sqref="DB154:DE154">
    <cfRule type="cellIs" dxfId="287" priority="161" operator="equal">
      <formula>0</formula>
    </cfRule>
  </conditionalFormatting>
  <conditionalFormatting sqref="DB155:DE155">
    <cfRule type="cellIs" dxfId="286" priority="160" operator="equal">
      <formula>0</formula>
    </cfRule>
  </conditionalFormatting>
  <conditionalFormatting sqref="DB154:DE154">
    <cfRule type="cellIs" dxfId="285" priority="159" operator="equal">
      <formula>0</formula>
    </cfRule>
  </conditionalFormatting>
  <conditionalFormatting sqref="DB155:DE155">
    <cfRule type="cellIs" dxfId="284" priority="158" operator="equal">
      <formula>0</formula>
    </cfRule>
  </conditionalFormatting>
  <conditionalFormatting sqref="DB155:DE155">
    <cfRule type="cellIs" dxfId="283" priority="157" operator="equal">
      <formula>0</formula>
    </cfRule>
  </conditionalFormatting>
  <conditionalFormatting sqref="DB155:DE155">
    <cfRule type="cellIs" dxfId="282" priority="156" operator="equal">
      <formula>0</formula>
    </cfRule>
  </conditionalFormatting>
  <conditionalFormatting sqref="DB151:DE151">
    <cfRule type="cellIs" dxfId="281" priority="155" operator="equal">
      <formula>0</formula>
    </cfRule>
  </conditionalFormatting>
  <conditionalFormatting sqref="DB152:DE152">
    <cfRule type="cellIs" dxfId="280" priority="154" operator="equal">
      <formula>0</formula>
    </cfRule>
  </conditionalFormatting>
  <conditionalFormatting sqref="DB152:DE152">
    <cfRule type="cellIs" dxfId="279" priority="153" operator="equal">
      <formula>0</formula>
    </cfRule>
  </conditionalFormatting>
  <conditionalFormatting sqref="DB153:DE153">
    <cfRule type="cellIs" dxfId="278" priority="152" operator="equal">
      <formula>0</formula>
    </cfRule>
  </conditionalFormatting>
  <conditionalFormatting sqref="DB152:DE152">
    <cfRule type="cellIs" dxfId="277" priority="151" operator="equal">
      <formula>0</formula>
    </cfRule>
  </conditionalFormatting>
  <conditionalFormatting sqref="DB153:DE153">
    <cfRule type="cellIs" dxfId="276" priority="150" operator="equal">
      <formula>0</formula>
    </cfRule>
  </conditionalFormatting>
  <conditionalFormatting sqref="DB153:DE153">
    <cfRule type="cellIs" dxfId="275" priority="149" operator="equal">
      <formula>0</formula>
    </cfRule>
  </conditionalFormatting>
  <conditionalFormatting sqref="DB154:DE154">
    <cfRule type="cellIs" dxfId="274" priority="148" operator="equal">
      <formula>0</formula>
    </cfRule>
  </conditionalFormatting>
  <conditionalFormatting sqref="DB153:DE153">
    <cfRule type="cellIs" dxfId="273" priority="147" operator="equal">
      <formula>0</formula>
    </cfRule>
  </conditionalFormatting>
  <conditionalFormatting sqref="DB154:DE154">
    <cfRule type="cellIs" dxfId="272" priority="146" operator="equal">
      <formula>0</formula>
    </cfRule>
  </conditionalFormatting>
  <conditionalFormatting sqref="DB154:DE154">
    <cfRule type="cellIs" dxfId="271" priority="145" operator="equal">
      <formula>0</formula>
    </cfRule>
  </conditionalFormatting>
  <conditionalFormatting sqref="DB155:DE155">
    <cfRule type="cellIs" dxfId="270" priority="144" operator="equal">
      <formula>0</formula>
    </cfRule>
  </conditionalFormatting>
  <conditionalFormatting sqref="DB154:DE154">
    <cfRule type="cellIs" dxfId="269" priority="143" operator="equal">
      <formula>0</formula>
    </cfRule>
  </conditionalFormatting>
  <conditionalFormatting sqref="DB155:DE155">
    <cfRule type="cellIs" dxfId="268" priority="142" operator="equal">
      <formula>0</formula>
    </cfRule>
  </conditionalFormatting>
  <conditionalFormatting sqref="DB155:DE155">
    <cfRule type="cellIs" dxfId="267" priority="141" operator="equal">
      <formula>0</formula>
    </cfRule>
  </conditionalFormatting>
  <conditionalFormatting sqref="DB151:DE151">
    <cfRule type="cellIs" dxfId="266" priority="140" operator="equal">
      <formula>0</formula>
    </cfRule>
  </conditionalFormatting>
  <conditionalFormatting sqref="DB152:DE152">
    <cfRule type="cellIs" dxfId="265" priority="139" operator="equal">
      <formula>0</formula>
    </cfRule>
  </conditionalFormatting>
  <conditionalFormatting sqref="DB152:DE152">
    <cfRule type="cellIs" dxfId="264" priority="138" operator="equal">
      <formula>0</formula>
    </cfRule>
  </conditionalFormatting>
  <conditionalFormatting sqref="DB153:DE153">
    <cfRule type="cellIs" dxfId="263" priority="137" operator="equal">
      <formula>0</formula>
    </cfRule>
  </conditionalFormatting>
  <conditionalFormatting sqref="DB152:DE152">
    <cfRule type="cellIs" dxfId="262" priority="136" operator="equal">
      <formula>0</formula>
    </cfRule>
  </conditionalFormatting>
  <conditionalFormatting sqref="DB153:DE153">
    <cfRule type="cellIs" dxfId="261" priority="135" operator="equal">
      <formula>0</formula>
    </cfRule>
  </conditionalFormatting>
  <conditionalFormatting sqref="DB153:DE153">
    <cfRule type="cellIs" dxfId="260" priority="134" operator="equal">
      <formula>0</formula>
    </cfRule>
  </conditionalFormatting>
  <conditionalFormatting sqref="DB154:DE154">
    <cfRule type="cellIs" dxfId="259" priority="133" operator="equal">
      <formula>0</formula>
    </cfRule>
  </conditionalFormatting>
  <conditionalFormatting sqref="DB153:DE153">
    <cfRule type="cellIs" dxfId="258" priority="132" operator="equal">
      <formula>0</formula>
    </cfRule>
  </conditionalFormatting>
  <conditionalFormatting sqref="DB154:DE154">
    <cfRule type="cellIs" dxfId="257" priority="131" operator="equal">
      <formula>0</formula>
    </cfRule>
  </conditionalFormatting>
  <conditionalFormatting sqref="DB154:DE154">
    <cfRule type="cellIs" dxfId="256" priority="130" operator="equal">
      <formula>0</formula>
    </cfRule>
  </conditionalFormatting>
  <conditionalFormatting sqref="DB155:DE155">
    <cfRule type="cellIs" dxfId="255" priority="129" operator="equal">
      <formula>0</formula>
    </cfRule>
  </conditionalFormatting>
  <conditionalFormatting sqref="DB154:DE154">
    <cfRule type="cellIs" dxfId="254" priority="128" operator="equal">
      <formula>0</formula>
    </cfRule>
  </conditionalFormatting>
  <conditionalFormatting sqref="DB155:DE155">
    <cfRule type="cellIs" dxfId="253" priority="127" operator="equal">
      <formula>0</formula>
    </cfRule>
  </conditionalFormatting>
  <conditionalFormatting sqref="DB155:DE155">
    <cfRule type="cellIs" dxfId="252" priority="126" operator="equal">
      <formula>0</formula>
    </cfRule>
  </conditionalFormatting>
  <conditionalFormatting sqref="DB150:DE150">
    <cfRule type="cellIs" dxfId="251" priority="125" operator="equal">
      <formula>0</formula>
    </cfRule>
  </conditionalFormatting>
  <conditionalFormatting sqref="DB151:DE151">
    <cfRule type="cellIs" dxfId="250" priority="124" operator="equal">
      <formula>0</formula>
    </cfRule>
  </conditionalFormatting>
  <conditionalFormatting sqref="DB151:DE151">
    <cfRule type="cellIs" dxfId="249" priority="123" operator="equal">
      <formula>0</formula>
    </cfRule>
  </conditionalFormatting>
  <conditionalFormatting sqref="DB152:DE152">
    <cfRule type="cellIs" dxfId="248" priority="122" operator="equal">
      <formula>0</formula>
    </cfRule>
  </conditionalFormatting>
  <conditionalFormatting sqref="DB151:DE151">
    <cfRule type="cellIs" dxfId="247" priority="121" operator="equal">
      <formula>0</formula>
    </cfRule>
  </conditionalFormatting>
  <conditionalFormatting sqref="DB152:DE152">
    <cfRule type="cellIs" dxfId="246" priority="120" operator="equal">
      <formula>0</formula>
    </cfRule>
  </conditionalFormatting>
  <conditionalFormatting sqref="DB152:DE152">
    <cfRule type="cellIs" dxfId="245" priority="119" operator="equal">
      <formula>0</formula>
    </cfRule>
  </conditionalFormatting>
  <conditionalFormatting sqref="DB153:DE153">
    <cfRule type="cellIs" dxfId="244" priority="118" operator="equal">
      <formula>0</formula>
    </cfRule>
  </conditionalFormatting>
  <conditionalFormatting sqref="DB152:DE152">
    <cfRule type="cellIs" dxfId="243" priority="117" operator="equal">
      <formula>0</formula>
    </cfRule>
  </conditionalFormatting>
  <conditionalFormatting sqref="DB153:DE153">
    <cfRule type="cellIs" dxfId="242" priority="116" operator="equal">
      <formula>0</formula>
    </cfRule>
  </conditionalFormatting>
  <conditionalFormatting sqref="DB153:DE153">
    <cfRule type="cellIs" dxfId="241" priority="115" operator="equal">
      <formula>0</formula>
    </cfRule>
  </conditionalFormatting>
  <conditionalFormatting sqref="DB154:DE154">
    <cfRule type="cellIs" dxfId="240" priority="114" operator="equal">
      <formula>0</formula>
    </cfRule>
  </conditionalFormatting>
  <conditionalFormatting sqref="DB153:DE153">
    <cfRule type="cellIs" dxfId="239" priority="113" operator="equal">
      <formula>0</formula>
    </cfRule>
  </conditionalFormatting>
  <conditionalFormatting sqref="DB154:DE154">
    <cfRule type="cellIs" dxfId="238" priority="112" operator="equal">
      <formula>0</formula>
    </cfRule>
  </conditionalFormatting>
  <conditionalFormatting sqref="DB154:DE154">
    <cfRule type="cellIs" dxfId="237" priority="111" operator="equal">
      <formula>0</formula>
    </cfRule>
  </conditionalFormatting>
  <conditionalFormatting sqref="DB155:DE155">
    <cfRule type="cellIs" dxfId="236" priority="110" operator="equal">
      <formula>0</formula>
    </cfRule>
  </conditionalFormatting>
  <conditionalFormatting sqref="DB153:DE153">
    <cfRule type="cellIs" dxfId="235" priority="109" operator="equal">
      <formula>0</formula>
    </cfRule>
  </conditionalFormatting>
  <conditionalFormatting sqref="DB154:DE154">
    <cfRule type="cellIs" dxfId="234" priority="108" operator="equal">
      <formula>0</formula>
    </cfRule>
  </conditionalFormatting>
  <conditionalFormatting sqref="DB154:DE154">
    <cfRule type="cellIs" dxfId="233" priority="107" operator="equal">
      <formula>0</formula>
    </cfRule>
  </conditionalFormatting>
  <conditionalFormatting sqref="DB155:DE155">
    <cfRule type="cellIs" dxfId="232" priority="106" operator="equal">
      <formula>0</formula>
    </cfRule>
  </conditionalFormatting>
  <conditionalFormatting sqref="DB154:DE154">
    <cfRule type="cellIs" dxfId="231" priority="105" operator="equal">
      <formula>0</formula>
    </cfRule>
  </conditionalFormatting>
  <conditionalFormatting sqref="DB155:DE155">
    <cfRule type="cellIs" dxfId="230" priority="104" operator="equal">
      <formula>0</formula>
    </cfRule>
  </conditionalFormatting>
  <conditionalFormatting sqref="DB155:DE155">
    <cfRule type="cellIs" dxfId="229" priority="103" operator="equal">
      <formula>0</formula>
    </cfRule>
  </conditionalFormatting>
  <conditionalFormatting sqref="DB155:DE155">
    <cfRule type="cellIs" dxfId="228" priority="102" operator="equal">
      <formula>0</formula>
    </cfRule>
  </conditionalFormatting>
  <conditionalFormatting sqref="DB152:DE152">
    <cfRule type="cellIs" dxfId="227" priority="101" operator="equal">
      <formula>0</formula>
    </cfRule>
  </conditionalFormatting>
  <conditionalFormatting sqref="DB153:DE153">
    <cfRule type="cellIs" dxfId="226" priority="100" operator="equal">
      <formula>0</formula>
    </cfRule>
  </conditionalFormatting>
  <conditionalFormatting sqref="DB153:DE153">
    <cfRule type="cellIs" dxfId="225" priority="99" operator="equal">
      <formula>0</formula>
    </cfRule>
  </conditionalFormatting>
  <conditionalFormatting sqref="DB154:DE154">
    <cfRule type="cellIs" dxfId="224" priority="98" operator="equal">
      <formula>0</formula>
    </cfRule>
  </conditionalFormatting>
  <conditionalFormatting sqref="DB153:DE153">
    <cfRule type="cellIs" dxfId="223" priority="97" operator="equal">
      <formula>0</formula>
    </cfRule>
  </conditionalFormatting>
  <conditionalFormatting sqref="DB154:DE154">
    <cfRule type="cellIs" dxfId="222" priority="96" operator="equal">
      <formula>0</formula>
    </cfRule>
  </conditionalFormatting>
  <conditionalFormatting sqref="DB154:DE154">
    <cfRule type="cellIs" dxfId="221" priority="95" operator="equal">
      <formula>0</formula>
    </cfRule>
  </conditionalFormatting>
  <conditionalFormatting sqref="DB155:DE155">
    <cfRule type="cellIs" dxfId="220" priority="94" operator="equal">
      <formula>0</formula>
    </cfRule>
  </conditionalFormatting>
  <conditionalFormatting sqref="DB154:DE154">
    <cfRule type="cellIs" dxfId="219" priority="93" operator="equal">
      <formula>0</formula>
    </cfRule>
  </conditionalFormatting>
  <conditionalFormatting sqref="DB155:DE155">
    <cfRule type="cellIs" dxfId="218" priority="92" operator="equal">
      <formula>0</formula>
    </cfRule>
  </conditionalFormatting>
  <conditionalFormatting sqref="DB155:DE155">
    <cfRule type="cellIs" dxfId="217" priority="91" operator="equal">
      <formula>0</formula>
    </cfRule>
  </conditionalFormatting>
  <conditionalFormatting sqref="DB155:DE155">
    <cfRule type="cellIs" dxfId="216" priority="90" operator="equal">
      <formula>0</formula>
    </cfRule>
  </conditionalFormatting>
  <conditionalFormatting sqref="DB152:DE152">
    <cfRule type="cellIs" dxfId="215" priority="89" operator="equal">
      <formula>0</formula>
    </cfRule>
  </conditionalFormatting>
  <conditionalFormatting sqref="DB153:DE153">
    <cfRule type="cellIs" dxfId="214" priority="88" operator="equal">
      <formula>0</formula>
    </cfRule>
  </conditionalFormatting>
  <conditionalFormatting sqref="DB153:DE153">
    <cfRule type="cellIs" dxfId="213" priority="87" operator="equal">
      <formula>0</formula>
    </cfRule>
  </conditionalFormatting>
  <conditionalFormatting sqref="DB154:DE154">
    <cfRule type="cellIs" dxfId="212" priority="86" operator="equal">
      <formula>0</formula>
    </cfRule>
  </conditionalFormatting>
  <conditionalFormatting sqref="DB153:DE153">
    <cfRule type="cellIs" dxfId="211" priority="85" operator="equal">
      <formula>0</formula>
    </cfRule>
  </conditionalFormatting>
  <conditionalFormatting sqref="DB154:DE154">
    <cfRule type="cellIs" dxfId="210" priority="84" operator="equal">
      <formula>0</formula>
    </cfRule>
  </conditionalFormatting>
  <conditionalFormatting sqref="DB154:DE154">
    <cfRule type="cellIs" dxfId="209" priority="83" operator="equal">
      <formula>0</formula>
    </cfRule>
  </conditionalFormatting>
  <conditionalFormatting sqref="DB155:DE155">
    <cfRule type="cellIs" dxfId="208" priority="82" operator="equal">
      <formula>0</formula>
    </cfRule>
  </conditionalFormatting>
  <conditionalFormatting sqref="DB154:DE154">
    <cfRule type="cellIs" dxfId="207" priority="81" operator="equal">
      <formula>0</formula>
    </cfRule>
  </conditionalFormatting>
  <conditionalFormatting sqref="DB155:DE155">
    <cfRule type="cellIs" dxfId="206" priority="80" operator="equal">
      <formula>0</formula>
    </cfRule>
  </conditionalFormatting>
  <conditionalFormatting sqref="DB155:DE155">
    <cfRule type="cellIs" dxfId="205" priority="79" operator="equal">
      <formula>0</formula>
    </cfRule>
  </conditionalFormatting>
  <conditionalFormatting sqref="DB155:DE155">
    <cfRule type="cellIs" dxfId="204" priority="78" operator="equal">
      <formula>0</formula>
    </cfRule>
  </conditionalFormatting>
  <conditionalFormatting sqref="DB151:DE151">
    <cfRule type="cellIs" dxfId="203" priority="77" operator="equal">
      <formula>0</formula>
    </cfRule>
  </conditionalFormatting>
  <conditionalFormatting sqref="DB152:DE152">
    <cfRule type="cellIs" dxfId="202" priority="76" operator="equal">
      <formula>0</formula>
    </cfRule>
  </conditionalFormatting>
  <conditionalFormatting sqref="DB152:DE152">
    <cfRule type="cellIs" dxfId="201" priority="75" operator="equal">
      <formula>0</formula>
    </cfRule>
  </conditionalFormatting>
  <conditionalFormatting sqref="DB153:DE153">
    <cfRule type="cellIs" dxfId="200" priority="74" operator="equal">
      <formula>0</formula>
    </cfRule>
  </conditionalFormatting>
  <conditionalFormatting sqref="DB152:DE152">
    <cfRule type="cellIs" dxfId="199" priority="73" operator="equal">
      <formula>0</formula>
    </cfRule>
  </conditionalFormatting>
  <conditionalFormatting sqref="DB153:DE153">
    <cfRule type="cellIs" dxfId="198" priority="72" operator="equal">
      <formula>0</formula>
    </cfRule>
  </conditionalFormatting>
  <conditionalFormatting sqref="DB153:DE153">
    <cfRule type="cellIs" dxfId="197" priority="71" operator="equal">
      <formula>0</formula>
    </cfRule>
  </conditionalFormatting>
  <conditionalFormatting sqref="DB154:DE154">
    <cfRule type="cellIs" dxfId="196" priority="70" operator="equal">
      <formula>0</formula>
    </cfRule>
  </conditionalFormatting>
  <conditionalFormatting sqref="DB153:DE153">
    <cfRule type="cellIs" dxfId="195" priority="69" operator="equal">
      <formula>0</formula>
    </cfRule>
  </conditionalFormatting>
  <conditionalFormatting sqref="DB154:DE154">
    <cfRule type="cellIs" dxfId="194" priority="68" operator="equal">
      <formula>0</formula>
    </cfRule>
  </conditionalFormatting>
  <conditionalFormatting sqref="DB154:DE154">
    <cfRule type="cellIs" dxfId="193" priority="67" operator="equal">
      <formula>0</formula>
    </cfRule>
  </conditionalFormatting>
  <conditionalFormatting sqref="DB155:DE155">
    <cfRule type="cellIs" dxfId="192" priority="66" operator="equal">
      <formula>0</formula>
    </cfRule>
  </conditionalFormatting>
  <conditionalFormatting sqref="DB154:DE154">
    <cfRule type="cellIs" dxfId="191" priority="65" operator="equal">
      <formula>0</formula>
    </cfRule>
  </conditionalFormatting>
  <conditionalFormatting sqref="DB155:DE155">
    <cfRule type="cellIs" dxfId="190" priority="64" operator="equal">
      <formula>0</formula>
    </cfRule>
  </conditionalFormatting>
  <conditionalFormatting sqref="DB155:DE155">
    <cfRule type="cellIs" dxfId="189" priority="63" operator="equal">
      <formula>0</formula>
    </cfRule>
  </conditionalFormatting>
  <conditionalFormatting sqref="DB155:DE155">
    <cfRule type="cellIs" dxfId="188" priority="62" operator="equal">
      <formula>0</formula>
    </cfRule>
  </conditionalFormatting>
  <conditionalFormatting sqref="DB155:DE155">
    <cfRule type="cellIs" dxfId="187" priority="61" operator="equal">
      <formula>0</formula>
    </cfRule>
  </conditionalFormatting>
  <conditionalFormatting sqref="DB155:DE155">
    <cfRule type="cellIs" dxfId="186" priority="60" operator="equal">
      <formula>0</formula>
    </cfRule>
  </conditionalFormatting>
  <conditionalFormatting sqref="DB155:DE155">
    <cfRule type="cellIs" dxfId="185" priority="59" operator="equal">
      <formula>0</formula>
    </cfRule>
  </conditionalFormatting>
  <conditionalFormatting sqref="DB155:DE155">
    <cfRule type="cellIs" dxfId="184" priority="58" operator="equal">
      <formula>0</formula>
    </cfRule>
  </conditionalFormatting>
  <conditionalFormatting sqref="DB155:DE155">
    <cfRule type="cellIs" dxfId="183" priority="57" operator="equal">
      <formula>0</formula>
    </cfRule>
  </conditionalFormatting>
  <conditionalFormatting sqref="DB155:DE155">
    <cfRule type="cellIs" dxfId="182" priority="56" operator="equal">
      <formula>0</formula>
    </cfRule>
  </conditionalFormatting>
  <conditionalFormatting sqref="DB155:DE155">
    <cfRule type="cellIs" dxfId="181" priority="55" operator="equal">
      <formula>0</formula>
    </cfRule>
  </conditionalFormatting>
  <conditionalFormatting sqref="DB155:DE155">
    <cfRule type="cellIs" dxfId="180" priority="54" operator="equal">
      <formula>0</formula>
    </cfRule>
  </conditionalFormatting>
  <conditionalFormatting sqref="DB155:DE155">
    <cfRule type="cellIs" dxfId="179" priority="53" operator="equal">
      <formula>0</formula>
    </cfRule>
  </conditionalFormatting>
  <conditionalFormatting sqref="DB155:DE155">
    <cfRule type="cellIs" dxfId="178" priority="52" operator="equal">
      <formula>0</formula>
    </cfRule>
  </conditionalFormatting>
  <conditionalFormatting sqref="DB155:DE155">
    <cfRule type="cellIs" dxfId="177" priority="51" operator="equal">
      <formula>0</formula>
    </cfRule>
  </conditionalFormatting>
  <conditionalFormatting sqref="DB155:DE155">
    <cfRule type="cellIs" dxfId="176" priority="50" operator="equal">
      <formula>0</formula>
    </cfRule>
  </conditionalFormatting>
  <conditionalFormatting sqref="DB155:DE155">
    <cfRule type="cellIs" dxfId="175" priority="49" operator="equal">
      <formula>0</formula>
    </cfRule>
  </conditionalFormatting>
  <conditionalFormatting sqref="DB155:DE155">
    <cfRule type="cellIs" dxfId="174" priority="48" operator="equal">
      <formula>0</formula>
    </cfRule>
  </conditionalFormatting>
  <conditionalFormatting sqref="DB155:DE155">
    <cfRule type="cellIs" dxfId="173" priority="47" operator="equal">
      <formula>0</formula>
    </cfRule>
  </conditionalFormatting>
  <conditionalFormatting sqref="DB155:DE155">
    <cfRule type="cellIs" dxfId="172" priority="46" operator="equal">
      <formula>0</formula>
    </cfRule>
  </conditionalFormatting>
  <conditionalFormatting sqref="DB155:DE155">
    <cfRule type="cellIs" dxfId="171" priority="45" operator="equal">
      <formula>0</formula>
    </cfRule>
  </conditionalFormatting>
  <conditionalFormatting sqref="DB155:DE155">
    <cfRule type="cellIs" dxfId="170" priority="44" operator="equal">
      <formula>0</formula>
    </cfRule>
  </conditionalFormatting>
  <conditionalFormatting sqref="DB155:DE155">
    <cfRule type="cellIs" dxfId="169" priority="43" operator="equal">
      <formula>0</formula>
    </cfRule>
  </conditionalFormatting>
  <conditionalFormatting sqref="DB155:DE155">
    <cfRule type="cellIs" dxfId="168" priority="42" operator="equal">
      <formula>0</formula>
    </cfRule>
  </conditionalFormatting>
  <conditionalFormatting sqref="DB155:DE155">
    <cfRule type="cellIs" dxfId="167" priority="41" operator="equal">
      <formula>0</formula>
    </cfRule>
  </conditionalFormatting>
  <conditionalFormatting sqref="DB155:DE155">
    <cfRule type="cellIs" dxfId="166" priority="40" operator="equal">
      <formula>0</formula>
    </cfRule>
  </conditionalFormatting>
  <conditionalFormatting sqref="DB155:DE155">
    <cfRule type="cellIs" dxfId="165" priority="39" operator="equal">
      <formula>0</formula>
    </cfRule>
  </conditionalFormatting>
  <conditionalFormatting sqref="DB155:DE155">
    <cfRule type="cellIs" dxfId="164" priority="38" operator="equal">
      <formula>0</formula>
    </cfRule>
  </conditionalFormatting>
  <conditionalFormatting sqref="DB155:DE155">
    <cfRule type="cellIs" dxfId="163" priority="37" operator="equal">
      <formula>0</formula>
    </cfRule>
  </conditionalFormatting>
  <conditionalFormatting sqref="DB155:DE155">
    <cfRule type="cellIs" dxfId="162" priority="36" operator="equal">
      <formula>0</formula>
    </cfRule>
  </conditionalFormatting>
  <conditionalFormatting sqref="DB155:DE155">
    <cfRule type="cellIs" dxfId="161" priority="35" operator="equal">
      <formula>0</formula>
    </cfRule>
  </conditionalFormatting>
  <conditionalFormatting sqref="DB155:DE155">
    <cfRule type="cellIs" dxfId="160" priority="34" operator="equal">
      <formula>0</formula>
    </cfRule>
  </conditionalFormatting>
  <conditionalFormatting sqref="DB155:DE155">
    <cfRule type="cellIs" dxfId="159" priority="33" operator="equal">
      <formula>0</formula>
    </cfRule>
  </conditionalFormatting>
  <conditionalFormatting sqref="DB155:DE155">
    <cfRule type="cellIs" dxfId="158" priority="32" operator="equal">
      <formula>0</formula>
    </cfRule>
  </conditionalFormatting>
  <conditionalFormatting sqref="DB155:DE155">
    <cfRule type="cellIs" dxfId="157" priority="31" operator="equal">
      <formula>0</formula>
    </cfRule>
  </conditionalFormatting>
  <conditionalFormatting sqref="DB155:DE155">
    <cfRule type="cellIs" dxfId="156" priority="30" operator="equal">
      <formula>0</formula>
    </cfRule>
  </conditionalFormatting>
  <conditionalFormatting sqref="DB155:DE155">
    <cfRule type="cellIs" dxfId="155" priority="29" operator="equal">
      <formula>0</formula>
    </cfRule>
  </conditionalFormatting>
  <conditionalFormatting sqref="DB155:DE155">
    <cfRule type="cellIs" dxfId="154" priority="28" operator="equal">
      <formula>0</formula>
    </cfRule>
  </conditionalFormatting>
  <conditionalFormatting sqref="DB155:DE155">
    <cfRule type="cellIs" dxfId="153" priority="27" operator="equal">
      <formula>0</formula>
    </cfRule>
  </conditionalFormatting>
  <conditionalFormatting sqref="DB155:DE155">
    <cfRule type="cellIs" dxfId="152" priority="26" operator="equal">
      <formula>0</formula>
    </cfRule>
  </conditionalFormatting>
  <conditionalFormatting sqref="DB147:DE147">
    <cfRule type="cellIs" dxfId="151" priority="25" operator="equal">
      <formula>0</formula>
    </cfRule>
  </conditionalFormatting>
  <conditionalFormatting sqref="DB147:DE147">
    <cfRule type="cellIs" dxfId="150" priority="24" operator="equal">
      <formula>0</formula>
    </cfRule>
  </conditionalFormatting>
  <conditionalFormatting sqref="DB146:DE146">
    <cfRule type="cellIs" dxfId="149" priority="23" operator="equal">
      <formula>0</formula>
    </cfRule>
  </conditionalFormatting>
  <conditionalFormatting sqref="DB147:DE147">
    <cfRule type="cellIs" dxfId="148" priority="22" operator="equal">
      <formula>0</formula>
    </cfRule>
  </conditionalFormatting>
  <conditionalFormatting sqref="DB147:DE147">
    <cfRule type="cellIs" dxfId="147" priority="21" operator="equal">
      <formula>0</formula>
    </cfRule>
  </conditionalFormatting>
  <conditionalFormatting sqref="DB147:DE147">
    <cfRule type="cellIs" dxfId="146" priority="20" operator="equal">
      <formula>0</formula>
    </cfRule>
  </conditionalFormatting>
  <conditionalFormatting sqref="DB147:DE147">
    <cfRule type="cellIs" dxfId="145" priority="19" operator="equal">
      <formula>0</formula>
    </cfRule>
  </conditionalFormatting>
  <conditionalFormatting sqref="DB147:DE147">
    <cfRule type="cellIs" dxfId="144" priority="18" operator="equal">
      <formula>0</formula>
    </cfRule>
  </conditionalFormatting>
  <conditionalFormatting sqref="DB147:DE147">
    <cfRule type="cellIs" dxfId="143" priority="17" operator="equal">
      <formula>0</formula>
    </cfRule>
  </conditionalFormatting>
  <conditionalFormatting sqref="EV146:EX146">
    <cfRule type="cellIs" dxfId="142" priority="16" operator="equal">
      <formula>0</formula>
    </cfRule>
  </conditionalFormatting>
  <conditionalFormatting sqref="EV146:EX146">
    <cfRule type="cellIs" dxfId="141" priority="15" operator="equal">
      <formula>0</formula>
    </cfRule>
  </conditionalFormatting>
  <conditionalFormatting sqref="EV145:EX145">
    <cfRule type="cellIs" dxfId="140" priority="14" operator="equal">
      <formula>0</formula>
    </cfRule>
  </conditionalFormatting>
  <conditionalFormatting sqref="EV146:EX146">
    <cfRule type="cellIs" dxfId="139" priority="13" operator="equal">
      <formula>0</formula>
    </cfRule>
  </conditionalFormatting>
  <conditionalFormatting sqref="EV146:EX146">
    <cfRule type="cellIs" dxfId="138" priority="12" operator="equal">
      <formula>0</formula>
    </cfRule>
  </conditionalFormatting>
  <conditionalFormatting sqref="EV146:EX146">
    <cfRule type="cellIs" dxfId="137" priority="11" operator="equal">
      <formula>0</formula>
    </cfRule>
  </conditionalFormatting>
  <conditionalFormatting sqref="EV146:EX146">
    <cfRule type="cellIs" dxfId="136" priority="10" operator="equal">
      <formula>0</formula>
    </cfRule>
  </conditionalFormatting>
  <conditionalFormatting sqref="EV146:EX146">
    <cfRule type="cellIs" dxfId="135" priority="9" operator="equal">
      <formula>0</formula>
    </cfRule>
  </conditionalFormatting>
  <conditionalFormatting sqref="EV146:EX146">
    <cfRule type="cellIs" dxfId="134" priority="8" operator="equal">
      <formula>0</formula>
    </cfRule>
  </conditionalFormatting>
  <conditionalFormatting sqref="EV146:EX146">
    <cfRule type="cellIs" dxfId="133" priority="7" operator="equal">
      <formula>0</formula>
    </cfRule>
  </conditionalFormatting>
  <conditionalFormatting sqref="FJ113:FJ118">
    <cfRule type="cellIs" dxfId="132" priority="6" operator="equal">
      <formula>0</formula>
    </cfRule>
  </conditionalFormatting>
  <conditionalFormatting sqref="FJ119">
    <cfRule type="cellIs" dxfId="131" priority="5" operator="equal">
      <formula>0</formula>
    </cfRule>
  </conditionalFormatting>
  <conditionalFormatting sqref="FJ134:FJ146">
    <cfRule type="cellIs" dxfId="130" priority="4" operator="equal">
      <formula>0</formula>
    </cfRule>
  </conditionalFormatting>
  <conditionalFormatting sqref="FJ134:FJ146">
    <cfRule type="cellIs" dxfId="129" priority="3" operator="equal">
      <formula>0</formula>
    </cfRule>
  </conditionalFormatting>
  <conditionalFormatting sqref="FJ120:FJ124">
    <cfRule type="cellIs" dxfId="128" priority="2" operator="equal">
      <formula>0</formula>
    </cfRule>
  </conditionalFormatting>
  <conditionalFormatting sqref="FJ36:FJ40">
    <cfRule type="cellIs" dxfId="127" priority="1" operator="equal">
      <formula>0</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A1000"/>
  <sheetViews>
    <sheetView topLeftCell="A23" zoomScale="85" zoomScaleNormal="85" workbookViewId="0">
      <selection activeCell="J72" sqref="J72"/>
    </sheetView>
  </sheetViews>
  <sheetFormatPr defaultRowHeight="15" x14ac:dyDescent="0.25"/>
  <cols>
    <col min="1" max="1" width="9.140625" style="5"/>
    <col min="2" max="2" width="19.7109375" style="5" customWidth="1"/>
    <col min="3" max="3" width="11.42578125" style="5" customWidth="1"/>
    <col min="4" max="4" width="9.140625" style="5"/>
    <col min="5" max="5" width="16.85546875" style="5" customWidth="1"/>
    <col min="6" max="6" width="12.5703125" style="5" customWidth="1"/>
    <col min="7" max="9" width="9.140625" style="5"/>
    <col min="10" max="10" width="22.42578125" style="5" customWidth="1"/>
    <col min="11" max="12" width="9.140625" style="5"/>
    <col min="13" max="13" width="16.28515625" style="5" customWidth="1"/>
    <col min="14" max="14" width="14.28515625" style="5" customWidth="1"/>
    <col min="15" max="17" width="9.140625" style="5"/>
    <col min="18" max="18" width="20.140625" style="5" customWidth="1"/>
    <col min="19" max="20" width="9.140625" style="5"/>
    <col min="21" max="21" width="17.5703125" style="5" customWidth="1"/>
    <col min="22" max="22" width="14.5703125" style="5" customWidth="1"/>
    <col min="23" max="26" width="9.140625" style="5"/>
    <col min="27" max="27" width="13" style="5" customWidth="1"/>
    <col min="28" max="16384" width="9.140625" style="5"/>
  </cols>
  <sheetData>
    <row r="1" spans="1:27" ht="14.25" hidden="1" customHeight="1" x14ac:dyDescent="0.25">
      <c r="A1" s="5">
        <v>6</v>
      </c>
      <c r="AA1" s="456" t="s">
        <v>7840</v>
      </c>
    </row>
    <row r="3" spans="1:27" x14ac:dyDescent="0.25">
      <c r="A3" s="669" t="str">
        <f>VLOOKUP(A1,'Szakképesítések és moduljai'!A6:FZ337,3)</f>
        <v>Aranykalászos gazda</v>
      </c>
      <c r="B3" s="669"/>
      <c r="C3" s="669"/>
      <c r="D3" s="669"/>
      <c r="E3" s="669"/>
    </row>
    <row r="6" spans="1:27" ht="15.75" thickBot="1" x14ac:dyDescent="0.3"/>
    <row r="7" spans="1:27" ht="16.5" thickBot="1" x14ac:dyDescent="0.3">
      <c r="A7" s="613" t="s">
        <v>768</v>
      </c>
      <c r="B7" s="614"/>
      <c r="C7" s="614"/>
      <c r="D7" s="614"/>
      <c r="E7" s="615"/>
    </row>
    <row r="8" spans="1:27" x14ac:dyDescent="0.25">
      <c r="A8" s="338"/>
      <c r="B8" s="339"/>
      <c r="C8" s="340"/>
      <c r="D8" s="339"/>
      <c r="E8" s="341"/>
    </row>
    <row r="9" spans="1:27" ht="43.5" customHeight="1" x14ac:dyDescent="0.25">
      <c r="A9" s="608" t="s">
        <v>774</v>
      </c>
      <c r="B9" s="609"/>
      <c r="C9" s="642" t="s">
        <v>8611</v>
      </c>
      <c r="D9" s="642"/>
      <c r="E9" s="643"/>
    </row>
    <row r="10" spans="1:27" x14ac:dyDescent="0.25">
      <c r="A10" s="342"/>
      <c r="B10" s="343"/>
      <c r="C10" s="344"/>
      <c r="D10" s="344"/>
      <c r="E10" s="345"/>
    </row>
    <row r="11" spans="1:27" x14ac:dyDescent="0.25">
      <c r="A11" s="608" t="s">
        <v>770</v>
      </c>
      <c r="B11" s="609"/>
      <c r="C11" s="642" t="s">
        <v>7530</v>
      </c>
      <c r="D11" s="642"/>
      <c r="E11" s="643"/>
    </row>
    <row r="12" spans="1:27" x14ac:dyDescent="0.25">
      <c r="A12" s="342"/>
      <c r="B12" s="343" t="s">
        <v>771</v>
      </c>
      <c r="C12" s="668" t="s">
        <v>7531</v>
      </c>
      <c r="D12" s="668"/>
      <c r="E12" s="345"/>
    </row>
    <row r="13" spans="1:27" x14ac:dyDescent="0.25">
      <c r="A13" s="608" t="s">
        <v>772</v>
      </c>
      <c r="B13" s="609"/>
      <c r="C13" s="642" t="s">
        <v>7534</v>
      </c>
      <c r="D13" s="642"/>
      <c r="E13" s="643"/>
    </row>
    <row r="14" spans="1:27" x14ac:dyDescent="0.25">
      <c r="A14" s="342"/>
      <c r="B14" s="343" t="s">
        <v>773</v>
      </c>
      <c r="C14" s="668" t="s">
        <v>7535</v>
      </c>
      <c r="D14" s="668"/>
      <c r="E14" s="345"/>
    </row>
    <row r="15" spans="1:27" x14ac:dyDescent="0.25">
      <c r="A15" s="608" t="s">
        <v>775</v>
      </c>
      <c r="B15" s="609"/>
      <c r="C15" s="656" t="s">
        <v>8612</v>
      </c>
      <c r="D15" s="642"/>
      <c r="E15" s="643"/>
    </row>
    <row r="16" spans="1:27" ht="30" customHeight="1" x14ac:dyDescent="0.25">
      <c r="A16" s="342"/>
      <c r="B16" s="343" t="s">
        <v>776</v>
      </c>
      <c r="C16" s="658" t="s">
        <v>8613</v>
      </c>
      <c r="D16" s="659"/>
      <c r="E16" s="660"/>
    </row>
    <row r="17" spans="1:22" ht="25.5" customHeight="1" x14ac:dyDescent="0.25">
      <c r="A17" s="608" t="s">
        <v>777</v>
      </c>
      <c r="B17" s="609"/>
      <c r="C17" s="644" t="s">
        <v>7536</v>
      </c>
      <c r="D17" s="644"/>
      <c r="E17" s="645"/>
    </row>
    <row r="18" spans="1:22" x14ac:dyDescent="0.25">
      <c r="A18" s="342"/>
      <c r="B18" s="346" t="s">
        <v>8608</v>
      </c>
      <c r="C18" s="620" t="s">
        <v>8609</v>
      </c>
      <c r="D18" s="620"/>
      <c r="E18" s="621"/>
    </row>
    <row r="19" spans="1:22" x14ac:dyDescent="0.25">
      <c r="A19" s="342"/>
      <c r="B19" s="346" t="s">
        <v>778</v>
      </c>
      <c r="C19" s="620" t="s">
        <v>7537</v>
      </c>
      <c r="D19" s="620"/>
      <c r="E19" s="621"/>
    </row>
    <row r="20" spans="1:22" ht="23.25" customHeight="1" x14ac:dyDescent="0.25">
      <c r="A20" s="627" t="s">
        <v>780</v>
      </c>
      <c r="B20" s="628"/>
      <c r="C20" s="620" t="s">
        <v>7540</v>
      </c>
      <c r="D20" s="620"/>
      <c r="E20" s="621"/>
    </row>
    <row r="21" spans="1:22" ht="23.25" customHeight="1" x14ac:dyDescent="0.25">
      <c r="A21" s="627" t="s">
        <v>843</v>
      </c>
      <c r="B21" s="628"/>
      <c r="C21" s="620" t="s">
        <v>7541</v>
      </c>
      <c r="D21" s="620"/>
      <c r="E21" s="621"/>
    </row>
    <row r="22" spans="1:22" ht="15.75" customHeight="1" x14ac:dyDescent="0.25">
      <c r="A22" s="627" t="s">
        <v>771</v>
      </c>
      <c r="B22" s="628"/>
      <c r="C22" s="620" t="s">
        <v>7542</v>
      </c>
      <c r="D22" s="620"/>
      <c r="E22" s="621"/>
    </row>
    <row r="23" spans="1:22" ht="15.75" customHeight="1" x14ac:dyDescent="0.25">
      <c r="A23" s="627" t="s">
        <v>7539</v>
      </c>
      <c r="B23" s="628"/>
      <c r="C23" s="657" t="s">
        <v>8589</v>
      </c>
      <c r="D23" s="657"/>
      <c r="E23" s="347"/>
    </row>
    <row r="24" spans="1:22" ht="15.75" thickBot="1" x14ac:dyDescent="0.3">
      <c r="A24" s="661" t="s">
        <v>7792</v>
      </c>
      <c r="B24" s="662"/>
      <c r="C24" s="622" t="s">
        <v>8590</v>
      </c>
      <c r="D24" s="622"/>
      <c r="E24" s="281"/>
    </row>
    <row r="25" spans="1:22" ht="15.75" thickBot="1" x14ac:dyDescent="0.3"/>
    <row r="26" spans="1:22" ht="16.5" thickBot="1" x14ac:dyDescent="0.3">
      <c r="A26" s="637" t="s">
        <v>781</v>
      </c>
      <c r="B26" s="638"/>
      <c r="C26" s="638"/>
      <c r="D26" s="638"/>
      <c r="E26" s="638"/>
      <c r="F26" s="639"/>
      <c r="I26" s="637" t="s">
        <v>841</v>
      </c>
      <c r="J26" s="638"/>
      <c r="K26" s="638"/>
      <c r="L26" s="638"/>
      <c r="M26" s="638"/>
      <c r="N26" s="639"/>
      <c r="Q26" s="637" t="s">
        <v>842</v>
      </c>
      <c r="R26" s="638"/>
      <c r="S26" s="638"/>
      <c r="T26" s="638"/>
      <c r="U26" s="638"/>
      <c r="V26" s="639"/>
    </row>
    <row r="27" spans="1:22" x14ac:dyDescent="0.25">
      <c r="A27" s="348"/>
      <c r="B27" s="349"/>
      <c r="C27" s="350"/>
      <c r="D27" s="349"/>
      <c r="E27" s="349"/>
      <c r="F27" s="75"/>
      <c r="I27" s="348"/>
      <c r="J27" s="349"/>
      <c r="K27" s="350"/>
      <c r="L27" s="349"/>
      <c r="M27" s="349"/>
      <c r="N27" s="75"/>
      <c r="Q27" s="348"/>
      <c r="R27" s="349"/>
      <c r="S27" s="350"/>
      <c r="T27" s="349"/>
      <c r="U27" s="349"/>
      <c r="V27" s="75"/>
    </row>
    <row r="28" spans="1:22" x14ac:dyDescent="0.25">
      <c r="A28" s="608" t="s">
        <v>769</v>
      </c>
      <c r="B28" s="609"/>
      <c r="C28" s="648" t="s">
        <v>7543</v>
      </c>
      <c r="D28" s="648"/>
      <c r="E28" s="648"/>
      <c r="F28" s="649"/>
      <c r="I28" s="608" t="s">
        <v>769</v>
      </c>
      <c r="J28" s="609"/>
      <c r="K28" s="640"/>
      <c r="L28" s="640"/>
      <c r="M28" s="640"/>
      <c r="N28" s="641"/>
      <c r="Q28" s="608" t="s">
        <v>769</v>
      </c>
      <c r="R28" s="609"/>
      <c r="S28" s="640"/>
      <c r="T28" s="640"/>
      <c r="U28" s="640"/>
      <c r="V28" s="641"/>
    </row>
    <row r="29" spans="1:22" x14ac:dyDescent="0.25">
      <c r="A29" s="342"/>
      <c r="B29" s="343"/>
      <c r="C29" s="351"/>
      <c r="D29" s="351"/>
      <c r="E29" s="351"/>
      <c r="F29" s="352"/>
      <c r="I29" s="342"/>
      <c r="J29" s="343"/>
      <c r="K29" s="344"/>
      <c r="L29" s="353"/>
      <c r="M29" s="353"/>
      <c r="N29" s="75"/>
      <c r="Q29" s="342"/>
      <c r="R29" s="343"/>
      <c r="S29" s="344"/>
      <c r="T29" s="353"/>
      <c r="U29" s="353"/>
      <c r="V29" s="75"/>
    </row>
    <row r="30" spans="1:22" x14ac:dyDescent="0.25">
      <c r="A30" s="608" t="s">
        <v>770</v>
      </c>
      <c r="B30" s="609"/>
      <c r="C30" s="642" t="s">
        <v>7544</v>
      </c>
      <c r="D30" s="642"/>
      <c r="E30" s="642"/>
      <c r="F30" s="643"/>
      <c r="I30" s="608" t="s">
        <v>770</v>
      </c>
      <c r="J30" s="609"/>
      <c r="K30" s="642"/>
      <c r="L30" s="642"/>
      <c r="M30" s="642"/>
      <c r="N30" s="643"/>
      <c r="Q30" s="608" t="s">
        <v>770</v>
      </c>
      <c r="R30" s="609"/>
      <c r="S30" s="642"/>
      <c r="T30" s="642"/>
      <c r="U30" s="642"/>
      <c r="V30" s="643"/>
    </row>
    <row r="31" spans="1:22" x14ac:dyDescent="0.25">
      <c r="A31" s="342"/>
      <c r="B31" s="343" t="s">
        <v>784</v>
      </c>
      <c r="C31" s="668" t="s">
        <v>3710</v>
      </c>
      <c r="D31" s="668"/>
      <c r="E31" s="668"/>
      <c r="F31" s="75"/>
      <c r="I31" s="342"/>
      <c r="J31" s="343" t="s">
        <v>784</v>
      </c>
      <c r="K31" s="354"/>
      <c r="L31" s="353"/>
      <c r="M31" s="353"/>
      <c r="N31" s="75"/>
      <c r="Q31" s="342"/>
      <c r="R31" s="343" t="s">
        <v>784</v>
      </c>
      <c r="S31" s="354"/>
      <c r="T31" s="353"/>
      <c r="U31" s="353"/>
      <c r="V31" s="75"/>
    </row>
    <row r="32" spans="1:22" x14ac:dyDescent="0.25">
      <c r="A32" s="608" t="s">
        <v>785</v>
      </c>
      <c r="B32" s="609"/>
      <c r="C32" s="642" t="s">
        <v>7824</v>
      </c>
      <c r="D32" s="642"/>
      <c r="E32" s="642"/>
      <c r="F32" s="643"/>
      <c r="I32" s="608" t="s">
        <v>785</v>
      </c>
      <c r="J32" s="609"/>
      <c r="K32" s="642"/>
      <c r="L32" s="642"/>
      <c r="M32" s="642"/>
      <c r="N32" s="643"/>
      <c r="Q32" s="608" t="s">
        <v>785</v>
      </c>
      <c r="R32" s="609"/>
      <c r="S32" s="642"/>
      <c r="T32" s="642"/>
      <c r="U32" s="642"/>
      <c r="V32" s="643"/>
    </row>
    <row r="33" spans="1:22" ht="25.5" customHeight="1" x14ac:dyDescent="0.25">
      <c r="A33" s="342"/>
      <c r="B33" s="343" t="s">
        <v>786</v>
      </c>
      <c r="C33" s="674" t="s">
        <v>7545</v>
      </c>
      <c r="D33" s="674"/>
      <c r="E33" s="355"/>
      <c r="F33" s="75"/>
      <c r="I33" s="342"/>
      <c r="J33" s="343" t="s">
        <v>786</v>
      </c>
      <c r="K33" s="674"/>
      <c r="L33" s="674"/>
      <c r="M33" s="355"/>
      <c r="N33" s="75"/>
      <c r="Q33" s="342"/>
      <c r="R33" s="343" t="s">
        <v>786</v>
      </c>
      <c r="S33" s="674"/>
      <c r="T33" s="674"/>
      <c r="U33" s="355"/>
      <c r="V33" s="75"/>
    </row>
    <row r="34" spans="1:22" x14ac:dyDescent="0.25">
      <c r="A34" s="608" t="s">
        <v>772</v>
      </c>
      <c r="B34" s="609"/>
      <c r="C34" s="642" t="s">
        <v>7546</v>
      </c>
      <c r="D34" s="642"/>
      <c r="E34" s="642"/>
      <c r="F34" s="643"/>
      <c r="I34" s="608" t="s">
        <v>772</v>
      </c>
      <c r="J34" s="609"/>
      <c r="K34" s="642"/>
      <c r="L34" s="642"/>
      <c r="M34" s="642"/>
      <c r="N34" s="643"/>
      <c r="Q34" s="608" t="s">
        <v>772</v>
      </c>
      <c r="R34" s="609"/>
      <c r="S34" s="642"/>
      <c r="T34" s="642"/>
      <c r="U34" s="642"/>
      <c r="V34" s="643"/>
    </row>
    <row r="35" spans="1:22" ht="25.5" customHeight="1" x14ac:dyDescent="0.25">
      <c r="A35" s="342"/>
      <c r="B35" s="343" t="s">
        <v>773</v>
      </c>
      <c r="C35" s="636" t="s">
        <v>7547</v>
      </c>
      <c r="D35" s="636"/>
      <c r="E35" s="356"/>
      <c r="F35" s="75"/>
      <c r="I35" s="342"/>
      <c r="J35" s="343" t="s">
        <v>773</v>
      </c>
      <c r="K35" s="636"/>
      <c r="L35" s="636"/>
      <c r="M35" s="356"/>
      <c r="N35" s="75"/>
      <c r="Q35" s="342"/>
      <c r="R35" s="343" t="s">
        <v>773</v>
      </c>
      <c r="S35" s="636"/>
      <c r="T35" s="636"/>
      <c r="U35" s="356"/>
      <c r="V35" s="75"/>
    </row>
    <row r="36" spans="1:22" x14ac:dyDescent="0.25">
      <c r="A36" s="608" t="s">
        <v>775</v>
      </c>
      <c r="B36" s="609"/>
      <c r="C36" s="644" t="s">
        <v>7548</v>
      </c>
      <c r="D36" s="644"/>
      <c r="E36" s="644"/>
      <c r="F36" s="645"/>
      <c r="I36" s="608" t="s">
        <v>775</v>
      </c>
      <c r="J36" s="609"/>
      <c r="K36" s="644"/>
      <c r="L36" s="644"/>
      <c r="M36" s="644"/>
      <c r="N36" s="645"/>
      <c r="Q36" s="608" t="s">
        <v>775</v>
      </c>
      <c r="R36" s="609"/>
      <c r="S36" s="644"/>
      <c r="T36" s="644"/>
      <c r="U36" s="644"/>
      <c r="V36" s="645"/>
    </row>
    <row r="37" spans="1:22" ht="19.5" customHeight="1" x14ac:dyDescent="0.25">
      <c r="A37" s="342"/>
      <c r="B37" s="343" t="s">
        <v>776</v>
      </c>
      <c r="C37" s="665" t="s">
        <v>7549</v>
      </c>
      <c r="D37" s="665"/>
      <c r="E37" s="665"/>
      <c r="F37" s="75"/>
      <c r="I37" s="342"/>
      <c r="J37" s="343" t="s">
        <v>776</v>
      </c>
      <c r="K37" s="665"/>
      <c r="L37" s="665"/>
      <c r="M37" s="665"/>
      <c r="N37" s="75"/>
      <c r="Q37" s="342"/>
      <c r="R37" s="343" t="s">
        <v>776</v>
      </c>
      <c r="S37" s="665"/>
      <c r="T37" s="665"/>
      <c r="U37" s="665"/>
      <c r="V37" s="75"/>
    </row>
    <row r="38" spans="1:22" x14ac:dyDescent="0.25">
      <c r="A38" s="342"/>
      <c r="B38" s="343" t="s">
        <v>787</v>
      </c>
      <c r="C38" s="644" t="s">
        <v>7550</v>
      </c>
      <c r="D38" s="644"/>
      <c r="E38" s="644"/>
      <c r="F38" s="645"/>
      <c r="I38" s="342"/>
      <c r="J38" s="343" t="s">
        <v>787</v>
      </c>
      <c r="K38" s="644"/>
      <c r="L38" s="644"/>
      <c r="M38" s="644"/>
      <c r="N38" s="645"/>
      <c r="Q38" s="342"/>
      <c r="R38" s="343" t="s">
        <v>787</v>
      </c>
      <c r="S38" s="644"/>
      <c r="T38" s="644"/>
      <c r="U38" s="644"/>
      <c r="V38" s="645"/>
    </row>
    <row r="39" spans="1:22" x14ac:dyDescent="0.25">
      <c r="A39" s="342"/>
      <c r="B39" s="343" t="s">
        <v>788</v>
      </c>
      <c r="C39" s="646" t="s">
        <v>7551</v>
      </c>
      <c r="D39" s="646"/>
      <c r="E39" s="646"/>
      <c r="F39" s="647"/>
      <c r="I39" s="342"/>
      <c r="J39" s="343" t="s">
        <v>788</v>
      </c>
      <c r="K39" s="646"/>
      <c r="L39" s="646"/>
      <c r="M39" s="646"/>
      <c r="N39" s="647"/>
      <c r="Q39" s="342"/>
      <c r="R39" s="343" t="s">
        <v>788</v>
      </c>
      <c r="S39" s="644"/>
      <c r="T39" s="644"/>
      <c r="U39" s="644"/>
      <c r="V39" s="645"/>
    </row>
    <row r="40" spans="1:22" x14ac:dyDescent="0.25">
      <c r="A40" s="627" t="s">
        <v>789</v>
      </c>
      <c r="B40" s="628"/>
      <c r="C40" s="646" t="s">
        <v>7825</v>
      </c>
      <c r="D40" s="646"/>
      <c r="E40" s="646"/>
      <c r="F40" s="647"/>
      <c r="I40" s="627" t="s">
        <v>789</v>
      </c>
      <c r="J40" s="628"/>
      <c r="K40" s="646"/>
      <c r="L40" s="646"/>
      <c r="M40" s="646"/>
      <c r="N40" s="647"/>
      <c r="Q40" s="627" t="s">
        <v>789</v>
      </c>
      <c r="R40" s="628"/>
      <c r="S40" s="666"/>
      <c r="T40" s="666"/>
      <c r="U40" s="666"/>
      <c r="V40" s="667"/>
    </row>
    <row r="41" spans="1:22" hidden="1" x14ac:dyDescent="0.25">
      <c r="A41" s="357"/>
      <c r="B41" s="358" t="s">
        <v>778</v>
      </c>
      <c r="C41" s="359" t="s">
        <v>828</v>
      </c>
      <c r="D41" s="359" t="s">
        <v>884</v>
      </c>
      <c r="E41" s="360" t="s">
        <v>7552</v>
      </c>
      <c r="F41" s="361" t="s">
        <v>7553</v>
      </c>
      <c r="I41" s="357"/>
      <c r="J41" s="358" t="s">
        <v>778</v>
      </c>
      <c r="K41" s="359"/>
      <c r="L41" s="359"/>
      <c r="M41" s="360"/>
      <c r="N41" s="361"/>
      <c r="Q41" s="357"/>
      <c r="R41" s="358" t="s">
        <v>778</v>
      </c>
      <c r="S41" s="359"/>
      <c r="T41" s="359"/>
      <c r="U41" s="360"/>
      <c r="V41" s="361"/>
    </row>
    <row r="42" spans="1:22" ht="18" hidden="1" customHeight="1" x14ac:dyDescent="0.25">
      <c r="A42" s="357"/>
      <c r="B42" s="358"/>
      <c r="C42" s="80" t="s">
        <v>790</v>
      </c>
      <c r="D42" s="80" t="s">
        <v>791</v>
      </c>
      <c r="E42" s="81" t="s">
        <v>792</v>
      </c>
      <c r="F42" s="239" t="s">
        <v>793</v>
      </c>
      <c r="I42" s="357"/>
      <c r="J42" s="358"/>
      <c r="K42" s="80" t="s">
        <v>790</v>
      </c>
      <c r="L42" s="80" t="s">
        <v>791</v>
      </c>
      <c r="M42" s="81" t="s">
        <v>792</v>
      </c>
      <c r="N42" s="239" t="s">
        <v>793</v>
      </c>
      <c r="Q42" s="357"/>
      <c r="R42" s="358"/>
      <c r="S42" s="80" t="s">
        <v>790</v>
      </c>
      <c r="T42" s="80" t="s">
        <v>791</v>
      </c>
      <c r="U42" s="81" t="s">
        <v>792</v>
      </c>
      <c r="V42" s="239" t="s">
        <v>793</v>
      </c>
    </row>
    <row r="43" spans="1:22" ht="25.5" hidden="1" customHeight="1" x14ac:dyDescent="0.25">
      <c r="A43" s="627" t="s">
        <v>833</v>
      </c>
      <c r="B43" s="628"/>
      <c r="C43" s="362">
        <f>VLOOKUP($A$1,'Szakképesítések és moduljai'!$A$6:$FN$337,144)</f>
        <v>40</v>
      </c>
      <c r="D43" s="362">
        <f>VLOOKUP($A$1,'Szakképesítések és moduljai'!$A$6:$FN$337,145)</f>
        <v>60</v>
      </c>
      <c r="E43" s="363">
        <f>VLOOKUP($A$1,'Szakképesítések és moduljai'!$A$6:$FN$337,146)</f>
        <v>40</v>
      </c>
      <c r="F43" s="239"/>
      <c r="I43" s="627" t="s">
        <v>833</v>
      </c>
      <c r="J43" s="628"/>
      <c r="K43" s="362">
        <f>VLOOKUP($A$1,'Szakképesítések és moduljai'!$A$6:$FN$337,144)</f>
        <v>40</v>
      </c>
      <c r="L43" s="362">
        <f>VLOOKUP($A$1,'Szakképesítések és moduljai'!$A$6:$FN$337,145)</f>
        <v>60</v>
      </c>
      <c r="M43" s="363">
        <f>VLOOKUP($A$1,'Szakképesítések és moduljai'!$A$6:$FN$337,146)</f>
        <v>40</v>
      </c>
      <c r="N43" s="239"/>
      <c r="Q43" s="627" t="s">
        <v>833</v>
      </c>
      <c r="R43" s="628"/>
      <c r="S43" s="362">
        <f>VLOOKUP($A$1,'Szakképesítések és moduljai'!$A$6:$FN$337,144)</f>
        <v>40</v>
      </c>
      <c r="T43" s="362">
        <f>VLOOKUP($A$1,'Szakképesítések és moduljai'!$A$6:$FN$337,145)</f>
        <v>60</v>
      </c>
      <c r="U43" s="363">
        <f>VLOOKUP($A$1,'Szakképesítések és moduljai'!$A$6:$FN$337,146)</f>
        <v>40</v>
      </c>
      <c r="V43" s="239"/>
    </row>
    <row r="44" spans="1:22" ht="25.5" hidden="1" x14ac:dyDescent="0.25">
      <c r="A44" s="342"/>
      <c r="B44" s="343"/>
      <c r="C44" s="80" t="s">
        <v>830</v>
      </c>
      <c r="D44" s="81" t="s">
        <v>831</v>
      </c>
      <c r="E44" s="336" t="s">
        <v>832</v>
      </c>
      <c r="F44" s="239"/>
      <c r="I44" s="342"/>
      <c r="J44" s="343"/>
      <c r="K44" s="80" t="s">
        <v>830</v>
      </c>
      <c r="L44" s="81" t="s">
        <v>831</v>
      </c>
      <c r="M44" s="336" t="s">
        <v>832</v>
      </c>
      <c r="N44" s="239"/>
      <c r="Q44" s="342"/>
      <c r="R44" s="343"/>
      <c r="S44" s="80" t="s">
        <v>830</v>
      </c>
      <c r="T44" s="81" t="s">
        <v>831</v>
      </c>
      <c r="U44" s="336" t="s">
        <v>832</v>
      </c>
      <c r="V44" s="239"/>
    </row>
    <row r="45" spans="1:22" hidden="1" x14ac:dyDescent="0.25">
      <c r="A45" s="627" t="s">
        <v>3</v>
      </c>
      <c r="B45" s="628"/>
      <c r="C45" s="632" t="str">
        <f>'Szakképesítés adatai'!$C$3</f>
        <v>Aranykalászos gazda</v>
      </c>
      <c r="D45" s="632"/>
      <c r="E45" s="632"/>
      <c r="F45" s="633"/>
      <c r="I45" s="627" t="s">
        <v>3</v>
      </c>
      <c r="J45" s="628"/>
      <c r="K45" s="632" t="str">
        <f>'Szakképesítés adatai'!$C$3</f>
        <v>Aranykalászos gazda</v>
      </c>
      <c r="L45" s="632"/>
      <c r="M45" s="632"/>
      <c r="N45" s="633"/>
      <c r="Q45" s="627" t="s">
        <v>3</v>
      </c>
      <c r="R45" s="628"/>
      <c r="S45" s="632" t="str">
        <f>'Szakképesítés adatai'!$C$3</f>
        <v>Aranykalászos gazda</v>
      </c>
      <c r="T45" s="632"/>
      <c r="U45" s="632"/>
      <c r="V45" s="633"/>
    </row>
    <row r="46" spans="1:22" hidden="1" x14ac:dyDescent="0.25">
      <c r="A46" s="634" t="s">
        <v>834</v>
      </c>
      <c r="B46" s="635"/>
      <c r="C46" s="82"/>
      <c r="D46" s="82"/>
      <c r="E46" s="83"/>
      <c r="F46" s="364"/>
      <c r="I46" s="634" t="s">
        <v>834</v>
      </c>
      <c r="J46" s="635"/>
      <c r="K46" s="82"/>
      <c r="L46" s="82"/>
      <c r="M46" s="83"/>
      <c r="N46" s="364"/>
      <c r="Q46" s="634" t="s">
        <v>834</v>
      </c>
      <c r="R46" s="635"/>
      <c r="S46" s="82"/>
      <c r="T46" s="82"/>
      <c r="U46" s="83"/>
      <c r="V46" s="364"/>
    </row>
    <row r="47" spans="1:22" ht="25.5" hidden="1" customHeight="1" x14ac:dyDescent="0.25">
      <c r="A47" s="627" t="s">
        <v>835</v>
      </c>
      <c r="B47" s="628"/>
      <c r="C47" s="670" t="s">
        <v>7826</v>
      </c>
      <c r="D47" s="670"/>
      <c r="E47" s="670"/>
      <c r="F47" s="364"/>
      <c r="I47" s="627" t="s">
        <v>835</v>
      </c>
      <c r="J47" s="628"/>
      <c r="K47" s="670"/>
      <c r="L47" s="670"/>
      <c r="M47" s="670"/>
      <c r="N47" s="364"/>
      <c r="Q47" s="627" t="s">
        <v>835</v>
      </c>
      <c r="R47" s="628"/>
      <c r="S47" s="670"/>
      <c r="T47" s="670"/>
      <c r="U47" s="670"/>
      <c r="V47" s="364"/>
    </row>
    <row r="48" spans="1:22" ht="30" hidden="1" customHeight="1" x14ac:dyDescent="0.25">
      <c r="A48" s="627" t="s">
        <v>836</v>
      </c>
      <c r="B48" s="628"/>
      <c r="C48" s="365" t="s">
        <v>7827</v>
      </c>
      <c r="D48" s="82"/>
      <c r="E48" s="83"/>
      <c r="F48" s="364"/>
      <c r="I48" s="627" t="s">
        <v>836</v>
      </c>
      <c r="J48" s="628"/>
      <c r="K48" s="365"/>
      <c r="L48" s="82"/>
      <c r="M48" s="83"/>
      <c r="N48" s="364"/>
      <c r="Q48" s="627" t="s">
        <v>836</v>
      </c>
      <c r="R48" s="628"/>
      <c r="S48" s="365"/>
      <c r="T48" s="82"/>
      <c r="U48" s="83"/>
      <c r="V48" s="364"/>
    </row>
    <row r="49" spans="1:22" ht="15" customHeight="1" x14ac:dyDescent="0.25">
      <c r="A49" s="357"/>
      <c r="B49" s="358"/>
      <c r="C49" s="82"/>
      <c r="D49" s="82"/>
      <c r="E49" s="83"/>
      <c r="F49" s="364"/>
      <c r="I49" s="357"/>
      <c r="J49" s="358"/>
      <c r="K49" s="82"/>
      <c r="L49" s="82"/>
      <c r="M49" s="83"/>
      <c r="N49" s="364"/>
      <c r="Q49" s="357"/>
      <c r="R49" s="358"/>
      <c r="S49" s="82"/>
      <c r="T49" s="82"/>
      <c r="U49" s="83"/>
      <c r="V49" s="364"/>
    </row>
    <row r="50" spans="1:22" x14ac:dyDescent="0.25">
      <c r="A50" s="342"/>
      <c r="B50" s="343" t="s">
        <v>782</v>
      </c>
      <c r="C50" s="670" t="s">
        <v>8591</v>
      </c>
      <c r="D50" s="670"/>
      <c r="E50" s="670"/>
      <c r="F50" s="75"/>
      <c r="I50" s="342"/>
      <c r="J50" s="343" t="s">
        <v>782</v>
      </c>
      <c r="K50" s="670"/>
      <c r="L50" s="670"/>
      <c r="M50" s="670"/>
      <c r="N50" s="75"/>
      <c r="Q50" s="342"/>
      <c r="R50" s="343" t="s">
        <v>782</v>
      </c>
      <c r="S50" s="670"/>
      <c r="T50" s="670"/>
      <c r="U50" s="670"/>
      <c r="V50" s="75"/>
    </row>
    <row r="51" spans="1:22" x14ac:dyDescent="0.25">
      <c r="A51" s="342"/>
      <c r="B51" s="343" t="s">
        <v>783</v>
      </c>
      <c r="C51" s="670" t="s">
        <v>8592</v>
      </c>
      <c r="D51" s="670"/>
      <c r="E51" s="670"/>
      <c r="F51" s="75"/>
      <c r="I51" s="342"/>
      <c r="J51" s="343" t="s">
        <v>783</v>
      </c>
      <c r="K51" s="670"/>
      <c r="L51" s="670"/>
      <c r="M51" s="670"/>
      <c r="N51" s="75"/>
      <c r="Q51" s="342"/>
      <c r="R51" s="343" t="s">
        <v>783</v>
      </c>
      <c r="S51" s="670"/>
      <c r="T51" s="670"/>
      <c r="U51" s="670"/>
      <c r="V51" s="75"/>
    </row>
    <row r="52" spans="1:22" x14ac:dyDescent="0.25">
      <c r="A52" s="627" t="s">
        <v>779</v>
      </c>
      <c r="B52" s="628"/>
      <c r="C52" s="366">
        <v>25</v>
      </c>
      <c r="D52" s="82"/>
      <c r="E52" s="83"/>
      <c r="F52" s="364"/>
      <c r="I52" s="627" t="s">
        <v>779</v>
      </c>
      <c r="J52" s="628"/>
      <c r="K52" s="366"/>
      <c r="L52" s="82"/>
      <c r="M52" s="83"/>
      <c r="N52" s="364"/>
      <c r="Q52" s="627" t="s">
        <v>779</v>
      </c>
      <c r="R52" s="628"/>
      <c r="S52" s="366"/>
      <c r="T52" s="82"/>
      <c r="U52" s="83"/>
      <c r="V52" s="364"/>
    </row>
    <row r="53" spans="1:22" hidden="1" x14ac:dyDescent="0.25">
      <c r="A53" s="627" t="s">
        <v>837</v>
      </c>
      <c r="B53" s="628"/>
      <c r="C53" s="367">
        <v>20</v>
      </c>
      <c r="D53" s="82"/>
      <c r="E53" s="83"/>
      <c r="F53" s="364"/>
      <c r="I53" s="627" t="s">
        <v>837</v>
      </c>
      <c r="J53" s="628"/>
      <c r="K53" s="367"/>
      <c r="L53" s="82"/>
      <c r="M53" s="83"/>
      <c r="N53" s="364"/>
      <c r="Q53" s="627" t="s">
        <v>837</v>
      </c>
      <c r="R53" s="628"/>
      <c r="S53" s="367"/>
      <c r="T53" s="82"/>
      <c r="U53" s="83"/>
      <c r="V53" s="364"/>
    </row>
    <row r="54" spans="1:22" hidden="1" x14ac:dyDescent="0.25">
      <c r="A54" s="627" t="s">
        <v>838</v>
      </c>
      <c r="B54" s="628"/>
      <c r="C54" s="672"/>
      <c r="D54" s="672"/>
      <c r="E54" s="672"/>
      <c r="F54" s="673"/>
      <c r="I54" s="627" t="s">
        <v>838</v>
      </c>
      <c r="J54" s="628"/>
      <c r="K54" s="670"/>
      <c r="L54" s="670"/>
      <c r="M54" s="670"/>
      <c r="N54" s="671"/>
      <c r="Q54" s="627" t="s">
        <v>838</v>
      </c>
      <c r="R54" s="628"/>
      <c r="S54" s="670"/>
      <c r="T54" s="670"/>
      <c r="U54" s="670"/>
      <c r="V54" s="671"/>
    </row>
    <row r="55" spans="1:22" hidden="1" x14ac:dyDescent="0.25">
      <c r="A55" s="357"/>
      <c r="B55" s="358" t="s">
        <v>839</v>
      </c>
      <c r="C55" s="670"/>
      <c r="D55" s="670"/>
      <c r="E55" s="83"/>
      <c r="F55" s="364"/>
      <c r="I55" s="357"/>
      <c r="J55" s="358" t="s">
        <v>839</v>
      </c>
      <c r="K55" s="670"/>
      <c r="L55" s="670"/>
      <c r="M55" s="83"/>
      <c r="N55" s="364"/>
      <c r="Q55" s="357"/>
      <c r="R55" s="358" t="s">
        <v>839</v>
      </c>
      <c r="S55" s="670"/>
      <c r="T55" s="670"/>
      <c r="U55" s="83"/>
      <c r="V55" s="364"/>
    </row>
    <row r="56" spans="1:22" ht="15" hidden="1" customHeight="1" x14ac:dyDescent="0.25">
      <c r="A56" s="627" t="s">
        <v>840</v>
      </c>
      <c r="B56" s="628"/>
      <c r="C56" s="368"/>
      <c r="D56" s="368"/>
      <c r="E56" s="368"/>
      <c r="F56" s="369"/>
      <c r="I56" s="627" t="s">
        <v>840</v>
      </c>
      <c r="J56" s="628"/>
      <c r="K56" s="370"/>
      <c r="L56" s="370"/>
      <c r="M56" s="368" t="s">
        <v>7572</v>
      </c>
      <c r="N56" s="369"/>
      <c r="Q56" s="627" t="s">
        <v>840</v>
      </c>
      <c r="R56" s="628"/>
      <c r="S56" s="370"/>
      <c r="T56" s="370"/>
      <c r="U56" s="368" t="s">
        <v>7572</v>
      </c>
      <c r="V56" s="369"/>
    </row>
    <row r="57" spans="1:22" ht="15.75" thickBot="1" x14ac:dyDescent="0.3">
      <c r="A57" s="624"/>
      <c r="B57" s="625"/>
      <c r="C57" s="371"/>
      <c r="D57" s="371"/>
      <c r="E57" s="371"/>
      <c r="F57" s="281"/>
      <c r="I57" s="624"/>
      <c r="J57" s="625"/>
      <c r="K57" s="371"/>
      <c r="L57" s="371"/>
      <c r="M57" s="371"/>
      <c r="N57" s="281"/>
      <c r="Q57" s="624"/>
      <c r="R57" s="625"/>
      <c r="S57" s="371"/>
      <c r="T57" s="371"/>
      <c r="U57" s="371"/>
      <c r="V57" s="281"/>
    </row>
    <row r="58" spans="1:22" ht="15.75" thickBot="1" x14ac:dyDescent="0.3"/>
    <row r="59" spans="1:22" ht="16.5" thickBot="1" x14ac:dyDescent="0.3">
      <c r="A59" s="613" t="s">
        <v>866</v>
      </c>
      <c r="B59" s="614"/>
      <c r="C59" s="614"/>
      <c r="D59" s="614"/>
      <c r="E59" s="615"/>
    </row>
    <row r="60" spans="1:22" ht="15.75" x14ac:dyDescent="0.25">
      <c r="A60" s="372"/>
      <c r="B60" s="373"/>
      <c r="C60" s="373"/>
      <c r="D60" s="373"/>
      <c r="E60" s="374"/>
    </row>
    <row r="61" spans="1:22" ht="15" hidden="1" customHeight="1" x14ac:dyDescent="0.25">
      <c r="A61" s="653" t="s">
        <v>7554</v>
      </c>
      <c r="B61" s="653"/>
      <c r="C61" s="653"/>
      <c r="D61" s="654" t="s">
        <v>7555</v>
      </c>
      <c r="E61" s="655"/>
    </row>
    <row r="62" spans="1:22" ht="15.75" x14ac:dyDescent="0.25">
      <c r="A62" s="375"/>
      <c r="B62" s="376"/>
      <c r="C62" s="376"/>
      <c r="D62" s="376"/>
      <c r="E62" s="377"/>
    </row>
    <row r="63" spans="1:22" x14ac:dyDescent="0.25">
      <c r="A63" s="616" t="s">
        <v>867</v>
      </c>
      <c r="B63" s="617"/>
      <c r="C63" s="378">
        <v>25</v>
      </c>
      <c r="D63" s="379"/>
      <c r="E63" s="380"/>
    </row>
    <row r="64" spans="1:22" x14ac:dyDescent="0.25">
      <c r="A64" s="626" t="s">
        <v>8588</v>
      </c>
      <c r="B64" s="626"/>
      <c r="C64" s="626"/>
      <c r="D64" s="620">
        <v>74057</v>
      </c>
      <c r="E64" s="621"/>
    </row>
    <row r="65" spans="1:5" x14ac:dyDescent="0.25">
      <c r="A65" s="618" t="s">
        <v>868</v>
      </c>
      <c r="B65" s="619"/>
      <c r="C65" s="381"/>
      <c r="D65" s="379"/>
      <c r="E65" s="380"/>
    </row>
    <row r="66" spans="1:5" x14ac:dyDescent="0.25">
      <c r="A66" s="382"/>
      <c r="B66" s="383" t="s">
        <v>7499</v>
      </c>
      <c r="C66" s="620" t="s">
        <v>7489</v>
      </c>
      <c r="D66" s="620"/>
      <c r="E66" s="621"/>
    </row>
    <row r="67" spans="1:5" x14ac:dyDescent="0.25">
      <c r="A67" s="382"/>
      <c r="B67" s="383"/>
      <c r="C67" s="384"/>
      <c r="D67" s="384"/>
      <c r="E67" s="385"/>
    </row>
    <row r="68" spans="1:5" x14ac:dyDescent="0.25">
      <c r="A68" s="382"/>
      <c r="B68" s="383" t="s">
        <v>7494</v>
      </c>
      <c r="C68" s="620" t="s">
        <v>7490</v>
      </c>
      <c r="D68" s="620"/>
      <c r="E68" s="621"/>
    </row>
    <row r="69" spans="1:5" x14ac:dyDescent="0.25">
      <c r="A69" s="382"/>
      <c r="B69" s="383"/>
      <c r="C69" s="386"/>
      <c r="D69" s="386"/>
      <c r="E69" s="387"/>
    </row>
    <row r="70" spans="1:5" x14ac:dyDescent="0.25">
      <c r="A70" s="382"/>
      <c r="B70" s="383" t="s">
        <v>7494</v>
      </c>
      <c r="C70" s="620" t="s">
        <v>7491</v>
      </c>
      <c r="D70" s="620"/>
      <c r="E70" s="621"/>
    </row>
    <row r="71" spans="1:5" x14ac:dyDescent="0.25">
      <c r="A71" s="382"/>
      <c r="B71" s="383"/>
      <c r="C71" s="384"/>
      <c r="D71" s="384"/>
      <c r="E71" s="385"/>
    </row>
    <row r="72" spans="1:5" x14ac:dyDescent="0.25">
      <c r="A72" s="382"/>
      <c r="B72" s="383" t="s">
        <v>7494</v>
      </c>
      <c r="C72" s="620" t="s">
        <v>7492</v>
      </c>
      <c r="D72" s="620"/>
      <c r="E72" s="621"/>
    </row>
    <row r="73" spans="1:5" x14ac:dyDescent="0.25">
      <c r="A73" s="382"/>
      <c r="B73" s="383"/>
      <c r="C73" s="386"/>
      <c r="D73" s="386"/>
      <c r="E73" s="387"/>
    </row>
    <row r="74" spans="1:5" x14ac:dyDescent="0.25">
      <c r="A74" s="388"/>
      <c r="B74" s="383" t="s">
        <v>7495</v>
      </c>
      <c r="C74" s="620" t="s">
        <v>7493</v>
      </c>
      <c r="D74" s="620"/>
      <c r="E74" s="621"/>
    </row>
    <row r="75" spans="1:5" x14ac:dyDescent="0.25">
      <c r="A75" s="388"/>
      <c r="B75" s="346"/>
      <c r="C75" s="379"/>
      <c r="D75" s="379"/>
      <c r="E75" s="380"/>
    </row>
    <row r="76" spans="1:5" x14ac:dyDescent="0.25">
      <c r="A76" s="388"/>
      <c r="B76" s="346" t="s">
        <v>7480</v>
      </c>
      <c r="C76" s="379"/>
      <c r="D76" s="379"/>
      <c r="E76" s="380"/>
    </row>
    <row r="77" spans="1:5" x14ac:dyDescent="0.25">
      <c r="A77" s="388"/>
      <c r="B77" s="346" t="s">
        <v>7496</v>
      </c>
      <c r="C77" s="620" t="s">
        <v>8627</v>
      </c>
      <c r="D77" s="620"/>
      <c r="E77" s="621"/>
    </row>
    <row r="78" spans="1:5" x14ac:dyDescent="0.25">
      <c r="A78" s="388"/>
      <c r="B78" s="346"/>
      <c r="C78" s="629"/>
      <c r="D78" s="630"/>
      <c r="E78" s="631"/>
    </row>
    <row r="79" spans="1:5" x14ac:dyDescent="0.25">
      <c r="A79" s="388"/>
      <c r="B79" s="346" t="s">
        <v>7496</v>
      </c>
      <c r="C79" s="620"/>
      <c r="D79" s="620"/>
      <c r="E79" s="621"/>
    </row>
    <row r="80" spans="1:5" x14ac:dyDescent="0.25">
      <c r="A80" s="388"/>
      <c r="B80" s="346"/>
      <c r="C80" s="629"/>
      <c r="D80" s="630"/>
      <c r="E80" s="631"/>
    </row>
    <row r="81" spans="1:5" x14ac:dyDescent="0.25">
      <c r="A81" s="388"/>
      <c r="B81" s="346" t="s">
        <v>7496</v>
      </c>
      <c r="C81" s="620"/>
      <c r="D81" s="620"/>
      <c r="E81" s="621"/>
    </row>
    <row r="82" spans="1:5" x14ac:dyDescent="0.25">
      <c r="A82" s="388"/>
      <c r="B82" s="346"/>
      <c r="C82" s="629"/>
      <c r="D82" s="630"/>
      <c r="E82" s="631"/>
    </row>
    <row r="83" spans="1:5" x14ac:dyDescent="0.25">
      <c r="A83" s="388"/>
      <c r="B83" s="346" t="s">
        <v>7496</v>
      </c>
      <c r="C83" s="620"/>
      <c r="D83" s="620"/>
      <c r="E83" s="621"/>
    </row>
    <row r="84" spans="1:5" x14ac:dyDescent="0.25">
      <c r="A84" s="388"/>
      <c r="B84" s="346"/>
      <c r="C84" s="389"/>
      <c r="D84" s="390"/>
      <c r="E84" s="391"/>
    </row>
    <row r="85" spans="1:5" x14ac:dyDescent="0.25">
      <c r="A85" s="388"/>
      <c r="B85" s="346" t="s">
        <v>7496</v>
      </c>
      <c r="C85" s="620"/>
      <c r="D85" s="620"/>
      <c r="E85" s="621"/>
    </row>
    <row r="86" spans="1:5" x14ac:dyDescent="0.25">
      <c r="A86" s="388"/>
      <c r="B86" s="346"/>
      <c r="C86" s="389"/>
      <c r="D86" s="390"/>
      <c r="E86" s="391"/>
    </row>
    <row r="87" spans="1:5" x14ac:dyDescent="0.25">
      <c r="A87" s="388"/>
      <c r="B87" s="346" t="s">
        <v>7497</v>
      </c>
      <c r="C87" s="620" t="s">
        <v>8625</v>
      </c>
      <c r="D87" s="620"/>
      <c r="E87" s="621"/>
    </row>
    <row r="88" spans="1:5" x14ac:dyDescent="0.25">
      <c r="A88" s="388"/>
      <c r="B88" s="346"/>
      <c r="C88" s="389"/>
      <c r="D88" s="390"/>
      <c r="E88" s="391"/>
    </row>
    <row r="89" spans="1:5" x14ac:dyDescent="0.25">
      <c r="A89" s="388"/>
      <c r="B89" s="346" t="s">
        <v>7497</v>
      </c>
      <c r="C89" s="620"/>
      <c r="D89" s="620"/>
      <c r="E89" s="621"/>
    </row>
    <row r="90" spans="1:5" x14ac:dyDescent="0.25">
      <c r="A90" s="388"/>
      <c r="B90" s="346"/>
      <c r="C90" s="389"/>
      <c r="D90" s="390"/>
      <c r="E90" s="391"/>
    </row>
    <row r="91" spans="1:5" x14ac:dyDescent="0.25">
      <c r="A91" s="388"/>
      <c r="B91" s="346" t="s">
        <v>7497</v>
      </c>
      <c r="C91" s="620"/>
      <c r="D91" s="620"/>
      <c r="E91" s="621"/>
    </row>
    <row r="92" spans="1:5" x14ac:dyDescent="0.25">
      <c r="A92" s="388"/>
      <c r="B92" s="346"/>
      <c r="C92" s="629"/>
      <c r="D92" s="630"/>
      <c r="E92" s="631"/>
    </row>
    <row r="93" spans="1:5" x14ac:dyDescent="0.25">
      <c r="A93" s="388"/>
      <c r="B93" s="346" t="s">
        <v>7497</v>
      </c>
      <c r="C93" s="620"/>
      <c r="D93" s="620"/>
      <c r="E93" s="621"/>
    </row>
    <row r="94" spans="1:5" x14ac:dyDescent="0.25">
      <c r="A94" s="388"/>
      <c r="B94" s="346"/>
      <c r="C94" s="629"/>
      <c r="D94" s="630"/>
      <c r="E94" s="631"/>
    </row>
    <row r="95" spans="1:5" x14ac:dyDescent="0.25">
      <c r="A95" s="388"/>
      <c r="B95" s="346" t="s">
        <v>7497</v>
      </c>
      <c r="C95" s="620"/>
      <c r="D95" s="620"/>
      <c r="E95" s="621"/>
    </row>
    <row r="96" spans="1:5" x14ac:dyDescent="0.25">
      <c r="A96" s="388"/>
      <c r="B96" s="346"/>
      <c r="C96" s="629"/>
      <c r="D96" s="630"/>
      <c r="E96" s="631"/>
    </row>
    <row r="97" spans="1:5" x14ac:dyDescent="0.25">
      <c r="A97" s="388"/>
      <c r="B97" s="346"/>
      <c r="C97" s="629"/>
      <c r="D97" s="630"/>
      <c r="E97" s="631"/>
    </row>
    <row r="98" spans="1:5" x14ac:dyDescent="0.25">
      <c r="A98" s="388"/>
      <c r="B98" s="346" t="s">
        <v>7498</v>
      </c>
      <c r="C98" s="620" t="s">
        <v>8626</v>
      </c>
      <c r="D98" s="620"/>
      <c r="E98" s="621"/>
    </row>
    <row r="99" spans="1:5" x14ac:dyDescent="0.25">
      <c r="A99" s="388"/>
      <c r="B99" s="346" t="s">
        <v>7498</v>
      </c>
      <c r="C99" s="620"/>
      <c r="D99" s="620"/>
      <c r="E99" s="621"/>
    </row>
    <row r="100" spans="1:5" x14ac:dyDescent="0.25">
      <c r="A100" s="388"/>
      <c r="B100" s="346" t="s">
        <v>7498</v>
      </c>
      <c r="C100" s="620"/>
      <c r="D100" s="620"/>
      <c r="E100" s="621"/>
    </row>
    <row r="101" spans="1:5" x14ac:dyDescent="0.25">
      <c r="A101" s="388"/>
      <c r="B101" s="346" t="s">
        <v>7498</v>
      </c>
      <c r="C101" s="620"/>
      <c r="D101" s="620"/>
      <c r="E101" s="621"/>
    </row>
    <row r="102" spans="1:5" x14ac:dyDescent="0.25">
      <c r="A102" s="388"/>
      <c r="B102" s="346" t="s">
        <v>869</v>
      </c>
      <c r="C102" s="379"/>
      <c r="D102" s="379"/>
      <c r="E102" s="380"/>
    </row>
    <row r="103" spans="1:5" x14ac:dyDescent="0.25">
      <c r="A103" s="388"/>
      <c r="B103" s="346"/>
      <c r="C103" s="620"/>
      <c r="D103" s="620"/>
      <c r="E103" s="621"/>
    </row>
    <row r="104" spans="1:5" x14ac:dyDescent="0.25">
      <c r="A104" s="388"/>
      <c r="B104" s="346"/>
      <c r="C104" s="379"/>
      <c r="D104" s="379"/>
      <c r="E104" s="380"/>
    </row>
    <row r="105" spans="1:5" x14ac:dyDescent="0.25">
      <c r="A105" s="388"/>
      <c r="B105" s="346"/>
      <c r="C105" s="620"/>
      <c r="D105" s="620"/>
      <c r="E105" s="621"/>
    </row>
    <row r="106" spans="1:5" x14ac:dyDescent="0.25">
      <c r="A106" s="388"/>
      <c r="B106" s="346" t="s">
        <v>870</v>
      </c>
      <c r="C106" s="620" t="s">
        <v>7538</v>
      </c>
      <c r="D106" s="620"/>
      <c r="E106" s="621"/>
    </row>
    <row r="107" spans="1:5" hidden="1" x14ac:dyDescent="0.25">
      <c r="A107" s="388"/>
      <c r="B107" s="346"/>
      <c r="C107" s="620"/>
      <c r="D107" s="620"/>
      <c r="E107" s="621"/>
    </row>
    <row r="108" spans="1:5" ht="15" hidden="1" customHeight="1" x14ac:dyDescent="0.25">
      <c r="A108" s="650" t="s">
        <v>871</v>
      </c>
      <c r="B108" s="651"/>
      <c r="C108" s="663"/>
      <c r="D108" s="663"/>
      <c r="E108" s="664"/>
    </row>
    <row r="110" spans="1:5" ht="15.75" thickBot="1" x14ac:dyDescent="0.3">
      <c r="A110" s="652"/>
      <c r="B110" s="652"/>
    </row>
    <row r="111" spans="1:5" s="191" customFormat="1" ht="16.5" thickBot="1" x14ac:dyDescent="0.25">
      <c r="A111" s="613" t="s">
        <v>7486</v>
      </c>
      <c r="B111" s="614"/>
      <c r="C111" s="614"/>
      <c r="D111" s="614"/>
      <c r="E111" s="615"/>
    </row>
    <row r="112" spans="1:5" s="191" customFormat="1" ht="15.75" x14ac:dyDescent="0.2">
      <c r="A112" s="372"/>
      <c r="B112" s="373"/>
      <c r="C112" s="373"/>
      <c r="D112" s="373"/>
      <c r="E112" s="374"/>
    </row>
    <row r="113" spans="1:5" s="191" customFormat="1" ht="12.75" x14ac:dyDescent="0.2">
      <c r="A113" s="616" t="s">
        <v>7484</v>
      </c>
      <c r="B113" s="617"/>
      <c r="C113" s="378">
        <v>15</v>
      </c>
      <c r="D113" s="379"/>
      <c r="E113" s="380"/>
    </row>
    <row r="114" spans="1:5" s="191" customFormat="1" ht="12.75" x14ac:dyDescent="0.2">
      <c r="A114" s="392"/>
      <c r="B114" s="393"/>
      <c r="C114" s="381"/>
      <c r="D114" s="379"/>
      <c r="E114" s="380"/>
    </row>
    <row r="115" spans="1:5" s="191" customFormat="1" ht="12.75" x14ac:dyDescent="0.2">
      <c r="A115" s="618"/>
      <c r="B115" s="619"/>
      <c r="C115" s="381"/>
      <c r="D115" s="379"/>
      <c r="E115" s="380"/>
    </row>
    <row r="116" spans="1:5" s="191" customFormat="1" ht="12.75" x14ac:dyDescent="0.2">
      <c r="A116" s="382"/>
      <c r="B116" s="383" t="s">
        <v>7482</v>
      </c>
      <c r="C116" s="620" t="s">
        <v>8589</v>
      </c>
      <c r="D116" s="620"/>
      <c r="E116" s="621"/>
    </row>
    <row r="117" spans="1:5" s="191" customFormat="1" ht="12.75" x14ac:dyDescent="0.2">
      <c r="A117" s="382"/>
      <c r="B117" s="383"/>
      <c r="C117" s="384"/>
      <c r="D117" s="384"/>
      <c r="E117" s="385"/>
    </row>
    <row r="118" spans="1:5" s="191" customFormat="1" ht="12.75" x14ac:dyDescent="0.2">
      <c r="A118" s="382"/>
      <c r="B118" s="383" t="s">
        <v>7485</v>
      </c>
      <c r="C118" s="620" t="s">
        <v>7461</v>
      </c>
      <c r="D118" s="620"/>
      <c r="E118" s="621"/>
    </row>
    <row r="119" spans="1:5" s="191" customFormat="1" ht="12.75" x14ac:dyDescent="0.2">
      <c r="A119" s="382"/>
      <c r="B119" s="383"/>
      <c r="C119" s="386"/>
      <c r="D119" s="386"/>
      <c r="E119" s="387"/>
    </row>
    <row r="120" spans="1:5" s="191" customFormat="1" ht="12.75" x14ac:dyDescent="0.2">
      <c r="A120" s="382"/>
      <c r="B120" s="383" t="s">
        <v>7481</v>
      </c>
      <c r="C120" s="620" t="s">
        <v>8624</v>
      </c>
      <c r="D120" s="620"/>
      <c r="E120" s="621"/>
    </row>
    <row r="121" spans="1:5" s="191" customFormat="1" ht="12.75" x14ac:dyDescent="0.2">
      <c r="A121" s="382"/>
      <c r="B121" s="383"/>
      <c r="C121" s="384"/>
      <c r="D121" s="384"/>
      <c r="E121" s="385"/>
    </row>
    <row r="122" spans="1:5" s="191" customFormat="1" ht="13.5" thickBot="1" x14ac:dyDescent="0.25">
      <c r="A122" s="394"/>
      <c r="B122" s="395"/>
      <c r="C122" s="396"/>
      <c r="D122" s="397"/>
      <c r="E122" s="398"/>
    </row>
    <row r="123" spans="1:5" ht="15.75" thickBot="1" x14ac:dyDescent="0.3"/>
    <row r="124" spans="1:5" s="191" customFormat="1" ht="16.5" thickBot="1" x14ac:dyDescent="0.25">
      <c r="A124" s="613" t="s">
        <v>7487</v>
      </c>
      <c r="B124" s="614"/>
      <c r="C124" s="614"/>
      <c r="D124" s="614"/>
      <c r="E124" s="615"/>
    </row>
    <row r="125" spans="1:5" s="191" customFormat="1" ht="15.75" x14ac:dyDescent="0.2">
      <c r="A125" s="372"/>
      <c r="B125" s="373"/>
      <c r="C125" s="373"/>
      <c r="D125" s="373"/>
      <c r="E125" s="374"/>
    </row>
    <row r="126" spans="1:5" s="191" customFormat="1" ht="12.75" x14ac:dyDescent="0.2">
      <c r="A126" s="616" t="s">
        <v>7484</v>
      </c>
      <c r="B126" s="617"/>
      <c r="C126" s="378">
        <v>15</v>
      </c>
      <c r="D126" s="379"/>
      <c r="E126" s="380"/>
    </row>
    <row r="127" spans="1:5" s="191" customFormat="1" ht="12.75" x14ac:dyDescent="0.2">
      <c r="A127" s="392"/>
      <c r="B127" s="393"/>
      <c r="C127" s="381"/>
      <c r="D127" s="379"/>
      <c r="E127" s="380"/>
    </row>
    <row r="128" spans="1:5" s="191" customFormat="1" ht="12.75" x14ac:dyDescent="0.2">
      <c r="A128" s="618"/>
      <c r="B128" s="619"/>
      <c r="C128" s="381"/>
      <c r="D128" s="379"/>
      <c r="E128" s="380"/>
    </row>
    <row r="129" spans="1:5" s="191" customFormat="1" ht="12.75" x14ac:dyDescent="0.2">
      <c r="A129" s="399">
        <v>1</v>
      </c>
      <c r="B129" s="383" t="s">
        <v>7482</v>
      </c>
      <c r="C129" s="620" t="s">
        <v>8593</v>
      </c>
      <c r="D129" s="620"/>
      <c r="E129" s="621"/>
    </row>
    <row r="130" spans="1:5" s="191" customFormat="1" ht="12.75" x14ac:dyDescent="0.2">
      <c r="A130" s="399"/>
      <c r="B130" s="383"/>
      <c r="C130" s="384"/>
      <c r="D130" s="384"/>
      <c r="E130" s="385"/>
    </row>
    <row r="131" spans="1:5" s="191" customFormat="1" ht="12.75" x14ac:dyDescent="0.2">
      <c r="A131" s="399"/>
      <c r="B131" s="383" t="s">
        <v>7485</v>
      </c>
      <c r="C131" s="620" t="s">
        <v>7461</v>
      </c>
      <c r="D131" s="620"/>
      <c r="E131" s="621"/>
    </row>
    <row r="132" spans="1:5" s="191" customFormat="1" ht="12.75" x14ac:dyDescent="0.2">
      <c r="A132" s="399"/>
      <c r="B132" s="383"/>
      <c r="C132" s="386"/>
      <c r="D132" s="386"/>
      <c r="E132" s="387"/>
    </row>
    <row r="133" spans="1:5" s="191" customFormat="1" ht="12.75" x14ac:dyDescent="0.2">
      <c r="A133" s="399"/>
      <c r="B133" s="383" t="s">
        <v>7481</v>
      </c>
      <c r="C133" s="620" t="s">
        <v>8598</v>
      </c>
      <c r="D133" s="620"/>
      <c r="E133" s="621"/>
    </row>
    <row r="134" spans="1:5" s="191" customFormat="1" ht="12.75" x14ac:dyDescent="0.2">
      <c r="A134" s="399"/>
      <c r="B134" s="383"/>
      <c r="C134" s="384"/>
      <c r="D134" s="384"/>
      <c r="E134" s="385"/>
    </row>
    <row r="135" spans="1:5" s="191" customFormat="1" ht="12.75" x14ac:dyDescent="0.2">
      <c r="A135" s="400"/>
      <c r="B135" s="383"/>
      <c r="C135" s="620" t="s">
        <v>8594</v>
      </c>
      <c r="D135" s="620"/>
      <c r="E135" s="621"/>
    </row>
    <row r="136" spans="1:5" s="191" customFormat="1" ht="12.75" x14ac:dyDescent="0.2">
      <c r="A136" s="401"/>
      <c r="B136" s="402"/>
      <c r="C136" s="402"/>
      <c r="D136" s="402"/>
      <c r="E136" s="403"/>
    </row>
    <row r="137" spans="1:5" s="191" customFormat="1" ht="12.75" x14ac:dyDescent="0.2">
      <c r="A137" s="399">
        <v>2</v>
      </c>
      <c r="B137" s="383" t="s">
        <v>7482</v>
      </c>
      <c r="C137" s="620"/>
      <c r="D137" s="620"/>
      <c r="E137" s="621"/>
    </row>
    <row r="138" spans="1:5" s="191" customFormat="1" ht="12.75" x14ac:dyDescent="0.2">
      <c r="A138" s="399"/>
      <c r="B138" s="383"/>
      <c r="C138" s="384"/>
      <c r="D138" s="384"/>
      <c r="E138" s="385"/>
    </row>
    <row r="139" spans="1:5" s="191" customFormat="1" ht="12.75" x14ac:dyDescent="0.2">
      <c r="A139" s="399"/>
      <c r="B139" s="383" t="s">
        <v>7485</v>
      </c>
      <c r="C139" s="620"/>
      <c r="D139" s="620"/>
      <c r="E139" s="621"/>
    </row>
    <row r="140" spans="1:5" s="191" customFormat="1" ht="12.75" x14ac:dyDescent="0.2">
      <c r="A140" s="399"/>
      <c r="B140" s="383"/>
      <c r="C140" s="386"/>
      <c r="D140" s="386"/>
      <c r="E140" s="387"/>
    </row>
    <row r="141" spans="1:5" s="191" customFormat="1" ht="12.75" x14ac:dyDescent="0.2">
      <c r="A141" s="399"/>
      <c r="B141" s="383" t="s">
        <v>7481</v>
      </c>
      <c r="C141" s="620"/>
      <c r="D141" s="620"/>
      <c r="E141" s="621"/>
    </row>
    <row r="142" spans="1:5" s="191" customFormat="1" ht="12.75" x14ac:dyDescent="0.2">
      <c r="A142" s="399"/>
      <c r="B142" s="383"/>
      <c r="C142" s="384"/>
      <c r="D142" s="384"/>
      <c r="E142" s="385"/>
    </row>
    <row r="143" spans="1:5" s="191" customFormat="1" ht="12.75" x14ac:dyDescent="0.2">
      <c r="A143" s="400"/>
      <c r="B143" s="383"/>
      <c r="C143" s="620"/>
      <c r="D143" s="620"/>
      <c r="E143" s="621"/>
    </row>
    <row r="144" spans="1:5" s="191" customFormat="1" ht="12.75" x14ac:dyDescent="0.2">
      <c r="A144" s="401"/>
      <c r="B144" s="402"/>
      <c r="C144" s="402"/>
      <c r="D144" s="402"/>
      <c r="E144" s="403"/>
    </row>
    <row r="145" spans="1:5" s="191" customFormat="1" ht="12.75" x14ac:dyDescent="0.2">
      <c r="A145" s="399">
        <v>3</v>
      </c>
      <c r="B145" s="383" t="s">
        <v>7482</v>
      </c>
      <c r="C145" s="620"/>
      <c r="D145" s="620"/>
      <c r="E145" s="621"/>
    </row>
    <row r="146" spans="1:5" s="191" customFormat="1" ht="12.75" x14ac:dyDescent="0.2">
      <c r="A146" s="399"/>
      <c r="B146" s="383"/>
      <c r="C146" s="384"/>
      <c r="D146" s="384"/>
      <c r="E146" s="385"/>
    </row>
    <row r="147" spans="1:5" s="191" customFormat="1" ht="12.75" x14ac:dyDescent="0.2">
      <c r="A147" s="399"/>
      <c r="B147" s="383" t="s">
        <v>7485</v>
      </c>
      <c r="C147" s="620"/>
      <c r="D147" s="620"/>
      <c r="E147" s="621"/>
    </row>
    <row r="148" spans="1:5" s="191" customFormat="1" ht="12.75" x14ac:dyDescent="0.2">
      <c r="A148" s="399"/>
      <c r="B148" s="383"/>
      <c r="C148" s="386"/>
      <c r="D148" s="386"/>
      <c r="E148" s="387"/>
    </row>
    <row r="149" spans="1:5" s="191" customFormat="1" ht="12.75" x14ac:dyDescent="0.2">
      <c r="A149" s="399"/>
      <c r="B149" s="383" t="s">
        <v>7481</v>
      </c>
      <c r="C149" s="620"/>
      <c r="D149" s="620"/>
      <c r="E149" s="621"/>
    </row>
    <row r="150" spans="1:5" s="191" customFormat="1" ht="12.75" x14ac:dyDescent="0.2">
      <c r="A150" s="399"/>
      <c r="B150" s="383"/>
      <c r="C150" s="384"/>
      <c r="D150" s="384"/>
      <c r="E150" s="385"/>
    </row>
    <row r="151" spans="1:5" s="191" customFormat="1" ht="12.75" x14ac:dyDescent="0.2">
      <c r="A151" s="400"/>
      <c r="B151" s="383"/>
      <c r="C151" s="620"/>
      <c r="D151" s="620"/>
      <c r="E151" s="621"/>
    </row>
    <row r="152" spans="1:5" s="191" customFormat="1" ht="12.75" x14ac:dyDescent="0.2">
      <c r="A152" s="400"/>
      <c r="B152" s="383"/>
      <c r="C152" s="402"/>
      <c r="D152" s="402"/>
      <c r="E152" s="403"/>
    </row>
    <row r="153" spans="1:5" s="191" customFormat="1" ht="12.75" x14ac:dyDescent="0.2">
      <c r="A153" s="399">
        <v>4</v>
      </c>
      <c r="B153" s="383" t="s">
        <v>7482</v>
      </c>
      <c r="C153" s="620"/>
      <c r="D153" s="620"/>
      <c r="E153" s="621"/>
    </row>
    <row r="154" spans="1:5" s="191" customFormat="1" ht="12.75" x14ac:dyDescent="0.2">
      <c r="A154" s="382"/>
      <c r="B154" s="383"/>
      <c r="C154" s="384"/>
      <c r="D154" s="384"/>
      <c r="E154" s="385"/>
    </row>
    <row r="155" spans="1:5" s="191" customFormat="1" ht="12.75" x14ac:dyDescent="0.2">
      <c r="A155" s="382"/>
      <c r="B155" s="383" t="s">
        <v>7485</v>
      </c>
      <c r="C155" s="620"/>
      <c r="D155" s="620"/>
      <c r="E155" s="621"/>
    </row>
    <row r="156" spans="1:5" s="191" customFormat="1" ht="12.75" x14ac:dyDescent="0.2">
      <c r="A156" s="382"/>
      <c r="B156" s="383"/>
      <c r="C156" s="386"/>
      <c r="D156" s="386"/>
      <c r="E156" s="387"/>
    </row>
    <row r="157" spans="1:5" s="191" customFormat="1" ht="12.75" x14ac:dyDescent="0.2">
      <c r="A157" s="382"/>
      <c r="B157" s="383" t="s">
        <v>7481</v>
      </c>
      <c r="C157" s="620"/>
      <c r="D157" s="620"/>
      <c r="E157" s="621"/>
    </row>
    <row r="158" spans="1:5" s="191" customFormat="1" ht="12.75" x14ac:dyDescent="0.2">
      <c r="A158" s="382"/>
      <c r="B158" s="383"/>
      <c r="C158" s="384"/>
      <c r="D158" s="384"/>
      <c r="E158" s="385"/>
    </row>
    <row r="159" spans="1:5" s="191" customFormat="1" ht="13.5" thickBot="1" x14ac:dyDescent="0.25">
      <c r="A159" s="394"/>
      <c r="B159" s="395"/>
      <c r="C159" s="622"/>
      <c r="D159" s="622"/>
      <c r="E159" s="623"/>
    </row>
    <row r="160" spans="1:5" ht="15.75" thickBot="1" x14ac:dyDescent="0.3"/>
    <row r="161" spans="1:5" s="191" customFormat="1" ht="16.5" thickBot="1" x14ac:dyDescent="0.25">
      <c r="A161" s="613" t="s">
        <v>7483</v>
      </c>
      <c r="B161" s="614"/>
      <c r="C161" s="614"/>
      <c r="D161" s="614"/>
      <c r="E161" s="615"/>
    </row>
    <row r="162" spans="1:5" s="191" customFormat="1" ht="15.75" x14ac:dyDescent="0.2">
      <c r="A162" s="372"/>
      <c r="B162" s="404"/>
      <c r="C162" s="373"/>
      <c r="D162" s="373"/>
      <c r="E162" s="374"/>
    </row>
    <row r="163" spans="1:5" s="191" customFormat="1" ht="12.75" x14ac:dyDescent="0.2">
      <c r="A163" s="616" t="s">
        <v>7484</v>
      </c>
      <c r="B163" s="617"/>
      <c r="C163" s="378">
        <v>15</v>
      </c>
      <c r="D163" s="379"/>
      <c r="E163" s="380"/>
    </row>
    <row r="164" spans="1:5" s="191" customFormat="1" ht="12.75" x14ac:dyDescent="0.2">
      <c r="A164" s="392"/>
      <c r="B164" s="393"/>
      <c r="C164" s="381"/>
      <c r="D164" s="379"/>
      <c r="E164" s="380"/>
    </row>
    <row r="165" spans="1:5" s="191" customFormat="1" ht="12.75" x14ac:dyDescent="0.2">
      <c r="A165" s="618"/>
      <c r="B165" s="619"/>
      <c r="C165" s="381"/>
      <c r="D165" s="379"/>
      <c r="E165" s="380"/>
    </row>
    <row r="166" spans="1:5" s="191" customFormat="1" ht="12.75" x14ac:dyDescent="0.2">
      <c r="A166" s="399">
        <v>1</v>
      </c>
      <c r="B166" s="383" t="s">
        <v>7482</v>
      </c>
      <c r="C166" s="620" t="s">
        <v>8596</v>
      </c>
      <c r="D166" s="620"/>
      <c r="E166" s="621"/>
    </row>
    <row r="167" spans="1:5" s="191" customFormat="1" ht="12.75" x14ac:dyDescent="0.2">
      <c r="A167" s="399"/>
      <c r="B167" s="383"/>
      <c r="C167" s="384"/>
      <c r="D167" s="384"/>
      <c r="E167" s="385"/>
    </row>
    <row r="168" spans="1:5" s="191" customFormat="1" ht="12.75" x14ac:dyDescent="0.2">
      <c r="A168" s="399"/>
      <c r="B168" s="383" t="s">
        <v>7485</v>
      </c>
      <c r="C168" s="620" t="s">
        <v>7461</v>
      </c>
      <c r="D168" s="620"/>
      <c r="E168" s="621"/>
    </row>
    <row r="169" spans="1:5" s="191" customFormat="1" ht="12.75" x14ac:dyDescent="0.2">
      <c r="A169" s="399"/>
      <c r="B169" s="383"/>
      <c r="C169" s="386"/>
      <c r="D169" s="386"/>
      <c r="E169" s="387"/>
    </row>
    <row r="170" spans="1:5" s="191" customFormat="1" ht="12.75" x14ac:dyDescent="0.2">
      <c r="A170" s="399"/>
      <c r="B170" s="383" t="s">
        <v>7481</v>
      </c>
      <c r="C170" s="620" t="s">
        <v>8597</v>
      </c>
      <c r="D170" s="620"/>
      <c r="E170" s="621"/>
    </row>
    <row r="171" spans="1:5" s="191" customFormat="1" ht="12.75" x14ac:dyDescent="0.2">
      <c r="A171" s="399"/>
      <c r="B171" s="383"/>
      <c r="C171" s="384"/>
      <c r="D171" s="384"/>
      <c r="E171" s="385"/>
    </row>
    <row r="172" spans="1:5" s="191" customFormat="1" ht="12.75" x14ac:dyDescent="0.2">
      <c r="A172" s="400"/>
      <c r="B172" s="383"/>
      <c r="C172" s="620" t="s">
        <v>8595</v>
      </c>
      <c r="D172" s="620"/>
      <c r="E172" s="621"/>
    </row>
    <row r="173" spans="1:5" s="191" customFormat="1" ht="12.75" x14ac:dyDescent="0.2">
      <c r="A173" s="401"/>
      <c r="B173" s="402"/>
      <c r="C173" s="402"/>
      <c r="D173" s="402"/>
      <c r="E173" s="403"/>
    </row>
    <row r="174" spans="1:5" s="191" customFormat="1" ht="12.75" x14ac:dyDescent="0.2">
      <c r="A174" s="399">
        <v>2</v>
      </c>
      <c r="B174" s="383" t="s">
        <v>7482</v>
      </c>
      <c r="C174" s="620"/>
      <c r="D174" s="620"/>
      <c r="E174" s="621"/>
    </row>
    <row r="175" spans="1:5" s="191" customFormat="1" ht="12.75" x14ac:dyDescent="0.2">
      <c r="A175" s="399"/>
      <c r="B175" s="383"/>
      <c r="C175" s="384"/>
      <c r="D175" s="384"/>
      <c r="E175" s="385"/>
    </row>
    <row r="176" spans="1:5" s="191" customFormat="1" ht="12.75" x14ac:dyDescent="0.2">
      <c r="A176" s="399"/>
      <c r="B176" s="383" t="s">
        <v>7485</v>
      </c>
      <c r="C176" s="620"/>
      <c r="D176" s="620"/>
      <c r="E176" s="621"/>
    </row>
    <row r="177" spans="1:5" s="191" customFormat="1" ht="12.75" x14ac:dyDescent="0.2">
      <c r="A177" s="399"/>
      <c r="B177" s="383"/>
      <c r="C177" s="386"/>
      <c r="D177" s="386"/>
      <c r="E177" s="387"/>
    </row>
    <row r="178" spans="1:5" s="191" customFormat="1" ht="12.75" x14ac:dyDescent="0.2">
      <c r="A178" s="399"/>
      <c r="B178" s="383" t="s">
        <v>7481</v>
      </c>
      <c r="C178" s="620"/>
      <c r="D178" s="620"/>
      <c r="E178" s="621"/>
    </row>
    <row r="179" spans="1:5" s="191" customFormat="1" ht="12.75" x14ac:dyDescent="0.2">
      <c r="A179" s="399"/>
      <c r="B179" s="383"/>
      <c r="C179" s="384"/>
      <c r="D179" s="384"/>
      <c r="E179" s="385"/>
    </row>
    <row r="180" spans="1:5" s="191" customFormat="1" ht="12.75" x14ac:dyDescent="0.2">
      <c r="A180" s="400"/>
      <c r="B180" s="383"/>
      <c r="C180" s="620"/>
      <c r="D180" s="620"/>
      <c r="E180" s="621"/>
    </row>
    <row r="181" spans="1:5" s="191" customFormat="1" ht="13.5" thickBot="1" x14ac:dyDescent="0.25">
      <c r="A181" s="405"/>
      <c r="B181" s="406"/>
      <c r="C181" s="406"/>
      <c r="D181" s="406"/>
      <c r="E181" s="407"/>
    </row>
    <row r="182" spans="1:5" ht="15.75" thickBot="1" x14ac:dyDescent="0.3"/>
    <row r="183" spans="1:5" s="191" customFormat="1" ht="16.5" thickBot="1" x14ac:dyDescent="0.25">
      <c r="A183" s="613" t="s">
        <v>7488</v>
      </c>
      <c r="B183" s="614"/>
      <c r="C183" s="614"/>
      <c r="D183" s="614"/>
      <c r="E183" s="615"/>
    </row>
    <row r="184" spans="1:5" s="191" customFormat="1" ht="15.75" x14ac:dyDescent="0.2">
      <c r="A184" s="372"/>
      <c r="B184" s="404"/>
      <c r="C184" s="373"/>
      <c r="D184" s="373"/>
      <c r="E184" s="374"/>
    </row>
    <row r="185" spans="1:5" s="191" customFormat="1" ht="12.75" x14ac:dyDescent="0.2">
      <c r="A185" s="616" t="s">
        <v>7484</v>
      </c>
      <c r="B185" s="617"/>
      <c r="C185" s="378">
        <v>31</v>
      </c>
      <c r="D185" s="379"/>
      <c r="E185" s="380"/>
    </row>
    <row r="186" spans="1:5" s="191" customFormat="1" ht="12.75" x14ac:dyDescent="0.2">
      <c r="A186" s="408"/>
      <c r="B186" s="383"/>
      <c r="C186" s="379"/>
      <c r="D186" s="379"/>
      <c r="E186" s="380"/>
    </row>
    <row r="187" spans="1:5" s="191" customFormat="1" ht="12.75" x14ac:dyDescent="0.2">
      <c r="A187" s="408"/>
      <c r="B187" s="383" t="s">
        <v>7528</v>
      </c>
      <c r="C187" s="409">
        <v>30</v>
      </c>
      <c r="D187" s="379"/>
      <c r="E187" s="380"/>
    </row>
    <row r="188" spans="1:5" s="191" customFormat="1" ht="12.75" x14ac:dyDescent="0.2">
      <c r="A188" s="408"/>
      <c r="B188" s="383" t="s">
        <v>7529</v>
      </c>
      <c r="C188" s="409">
        <v>1</v>
      </c>
      <c r="D188" s="379"/>
      <c r="E188" s="380"/>
    </row>
    <row r="189" spans="1:5" s="191" customFormat="1" ht="12.75" x14ac:dyDescent="0.2">
      <c r="A189" s="408"/>
      <c r="B189" s="383"/>
      <c r="C189" s="379"/>
      <c r="D189" s="379"/>
      <c r="E189" s="380"/>
    </row>
    <row r="190" spans="1:5" s="191" customFormat="1" ht="13.5" thickBot="1" x14ac:dyDescent="0.25">
      <c r="A190" s="392"/>
      <c r="B190" s="393"/>
      <c r="C190" s="381"/>
      <c r="D190" s="379"/>
      <c r="E190" s="380"/>
    </row>
    <row r="191" spans="1:5" s="191" customFormat="1" ht="13.5" thickBot="1" x14ac:dyDescent="0.25">
      <c r="A191" s="392"/>
      <c r="B191" s="346" t="s">
        <v>7482</v>
      </c>
      <c r="C191" s="410">
        <v>2017</v>
      </c>
      <c r="D191" s="411" t="s">
        <v>859</v>
      </c>
      <c r="E191" s="412">
        <v>13</v>
      </c>
    </row>
    <row r="192" spans="1:5" s="191" customFormat="1" ht="12.75" x14ac:dyDescent="0.2">
      <c r="A192" s="618"/>
      <c r="B192" s="619"/>
      <c r="C192" s="381"/>
      <c r="D192" s="379"/>
      <c r="E192" s="380"/>
    </row>
    <row r="193" spans="1:5" s="191" customFormat="1" ht="12.75" x14ac:dyDescent="0.2">
      <c r="A193" s="399"/>
      <c r="B193" s="383" t="s">
        <v>7482</v>
      </c>
      <c r="C193" s="620" t="str">
        <f>CONCATENATE(C191,". ",D191," ",E191,".")</f>
        <v>2017. június 13.</v>
      </c>
      <c r="D193" s="620"/>
      <c r="E193" s="621"/>
    </row>
    <row r="194" spans="1:5" s="191" customFormat="1" ht="12.75" x14ac:dyDescent="0.2">
      <c r="A194" s="399"/>
      <c r="B194" s="383"/>
      <c r="C194" s="384"/>
      <c r="D194" s="384"/>
      <c r="E194" s="385"/>
    </row>
    <row r="195" spans="1:5" s="191" customFormat="1" ht="12.75" x14ac:dyDescent="0.2">
      <c r="A195" s="399"/>
      <c r="B195" s="383" t="s">
        <v>7485</v>
      </c>
      <c r="C195" s="620" t="s">
        <v>7461</v>
      </c>
      <c r="D195" s="620"/>
      <c r="E195" s="621"/>
    </row>
    <row r="196" spans="1:5" s="191" customFormat="1" ht="12.75" x14ac:dyDescent="0.2">
      <c r="A196" s="399"/>
      <c r="B196" s="383"/>
      <c r="C196" s="386"/>
      <c r="D196" s="386"/>
      <c r="E196" s="387"/>
    </row>
    <row r="197" spans="1:5" s="191" customFormat="1" ht="12.75" x14ac:dyDescent="0.2">
      <c r="A197" s="399"/>
      <c r="B197" s="383" t="s">
        <v>7481</v>
      </c>
      <c r="C197" s="620" t="s">
        <v>8597</v>
      </c>
      <c r="D197" s="620"/>
      <c r="E197" s="621"/>
    </row>
    <row r="198" spans="1:5" s="191" customFormat="1" ht="12.75" x14ac:dyDescent="0.2">
      <c r="A198" s="399"/>
      <c r="B198" s="383"/>
      <c r="C198" s="384"/>
      <c r="D198" s="384"/>
      <c r="E198" s="385"/>
    </row>
    <row r="199" spans="1:5" s="191" customFormat="1" ht="12.75" x14ac:dyDescent="0.2">
      <c r="A199" s="400"/>
      <c r="B199" s="383"/>
      <c r="C199" s="620" t="s">
        <v>8595</v>
      </c>
      <c r="D199" s="620"/>
      <c r="E199" s="621"/>
    </row>
    <row r="200" spans="1:5" s="191" customFormat="1" ht="12.75" x14ac:dyDescent="0.2">
      <c r="A200" s="400"/>
      <c r="B200" s="383"/>
      <c r="C200" s="384"/>
      <c r="D200" s="384"/>
      <c r="E200" s="385"/>
    </row>
    <row r="201" spans="1:5" s="191" customFormat="1" ht="12.75" hidden="1" x14ac:dyDescent="0.2">
      <c r="A201" s="611" t="s">
        <v>7574</v>
      </c>
      <c r="B201" s="612"/>
      <c r="C201" s="620" t="s">
        <v>7461</v>
      </c>
      <c r="D201" s="620"/>
      <c r="E201" s="621"/>
    </row>
    <row r="202" spans="1:5" s="191" customFormat="1" ht="12.75" hidden="1" x14ac:dyDescent="0.2">
      <c r="A202" s="400"/>
      <c r="B202" s="383"/>
      <c r="C202" s="386"/>
      <c r="D202" s="386"/>
      <c r="E202" s="387"/>
    </row>
    <row r="203" spans="1:5" s="191" customFormat="1" ht="12.75" hidden="1" x14ac:dyDescent="0.2">
      <c r="A203" s="611" t="s">
        <v>7575</v>
      </c>
      <c r="B203" s="612"/>
      <c r="C203" s="606" t="s">
        <v>7573</v>
      </c>
      <c r="D203" s="606"/>
      <c r="E203" s="607"/>
    </row>
    <row r="204" spans="1:5" s="191" customFormat="1" ht="12.75" hidden="1" x14ac:dyDescent="0.2">
      <c r="A204" s="400"/>
      <c r="B204" s="413"/>
      <c r="C204" s="384"/>
      <c r="D204" s="414"/>
      <c r="E204" s="415"/>
    </row>
    <row r="205" spans="1:5" s="191" customFormat="1" ht="25.5" hidden="1" customHeight="1" x14ac:dyDescent="0.2">
      <c r="A205" s="604" t="s">
        <v>7612</v>
      </c>
      <c r="B205" s="605"/>
      <c r="C205" s="606" t="s">
        <v>7607</v>
      </c>
      <c r="D205" s="606"/>
      <c r="E205" s="607"/>
    </row>
    <row r="206" spans="1:5" s="191" customFormat="1" ht="15.75" hidden="1" customHeight="1" x14ac:dyDescent="0.2">
      <c r="A206" s="608" t="s">
        <v>7609</v>
      </c>
      <c r="B206" s="609"/>
      <c r="C206" s="610" t="s">
        <v>7610</v>
      </c>
      <c r="D206" s="610"/>
      <c r="E206" s="415"/>
    </row>
    <row r="207" spans="1:5" s="191" customFormat="1" ht="12.75" hidden="1" x14ac:dyDescent="0.2">
      <c r="A207" s="400"/>
      <c r="B207" s="413"/>
      <c r="C207" s="384"/>
      <c r="D207" s="414"/>
      <c r="E207" s="415"/>
    </row>
    <row r="208" spans="1:5" s="191" customFormat="1" ht="22.5" hidden="1" customHeight="1" x14ac:dyDescent="0.2">
      <c r="A208" s="604" t="s">
        <v>7613</v>
      </c>
      <c r="B208" s="605"/>
      <c r="C208" s="606" t="s">
        <v>7608</v>
      </c>
      <c r="D208" s="606"/>
      <c r="E208" s="607"/>
    </row>
    <row r="209" spans="1:5" s="191" customFormat="1" ht="16.5" hidden="1" customHeight="1" x14ac:dyDescent="0.2">
      <c r="A209" s="608" t="s">
        <v>7609</v>
      </c>
      <c r="B209" s="609"/>
      <c r="C209" s="414" t="s">
        <v>7611</v>
      </c>
      <c r="D209" s="414"/>
      <c r="E209" s="415"/>
    </row>
    <row r="210" spans="1:5" s="191" customFormat="1" ht="12.75" hidden="1" x14ac:dyDescent="0.2">
      <c r="A210" s="400"/>
      <c r="B210" s="413"/>
      <c r="C210" s="384"/>
      <c r="D210" s="414"/>
      <c r="E210" s="415"/>
    </row>
    <row r="211" spans="1:5" s="191" customFormat="1" ht="12.75" hidden="1" x14ac:dyDescent="0.2">
      <c r="A211" s="400"/>
      <c r="B211" s="413"/>
      <c r="C211" s="414"/>
      <c r="D211" s="414"/>
      <c r="E211" s="415"/>
    </row>
    <row r="212" spans="1:5" s="191" customFormat="1" ht="13.5" thickBot="1" x14ac:dyDescent="0.25">
      <c r="A212" s="405"/>
      <c r="B212" s="406"/>
      <c r="C212" s="406"/>
      <c r="D212" s="406"/>
      <c r="E212" s="407"/>
    </row>
    <row r="1000" spans="1:3" x14ac:dyDescent="0.25">
      <c r="A1000" s="457" t="s">
        <v>7840</v>
      </c>
      <c r="B1000" s="456" t="s">
        <v>7841</v>
      </c>
      <c r="C1000" s="457" t="s">
        <v>7841</v>
      </c>
    </row>
  </sheetData>
  <mergeCells count="224">
    <mergeCell ref="C12:D12"/>
    <mergeCell ref="C14:D14"/>
    <mergeCell ref="C31:E31"/>
    <mergeCell ref="A3:E3"/>
    <mergeCell ref="S55:T55"/>
    <mergeCell ref="K55:L55"/>
    <mergeCell ref="C55:D55"/>
    <mergeCell ref="I56:J56"/>
    <mergeCell ref="Q56:R56"/>
    <mergeCell ref="S47:U47"/>
    <mergeCell ref="K47:M47"/>
    <mergeCell ref="C47:E47"/>
    <mergeCell ref="C50:E50"/>
    <mergeCell ref="C51:E51"/>
    <mergeCell ref="K50:M50"/>
    <mergeCell ref="K51:M51"/>
    <mergeCell ref="S50:U50"/>
    <mergeCell ref="S51:U51"/>
    <mergeCell ref="S54:V54"/>
    <mergeCell ref="K54:N54"/>
    <mergeCell ref="C54:F54"/>
    <mergeCell ref="C33:D33"/>
    <mergeCell ref="K33:L33"/>
    <mergeCell ref="S33:T33"/>
    <mergeCell ref="C35:D35"/>
    <mergeCell ref="S35:T35"/>
    <mergeCell ref="K37:M37"/>
    <mergeCell ref="S37:U37"/>
    <mergeCell ref="C37:E37"/>
    <mergeCell ref="A52:B52"/>
    <mergeCell ref="C143:E143"/>
    <mergeCell ref="C145:E145"/>
    <mergeCell ref="C147:E147"/>
    <mergeCell ref="I36:J36"/>
    <mergeCell ref="K36:N36"/>
    <mergeCell ref="K38:N38"/>
    <mergeCell ref="K39:N39"/>
    <mergeCell ref="I40:J40"/>
    <mergeCell ref="K40:N40"/>
    <mergeCell ref="I43:J43"/>
    <mergeCell ref="Q36:R36"/>
    <mergeCell ref="S36:V36"/>
    <mergeCell ref="S38:V38"/>
    <mergeCell ref="S39:V39"/>
    <mergeCell ref="Q40:R40"/>
    <mergeCell ref="S40:V40"/>
    <mergeCell ref="Q43:R43"/>
    <mergeCell ref="A53:B53"/>
    <mergeCell ref="C120:E120"/>
    <mergeCell ref="C103:E103"/>
    <mergeCell ref="C105:E105"/>
    <mergeCell ref="C107:E107"/>
    <mergeCell ref="C116:E116"/>
    <mergeCell ref="C118:E118"/>
    <mergeCell ref="C100:E100"/>
    <mergeCell ref="C93:E93"/>
    <mergeCell ref="C94:E94"/>
    <mergeCell ref="C108:E108"/>
    <mergeCell ref="A111:E111"/>
    <mergeCell ref="A113:B113"/>
    <mergeCell ref="A115:B115"/>
    <mergeCell ref="C15:E15"/>
    <mergeCell ref="A17:B17"/>
    <mergeCell ref="C17:E17"/>
    <mergeCell ref="C19:E19"/>
    <mergeCell ref="C18:E18"/>
    <mergeCell ref="A20:B20"/>
    <mergeCell ref="C20:E20"/>
    <mergeCell ref="A28:B28"/>
    <mergeCell ref="A23:B23"/>
    <mergeCell ref="C23:D23"/>
    <mergeCell ref="C16:E16"/>
    <mergeCell ref="A24:B24"/>
    <mergeCell ref="C24:D24"/>
    <mergeCell ref="A43:B43"/>
    <mergeCell ref="A45:B45"/>
    <mergeCell ref="A46:B46"/>
    <mergeCell ref="C45:F45"/>
    <mergeCell ref="A40:B40"/>
    <mergeCell ref="C36:F36"/>
    <mergeCell ref="C99:E99"/>
    <mergeCell ref="A108:B108"/>
    <mergeCell ref="A110:B110"/>
    <mergeCell ref="C89:E89"/>
    <mergeCell ref="C87:E87"/>
    <mergeCell ref="C77:E77"/>
    <mergeCell ref="C78:E78"/>
    <mergeCell ref="C79:E79"/>
    <mergeCell ref="C80:E80"/>
    <mergeCell ref="C81:E81"/>
    <mergeCell ref="C98:E98"/>
    <mergeCell ref="C83:E83"/>
    <mergeCell ref="C85:E85"/>
    <mergeCell ref="A59:E59"/>
    <mergeCell ref="A61:C61"/>
    <mergeCell ref="D61:E61"/>
    <mergeCell ref="A7:E7"/>
    <mergeCell ref="A9:B9"/>
    <mergeCell ref="C9:E9"/>
    <mergeCell ref="A11:B11"/>
    <mergeCell ref="C11:E11"/>
    <mergeCell ref="C38:F38"/>
    <mergeCell ref="C39:F39"/>
    <mergeCell ref="C40:F40"/>
    <mergeCell ref="A30:B30"/>
    <mergeCell ref="A32:B32"/>
    <mergeCell ref="A34:B34"/>
    <mergeCell ref="C34:F34"/>
    <mergeCell ref="A36:B36"/>
    <mergeCell ref="A21:B21"/>
    <mergeCell ref="A22:B22"/>
    <mergeCell ref="C21:E21"/>
    <mergeCell ref="C22:E22"/>
    <mergeCell ref="A26:F26"/>
    <mergeCell ref="A13:B13"/>
    <mergeCell ref="C13:E13"/>
    <mergeCell ref="C28:F28"/>
    <mergeCell ref="C30:F30"/>
    <mergeCell ref="C32:F32"/>
    <mergeCell ref="A15:B15"/>
    <mergeCell ref="K35:L35"/>
    <mergeCell ref="Q26:V26"/>
    <mergeCell ref="Q28:R28"/>
    <mergeCell ref="S28:V28"/>
    <mergeCell ref="Q30:R30"/>
    <mergeCell ref="S30:V30"/>
    <mergeCell ref="Q32:R32"/>
    <mergeCell ref="S32:V32"/>
    <mergeCell ref="Q34:R34"/>
    <mergeCell ref="S34:V34"/>
    <mergeCell ref="I26:N26"/>
    <mergeCell ref="I28:J28"/>
    <mergeCell ref="K28:N28"/>
    <mergeCell ref="I30:J30"/>
    <mergeCell ref="K30:N30"/>
    <mergeCell ref="I32:J32"/>
    <mergeCell ref="K32:N32"/>
    <mergeCell ref="I34:J34"/>
    <mergeCell ref="K34:N34"/>
    <mergeCell ref="S45:V45"/>
    <mergeCell ref="Q54:R54"/>
    <mergeCell ref="Q46:R46"/>
    <mergeCell ref="Q47:R47"/>
    <mergeCell ref="Q48:R48"/>
    <mergeCell ref="Q52:R52"/>
    <mergeCell ref="Q53:R53"/>
    <mergeCell ref="I45:J45"/>
    <mergeCell ref="K45:N45"/>
    <mergeCell ref="I46:J46"/>
    <mergeCell ref="I47:J47"/>
    <mergeCell ref="I48:J48"/>
    <mergeCell ref="I52:J52"/>
    <mergeCell ref="I53:J53"/>
    <mergeCell ref="I54:J54"/>
    <mergeCell ref="Q45:R45"/>
    <mergeCell ref="I57:J57"/>
    <mergeCell ref="Q57:R57"/>
    <mergeCell ref="C106:E106"/>
    <mergeCell ref="A63:B63"/>
    <mergeCell ref="A64:C64"/>
    <mergeCell ref="A54:B54"/>
    <mergeCell ref="A47:B47"/>
    <mergeCell ref="A48:B48"/>
    <mergeCell ref="A57:B57"/>
    <mergeCell ref="A56:B56"/>
    <mergeCell ref="D64:E64"/>
    <mergeCell ref="A65:B65"/>
    <mergeCell ref="C66:E66"/>
    <mergeCell ref="C68:E68"/>
    <mergeCell ref="C70:E70"/>
    <mergeCell ref="C74:E74"/>
    <mergeCell ref="C72:E72"/>
    <mergeCell ref="C95:E95"/>
    <mergeCell ref="C96:E96"/>
    <mergeCell ref="C97:E97"/>
    <mergeCell ref="C82:E82"/>
    <mergeCell ref="C91:E91"/>
    <mergeCell ref="C92:E92"/>
    <mergeCell ref="C101:E101"/>
    <mergeCell ref="A201:B201"/>
    <mergeCell ref="C201:E201"/>
    <mergeCell ref="C197:E197"/>
    <mergeCell ref="C199:E199"/>
    <mergeCell ref="A165:B165"/>
    <mergeCell ref="C159:E159"/>
    <mergeCell ref="A183:E183"/>
    <mergeCell ref="A185:B185"/>
    <mergeCell ref="A192:B192"/>
    <mergeCell ref="C166:E166"/>
    <mergeCell ref="C168:E168"/>
    <mergeCell ref="C170:E170"/>
    <mergeCell ref="C172:E172"/>
    <mergeCell ref="C174:E174"/>
    <mergeCell ref="C176:E176"/>
    <mergeCell ref="C178:E178"/>
    <mergeCell ref="C180:E180"/>
    <mergeCell ref="A161:E161"/>
    <mergeCell ref="A163:B163"/>
    <mergeCell ref="A124:E124"/>
    <mergeCell ref="A126:B126"/>
    <mergeCell ref="A128:B128"/>
    <mergeCell ref="C129:E129"/>
    <mergeCell ref="C131:E131"/>
    <mergeCell ref="C133:E133"/>
    <mergeCell ref="C135:E135"/>
    <mergeCell ref="C193:E193"/>
    <mergeCell ref="C195:E195"/>
    <mergeCell ref="C155:E155"/>
    <mergeCell ref="C157:E157"/>
    <mergeCell ref="C137:E137"/>
    <mergeCell ref="C139:E139"/>
    <mergeCell ref="C141:E141"/>
    <mergeCell ref="C153:E153"/>
    <mergeCell ref="C149:E149"/>
    <mergeCell ref="C151:E151"/>
    <mergeCell ref="A205:B205"/>
    <mergeCell ref="C205:E205"/>
    <mergeCell ref="A208:B208"/>
    <mergeCell ref="C208:E208"/>
    <mergeCell ref="A206:B206"/>
    <mergeCell ref="C206:D206"/>
    <mergeCell ref="A209:B209"/>
    <mergeCell ref="A203:B203"/>
    <mergeCell ref="C203:E203"/>
  </mergeCells>
  <conditionalFormatting sqref="C107:E107 C103:E103 C105:E105 C113 C116:E116 C118:E118 C120:E120 C126 C129:E129 C131:E131 C133:E133 C135:E135 C137:E137 C139:E139 C141:E141 C143:E143 C145:E145 C147:E147 C149:E149 C151:E151 C153:E153 C155:E155 C157:E157 C159:E159 C98 C100:E100 C13:E13 C12 C11:E11 C9:E9 C16 C15:E15 C14 C17:E22 C28 C30:C40 C41:F41 C43:E43 K28 K30:K40 K41:N41 K43:M43 S28 S30:S40 S41:V41 S43:U43 S47:S48 C47:C48 K47:K48 S50:S56 C50:C56 C63 C91:E91 C93:E93 C95:E95 D64:E64 C66:E66 C68:E68 C70:E70 C74:E74 C77:E77 C79:E79 C81:E81 C72:E72 C83:E83 C85:E85 C89:E89 C87:E87 K50:K56">
    <cfRule type="cellIs" dxfId="126" priority="74" stopIfTrue="1" operator="equal">
      <formula>0</formula>
    </cfRule>
  </conditionalFormatting>
  <conditionalFormatting sqref="D37:E37 L37:M37">
    <cfRule type="cellIs" dxfId="125" priority="71" stopIfTrue="1" operator="equal">
      <formula>0</formula>
    </cfRule>
  </conditionalFormatting>
  <conditionalFormatting sqref="C108:E108">
    <cfRule type="cellIs" dxfId="124" priority="28" stopIfTrue="1" operator="equal">
      <formula>0</formula>
    </cfRule>
  </conditionalFormatting>
  <conditionalFormatting sqref="C163 C180:E180 C168:E168 C170:E170 C172:E172 C174:E174 C176:E176 C178:E178 C166">
    <cfRule type="cellIs" dxfId="123" priority="22" stopIfTrue="1" operator="equal">
      <formula>0</formula>
    </cfRule>
  </conditionalFormatting>
  <conditionalFormatting sqref="C199:E199 C191:E191 C197:E197 C193:E193 C195:E195 C185 C187:C188 C203 C201:E201 C205:C206 C211">
    <cfRule type="cellIs" dxfId="122" priority="19" stopIfTrue="1" operator="equal">
      <formula>0</formula>
    </cfRule>
  </conditionalFormatting>
  <conditionalFormatting sqref="C99">
    <cfRule type="cellIs" dxfId="121" priority="14" stopIfTrue="1" operator="equal">
      <formula>0</formula>
    </cfRule>
  </conditionalFormatting>
  <conditionalFormatting sqref="C101:E101">
    <cfRule type="cellIs" dxfId="120" priority="13" stopIfTrue="1" operator="equal">
      <formula>0</formula>
    </cfRule>
  </conditionalFormatting>
  <conditionalFormatting sqref="C106:E106">
    <cfRule type="cellIs" dxfId="119" priority="9" stopIfTrue="1" operator="equal">
      <formula>0</formula>
    </cfRule>
  </conditionalFormatting>
  <conditionalFormatting sqref="C23:D23">
    <cfRule type="cellIs" dxfId="118" priority="8" stopIfTrue="1" operator="equal">
      <formula>0</formula>
    </cfRule>
  </conditionalFormatting>
  <conditionalFormatting sqref="D61:E61">
    <cfRule type="cellIs" dxfId="117" priority="7" stopIfTrue="1" operator="equal">
      <formula>0</formula>
    </cfRule>
  </conditionalFormatting>
  <conditionalFormatting sqref="F56">
    <cfRule type="cellIs" dxfId="116" priority="6" operator="equal">
      <formula>0</formula>
    </cfRule>
  </conditionalFormatting>
  <conditionalFormatting sqref="N56">
    <cfRule type="cellIs" dxfId="115" priority="4" operator="equal">
      <formula>0</formula>
    </cfRule>
  </conditionalFormatting>
  <conditionalFormatting sqref="V56">
    <cfRule type="cellIs" dxfId="114" priority="3" operator="equal">
      <formula>0</formula>
    </cfRule>
  </conditionalFormatting>
  <conditionalFormatting sqref="C208:C209">
    <cfRule type="cellIs" dxfId="113" priority="2" stopIfTrue="1" operator="equal">
      <formula>0</formula>
    </cfRule>
  </conditionalFormatting>
  <conditionalFormatting sqref="C24:D24">
    <cfRule type="cellIs" dxfId="112" priority="1" stopIfTrue="1" operator="equal">
      <formula>0</formula>
    </cfRule>
  </conditionalFormatting>
  <hyperlinks>
    <hyperlink ref="C15" r:id="rId1"/>
    <hyperlink ref="C16" r:id="rId2"/>
  </hyperlinks>
  <pageMargins left="0.7" right="0.7" top="0.75" bottom="0.75" header="0.3" footer="0.3"/>
  <pageSetup paperSize="9"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3073" r:id="rId6" name="Drop Down 1">
              <controlPr defaultSize="0" print="0" autoLine="0" autoPict="0">
                <anchor moveWithCells="1">
                  <from>
                    <xdr:col>4</xdr:col>
                    <xdr:colOff>1057275</xdr:colOff>
                    <xdr:row>3</xdr:row>
                    <xdr:rowOff>47625</xdr:rowOff>
                  </from>
                  <to>
                    <xdr:col>9</xdr:col>
                    <xdr:colOff>1438275</xdr:colOff>
                    <xdr:row>4</xdr:row>
                    <xdr:rowOff>133350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A1003"/>
  <sheetViews>
    <sheetView topLeftCell="A2" zoomScaleNormal="100" workbookViewId="0">
      <selection sqref="A1:XFD1"/>
    </sheetView>
  </sheetViews>
  <sheetFormatPr defaultRowHeight="15" x14ac:dyDescent="0.25"/>
  <cols>
    <col min="1" max="1" width="10.42578125" style="5" customWidth="1"/>
    <col min="2" max="2" width="18.28515625" style="5" customWidth="1"/>
    <col min="3" max="3" width="37.42578125" style="5" customWidth="1"/>
    <col min="4" max="6" width="9.140625" style="5"/>
    <col min="7" max="7" width="10.140625" style="5" customWidth="1"/>
    <col min="8" max="8" width="10.28515625" style="5" customWidth="1"/>
    <col min="9" max="9" width="9.140625" style="5" customWidth="1"/>
    <col min="10" max="10" width="11.42578125" style="5" customWidth="1"/>
    <col min="11" max="11" width="11.140625" style="5" customWidth="1"/>
    <col min="12" max="12" width="9.140625" style="5"/>
    <col min="13" max="13" width="11" style="5" customWidth="1"/>
    <col min="14" max="16384" width="9.140625" style="5"/>
  </cols>
  <sheetData>
    <row r="1" spans="1:27" ht="12" hidden="1" customHeight="1" thickBot="1" x14ac:dyDescent="0.3">
      <c r="A1" s="5">
        <f>'Vizsgaszerv adatai'!A1</f>
        <v>6</v>
      </c>
      <c r="AA1" s="457" t="s">
        <v>7840</v>
      </c>
    </row>
    <row r="2" spans="1:27" ht="15.75" x14ac:dyDescent="0.25">
      <c r="A2" s="688" t="s">
        <v>742</v>
      </c>
      <c r="B2" s="689"/>
      <c r="C2" s="689"/>
      <c r="D2" s="689">
        <v>1</v>
      </c>
      <c r="E2" s="690"/>
    </row>
    <row r="3" spans="1:27" x14ac:dyDescent="0.25">
      <c r="A3" s="691" t="s">
        <v>743</v>
      </c>
      <c r="B3" s="692"/>
      <c r="C3" s="49" t="str">
        <f>VLOOKUP(A1,'Szakképesítések és moduljai'!A6:AI337,3,0)</f>
        <v>Aranykalászos gazda</v>
      </c>
      <c r="D3" s="50"/>
      <c r="E3" s="51"/>
    </row>
    <row r="4" spans="1:27" x14ac:dyDescent="0.25">
      <c r="A4" s="52"/>
      <c r="B4" s="53"/>
      <c r="C4" s="53"/>
      <c r="D4" s="54"/>
      <c r="E4" s="51"/>
    </row>
    <row r="5" spans="1:27" x14ac:dyDescent="0.25">
      <c r="A5" s="691" t="s">
        <v>744</v>
      </c>
      <c r="B5" s="692"/>
      <c r="C5" s="693" t="str">
        <f>VLOOKUP(A1,'Szakképesítések és moduljai'!A6:AI337,2,0)</f>
        <v>31 621 02</v>
      </c>
      <c r="D5" s="693"/>
      <c r="E5" s="694"/>
    </row>
    <row r="6" spans="1:27" x14ac:dyDescent="0.25">
      <c r="A6" s="52"/>
      <c r="B6" s="53"/>
      <c r="C6" s="53"/>
      <c r="D6" s="53"/>
      <c r="E6" s="55"/>
    </row>
    <row r="7" spans="1:27" x14ac:dyDescent="0.25">
      <c r="A7" s="691" t="s">
        <v>745</v>
      </c>
      <c r="B7" s="692"/>
      <c r="C7" s="693" t="str">
        <f>VLOOKUP(A1,'Szakképesítések és moduljai'!A6:AI337,4,0)</f>
        <v>részszakképesítés</v>
      </c>
      <c r="D7" s="693"/>
      <c r="E7" s="694"/>
    </row>
    <row r="8" spans="1:27" x14ac:dyDescent="0.25">
      <c r="A8" s="52"/>
      <c r="B8" s="53"/>
      <c r="C8" s="53"/>
      <c r="D8" s="53"/>
      <c r="E8" s="55"/>
    </row>
    <row r="9" spans="1:27" ht="15.75" thickBot="1" x14ac:dyDescent="0.3">
      <c r="A9" s="683" t="s">
        <v>747</v>
      </c>
      <c r="B9" s="684"/>
      <c r="C9" s="56">
        <f>VLOOKUP(A1,'Szakképesítések és moduljai'!A6:AI337,35,0)</f>
        <v>5</v>
      </c>
      <c r="D9" s="57"/>
      <c r="E9" s="58"/>
    </row>
    <row r="10" spans="1:27" ht="15.75" x14ac:dyDescent="0.25">
      <c r="A10" s="47"/>
      <c r="B10" s="47"/>
    </row>
    <row r="11" spans="1:27" ht="15.75" x14ac:dyDescent="0.25">
      <c r="A11" s="47"/>
      <c r="B11" s="47"/>
    </row>
    <row r="12" spans="1:27" ht="16.5" thickBot="1" x14ac:dyDescent="0.3">
      <c r="A12" s="47"/>
      <c r="B12" s="47"/>
    </row>
    <row r="13" spans="1:27" ht="15.75" x14ac:dyDescent="0.25">
      <c r="A13" s="685" t="s">
        <v>751</v>
      </c>
      <c r="B13" s="686"/>
      <c r="C13" s="687"/>
    </row>
    <row r="14" spans="1:27" ht="15.75" thickBot="1" x14ac:dyDescent="0.3">
      <c r="A14" s="594" t="s">
        <v>748</v>
      </c>
      <c r="B14" s="595" t="s">
        <v>749</v>
      </c>
      <c r="C14" s="596" t="s">
        <v>750</v>
      </c>
    </row>
    <row r="15" spans="1:27" ht="26.25" customHeight="1" thickBot="1" x14ac:dyDescent="0.3">
      <c r="A15" s="59">
        <v>1</v>
      </c>
      <c r="B15" s="60" t="str">
        <f>IF($C$9&lt;$A15,"-",VLOOKUP($A$1,'Szakképesítések és moduljai'!$A$6:$AI$337,7))</f>
        <v>10997-16</v>
      </c>
      <c r="C15" s="61" t="str">
        <f>IF($C$9&lt;$A15,"-",VLOOKUP($A$1,'Szakképesítések és moduljai'!$A$6:$AI$337,8))</f>
        <v>Állattartás</v>
      </c>
      <c r="G15" s="75"/>
      <c r="H15" s="677" t="s">
        <v>763</v>
      </c>
      <c r="I15" s="678"/>
      <c r="J15" s="678"/>
      <c r="K15" s="678"/>
      <c r="L15" s="679"/>
    </row>
    <row r="16" spans="1:27" ht="26.25" customHeight="1" thickBot="1" x14ac:dyDescent="0.3">
      <c r="A16" s="59">
        <v>2</v>
      </c>
      <c r="B16" s="60" t="str">
        <f>IF($C$9&lt;$A16,"-",VLOOKUP($A$1,'Szakképesítések és moduljai'!$A$6:$AI$337,9))</f>
        <v>10998-16</v>
      </c>
      <c r="C16" s="61" t="str">
        <f>IF($C$9&lt;$A16,"-",VLOOKUP($A$1,'Szakképesítések és moduljai'!$A$6:$AI$337,10))</f>
        <v>Növénytermesztés</v>
      </c>
      <c r="G16" s="75"/>
      <c r="H16" s="73" t="s">
        <v>764</v>
      </c>
      <c r="I16" s="64" t="s">
        <v>257</v>
      </c>
      <c r="J16" s="64" t="s">
        <v>258</v>
      </c>
      <c r="K16" s="64"/>
      <c r="L16" s="67"/>
    </row>
    <row r="17" spans="1:12" ht="26.25" customHeight="1" thickBot="1" x14ac:dyDescent="0.3">
      <c r="A17" s="59">
        <v>3</v>
      </c>
      <c r="B17" s="60" t="str">
        <f>IF($C$9&lt;$A17,"-",VLOOKUP($A$1,'Szakképesítések és moduljai'!$A$6:$AI$337,11))</f>
        <v>10999-16</v>
      </c>
      <c r="C17" s="61" t="str">
        <f>IF($C$9&lt;$A17,"-",VLOOKUP($A$1,'Szakképesítések és moduljai'!$A$6:$AI$337,12))</f>
        <v>Kertészeti alapok</v>
      </c>
      <c r="G17" s="75"/>
      <c r="H17" s="73"/>
      <c r="I17" s="65">
        <f>J42</f>
        <v>240</v>
      </c>
      <c r="J17" s="66">
        <f>K42</f>
        <v>60</v>
      </c>
      <c r="K17" s="64"/>
      <c r="L17" s="67"/>
    </row>
    <row r="18" spans="1:12" ht="26.25" customHeight="1" thickBot="1" x14ac:dyDescent="0.3">
      <c r="A18" s="59">
        <v>4</v>
      </c>
      <c r="B18" s="60" t="str">
        <f>IF($C$9&lt;$A18,"-",VLOOKUP($A$1,'Szakképesítések és moduljai'!$A$6:$AI$337,13))</f>
        <v>11000-16</v>
      </c>
      <c r="C18" s="61" t="str">
        <f>IF($C$9&lt;$A18,"-",VLOOKUP($A$1,'Szakképesítések és moduljai'!$A$6:$AI$337,14))</f>
        <v>Mezőgazdasági géptan</v>
      </c>
      <c r="G18" s="75"/>
      <c r="H18" s="73" t="s">
        <v>765</v>
      </c>
      <c r="I18" s="64" t="s">
        <v>257</v>
      </c>
      <c r="J18" s="64" t="s">
        <v>258</v>
      </c>
      <c r="K18" s="64"/>
      <c r="L18" s="67"/>
    </row>
    <row r="19" spans="1:12" ht="26.25" customHeight="1" thickBot="1" x14ac:dyDescent="0.3">
      <c r="A19" s="59">
        <v>5</v>
      </c>
      <c r="B19" s="60" t="str">
        <f>IF($C$9&lt;$A19,"-",VLOOKUP($A$1,'Szakképesítések és moduljai'!$A$6:$AI$337,15))</f>
        <v>11001-16</v>
      </c>
      <c r="C19" s="61" t="str">
        <f>IF($C$9&lt;$A19,"-",VLOOKUP($A$1,'Szakképesítések és moduljai'!$A$6:$AI$337,16))</f>
        <v>Agrárkereskedelem, vállalkozás és ügyvitel</v>
      </c>
      <c r="G19" s="75"/>
      <c r="H19" s="73"/>
      <c r="I19" s="65">
        <f>J55</f>
        <v>0</v>
      </c>
      <c r="J19" s="66">
        <f>K55</f>
        <v>0</v>
      </c>
      <c r="K19" s="64"/>
      <c r="L19" s="67"/>
    </row>
    <row r="20" spans="1:12" ht="26.25" customHeight="1" thickBot="1" x14ac:dyDescent="0.3">
      <c r="A20" s="59">
        <v>6</v>
      </c>
      <c r="B20" s="60" t="str">
        <f>IF($C$9&lt;$A20,"-",VLOOKUP($A$1,'Szakképesítések és moduljai'!$A$6:$AI$337,17))</f>
        <v>-</v>
      </c>
      <c r="C20" s="61" t="str">
        <f>IF($C$9&lt;$A20,"-",VLOOKUP($A$1,'Szakképesítések és moduljai'!$A$6:$AI$337,18))</f>
        <v>-</v>
      </c>
      <c r="G20" s="75"/>
      <c r="H20" s="73" t="s">
        <v>766</v>
      </c>
      <c r="I20" s="64" t="s">
        <v>257</v>
      </c>
      <c r="J20" s="64" t="s">
        <v>761</v>
      </c>
      <c r="K20" s="64" t="s">
        <v>762</v>
      </c>
      <c r="L20" s="67" t="s">
        <v>258</v>
      </c>
    </row>
    <row r="21" spans="1:12" ht="26.25" customHeight="1" thickBot="1" x14ac:dyDescent="0.3">
      <c r="A21" s="59">
        <v>7</v>
      </c>
      <c r="B21" s="60" t="str">
        <f>IF($C$9&lt;$A21,"-",VLOOKUP($A$1,'Szakképesítések és moduljai'!$A$6:$AI$337,19))</f>
        <v>-</v>
      </c>
      <c r="C21" s="61" t="str">
        <f>IF($C$9&lt;$A21,"-",VLOOKUP($A$1,'Szakképesítések és moduljai'!$A$6:$AI$337,20))</f>
        <v>-</v>
      </c>
      <c r="G21" s="75"/>
      <c r="H21" s="73"/>
      <c r="I21" s="65">
        <f>J69</f>
        <v>75</v>
      </c>
      <c r="J21" s="65">
        <f>K69</f>
        <v>45</v>
      </c>
      <c r="K21" s="65">
        <f>L69</f>
        <v>30</v>
      </c>
      <c r="L21" s="68">
        <f>M69</f>
        <v>40</v>
      </c>
    </row>
    <row r="22" spans="1:12" ht="26.25" customHeight="1" thickBot="1" x14ac:dyDescent="0.3">
      <c r="A22" s="59">
        <v>8</v>
      </c>
      <c r="B22" s="60" t="str">
        <f>IF($C$9&lt;$A22,"-",VLOOKUP($A$1,'Szakképesítések és moduljai'!$A$6:$AI$337,21))</f>
        <v>-</v>
      </c>
      <c r="C22" s="61" t="str">
        <f>IF($C$9&lt;$A22,"-",VLOOKUP($A$1,'Szakképesítések és moduljai'!$A$6:$AI$337,22))</f>
        <v>-</v>
      </c>
      <c r="G22" s="75"/>
      <c r="H22" s="74" t="s">
        <v>759</v>
      </c>
      <c r="I22" s="69">
        <f>I17+I19+I21</f>
        <v>315</v>
      </c>
      <c r="J22" s="70">
        <f>J17+J19+L21</f>
        <v>100</v>
      </c>
      <c r="K22" s="71"/>
      <c r="L22" s="72"/>
    </row>
    <row r="23" spans="1:12" ht="26.25" customHeight="1" thickBot="1" x14ac:dyDescent="0.3">
      <c r="A23" s="59">
        <v>9</v>
      </c>
      <c r="B23" s="60" t="str">
        <f>IF($C$9&lt;$A23,"-",VLOOKUP($A$1,'Szakképesítések és moduljai'!$A$6:$AI$337,23))</f>
        <v>-</v>
      </c>
      <c r="C23" s="61" t="str">
        <f>IF($C$9&lt;$A23,"-",VLOOKUP($A$1,'Szakképesítések és moduljai'!$A$6:$AI$337,24))</f>
        <v>-</v>
      </c>
    </row>
    <row r="24" spans="1:12" ht="26.25" customHeight="1" thickBot="1" x14ac:dyDescent="0.3">
      <c r="A24" s="59">
        <v>10</v>
      </c>
      <c r="B24" s="62" t="str">
        <f>IF($C$9&lt;$A24,"-",VLOOKUP($A$1,'Szakképesítések és moduljai'!$A$6:$AI$337,25))</f>
        <v>-</v>
      </c>
      <c r="C24" s="63" t="str">
        <f>IF($C$9&lt;$A24,"-",VLOOKUP($A$1,'Szakképesítések és moduljai'!$A$6:$AI$337,26))</f>
        <v>-</v>
      </c>
    </row>
    <row r="25" spans="1:12" ht="26.25" customHeight="1" thickBot="1" x14ac:dyDescent="0.3">
      <c r="A25" s="59">
        <v>11</v>
      </c>
      <c r="B25" s="62" t="str">
        <f>IF($C$9&lt;$A25,"-",VLOOKUP($A$1,'Szakképesítések és moduljai'!$A$6:$AI$337,27))</f>
        <v>-</v>
      </c>
      <c r="C25" s="63" t="str">
        <f>IF($C$9&lt;$A25,"-",VLOOKUP($A$1,'Szakképesítések és moduljai'!$A$6:$AI$337,28))</f>
        <v>-</v>
      </c>
    </row>
    <row r="26" spans="1:12" ht="26.25" customHeight="1" thickBot="1" x14ac:dyDescent="0.3">
      <c r="A26" s="59">
        <v>12</v>
      </c>
      <c r="B26" s="62" t="str">
        <f>IF($C$9&lt;$A26,"-",VLOOKUP($A$1,'Szakképesítések és moduljai'!$A$6:$AI$337,29))</f>
        <v>-</v>
      </c>
      <c r="C26" s="63" t="str">
        <f>IF($C$9&lt;$A26,"-",VLOOKUP($A$1,'Szakképesítések és moduljai'!$A$6:$AI$337,30))</f>
        <v>-</v>
      </c>
    </row>
    <row r="27" spans="1:12" ht="26.25" customHeight="1" thickBot="1" x14ac:dyDescent="0.3">
      <c r="A27" s="59">
        <v>13</v>
      </c>
      <c r="B27" s="62" t="str">
        <f>IF($C$9&lt;$A27,"-",VLOOKUP($A$1,'Szakképesítések és moduljai'!$A$6:$AI$337,31))</f>
        <v>-</v>
      </c>
      <c r="C27" s="63" t="str">
        <f>IF($C$9&lt;$A27,"-",VLOOKUP($A$1,'Szakképesítések és moduljai'!$A$6:$AI$337,32))</f>
        <v>-</v>
      </c>
    </row>
    <row r="28" spans="1:12" ht="26.25" customHeight="1" thickBot="1" x14ac:dyDescent="0.3">
      <c r="A28" s="59">
        <v>14</v>
      </c>
      <c r="B28" s="62" t="str">
        <f>IF($C$9&lt;$A28,"-",VLOOKUP($A$1,'Szakképesítések és moduljai'!$A$6:$AI$337,33))</f>
        <v>-</v>
      </c>
      <c r="C28" s="63" t="str">
        <f>IF($C$9&lt;$A28,"-",VLOOKUP($A$1,'Szakképesítések és moduljai'!$A$6:$AI$337,34))</f>
        <v>-</v>
      </c>
    </row>
    <row r="29" spans="1:12" ht="15.75" x14ac:dyDescent="0.25">
      <c r="A29" s="47"/>
      <c r="B29" s="47"/>
    </row>
    <row r="30" spans="1:12" ht="15.75" x14ac:dyDescent="0.25">
      <c r="A30" s="47"/>
      <c r="B30" s="47"/>
    </row>
    <row r="31" spans="1:12" ht="15" customHeight="1" x14ac:dyDescent="0.25">
      <c r="A31" s="680" t="s">
        <v>7487</v>
      </c>
      <c r="B31" s="680"/>
      <c r="C31" s="680"/>
      <c r="D31" s="680"/>
      <c r="E31" s="680"/>
      <c r="F31" s="680"/>
      <c r="G31" s="680"/>
      <c r="H31" s="680"/>
      <c r="I31" s="680"/>
      <c r="J31" s="680"/>
      <c r="K31" s="680"/>
    </row>
    <row r="32" spans="1:12" ht="24" x14ac:dyDescent="0.25">
      <c r="A32" s="591"/>
      <c r="B32" s="582" t="s">
        <v>754</v>
      </c>
      <c r="C32" s="587">
        <f>VLOOKUP(A1,'Szakképesítések és moduljai'!$A$6:$FT$337,45,0)</f>
        <v>2</v>
      </c>
      <c r="D32" s="588"/>
      <c r="E32" s="588"/>
      <c r="F32" s="588"/>
      <c r="G32" s="588"/>
      <c r="H32" s="588"/>
      <c r="I32" s="589"/>
      <c r="J32" s="590"/>
      <c r="K32" s="590"/>
    </row>
    <row r="33" spans="1:17" ht="24" x14ac:dyDescent="0.25">
      <c r="A33" s="592" t="s">
        <v>757</v>
      </c>
      <c r="B33" s="681" t="s">
        <v>279</v>
      </c>
      <c r="C33" s="682"/>
      <c r="D33" s="681"/>
      <c r="E33" s="681"/>
      <c r="F33" s="681"/>
      <c r="G33" s="681"/>
      <c r="H33" s="681"/>
      <c r="I33" s="681"/>
      <c r="J33" s="593" t="s">
        <v>755</v>
      </c>
      <c r="K33" s="593" t="s">
        <v>756</v>
      </c>
    </row>
    <row r="34" spans="1:17" ht="51.95" customHeight="1" x14ac:dyDescent="0.25">
      <c r="A34" s="78">
        <v>1</v>
      </c>
      <c r="B34" s="675" t="str">
        <f>IF($C$32&lt;$A34,"-",VLOOKUP($A$1,'Szakképesítések és moduljai'!$A$6:$FT$337,37))</f>
        <v>- Állattartási feladat végrehajtása (pl. takarmányok érzékszervi vizsgálata, takarmány-előkészítés, takarmánykiosztás, itatás, kitrágyázás, állatápolás, legeltetés, trágyakezelés, takarítás, fertőtlenítés, klinikai alapértékek, alapvető vizsgálatok elvégzése, tejvizsgálat, küllemi bírálat, méretfelvétel) (vizsgafeladaton belüli tartalmi aránya: 65%)
- Felismerési feladat (pl. csontok, testtájak, tenyésztett állatok fajtái és típusai, tenyésztett állatfajok, ivarzó, valamint beteg állat, takarmányok, állattartásban, állatápolásban, állattenyésztésben használt anyagok, eszközök, gépek, gépelemek)
(vizsgafeladaton belüli tartalmi aránya: 10%)
Állattartó telepen előforduló gép, berendezés beállítása, üzemeltetése, egyszerűbb karbantartása (pl. takarmányelőkészítés gépei, itatás, trágyaeltávolítás, fejés, tejkezelés gépesítése, állatápolás gépei, tojásgyűjtés és -kezelés eszközei, keltetőgépek, nyírás eszközei, állattartó épületek klímaszabályozása, mosás és fertőtlenítés gépei, elektromos kerítések, mérlegelés, állatszállítás eszközei, járművei)
(vizsgafeladaton belüli tartalmi aránya: 25%)</v>
      </c>
      <c r="C34" s="675"/>
      <c r="D34" s="675"/>
      <c r="E34" s="675"/>
      <c r="F34" s="675"/>
      <c r="G34" s="675"/>
      <c r="H34" s="675"/>
      <c r="I34" s="675"/>
      <c r="J34" s="26">
        <f>IF($C$32&lt;$A34,"-",VLOOKUP($A$1,'Szakképesítések és moduljai'!$A$6:$FT$337,46))</f>
        <v>120</v>
      </c>
      <c r="K34" s="26">
        <f>IF($C$32&lt;$A34,"-",VLOOKUP($A$1,'Szakképesítések és moduljai'!$A$6:$FT$337,47))</f>
        <v>30</v>
      </c>
    </row>
    <row r="35" spans="1:17" ht="51.95" customHeight="1" x14ac:dyDescent="0.25">
      <c r="A35" s="78">
        <v>2</v>
      </c>
      <c r="B35" s="675" t="str">
        <f>IF($C$32&lt;$A35,"-",VLOOKUP($A$1,'Szakképesítések és moduljai'!$A$6:$FT$337,38))</f>
        <v>- Növénytermesztési feladat végrehajtása (pl. alapvető vizsgálatok elvégzése, talajvizsgálatok, vetőmagvizsgálat, vetőmagszükséglet, tápanyagutánpótlás számítások, egyszerű növénytermesztési munkák elvégzése)
(vizsgafeladaton belüli tartalmi aránya: 40%)
- Növénytermesztés és kertészet gépeinek, berendezéseinek üzemeltetésével, beállításával, karbantartásával kapcsolatos feladat végrehajtása (pl. mezőgazdasági erőgépek, talajművelés gépei, tápanyagvisszapótlás gépei, vetés, ültetés, palántázás gépei, növényápolás gépei, betakarítás gépei, növénytermesztési munkagépek kiszolgálása, rakodás, tárolóhely előkészítése, kertészeti kisgépek üzemeltetése, öntözőberendezés)
(vizsgafeladaton belüli tartalmi aránya: 20%)
- Felismerési feladat (pl. szántóföldi és kertészeti kultúrnövények, gyomnövények, növényi részek, kultúrnövények magjai, termései, talajtípusok, kártevők, kórokozók, kárképek, kórképek)
(vizsgafeladaton belüli tartalmi aránya: 10%)
- Kertészeti feladat végrehajtása (pl. talaj-előkészítés magvetéshez, magvetés szabadföldbe, magvetés szaporító ládába, tálcába, palántázás, vegetatív szaporítás, oltás-szemzés elvégzése, ültető gödör kiásása, ültetés, öntözés, metszés, gyümölcs betakarítás, osztályozás, minősítés, tárolás, csomagolás, szőlőművelés és metszés)
(vizsgafeladaton belüli tartalmi aránya: 30%)</v>
      </c>
      <c r="C35" s="675"/>
      <c r="D35" s="675"/>
      <c r="E35" s="675"/>
      <c r="F35" s="675"/>
      <c r="G35" s="675"/>
      <c r="H35" s="675"/>
      <c r="I35" s="675"/>
      <c r="J35" s="484">
        <f>IF($C$32&lt;$A35,"-",VLOOKUP($A$1,'Szakképesítések és moduljai'!$A$6:$FT$337,48))</f>
        <v>120</v>
      </c>
      <c r="K35" s="484">
        <f>IF($C$32&lt;$A35,"-",VLOOKUP($A$1,'Szakképesítések és moduljai'!$A$6:$FT$337,49))</f>
        <v>30</v>
      </c>
    </row>
    <row r="36" spans="1:17" ht="51.95" customHeight="1" x14ac:dyDescent="0.25">
      <c r="A36" s="78">
        <v>3</v>
      </c>
      <c r="B36" s="675" t="str">
        <f>IF($C$32&lt;$A36,"-",VLOOKUP($A$1,'Szakképesítések és moduljai'!$A$6:$FT$337,39))</f>
        <v>-</v>
      </c>
      <c r="C36" s="675"/>
      <c r="D36" s="675"/>
      <c r="E36" s="675"/>
      <c r="F36" s="675"/>
      <c r="G36" s="675"/>
      <c r="H36" s="675"/>
      <c r="I36" s="675"/>
      <c r="J36" s="484" t="str">
        <f>IF($C$32&lt;$A36,"-",VLOOKUP($A$1,'Szakképesítések és moduljai'!$A$6:$FT$337,50))</f>
        <v>-</v>
      </c>
      <c r="K36" s="484" t="str">
        <f>IF($C$32&lt;$A36,"-",VLOOKUP($A$1,'Szakképesítések és moduljai'!$A$6:$FT$337,51))</f>
        <v>-</v>
      </c>
    </row>
    <row r="37" spans="1:17" ht="51.95" customHeight="1" x14ac:dyDescent="0.25">
      <c r="A37" s="78">
        <v>4</v>
      </c>
      <c r="B37" s="675" t="str">
        <f>IF($C$32&lt;$A37,"-",VLOOKUP($A$1,'Szakképesítések és moduljai'!$A$6:$FT$337,40))</f>
        <v>-</v>
      </c>
      <c r="C37" s="675"/>
      <c r="D37" s="675"/>
      <c r="E37" s="675"/>
      <c r="F37" s="675"/>
      <c r="G37" s="675"/>
      <c r="H37" s="675"/>
      <c r="I37" s="675"/>
      <c r="J37" s="484" t="str">
        <f>IF($C$32&lt;$A37,"-",VLOOKUP($A$1,'Szakképesítések és moduljai'!$A$6:$FT$337,52))</f>
        <v>-</v>
      </c>
      <c r="K37" s="484" t="str">
        <f>IF($C$32&lt;$A37,"-",VLOOKUP($A$1,'Szakképesítések és moduljai'!$A$6:$FT$337,53))</f>
        <v>-</v>
      </c>
    </row>
    <row r="38" spans="1:17" ht="51.95" customHeight="1" x14ac:dyDescent="0.25">
      <c r="A38" s="78">
        <v>5</v>
      </c>
      <c r="B38" s="675" t="str">
        <f>IF($C$32&lt;$A38,"-",VLOOKUP($A$1,'Szakképesítések és moduljai'!$A$6:$FT$337,41))</f>
        <v>-</v>
      </c>
      <c r="C38" s="675"/>
      <c r="D38" s="675"/>
      <c r="E38" s="675"/>
      <c r="F38" s="675"/>
      <c r="G38" s="675"/>
      <c r="H38" s="675"/>
      <c r="I38" s="675"/>
      <c r="J38" s="26" t="str">
        <f>IF($C$32&lt;$A38,"-",VLOOKUP($A$1,'Szakképesítések és moduljai'!$A$6:$FT$337,54))</f>
        <v>-</v>
      </c>
      <c r="K38" s="26" t="str">
        <f>IF($C$32&lt;$A38,"-",VLOOKUP($A$1,'Szakképesítések és moduljai'!$A$6:$FT$337,55))</f>
        <v>-</v>
      </c>
    </row>
    <row r="39" spans="1:17" ht="51.95" customHeight="1" x14ac:dyDescent="0.25">
      <c r="A39" s="78">
        <v>6</v>
      </c>
      <c r="B39" s="675" t="str">
        <f>IF($C$32&lt;$A39,"-",VLOOKUP($A$1,'Szakképesítések és moduljai'!$A$6:$FT$337,42))</f>
        <v>-</v>
      </c>
      <c r="C39" s="675"/>
      <c r="D39" s="675"/>
      <c r="E39" s="675"/>
      <c r="F39" s="675"/>
      <c r="G39" s="675"/>
      <c r="H39" s="675"/>
      <c r="I39" s="675"/>
      <c r="J39" s="484" t="str">
        <f>IF($C$32&lt;$A39,"-",VLOOKUP($A$1,'Szakképesítések és moduljai'!$A$6:$FT$337,56))</f>
        <v>-</v>
      </c>
      <c r="K39" s="484" t="str">
        <f>IF($C$32&lt;$A39,"-",VLOOKUP($A$1,'Szakképesítések és moduljai'!$A$6:$FT$337,57))</f>
        <v>-</v>
      </c>
    </row>
    <row r="40" spans="1:17" ht="51.95" customHeight="1" x14ac:dyDescent="0.25">
      <c r="A40" s="78">
        <v>7</v>
      </c>
      <c r="B40" s="675" t="str">
        <f>IF($C$32&lt;$A40,"-",VLOOKUP($A$1,'Szakképesítések és moduljai'!$A$6:$FT$337,43))</f>
        <v>-</v>
      </c>
      <c r="C40" s="675"/>
      <c r="D40" s="675"/>
      <c r="E40" s="675"/>
      <c r="F40" s="675"/>
      <c r="G40" s="675"/>
      <c r="H40" s="675"/>
      <c r="I40" s="675"/>
      <c r="J40" s="484" t="str">
        <f>IF($C$32&lt;$A40,"-",VLOOKUP($A$1,'Szakképesítések és moduljai'!$A$6:$FT$337,58))</f>
        <v>-</v>
      </c>
      <c r="K40" s="484" t="str">
        <f>IF($C$32&lt;$A40,"-",VLOOKUP($A$1,'Szakképesítések és moduljai'!$A$6:$FT$337,59))</f>
        <v>-</v>
      </c>
    </row>
    <row r="41" spans="1:17" ht="51.95" customHeight="1" x14ac:dyDescent="0.25">
      <c r="A41" s="78">
        <v>8</v>
      </c>
      <c r="B41" s="675" t="str">
        <f>IF($C$32&lt;$A41,"-",VLOOKUP($A$1,'Szakképesítések és moduljai'!$A$6:$FT$337,44))</f>
        <v>-</v>
      </c>
      <c r="C41" s="675"/>
      <c r="D41" s="675"/>
      <c r="E41" s="675"/>
      <c r="F41" s="675"/>
      <c r="G41" s="675"/>
      <c r="H41" s="675"/>
      <c r="I41" s="675"/>
      <c r="J41" s="26" t="str">
        <f>IF($C$32&lt;$A41,"-",VLOOKUP($A$1,'Szakképesítések és moduljai'!$A$6:$FT$337,54))</f>
        <v>-</v>
      </c>
      <c r="K41" s="26" t="str">
        <f>IF($C$32&lt;$A41,"-",VLOOKUP($A$1,'Szakképesítések és moduljai'!$A$6:$FT$337,55))</f>
        <v>-</v>
      </c>
      <c r="N41" s="7"/>
      <c r="O41" s="328"/>
      <c r="P41" s="7" t="s">
        <v>754</v>
      </c>
      <c r="Q41" s="328">
        <f>COUNT(J34:J41)</f>
        <v>2</v>
      </c>
    </row>
    <row r="42" spans="1:17" ht="15.75" x14ac:dyDescent="0.25">
      <c r="A42" s="676" t="s">
        <v>759</v>
      </c>
      <c r="B42" s="676"/>
      <c r="C42" s="676"/>
      <c r="D42" s="676"/>
      <c r="E42" s="676"/>
      <c r="F42" s="676"/>
      <c r="G42" s="676"/>
      <c r="H42" s="676"/>
      <c r="I42" s="676"/>
      <c r="J42" s="76">
        <f>SUM(J34:J41)</f>
        <v>240</v>
      </c>
      <c r="K42" s="76">
        <f>SUM(K34:K41)</f>
        <v>60</v>
      </c>
    </row>
    <row r="43" spans="1:17" ht="15.75" x14ac:dyDescent="0.25">
      <c r="A43" s="47"/>
      <c r="B43" s="47"/>
    </row>
    <row r="44" spans="1:17" ht="15.75" x14ac:dyDescent="0.25">
      <c r="A44" s="47"/>
      <c r="B44" s="47"/>
    </row>
    <row r="45" spans="1:17" ht="15.75" x14ac:dyDescent="0.25">
      <c r="A45" s="47"/>
      <c r="B45" s="47"/>
    </row>
    <row r="46" spans="1:17" ht="15.75" x14ac:dyDescent="0.25">
      <c r="A46" s="680" t="s">
        <v>7486</v>
      </c>
      <c r="B46" s="680"/>
      <c r="C46" s="680"/>
      <c r="D46" s="680"/>
      <c r="E46" s="680"/>
      <c r="F46" s="680"/>
      <c r="G46" s="680"/>
      <c r="H46" s="680"/>
      <c r="I46" s="680"/>
      <c r="J46" s="680"/>
      <c r="K46" s="680"/>
    </row>
    <row r="47" spans="1:17" ht="24" x14ac:dyDescent="0.25">
      <c r="A47" s="591"/>
      <c r="B47" s="582" t="s">
        <v>754</v>
      </c>
      <c r="C47" s="587">
        <f>VLOOKUP(A1,'Szakképesítések és moduljai'!$A$6:$FT$337,77,0)</f>
        <v>0</v>
      </c>
      <c r="D47" s="588"/>
      <c r="E47" s="588"/>
      <c r="F47" s="588"/>
      <c r="G47" s="588"/>
      <c r="H47" s="588"/>
      <c r="I47" s="589"/>
      <c r="J47" s="590"/>
      <c r="K47" s="590"/>
    </row>
    <row r="48" spans="1:17" ht="24" x14ac:dyDescent="0.25">
      <c r="A48" s="592" t="s">
        <v>757</v>
      </c>
      <c r="B48" s="681" t="s">
        <v>279</v>
      </c>
      <c r="C48" s="681"/>
      <c r="D48" s="681"/>
      <c r="E48" s="681"/>
      <c r="F48" s="681"/>
      <c r="G48" s="681"/>
      <c r="H48" s="681"/>
      <c r="I48" s="681"/>
      <c r="J48" s="593" t="s">
        <v>755</v>
      </c>
      <c r="K48" s="593" t="s">
        <v>756</v>
      </c>
    </row>
    <row r="49" spans="1:17" ht="51.95" customHeight="1" x14ac:dyDescent="0.25">
      <c r="A49" s="78">
        <v>1</v>
      </c>
      <c r="B49" s="675" t="str">
        <f>IF($C$47&lt;$A49,"-",VLOOKUP($A$1,'Szakképesítések és moduljai'!$A$6:$FT$337,71))</f>
        <v>-</v>
      </c>
      <c r="C49" s="675"/>
      <c r="D49" s="675"/>
      <c r="E49" s="675"/>
      <c r="F49" s="675"/>
      <c r="G49" s="675"/>
      <c r="H49" s="675"/>
      <c r="I49" s="675"/>
      <c r="J49" s="26" t="str">
        <f>IF($C$47&lt;$A49,"-",VLOOKUP($A$1,'Szakképesítések és moduljai'!$A$6:$FT$337,78,0))</f>
        <v>-</v>
      </c>
      <c r="K49" s="26" t="str">
        <f>IF($C$47&lt;$A49,"-",VLOOKUP($A$1,'Szakképesítések és moduljai'!$A$6:$FT$337,79,0))</f>
        <v>-</v>
      </c>
    </row>
    <row r="50" spans="1:17" ht="51.95" customHeight="1" x14ac:dyDescent="0.25">
      <c r="A50" s="78">
        <v>2</v>
      </c>
      <c r="B50" s="675" t="str">
        <f>IF($C$47&lt;$A50,"-",VLOOKUP($A$1,'Szakképesítések és moduljai'!$A$6:$FT$337,72))</f>
        <v>-</v>
      </c>
      <c r="C50" s="675"/>
      <c r="D50" s="675"/>
      <c r="E50" s="675"/>
      <c r="F50" s="675"/>
      <c r="G50" s="675"/>
      <c r="H50" s="675"/>
      <c r="I50" s="675"/>
      <c r="J50" s="484" t="str">
        <f>IF($C$47&lt;$A50,"-",VLOOKUP($A$1,'Szakképesítések és moduljai'!$A$6:$FT$337,80,0))</f>
        <v>-</v>
      </c>
      <c r="K50" s="484" t="str">
        <f>IF($C$47&lt;$A50,"-",VLOOKUP($A$1,'Szakképesítések és moduljai'!$A$6:$FT$337,81,0))</f>
        <v>-</v>
      </c>
    </row>
    <row r="51" spans="1:17" ht="51.95" customHeight="1" x14ac:dyDescent="0.25">
      <c r="A51" s="78">
        <v>3</v>
      </c>
      <c r="B51" s="675" t="str">
        <f>IF($C$47&lt;$A51,"-",VLOOKUP($A$1,'Szakképesítések és moduljai'!$A$6:$FT$337,73))</f>
        <v>-</v>
      </c>
      <c r="C51" s="675"/>
      <c r="D51" s="675"/>
      <c r="E51" s="675"/>
      <c r="F51" s="675"/>
      <c r="G51" s="675"/>
      <c r="H51" s="675"/>
      <c r="I51" s="675"/>
      <c r="J51" s="484" t="str">
        <f>IF($C$47&lt;$A51,"-",VLOOKUP($A$1,'Szakképesítések és moduljai'!$A$6:$FT$337,82,0))</f>
        <v>-</v>
      </c>
      <c r="K51" s="484" t="str">
        <f>IF($C$47&lt;$A51,"-",VLOOKUP($A$1,'Szakképesítések és moduljai'!$A$6:$FT$337,83,0))</f>
        <v>-</v>
      </c>
    </row>
    <row r="52" spans="1:17" ht="51.95" customHeight="1" x14ac:dyDescent="0.25">
      <c r="A52" s="78">
        <v>4</v>
      </c>
      <c r="B52" s="675" t="str">
        <f>IF($C$47&lt;$A52,"-",VLOOKUP($A$1,'Szakképesítések és moduljai'!$A$6:$FT$337,74))</f>
        <v>-</v>
      </c>
      <c r="C52" s="675"/>
      <c r="D52" s="675"/>
      <c r="E52" s="675"/>
      <c r="F52" s="675"/>
      <c r="G52" s="675"/>
      <c r="H52" s="675"/>
      <c r="I52" s="675"/>
      <c r="J52" s="484" t="str">
        <f>IF($C$47&lt;$A52,"-",VLOOKUP($A$1,'Szakképesítések és moduljai'!$A$6:$FT$337,84,0))</f>
        <v>-</v>
      </c>
      <c r="K52" s="484" t="str">
        <f>IF($C$47&lt;$A52,"-",VLOOKUP($A$1,'Szakképesítések és moduljai'!$A$6:$FT$337,85,0))</f>
        <v>-</v>
      </c>
    </row>
    <row r="53" spans="1:17" ht="51.95" customHeight="1" x14ac:dyDescent="0.25">
      <c r="A53" s="78">
        <v>5</v>
      </c>
      <c r="B53" s="675" t="str">
        <f>IF($C$47&lt;$A53,"-",VLOOKUP($A$1,'Szakképesítések és moduljai'!$A$6:$FT$337,75))</f>
        <v>-</v>
      </c>
      <c r="C53" s="675"/>
      <c r="D53" s="675"/>
      <c r="E53" s="675"/>
      <c r="F53" s="675"/>
      <c r="G53" s="675"/>
      <c r="H53" s="675"/>
      <c r="I53" s="675"/>
      <c r="J53" s="484" t="str">
        <f>IF($C$47&lt;$A53,"-",VLOOKUP($A$1,'Szakképesítések és moduljai'!$A$6:$FT$337,86,0))</f>
        <v>-</v>
      </c>
      <c r="K53" s="484" t="str">
        <f>IF($C$47&lt;$A53,"-",VLOOKUP($A$1,'Szakképesítések és moduljai'!$A$6:$FT$337,87,0))</f>
        <v>-</v>
      </c>
    </row>
    <row r="54" spans="1:17" ht="51.95" customHeight="1" x14ac:dyDescent="0.25">
      <c r="A54" s="78">
        <v>6</v>
      </c>
      <c r="B54" s="675" t="str">
        <f>IF($C$47&lt;$A54,"-",VLOOKUP($A$1,'Szakképesítések és moduljai'!$A$6:$FT$337,76))</f>
        <v>-</v>
      </c>
      <c r="C54" s="675"/>
      <c r="D54" s="675"/>
      <c r="E54" s="675"/>
      <c r="F54" s="675"/>
      <c r="G54" s="675"/>
      <c r="H54" s="675"/>
      <c r="I54" s="675"/>
      <c r="J54" s="484" t="str">
        <f>IF($C$47&lt;$A54,"-",VLOOKUP($A$1,'Szakképesítések és moduljai'!$A$6:$FT$337,88,0))</f>
        <v>-</v>
      </c>
      <c r="K54" s="484" t="str">
        <f>IF($C$47&lt;$A54,"-",VLOOKUP($A$1,'Szakképesítések és moduljai'!$A$6:$FT$337,89,0))</f>
        <v>-</v>
      </c>
      <c r="N54" s="7"/>
      <c r="O54" s="328"/>
      <c r="P54" s="7" t="s">
        <v>754</v>
      </c>
      <c r="Q54" s="328">
        <f>COUNT(J49:J54)</f>
        <v>0</v>
      </c>
    </row>
    <row r="55" spans="1:17" ht="15.75" x14ac:dyDescent="0.25">
      <c r="A55" s="676" t="s">
        <v>759</v>
      </c>
      <c r="B55" s="676"/>
      <c r="C55" s="676"/>
      <c r="D55" s="676"/>
      <c r="E55" s="676"/>
      <c r="F55" s="676"/>
      <c r="G55" s="676"/>
      <c r="H55" s="676"/>
      <c r="I55" s="676"/>
      <c r="J55" s="77">
        <f>SUM(J49:J54)</f>
        <v>0</v>
      </c>
      <c r="K55" s="77">
        <f>SUM(K49:K54)</f>
        <v>0</v>
      </c>
    </row>
    <row r="56" spans="1:17" ht="15.75" x14ac:dyDescent="0.25">
      <c r="A56" s="47"/>
      <c r="B56" s="47"/>
    </row>
    <row r="57" spans="1:17" ht="15.75" x14ac:dyDescent="0.25">
      <c r="A57" s="47"/>
      <c r="B57" s="47"/>
    </row>
    <row r="58" spans="1:17" ht="15.75" x14ac:dyDescent="0.25">
      <c r="A58" s="47"/>
      <c r="B58" s="47"/>
    </row>
    <row r="59" spans="1:17" ht="15.75" x14ac:dyDescent="0.25">
      <c r="A59" s="47"/>
      <c r="B59" s="47"/>
    </row>
    <row r="60" spans="1:17" ht="15.75" customHeight="1" x14ac:dyDescent="0.25">
      <c r="A60" s="680" t="s">
        <v>7483</v>
      </c>
      <c r="B60" s="680"/>
      <c r="C60" s="680"/>
      <c r="D60" s="680"/>
      <c r="E60" s="680"/>
      <c r="F60" s="680"/>
      <c r="G60" s="680"/>
      <c r="H60" s="680"/>
      <c r="I60" s="680"/>
      <c r="J60" s="680"/>
      <c r="K60" s="680"/>
      <c r="L60" s="680"/>
      <c r="M60" s="680"/>
    </row>
    <row r="61" spans="1:17" ht="24" x14ac:dyDescent="0.25">
      <c r="A61" s="591"/>
      <c r="B61" s="582" t="s">
        <v>754</v>
      </c>
      <c r="C61" s="587">
        <f>VLOOKUP(A1,'Szakképesítések és moduljai'!$A$6:$FT$337,105,0)</f>
        <v>3</v>
      </c>
      <c r="D61" s="588"/>
      <c r="E61" s="588"/>
      <c r="F61" s="588"/>
      <c r="G61" s="588"/>
      <c r="H61" s="588"/>
      <c r="I61" s="589"/>
      <c r="J61" s="590"/>
      <c r="K61" s="590"/>
      <c r="L61" s="590"/>
      <c r="M61" s="590"/>
    </row>
    <row r="62" spans="1:17" ht="24" x14ac:dyDescent="0.25">
      <c r="A62" s="592" t="s">
        <v>757</v>
      </c>
      <c r="B62" s="681" t="s">
        <v>308</v>
      </c>
      <c r="C62" s="682"/>
      <c r="D62" s="681"/>
      <c r="E62" s="681"/>
      <c r="F62" s="681"/>
      <c r="G62" s="681"/>
      <c r="H62" s="681"/>
      <c r="I62" s="681"/>
      <c r="J62" s="593" t="s">
        <v>755</v>
      </c>
      <c r="K62" s="593" t="s">
        <v>761</v>
      </c>
      <c r="L62" s="593" t="s">
        <v>762</v>
      </c>
      <c r="M62" s="593" t="s">
        <v>756</v>
      </c>
    </row>
    <row r="63" spans="1:17" ht="51.95" customHeight="1" x14ac:dyDescent="0.25">
      <c r="A63" s="78">
        <v>1</v>
      </c>
      <c r="B63" s="675" t="str">
        <f>IF($C$61&lt;$A63,"-",VLOOKUP($A$1,'Szakképesítések és moduljai'!$A$6:$FT$337,99,0))</f>
        <v>A szóbeli vizsgafeladat központilag összeállított vizsgakérdései a 4. Szakmai követelmények pontban szereplő „Állattartás” szakmai követelménymodul témaköreit tartalmazzák.</v>
      </c>
      <c r="C63" s="675"/>
      <c r="D63" s="675"/>
      <c r="E63" s="675"/>
      <c r="F63" s="675"/>
      <c r="G63" s="675"/>
      <c r="H63" s="675"/>
      <c r="I63" s="675"/>
      <c r="J63" s="26">
        <f>IF($C$61&lt;$A63,"-",VLOOKUP($A$1,'Szakképesítések és moduljai'!$A$6:$FT$337,106,0))</f>
        <v>25</v>
      </c>
      <c r="K63" s="26">
        <f>IF($C$61&lt;$A63,"-",VLOOKUP($A$1,'Szakképesítések és moduljai'!$A$6:$FT$337,107,0))</f>
        <v>15</v>
      </c>
      <c r="L63" s="26">
        <f>IF($C$61&lt;$A63,"-",VLOOKUP($A$1,'Szakképesítések és moduljai'!$A$6:$FT$337,108,0))</f>
        <v>10</v>
      </c>
      <c r="M63" s="26">
        <f>IF($C$61&lt;$A63,"-",VLOOKUP($A$1,'Szakképesítések és moduljai'!$A$6:$FT$337,109,0))</f>
        <v>15</v>
      </c>
    </row>
    <row r="64" spans="1:17" ht="51.95" customHeight="1" x14ac:dyDescent="0.25">
      <c r="A64" s="78">
        <v>2</v>
      </c>
      <c r="B64" s="675" t="str">
        <f>IF($C$61&lt;$A64,"-",VLOOKUP($A$1,'Szakképesítések és moduljai'!$A$6:$FT$337,100,0))</f>
        <v>A szóbeli vizsgafeladat központilag összeállított vizsgakérdései a 4. Szakmai követelmények pontban szereplő „Növénytermesztés” szakmai követelménymodul témaköreit tartalmazzák.</v>
      </c>
      <c r="C64" s="675"/>
      <c r="D64" s="675"/>
      <c r="E64" s="675"/>
      <c r="F64" s="675"/>
      <c r="G64" s="675"/>
      <c r="H64" s="675"/>
      <c r="I64" s="675"/>
      <c r="J64" s="484">
        <f>IF($C$61&lt;$A64,"-",VLOOKUP($A$1,'Szakképesítések és moduljai'!$A$6:$FT$337,110,0))</f>
        <v>25</v>
      </c>
      <c r="K64" s="484">
        <f>IF($C$61&lt;$A64,"-",VLOOKUP($A$1,'Szakképesítések és moduljai'!$A$6:$FT$337,111,0))</f>
        <v>15</v>
      </c>
      <c r="L64" s="484">
        <f>IF($C$61&lt;$A64,"-",VLOOKUP($A$1,'Szakképesítések és moduljai'!$A$6:$FT$337,112,0))</f>
        <v>10</v>
      </c>
      <c r="M64" s="484">
        <f>IF($C$61&lt;$A64,"-",VLOOKUP($A$1,'Szakképesítések és moduljai'!$A$6:$FT$337,113,0))</f>
        <v>15</v>
      </c>
    </row>
    <row r="65" spans="1:17" ht="51.95" customHeight="1" x14ac:dyDescent="0.25">
      <c r="A65" s="78">
        <v>3</v>
      </c>
      <c r="B65" s="675" t="str">
        <f>IF($C$61&lt;$A65,"-",VLOOKUP($A$1,'Szakképesítések és moduljai'!$A$6:$FT$337,101,0))</f>
        <v>A szóbeli vizsgafeladat központilag összeállított vizsgakérdései a 4. Szakmai követelmények pontban szereplő „Agrárkereskedelem, vállalkozás és ügyvitel” szakmai követelménymodul témaköreit tartalmazzák.</v>
      </c>
      <c r="C65" s="675"/>
      <c r="D65" s="675"/>
      <c r="E65" s="675"/>
      <c r="F65" s="675"/>
      <c r="G65" s="675"/>
      <c r="H65" s="675"/>
      <c r="I65" s="675"/>
      <c r="J65" s="484">
        <f>IF($C$61&lt;$A65,"-",VLOOKUP($A$1,'Szakképesítések és moduljai'!$A$6:$FT$337,114,0))</f>
        <v>25</v>
      </c>
      <c r="K65" s="484">
        <f>IF($C$61&lt;$A65,"-",VLOOKUP($A$1,'Szakképesítések és moduljai'!$A$6:$FT$337,115,0))</f>
        <v>15</v>
      </c>
      <c r="L65" s="484">
        <f>IF($C$61&lt;$A65,"-",VLOOKUP($A$1,'Szakképesítések és moduljai'!$A$6:$FT$337,116,0))</f>
        <v>10</v>
      </c>
      <c r="M65" s="484">
        <f>IF($C$61&lt;$A65,"-",VLOOKUP($A$1,'Szakképesítések és moduljai'!$A$6:$FT$337,117,0))</f>
        <v>10</v>
      </c>
    </row>
    <row r="66" spans="1:17" ht="51.95" customHeight="1" x14ac:dyDescent="0.25">
      <c r="A66" s="78">
        <v>4</v>
      </c>
      <c r="B66" s="675" t="str">
        <f>IF($C$61&lt;$A66,"-",VLOOKUP($A$1,'Szakképesítések és moduljai'!$A$6:$FT$337,102,0))</f>
        <v>-</v>
      </c>
      <c r="C66" s="675"/>
      <c r="D66" s="675"/>
      <c r="E66" s="675"/>
      <c r="F66" s="675"/>
      <c r="G66" s="675"/>
      <c r="H66" s="675"/>
      <c r="I66" s="675"/>
      <c r="J66" s="484" t="str">
        <f>IF($C$61&lt;$A66,"-",VLOOKUP($A$1,'Szakképesítések és moduljai'!$A$6:$FT$337,118,0))</f>
        <v>-</v>
      </c>
      <c r="K66" s="484" t="str">
        <f>IF($C$61&lt;$A66,"-",VLOOKUP($A$1,'Szakképesítések és moduljai'!$A$6:$FT$337,119,0))</f>
        <v>-</v>
      </c>
      <c r="L66" s="484" t="str">
        <f>IF($C$61&lt;$A66,"-",VLOOKUP($A$1,'Szakképesítések és moduljai'!$A$6:$FT$337,120,0))</f>
        <v>-</v>
      </c>
      <c r="M66" s="484" t="str">
        <f>IF($C$61&lt;$A66,"-",VLOOKUP($A$1,'Szakképesítések és moduljai'!$A$6:$FT$337,121,0))</f>
        <v>-</v>
      </c>
    </row>
    <row r="67" spans="1:17" ht="51.95" customHeight="1" x14ac:dyDescent="0.25">
      <c r="A67" s="78">
        <v>5</v>
      </c>
      <c r="B67" s="675" t="str">
        <f>IF($C$61&lt;$A67,"-",VLOOKUP($A$1,'Szakképesítések és moduljai'!$A$6:$FT$337,103,0))</f>
        <v>-</v>
      </c>
      <c r="C67" s="675"/>
      <c r="D67" s="675"/>
      <c r="E67" s="675"/>
      <c r="F67" s="675"/>
      <c r="G67" s="675"/>
      <c r="H67" s="675"/>
      <c r="I67" s="675"/>
      <c r="J67" s="484" t="str">
        <f>IF($C$61&lt;$A67,"-",VLOOKUP($A$1,'Szakképesítések és moduljai'!$A$6:$FT$337,122,0))</f>
        <v>-</v>
      </c>
      <c r="K67" s="484" t="str">
        <f>IF($C$61&lt;$A67,"-",VLOOKUP($A$1,'Szakképesítések és moduljai'!$A$6:$FT$337,123,0))</f>
        <v>-</v>
      </c>
      <c r="L67" s="484" t="str">
        <f>IF($C$61&lt;$A67,"-",VLOOKUP($A$1,'Szakképesítések és moduljai'!$A$6:$FT$337,124,0))</f>
        <v>-</v>
      </c>
      <c r="M67" s="484" t="str">
        <f>IF($C$61&lt;$A67,"-",VLOOKUP($A$1,'Szakképesítések és moduljai'!$A$6:$FT$337,125,0))</f>
        <v>-</v>
      </c>
    </row>
    <row r="68" spans="1:17" ht="51.95" customHeight="1" x14ac:dyDescent="0.25">
      <c r="A68" s="78">
        <v>6</v>
      </c>
      <c r="B68" s="675" t="str">
        <f>IF($C$61&lt;$A68,"-",VLOOKUP($A$1,'Szakképesítések és moduljai'!$A$6:$FT$337,104,0))</f>
        <v>-</v>
      </c>
      <c r="C68" s="675"/>
      <c r="D68" s="675"/>
      <c r="E68" s="675"/>
      <c r="F68" s="675"/>
      <c r="G68" s="675"/>
      <c r="H68" s="675"/>
      <c r="I68" s="675"/>
      <c r="J68" s="484" t="str">
        <f>IF($C$61&lt;$A68,"-",VLOOKUP($A$1,'Szakképesítések és moduljai'!$A$6:$FT$337,126,0))</f>
        <v>-</v>
      </c>
      <c r="K68" s="484" t="str">
        <f>IF($C$61&lt;$A68,"-",VLOOKUP($A$1,'Szakképesítések és moduljai'!$A$6:$FT$337,127,0))</f>
        <v>-</v>
      </c>
      <c r="L68" s="484" t="str">
        <f>IF($C$61&lt;$A68,"-",VLOOKUP($A$1,'Szakképesítések és moduljai'!$A$6:$FT$337,128,0))</f>
        <v>-</v>
      </c>
      <c r="M68" s="484" t="str">
        <f>IF($C$61&lt;$A68,"-",VLOOKUP($A$1,'Szakképesítések és moduljai'!$A$6:$FT$337,129,0))</f>
        <v>-</v>
      </c>
      <c r="P68" s="7" t="s">
        <v>754</v>
      </c>
      <c r="Q68" s="328">
        <f>COUNT(L62:L68)</f>
        <v>3</v>
      </c>
    </row>
    <row r="69" spans="1:17" ht="15.75" x14ac:dyDescent="0.25">
      <c r="A69" s="676" t="s">
        <v>759</v>
      </c>
      <c r="B69" s="676"/>
      <c r="C69" s="676"/>
      <c r="D69" s="676"/>
      <c r="E69" s="676"/>
      <c r="F69" s="676"/>
      <c r="G69" s="676"/>
      <c r="H69" s="676"/>
      <c r="I69" s="676"/>
      <c r="J69" s="76">
        <f>SUM(J63:J68)</f>
        <v>75</v>
      </c>
      <c r="K69" s="76">
        <f t="shared" ref="K69:M69" si="0">SUM(K63:K68)</f>
        <v>45</v>
      </c>
      <c r="L69" s="76">
        <f t="shared" si="0"/>
        <v>30</v>
      </c>
      <c r="M69" s="76">
        <f t="shared" si="0"/>
        <v>40</v>
      </c>
    </row>
    <row r="70" spans="1:17" ht="15.75" x14ac:dyDescent="0.25">
      <c r="A70" s="47"/>
      <c r="B70" s="47"/>
    </row>
    <row r="71" spans="1:17" ht="30" x14ac:dyDescent="0.25">
      <c r="A71" s="47"/>
      <c r="B71" s="47"/>
      <c r="P71" s="7" t="s">
        <v>7818</v>
      </c>
      <c r="Q71" s="328">
        <f>Q41+Q54+Q68</f>
        <v>5</v>
      </c>
    </row>
    <row r="72" spans="1:17" ht="15.75" x14ac:dyDescent="0.25">
      <c r="A72" s="47"/>
      <c r="B72" s="47"/>
    </row>
    <row r="73" spans="1:17" ht="15.75" x14ac:dyDescent="0.25">
      <c r="A73" s="47"/>
      <c r="B73" s="47"/>
    </row>
    <row r="74" spans="1:17" ht="15.75" x14ac:dyDescent="0.25">
      <c r="A74" s="47"/>
      <c r="B74" s="47"/>
    </row>
    <row r="75" spans="1:17" ht="15.75" x14ac:dyDescent="0.25">
      <c r="A75" s="47"/>
      <c r="B75" s="47"/>
    </row>
    <row r="76" spans="1:17" ht="15.75" x14ac:dyDescent="0.25">
      <c r="A76" s="47"/>
      <c r="B76" s="47"/>
    </row>
    <row r="77" spans="1:17" ht="15.75" x14ac:dyDescent="0.25">
      <c r="A77" s="47"/>
      <c r="B77" s="47"/>
    </row>
    <row r="78" spans="1:17" ht="15.75" x14ac:dyDescent="0.25">
      <c r="A78" s="47"/>
      <c r="B78" s="47"/>
    </row>
    <row r="79" spans="1:17" ht="15.75" x14ac:dyDescent="0.25">
      <c r="A79" s="47"/>
      <c r="B79" s="47"/>
    </row>
    <row r="80" spans="1:17" ht="15.75" x14ac:dyDescent="0.25">
      <c r="A80" s="47"/>
      <c r="B80" s="47"/>
    </row>
    <row r="81" spans="1:2" ht="15.75" x14ac:dyDescent="0.25">
      <c r="A81" s="47"/>
      <c r="B81" s="47"/>
    </row>
    <row r="82" spans="1:2" ht="15.75" x14ac:dyDescent="0.25">
      <c r="A82" s="47"/>
      <c r="B82" s="47"/>
    </row>
    <row r="83" spans="1:2" ht="15.75" x14ac:dyDescent="0.25">
      <c r="A83" s="47"/>
      <c r="B83" s="47"/>
    </row>
    <row r="84" spans="1:2" ht="15.75" x14ac:dyDescent="0.25">
      <c r="A84" s="47"/>
      <c r="B84" s="47"/>
    </row>
    <row r="85" spans="1:2" ht="15.75" x14ac:dyDescent="0.25">
      <c r="A85" s="47"/>
      <c r="B85" s="47"/>
    </row>
    <row r="86" spans="1:2" ht="15.75" x14ac:dyDescent="0.25">
      <c r="A86" s="47"/>
      <c r="B86" s="47"/>
    </row>
    <row r="87" spans="1:2" ht="15.75" x14ac:dyDescent="0.25">
      <c r="A87" s="47"/>
      <c r="B87" s="47"/>
    </row>
    <row r="88" spans="1:2" ht="15.75" x14ac:dyDescent="0.25">
      <c r="A88" s="47"/>
      <c r="B88" s="47"/>
    </row>
    <row r="89" spans="1:2" ht="15.75" x14ac:dyDescent="0.25">
      <c r="A89" s="47"/>
      <c r="B89" s="47"/>
    </row>
    <row r="90" spans="1:2" ht="15.75" x14ac:dyDescent="0.25">
      <c r="A90" s="47"/>
      <c r="B90" s="47"/>
    </row>
    <row r="91" spans="1:2" ht="15.75" x14ac:dyDescent="0.25">
      <c r="A91" s="47"/>
      <c r="B91" s="47"/>
    </row>
    <row r="92" spans="1:2" ht="15.75" x14ac:dyDescent="0.25">
      <c r="A92" s="47"/>
      <c r="B92" s="47"/>
    </row>
    <row r="93" spans="1:2" ht="15.75" x14ac:dyDescent="0.25">
      <c r="A93" s="47"/>
      <c r="B93" s="47"/>
    </row>
    <row r="94" spans="1:2" ht="15.75" x14ac:dyDescent="0.25">
      <c r="A94" s="47"/>
      <c r="B94" s="47"/>
    </row>
    <row r="95" spans="1:2" ht="15.75" x14ac:dyDescent="0.25">
      <c r="A95" s="47"/>
      <c r="B95" s="47"/>
    </row>
    <row r="96" spans="1:2" ht="15.75" x14ac:dyDescent="0.25">
      <c r="A96" s="47"/>
      <c r="B96" s="47"/>
    </row>
    <row r="97" spans="1:2" ht="15.75" x14ac:dyDescent="0.25">
      <c r="A97" s="47"/>
      <c r="B97" s="47"/>
    </row>
    <row r="98" spans="1:2" ht="15.75" x14ac:dyDescent="0.25">
      <c r="A98" s="47"/>
      <c r="B98" s="47"/>
    </row>
    <row r="99" spans="1:2" ht="15.75" x14ac:dyDescent="0.25">
      <c r="A99" s="47"/>
      <c r="B99" s="47"/>
    </row>
    <row r="100" spans="1:2" ht="15.75" x14ac:dyDescent="0.25">
      <c r="A100" s="47"/>
      <c r="B100" s="47"/>
    </row>
    <row r="101" spans="1:2" ht="15.75" x14ac:dyDescent="0.25">
      <c r="A101" s="47"/>
      <c r="B101" s="47"/>
    </row>
    <row r="102" spans="1:2" ht="15.75" x14ac:dyDescent="0.25">
      <c r="A102" s="47"/>
      <c r="B102" s="47"/>
    </row>
    <row r="103" spans="1:2" ht="15.75" x14ac:dyDescent="0.25">
      <c r="A103" s="47"/>
      <c r="B103" s="47"/>
    </row>
    <row r="104" spans="1:2" ht="15.75" x14ac:dyDescent="0.25">
      <c r="A104" s="47"/>
      <c r="B104" s="47"/>
    </row>
    <row r="105" spans="1:2" ht="15.75" x14ac:dyDescent="0.25">
      <c r="A105" s="47"/>
      <c r="B105" s="47"/>
    </row>
    <row r="106" spans="1:2" ht="15.75" x14ac:dyDescent="0.25">
      <c r="A106" s="47"/>
      <c r="B106" s="47"/>
    </row>
    <row r="107" spans="1:2" ht="15.75" x14ac:dyDescent="0.25">
      <c r="A107" s="47"/>
      <c r="B107" s="47"/>
    </row>
    <row r="108" spans="1:2" ht="15.75" x14ac:dyDescent="0.25">
      <c r="A108" s="47"/>
      <c r="B108" s="47"/>
    </row>
    <row r="109" spans="1:2" ht="15.75" x14ac:dyDescent="0.25">
      <c r="A109" s="47"/>
      <c r="B109" s="47"/>
    </row>
    <row r="110" spans="1:2" ht="15.75" x14ac:dyDescent="0.25">
      <c r="A110" s="47"/>
      <c r="B110" s="47"/>
    </row>
    <row r="111" spans="1:2" ht="15.75" x14ac:dyDescent="0.25">
      <c r="A111" s="47"/>
      <c r="B111" s="47"/>
    </row>
    <row r="112" spans="1:2" ht="15.75" x14ac:dyDescent="0.25">
      <c r="A112" s="47"/>
      <c r="B112" s="47"/>
    </row>
    <row r="113" spans="1:2" ht="15.75" x14ac:dyDescent="0.25">
      <c r="A113" s="47"/>
      <c r="B113" s="47"/>
    </row>
    <row r="114" spans="1:2" ht="15.75" x14ac:dyDescent="0.25">
      <c r="A114" s="47"/>
      <c r="B114" s="47"/>
    </row>
    <row r="115" spans="1:2" ht="15.75" x14ac:dyDescent="0.25">
      <c r="A115" s="47"/>
      <c r="B115" s="47"/>
    </row>
    <row r="116" spans="1:2" ht="15.75" x14ac:dyDescent="0.25">
      <c r="A116" s="47"/>
      <c r="B116" s="47"/>
    </row>
    <row r="117" spans="1:2" ht="15.75" x14ac:dyDescent="0.25">
      <c r="A117" s="47"/>
      <c r="B117" s="47"/>
    </row>
    <row r="118" spans="1:2" ht="15.75" x14ac:dyDescent="0.25">
      <c r="A118" s="47"/>
      <c r="B118" s="47"/>
    </row>
    <row r="119" spans="1:2" ht="15.75" x14ac:dyDescent="0.25">
      <c r="A119" s="47"/>
      <c r="B119" s="47"/>
    </row>
    <row r="120" spans="1:2" ht="15" customHeight="1" x14ac:dyDescent="0.25">
      <c r="A120" s="47"/>
      <c r="B120" s="47"/>
    </row>
    <row r="121" spans="1:2" ht="15" customHeight="1" x14ac:dyDescent="0.25">
      <c r="A121" s="47"/>
      <c r="B121" s="47"/>
    </row>
    <row r="122" spans="1:2" ht="15" customHeight="1" x14ac:dyDescent="0.25">
      <c r="A122" s="47"/>
      <c r="B122" s="47"/>
    </row>
    <row r="123" spans="1:2" ht="15" customHeight="1" x14ac:dyDescent="0.25">
      <c r="A123" s="47"/>
      <c r="B123" s="47"/>
    </row>
    <row r="124" spans="1:2" ht="15.75" x14ac:dyDescent="0.25">
      <c r="A124" s="47"/>
      <c r="B124" s="47"/>
    </row>
    <row r="125" spans="1:2" ht="15.75" x14ac:dyDescent="0.25">
      <c r="A125" s="47"/>
      <c r="B125" s="47"/>
    </row>
    <row r="126" spans="1:2" ht="15.75" x14ac:dyDescent="0.25">
      <c r="A126" s="47"/>
      <c r="B126" s="47"/>
    </row>
    <row r="127" spans="1:2" ht="15.75" x14ac:dyDescent="0.25">
      <c r="A127" s="47"/>
      <c r="B127" s="47"/>
    </row>
    <row r="128" spans="1:2" ht="15.75" x14ac:dyDescent="0.25">
      <c r="A128" s="47"/>
      <c r="B128" s="47"/>
    </row>
    <row r="129" spans="1:2" ht="15.75" x14ac:dyDescent="0.25">
      <c r="A129" s="47"/>
      <c r="B129" s="47"/>
    </row>
    <row r="130" spans="1:2" ht="15.75" x14ac:dyDescent="0.25">
      <c r="A130" s="47"/>
      <c r="B130" s="47"/>
    </row>
    <row r="131" spans="1:2" ht="15.75" x14ac:dyDescent="0.25">
      <c r="A131" s="47"/>
      <c r="B131" s="47"/>
    </row>
    <row r="132" spans="1:2" ht="15.75" x14ac:dyDescent="0.25">
      <c r="A132" s="47"/>
      <c r="B132" s="47"/>
    </row>
    <row r="133" spans="1:2" ht="15.75" x14ac:dyDescent="0.25">
      <c r="A133" s="47"/>
      <c r="B133" s="47"/>
    </row>
    <row r="134" spans="1:2" ht="15.75" x14ac:dyDescent="0.25">
      <c r="A134" s="47"/>
      <c r="B134" s="47"/>
    </row>
    <row r="135" spans="1:2" ht="15.75" x14ac:dyDescent="0.25">
      <c r="A135" s="47"/>
      <c r="B135" s="47"/>
    </row>
    <row r="136" spans="1:2" ht="15.75" x14ac:dyDescent="0.25">
      <c r="A136" s="47"/>
      <c r="B136" s="47"/>
    </row>
    <row r="137" spans="1:2" ht="15.75" x14ac:dyDescent="0.25">
      <c r="A137" s="47"/>
      <c r="B137" s="47"/>
    </row>
    <row r="138" spans="1:2" ht="15.75" x14ac:dyDescent="0.25">
      <c r="A138" s="47"/>
      <c r="B138" s="47"/>
    </row>
    <row r="139" spans="1:2" ht="15.75" x14ac:dyDescent="0.25">
      <c r="A139" s="47"/>
      <c r="B139" s="47"/>
    </row>
    <row r="140" spans="1:2" ht="15.75" x14ac:dyDescent="0.25">
      <c r="A140" s="47"/>
      <c r="B140" s="47"/>
    </row>
    <row r="141" spans="1:2" ht="15.75" x14ac:dyDescent="0.25">
      <c r="A141" s="47"/>
      <c r="B141" s="47"/>
    </row>
    <row r="142" spans="1:2" ht="15.75" x14ac:dyDescent="0.25">
      <c r="A142" s="47"/>
      <c r="B142" s="47"/>
    </row>
    <row r="143" spans="1:2" ht="15.75" x14ac:dyDescent="0.25">
      <c r="A143" s="47"/>
      <c r="B143" s="47"/>
    </row>
    <row r="144" spans="1:2" ht="15.75" x14ac:dyDescent="0.25">
      <c r="A144" s="47"/>
      <c r="B144" s="47"/>
    </row>
    <row r="145" spans="1:2" ht="15.75" x14ac:dyDescent="0.25">
      <c r="A145" s="47"/>
      <c r="B145" s="47"/>
    </row>
    <row r="146" spans="1:2" ht="15.75" x14ac:dyDescent="0.25">
      <c r="A146" s="47"/>
      <c r="B146" s="47"/>
    </row>
    <row r="147" spans="1:2" ht="15.75" x14ac:dyDescent="0.25">
      <c r="A147" s="47"/>
      <c r="B147" s="47"/>
    </row>
    <row r="148" spans="1:2" ht="15.75" x14ac:dyDescent="0.25">
      <c r="A148" s="47"/>
      <c r="B148" s="47"/>
    </row>
    <row r="149" spans="1:2" ht="15.75" x14ac:dyDescent="0.25">
      <c r="A149" s="47"/>
      <c r="B149" s="47"/>
    </row>
    <row r="150" spans="1:2" ht="15.75" x14ac:dyDescent="0.25">
      <c r="A150" s="47"/>
      <c r="B150" s="47"/>
    </row>
    <row r="151" spans="1:2" ht="15.75" x14ac:dyDescent="0.25">
      <c r="A151" s="47"/>
      <c r="B151" s="47"/>
    </row>
    <row r="152" spans="1:2" ht="15.75" x14ac:dyDescent="0.25">
      <c r="A152" s="47"/>
      <c r="B152" s="47"/>
    </row>
    <row r="153" spans="1:2" ht="15.75" x14ac:dyDescent="0.25">
      <c r="A153" s="47"/>
      <c r="B153" s="47"/>
    </row>
    <row r="154" spans="1:2" ht="15.75" x14ac:dyDescent="0.25">
      <c r="A154" s="47"/>
      <c r="B154" s="47"/>
    </row>
    <row r="155" spans="1:2" ht="15.75" x14ac:dyDescent="0.25">
      <c r="A155" s="47"/>
      <c r="B155" s="47"/>
    </row>
    <row r="156" spans="1:2" ht="15.75" x14ac:dyDescent="0.25">
      <c r="A156" s="47"/>
      <c r="B156" s="47"/>
    </row>
    <row r="157" spans="1:2" ht="15.75" x14ac:dyDescent="0.25">
      <c r="A157" s="47"/>
      <c r="B157" s="47"/>
    </row>
    <row r="158" spans="1:2" ht="15.75" x14ac:dyDescent="0.25">
      <c r="A158" s="47"/>
      <c r="B158" s="47"/>
    </row>
    <row r="159" spans="1:2" ht="15.75" x14ac:dyDescent="0.25">
      <c r="A159" s="47"/>
      <c r="B159" s="47"/>
    </row>
    <row r="160" spans="1:2" ht="15.75" x14ac:dyDescent="0.25">
      <c r="A160" s="47"/>
      <c r="B160" s="47"/>
    </row>
    <row r="161" spans="1:2" ht="15.75" x14ac:dyDescent="0.25">
      <c r="A161" s="47"/>
      <c r="B161" s="47"/>
    </row>
    <row r="162" spans="1:2" ht="15.75" x14ac:dyDescent="0.25">
      <c r="A162" s="47"/>
      <c r="B162" s="47"/>
    </row>
    <row r="163" spans="1:2" ht="15.75" x14ac:dyDescent="0.25">
      <c r="A163" s="47"/>
      <c r="B163" s="47"/>
    </row>
    <row r="164" spans="1:2" ht="15.75" x14ac:dyDescent="0.25">
      <c r="A164" s="47"/>
      <c r="B164" s="47"/>
    </row>
    <row r="165" spans="1:2" ht="15.75" x14ac:dyDescent="0.25">
      <c r="A165" s="47"/>
      <c r="B165" s="47"/>
    </row>
    <row r="166" spans="1:2" ht="15.75" x14ac:dyDescent="0.25">
      <c r="A166" s="47"/>
      <c r="B166" s="47"/>
    </row>
    <row r="167" spans="1:2" ht="15.75" x14ac:dyDescent="0.25">
      <c r="A167" s="47"/>
      <c r="B167" s="47"/>
    </row>
    <row r="168" spans="1:2" ht="15.75" x14ac:dyDescent="0.25">
      <c r="A168" s="47"/>
      <c r="B168" s="47"/>
    </row>
    <row r="169" spans="1:2" ht="15.75" x14ac:dyDescent="0.25">
      <c r="A169" s="47"/>
      <c r="B169" s="47"/>
    </row>
    <row r="170" spans="1:2" ht="15.75" x14ac:dyDescent="0.25">
      <c r="A170" s="47"/>
      <c r="B170" s="47"/>
    </row>
    <row r="171" spans="1:2" ht="15.75" x14ac:dyDescent="0.25">
      <c r="A171" s="47"/>
      <c r="B171" s="47"/>
    </row>
    <row r="172" spans="1:2" ht="15.75" x14ac:dyDescent="0.25">
      <c r="A172" s="47"/>
      <c r="B172" s="47"/>
    </row>
    <row r="173" spans="1:2" ht="15.75" x14ac:dyDescent="0.25">
      <c r="A173" s="47"/>
      <c r="B173" s="47"/>
    </row>
    <row r="174" spans="1:2" ht="15.75" x14ac:dyDescent="0.25">
      <c r="A174" s="47"/>
      <c r="B174" s="47"/>
    </row>
    <row r="175" spans="1:2" ht="15.75" x14ac:dyDescent="0.25">
      <c r="A175" s="47"/>
      <c r="B175" s="47"/>
    </row>
    <row r="176" spans="1:2" ht="15.75" x14ac:dyDescent="0.25">
      <c r="A176" s="47"/>
      <c r="B176" s="47"/>
    </row>
    <row r="177" spans="1:2" ht="15.75" x14ac:dyDescent="0.25">
      <c r="A177" s="47"/>
      <c r="B177" s="47"/>
    </row>
    <row r="178" spans="1:2" ht="15.75" x14ac:dyDescent="0.25">
      <c r="A178" s="47"/>
      <c r="B178" s="47"/>
    </row>
    <row r="1003" spans="1:27" x14ac:dyDescent="0.25">
      <c r="A1003" s="457" t="s">
        <v>7840</v>
      </c>
      <c r="AA1003" s="457" t="s">
        <v>7840</v>
      </c>
    </row>
  </sheetData>
  <mergeCells count="38">
    <mergeCell ref="A9:B9"/>
    <mergeCell ref="A13:C13"/>
    <mergeCell ref="A2:E2"/>
    <mergeCell ref="A3:B3"/>
    <mergeCell ref="A5:B5"/>
    <mergeCell ref="C5:E5"/>
    <mergeCell ref="A7:B7"/>
    <mergeCell ref="C7:E7"/>
    <mergeCell ref="A31:K31"/>
    <mergeCell ref="A46:K46"/>
    <mergeCell ref="B48:I48"/>
    <mergeCell ref="B49:I49"/>
    <mergeCell ref="B50:I50"/>
    <mergeCell ref="B34:I34"/>
    <mergeCell ref="B35:I35"/>
    <mergeCell ref="B36:I36"/>
    <mergeCell ref="B37:I37"/>
    <mergeCell ref="B38:I38"/>
    <mergeCell ref="B39:I39"/>
    <mergeCell ref="B40:I40"/>
    <mergeCell ref="B41:I41"/>
    <mergeCell ref="B33:I33"/>
    <mergeCell ref="B68:I68"/>
    <mergeCell ref="A69:I69"/>
    <mergeCell ref="H15:L15"/>
    <mergeCell ref="A60:M60"/>
    <mergeCell ref="B63:I63"/>
    <mergeCell ref="B64:I64"/>
    <mergeCell ref="B65:I65"/>
    <mergeCell ref="B66:I66"/>
    <mergeCell ref="B67:I67"/>
    <mergeCell ref="A55:I55"/>
    <mergeCell ref="A42:I42"/>
    <mergeCell ref="B62:I62"/>
    <mergeCell ref="B51:I51"/>
    <mergeCell ref="B52:I52"/>
    <mergeCell ref="B53:I53"/>
    <mergeCell ref="B54:I54"/>
  </mergeCells>
  <conditionalFormatting sqref="J22">
    <cfRule type="cellIs" dxfId="111" priority="1" operator="equal">
      <formula>10</formula>
    </cfRule>
    <cfRule type="cellIs" dxfId="110" priority="2" operator="equal">
      <formula>1</formula>
    </cfRule>
    <cfRule type="cellIs" dxfId="109" priority="3" operator="equal">
      <formula>1</formula>
    </cfRule>
  </conditionalFormatting>
  <pageMargins left="0.23622047244094491" right="0.23622047244094491" top="0.74803149606299213" bottom="0.74803149606299213" header="0.31496062992125984" footer="0.31496062992125984"/>
  <pageSetup paperSize="9" scale="85" orientation="landscape" blackAndWhite="1"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A1000"/>
  <sheetViews>
    <sheetView topLeftCell="A2" zoomScale="85" zoomScaleNormal="85" workbookViewId="0">
      <selection activeCell="B11" sqref="B11"/>
    </sheetView>
  </sheetViews>
  <sheetFormatPr defaultRowHeight="15" x14ac:dyDescent="0.25"/>
  <cols>
    <col min="1" max="1" width="28.5703125" style="5" customWidth="1"/>
    <col min="2" max="2" width="38.42578125" style="5" customWidth="1"/>
    <col min="3" max="5" width="9.140625" style="5" hidden="1" customWidth="1"/>
    <col min="6" max="6" width="10.42578125" style="5" hidden="1" customWidth="1"/>
    <col min="7" max="7" width="9.140625" style="5" hidden="1" customWidth="1"/>
    <col min="8" max="8" width="23.5703125" style="5" customWidth="1"/>
    <col min="9" max="9" width="9.140625" style="5" customWidth="1"/>
    <col min="10" max="10" width="9.140625" style="5" hidden="1" customWidth="1"/>
    <col min="11" max="11" width="26.85546875" style="5" hidden="1" customWidth="1"/>
    <col min="12" max="12" width="9.140625" style="5" hidden="1" customWidth="1"/>
    <col min="13" max="13" width="33.5703125" style="5" hidden="1" customWidth="1"/>
    <col min="14" max="16" width="9.140625" style="5" hidden="1" customWidth="1"/>
    <col min="17" max="17" width="91.140625" style="5" hidden="1" customWidth="1"/>
    <col min="18" max="21" width="0" style="5" hidden="1" customWidth="1"/>
    <col min="22" max="16384" width="9.140625" style="5"/>
  </cols>
  <sheetData>
    <row r="1" spans="1:27" ht="28.5" hidden="1" customHeight="1" x14ac:dyDescent="0.25">
      <c r="A1" s="5">
        <f>'Szakképesítés adatai'!A1</f>
        <v>6</v>
      </c>
      <c r="B1" s="187">
        <f>VLOOKUP(A1,'Szakképesítések és moduljai'!A6:FC337,159)</f>
        <v>2</v>
      </c>
      <c r="H1" s="452" t="s">
        <v>7837</v>
      </c>
      <c r="I1" s="5">
        <f>'Vizsgaszerv adatai'!C63</f>
        <v>25</v>
      </c>
      <c r="AA1" s="457" t="s">
        <v>7840</v>
      </c>
    </row>
    <row r="2" spans="1:27" ht="52.5" customHeight="1" x14ac:dyDescent="0.25">
      <c r="A2" s="198" t="s">
        <v>0</v>
      </c>
      <c r="B2" s="695" t="str">
        <f>'Vizsgaszerv adatai'!A3</f>
        <v>Aranykalászos gazda</v>
      </c>
      <c r="C2" s="695"/>
      <c r="D2" s="695"/>
      <c r="E2" s="695"/>
      <c r="F2" s="695"/>
    </row>
    <row r="3" spans="1:27" ht="52.5" customHeight="1" x14ac:dyDescent="0.25">
      <c r="A3" s="198"/>
    </row>
    <row r="4" spans="1:27" ht="20.25" x14ac:dyDescent="0.25">
      <c r="A4" s="228" t="s">
        <v>7712</v>
      </c>
      <c r="B4" s="229">
        <v>161000</v>
      </c>
      <c r="H4" s="454" t="s">
        <v>7836</v>
      </c>
    </row>
    <row r="5" spans="1:27" x14ac:dyDescent="0.25">
      <c r="A5" s="23"/>
      <c r="B5" s="23"/>
      <c r="H5" s="23"/>
    </row>
    <row r="6" spans="1:27" x14ac:dyDescent="0.25">
      <c r="A6" s="23" t="s">
        <v>7714</v>
      </c>
      <c r="B6" s="77" t="str">
        <f>IF(B1=1,"I.",IF(B1=2,"II.",IF(B1=3,"III.","IV.")))</f>
        <v>II.</v>
      </c>
      <c r="H6" s="23"/>
    </row>
    <row r="7" spans="1:27" ht="30" x14ac:dyDescent="0.25">
      <c r="A7" s="230" t="s">
        <v>7715</v>
      </c>
      <c r="B7" s="231">
        <f>'Vizsgaszerv adatai'!C52+'Vizsgaszerv adatai'!K52+'Vizsgaszerv adatai'!S52</f>
        <v>25</v>
      </c>
      <c r="H7" s="23"/>
    </row>
    <row r="8" spans="1:27" x14ac:dyDescent="0.25">
      <c r="A8" s="230"/>
      <c r="B8" s="231"/>
      <c r="H8" s="23"/>
    </row>
    <row r="9" spans="1:27" x14ac:dyDescent="0.25">
      <c r="A9" s="23" t="s">
        <v>868</v>
      </c>
      <c r="B9" s="23"/>
      <c r="H9" s="23"/>
    </row>
    <row r="10" spans="1:27" x14ac:dyDescent="0.25">
      <c r="A10" s="232" t="s">
        <v>7713</v>
      </c>
      <c r="B10" s="233">
        <f>K10*100</f>
        <v>152100</v>
      </c>
      <c r="C10" s="133">
        <f>VLOOKUP(B1,J62:L65,3)</f>
        <v>3.4</v>
      </c>
      <c r="G10" s="211"/>
      <c r="H10" s="453">
        <f>B10/B$7</f>
        <v>6084</v>
      </c>
      <c r="K10" s="5">
        <f>ROUND(((B$4*L$52/100)+B$7*(B$4*C10/100))/100,0)</f>
        <v>1521</v>
      </c>
    </row>
    <row r="11" spans="1:27" x14ac:dyDescent="0.25">
      <c r="A11" s="232" t="s">
        <v>7716</v>
      </c>
      <c r="B11" s="233">
        <f>K11*100</f>
        <v>115900</v>
      </c>
      <c r="C11" s="133">
        <f>VLOOKUP(B1,J68:L71,3)</f>
        <v>2.5</v>
      </c>
      <c r="H11" s="453">
        <f t="shared" ref="H11:H31" si="0">B11/B$7</f>
        <v>4636</v>
      </c>
      <c r="K11" s="5">
        <f>ROUND(((B$4*L$52/100)+B$7*(B$4*C11/100))/100,0)</f>
        <v>1159</v>
      </c>
    </row>
    <row r="12" spans="1:27" x14ac:dyDescent="0.25">
      <c r="A12" s="232" t="s">
        <v>7716</v>
      </c>
      <c r="B12" s="233">
        <f t="shared" ref="B12:B13" si="1">K12*100</f>
        <v>115900</v>
      </c>
      <c r="C12" s="133">
        <f>C11</f>
        <v>2.5</v>
      </c>
      <c r="H12" s="453">
        <f t="shared" si="0"/>
        <v>4636</v>
      </c>
      <c r="K12" s="5">
        <f>ROUND(((B$4*L$52/100)+B$7*(B$4*C12/100))/100,0)</f>
        <v>1159</v>
      </c>
    </row>
    <row r="13" spans="1:27" x14ac:dyDescent="0.25">
      <c r="A13" s="232" t="s">
        <v>7716</v>
      </c>
      <c r="B13" s="233">
        <f t="shared" si="1"/>
        <v>115900</v>
      </c>
      <c r="C13" s="133">
        <f>C11</f>
        <v>2.5</v>
      </c>
      <c r="F13" s="211"/>
      <c r="H13" s="453">
        <f t="shared" si="0"/>
        <v>4636</v>
      </c>
      <c r="K13" s="5">
        <f>ROUND(((B$4*L$52/100)+B$7*(B$4*C13/100))/100,0)</f>
        <v>1159</v>
      </c>
    </row>
    <row r="14" spans="1:27" x14ac:dyDescent="0.25">
      <c r="A14" s="23"/>
      <c r="B14" s="23"/>
      <c r="F14" s="211"/>
      <c r="H14" s="453"/>
    </row>
    <row r="15" spans="1:27" x14ac:dyDescent="0.25">
      <c r="A15" s="23" t="s">
        <v>7717</v>
      </c>
      <c r="B15" s="23"/>
      <c r="F15" s="211"/>
      <c r="H15" s="453"/>
    </row>
    <row r="16" spans="1:27" x14ac:dyDescent="0.25">
      <c r="A16" s="23"/>
      <c r="B16" s="233">
        <f>K16*100</f>
        <v>100600</v>
      </c>
      <c r="C16" s="133">
        <f>C11</f>
        <v>2.5</v>
      </c>
      <c r="F16" s="211"/>
      <c r="H16" s="453">
        <f t="shared" si="0"/>
        <v>4024</v>
      </c>
      <c r="K16" s="5">
        <f>ROUND((I1*(B$4*C16/100))/100,0)</f>
        <v>1006</v>
      </c>
    </row>
    <row r="17" spans="1:11" x14ac:dyDescent="0.25">
      <c r="A17" s="23"/>
      <c r="B17" s="23"/>
      <c r="H17" s="453"/>
    </row>
    <row r="18" spans="1:11" x14ac:dyDescent="0.25">
      <c r="A18" s="23" t="s">
        <v>7718</v>
      </c>
      <c r="B18" s="233">
        <f>K18*100</f>
        <v>100600</v>
      </c>
      <c r="C18" s="133">
        <f>C11</f>
        <v>2.5</v>
      </c>
      <c r="H18" s="453">
        <f t="shared" si="0"/>
        <v>4024</v>
      </c>
      <c r="K18" s="5">
        <f>ROUND((I1*(B$4*C18/100))/100,0)</f>
        <v>1006</v>
      </c>
    </row>
    <row r="19" spans="1:11" x14ac:dyDescent="0.25">
      <c r="A19" s="23"/>
      <c r="B19" s="23"/>
      <c r="C19" s="28"/>
      <c r="D19" s="28"/>
      <c r="E19" s="696" t="s">
        <v>7719</v>
      </c>
      <c r="F19" s="696"/>
      <c r="H19" s="453"/>
    </row>
    <row r="20" spans="1:11" x14ac:dyDescent="0.25">
      <c r="A20" s="23" t="s">
        <v>7722</v>
      </c>
      <c r="B20" s="233">
        <f>K20*100</f>
        <v>0</v>
      </c>
      <c r="C20" s="133">
        <v>0.4</v>
      </c>
      <c r="D20" s="224"/>
      <c r="E20" s="223">
        <f>VLOOKUP(A1,'Szakképesítések és moduljai'!A6:FF337,161)</f>
        <v>0</v>
      </c>
      <c r="F20" s="224">
        <f>ROUND(E20/60,0)</f>
        <v>0</v>
      </c>
      <c r="H20" s="453">
        <f t="shared" si="0"/>
        <v>0</v>
      </c>
      <c r="K20" s="5">
        <f>ROUND(I1*C20*B4*F20/10000,0)</f>
        <v>0</v>
      </c>
    </row>
    <row r="21" spans="1:11" x14ac:dyDescent="0.25">
      <c r="A21" s="23"/>
      <c r="B21" s="23"/>
      <c r="F21" s="224"/>
      <c r="H21" s="453"/>
    </row>
    <row r="22" spans="1:11" x14ac:dyDescent="0.25">
      <c r="A22" s="23" t="s">
        <v>7723</v>
      </c>
      <c r="B22" s="233">
        <f>K22*100</f>
        <v>0</v>
      </c>
      <c r="C22" s="133">
        <v>0.4</v>
      </c>
      <c r="D22" s="224"/>
      <c r="E22" s="223">
        <f>VLOOKUP(A1,'Szakképesítések és moduljai'!A6:FF337,162)</f>
        <v>0</v>
      </c>
      <c r="F22" s="224">
        <f>ROUND(E22/60,0)</f>
        <v>0</v>
      </c>
      <c r="H22" s="453">
        <f t="shared" si="0"/>
        <v>0</v>
      </c>
      <c r="K22" s="5">
        <f>ROUND(I1*C22*B4*F22/10000,0)</f>
        <v>0</v>
      </c>
    </row>
    <row r="23" spans="1:11" x14ac:dyDescent="0.25">
      <c r="A23" s="23"/>
      <c r="B23" s="23"/>
      <c r="H23" s="453"/>
    </row>
    <row r="24" spans="1:11" x14ac:dyDescent="0.25">
      <c r="A24" s="23"/>
      <c r="B24" s="23"/>
      <c r="H24" s="453"/>
    </row>
    <row r="25" spans="1:11" x14ac:dyDescent="0.25">
      <c r="A25" s="23" t="s">
        <v>7687</v>
      </c>
      <c r="B25" s="233">
        <f>K25*100</f>
        <v>0</v>
      </c>
      <c r="C25" s="133">
        <v>1.6</v>
      </c>
      <c r="E25" s="223">
        <f>E20+E22</f>
        <v>0</v>
      </c>
      <c r="F25" s="224">
        <f>ROUND(E25/60,0)</f>
        <v>0</v>
      </c>
      <c r="H25" s="453">
        <f t="shared" si="0"/>
        <v>0</v>
      </c>
      <c r="K25" s="5">
        <f>ROUND(C25*B4*F25/10000,0)</f>
        <v>0</v>
      </c>
    </row>
    <row r="26" spans="1:11" x14ac:dyDescent="0.25">
      <c r="A26" s="23"/>
      <c r="B26" s="23"/>
      <c r="H26" s="453"/>
    </row>
    <row r="27" spans="1:11" x14ac:dyDescent="0.25">
      <c r="A27" s="23" t="s">
        <v>7691</v>
      </c>
      <c r="B27" s="23"/>
      <c r="H27" s="453"/>
    </row>
    <row r="28" spans="1:11" x14ac:dyDescent="0.25">
      <c r="A28" s="23"/>
      <c r="B28" s="23"/>
      <c r="H28" s="453"/>
    </row>
    <row r="29" spans="1:11" x14ac:dyDescent="0.25">
      <c r="A29" s="23"/>
      <c r="B29" s="23"/>
      <c r="H29" s="453"/>
    </row>
    <row r="30" spans="1:11" x14ac:dyDescent="0.25">
      <c r="A30" s="23" t="s">
        <v>7724</v>
      </c>
      <c r="B30" s="233">
        <f>K30*100</f>
        <v>100600</v>
      </c>
      <c r="C30" s="133">
        <f>C16</f>
        <v>2.5</v>
      </c>
      <c r="H30" s="453">
        <f t="shared" si="0"/>
        <v>4024</v>
      </c>
      <c r="K30" s="5">
        <f>ROUND(B4*I1*C30/10000,0)</f>
        <v>1006</v>
      </c>
    </row>
    <row r="31" spans="1:11" x14ac:dyDescent="0.25">
      <c r="A31" s="23" t="s">
        <v>7725</v>
      </c>
      <c r="B31" s="233">
        <f>K31*100</f>
        <v>100600</v>
      </c>
      <c r="C31" s="133">
        <f>C16</f>
        <v>2.5</v>
      </c>
      <c r="H31" s="453">
        <f t="shared" si="0"/>
        <v>4024</v>
      </c>
      <c r="K31" s="5">
        <f>ROUND(B4*I1*C31/10000,0)</f>
        <v>1006</v>
      </c>
    </row>
    <row r="32" spans="1:11" x14ac:dyDescent="0.25">
      <c r="H32" s="453"/>
    </row>
    <row r="33" spans="2:17" x14ac:dyDescent="0.25">
      <c r="B33" s="77" t="s">
        <v>759</v>
      </c>
      <c r="H33" s="23"/>
    </row>
    <row r="34" spans="2:17" ht="15.75" x14ac:dyDescent="0.25">
      <c r="B34" s="232" t="s">
        <v>7838</v>
      </c>
      <c r="D34" s="203"/>
      <c r="H34" s="455">
        <f>SUM(H10:H13)</f>
        <v>19992</v>
      </c>
    </row>
    <row r="35" spans="2:17" x14ac:dyDescent="0.25">
      <c r="B35" s="232" t="s">
        <v>7839</v>
      </c>
      <c r="H35" s="455">
        <f>SUM(H10:H31)</f>
        <v>36088</v>
      </c>
    </row>
    <row r="39" spans="2:17" ht="47.25" x14ac:dyDescent="0.25">
      <c r="M39" s="203"/>
      <c r="Q39" s="208" t="s">
        <v>7693</v>
      </c>
    </row>
    <row r="45" spans="2:17" ht="15.75" x14ac:dyDescent="0.25">
      <c r="K45" s="203"/>
    </row>
    <row r="46" spans="2:17" ht="15.75" x14ac:dyDescent="0.25">
      <c r="K46" s="202"/>
    </row>
    <row r="47" spans="2:17" ht="15.75" x14ac:dyDescent="0.25">
      <c r="K47" s="203"/>
    </row>
    <row r="48" spans="2:17" ht="15.75" x14ac:dyDescent="0.25">
      <c r="K48" s="202"/>
    </row>
    <row r="49" spans="10:17" ht="15.75" x14ac:dyDescent="0.25">
      <c r="K49" s="203"/>
    </row>
    <row r="50" spans="10:17" ht="15.75" x14ac:dyDescent="0.25">
      <c r="K50" s="202"/>
    </row>
    <row r="51" spans="10:17" ht="15.75" x14ac:dyDescent="0.25">
      <c r="K51" s="210" t="s">
        <v>7708</v>
      </c>
    </row>
    <row r="52" spans="10:17" ht="15.75" x14ac:dyDescent="0.25">
      <c r="K52" s="202"/>
      <c r="L52" s="206">
        <v>9.5</v>
      </c>
      <c r="Q52" s="208" t="s">
        <v>7707</v>
      </c>
    </row>
    <row r="53" spans="10:17" ht="15.75" x14ac:dyDescent="0.25">
      <c r="K53" s="202"/>
    </row>
    <row r="54" spans="10:17" ht="78.75" x14ac:dyDescent="0.25">
      <c r="K54" s="202"/>
      <c r="Q54" s="208" t="s">
        <v>7710</v>
      </c>
    </row>
    <row r="55" spans="10:17" ht="15.75" x14ac:dyDescent="0.25">
      <c r="K55" s="202"/>
      <c r="Q55" s="208"/>
    </row>
    <row r="56" spans="10:17" ht="15.75" x14ac:dyDescent="0.25">
      <c r="K56" s="202"/>
      <c r="Q56" s="208"/>
    </row>
    <row r="57" spans="10:17" ht="15.75" x14ac:dyDescent="0.25">
      <c r="K57" s="202"/>
      <c r="Q57" s="208"/>
    </row>
    <row r="58" spans="10:17" ht="15.75" x14ac:dyDescent="0.25">
      <c r="K58" s="202"/>
      <c r="Q58" s="208"/>
    </row>
    <row r="59" spans="10:17" ht="15.75" x14ac:dyDescent="0.25">
      <c r="K59" s="210" t="s">
        <v>7709</v>
      </c>
      <c r="Q59" s="208"/>
    </row>
    <row r="60" spans="10:17" ht="15.75" x14ac:dyDescent="0.25">
      <c r="Q60" s="208"/>
    </row>
    <row r="61" spans="10:17" ht="15.75" x14ac:dyDescent="0.25">
      <c r="K61" s="202" t="s">
        <v>7678</v>
      </c>
      <c r="M61" s="202"/>
      <c r="Q61" s="207" t="s">
        <v>7668</v>
      </c>
    </row>
    <row r="62" spans="10:17" ht="15.75" x14ac:dyDescent="0.25">
      <c r="J62" s="5">
        <v>1</v>
      </c>
      <c r="K62" s="204" t="s">
        <v>7679</v>
      </c>
      <c r="L62" s="206">
        <v>3.9</v>
      </c>
      <c r="M62" s="202"/>
      <c r="Q62" s="207" t="s">
        <v>7669</v>
      </c>
    </row>
    <row r="63" spans="10:17" ht="15.75" x14ac:dyDescent="0.25">
      <c r="J63" s="5">
        <v>2</v>
      </c>
      <c r="K63" s="204" t="s">
        <v>7680</v>
      </c>
      <c r="L63" s="206">
        <v>3.4</v>
      </c>
      <c r="M63" s="202"/>
      <c r="Q63" s="207" t="s">
        <v>7670</v>
      </c>
    </row>
    <row r="64" spans="10:17" ht="15.75" x14ac:dyDescent="0.25">
      <c r="J64" s="5">
        <v>3</v>
      </c>
      <c r="K64" s="204" t="s">
        <v>7681</v>
      </c>
      <c r="L64" s="206">
        <v>2.9</v>
      </c>
      <c r="M64" s="202"/>
      <c r="Q64" s="207" t="s">
        <v>7671</v>
      </c>
    </row>
    <row r="65" spans="10:17" ht="15.75" x14ac:dyDescent="0.25">
      <c r="J65" s="5">
        <v>4</v>
      </c>
      <c r="K65" s="204" t="s">
        <v>7682</v>
      </c>
      <c r="L65" s="206">
        <v>2.4</v>
      </c>
      <c r="M65" s="202"/>
      <c r="Q65" s="207" t="s">
        <v>7672</v>
      </c>
    </row>
    <row r="66" spans="10:17" x14ac:dyDescent="0.25">
      <c r="Q66" s="7"/>
    </row>
    <row r="67" spans="10:17" ht="15.75" x14ac:dyDescent="0.25">
      <c r="K67" s="205" t="s">
        <v>7683</v>
      </c>
      <c r="M67" s="202"/>
      <c r="Q67" s="207" t="s">
        <v>7673</v>
      </c>
    </row>
    <row r="68" spans="10:17" ht="15.75" x14ac:dyDescent="0.25">
      <c r="J68" s="5">
        <v>1</v>
      </c>
      <c r="K68" s="204" t="s">
        <v>7679</v>
      </c>
      <c r="L68" s="206">
        <v>2.9</v>
      </c>
      <c r="M68" s="202"/>
      <c r="Q68" s="207" t="s">
        <v>7674</v>
      </c>
    </row>
    <row r="69" spans="10:17" ht="15.75" x14ac:dyDescent="0.25">
      <c r="J69" s="5">
        <v>2</v>
      </c>
      <c r="K69" s="204" t="s">
        <v>7680</v>
      </c>
      <c r="L69" s="206">
        <v>2.5</v>
      </c>
      <c r="M69" s="202"/>
      <c r="Q69" s="207" t="s">
        <v>7675</v>
      </c>
    </row>
    <row r="70" spans="10:17" ht="15.75" x14ac:dyDescent="0.25">
      <c r="J70" s="5">
        <v>3</v>
      </c>
      <c r="K70" s="204" t="s">
        <v>7681</v>
      </c>
      <c r="L70" s="206">
        <v>2.1</v>
      </c>
      <c r="M70" s="202"/>
      <c r="Q70" s="207" t="s">
        <v>7676</v>
      </c>
    </row>
    <row r="71" spans="10:17" ht="15.75" x14ac:dyDescent="0.25">
      <c r="J71" s="5">
        <v>4</v>
      </c>
      <c r="K71" s="204" t="s">
        <v>7682</v>
      </c>
      <c r="L71" s="206">
        <v>1.7</v>
      </c>
      <c r="M71" s="202"/>
      <c r="Q71" s="207" t="s">
        <v>7677</v>
      </c>
    </row>
    <row r="72" spans="10:17" x14ac:dyDescent="0.25">
      <c r="Q72" s="7"/>
    </row>
    <row r="73" spans="10:17" ht="63" x14ac:dyDescent="0.25">
      <c r="K73" s="5" t="s">
        <v>7685</v>
      </c>
      <c r="L73" s="206">
        <v>0.4</v>
      </c>
      <c r="M73" s="209" t="s">
        <v>7688</v>
      </c>
      <c r="N73" s="209"/>
      <c r="Q73" s="208" t="s">
        <v>7684</v>
      </c>
    </row>
    <row r="74" spans="10:17" ht="15.75" x14ac:dyDescent="0.25">
      <c r="M74" s="209"/>
      <c r="N74" s="209"/>
      <c r="Q74" s="207"/>
    </row>
    <row r="75" spans="10:17" ht="47.25" x14ac:dyDescent="0.25">
      <c r="K75" s="5" t="s">
        <v>7687</v>
      </c>
      <c r="L75" s="206">
        <v>1.6</v>
      </c>
      <c r="M75" s="209" t="s">
        <v>7689</v>
      </c>
      <c r="N75" s="209"/>
      <c r="Q75" s="208" t="s">
        <v>7686</v>
      </c>
    </row>
    <row r="76" spans="10:17" ht="15.75" x14ac:dyDescent="0.25">
      <c r="M76" s="209"/>
      <c r="N76" s="209"/>
      <c r="Q76" s="207"/>
    </row>
    <row r="77" spans="10:17" ht="47.25" x14ac:dyDescent="0.25">
      <c r="K77" s="5" t="s">
        <v>7691</v>
      </c>
      <c r="L77" s="206">
        <v>2.1</v>
      </c>
      <c r="M77" s="209" t="s">
        <v>7692</v>
      </c>
      <c r="N77" s="209"/>
      <c r="Q77" s="208" t="s">
        <v>7690</v>
      </c>
    </row>
    <row r="78" spans="10:17" ht="15.75" x14ac:dyDescent="0.25">
      <c r="L78" s="206"/>
      <c r="M78" s="209"/>
      <c r="N78" s="209"/>
      <c r="Q78" s="208"/>
    </row>
    <row r="79" spans="10:17" x14ac:dyDescent="0.25">
      <c r="K79" s="5" t="s">
        <v>7706</v>
      </c>
      <c r="Q79" s="7"/>
    </row>
    <row r="80" spans="10:17" ht="63" x14ac:dyDescent="0.25">
      <c r="M80" s="203"/>
      <c r="Q80" s="208" t="s">
        <v>7705</v>
      </c>
    </row>
    <row r="81" spans="11:17" ht="15.75" x14ac:dyDescent="0.25">
      <c r="K81" s="204" t="s">
        <v>7679</v>
      </c>
      <c r="L81" s="206">
        <v>2.9</v>
      </c>
      <c r="M81" s="203"/>
      <c r="Q81" s="208"/>
    </row>
    <row r="82" spans="11:17" ht="15.75" x14ac:dyDescent="0.25">
      <c r="K82" s="204" t="s">
        <v>7680</v>
      </c>
      <c r="L82" s="206">
        <v>2.5</v>
      </c>
      <c r="M82" s="203"/>
      <c r="Q82" s="208"/>
    </row>
    <row r="83" spans="11:17" ht="15.75" x14ac:dyDescent="0.25">
      <c r="K83" s="204" t="s">
        <v>7681</v>
      </c>
      <c r="L83" s="206">
        <v>2.1</v>
      </c>
      <c r="M83" s="203"/>
      <c r="Q83" s="208"/>
    </row>
    <row r="84" spans="11:17" ht="15.75" x14ac:dyDescent="0.25">
      <c r="K84" s="204" t="s">
        <v>7682</v>
      </c>
      <c r="L84" s="206">
        <v>1.7</v>
      </c>
      <c r="M84" s="203"/>
      <c r="Q84" s="208"/>
    </row>
    <row r="85" spans="11:17" x14ac:dyDescent="0.25">
      <c r="Q85" s="7"/>
    </row>
    <row r="86" spans="11:17" x14ac:dyDescent="0.25">
      <c r="K86" s="5" t="s">
        <v>7711</v>
      </c>
      <c r="Q86" s="7"/>
    </row>
    <row r="87" spans="11:17" ht="63" x14ac:dyDescent="0.25">
      <c r="Q87" s="208" t="s">
        <v>7705</v>
      </c>
    </row>
    <row r="88" spans="11:17" ht="15.75" x14ac:dyDescent="0.25">
      <c r="K88" s="204" t="s">
        <v>7679</v>
      </c>
      <c r="L88" s="206">
        <v>2.9</v>
      </c>
      <c r="Q88" s="7"/>
    </row>
    <row r="89" spans="11:17" ht="15.75" x14ac:dyDescent="0.25">
      <c r="K89" s="204" t="s">
        <v>7680</v>
      </c>
      <c r="L89" s="206">
        <v>2.5</v>
      </c>
      <c r="Q89" s="7"/>
    </row>
    <row r="90" spans="11:17" ht="15.75" x14ac:dyDescent="0.25">
      <c r="K90" s="204" t="s">
        <v>7681</v>
      </c>
      <c r="L90" s="206">
        <v>2.1</v>
      </c>
      <c r="Q90" s="7"/>
    </row>
    <row r="91" spans="11:17" ht="15.75" x14ac:dyDescent="0.25">
      <c r="K91" s="204" t="s">
        <v>7682</v>
      </c>
      <c r="L91" s="206">
        <v>1.7</v>
      </c>
      <c r="Q91" s="7"/>
    </row>
    <row r="92" spans="11:17" x14ac:dyDescent="0.25">
      <c r="Q92" s="7"/>
    </row>
    <row r="93" spans="11:17" x14ac:dyDescent="0.25">
      <c r="K93" s="5" t="s">
        <v>7696</v>
      </c>
      <c r="M93" s="5" t="s">
        <v>7700</v>
      </c>
      <c r="Q93" s="7"/>
    </row>
    <row r="94" spans="11:17" ht="47.25" x14ac:dyDescent="0.25">
      <c r="K94" s="190" t="s">
        <v>7697</v>
      </c>
      <c r="L94" s="206">
        <v>200</v>
      </c>
      <c r="M94" s="203"/>
      <c r="Q94" s="208" t="s">
        <v>7694</v>
      </c>
    </row>
    <row r="95" spans="11:17" ht="90" x14ac:dyDescent="0.25">
      <c r="K95" s="190" t="s">
        <v>7698</v>
      </c>
      <c r="L95" s="206">
        <v>100</v>
      </c>
      <c r="Q95" s="7" t="s">
        <v>7695</v>
      </c>
    </row>
    <row r="96" spans="11:17" ht="60" x14ac:dyDescent="0.25">
      <c r="K96" s="190" t="s">
        <v>7699</v>
      </c>
      <c r="L96" s="206">
        <v>50</v>
      </c>
      <c r="Q96" s="7" t="s">
        <v>7701</v>
      </c>
    </row>
    <row r="98" spans="11:17" x14ac:dyDescent="0.25">
      <c r="K98" s="5" t="s">
        <v>7702</v>
      </c>
    </row>
    <row r="99" spans="11:17" ht="120" x14ac:dyDescent="0.25">
      <c r="L99" s="28" t="s">
        <v>7703</v>
      </c>
      <c r="Q99" s="7" t="s">
        <v>7704</v>
      </c>
    </row>
    <row r="101" spans="11:17" x14ac:dyDescent="0.25">
      <c r="K101" s="5" t="s">
        <v>7691</v>
      </c>
    </row>
    <row r="1000" spans="1:27" x14ac:dyDescent="0.25">
      <c r="A1000" s="457" t="s">
        <v>7840</v>
      </c>
      <c r="AA1000" s="457" t="s">
        <v>7840</v>
      </c>
    </row>
  </sheetData>
  <mergeCells count="2">
    <mergeCell ref="B2:F2"/>
    <mergeCell ref="E19:F19"/>
  </mergeCells>
  <pageMargins left="0.7" right="0.7" top="0.75" bottom="0.75" header="0.3" footer="0.3"/>
  <pageSetup paperSize="9" orientation="portrait"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
    <tabColor rgb="FFFF0000"/>
  </sheetPr>
  <dimension ref="A1:AC1000"/>
  <sheetViews>
    <sheetView workbookViewId="0">
      <selection activeCell="D4" sqref="D4"/>
    </sheetView>
  </sheetViews>
  <sheetFormatPr defaultRowHeight="15" x14ac:dyDescent="0.25"/>
  <cols>
    <col min="1" max="1" width="9.140625" style="5"/>
    <col min="2" max="2" width="12.5703125" style="5" customWidth="1"/>
    <col min="3" max="3" width="9.28515625" style="88" customWidth="1"/>
    <col min="4" max="4" width="15.5703125" style="5" customWidth="1"/>
    <col min="5" max="5" width="21.28515625" style="5" customWidth="1"/>
    <col min="6" max="6" width="16.5703125" style="5" customWidth="1"/>
    <col min="7" max="7" width="10.28515625" style="5" hidden="1" customWidth="1"/>
    <col min="8" max="9" width="20.28515625" style="5" customWidth="1"/>
    <col min="10" max="10" width="0" style="5" hidden="1" customWidth="1"/>
    <col min="11" max="11" width="9.7109375" style="5" hidden="1" customWidth="1"/>
    <col min="12" max="12" width="17" style="5" hidden="1" customWidth="1"/>
    <col min="13" max="13" width="9.140625" style="5" hidden="1" customWidth="1"/>
    <col min="14" max="14" width="12.7109375" style="5" customWidth="1"/>
    <col min="15" max="15" width="13.7109375" style="5" customWidth="1"/>
    <col min="16" max="16" width="11.42578125" style="5" hidden="1" customWidth="1"/>
    <col min="17" max="17" width="17" style="88" hidden="1" customWidth="1"/>
    <col min="18" max="18" width="20.5703125" style="5" hidden="1" customWidth="1"/>
    <col min="19" max="19" width="11.7109375" style="5" hidden="1" customWidth="1"/>
    <col min="20" max="20" width="24" style="5" hidden="1" customWidth="1"/>
    <col min="21" max="21" width="26.42578125" style="171" hidden="1" customWidth="1"/>
    <col min="22" max="22" width="15.5703125" style="5" hidden="1" customWidth="1"/>
    <col min="23" max="23" width="14.140625" style="5" hidden="1" customWidth="1"/>
    <col min="24" max="24" width="22.28515625" style="5" hidden="1" customWidth="1"/>
    <col min="25" max="25" width="19.42578125" style="5" hidden="1" customWidth="1"/>
    <col min="26" max="26" width="22.28515625" style="5" hidden="1" customWidth="1"/>
    <col min="27" max="27" width="9.140625" style="5"/>
    <col min="28" max="35" width="0" style="5" hidden="1" customWidth="1"/>
    <col min="36" max="16384" width="9.140625" style="5"/>
  </cols>
  <sheetData>
    <row r="1" spans="1:29" ht="16.5" thickBot="1" x14ac:dyDescent="0.3">
      <c r="A1" s="697" t="s">
        <v>844</v>
      </c>
      <c r="B1" s="698"/>
      <c r="C1" s="698"/>
      <c r="D1" s="698"/>
      <c r="E1" s="698"/>
      <c r="F1" s="498"/>
      <c r="G1" s="498"/>
      <c r="H1" s="498"/>
      <c r="I1" s="546"/>
      <c r="J1" s="498"/>
      <c r="K1" s="498"/>
      <c r="L1" s="498"/>
      <c r="M1" s="498"/>
      <c r="N1" s="498"/>
      <c r="O1" s="499" t="str">
        <f>CONCATENATE("Létszám: ",'Vizsgaszerv adatai'!C63," fő")</f>
        <v>Létszám: 25 fő</v>
      </c>
      <c r="P1" s="699" t="s">
        <v>875</v>
      </c>
      <c r="Q1" s="700"/>
      <c r="R1" s="700"/>
      <c r="S1" s="700"/>
      <c r="T1" s="500" t="s">
        <v>7603</v>
      </c>
      <c r="U1" s="701" t="s">
        <v>7604</v>
      </c>
      <c r="V1" s="702"/>
      <c r="W1" s="702"/>
      <c r="X1" s="501"/>
      <c r="Y1" s="501"/>
      <c r="Z1" s="501"/>
      <c r="AB1" s="457" t="s">
        <v>7840</v>
      </c>
    </row>
    <row r="2" spans="1:29" ht="51.75" thickBot="1" x14ac:dyDescent="0.3">
      <c r="A2" s="502" t="s">
        <v>832</v>
      </c>
      <c r="B2" s="502" t="s">
        <v>8599</v>
      </c>
      <c r="C2" s="502" t="s">
        <v>872</v>
      </c>
      <c r="D2" s="502" t="s">
        <v>873</v>
      </c>
      <c r="E2" s="502" t="s">
        <v>845</v>
      </c>
      <c r="F2" s="502" t="s">
        <v>846</v>
      </c>
      <c r="G2" s="502" t="s">
        <v>847</v>
      </c>
      <c r="H2" s="502" t="s">
        <v>848</v>
      </c>
      <c r="I2" s="502" t="s">
        <v>8586</v>
      </c>
      <c r="J2" s="502" t="s">
        <v>7843</v>
      </c>
      <c r="K2" s="502" t="s">
        <v>849</v>
      </c>
      <c r="L2" s="502" t="s">
        <v>850</v>
      </c>
      <c r="M2" s="502" t="s">
        <v>851</v>
      </c>
      <c r="N2" s="502" t="s">
        <v>852</v>
      </c>
      <c r="O2" s="502" t="s">
        <v>853</v>
      </c>
      <c r="P2" s="502" t="s">
        <v>923</v>
      </c>
      <c r="Q2" s="502" t="s">
        <v>924</v>
      </c>
      <c r="R2" s="502" t="s">
        <v>793</v>
      </c>
      <c r="S2" s="502" t="s">
        <v>925</v>
      </c>
      <c r="T2" s="503" t="s">
        <v>7508</v>
      </c>
      <c r="U2" s="502" t="s">
        <v>7822</v>
      </c>
      <c r="V2" s="502" t="s">
        <v>7605</v>
      </c>
      <c r="W2" s="504" t="s">
        <v>7606</v>
      </c>
      <c r="X2" s="505" t="s">
        <v>7726</v>
      </c>
      <c r="Y2" s="506" t="s">
        <v>7831</v>
      </c>
      <c r="Z2" s="507" t="s">
        <v>7830</v>
      </c>
    </row>
    <row r="3" spans="1:29" x14ac:dyDescent="0.25">
      <c r="A3" s="85" t="s">
        <v>798</v>
      </c>
      <c r="B3" s="86">
        <f>IF(E3="","",'Vizsgaszerv adatai'!$D$64)</f>
        <v>74057</v>
      </c>
      <c r="C3" s="86">
        <f>IF(E3="","",1)</f>
        <v>1</v>
      </c>
      <c r="D3" s="86">
        <v>2020</v>
      </c>
      <c r="E3" s="23" t="s">
        <v>7743</v>
      </c>
      <c r="F3" s="23" t="s">
        <v>7844</v>
      </c>
      <c r="G3" s="86"/>
      <c r="H3" s="23" t="s">
        <v>4163</v>
      </c>
      <c r="I3" s="554">
        <v>36678</v>
      </c>
      <c r="J3" s="23"/>
      <c r="K3" s="23"/>
      <c r="L3" s="23" t="str">
        <f>IF(K3="","",VLOOKUP(K3,$AB$4:$AC$15,2,0))</f>
        <v/>
      </c>
      <c r="M3" s="23"/>
      <c r="N3" s="23">
        <v>1234</v>
      </c>
      <c r="O3" s="23" t="s">
        <v>8623</v>
      </c>
      <c r="P3" s="23"/>
      <c r="Q3" s="8" t="str">
        <f>IF(P3="","",VLOOKUP(P3,'Ir szám'!$A$3:$B$4100,2))</f>
        <v/>
      </c>
      <c r="R3" s="23"/>
      <c r="S3" s="23"/>
      <c r="T3" s="23"/>
      <c r="U3" s="86"/>
      <c r="V3" s="86"/>
      <c r="W3" s="234"/>
      <c r="X3" s="236"/>
      <c r="Y3" s="421"/>
      <c r="Z3" s="422"/>
    </row>
    <row r="4" spans="1:29" x14ac:dyDescent="0.25">
      <c r="A4" s="85" t="s">
        <v>801</v>
      </c>
      <c r="B4" s="86">
        <f>IF(E4="","",'Vizsgaszerv adatai'!$D$64)</f>
        <v>74057</v>
      </c>
      <c r="C4" s="86">
        <f>IF(E4="","",C3+1)</f>
        <v>2</v>
      </c>
      <c r="D4" s="86">
        <f>IF(E4="","",$D$3)</f>
        <v>2020</v>
      </c>
      <c r="E4" s="23" t="s">
        <v>874</v>
      </c>
      <c r="F4" s="23"/>
      <c r="G4" s="86"/>
      <c r="H4" s="23"/>
      <c r="I4" s="554"/>
      <c r="J4" s="23"/>
      <c r="K4" s="23"/>
      <c r="L4" s="23" t="str">
        <f t="shared" ref="L4:L37" si="0">IF(K4="","",VLOOKUP(K4,$AB$4:$AC$15,2,0))</f>
        <v/>
      </c>
      <c r="M4" s="23"/>
      <c r="N4" s="23"/>
      <c r="O4" s="23"/>
      <c r="P4" s="23"/>
      <c r="Q4" s="8" t="str">
        <f>IF(P4="","",VLOOKUP(P4,'Ir szám'!$A$3:$B$4100,2))</f>
        <v/>
      </c>
      <c r="R4" s="23"/>
      <c r="S4" s="23"/>
      <c r="T4" s="23"/>
      <c r="U4" s="86"/>
      <c r="V4" s="86"/>
      <c r="W4" s="234"/>
      <c r="X4" s="235"/>
      <c r="Y4" s="423"/>
      <c r="Z4" s="424"/>
      <c r="AB4" s="84">
        <v>1</v>
      </c>
      <c r="AC4" s="84" t="s">
        <v>854</v>
      </c>
    </row>
    <row r="5" spans="1:29" x14ac:dyDescent="0.25">
      <c r="A5" s="85" t="s">
        <v>812</v>
      </c>
      <c r="B5" s="86">
        <f>IF(E5="","",'Vizsgaszerv adatai'!$D$64)</f>
        <v>74057</v>
      </c>
      <c r="C5" s="86">
        <f t="shared" ref="C5:C37" si="1">IF(E5="","",C4+1)</f>
        <v>3</v>
      </c>
      <c r="D5" s="86">
        <f t="shared" ref="D5:D37" si="2">IF(E5="","",$D$3)</f>
        <v>2020</v>
      </c>
      <c r="E5" s="23" t="s">
        <v>894</v>
      </c>
      <c r="F5" s="23"/>
      <c r="G5" s="86"/>
      <c r="H5" s="23"/>
      <c r="I5" s="554"/>
      <c r="J5" s="23"/>
      <c r="K5" s="23"/>
      <c r="L5" s="23" t="str">
        <f t="shared" si="0"/>
        <v/>
      </c>
      <c r="M5" s="23"/>
      <c r="N5" s="23"/>
      <c r="O5" s="23"/>
      <c r="P5" s="23"/>
      <c r="Q5" s="8" t="str">
        <f>IF(P5="","",VLOOKUP(P5,'Ir szám'!$A$3:$B$4100,2))</f>
        <v/>
      </c>
      <c r="R5" s="23"/>
      <c r="S5" s="23"/>
      <c r="T5" s="23"/>
      <c r="U5" s="86"/>
      <c r="V5" s="86"/>
      <c r="W5" s="234"/>
      <c r="X5" s="333"/>
      <c r="Y5" s="425"/>
      <c r="Z5" s="426"/>
      <c r="AB5" s="84">
        <v>2</v>
      </c>
      <c r="AC5" s="84" t="s">
        <v>855</v>
      </c>
    </row>
    <row r="6" spans="1:29" x14ac:dyDescent="0.25">
      <c r="A6" s="85" t="s">
        <v>819</v>
      </c>
      <c r="B6" s="86">
        <f>IF(E6="","",'Vizsgaszerv adatai'!$D$64)</f>
        <v>74057</v>
      </c>
      <c r="C6" s="86">
        <f t="shared" si="1"/>
        <v>4</v>
      </c>
      <c r="D6" s="86">
        <f t="shared" si="2"/>
        <v>2020</v>
      </c>
      <c r="E6" s="23" t="s">
        <v>895</v>
      </c>
      <c r="F6" s="23"/>
      <c r="G6" s="86"/>
      <c r="H6" s="23"/>
      <c r="I6" s="554"/>
      <c r="J6" s="23"/>
      <c r="K6" s="23"/>
      <c r="L6" s="23" t="str">
        <f t="shared" si="0"/>
        <v/>
      </c>
      <c r="M6" s="23"/>
      <c r="N6" s="23"/>
      <c r="O6" s="23"/>
      <c r="P6" s="23"/>
      <c r="Q6" s="8" t="str">
        <f>IF(P6="","",VLOOKUP(P6,'Ir szám'!$A$3:$B$4100,2))</f>
        <v/>
      </c>
      <c r="R6" s="23"/>
      <c r="S6" s="23"/>
      <c r="T6" s="23"/>
      <c r="U6" s="86"/>
      <c r="V6" s="86"/>
      <c r="W6" s="234"/>
      <c r="X6" s="235"/>
      <c r="Y6" s="423"/>
      <c r="Z6" s="424"/>
      <c r="AB6" s="84">
        <v>3</v>
      </c>
      <c r="AC6" s="84" t="s">
        <v>856</v>
      </c>
    </row>
    <row r="7" spans="1:29" x14ac:dyDescent="0.25">
      <c r="A7" s="85" t="s">
        <v>820</v>
      </c>
      <c r="B7" s="86">
        <f>IF(E7="","",'Vizsgaszerv adatai'!$D$64)</f>
        <v>74057</v>
      </c>
      <c r="C7" s="86">
        <f t="shared" si="1"/>
        <v>5</v>
      </c>
      <c r="D7" s="86">
        <f t="shared" si="2"/>
        <v>2020</v>
      </c>
      <c r="E7" s="23" t="s">
        <v>896</v>
      </c>
      <c r="F7" s="23"/>
      <c r="G7" s="86"/>
      <c r="H7" s="23"/>
      <c r="I7" s="554"/>
      <c r="J7" s="23"/>
      <c r="K7" s="23"/>
      <c r="L7" s="23" t="str">
        <f t="shared" si="0"/>
        <v/>
      </c>
      <c r="M7" s="23"/>
      <c r="N7" s="23"/>
      <c r="O7" s="23"/>
      <c r="P7" s="23"/>
      <c r="Q7" s="8" t="str">
        <f>IF(P7="","",VLOOKUP(P7,'Ir szám'!$A$3:$B$4100,2))</f>
        <v/>
      </c>
      <c r="R7" s="23"/>
      <c r="S7" s="23"/>
      <c r="T7" s="23"/>
      <c r="U7" s="86"/>
      <c r="V7" s="86"/>
      <c r="W7" s="234"/>
      <c r="X7" s="235"/>
      <c r="Y7" s="423"/>
      <c r="Z7" s="424"/>
      <c r="AB7" s="84">
        <v>4</v>
      </c>
      <c r="AC7" s="84" t="s">
        <v>857</v>
      </c>
    </row>
    <row r="8" spans="1:29" x14ac:dyDescent="0.25">
      <c r="A8" s="85" t="s">
        <v>821</v>
      </c>
      <c r="B8" s="86">
        <f>IF(E8="","",'Vizsgaszerv adatai'!$D$64)</f>
        <v>74057</v>
      </c>
      <c r="C8" s="86">
        <f t="shared" si="1"/>
        <v>6</v>
      </c>
      <c r="D8" s="86">
        <f t="shared" si="2"/>
        <v>2020</v>
      </c>
      <c r="E8" s="23" t="s">
        <v>897</v>
      </c>
      <c r="F8" s="23"/>
      <c r="G8" s="86"/>
      <c r="H8" s="23"/>
      <c r="I8" s="554"/>
      <c r="J8" s="23"/>
      <c r="K8" s="23"/>
      <c r="L8" s="23" t="str">
        <f t="shared" si="0"/>
        <v/>
      </c>
      <c r="M8" s="23"/>
      <c r="N8" s="23"/>
      <c r="O8" s="23"/>
      <c r="P8" s="23"/>
      <c r="Q8" s="8" t="str">
        <f>IF(P8="","",VLOOKUP(P8,'Ir szám'!$A$3:$B$4100,2))</f>
        <v/>
      </c>
      <c r="R8" s="23"/>
      <c r="S8" s="23"/>
      <c r="T8" s="23"/>
      <c r="U8" s="86"/>
      <c r="V8" s="86"/>
      <c r="W8" s="234"/>
      <c r="X8" s="235"/>
      <c r="Y8" s="423"/>
      <c r="Z8" s="424"/>
      <c r="AB8" s="84">
        <v>5</v>
      </c>
      <c r="AC8" s="84" t="s">
        <v>858</v>
      </c>
    </row>
    <row r="9" spans="1:29" x14ac:dyDescent="0.25">
      <c r="A9" s="85" t="s">
        <v>825</v>
      </c>
      <c r="B9" s="86">
        <f>IF(E9="","",'Vizsgaszerv adatai'!$D$64)</f>
        <v>74057</v>
      </c>
      <c r="C9" s="86">
        <f t="shared" si="1"/>
        <v>7</v>
      </c>
      <c r="D9" s="86">
        <f t="shared" si="2"/>
        <v>2020</v>
      </c>
      <c r="E9" s="23" t="s">
        <v>898</v>
      </c>
      <c r="F9" s="23"/>
      <c r="G9" s="86"/>
      <c r="H9" s="23"/>
      <c r="I9" s="554"/>
      <c r="J9" s="23"/>
      <c r="K9" s="23"/>
      <c r="L9" s="23" t="str">
        <f t="shared" si="0"/>
        <v/>
      </c>
      <c r="M9" s="23"/>
      <c r="N9" s="23"/>
      <c r="O9" s="23"/>
      <c r="P9" s="23"/>
      <c r="Q9" s="8" t="str">
        <f>IF(P9="","",VLOOKUP(P9,'Ir szám'!$A$3:$B$4100,2))</f>
        <v/>
      </c>
      <c r="R9" s="23"/>
      <c r="S9" s="23"/>
      <c r="T9" s="23"/>
      <c r="U9" s="86"/>
      <c r="V9" s="86"/>
      <c r="W9" s="234"/>
      <c r="X9" s="235"/>
      <c r="Y9" s="423"/>
      <c r="Z9" s="424"/>
      <c r="AB9" s="84">
        <v>6</v>
      </c>
      <c r="AC9" s="84" t="s">
        <v>859</v>
      </c>
    </row>
    <row r="10" spans="1:29" x14ac:dyDescent="0.25">
      <c r="A10" s="85" t="s">
        <v>824</v>
      </c>
      <c r="B10" s="86">
        <f>IF(E10="","",'Vizsgaszerv adatai'!$D$64)</f>
        <v>74057</v>
      </c>
      <c r="C10" s="86">
        <f t="shared" si="1"/>
        <v>8</v>
      </c>
      <c r="D10" s="86">
        <f t="shared" si="2"/>
        <v>2020</v>
      </c>
      <c r="E10" s="23" t="s">
        <v>7752</v>
      </c>
      <c r="F10" s="23"/>
      <c r="G10" s="86"/>
      <c r="H10" s="23"/>
      <c r="I10" s="554"/>
      <c r="J10" s="23"/>
      <c r="K10" s="23"/>
      <c r="L10" s="23" t="str">
        <f t="shared" si="0"/>
        <v/>
      </c>
      <c r="M10" s="23"/>
      <c r="N10" s="23"/>
      <c r="O10" s="23"/>
      <c r="P10" s="23"/>
      <c r="Q10" s="8" t="str">
        <f>IF(P10="","",VLOOKUP(P10,'Ir szám'!$A$3:$B$4100,2))</f>
        <v/>
      </c>
      <c r="R10" s="23"/>
      <c r="S10" s="23"/>
      <c r="T10" s="23"/>
      <c r="U10" s="86"/>
      <c r="V10" s="86"/>
      <c r="W10" s="234"/>
      <c r="X10" s="235"/>
      <c r="Y10" s="423"/>
      <c r="Z10" s="424"/>
      <c r="AB10" s="84">
        <v>7</v>
      </c>
      <c r="AC10" s="84" t="s">
        <v>860</v>
      </c>
    </row>
    <row r="11" spans="1:29" x14ac:dyDescent="0.25">
      <c r="A11" s="85" t="s">
        <v>826</v>
      </c>
      <c r="B11" s="86">
        <f>IF(E11="","",'Vizsgaszerv adatai'!$D$64)</f>
        <v>74057</v>
      </c>
      <c r="C11" s="86">
        <f t="shared" si="1"/>
        <v>9</v>
      </c>
      <c r="D11" s="86">
        <f t="shared" si="2"/>
        <v>2020</v>
      </c>
      <c r="E11" s="23" t="s">
        <v>899</v>
      </c>
      <c r="F11" s="23"/>
      <c r="G11" s="86"/>
      <c r="H11" s="23"/>
      <c r="I11" s="554"/>
      <c r="J11" s="23"/>
      <c r="K11" s="23"/>
      <c r="L11" s="23" t="str">
        <f t="shared" si="0"/>
        <v/>
      </c>
      <c r="M11" s="23"/>
      <c r="N11" s="23"/>
      <c r="O11" s="23"/>
      <c r="P11" s="23"/>
      <c r="Q11" s="8" t="str">
        <f>IF(P11="","",VLOOKUP(P11,'Ir szám'!$A$3:$B$4100,2))</f>
        <v/>
      </c>
      <c r="R11" s="23"/>
      <c r="S11" s="23"/>
      <c r="T11" s="23"/>
      <c r="U11" s="86"/>
      <c r="V11" s="86"/>
      <c r="W11" s="234"/>
      <c r="X11" s="235"/>
      <c r="Y11" s="423"/>
      <c r="Z11" s="424"/>
      <c r="AB11" s="84">
        <v>8</v>
      </c>
      <c r="AC11" s="84" t="s">
        <v>861</v>
      </c>
    </row>
    <row r="12" spans="1:29" x14ac:dyDescent="0.25">
      <c r="A12" s="85" t="s">
        <v>827</v>
      </c>
      <c r="B12" s="86">
        <f>IF(E12="","",'Vizsgaszerv adatai'!$D$64)</f>
        <v>74057</v>
      </c>
      <c r="C12" s="86">
        <f t="shared" si="1"/>
        <v>10</v>
      </c>
      <c r="D12" s="86">
        <f t="shared" si="2"/>
        <v>2020</v>
      </c>
      <c r="E12" s="23" t="s">
        <v>900</v>
      </c>
      <c r="F12" s="23"/>
      <c r="G12" s="86"/>
      <c r="H12" s="23"/>
      <c r="I12" s="554"/>
      <c r="J12" s="23"/>
      <c r="K12" s="23"/>
      <c r="L12" s="23" t="str">
        <f t="shared" si="0"/>
        <v/>
      </c>
      <c r="M12" s="23"/>
      <c r="N12" s="23"/>
      <c r="O12" s="23"/>
      <c r="P12" s="23"/>
      <c r="Q12" s="8" t="str">
        <f>IF(P12="","",VLOOKUP(P12,'Ir szám'!$A$3:$B$4100,2))</f>
        <v/>
      </c>
      <c r="R12" s="23"/>
      <c r="S12" s="23"/>
      <c r="T12" s="23"/>
      <c r="U12" s="86"/>
      <c r="V12" s="86"/>
      <c r="W12" s="234"/>
      <c r="X12" s="235"/>
      <c r="Y12" s="423"/>
      <c r="Z12" s="424"/>
      <c r="AB12" s="84">
        <v>9</v>
      </c>
      <c r="AC12" s="84" t="s">
        <v>862</v>
      </c>
    </row>
    <row r="13" spans="1:29" x14ac:dyDescent="0.25">
      <c r="A13" s="85" t="s">
        <v>828</v>
      </c>
      <c r="B13" s="86">
        <f>IF(E13="","",'Vizsgaszerv adatai'!$D$64)</f>
        <v>74057</v>
      </c>
      <c r="C13" s="86">
        <f t="shared" si="1"/>
        <v>11</v>
      </c>
      <c r="D13" s="86">
        <f t="shared" si="2"/>
        <v>2020</v>
      </c>
      <c r="E13" s="23" t="s">
        <v>901</v>
      </c>
      <c r="F13" s="23"/>
      <c r="G13" s="86"/>
      <c r="H13" s="23"/>
      <c r="I13" s="554"/>
      <c r="J13" s="23"/>
      <c r="K13" s="23"/>
      <c r="L13" s="23" t="str">
        <f t="shared" si="0"/>
        <v/>
      </c>
      <c r="M13" s="23"/>
      <c r="N13" s="23"/>
      <c r="O13" s="23"/>
      <c r="P13" s="23"/>
      <c r="Q13" s="8" t="str">
        <f>IF(P13="","",VLOOKUP(P13,'Ir szám'!$A$3:$B$4100,2))</f>
        <v/>
      </c>
      <c r="R13" s="23"/>
      <c r="S13" s="23"/>
      <c r="T13" s="23"/>
      <c r="U13" s="86"/>
      <c r="V13" s="86"/>
      <c r="W13" s="234"/>
      <c r="X13" s="235"/>
      <c r="Y13" s="423"/>
      <c r="Z13" s="424"/>
      <c r="AB13" s="84">
        <v>10</v>
      </c>
      <c r="AC13" s="84" t="s">
        <v>863</v>
      </c>
    </row>
    <row r="14" spans="1:29" x14ac:dyDescent="0.25">
      <c r="A14" s="85" t="s">
        <v>829</v>
      </c>
      <c r="B14" s="86">
        <f>IF(E14="","",'Vizsgaszerv adatai'!$D$64)</f>
        <v>74057</v>
      </c>
      <c r="C14" s="86">
        <f t="shared" si="1"/>
        <v>12</v>
      </c>
      <c r="D14" s="86">
        <f t="shared" si="2"/>
        <v>2020</v>
      </c>
      <c r="E14" s="23" t="s">
        <v>902</v>
      </c>
      <c r="F14" s="23"/>
      <c r="G14" s="86"/>
      <c r="H14" s="23"/>
      <c r="I14" s="554"/>
      <c r="J14" s="23"/>
      <c r="K14" s="23"/>
      <c r="L14" s="23" t="str">
        <f t="shared" si="0"/>
        <v/>
      </c>
      <c r="M14" s="23"/>
      <c r="N14" s="23"/>
      <c r="O14" s="23"/>
      <c r="P14" s="23"/>
      <c r="Q14" s="8" t="str">
        <f>IF(P14="","",VLOOKUP(P14,'Ir szám'!$A$3:$B$4100,2))</f>
        <v/>
      </c>
      <c r="R14" s="23"/>
      <c r="S14" s="23"/>
      <c r="T14" s="23"/>
      <c r="U14" s="86"/>
      <c r="V14" s="86"/>
      <c r="W14" s="234"/>
      <c r="X14" s="235"/>
      <c r="Y14" s="423"/>
      <c r="Z14" s="424"/>
      <c r="AB14" s="84">
        <v>11</v>
      </c>
      <c r="AC14" s="84" t="s">
        <v>864</v>
      </c>
    </row>
    <row r="15" spans="1:29" x14ac:dyDescent="0.25">
      <c r="A15" s="85" t="s">
        <v>876</v>
      </c>
      <c r="B15" s="86">
        <f>IF(E15="","",'Vizsgaszerv adatai'!$D$64)</f>
        <v>74057</v>
      </c>
      <c r="C15" s="86">
        <f t="shared" si="1"/>
        <v>13</v>
      </c>
      <c r="D15" s="86">
        <f t="shared" si="2"/>
        <v>2020</v>
      </c>
      <c r="E15" s="23" t="s">
        <v>903</v>
      </c>
      <c r="F15" s="23"/>
      <c r="G15" s="86"/>
      <c r="H15" s="23"/>
      <c r="I15" s="554"/>
      <c r="J15" s="23"/>
      <c r="K15" s="23"/>
      <c r="L15" s="23" t="str">
        <f t="shared" si="0"/>
        <v/>
      </c>
      <c r="M15" s="23"/>
      <c r="N15" s="23"/>
      <c r="O15" s="23"/>
      <c r="P15" s="23"/>
      <c r="Q15" s="8" t="str">
        <f>IF(P15="","",VLOOKUP(P15,'Ir szám'!$A$3:$B$4100,2))</f>
        <v/>
      </c>
      <c r="R15" s="23"/>
      <c r="S15" s="23"/>
      <c r="T15" s="23"/>
      <c r="U15" s="86"/>
      <c r="V15" s="86"/>
      <c r="W15" s="234"/>
      <c r="X15" s="235"/>
      <c r="Y15" s="423"/>
      <c r="Z15" s="424"/>
      <c r="AB15" s="84">
        <v>12</v>
      </c>
      <c r="AC15" s="84" t="s">
        <v>865</v>
      </c>
    </row>
    <row r="16" spans="1:29" x14ac:dyDescent="0.25">
      <c r="A16" s="85" t="s">
        <v>877</v>
      </c>
      <c r="B16" s="86">
        <f>IF(E16="","",'Vizsgaszerv adatai'!$D$64)</f>
        <v>74057</v>
      </c>
      <c r="C16" s="86">
        <f t="shared" si="1"/>
        <v>14</v>
      </c>
      <c r="D16" s="86">
        <f t="shared" si="2"/>
        <v>2020</v>
      </c>
      <c r="E16" s="23" t="s">
        <v>920</v>
      </c>
      <c r="F16" s="23"/>
      <c r="G16" s="86"/>
      <c r="H16" s="23"/>
      <c r="I16" s="554"/>
      <c r="J16" s="23"/>
      <c r="K16" s="23"/>
      <c r="L16" s="23" t="str">
        <f t="shared" si="0"/>
        <v/>
      </c>
      <c r="M16" s="23"/>
      <c r="N16" s="23"/>
      <c r="O16" s="23"/>
      <c r="P16" s="23"/>
      <c r="Q16" s="8" t="str">
        <f>IF(P16="","",VLOOKUP(P16,'Ir szám'!$A$3:$B$4100,2))</f>
        <v/>
      </c>
      <c r="R16" s="23"/>
      <c r="S16" s="23"/>
      <c r="T16" s="23"/>
      <c r="U16" s="86"/>
      <c r="V16" s="86"/>
      <c r="W16" s="234"/>
      <c r="X16" s="235"/>
      <c r="Y16" s="423"/>
      <c r="Z16" s="424"/>
    </row>
    <row r="17" spans="1:26" x14ac:dyDescent="0.25">
      <c r="A17" s="85" t="s">
        <v>878</v>
      </c>
      <c r="B17" s="86">
        <f>IF(E17="","",'Vizsgaszerv adatai'!$D$64)</f>
        <v>74057</v>
      </c>
      <c r="C17" s="86">
        <f t="shared" si="1"/>
        <v>15</v>
      </c>
      <c r="D17" s="86">
        <f t="shared" si="2"/>
        <v>2020</v>
      </c>
      <c r="E17" s="23" t="s">
        <v>904</v>
      </c>
      <c r="F17" s="23"/>
      <c r="G17" s="86"/>
      <c r="H17" s="23"/>
      <c r="I17" s="554"/>
      <c r="J17" s="23"/>
      <c r="K17" s="23"/>
      <c r="L17" s="23" t="str">
        <f t="shared" si="0"/>
        <v/>
      </c>
      <c r="M17" s="23"/>
      <c r="N17" s="23"/>
      <c r="O17" s="23"/>
      <c r="P17" s="23"/>
      <c r="Q17" s="8" t="str">
        <f>IF(P17="","",VLOOKUP(P17,'Ir szám'!$A$3:$B$4100,2))</f>
        <v/>
      </c>
      <c r="R17" s="23"/>
      <c r="S17" s="23"/>
      <c r="T17" s="23"/>
      <c r="U17" s="86"/>
      <c r="V17" s="86"/>
      <c r="W17" s="234"/>
      <c r="X17" s="235"/>
      <c r="Y17" s="423"/>
      <c r="Z17" s="424"/>
    </row>
    <row r="18" spans="1:26" x14ac:dyDescent="0.25">
      <c r="A18" s="85" t="s">
        <v>879</v>
      </c>
      <c r="B18" s="86">
        <f>IF(E18="","",'Vizsgaszerv adatai'!$D$64)</f>
        <v>74057</v>
      </c>
      <c r="C18" s="86">
        <f t="shared" si="1"/>
        <v>16</v>
      </c>
      <c r="D18" s="86">
        <f t="shared" si="2"/>
        <v>2020</v>
      </c>
      <c r="E18" s="23" t="s">
        <v>905</v>
      </c>
      <c r="F18" s="23"/>
      <c r="G18" s="86"/>
      <c r="H18" s="23"/>
      <c r="I18" s="554"/>
      <c r="J18" s="23"/>
      <c r="K18" s="23"/>
      <c r="L18" s="23" t="str">
        <f t="shared" si="0"/>
        <v/>
      </c>
      <c r="M18" s="23"/>
      <c r="N18" s="23"/>
      <c r="O18" s="23"/>
      <c r="P18" s="23"/>
      <c r="Q18" s="8" t="str">
        <f>IF(P18="","",VLOOKUP(P18,'Ir szám'!$A$3:$B$4100,2))</f>
        <v/>
      </c>
      <c r="R18" s="23"/>
      <c r="S18" s="23"/>
      <c r="T18" s="23"/>
      <c r="U18" s="86"/>
      <c r="V18" s="86"/>
      <c r="W18" s="234"/>
      <c r="X18" s="235"/>
      <c r="Y18" s="423"/>
      <c r="Z18" s="424"/>
    </row>
    <row r="19" spans="1:26" x14ac:dyDescent="0.25">
      <c r="A19" s="85" t="s">
        <v>880</v>
      </c>
      <c r="B19" s="86">
        <f>IF(E19="","",'Vizsgaszerv adatai'!$D$64)</f>
        <v>74057</v>
      </c>
      <c r="C19" s="86">
        <f t="shared" si="1"/>
        <v>17</v>
      </c>
      <c r="D19" s="86">
        <f t="shared" si="2"/>
        <v>2020</v>
      </c>
      <c r="E19" s="23" t="s">
        <v>906</v>
      </c>
      <c r="F19" s="23"/>
      <c r="G19" s="86"/>
      <c r="H19" s="23"/>
      <c r="I19" s="554"/>
      <c r="J19" s="23"/>
      <c r="K19" s="23"/>
      <c r="L19" s="23" t="str">
        <f t="shared" si="0"/>
        <v/>
      </c>
      <c r="M19" s="23"/>
      <c r="N19" s="23"/>
      <c r="O19" s="23"/>
      <c r="P19" s="23"/>
      <c r="Q19" s="8" t="str">
        <f>IF(P19="","",VLOOKUP(P19,'Ir szám'!$A$3:$B$4100,2))</f>
        <v/>
      </c>
      <c r="R19" s="23"/>
      <c r="S19" s="23"/>
      <c r="T19" s="23"/>
      <c r="U19" s="86"/>
      <c r="V19" s="86"/>
      <c r="W19" s="234"/>
      <c r="X19" s="235"/>
      <c r="Y19" s="423"/>
      <c r="Z19" s="424"/>
    </row>
    <row r="20" spans="1:26" x14ac:dyDescent="0.25">
      <c r="A20" s="85" t="s">
        <v>881</v>
      </c>
      <c r="B20" s="86">
        <f>IF(E20="","",'Vizsgaszerv adatai'!$D$64)</f>
        <v>74057</v>
      </c>
      <c r="C20" s="86">
        <f t="shared" si="1"/>
        <v>18</v>
      </c>
      <c r="D20" s="86">
        <f t="shared" si="2"/>
        <v>2020</v>
      </c>
      <c r="E20" s="23" t="s">
        <v>907</v>
      </c>
      <c r="F20" s="23"/>
      <c r="G20" s="86"/>
      <c r="H20" s="23"/>
      <c r="I20" s="554"/>
      <c r="J20" s="23"/>
      <c r="K20" s="23"/>
      <c r="L20" s="23" t="str">
        <f t="shared" si="0"/>
        <v/>
      </c>
      <c r="M20" s="23"/>
      <c r="N20" s="23"/>
      <c r="O20" s="23"/>
      <c r="P20" s="23"/>
      <c r="Q20" s="8" t="str">
        <f>IF(P20="","",VLOOKUP(P20,'Ir szám'!$A$3:$B$4100,2))</f>
        <v/>
      </c>
      <c r="R20" s="23"/>
      <c r="S20" s="23"/>
      <c r="T20" s="23"/>
      <c r="U20" s="86"/>
      <c r="V20" s="86"/>
      <c r="W20" s="234"/>
      <c r="X20" s="235"/>
      <c r="Y20" s="423"/>
      <c r="Z20" s="424"/>
    </row>
    <row r="21" spans="1:26" x14ac:dyDescent="0.25">
      <c r="A21" s="85" t="s">
        <v>882</v>
      </c>
      <c r="B21" s="86">
        <f>IF(E21="","",'Vizsgaszerv adatai'!$D$64)</f>
        <v>74057</v>
      </c>
      <c r="C21" s="86">
        <f t="shared" si="1"/>
        <v>19</v>
      </c>
      <c r="D21" s="86">
        <f t="shared" si="2"/>
        <v>2020</v>
      </c>
      <c r="E21" s="23" t="s">
        <v>908</v>
      </c>
      <c r="F21" s="23"/>
      <c r="G21" s="86"/>
      <c r="H21" s="23"/>
      <c r="I21" s="554"/>
      <c r="J21" s="23"/>
      <c r="K21" s="23"/>
      <c r="L21" s="23" t="str">
        <f t="shared" si="0"/>
        <v/>
      </c>
      <c r="M21" s="23"/>
      <c r="N21" s="23"/>
      <c r="O21" s="23"/>
      <c r="P21" s="23"/>
      <c r="Q21" s="8" t="str">
        <f>IF(P21="","",VLOOKUP(P21,'Ir szám'!$A$3:$B$4100,2))</f>
        <v/>
      </c>
      <c r="R21" s="23"/>
      <c r="S21" s="23"/>
      <c r="T21" s="23"/>
      <c r="U21" s="86"/>
      <c r="V21" s="86"/>
      <c r="W21" s="234"/>
      <c r="X21" s="235"/>
      <c r="Y21" s="423"/>
      <c r="Z21" s="424"/>
    </row>
    <row r="22" spans="1:26" x14ac:dyDescent="0.25">
      <c r="A22" s="85" t="s">
        <v>883</v>
      </c>
      <c r="B22" s="86">
        <f>IF(E22="","",'Vizsgaszerv adatai'!$D$64)</f>
        <v>74057</v>
      </c>
      <c r="C22" s="86">
        <f t="shared" si="1"/>
        <v>20</v>
      </c>
      <c r="D22" s="86">
        <f t="shared" si="2"/>
        <v>2020</v>
      </c>
      <c r="E22" s="23" t="s">
        <v>909</v>
      </c>
      <c r="F22" s="23"/>
      <c r="G22" s="86"/>
      <c r="H22" s="23"/>
      <c r="I22" s="554"/>
      <c r="J22" s="23"/>
      <c r="K22" s="23"/>
      <c r="L22" s="23" t="str">
        <f t="shared" si="0"/>
        <v/>
      </c>
      <c r="M22" s="23"/>
      <c r="N22" s="23"/>
      <c r="O22" s="23"/>
      <c r="P22" s="23"/>
      <c r="Q22" s="8" t="str">
        <f>IF(P22="","",VLOOKUP(P22,'Ir szám'!$A$3:$B$4100,2))</f>
        <v/>
      </c>
      <c r="R22" s="23"/>
      <c r="S22" s="23"/>
      <c r="T22" s="23"/>
      <c r="U22" s="86"/>
      <c r="V22" s="86"/>
      <c r="W22" s="234"/>
      <c r="X22" s="235"/>
      <c r="Y22" s="423"/>
      <c r="Z22" s="424"/>
    </row>
    <row r="23" spans="1:26" x14ac:dyDescent="0.25">
      <c r="A23" s="85" t="s">
        <v>803</v>
      </c>
      <c r="B23" s="86">
        <f>IF(E23="","",'Vizsgaszerv adatai'!$D$64)</f>
        <v>74057</v>
      </c>
      <c r="C23" s="86">
        <f t="shared" si="1"/>
        <v>21</v>
      </c>
      <c r="D23" s="86">
        <f t="shared" si="2"/>
        <v>2020</v>
      </c>
      <c r="E23" s="23" t="s">
        <v>910</v>
      </c>
      <c r="F23" s="23"/>
      <c r="G23" s="86"/>
      <c r="H23" s="23"/>
      <c r="I23" s="554"/>
      <c r="J23" s="23"/>
      <c r="K23" s="23"/>
      <c r="L23" s="23" t="str">
        <f t="shared" si="0"/>
        <v/>
      </c>
      <c r="M23" s="23"/>
      <c r="N23" s="23"/>
      <c r="O23" s="23"/>
      <c r="P23" s="23"/>
      <c r="Q23" s="8" t="str">
        <f>IF(P23="","",VLOOKUP(P23,'Ir szám'!$A$3:$B$4100,2))</f>
        <v/>
      </c>
      <c r="R23" s="23"/>
      <c r="S23" s="23"/>
      <c r="T23" s="23"/>
      <c r="U23" s="86"/>
      <c r="V23" s="86"/>
      <c r="W23" s="234"/>
      <c r="X23" s="235"/>
      <c r="Y23" s="423"/>
      <c r="Z23" s="424"/>
    </row>
    <row r="24" spans="1:26" x14ac:dyDescent="0.25">
      <c r="A24" s="85" t="s">
        <v>884</v>
      </c>
      <c r="B24" s="86">
        <f>IF(E24="","",'Vizsgaszerv adatai'!$D$64)</f>
        <v>74057</v>
      </c>
      <c r="C24" s="86">
        <f t="shared" si="1"/>
        <v>22</v>
      </c>
      <c r="D24" s="86">
        <f t="shared" si="2"/>
        <v>2020</v>
      </c>
      <c r="E24" s="23" t="s">
        <v>911</v>
      </c>
      <c r="F24" s="23"/>
      <c r="G24" s="86"/>
      <c r="H24" s="23"/>
      <c r="I24" s="554"/>
      <c r="J24" s="23"/>
      <c r="K24" s="23"/>
      <c r="L24" s="23" t="str">
        <f t="shared" si="0"/>
        <v/>
      </c>
      <c r="M24" s="23"/>
      <c r="N24" s="23"/>
      <c r="O24" s="23"/>
      <c r="P24" s="23"/>
      <c r="Q24" s="8" t="str">
        <f>IF(P24="","",VLOOKUP(P24,'Ir szám'!$A$3:$B$4100,2))</f>
        <v/>
      </c>
      <c r="R24" s="23"/>
      <c r="S24" s="23"/>
      <c r="T24" s="23"/>
      <c r="U24" s="86"/>
      <c r="V24" s="86"/>
      <c r="W24" s="234"/>
      <c r="X24" s="235"/>
      <c r="Y24" s="423"/>
      <c r="Z24" s="424"/>
    </row>
    <row r="25" spans="1:26" x14ac:dyDescent="0.25">
      <c r="A25" s="85" t="s">
        <v>885</v>
      </c>
      <c r="B25" s="86">
        <f>IF(E25="","",'Vizsgaszerv adatai'!$D$64)</f>
        <v>74057</v>
      </c>
      <c r="C25" s="86">
        <f t="shared" si="1"/>
        <v>23</v>
      </c>
      <c r="D25" s="86">
        <f t="shared" si="2"/>
        <v>2020</v>
      </c>
      <c r="E25" s="23" t="s">
        <v>912</v>
      </c>
      <c r="F25" s="23"/>
      <c r="G25" s="86"/>
      <c r="H25" s="23"/>
      <c r="I25" s="554"/>
      <c r="J25" s="23"/>
      <c r="K25" s="23"/>
      <c r="L25" s="23" t="str">
        <f t="shared" si="0"/>
        <v/>
      </c>
      <c r="M25" s="23"/>
      <c r="N25" s="23"/>
      <c r="O25" s="23"/>
      <c r="P25" s="23"/>
      <c r="Q25" s="8" t="str">
        <f>IF(P25="","",VLOOKUP(P25,'Ir szám'!$A$3:$B$4100,2))</f>
        <v/>
      </c>
      <c r="R25" s="23"/>
      <c r="S25" s="23"/>
      <c r="T25" s="23"/>
      <c r="U25" s="86"/>
      <c r="V25" s="86"/>
      <c r="W25" s="234"/>
      <c r="X25" s="235"/>
      <c r="Y25" s="423"/>
      <c r="Z25" s="424"/>
    </row>
    <row r="26" spans="1:26" x14ac:dyDescent="0.25">
      <c r="A26" s="85" t="s">
        <v>886</v>
      </c>
      <c r="B26" s="86">
        <f>IF(E26="","",'Vizsgaszerv adatai'!$D$64)</f>
        <v>74057</v>
      </c>
      <c r="C26" s="86">
        <f t="shared" si="1"/>
        <v>24</v>
      </c>
      <c r="D26" s="86">
        <f t="shared" si="2"/>
        <v>2020</v>
      </c>
      <c r="E26" s="23" t="s">
        <v>913</v>
      </c>
      <c r="F26" s="23"/>
      <c r="G26" s="86"/>
      <c r="H26" s="23"/>
      <c r="I26" s="554"/>
      <c r="J26" s="23"/>
      <c r="K26" s="23"/>
      <c r="L26" s="23" t="str">
        <f t="shared" si="0"/>
        <v/>
      </c>
      <c r="M26" s="23"/>
      <c r="N26" s="23"/>
      <c r="O26" s="23"/>
      <c r="P26" s="23"/>
      <c r="Q26" s="8" t="str">
        <f>IF(P26="","",VLOOKUP(P26,'Ir szám'!$A$3:$B$4100,2))</f>
        <v/>
      </c>
      <c r="R26" s="23"/>
      <c r="S26" s="23"/>
      <c r="T26" s="23"/>
      <c r="U26" s="86"/>
      <c r="V26" s="86"/>
      <c r="W26" s="234"/>
      <c r="X26" s="235"/>
      <c r="Y26" s="423"/>
      <c r="Z26" s="424"/>
    </row>
    <row r="27" spans="1:26" x14ac:dyDescent="0.25">
      <c r="A27" s="85" t="s">
        <v>887</v>
      </c>
      <c r="B27" s="86">
        <f>IF(E27="","",'Vizsgaszerv adatai'!$D$64)</f>
        <v>74057</v>
      </c>
      <c r="C27" s="86">
        <f t="shared" si="1"/>
        <v>25</v>
      </c>
      <c r="D27" s="86">
        <f t="shared" si="2"/>
        <v>2020</v>
      </c>
      <c r="E27" s="23" t="s">
        <v>914</v>
      </c>
      <c r="F27" s="23"/>
      <c r="G27" s="86"/>
      <c r="H27" s="23"/>
      <c r="I27" s="554"/>
      <c r="J27" s="23"/>
      <c r="K27" s="23"/>
      <c r="L27" s="23" t="str">
        <f t="shared" si="0"/>
        <v/>
      </c>
      <c r="M27" s="23"/>
      <c r="N27" s="23"/>
      <c r="O27" s="23"/>
      <c r="P27" s="23"/>
      <c r="Q27" s="8" t="str">
        <f>IF(P27="","",VLOOKUP(P27,'Ir szám'!$A$3:$B$4100,2))</f>
        <v/>
      </c>
      <c r="R27" s="23"/>
      <c r="S27" s="23"/>
      <c r="T27" s="23"/>
      <c r="U27" s="86"/>
      <c r="V27" s="86"/>
      <c r="W27" s="234"/>
      <c r="X27" s="235"/>
      <c r="Y27" s="423"/>
      <c r="Z27" s="424"/>
    </row>
    <row r="28" spans="1:26" x14ac:dyDescent="0.25">
      <c r="A28" s="85" t="s">
        <v>888</v>
      </c>
      <c r="B28" s="86">
        <f>IF(E28="","",'Vizsgaszerv adatai'!$D$64)</f>
        <v>74057</v>
      </c>
      <c r="C28" s="86">
        <f t="shared" si="1"/>
        <v>26</v>
      </c>
      <c r="D28" s="86">
        <f t="shared" si="2"/>
        <v>2020</v>
      </c>
      <c r="E28" s="23" t="s">
        <v>915</v>
      </c>
      <c r="F28" s="23"/>
      <c r="G28" s="86"/>
      <c r="H28" s="23"/>
      <c r="I28" s="554"/>
      <c r="J28" s="23"/>
      <c r="K28" s="23"/>
      <c r="L28" s="23" t="str">
        <f t="shared" si="0"/>
        <v/>
      </c>
      <c r="M28" s="23"/>
      <c r="N28" s="23"/>
      <c r="O28" s="23"/>
      <c r="P28" s="23"/>
      <c r="Q28" s="8" t="str">
        <f>IF(P28="","",VLOOKUP(P28,'Ir szám'!$A$3:$B$4100,2))</f>
        <v/>
      </c>
      <c r="R28" s="23"/>
      <c r="S28" s="23"/>
      <c r="T28" s="23"/>
      <c r="U28" s="86"/>
      <c r="V28" s="86"/>
      <c r="W28" s="234"/>
      <c r="X28" s="235"/>
      <c r="Y28" s="423"/>
      <c r="Z28" s="424"/>
    </row>
    <row r="29" spans="1:26" x14ac:dyDescent="0.25">
      <c r="A29" s="85" t="s">
        <v>889</v>
      </c>
      <c r="B29" s="86">
        <f>IF(E29="","",'Vizsgaszerv adatai'!$D$64)</f>
        <v>74057</v>
      </c>
      <c r="C29" s="86">
        <f t="shared" si="1"/>
        <v>27</v>
      </c>
      <c r="D29" s="86">
        <f t="shared" si="2"/>
        <v>2020</v>
      </c>
      <c r="E29" s="23" t="s">
        <v>916</v>
      </c>
      <c r="F29" s="23"/>
      <c r="G29" s="86"/>
      <c r="H29" s="23"/>
      <c r="I29" s="554"/>
      <c r="J29" s="23"/>
      <c r="K29" s="23"/>
      <c r="L29" s="23" t="str">
        <f t="shared" si="0"/>
        <v/>
      </c>
      <c r="M29" s="23"/>
      <c r="N29" s="23"/>
      <c r="O29" s="23"/>
      <c r="P29" s="23"/>
      <c r="Q29" s="8" t="str">
        <f>IF(P29="","",VLOOKUP(P29,'Ir szám'!$A$3:$B$4100,2))</f>
        <v/>
      </c>
      <c r="R29" s="23"/>
      <c r="S29" s="23"/>
      <c r="T29" s="23"/>
      <c r="U29" s="86"/>
      <c r="V29" s="86"/>
      <c r="W29" s="234"/>
      <c r="X29" s="235"/>
      <c r="Y29" s="423"/>
      <c r="Z29" s="424"/>
    </row>
    <row r="30" spans="1:26" x14ac:dyDescent="0.25">
      <c r="A30" s="85" t="s">
        <v>890</v>
      </c>
      <c r="B30" s="86">
        <f>IF(E30="","",'Vizsgaszerv adatai'!$D$64)</f>
        <v>74057</v>
      </c>
      <c r="C30" s="86">
        <f t="shared" si="1"/>
        <v>28</v>
      </c>
      <c r="D30" s="86">
        <f t="shared" si="2"/>
        <v>2020</v>
      </c>
      <c r="E30" s="23" t="s">
        <v>917</v>
      </c>
      <c r="F30" s="23"/>
      <c r="G30" s="86"/>
      <c r="H30" s="23"/>
      <c r="I30" s="554"/>
      <c r="J30" s="23"/>
      <c r="K30" s="23"/>
      <c r="L30" s="23" t="str">
        <f t="shared" si="0"/>
        <v/>
      </c>
      <c r="M30" s="23"/>
      <c r="N30" s="23"/>
      <c r="O30" s="23"/>
      <c r="P30" s="23"/>
      <c r="Q30" s="8" t="str">
        <f>IF(P30="","",VLOOKUP(P30,'Ir szám'!$A$3:$B$4100,2))</f>
        <v/>
      </c>
      <c r="R30" s="23"/>
      <c r="S30" s="23"/>
      <c r="T30" s="23"/>
      <c r="U30" s="86"/>
      <c r="V30" s="86"/>
      <c r="W30" s="234"/>
      <c r="X30" s="235"/>
      <c r="Y30" s="423"/>
      <c r="Z30" s="424"/>
    </row>
    <row r="31" spans="1:26" x14ac:dyDescent="0.25">
      <c r="A31" s="85" t="s">
        <v>891</v>
      </c>
      <c r="B31" s="86">
        <f>IF(E31="","",'Vizsgaszerv adatai'!$D$64)</f>
        <v>74057</v>
      </c>
      <c r="C31" s="86">
        <f t="shared" si="1"/>
        <v>29</v>
      </c>
      <c r="D31" s="86">
        <f t="shared" si="2"/>
        <v>2020</v>
      </c>
      <c r="E31" s="23" t="s">
        <v>918</v>
      </c>
      <c r="F31" s="23"/>
      <c r="G31" s="86"/>
      <c r="H31" s="23"/>
      <c r="I31" s="554"/>
      <c r="J31" s="23"/>
      <c r="K31" s="23"/>
      <c r="L31" s="23" t="str">
        <f t="shared" si="0"/>
        <v/>
      </c>
      <c r="M31" s="23"/>
      <c r="N31" s="23"/>
      <c r="O31" s="23"/>
      <c r="P31" s="23"/>
      <c r="Q31" s="8" t="str">
        <f>IF(P31="","",VLOOKUP(P31,'Ir szám'!$A$3:$B$4100,2))</f>
        <v/>
      </c>
      <c r="R31" s="23"/>
      <c r="S31" s="23"/>
      <c r="T31" s="23"/>
      <c r="U31" s="86"/>
      <c r="V31" s="86"/>
      <c r="W31" s="234"/>
      <c r="X31" s="235"/>
      <c r="Y31" s="423"/>
      <c r="Z31" s="424"/>
    </row>
    <row r="32" spans="1:26" x14ac:dyDescent="0.25">
      <c r="A32" s="85" t="s">
        <v>892</v>
      </c>
      <c r="B32" s="86">
        <f>IF(E32="","",'Vizsgaszerv adatai'!$D$64)</f>
        <v>74057</v>
      </c>
      <c r="C32" s="86">
        <f t="shared" si="1"/>
        <v>30</v>
      </c>
      <c r="D32" s="86">
        <f t="shared" si="2"/>
        <v>2020</v>
      </c>
      <c r="E32" s="23" t="s">
        <v>919</v>
      </c>
      <c r="F32" s="23"/>
      <c r="G32" s="86"/>
      <c r="H32" s="23"/>
      <c r="I32" s="554"/>
      <c r="J32" s="23"/>
      <c r="K32" s="23"/>
      <c r="L32" s="23" t="str">
        <f t="shared" si="0"/>
        <v/>
      </c>
      <c r="M32" s="23"/>
      <c r="N32" s="23"/>
      <c r="O32" s="23"/>
      <c r="P32" s="23"/>
      <c r="Q32" s="8" t="str">
        <f>IF(P32="","",VLOOKUP(P32,'Ir szám'!$A$3:$B$4100,2))</f>
        <v/>
      </c>
      <c r="R32" s="23"/>
      <c r="S32" s="23"/>
      <c r="T32" s="23"/>
      <c r="U32" s="86"/>
      <c r="V32" s="86"/>
      <c r="W32" s="234"/>
      <c r="X32" s="235"/>
      <c r="Y32" s="423"/>
      <c r="Z32" s="424"/>
    </row>
    <row r="33" spans="1:26" x14ac:dyDescent="0.25">
      <c r="A33" s="85" t="s">
        <v>799</v>
      </c>
      <c r="B33" s="86" t="str">
        <f>IF(E33="","",'Vizsgaszerv adatai'!$D$64)</f>
        <v/>
      </c>
      <c r="C33" s="86" t="str">
        <f t="shared" si="1"/>
        <v/>
      </c>
      <c r="D33" s="86" t="str">
        <f t="shared" si="2"/>
        <v/>
      </c>
      <c r="E33" s="23"/>
      <c r="F33" s="23"/>
      <c r="G33" s="86"/>
      <c r="H33" s="23"/>
      <c r="I33" s="554"/>
      <c r="J33" s="23"/>
      <c r="K33" s="23"/>
      <c r="L33" s="23" t="str">
        <f t="shared" si="0"/>
        <v/>
      </c>
      <c r="M33" s="23"/>
      <c r="N33" s="23"/>
      <c r="O33" s="23"/>
      <c r="P33" s="23"/>
      <c r="Q33" s="8" t="str">
        <f>IF(P33="","",VLOOKUP(P33,'Ir szám'!$A$3:$B$4100,2))</f>
        <v/>
      </c>
      <c r="R33" s="23"/>
      <c r="S33" s="23"/>
      <c r="T33" s="23"/>
      <c r="U33" s="86"/>
      <c r="V33" s="86"/>
      <c r="W33" s="234"/>
      <c r="X33" s="235"/>
      <c r="Y33" s="423"/>
      <c r="Z33" s="424"/>
    </row>
    <row r="34" spans="1:26" x14ac:dyDescent="0.25">
      <c r="A34" s="85" t="s">
        <v>817</v>
      </c>
      <c r="B34" s="86" t="str">
        <f>IF(E34="","",'Vizsgaszerv adatai'!$D$64)</f>
        <v/>
      </c>
      <c r="C34" s="86" t="str">
        <f t="shared" si="1"/>
        <v/>
      </c>
      <c r="D34" s="86" t="str">
        <f t="shared" si="2"/>
        <v/>
      </c>
      <c r="E34" s="23"/>
      <c r="F34" s="23"/>
      <c r="G34" s="86"/>
      <c r="H34" s="23"/>
      <c r="I34" s="554"/>
      <c r="J34" s="23"/>
      <c r="K34" s="23"/>
      <c r="L34" s="23" t="str">
        <f t="shared" si="0"/>
        <v/>
      </c>
      <c r="M34" s="23"/>
      <c r="N34" s="23"/>
      <c r="O34" s="23"/>
      <c r="P34" s="23"/>
      <c r="Q34" s="8" t="str">
        <f>IF(P34="","",VLOOKUP(P34,'Ir szám'!$A$3:$B$4100,2))</f>
        <v/>
      </c>
      <c r="R34" s="23"/>
      <c r="S34" s="23"/>
      <c r="T34" s="23"/>
      <c r="U34" s="86"/>
      <c r="V34" s="86"/>
      <c r="W34" s="234"/>
      <c r="X34" s="235"/>
      <c r="Y34" s="423"/>
      <c r="Z34" s="424"/>
    </row>
    <row r="35" spans="1:26" x14ac:dyDescent="0.25">
      <c r="A35" s="85" t="s">
        <v>893</v>
      </c>
      <c r="B35" s="86" t="str">
        <f>IF(E35="","",'Vizsgaszerv adatai'!$D$64)</f>
        <v/>
      </c>
      <c r="C35" s="86" t="str">
        <f t="shared" si="1"/>
        <v/>
      </c>
      <c r="D35" s="86" t="str">
        <f t="shared" si="2"/>
        <v/>
      </c>
      <c r="E35" s="23"/>
      <c r="F35" s="23"/>
      <c r="G35" s="86"/>
      <c r="H35" s="23"/>
      <c r="I35" s="554"/>
      <c r="J35" s="23"/>
      <c r="K35" s="23"/>
      <c r="L35" s="23" t="str">
        <f t="shared" si="0"/>
        <v/>
      </c>
      <c r="M35" s="23"/>
      <c r="N35" s="23"/>
      <c r="O35" s="23"/>
      <c r="P35" s="23"/>
      <c r="Q35" s="8" t="str">
        <f>IF(P35="","",VLOOKUP(P35,'Ir szám'!$A$3:$B$4100,2))</f>
        <v/>
      </c>
      <c r="R35" s="23"/>
      <c r="S35" s="23"/>
      <c r="T35" s="23"/>
      <c r="U35" s="86"/>
      <c r="V35" s="86"/>
      <c r="W35" s="234"/>
      <c r="X35" s="235"/>
      <c r="Y35" s="423"/>
      <c r="Z35" s="424"/>
    </row>
    <row r="36" spans="1:26" x14ac:dyDescent="0.25">
      <c r="A36" s="85" t="s">
        <v>807</v>
      </c>
      <c r="B36" s="86" t="str">
        <f>IF(E36="","",'Vizsgaszerv adatai'!$D$64)</f>
        <v/>
      </c>
      <c r="C36" s="86" t="str">
        <f t="shared" si="1"/>
        <v/>
      </c>
      <c r="D36" s="86" t="str">
        <f t="shared" si="2"/>
        <v/>
      </c>
      <c r="E36" s="23"/>
      <c r="F36" s="23"/>
      <c r="G36" s="86"/>
      <c r="H36" s="23"/>
      <c r="I36" s="554"/>
      <c r="J36" s="23"/>
      <c r="K36" s="23"/>
      <c r="L36" s="23" t="str">
        <f t="shared" si="0"/>
        <v/>
      </c>
      <c r="M36" s="23"/>
      <c r="N36" s="23"/>
      <c r="O36" s="23"/>
      <c r="P36" s="23"/>
      <c r="Q36" s="8" t="str">
        <f>IF(P36="","",VLOOKUP(P36,'Ir szám'!$A$3:$B$4100,2))</f>
        <v/>
      </c>
      <c r="R36" s="23"/>
      <c r="S36" s="23"/>
      <c r="T36" s="23"/>
      <c r="U36" s="86"/>
      <c r="V36" s="86"/>
      <c r="W36" s="234"/>
      <c r="X36" s="235"/>
      <c r="Y36" s="423"/>
      <c r="Z36" s="424"/>
    </row>
    <row r="37" spans="1:26" ht="15.75" hidden="1" thickBot="1" x14ac:dyDescent="0.3">
      <c r="A37" s="85" t="s">
        <v>800</v>
      </c>
      <c r="B37" s="86" t="str">
        <f>IF(E37="","",'Vizsgaszerv adatai'!$D$64)</f>
        <v/>
      </c>
      <c r="C37" s="86" t="str">
        <f t="shared" si="1"/>
        <v/>
      </c>
      <c r="D37" s="86" t="str">
        <f t="shared" si="2"/>
        <v/>
      </c>
      <c r="E37" s="23"/>
      <c r="F37" s="23"/>
      <c r="G37" s="86"/>
      <c r="H37" s="23"/>
      <c r="I37" s="23"/>
      <c r="J37" s="23"/>
      <c r="K37" s="23"/>
      <c r="L37" s="23" t="str">
        <f t="shared" si="0"/>
        <v/>
      </c>
      <c r="M37" s="23"/>
      <c r="N37" s="23"/>
      <c r="O37" s="23"/>
      <c r="P37" s="23"/>
      <c r="Q37" s="8" t="str">
        <f>IF(P37="","",VLOOKUP(P37,'Ir szám'!$A$3:$B$4100,2))</f>
        <v/>
      </c>
      <c r="R37" s="23"/>
      <c r="S37" s="23"/>
      <c r="T37" s="23"/>
      <c r="U37" s="86"/>
      <c r="V37" s="86"/>
      <c r="W37" s="234"/>
      <c r="X37" s="235"/>
      <c r="Y37" s="427"/>
      <c r="Z37" s="428"/>
    </row>
    <row r="38" spans="1:26" x14ac:dyDescent="0.25">
      <c r="A38" s="87"/>
      <c r="F38" s="5" t="s">
        <v>921</v>
      </c>
      <c r="G38" s="88">
        <f>COUNTIFS(G3:G37,"nő")</f>
        <v>0</v>
      </c>
    </row>
    <row r="39" spans="1:26" x14ac:dyDescent="0.25">
      <c r="F39" s="5" t="s">
        <v>922</v>
      </c>
      <c r="G39" s="88">
        <f>COUNTIFS(G3:G37,"férfi")</f>
        <v>0</v>
      </c>
    </row>
    <row r="1000" spans="1:2" x14ac:dyDescent="0.25">
      <c r="A1000" s="457" t="s">
        <v>7840</v>
      </c>
      <c r="B1000" s="457" t="s">
        <v>7841</v>
      </c>
    </row>
  </sheetData>
  <mergeCells count="3">
    <mergeCell ref="A1:E1"/>
    <mergeCell ref="P1:S1"/>
    <mergeCell ref="U1:W1"/>
  </mergeCells>
  <conditionalFormatting sqref="E3:J37">
    <cfRule type="cellIs" dxfId="108" priority="23" operator="equal">
      <formula>0</formula>
    </cfRule>
    <cfRule type="cellIs" dxfId="107" priority="24" operator="equal">
      <formula>""""""</formula>
    </cfRule>
  </conditionalFormatting>
  <conditionalFormatting sqref="K3:K37">
    <cfRule type="cellIs" dxfId="106" priority="21" operator="equal">
      <formula>0</formula>
    </cfRule>
    <cfRule type="cellIs" dxfId="105" priority="22" operator="equal">
      <formula>""""""</formula>
    </cfRule>
  </conditionalFormatting>
  <conditionalFormatting sqref="M3:P37">
    <cfRule type="cellIs" dxfId="104" priority="19" operator="equal">
      <formula>0</formula>
    </cfRule>
    <cfRule type="cellIs" dxfId="103" priority="20" operator="equal">
      <formula>""""""</formula>
    </cfRule>
  </conditionalFormatting>
  <conditionalFormatting sqref="R3:S37">
    <cfRule type="cellIs" dxfId="102" priority="17" operator="equal">
      <formula>0</formula>
    </cfRule>
    <cfRule type="cellIs" dxfId="101" priority="18" operator="equal">
      <formula>""""""</formula>
    </cfRule>
  </conditionalFormatting>
  <conditionalFormatting sqref="T3:T37">
    <cfRule type="cellIs" dxfId="100" priority="15" operator="equal">
      <formula>0</formula>
    </cfRule>
    <cfRule type="cellIs" dxfId="99" priority="16" operator="equal">
      <formula>""""""</formula>
    </cfRule>
  </conditionalFormatting>
  <conditionalFormatting sqref="U3:U37">
    <cfRule type="cellIs" dxfId="98" priority="13" operator="equal">
      <formula>0</formula>
    </cfRule>
    <cfRule type="cellIs" dxfId="97" priority="14" operator="equal">
      <formula>""""""</formula>
    </cfRule>
  </conditionalFormatting>
  <conditionalFormatting sqref="V3:W37">
    <cfRule type="cellIs" dxfId="96" priority="11" operator="equal">
      <formula>0</formula>
    </cfRule>
    <cfRule type="cellIs" dxfId="95" priority="12" operator="equal">
      <formula>""""""</formula>
    </cfRule>
  </conditionalFormatting>
  <conditionalFormatting sqref="X3">
    <cfRule type="cellIs" dxfId="94" priority="9" operator="equal">
      <formula>0</formula>
    </cfRule>
    <cfRule type="cellIs" dxfId="93" priority="10" operator="equal">
      <formula>""""""</formula>
    </cfRule>
  </conditionalFormatting>
  <conditionalFormatting sqref="X4:X37">
    <cfRule type="cellIs" dxfId="92" priority="7" operator="equal">
      <formula>0</formula>
    </cfRule>
    <cfRule type="cellIs" dxfId="91" priority="8" operator="equal">
      <formula>""""""</formula>
    </cfRule>
  </conditionalFormatting>
  <conditionalFormatting sqref="Y3:Z3">
    <cfRule type="cellIs" dxfId="90" priority="5" operator="equal">
      <formula>0</formula>
    </cfRule>
    <cfRule type="cellIs" dxfId="89" priority="6" operator="equal">
      <formula>""""""</formula>
    </cfRule>
  </conditionalFormatting>
  <conditionalFormatting sqref="Y4:Z37">
    <cfRule type="cellIs" dxfId="88" priority="3" operator="equal">
      <formula>0</formula>
    </cfRule>
    <cfRule type="cellIs" dxfId="87" priority="4" operator="equal">
      <formula>""""""</formula>
    </cfRule>
  </conditionalFormatting>
  <conditionalFormatting sqref="D3">
    <cfRule type="cellIs" dxfId="86" priority="1" operator="equal">
      <formula>0</formula>
    </cfRule>
    <cfRule type="cellIs" dxfId="85" priority="2" operator="equal">
      <formula>""""""</formula>
    </cfRule>
  </conditionalFormatting>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A1004"/>
  <sheetViews>
    <sheetView topLeftCell="A2" zoomScale="85" zoomScaleNormal="85" workbookViewId="0">
      <selection activeCell="A4" sqref="A4:B4"/>
    </sheetView>
  </sheetViews>
  <sheetFormatPr defaultRowHeight="15" x14ac:dyDescent="0.25"/>
  <cols>
    <col min="1" max="1" width="5.140625" style="5" customWidth="1"/>
    <col min="2" max="2" width="51.7109375" style="5" customWidth="1"/>
    <col min="3" max="4" width="11.7109375" style="5" customWidth="1"/>
    <col min="5" max="5" width="3.85546875" style="5" customWidth="1"/>
    <col min="6" max="6" width="16.5703125" style="5" customWidth="1"/>
    <col min="7" max="7" width="3.85546875" style="5" customWidth="1"/>
    <col min="8" max="8" width="18.28515625" style="5" customWidth="1"/>
    <col min="9" max="9" width="5.85546875" style="311" customWidth="1"/>
    <col min="10" max="10" width="9.85546875" style="5" customWidth="1"/>
    <col min="11" max="12" width="9.140625" style="5"/>
    <col min="13" max="13" width="9.140625" style="585"/>
    <col min="14" max="14" width="11.7109375" style="5" customWidth="1"/>
    <col min="15" max="16384" width="9.140625" style="5"/>
  </cols>
  <sheetData>
    <row r="1" spans="1:13" ht="9.75" hidden="1" customHeight="1" x14ac:dyDescent="0.25"/>
    <row r="2" spans="1:13" ht="29.25" customHeight="1" x14ac:dyDescent="0.25">
      <c r="A2" s="748" t="str">
        <f>CONCATENATE("a(z) ",'Szakképesítés adatai'!C3," (",'Szakképesítés adatai'!C5,") "," szakképesítéshez")</f>
        <v>a(z) Aranykalászos gazda (31 621 02)  szakképesítéshez</v>
      </c>
      <c r="B2" s="748"/>
      <c r="C2" s="748"/>
      <c r="D2" s="748"/>
      <c r="E2" s="748"/>
      <c r="F2" s="748"/>
      <c r="G2" s="748"/>
      <c r="H2" s="748"/>
      <c r="I2" s="748"/>
      <c r="J2" s="748"/>
    </row>
    <row r="3" spans="1:13" ht="9" customHeight="1" x14ac:dyDescent="0.25">
      <c r="B3" s="271"/>
      <c r="C3" s="271"/>
      <c r="D3" s="271"/>
      <c r="E3" s="271"/>
      <c r="F3" s="271"/>
      <c r="G3" s="271"/>
      <c r="H3" s="271"/>
      <c r="I3" s="308"/>
      <c r="J3" s="271"/>
    </row>
    <row r="4" spans="1:13" ht="33" customHeight="1" x14ac:dyDescent="0.25">
      <c r="A4" s="731" t="s">
        <v>7768</v>
      </c>
      <c r="B4" s="731"/>
      <c r="C4" s="731" t="str">
        <f>'Vizsgaszerv adatai'!C9</f>
        <v>Herman Ottó Intézet Nonprofit KFT.</v>
      </c>
      <c r="D4" s="731"/>
      <c r="E4" s="731"/>
      <c r="F4" s="731"/>
      <c r="G4" s="731"/>
      <c r="H4" s="731"/>
      <c r="I4" s="731"/>
      <c r="J4" s="731"/>
    </row>
    <row r="5" spans="1:13" ht="15" customHeight="1" x14ac:dyDescent="0.25">
      <c r="A5" s="731" t="s">
        <v>7769</v>
      </c>
      <c r="B5" s="731"/>
      <c r="C5" s="731" t="str">
        <f>'Vizsgaszerv adatai'!C11</f>
        <v>1223, Budapest, Park u. 2.</v>
      </c>
      <c r="D5" s="731"/>
      <c r="E5" s="731"/>
      <c r="F5" s="731"/>
      <c r="G5" s="731"/>
      <c r="H5" s="731"/>
      <c r="I5" s="731"/>
      <c r="J5" s="731"/>
    </row>
    <row r="6" spans="1:13" ht="15" customHeight="1" x14ac:dyDescent="0.25">
      <c r="A6" s="731" t="s">
        <v>7770</v>
      </c>
      <c r="B6" s="731"/>
      <c r="C6" s="731" t="str">
        <f>'Vizsgaszerv adatai'!C20</f>
        <v>134/2004. (IX.15) FVM</v>
      </c>
      <c r="D6" s="731"/>
      <c r="E6" s="731"/>
      <c r="F6" s="731"/>
      <c r="G6" s="731"/>
      <c r="H6" s="731"/>
      <c r="I6" s="731"/>
      <c r="J6" s="731"/>
    </row>
    <row r="7" spans="1:13" ht="15" customHeight="1" x14ac:dyDescent="0.25">
      <c r="A7" s="731" t="s">
        <v>7771</v>
      </c>
      <c r="B7" s="731"/>
      <c r="C7" s="731" t="str">
        <f>'Vizsgaszerv adatai'!C19</f>
        <v>15329004 8532 312 01</v>
      </c>
      <c r="D7" s="731"/>
      <c r="E7" s="731"/>
      <c r="F7" s="731"/>
      <c r="G7" s="731"/>
      <c r="H7" s="731"/>
      <c r="I7" s="731"/>
      <c r="J7" s="731"/>
    </row>
    <row r="8" spans="1:13" ht="8.25" customHeight="1" x14ac:dyDescent="0.25">
      <c r="B8" s="271"/>
      <c r="C8" s="271"/>
      <c r="D8" s="271"/>
      <c r="E8" s="271"/>
      <c r="F8" s="271"/>
      <c r="G8" s="271"/>
      <c r="H8" s="271"/>
      <c r="I8" s="308"/>
      <c r="J8" s="271"/>
    </row>
    <row r="9" spans="1:13" ht="12.95" customHeight="1" x14ac:dyDescent="0.25">
      <c r="A9" s="732" t="s">
        <v>7767</v>
      </c>
      <c r="B9" s="732"/>
    </row>
    <row r="10" spans="1:13" ht="12.95" customHeight="1" x14ac:dyDescent="0.25">
      <c r="B10" s="270" t="str">
        <f>'Vizsgaszerv adatai'!C66</f>
        <v>Ál Péter</v>
      </c>
      <c r="C10" s="5" t="str">
        <f>'Vizsgaszerv adatai'!B66</f>
        <v>vb. elnöke</v>
      </c>
    </row>
    <row r="11" spans="1:13" ht="12.95" customHeight="1" x14ac:dyDescent="0.25">
      <c r="B11" s="270" t="str">
        <f>'Vizsgaszerv adatai'!C68</f>
        <v>Kő Pál</v>
      </c>
      <c r="C11" s="5" t="str">
        <f>'Vizsgaszerv adatai'!B68</f>
        <v>vb. tagja</v>
      </c>
    </row>
    <row r="12" spans="1:13" ht="12.95" customHeight="1" x14ac:dyDescent="0.25">
      <c r="B12" s="270" t="str">
        <f>'Vizsgaszerv adatai'!C70</f>
        <v>Ács Éva</v>
      </c>
      <c r="C12" s="5" t="str">
        <f>'Vizsgaszerv adatai'!B70</f>
        <v>vb. tagja</v>
      </c>
    </row>
    <row r="13" spans="1:13" ht="12.95" customHeight="1" x14ac:dyDescent="0.25">
      <c r="B13" s="270" t="str">
        <f>'Vizsgaszerv adatai'!C72</f>
        <v>Nagy Anikó</v>
      </c>
      <c r="C13" s="5" t="str">
        <f>'Vizsgaszerv adatai'!B72</f>
        <v>vb. tagja</v>
      </c>
    </row>
    <row r="14" spans="1:13" ht="7.5" customHeight="1" x14ac:dyDescent="0.25">
      <c r="B14" s="270"/>
    </row>
    <row r="15" spans="1:13" s="134" customFormat="1" ht="11.1" customHeight="1" x14ac:dyDescent="0.2">
      <c r="A15" s="733" t="s">
        <v>7772</v>
      </c>
      <c r="B15" s="733"/>
      <c r="C15" s="737"/>
      <c r="D15" s="737"/>
      <c r="E15" s="737"/>
      <c r="F15" s="737"/>
      <c r="I15" s="310"/>
      <c r="M15" s="586"/>
    </row>
    <row r="16" spans="1:13" s="134" customFormat="1" ht="11.1" customHeight="1" x14ac:dyDescent="0.2">
      <c r="B16" s="272" t="str">
        <f>IF('Vizsgaszerv adatai'!C77=0,"",'Vizsgaszerv adatai'!C77)</f>
        <v>Papp Pál</v>
      </c>
      <c r="C16" s="733" t="str">
        <f>'Vizsgaszerv adatai'!B77</f>
        <v>szóbeli</v>
      </c>
      <c r="D16" s="733"/>
      <c r="I16" s="310"/>
      <c r="M16" s="586"/>
    </row>
    <row r="17" spans="1:13" s="134" customFormat="1" ht="11.1" customHeight="1" x14ac:dyDescent="0.2">
      <c r="B17" s="272" t="str">
        <f>IF('Vizsgaszerv adatai'!C79=0,"",'Vizsgaszerv adatai'!C79)</f>
        <v/>
      </c>
      <c r="C17" s="733" t="str">
        <f>'Vizsgaszerv adatai'!B79</f>
        <v>szóbeli</v>
      </c>
      <c r="D17" s="733"/>
      <c r="I17" s="310"/>
      <c r="M17" s="586"/>
    </row>
    <row r="18" spans="1:13" s="134" customFormat="1" ht="11.1" customHeight="1" x14ac:dyDescent="0.2">
      <c r="B18" s="272" t="str">
        <f>IF('Vizsgaszerv adatai'!C81=0,"",'Vizsgaszerv adatai'!C81)</f>
        <v/>
      </c>
      <c r="C18" s="733" t="str">
        <f>'Vizsgaszerv adatai'!B81</f>
        <v>szóbeli</v>
      </c>
      <c r="D18" s="733"/>
      <c r="I18" s="310"/>
      <c r="M18" s="586"/>
    </row>
    <row r="19" spans="1:13" s="134" customFormat="1" ht="11.1" customHeight="1" x14ac:dyDescent="0.2">
      <c r="B19" s="272" t="str">
        <f>IF('Vizsgaszerv adatai'!C83=0,"",'Vizsgaszerv adatai'!C83)</f>
        <v/>
      </c>
      <c r="C19" s="733" t="str">
        <f>'Vizsgaszerv adatai'!B83</f>
        <v>szóbeli</v>
      </c>
      <c r="D19" s="733"/>
      <c r="I19" s="310"/>
      <c r="M19" s="586"/>
    </row>
    <row r="20" spans="1:13" s="134" customFormat="1" ht="11.1" customHeight="1" x14ac:dyDescent="0.2">
      <c r="B20" s="272" t="str">
        <f>IF('Vizsgaszerv adatai'!C85=0,"",'Vizsgaszerv adatai'!C85)</f>
        <v/>
      </c>
      <c r="C20" s="733" t="str">
        <f>'Vizsgaszerv adatai'!B85</f>
        <v>szóbeli</v>
      </c>
      <c r="D20" s="733"/>
      <c r="I20" s="310"/>
      <c r="M20" s="586"/>
    </row>
    <row r="21" spans="1:13" s="134" customFormat="1" ht="11.1" customHeight="1" x14ac:dyDescent="0.2">
      <c r="B21" s="272" t="str">
        <f>IF('Vizsgaszerv adatai'!C87=0,"",'Vizsgaszerv adatai'!C87)</f>
        <v>Tóth István</v>
      </c>
      <c r="C21" s="733" t="str">
        <f>'Vizsgaszerv adatai'!B87</f>
        <v>gyakorlat</v>
      </c>
      <c r="D21" s="733"/>
      <c r="I21" s="310"/>
      <c r="M21" s="586"/>
    </row>
    <row r="22" spans="1:13" s="134" customFormat="1" ht="11.1" customHeight="1" x14ac:dyDescent="0.2">
      <c r="B22" s="272" t="str">
        <f>IF('Vizsgaszerv adatai'!C89=0,"",'Vizsgaszerv adatai'!C89)</f>
        <v/>
      </c>
      <c r="C22" s="733" t="str">
        <f>'Vizsgaszerv adatai'!B89</f>
        <v>gyakorlat</v>
      </c>
      <c r="D22" s="733"/>
      <c r="I22" s="310"/>
      <c r="M22" s="586"/>
    </row>
    <row r="23" spans="1:13" s="134" customFormat="1" ht="11.1" customHeight="1" x14ac:dyDescent="0.2">
      <c r="B23" s="272" t="str">
        <f>IF('Vizsgaszerv adatai'!C91=0,"",'Vizsgaszerv adatai'!C91)</f>
        <v/>
      </c>
      <c r="C23" s="733" t="str">
        <f>'Vizsgaszerv adatai'!B91</f>
        <v>gyakorlat</v>
      </c>
      <c r="D23" s="733"/>
      <c r="I23" s="310"/>
      <c r="M23" s="586"/>
    </row>
    <row r="24" spans="1:13" s="134" customFormat="1" ht="11.1" customHeight="1" x14ac:dyDescent="0.2">
      <c r="B24" s="272" t="str">
        <f>IF('Vizsgaszerv adatai'!C93=0,"",'Vizsgaszerv adatai'!C93)</f>
        <v/>
      </c>
      <c r="C24" s="733" t="str">
        <f>'Vizsgaszerv adatai'!B93</f>
        <v>gyakorlat</v>
      </c>
      <c r="D24" s="733"/>
      <c r="I24" s="310"/>
      <c r="M24" s="586"/>
    </row>
    <row r="25" spans="1:13" s="134" customFormat="1" ht="11.1" customHeight="1" x14ac:dyDescent="0.2">
      <c r="B25" s="272" t="str">
        <f>IF('Vizsgaszerv adatai'!C95=0,"",'Vizsgaszerv adatai'!C95)</f>
        <v/>
      </c>
      <c r="C25" s="733" t="str">
        <f>'Vizsgaszerv adatai'!B95</f>
        <v>gyakorlat</v>
      </c>
      <c r="D25" s="733"/>
      <c r="I25" s="310"/>
      <c r="M25" s="586"/>
    </row>
    <row r="26" spans="1:13" s="134" customFormat="1" ht="11.1" customHeight="1" x14ac:dyDescent="0.2">
      <c r="B26" s="272" t="str">
        <f>IF('Vizsgaszerv adatai'!C98=0,"",'Vizsgaszerv adatai'!C98)</f>
        <v>Németh Ágota</v>
      </c>
      <c r="C26" s="733" t="str">
        <f>'Vizsgaszerv adatai'!B98</f>
        <v>írásbeli</v>
      </c>
      <c r="D26" s="733"/>
      <c r="I26" s="310"/>
      <c r="M26" s="586"/>
    </row>
    <row r="27" spans="1:13" s="134" customFormat="1" ht="11.1" customHeight="1" x14ac:dyDescent="0.2">
      <c r="B27" s="272" t="str">
        <f>IF('Vizsgaszerv adatai'!C99=0,"",'Vizsgaszerv adatai'!C99)</f>
        <v/>
      </c>
      <c r="C27" s="733" t="str">
        <f>'Vizsgaszerv adatai'!B99</f>
        <v>írásbeli</v>
      </c>
      <c r="D27" s="733"/>
      <c r="I27" s="310"/>
      <c r="M27" s="586"/>
    </row>
    <row r="28" spans="1:13" s="134" customFormat="1" ht="11.1" customHeight="1" x14ac:dyDescent="0.2">
      <c r="B28" s="272" t="str">
        <f>IF('Vizsgaszerv adatai'!C100=0,"",'Vizsgaszerv adatai'!C100)</f>
        <v/>
      </c>
      <c r="C28" s="733" t="str">
        <f>'Vizsgaszerv adatai'!B100</f>
        <v>írásbeli</v>
      </c>
      <c r="D28" s="733"/>
      <c r="I28" s="310"/>
      <c r="M28" s="586"/>
    </row>
    <row r="29" spans="1:13" s="134" customFormat="1" ht="11.1" customHeight="1" x14ac:dyDescent="0.2">
      <c r="B29" s="272" t="str">
        <f>IF('Vizsgaszerv adatai'!C101=0,"",'Vizsgaszerv adatai'!C101)</f>
        <v/>
      </c>
      <c r="C29" s="733" t="str">
        <f>'Vizsgaszerv adatai'!B101</f>
        <v>írásbeli</v>
      </c>
      <c r="D29" s="733"/>
      <c r="I29" s="310"/>
      <c r="M29" s="586"/>
    </row>
    <row r="30" spans="1:13" ht="6" customHeight="1" x14ac:dyDescent="0.25">
      <c r="B30" s="270"/>
    </row>
    <row r="31" spans="1:13" s="134" customFormat="1" ht="15" customHeight="1" x14ac:dyDescent="0.2">
      <c r="A31" s="733" t="s">
        <v>7773</v>
      </c>
      <c r="B31" s="733"/>
      <c r="C31" s="733"/>
      <c r="D31" s="733"/>
      <c r="E31" s="733"/>
      <c r="F31" s="737"/>
      <c r="G31" s="737"/>
      <c r="I31" s="310"/>
      <c r="M31" s="586"/>
    </row>
    <row r="32" spans="1:13" s="134" customFormat="1" ht="13.5" thickBot="1" x14ac:dyDescent="0.25">
      <c r="B32" s="272"/>
      <c r="I32" s="310"/>
      <c r="M32" s="586"/>
    </row>
    <row r="33" spans="1:13" s="134" customFormat="1" ht="29.25" customHeight="1" thickBot="1" x14ac:dyDescent="0.25">
      <c r="A33" s="738" t="s">
        <v>7832</v>
      </c>
      <c r="B33" s="739"/>
      <c r="C33" s="711"/>
      <c r="D33" s="711"/>
      <c r="E33" s="711"/>
      <c r="F33" s="711"/>
      <c r="G33" s="711"/>
      <c r="H33" s="711"/>
      <c r="I33" s="711"/>
      <c r="J33" s="712"/>
      <c r="M33" s="586"/>
    </row>
    <row r="34" spans="1:13" ht="6.75" customHeight="1" thickBot="1" x14ac:dyDescent="0.3">
      <c r="B34" s="270"/>
    </row>
    <row r="35" spans="1:13" ht="23.25" customHeight="1" thickBot="1" x14ac:dyDescent="0.3">
      <c r="A35" s="713" t="s">
        <v>7774</v>
      </c>
      <c r="B35" s="714"/>
      <c r="C35" s="711"/>
      <c r="D35" s="711"/>
      <c r="E35" s="711"/>
      <c r="F35" s="711"/>
      <c r="G35" s="711"/>
      <c r="H35" s="711"/>
      <c r="I35" s="711"/>
      <c r="J35" s="712"/>
    </row>
    <row r="36" spans="1:13" ht="15.75" thickBot="1" x14ac:dyDescent="0.3"/>
    <row r="37" spans="1:13" ht="24.75" customHeight="1" thickBot="1" x14ac:dyDescent="0.3">
      <c r="A37" s="742" t="s">
        <v>7765</v>
      </c>
      <c r="B37" s="743"/>
      <c r="C37" s="743"/>
      <c r="D37" s="743"/>
      <c r="E37" s="743"/>
      <c r="F37" s="743"/>
      <c r="G37" s="743"/>
      <c r="H37" s="743"/>
      <c r="I37" s="743"/>
      <c r="J37" s="744"/>
    </row>
    <row r="38" spans="1:13" ht="64.5" customHeight="1" thickBot="1" x14ac:dyDescent="0.3">
      <c r="A38" s="555" t="s">
        <v>757</v>
      </c>
      <c r="B38" s="556" t="s">
        <v>274</v>
      </c>
      <c r="C38" s="556" t="s">
        <v>7757</v>
      </c>
      <c r="D38" s="556" t="s">
        <v>7758</v>
      </c>
      <c r="E38" s="557" t="s">
        <v>7762</v>
      </c>
      <c r="F38" s="556" t="s">
        <v>7759</v>
      </c>
      <c r="G38" s="557" t="s">
        <v>7761</v>
      </c>
      <c r="H38" s="558" t="s">
        <v>7755</v>
      </c>
      <c r="I38" s="557" t="s">
        <v>7791</v>
      </c>
      <c r="J38" s="559" t="s">
        <v>7756</v>
      </c>
    </row>
    <row r="39" spans="1:13" x14ac:dyDescent="0.25">
      <c r="A39" s="729">
        <f>'Szakképesítés adatai'!A49</f>
        <v>1</v>
      </c>
      <c r="B39" s="730" t="str">
        <f>'Szakképesítés adatai'!B49</f>
        <v>-</v>
      </c>
      <c r="C39" s="724"/>
      <c r="D39" s="724"/>
      <c r="E39" s="266"/>
      <c r="F39" s="264" t="s">
        <v>7763</v>
      </c>
      <c r="G39" s="266"/>
      <c r="H39" s="268"/>
      <c r="I39" s="746">
        <f>'Szakképesítés adatai'!J63</f>
        <v>25</v>
      </c>
      <c r="J39" s="725">
        <f>'Vizsgaszerv adatai'!C113</f>
        <v>15</v>
      </c>
    </row>
    <row r="40" spans="1:13" x14ac:dyDescent="0.25">
      <c r="A40" s="726"/>
      <c r="B40" s="718"/>
      <c r="C40" s="720"/>
      <c r="D40" s="720"/>
      <c r="E40" s="64"/>
      <c r="F40" s="246" t="s">
        <v>7764</v>
      </c>
      <c r="G40" s="64"/>
      <c r="H40" s="22"/>
      <c r="I40" s="735"/>
      <c r="J40" s="722"/>
    </row>
    <row r="41" spans="1:13" x14ac:dyDescent="0.25">
      <c r="A41" s="726"/>
      <c r="B41" s="718"/>
      <c r="C41" s="720"/>
      <c r="D41" s="720"/>
      <c r="E41" s="64"/>
      <c r="F41" s="246" t="s">
        <v>7764</v>
      </c>
      <c r="G41" s="64"/>
      <c r="H41" s="22"/>
      <c r="I41" s="735"/>
      <c r="J41" s="722"/>
    </row>
    <row r="42" spans="1:13" x14ac:dyDescent="0.25">
      <c r="A42" s="726"/>
      <c r="B42" s="718"/>
      <c r="C42" s="720"/>
      <c r="D42" s="720"/>
      <c r="E42" s="64"/>
      <c r="F42" s="246" t="s">
        <v>7764</v>
      </c>
      <c r="G42" s="64"/>
      <c r="H42" s="22"/>
      <c r="I42" s="736"/>
      <c r="J42" s="722"/>
    </row>
    <row r="43" spans="1:13" x14ac:dyDescent="0.25">
      <c r="A43" s="726">
        <f>'Szakképesítés adatai'!A50</f>
        <v>2</v>
      </c>
      <c r="B43" s="718" t="str">
        <f>'Szakképesítés adatai'!B50</f>
        <v>-</v>
      </c>
      <c r="C43" s="720"/>
      <c r="D43" s="720"/>
      <c r="E43" s="64"/>
      <c r="F43" s="246" t="s">
        <v>7763</v>
      </c>
      <c r="G43" s="64"/>
      <c r="H43" s="22"/>
      <c r="I43" s="734">
        <f>'Szakképesítés adatai'!J64</f>
        <v>25</v>
      </c>
      <c r="J43" s="722">
        <f>J39</f>
        <v>15</v>
      </c>
    </row>
    <row r="44" spans="1:13" x14ac:dyDescent="0.25">
      <c r="A44" s="726"/>
      <c r="B44" s="718"/>
      <c r="C44" s="720"/>
      <c r="D44" s="720"/>
      <c r="E44" s="64"/>
      <c r="F44" s="246" t="s">
        <v>7764</v>
      </c>
      <c r="G44" s="64"/>
      <c r="H44" s="22"/>
      <c r="I44" s="735"/>
      <c r="J44" s="722"/>
    </row>
    <row r="45" spans="1:13" x14ac:dyDescent="0.25">
      <c r="A45" s="726"/>
      <c r="B45" s="718"/>
      <c r="C45" s="720"/>
      <c r="D45" s="720"/>
      <c r="E45" s="64"/>
      <c r="F45" s="246" t="s">
        <v>7764</v>
      </c>
      <c r="G45" s="64"/>
      <c r="H45" s="22"/>
      <c r="I45" s="735"/>
      <c r="J45" s="722"/>
    </row>
    <row r="46" spans="1:13" x14ac:dyDescent="0.25">
      <c r="A46" s="726"/>
      <c r="B46" s="718"/>
      <c r="C46" s="720"/>
      <c r="D46" s="720"/>
      <c r="E46" s="64"/>
      <c r="F46" s="246" t="s">
        <v>7764</v>
      </c>
      <c r="G46" s="64"/>
      <c r="H46" s="22"/>
      <c r="I46" s="736"/>
      <c r="J46" s="722"/>
    </row>
    <row r="47" spans="1:13" x14ac:dyDescent="0.25">
      <c r="A47" s="727">
        <f>'Szakképesítés adatai'!A51</f>
        <v>3</v>
      </c>
      <c r="B47" s="718" t="str">
        <f>'Szakképesítés adatai'!B51</f>
        <v>-</v>
      </c>
      <c r="C47" s="720"/>
      <c r="D47" s="720"/>
      <c r="E47" s="64"/>
      <c r="F47" s="246" t="s">
        <v>7763</v>
      </c>
      <c r="G47" s="64"/>
      <c r="H47" s="22"/>
      <c r="I47" s="734">
        <f>'Szakképesítés adatai'!J65</f>
        <v>25</v>
      </c>
      <c r="J47" s="722">
        <f>J$39</f>
        <v>15</v>
      </c>
    </row>
    <row r="48" spans="1:13" x14ac:dyDescent="0.25">
      <c r="A48" s="728"/>
      <c r="B48" s="718"/>
      <c r="C48" s="720"/>
      <c r="D48" s="720"/>
      <c r="E48" s="64"/>
      <c r="F48" s="246" t="s">
        <v>7764</v>
      </c>
      <c r="G48" s="64"/>
      <c r="H48" s="22"/>
      <c r="I48" s="735"/>
      <c r="J48" s="722"/>
    </row>
    <row r="49" spans="1:27" x14ac:dyDescent="0.25">
      <c r="A49" s="728"/>
      <c r="B49" s="718"/>
      <c r="C49" s="720"/>
      <c r="D49" s="720"/>
      <c r="E49" s="64"/>
      <c r="F49" s="246" t="s">
        <v>7764</v>
      </c>
      <c r="G49" s="64"/>
      <c r="H49" s="22"/>
      <c r="I49" s="735"/>
      <c r="J49" s="722"/>
    </row>
    <row r="50" spans="1:27" x14ac:dyDescent="0.25">
      <c r="A50" s="745"/>
      <c r="B50" s="718"/>
      <c r="C50" s="720"/>
      <c r="D50" s="720"/>
      <c r="E50" s="64"/>
      <c r="F50" s="246" t="s">
        <v>7764</v>
      </c>
      <c r="G50" s="64"/>
      <c r="H50" s="22"/>
      <c r="I50" s="736"/>
      <c r="J50" s="722"/>
    </row>
    <row r="51" spans="1:27" x14ac:dyDescent="0.25">
      <c r="A51" s="727">
        <f>'Szakképesítés adatai'!A52</f>
        <v>4</v>
      </c>
      <c r="B51" s="718" t="str">
        <f>'Szakképesítés adatai'!B52</f>
        <v>-</v>
      </c>
      <c r="C51" s="720"/>
      <c r="D51" s="720"/>
      <c r="E51" s="64"/>
      <c r="F51" s="246" t="s">
        <v>7763</v>
      </c>
      <c r="G51" s="64"/>
      <c r="H51" s="22"/>
      <c r="I51" s="734" t="str">
        <f>'Szakképesítés adatai'!J66</f>
        <v>-</v>
      </c>
      <c r="J51" s="722">
        <f>J$39</f>
        <v>15</v>
      </c>
    </row>
    <row r="52" spans="1:27" x14ac:dyDescent="0.25">
      <c r="A52" s="728"/>
      <c r="B52" s="718"/>
      <c r="C52" s="720"/>
      <c r="D52" s="720"/>
      <c r="E52" s="64"/>
      <c r="F52" s="246" t="s">
        <v>7764</v>
      </c>
      <c r="G52" s="64"/>
      <c r="H52" s="22"/>
      <c r="I52" s="735"/>
      <c r="J52" s="722"/>
    </row>
    <row r="53" spans="1:27" x14ac:dyDescent="0.25">
      <c r="A53" s="728"/>
      <c r="B53" s="718"/>
      <c r="C53" s="720"/>
      <c r="D53" s="720"/>
      <c r="E53" s="64"/>
      <c r="F53" s="246" t="s">
        <v>7764</v>
      </c>
      <c r="G53" s="64"/>
      <c r="H53" s="22"/>
      <c r="I53" s="735"/>
      <c r="J53" s="722"/>
    </row>
    <row r="54" spans="1:27" x14ac:dyDescent="0.25">
      <c r="A54" s="728"/>
      <c r="B54" s="718"/>
      <c r="C54" s="720"/>
      <c r="D54" s="720"/>
      <c r="E54" s="64"/>
      <c r="F54" s="246" t="s">
        <v>7764</v>
      </c>
      <c r="G54" s="64"/>
      <c r="H54" s="22"/>
      <c r="I54" s="736"/>
      <c r="J54" s="722"/>
    </row>
    <row r="55" spans="1:27" x14ac:dyDescent="0.25">
      <c r="A55" s="727">
        <f>'Szakképesítés adatai'!A53</f>
        <v>5</v>
      </c>
      <c r="B55" s="718" t="str">
        <f>'Szakképesítés adatai'!B53</f>
        <v>-</v>
      </c>
      <c r="C55" s="720"/>
      <c r="D55" s="720"/>
      <c r="E55" s="64"/>
      <c r="F55" s="246" t="s">
        <v>7763</v>
      </c>
      <c r="G55" s="64"/>
      <c r="H55" s="22"/>
      <c r="I55" s="734" t="str">
        <f>'Szakképesítés adatai'!J67</f>
        <v>-</v>
      </c>
      <c r="J55" s="722">
        <f>J$39</f>
        <v>15</v>
      </c>
    </row>
    <row r="56" spans="1:27" x14ac:dyDescent="0.25">
      <c r="A56" s="728"/>
      <c r="B56" s="718"/>
      <c r="C56" s="720"/>
      <c r="D56" s="720"/>
      <c r="E56" s="64"/>
      <c r="F56" s="246" t="s">
        <v>7764</v>
      </c>
      <c r="G56" s="64"/>
      <c r="H56" s="22"/>
      <c r="I56" s="735"/>
      <c r="J56" s="722"/>
      <c r="AA56" s="457" t="s">
        <v>7840</v>
      </c>
    </row>
    <row r="57" spans="1:27" x14ac:dyDescent="0.25">
      <c r="A57" s="728"/>
      <c r="B57" s="718"/>
      <c r="C57" s="720"/>
      <c r="D57" s="720"/>
      <c r="E57" s="64"/>
      <c r="F57" s="246" t="s">
        <v>7764</v>
      </c>
      <c r="G57" s="64"/>
      <c r="H57" s="22"/>
      <c r="I57" s="735"/>
      <c r="J57" s="722"/>
    </row>
    <row r="58" spans="1:27" x14ac:dyDescent="0.25">
      <c r="A58" s="745"/>
      <c r="B58" s="718"/>
      <c r="C58" s="720"/>
      <c r="D58" s="720"/>
      <c r="E58" s="64"/>
      <c r="F58" s="246" t="s">
        <v>7764</v>
      </c>
      <c r="G58" s="64"/>
      <c r="H58" s="22"/>
      <c r="I58" s="736"/>
      <c r="J58" s="722"/>
    </row>
    <row r="59" spans="1:27" x14ac:dyDescent="0.25">
      <c r="A59" s="715">
        <f>'Szakképesítés adatai'!A54</f>
        <v>6</v>
      </c>
      <c r="B59" s="718" t="str">
        <f>'Szakképesítés adatai'!B54</f>
        <v>-</v>
      </c>
      <c r="C59" s="720"/>
      <c r="D59" s="720"/>
      <c r="E59" s="64"/>
      <c r="F59" s="246" t="s">
        <v>7763</v>
      </c>
      <c r="G59" s="64"/>
      <c r="H59" s="22"/>
      <c r="I59" s="734" t="str">
        <f>'Szakképesítés adatai'!J68</f>
        <v>-</v>
      </c>
      <c r="J59" s="722">
        <f>J$39</f>
        <v>15</v>
      </c>
    </row>
    <row r="60" spans="1:27" x14ac:dyDescent="0.25">
      <c r="A60" s="716"/>
      <c r="B60" s="718"/>
      <c r="C60" s="720"/>
      <c r="D60" s="720"/>
      <c r="E60" s="64"/>
      <c r="F60" s="246" t="s">
        <v>7764</v>
      </c>
      <c r="G60" s="64"/>
      <c r="H60" s="22"/>
      <c r="I60" s="735"/>
      <c r="J60" s="722"/>
    </row>
    <row r="61" spans="1:27" x14ac:dyDescent="0.25">
      <c r="A61" s="716"/>
      <c r="B61" s="718"/>
      <c r="C61" s="720"/>
      <c r="D61" s="720"/>
      <c r="E61" s="64"/>
      <c r="F61" s="246" t="s">
        <v>7764</v>
      </c>
      <c r="G61" s="64"/>
      <c r="H61" s="22"/>
      <c r="I61" s="735"/>
      <c r="J61" s="722"/>
    </row>
    <row r="62" spans="1:27" ht="15.75" thickBot="1" x14ac:dyDescent="0.3">
      <c r="A62" s="717"/>
      <c r="B62" s="719"/>
      <c r="C62" s="721"/>
      <c r="D62" s="721"/>
      <c r="E62" s="267"/>
      <c r="F62" s="265" t="s">
        <v>7764</v>
      </c>
      <c r="G62" s="267"/>
      <c r="H62" s="269"/>
      <c r="I62" s="747"/>
      <c r="J62" s="723"/>
    </row>
    <row r="64" spans="1:27" x14ac:dyDescent="0.25">
      <c r="A64" s="740" t="s">
        <v>7794</v>
      </c>
      <c r="B64" s="740"/>
      <c r="C64" s="741"/>
      <c r="D64" s="741"/>
      <c r="E64" s="741"/>
      <c r="F64" s="741"/>
      <c r="G64" s="741"/>
      <c r="H64" s="741"/>
      <c r="I64" s="741"/>
      <c r="J64" s="741"/>
    </row>
    <row r="65" spans="1:10" ht="15.75" thickBot="1" x14ac:dyDescent="0.3"/>
    <row r="66" spans="1:10" ht="24.75" customHeight="1" thickBot="1" x14ac:dyDescent="0.3">
      <c r="A66" s="742" t="s">
        <v>7760</v>
      </c>
      <c r="B66" s="743"/>
      <c r="C66" s="743"/>
      <c r="D66" s="743"/>
      <c r="E66" s="743"/>
      <c r="F66" s="743"/>
      <c r="G66" s="743"/>
      <c r="H66" s="743"/>
      <c r="I66" s="743"/>
      <c r="J66" s="744"/>
    </row>
    <row r="67" spans="1:10" ht="64.5" customHeight="1" thickBot="1" x14ac:dyDescent="0.3">
      <c r="A67" s="560" t="s">
        <v>757</v>
      </c>
      <c r="B67" s="556" t="s">
        <v>279</v>
      </c>
      <c r="C67" s="556" t="s">
        <v>7757</v>
      </c>
      <c r="D67" s="556" t="s">
        <v>7758</v>
      </c>
      <c r="E67" s="557" t="s">
        <v>7762</v>
      </c>
      <c r="F67" s="556" t="s">
        <v>7759</v>
      </c>
      <c r="G67" s="557" t="s">
        <v>7761</v>
      </c>
      <c r="H67" s="558" t="s">
        <v>7755</v>
      </c>
      <c r="I67" s="557" t="s">
        <v>7791</v>
      </c>
      <c r="J67" s="561" t="s">
        <v>7756</v>
      </c>
    </row>
    <row r="68" spans="1:10" ht="15.95" customHeight="1" x14ac:dyDescent="0.25">
      <c r="A68" s="729">
        <f>'Szakképesítés adatai'!A34</f>
        <v>1</v>
      </c>
      <c r="B68" s="730" t="str">
        <f>'Szakképesítés adatai'!B34</f>
        <v>- Állattartási feladat végrehajtása (pl. takarmányok érzékszervi vizsgálata, takarmány-előkészítés, takarmánykiosztás, itatás, kitrágyázás, állatápolás, legeltetés, trágyakezelés, takarítás, fertőtlenítés, klinikai alapértékek, alapvető vizsgálatok elvégzése, tejvizsgálat, küllemi bírálat, méretfelvétel) (vizsgafeladaton belüli tartalmi aránya: 65%)
- Felismerési feladat (pl. csontok, testtájak, tenyésztett állatok fajtái és típusai, tenyésztett állatfajok, ivarzó, valamint beteg állat, takarmányok, állattartásban, állatápolásban, állattenyésztésben használt anyagok, eszközök, gépek, gépelemek)
(vizsgafeladaton belüli tartalmi aránya: 10%)
Állattartó telepen előforduló gép, berendezés beállítása, üzemeltetése, egyszerűbb karbantartása (pl. takarmányelőkészítés gépei, itatás, trágyaeltávolítás, fejés, tejkezelés gépesítése, állatápolás gépei, tojásgyűjtés és -kezelés eszközei, keltetőgépek, nyírás eszközei, állattartó épületek klímaszabályozása, mosás és fertőtlenítés gépei, elektromos kerítések, mérlegelés, állatszállítás eszközei, járművei)
(vizsgafeladaton belüli tartalmi aránya: 25%)</v>
      </c>
      <c r="C68" s="724"/>
      <c r="D68" s="724"/>
      <c r="E68" s="266"/>
      <c r="F68" s="264" t="s">
        <v>7763</v>
      </c>
      <c r="G68" s="266"/>
      <c r="H68" s="268"/>
      <c r="I68" s="746">
        <f>'Szakképesítés adatai'!J34</f>
        <v>120</v>
      </c>
      <c r="J68" s="725">
        <f>'Vizsgaszerv adatai'!C126</f>
        <v>15</v>
      </c>
    </row>
    <row r="69" spans="1:10" ht="15.95" customHeight="1" x14ac:dyDescent="0.25">
      <c r="A69" s="726"/>
      <c r="B69" s="718"/>
      <c r="C69" s="720"/>
      <c r="D69" s="720"/>
      <c r="E69" s="64"/>
      <c r="F69" s="246" t="s">
        <v>7764</v>
      </c>
      <c r="G69" s="64"/>
      <c r="H69" s="22"/>
      <c r="I69" s="735"/>
      <c r="J69" s="722"/>
    </row>
    <row r="70" spans="1:10" ht="15.95" customHeight="1" x14ac:dyDescent="0.25">
      <c r="A70" s="726"/>
      <c r="B70" s="718"/>
      <c r="C70" s="720"/>
      <c r="D70" s="720"/>
      <c r="E70" s="64"/>
      <c r="F70" s="246" t="s">
        <v>7764</v>
      </c>
      <c r="G70" s="64"/>
      <c r="H70" s="22"/>
      <c r="I70" s="735"/>
      <c r="J70" s="722"/>
    </row>
    <row r="71" spans="1:10" ht="15.95" customHeight="1" x14ac:dyDescent="0.25">
      <c r="A71" s="726"/>
      <c r="B71" s="718"/>
      <c r="C71" s="720"/>
      <c r="D71" s="720"/>
      <c r="E71" s="64"/>
      <c r="F71" s="246" t="s">
        <v>7764</v>
      </c>
      <c r="G71" s="64"/>
      <c r="H71" s="22"/>
      <c r="I71" s="736"/>
      <c r="J71" s="722"/>
    </row>
    <row r="72" spans="1:10" ht="15.95" customHeight="1" x14ac:dyDescent="0.25">
      <c r="A72" s="726">
        <f>'Szakképesítés adatai'!A35</f>
        <v>2</v>
      </c>
      <c r="B72" s="718" t="str">
        <f>'Szakképesítés adatai'!B35</f>
        <v>- Növénytermesztési feladat végrehajtása (pl. alapvető vizsgálatok elvégzése, talajvizsgálatok, vetőmagvizsgálat, vetőmagszükséglet, tápanyagutánpótlás számítások, egyszerű növénytermesztési munkák elvégzése)
(vizsgafeladaton belüli tartalmi aránya: 40%)
- Növénytermesztés és kertészet gépeinek, berendezéseinek üzemeltetésével, beállításával, karbantartásával kapcsolatos feladat végrehajtása (pl. mezőgazdasági erőgépek, talajművelés gépei, tápanyagvisszapótlás gépei, vetés, ültetés, palántázás gépei, növényápolás gépei, betakarítás gépei, növénytermesztési munkagépek kiszolgálása, rakodás, tárolóhely előkészítése, kertészeti kisgépek üzemeltetése, öntözőberendezés)
(vizsgafeladaton belüli tartalmi aránya: 20%)
- Felismerési feladat (pl. szántóföldi és kertészeti kultúrnövények, gyomnövények, növényi részek, kultúrnövények magjai, termései, talajtípusok, kártevők, kórokozók, kárképek, kórképek)
(vizsgafeladaton belüli tartalmi aránya: 10%)
- Kertészeti feladat végrehajtása (pl. talaj-előkészítés magvetéshez, magvetés szabadföldbe, magvetés szaporító ládába, tálcába, palántázás, vegetatív szaporítás, oltás-szemzés elvégzése, ültető gödör kiásása, ültetés, öntözés, metszés, gyümölcs betakarítás, osztályozás, minősítés, tárolás, csomagolás, szőlőművelés és metszés)
(vizsgafeladaton belüli tartalmi aránya: 30%)</v>
      </c>
      <c r="C72" s="720"/>
      <c r="D72" s="720"/>
      <c r="E72" s="64"/>
      <c r="F72" s="246" t="s">
        <v>7763</v>
      </c>
      <c r="G72" s="64"/>
      <c r="H72" s="22"/>
      <c r="I72" s="734">
        <f>'Szakképesítés adatai'!J35</f>
        <v>120</v>
      </c>
      <c r="J72" s="722">
        <f>J$68</f>
        <v>15</v>
      </c>
    </row>
    <row r="73" spans="1:10" ht="15.95" customHeight="1" x14ac:dyDescent="0.25">
      <c r="A73" s="726"/>
      <c r="B73" s="718"/>
      <c r="C73" s="720"/>
      <c r="D73" s="720"/>
      <c r="E73" s="64"/>
      <c r="F73" s="246" t="s">
        <v>7764</v>
      </c>
      <c r="G73" s="64"/>
      <c r="H73" s="22"/>
      <c r="I73" s="735"/>
      <c r="J73" s="722"/>
    </row>
    <row r="74" spans="1:10" ht="15.95" customHeight="1" x14ac:dyDescent="0.25">
      <c r="A74" s="726"/>
      <c r="B74" s="718"/>
      <c r="C74" s="720"/>
      <c r="D74" s="720"/>
      <c r="E74" s="64"/>
      <c r="F74" s="246" t="s">
        <v>7764</v>
      </c>
      <c r="G74" s="64"/>
      <c r="H74" s="22"/>
      <c r="I74" s="735"/>
      <c r="J74" s="722"/>
    </row>
    <row r="75" spans="1:10" ht="15.95" customHeight="1" x14ac:dyDescent="0.25">
      <c r="A75" s="726"/>
      <c r="B75" s="718"/>
      <c r="C75" s="720"/>
      <c r="D75" s="720"/>
      <c r="E75" s="64"/>
      <c r="F75" s="246" t="s">
        <v>7764</v>
      </c>
      <c r="G75" s="64"/>
      <c r="H75" s="22"/>
      <c r="I75" s="736"/>
      <c r="J75" s="722"/>
    </row>
    <row r="76" spans="1:10" ht="15.95" customHeight="1" x14ac:dyDescent="0.25">
      <c r="A76" s="727">
        <f>'Szakképesítés adatai'!A36</f>
        <v>3</v>
      </c>
      <c r="B76" s="718" t="str">
        <f>'Szakképesítés adatai'!B36</f>
        <v>-</v>
      </c>
      <c r="C76" s="720"/>
      <c r="D76" s="720"/>
      <c r="E76" s="64"/>
      <c r="F76" s="246" t="s">
        <v>7763</v>
      </c>
      <c r="G76" s="64"/>
      <c r="H76" s="22"/>
      <c r="I76" s="734" t="str">
        <f>'Szakképesítés adatai'!J36</f>
        <v>-</v>
      </c>
      <c r="J76" s="722">
        <f t="shared" ref="J76" si="0">J$68</f>
        <v>15</v>
      </c>
    </row>
    <row r="77" spans="1:10" ht="15.95" customHeight="1" x14ac:dyDescent="0.25">
      <c r="A77" s="728"/>
      <c r="B77" s="718"/>
      <c r="C77" s="720"/>
      <c r="D77" s="720"/>
      <c r="E77" s="64"/>
      <c r="F77" s="246" t="s">
        <v>7764</v>
      </c>
      <c r="G77" s="64"/>
      <c r="H77" s="22"/>
      <c r="I77" s="735"/>
      <c r="J77" s="722"/>
    </row>
    <row r="78" spans="1:10" ht="15.95" customHeight="1" x14ac:dyDescent="0.25">
      <c r="A78" s="728"/>
      <c r="B78" s="718"/>
      <c r="C78" s="720"/>
      <c r="D78" s="720"/>
      <c r="E78" s="64"/>
      <c r="F78" s="246" t="s">
        <v>7764</v>
      </c>
      <c r="G78" s="64"/>
      <c r="H78" s="22"/>
      <c r="I78" s="735"/>
      <c r="J78" s="722"/>
    </row>
    <row r="79" spans="1:10" ht="15.95" customHeight="1" x14ac:dyDescent="0.25">
      <c r="A79" s="745"/>
      <c r="B79" s="718"/>
      <c r="C79" s="720"/>
      <c r="D79" s="720"/>
      <c r="E79" s="64"/>
      <c r="F79" s="246" t="s">
        <v>7764</v>
      </c>
      <c r="G79" s="64"/>
      <c r="H79" s="22"/>
      <c r="I79" s="736"/>
      <c r="J79" s="722"/>
    </row>
    <row r="80" spans="1:10" ht="15.95" customHeight="1" x14ac:dyDescent="0.25">
      <c r="A80" s="727">
        <f>'Szakképesítés adatai'!A37</f>
        <v>4</v>
      </c>
      <c r="B80" s="718" t="str">
        <f>'Szakképesítés adatai'!B37</f>
        <v>-</v>
      </c>
      <c r="C80" s="720"/>
      <c r="D80" s="720"/>
      <c r="E80" s="64"/>
      <c r="F80" s="246" t="s">
        <v>7763</v>
      </c>
      <c r="G80" s="64"/>
      <c r="H80" s="22"/>
      <c r="I80" s="734" t="str">
        <f>'Szakképesítés adatai'!J37</f>
        <v>-</v>
      </c>
      <c r="J80" s="722">
        <f t="shared" ref="J80" si="1">J$68</f>
        <v>15</v>
      </c>
    </row>
    <row r="81" spans="1:10" ht="15.95" customHeight="1" x14ac:dyDescent="0.25">
      <c r="A81" s="728"/>
      <c r="B81" s="718"/>
      <c r="C81" s="720"/>
      <c r="D81" s="720"/>
      <c r="E81" s="64"/>
      <c r="F81" s="246" t="s">
        <v>7764</v>
      </c>
      <c r="G81" s="64"/>
      <c r="H81" s="22"/>
      <c r="I81" s="735"/>
      <c r="J81" s="722"/>
    </row>
    <row r="82" spans="1:10" ht="15.95" customHeight="1" x14ac:dyDescent="0.25">
      <c r="A82" s="728"/>
      <c r="B82" s="718"/>
      <c r="C82" s="720"/>
      <c r="D82" s="720"/>
      <c r="E82" s="64"/>
      <c r="F82" s="246" t="s">
        <v>7764</v>
      </c>
      <c r="G82" s="64"/>
      <c r="H82" s="22"/>
      <c r="I82" s="735"/>
      <c r="J82" s="722"/>
    </row>
    <row r="83" spans="1:10" ht="15.95" customHeight="1" x14ac:dyDescent="0.25">
      <c r="A83" s="728"/>
      <c r="B83" s="718"/>
      <c r="C83" s="720"/>
      <c r="D83" s="720"/>
      <c r="E83" s="64"/>
      <c r="F83" s="246" t="s">
        <v>7764</v>
      </c>
      <c r="G83" s="64"/>
      <c r="H83" s="22"/>
      <c r="I83" s="736"/>
      <c r="J83" s="722"/>
    </row>
    <row r="84" spans="1:10" ht="15.95" customHeight="1" x14ac:dyDescent="0.25">
      <c r="A84" s="727">
        <f>'Szakképesítés adatai'!A38</f>
        <v>5</v>
      </c>
      <c r="B84" s="718" t="str">
        <f>'Szakképesítés adatai'!B38</f>
        <v>-</v>
      </c>
      <c r="C84" s="720"/>
      <c r="D84" s="720"/>
      <c r="E84" s="64"/>
      <c r="F84" s="246" t="s">
        <v>7763</v>
      </c>
      <c r="G84" s="64"/>
      <c r="H84" s="22"/>
      <c r="I84" s="734" t="str">
        <f>'Szakképesítés adatai'!J38</f>
        <v>-</v>
      </c>
      <c r="J84" s="722">
        <f t="shared" ref="J84" si="2">J$68</f>
        <v>15</v>
      </c>
    </row>
    <row r="85" spans="1:10" ht="15.95" customHeight="1" x14ac:dyDescent="0.25">
      <c r="A85" s="728"/>
      <c r="B85" s="718"/>
      <c r="C85" s="720"/>
      <c r="D85" s="720"/>
      <c r="E85" s="64"/>
      <c r="F85" s="246" t="s">
        <v>7764</v>
      </c>
      <c r="G85" s="64"/>
      <c r="H85" s="22"/>
      <c r="I85" s="735"/>
      <c r="J85" s="722"/>
    </row>
    <row r="86" spans="1:10" ht="15.95" customHeight="1" x14ac:dyDescent="0.25">
      <c r="A86" s="728"/>
      <c r="B86" s="718"/>
      <c r="C86" s="720"/>
      <c r="D86" s="720"/>
      <c r="E86" s="64"/>
      <c r="F86" s="246" t="s">
        <v>7764</v>
      </c>
      <c r="G86" s="64"/>
      <c r="H86" s="22"/>
      <c r="I86" s="735"/>
      <c r="J86" s="722"/>
    </row>
    <row r="87" spans="1:10" ht="15.95" customHeight="1" x14ac:dyDescent="0.25">
      <c r="A87" s="745"/>
      <c r="B87" s="718"/>
      <c r="C87" s="720"/>
      <c r="D87" s="720"/>
      <c r="E87" s="64"/>
      <c r="F87" s="246" t="s">
        <v>7764</v>
      </c>
      <c r="G87" s="64"/>
      <c r="H87" s="22"/>
      <c r="I87" s="736"/>
      <c r="J87" s="722"/>
    </row>
    <row r="88" spans="1:10" ht="15.95" customHeight="1" x14ac:dyDescent="0.25">
      <c r="A88" s="727">
        <f>'Szakképesítés adatai'!A39</f>
        <v>6</v>
      </c>
      <c r="B88" s="718" t="str">
        <f>'Szakképesítés adatai'!B39</f>
        <v>-</v>
      </c>
      <c r="C88" s="720"/>
      <c r="D88" s="720"/>
      <c r="E88" s="64"/>
      <c r="F88" s="480" t="s">
        <v>7763</v>
      </c>
      <c r="G88" s="64"/>
      <c r="H88" s="22"/>
      <c r="I88" s="734" t="str">
        <f>'Szakképesítés adatai'!J39</f>
        <v>-</v>
      </c>
      <c r="J88" s="722">
        <f t="shared" ref="J88" si="3">J$68</f>
        <v>15</v>
      </c>
    </row>
    <row r="89" spans="1:10" ht="15.95" customHeight="1" x14ac:dyDescent="0.25">
      <c r="A89" s="728"/>
      <c r="B89" s="718"/>
      <c r="C89" s="720"/>
      <c r="D89" s="720"/>
      <c r="E89" s="64"/>
      <c r="F89" s="480" t="s">
        <v>7764</v>
      </c>
      <c r="G89" s="64"/>
      <c r="H89" s="22"/>
      <c r="I89" s="735"/>
      <c r="J89" s="722"/>
    </row>
    <row r="90" spans="1:10" ht="15.95" customHeight="1" x14ac:dyDescent="0.25">
      <c r="A90" s="728"/>
      <c r="B90" s="718"/>
      <c r="C90" s="720"/>
      <c r="D90" s="720"/>
      <c r="E90" s="64"/>
      <c r="F90" s="480" t="s">
        <v>7764</v>
      </c>
      <c r="G90" s="64"/>
      <c r="H90" s="22"/>
      <c r="I90" s="735"/>
      <c r="J90" s="722"/>
    </row>
    <row r="91" spans="1:10" ht="15.95" customHeight="1" x14ac:dyDescent="0.25">
      <c r="A91" s="745"/>
      <c r="B91" s="718"/>
      <c r="C91" s="720"/>
      <c r="D91" s="720"/>
      <c r="E91" s="64"/>
      <c r="F91" s="480" t="s">
        <v>7764</v>
      </c>
      <c r="G91" s="64"/>
      <c r="H91" s="22"/>
      <c r="I91" s="736"/>
      <c r="J91" s="722"/>
    </row>
    <row r="92" spans="1:10" ht="15.95" customHeight="1" x14ac:dyDescent="0.25">
      <c r="A92" s="727">
        <f>'Szakképesítés adatai'!A40</f>
        <v>7</v>
      </c>
      <c r="B92" s="718" t="str">
        <f>'Szakképesítés adatai'!B40</f>
        <v>-</v>
      </c>
      <c r="C92" s="720"/>
      <c r="D92" s="720"/>
      <c r="E92" s="64"/>
      <c r="F92" s="480" t="s">
        <v>7763</v>
      </c>
      <c r="G92" s="64"/>
      <c r="H92" s="22"/>
      <c r="I92" s="734" t="str">
        <f>'Szakképesítés adatai'!J40</f>
        <v>-</v>
      </c>
      <c r="J92" s="722">
        <f t="shared" ref="J92" si="4">J$68</f>
        <v>15</v>
      </c>
    </row>
    <row r="93" spans="1:10" ht="15.95" customHeight="1" x14ac:dyDescent="0.25">
      <c r="A93" s="728"/>
      <c r="B93" s="718"/>
      <c r="C93" s="720"/>
      <c r="D93" s="720"/>
      <c r="E93" s="64"/>
      <c r="F93" s="480" t="s">
        <v>7764</v>
      </c>
      <c r="G93" s="64"/>
      <c r="H93" s="22"/>
      <c r="I93" s="735"/>
      <c r="J93" s="722"/>
    </row>
    <row r="94" spans="1:10" ht="15.95" customHeight="1" x14ac:dyDescent="0.25">
      <c r="A94" s="728"/>
      <c r="B94" s="718"/>
      <c r="C94" s="720"/>
      <c r="D94" s="720"/>
      <c r="E94" s="64"/>
      <c r="F94" s="480" t="s">
        <v>7764</v>
      </c>
      <c r="G94" s="64"/>
      <c r="H94" s="22"/>
      <c r="I94" s="735"/>
      <c r="J94" s="722"/>
    </row>
    <row r="95" spans="1:10" ht="15.95" customHeight="1" x14ac:dyDescent="0.25">
      <c r="A95" s="745"/>
      <c r="B95" s="718"/>
      <c r="C95" s="720"/>
      <c r="D95" s="720"/>
      <c r="E95" s="64"/>
      <c r="F95" s="480" t="s">
        <v>7764</v>
      </c>
      <c r="G95" s="64"/>
      <c r="H95" s="22"/>
      <c r="I95" s="736"/>
      <c r="J95" s="722"/>
    </row>
    <row r="97" spans="1:10" x14ac:dyDescent="0.25">
      <c r="A97" s="740" t="s">
        <v>7795</v>
      </c>
      <c r="B97" s="740"/>
      <c r="C97" s="741"/>
      <c r="D97" s="741"/>
      <c r="E97" s="741"/>
      <c r="F97" s="741"/>
      <c r="G97" s="741"/>
      <c r="H97" s="741"/>
      <c r="I97" s="741"/>
      <c r="J97" s="741"/>
    </row>
    <row r="98" spans="1:10" ht="15.75" thickBot="1" x14ac:dyDescent="0.3"/>
    <row r="99" spans="1:10" ht="24.75" customHeight="1" thickBot="1" x14ac:dyDescent="0.3">
      <c r="A99" s="742" t="s">
        <v>7766</v>
      </c>
      <c r="B99" s="743"/>
      <c r="C99" s="743"/>
      <c r="D99" s="743"/>
      <c r="E99" s="743"/>
      <c r="F99" s="743"/>
      <c r="G99" s="743"/>
      <c r="H99" s="743"/>
      <c r="I99" s="743"/>
      <c r="J99" s="744"/>
    </row>
    <row r="100" spans="1:10" ht="64.5" customHeight="1" thickBot="1" x14ac:dyDescent="0.3">
      <c r="A100" s="560" t="s">
        <v>757</v>
      </c>
      <c r="B100" s="556" t="s">
        <v>308</v>
      </c>
      <c r="C100" s="556" t="s">
        <v>7757</v>
      </c>
      <c r="D100" s="556" t="s">
        <v>7758</v>
      </c>
      <c r="E100" s="557" t="s">
        <v>7762</v>
      </c>
      <c r="F100" s="556" t="s">
        <v>7759</v>
      </c>
      <c r="G100" s="557" t="s">
        <v>7761</v>
      </c>
      <c r="H100" s="558" t="s">
        <v>7755</v>
      </c>
      <c r="I100" s="557" t="s">
        <v>7791</v>
      </c>
      <c r="J100" s="561" t="s">
        <v>7756</v>
      </c>
    </row>
    <row r="101" spans="1:10" x14ac:dyDescent="0.25">
      <c r="A101" s="729">
        <f>'Szakképesítés adatai'!A63</f>
        <v>1</v>
      </c>
      <c r="B101" s="730" t="str">
        <f>'Szakképesítés adatai'!B63</f>
        <v>A szóbeli vizsgafeladat központilag összeállított vizsgakérdései a 4. Szakmai követelmények pontban szereplő „Állattartás” szakmai követelménymodul témaköreit tartalmazzák.</v>
      </c>
      <c r="C101" s="724"/>
      <c r="D101" s="724"/>
      <c r="E101" s="266"/>
      <c r="F101" s="264" t="s">
        <v>7763</v>
      </c>
      <c r="G101" s="266"/>
      <c r="H101" s="268"/>
      <c r="I101" s="746">
        <f>'Szakképesítés adatai'!J63</f>
        <v>25</v>
      </c>
      <c r="J101" s="725">
        <f>'Vizsgaszerv adatai'!C163</f>
        <v>15</v>
      </c>
    </row>
    <row r="102" spans="1:10" x14ac:dyDescent="0.25">
      <c r="A102" s="726"/>
      <c r="B102" s="718"/>
      <c r="C102" s="720"/>
      <c r="D102" s="720"/>
      <c r="E102" s="64"/>
      <c r="F102" s="246" t="s">
        <v>7764</v>
      </c>
      <c r="G102" s="64"/>
      <c r="H102" s="22"/>
      <c r="I102" s="735"/>
      <c r="J102" s="722"/>
    </row>
    <row r="103" spans="1:10" x14ac:dyDescent="0.25">
      <c r="A103" s="726"/>
      <c r="B103" s="718"/>
      <c r="C103" s="720"/>
      <c r="D103" s="720"/>
      <c r="E103" s="64"/>
      <c r="F103" s="246" t="s">
        <v>7764</v>
      </c>
      <c r="G103" s="64"/>
      <c r="H103" s="22"/>
      <c r="I103" s="735"/>
      <c r="J103" s="722"/>
    </row>
    <row r="104" spans="1:10" x14ac:dyDescent="0.25">
      <c r="A104" s="726"/>
      <c r="B104" s="718"/>
      <c r="C104" s="720"/>
      <c r="D104" s="720"/>
      <c r="E104" s="64"/>
      <c r="F104" s="246" t="s">
        <v>7764</v>
      </c>
      <c r="G104" s="64"/>
      <c r="H104" s="22"/>
      <c r="I104" s="736"/>
      <c r="J104" s="722"/>
    </row>
    <row r="105" spans="1:10" x14ac:dyDescent="0.25">
      <c r="A105" s="726">
        <f>'Szakképesítés adatai'!A64</f>
        <v>2</v>
      </c>
      <c r="B105" s="718" t="str">
        <f>'Szakképesítés adatai'!B64</f>
        <v>A szóbeli vizsgafeladat központilag összeállított vizsgakérdései a 4. Szakmai követelmények pontban szereplő „Növénytermesztés” szakmai követelménymodul témaköreit tartalmazzák.</v>
      </c>
      <c r="C105" s="720"/>
      <c r="D105" s="720"/>
      <c r="E105" s="64"/>
      <c r="F105" s="246" t="s">
        <v>7763</v>
      </c>
      <c r="G105" s="64"/>
      <c r="H105" s="22"/>
      <c r="I105" s="734">
        <f>'Szakképesítés adatai'!J64</f>
        <v>25</v>
      </c>
      <c r="J105" s="722">
        <f>J101</f>
        <v>15</v>
      </c>
    </row>
    <row r="106" spans="1:10" x14ac:dyDescent="0.25">
      <c r="A106" s="726"/>
      <c r="B106" s="718"/>
      <c r="C106" s="720"/>
      <c r="D106" s="720"/>
      <c r="E106" s="64"/>
      <c r="F106" s="246" t="s">
        <v>7764</v>
      </c>
      <c r="G106" s="64"/>
      <c r="H106" s="22"/>
      <c r="I106" s="735"/>
      <c r="J106" s="722"/>
    </row>
    <row r="107" spans="1:10" x14ac:dyDescent="0.25">
      <c r="A107" s="726"/>
      <c r="B107" s="718"/>
      <c r="C107" s="720"/>
      <c r="D107" s="720"/>
      <c r="E107" s="64"/>
      <c r="F107" s="246" t="s">
        <v>7764</v>
      </c>
      <c r="G107" s="64"/>
      <c r="H107" s="22"/>
      <c r="I107" s="735"/>
      <c r="J107" s="722"/>
    </row>
    <row r="108" spans="1:10" x14ac:dyDescent="0.25">
      <c r="A108" s="726"/>
      <c r="B108" s="718"/>
      <c r="C108" s="720"/>
      <c r="D108" s="720"/>
      <c r="E108" s="64"/>
      <c r="F108" s="246" t="s">
        <v>7764</v>
      </c>
      <c r="G108" s="64"/>
      <c r="H108" s="22"/>
      <c r="I108" s="736"/>
      <c r="J108" s="722"/>
    </row>
    <row r="109" spans="1:10" x14ac:dyDescent="0.25">
      <c r="A109" s="727">
        <f>'Szakképesítés adatai'!A65</f>
        <v>3</v>
      </c>
      <c r="B109" s="718" t="str">
        <f>'Szakképesítés adatai'!B65</f>
        <v>A szóbeli vizsgafeladat központilag összeállított vizsgakérdései a 4. Szakmai követelmények pontban szereplő „Agrárkereskedelem, vállalkozás és ügyvitel” szakmai követelménymodul témaköreit tartalmazzák.</v>
      </c>
      <c r="C109" s="720"/>
      <c r="D109" s="720"/>
      <c r="E109" s="64"/>
      <c r="F109" s="246" t="s">
        <v>7763</v>
      </c>
      <c r="G109" s="64"/>
      <c r="H109" s="22"/>
      <c r="I109" s="734">
        <f>'Szakképesítés adatai'!J65</f>
        <v>25</v>
      </c>
      <c r="J109" s="722">
        <f>J101</f>
        <v>15</v>
      </c>
    </row>
    <row r="110" spans="1:10" x14ac:dyDescent="0.25">
      <c r="A110" s="728"/>
      <c r="B110" s="718"/>
      <c r="C110" s="720"/>
      <c r="D110" s="720"/>
      <c r="E110" s="64"/>
      <c r="F110" s="246" t="s">
        <v>7764</v>
      </c>
      <c r="G110" s="64"/>
      <c r="H110" s="22"/>
      <c r="I110" s="735"/>
      <c r="J110" s="722"/>
    </row>
    <row r="111" spans="1:10" x14ac:dyDescent="0.25">
      <c r="A111" s="728"/>
      <c r="B111" s="718"/>
      <c r="C111" s="720"/>
      <c r="D111" s="720"/>
      <c r="E111" s="64"/>
      <c r="F111" s="246" t="s">
        <v>7764</v>
      </c>
      <c r="G111" s="64"/>
      <c r="H111" s="22"/>
      <c r="I111" s="735"/>
      <c r="J111" s="722"/>
    </row>
    <row r="112" spans="1:10" x14ac:dyDescent="0.25">
      <c r="A112" s="745"/>
      <c r="B112" s="718"/>
      <c r="C112" s="720"/>
      <c r="D112" s="720"/>
      <c r="E112" s="64"/>
      <c r="F112" s="246" t="s">
        <v>7764</v>
      </c>
      <c r="G112" s="64"/>
      <c r="H112" s="22"/>
      <c r="I112" s="736"/>
      <c r="J112" s="722"/>
    </row>
    <row r="113" spans="1:10" x14ac:dyDescent="0.25">
      <c r="A113" s="727">
        <f>'Szakképesítés adatai'!A66</f>
        <v>4</v>
      </c>
      <c r="B113" s="718" t="str">
        <f>'Szakképesítés adatai'!B66</f>
        <v>-</v>
      </c>
      <c r="C113" s="720"/>
      <c r="D113" s="720"/>
      <c r="E113" s="64"/>
      <c r="F113" s="246" t="s">
        <v>7763</v>
      </c>
      <c r="G113" s="64"/>
      <c r="H113" s="22"/>
      <c r="I113" s="734" t="str">
        <f>'Szakképesítés adatai'!J66</f>
        <v>-</v>
      </c>
      <c r="J113" s="722">
        <f>J101</f>
        <v>15</v>
      </c>
    </row>
    <row r="114" spans="1:10" x14ac:dyDescent="0.25">
      <c r="A114" s="728"/>
      <c r="B114" s="718"/>
      <c r="C114" s="720"/>
      <c r="D114" s="720"/>
      <c r="E114" s="64"/>
      <c r="F114" s="246" t="s">
        <v>7764</v>
      </c>
      <c r="G114" s="64"/>
      <c r="H114" s="22"/>
      <c r="I114" s="735"/>
      <c r="J114" s="722"/>
    </row>
    <row r="115" spans="1:10" x14ac:dyDescent="0.25">
      <c r="A115" s="728"/>
      <c r="B115" s="718"/>
      <c r="C115" s="720"/>
      <c r="D115" s="720"/>
      <c r="E115" s="64"/>
      <c r="F115" s="246" t="s">
        <v>7764</v>
      </c>
      <c r="G115" s="64"/>
      <c r="H115" s="22"/>
      <c r="I115" s="735"/>
      <c r="J115" s="722"/>
    </row>
    <row r="116" spans="1:10" x14ac:dyDescent="0.25">
      <c r="A116" s="728"/>
      <c r="B116" s="718"/>
      <c r="C116" s="720"/>
      <c r="D116" s="720"/>
      <c r="E116" s="64"/>
      <c r="F116" s="246" t="s">
        <v>7764</v>
      </c>
      <c r="G116" s="64"/>
      <c r="H116" s="22"/>
      <c r="I116" s="736"/>
      <c r="J116" s="722"/>
    </row>
    <row r="117" spans="1:10" x14ac:dyDescent="0.25">
      <c r="A117" s="727">
        <f>'Szakképesítés adatai'!A67</f>
        <v>5</v>
      </c>
      <c r="B117" s="718" t="str">
        <f>'Szakképesítés adatai'!B67</f>
        <v>-</v>
      </c>
      <c r="C117" s="720"/>
      <c r="D117" s="720"/>
      <c r="E117" s="64"/>
      <c r="F117" s="246" t="s">
        <v>7763</v>
      </c>
      <c r="G117" s="64"/>
      <c r="H117" s="22"/>
      <c r="I117" s="734" t="str">
        <f>'Szakképesítés adatai'!J67</f>
        <v>-</v>
      </c>
      <c r="J117" s="722">
        <f>J101</f>
        <v>15</v>
      </c>
    </row>
    <row r="118" spans="1:10" x14ac:dyDescent="0.25">
      <c r="A118" s="728"/>
      <c r="B118" s="718"/>
      <c r="C118" s="720"/>
      <c r="D118" s="720"/>
      <c r="E118" s="64"/>
      <c r="F118" s="246" t="s">
        <v>7764</v>
      </c>
      <c r="G118" s="64"/>
      <c r="H118" s="22"/>
      <c r="I118" s="735"/>
      <c r="J118" s="722"/>
    </row>
    <row r="119" spans="1:10" x14ac:dyDescent="0.25">
      <c r="A119" s="728"/>
      <c r="B119" s="718"/>
      <c r="C119" s="720"/>
      <c r="D119" s="720"/>
      <c r="E119" s="64"/>
      <c r="F119" s="246" t="s">
        <v>7764</v>
      </c>
      <c r="G119" s="64"/>
      <c r="H119" s="22"/>
      <c r="I119" s="735"/>
      <c r="J119" s="722"/>
    </row>
    <row r="120" spans="1:10" x14ac:dyDescent="0.25">
      <c r="A120" s="745"/>
      <c r="B120" s="718"/>
      <c r="C120" s="720"/>
      <c r="D120" s="720"/>
      <c r="E120" s="64"/>
      <c r="F120" s="246" t="s">
        <v>7764</v>
      </c>
      <c r="G120" s="64"/>
      <c r="H120" s="22"/>
      <c r="I120" s="736"/>
      <c r="J120" s="722"/>
    </row>
    <row r="121" spans="1:10" x14ac:dyDescent="0.25">
      <c r="A121" s="715">
        <f>'Szakképesítés adatai'!A68</f>
        <v>6</v>
      </c>
      <c r="B121" s="718" t="str">
        <f>'Szakképesítés adatai'!B68</f>
        <v>-</v>
      </c>
      <c r="C121" s="720"/>
      <c r="D121" s="720"/>
      <c r="E121" s="64"/>
      <c r="F121" s="246" t="s">
        <v>7763</v>
      </c>
      <c r="G121" s="64"/>
      <c r="H121" s="22"/>
      <c r="I121" s="734" t="str">
        <f>'Szakképesítés adatai'!J68</f>
        <v>-</v>
      </c>
      <c r="J121" s="722">
        <f>J101</f>
        <v>15</v>
      </c>
    </row>
    <row r="122" spans="1:10" x14ac:dyDescent="0.25">
      <c r="A122" s="716"/>
      <c r="B122" s="718"/>
      <c r="C122" s="720"/>
      <c r="D122" s="720"/>
      <c r="E122" s="64"/>
      <c r="F122" s="246" t="s">
        <v>7764</v>
      </c>
      <c r="G122" s="64"/>
      <c r="H122" s="22"/>
      <c r="I122" s="735"/>
      <c r="J122" s="722"/>
    </row>
    <row r="123" spans="1:10" x14ac:dyDescent="0.25">
      <c r="A123" s="716"/>
      <c r="B123" s="718"/>
      <c r="C123" s="720"/>
      <c r="D123" s="720"/>
      <c r="E123" s="64"/>
      <c r="F123" s="246" t="s">
        <v>7764</v>
      </c>
      <c r="G123" s="64"/>
      <c r="H123" s="22"/>
      <c r="I123" s="735"/>
      <c r="J123" s="722"/>
    </row>
    <row r="124" spans="1:10" ht="15.75" thickBot="1" x14ac:dyDescent="0.3">
      <c r="A124" s="717"/>
      <c r="B124" s="719"/>
      <c r="C124" s="721"/>
      <c r="D124" s="721"/>
      <c r="E124" s="267"/>
      <c r="F124" s="265" t="s">
        <v>7764</v>
      </c>
      <c r="G124" s="267"/>
      <c r="H124" s="269"/>
      <c r="I124" s="747"/>
      <c r="J124" s="723"/>
    </row>
    <row r="125" spans="1:10" x14ac:dyDescent="0.25">
      <c r="A125" s="321"/>
      <c r="B125" s="322"/>
      <c r="C125" s="323"/>
      <c r="D125" s="323"/>
      <c r="E125" s="324"/>
      <c r="F125" s="325"/>
      <c r="G125" s="324"/>
      <c r="H125" s="326"/>
      <c r="I125" s="317"/>
      <c r="J125" s="317"/>
    </row>
    <row r="126" spans="1:10" x14ac:dyDescent="0.25">
      <c r="A126" s="740" t="s">
        <v>7796</v>
      </c>
      <c r="B126" s="740"/>
      <c r="C126" s="741"/>
      <c r="D126" s="741"/>
      <c r="E126" s="741"/>
      <c r="F126" s="741"/>
      <c r="G126" s="741"/>
      <c r="H126" s="741"/>
      <c r="I126" s="741"/>
      <c r="J126" s="741"/>
    </row>
    <row r="127" spans="1:10" ht="15.75" thickBot="1" x14ac:dyDescent="0.3"/>
    <row r="128" spans="1:10" ht="26.25" customHeight="1" thickBot="1" x14ac:dyDescent="0.3">
      <c r="A128" s="709" t="s">
        <v>7775</v>
      </c>
      <c r="B128" s="710"/>
      <c r="C128" s="711"/>
      <c r="D128" s="711"/>
      <c r="E128" s="711"/>
      <c r="F128" s="711"/>
      <c r="G128" s="711"/>
      <c r="H128" s="711"/>
      <c r="I128" s="711"/>
      <c r="J128" s="712"/>
    </row>
    <row r="129" spans="1:10" ht="15.75" thickBot="1" x14ac:dyDescent="0.3">
      <c r="A129" s="134"/>
      <c r="B129" s="134"/>
      <c r="C129" s="134"/>
      <c r="D129" s="134"/>
      <c r="E129" s="134"/>
      <c r="F129" s="134"/>
      <c r="G129" s="134"/>
      <c r="H129" s="134"/>
      <c r="I129" s="310"/>
      <c r="J129" s="134"/>
    </row>
    <row r="130" spans="1:10" x14ac:dyDescent="0.25">
      <c r="A130" s="273" t="s">
        <v>7793</v>
      </c>
      <c r="B130" s="274"/>
      <c r="C130" s="274"/>
      <c r="D130" s="274"/>
      <c r="E130" s="274"/>
      <c r="F130" s="274"/>
      <c r="G130" s="274"/>
      <c r="H130" s="274"/>
      <c r="I130" s="316"/>
      <c r="J130" s="275"/>
    </row>
    <row r="131" spans="1:10" ht="8.25" customHeight="1" x14ac:dyDescent="0.25">
      <c r="A131" s="276"/>
      <c r="B131" s="277"/>
      <c r="C131" s="277"/>
      <c r="D131" s="277"/>
      <c r="E131" s="277"/>
      <c r="F131" s="277"/>
      <c r="G131" s="277"/>
      <c r="H131" s="277"/>
      <c r="I131" s="317"/>
      <c r="J131" s="278"/>
    </row>
    <row r="132" spans="1:10" x14ac:dyDescent="0.25">
      <c r="A132" s="276"/>
      <c r="B132" s="277" t="str">
        <f>CONCATENATE("Dátum:  ",'Vizsgaszerv adatai'!C24)</f>
        <v>Dátum:  2017. május 03.</v>
      </c>
      <c r="C132" s="277"/>
      <c r="D132" s="277"/>
      <c r="E132" s="277"/>
      <c r="F132" s="277"/>
      <c r="G132" s="277"/>
      <c r="H132" s="277"/>
      <c r="I132" s="317"/>
      <c r="J132" s="278"/>
    </row>
    <row r="133" spans="1:10" ht="24" customHeight="1" x14ac:dyDescent="0.25">
      <c r="A133" s="276"/>
      <c r="B133" s="277"/>
      <c r="C133" s="277"/>
      <c r="D133" s="277"/>
      <c r="E133" s="277"/>
      <c r="F133" s="277"/>
      <c r="G133" s="277"/>
      <c r="H133" s="277"/>
      <c r="I133" s="317"/>
      <c r="J133" s="278"/>
    </row>
    <row r="134" spans="1:10" x14ac:dyDescent="0.25">
      <c r="A134" s="703" t="str">
        <f>'Vizsgaszerv adatai'!C66</f>
        <v>Ál Péter</v>
      </c>
      <c r="B134" s="704"/>
      <c r="C134" s="704" t="str">
        <f>'Vizsgaszerv adatai'!C68</f>
        <v>Kő Pál</v>
      </c>
      <c r="D134" s="704"/>
      <c r="E134" s="704"/>
      <c r="F134" s="704" t="str">
        <f>'Vizsgaszerv adatai'!C70</f>
        <v>Ács Éva</v>
      </c>
      <c r="G134" s="704"/>
      <c r="H134" s="704" t="str">
        <f>'Vizsgaszerv adatai'!C72</f>
        <v>Nagy Anikó</v>
      </c>
      <c r="I134" s="704"/>
      <c r="J134" s="705"/>
    </row>
    <row r="135" spans="1:10" x14ac:dyDescent="0.25">
      <c r="A135" s="703" t="str">
        <f>'Vizsgaszerv adatai'!B66</f>
        <v>vb. elnöke</v>
      </c>
      <c r="B135" s="704"/>
      <c r="C135" s="704" t="str">
        <f>'Vizsgaszerv adatai'!B68</f>
        <v>vb. tagja</v>
      </c>
      <c r="D135" s="704"/>
      <c r="E135" s="704"/>
      <c r="F135" s="704" t="str">
        <f>'Vizsgaszerv adatai'!B70</f>
        <v>vb. tagja</v>
      </c>
      <c r="G135" s="704"/>
      <c r="H135" s="704" t="str">
        <f>'Vizsgaszerv adatai'!B72</f>
        <v>vb. tagja</v>
      </c>
      <c r="I135" s="704"/>
      <c r="J135" s="705"/>
    </row>
    <row r="136" spans="1:10" ht="15.75" thickBot="1" x14ac:dyDescent="0.3">
      <c r="A136" s="279"/>
      <c r="B136" s="280"/>
      <c r="C136" s="280"/>
      <c r="D136" s="280"/>
      <c r="E136" s="280"/>
      <c r="F136" s="280"/>
      <c r="G136" s="280"/>
      <c r="H136" s="280"/>
      <c r="I136" s="318"/>
      <c r="J136" s="281"/>
    </row>
    <row r="137" spans="1:10" ht="15.75" thickBot="1" x14ac:dyDescent="0.3"/>
    <row r="138" spans="1:10" x14ac:dyDescent="0.25">
      <c r="A138" s="282" t="s">
        <v>7776</v>
      </c>
      <c r="B138" s="283"/>
      <c r="C138" s="283"/>
      <c r="D138" s="283"/>
      <c r="E138" s="283"/>
      <c r="F138" s="283"/>
      <c r="G138" s="283"/>
      <c r="H138" s="283"/>
      <c r="I138" s="319"/>
      <c r="J138" s="284"/>
    </row>
    <row r="139" spans="1:10" x14ac:dyDescent="0.25">
      <c r="A139" s="285"/>
      <c r="B139" s="286"/>
      <c r="C139" s="286"/>
      <c r="D139" s="286"/>
      <c r="E139" s="286"/>
      <c r="F139" s="286"/>
      <c r="G139" s="286"/>
      <c r="H139" s="286"/>
      <c r="I139" s="320"/>
      <c r="J139" s="75"/>
    </row>
    <row r="140" spans="1:10" x14ac:dyDescent="0.25">
      <c r="A140" s="285"/>
      <c r="B140" s="286"/>
      <c r="C140" s="286"/>
      <c r="D140" s="286"/>
      <c r="E140" s="286"/>
      <c r="F140" s="286"/>
      <c r="G140" s="286"/>
      <c r="H140" s="286"/>
      <c r="I140" s="320"/>
      <c r="J140" s="75"/>
    </row>
    <row r="141" spans="1:10" x14ac:dyDescent="0.25">
      <c r="A141" s="703" t="str">
        <f>'Vizsgaszerv adatai'!C74</f>
        <v>Szél Evelin</v>
      </c>
      <c r="B141" s="704"/>
      <c r="C141" s="704" t="str">
        <f>IF('Vizsgaszerv adatai'!C77="","",'Vizsgaszerv adatai'!C77)</f>
        <v>Papp Pál</v>
      </c>
      <c r="D141" s="704"/>
      <c r="E141" s="704"/>
      <c r="F141" s="704" t="str">
        <f>IF('Vizsgaszerv adatai'!C87="","",'Vizsgaszerv adatai'!C87)</f>
        <v>Tóth István</v>
      </c>
      <c r="G141" s="704"/>
      <c r="H141" s="704" t="str">
        <f>IF('Vizsgaszerv adatai'!C98="","",'Vizsgaszerv adatai'!C98)</f>
        <v>Németh Ágota</v>
      </c>
      <c r="I141" s="704"/>
      <c r="J141" s="705"/>
    </row>
    <row r="142" spans="1:10" x14ac:dyDescent="0.25">
      <c r="A142" s="703" t="s">
        <v>7495</v>
      </c>
      <c r="B142" s="704"/>
      <c r="C142" s="704" t="str">
        <f>IF('Vizsgaszerv adatai'!C77="","","szóbeli szakértő")</f>
        <v>szóbeli szakértő</v>
      </c>
      <c r="D142" s="704"/>
      <c r="E142" s="704"/>
      <c r="F142" s="704" t="str">
        <f>IF('Vizsgaszerv adatai'!C87="","","gyakorlati szakértő")</f>
        <v>gyakorlati szakértő</v>
      </c>
      <c r="G142" s="704"/>
      <c r="H142" s="704" t="str">
        <f>IF('Vizsgaszerv adatai'!C98="","","írásbeli szakértő")</f>
        <v>írásbeli szakértő</v>
      </c>
      <c r="I142" s="704"/>
      <c r="J142" s="705"/>
    </row>
    <row r="143" spans="1:10" x14ac:dyDescent="0.25">
      <c r="A143" s="703"/>
      <c r="B143" s="704"/>
      <c r="C143" s="704"/>
      <c r="D143" s="704"/>
      <c r="E143" s="704"/>
      <c r="F143" s="704"/>
      <c r="G143" s="704"/>
      <c r="H143" s="704"/>
      <c r="I143" s="704"/>
      <c r="J143" s="705"/>
    </row>
    <row r="144" spans="1:10" x14ac:dyDescent="0.25">
      <c r="A144" s="703"/>
      <c r="B144" s="704"/>
      <c r="C144" s="704"/>
      <c r="D144" s="704"/>
      <c r="E144" s="704"/>
      <c r="F144" s="704"/>
      <c r="G144" s="704"/>
      <c r="H144" s="704"/>
      <c r="I144" s="704"/>
      <c r="J144" s="705"/>
    </row>
    <row r="145" spans="1:10" x14ac:dyDescent="0.25">
      <c r="A145" s="703" t="str">
        <f>IF('Vizsgaszerv adatai'!C81="","",'Vizsgaszerv adatai'!C81)</f>
        <v/>
      </c>
      <c r="B145" s="704"/>
      <c r="C145" s="704" t="str">
        <f>IF('Vizsgaszerv adatai'!C79="","",'Vizsgaszerv adatai'!C79)</f>
        <v/>
      </c>
      <c r="D145" s="704"/>
      <c r="E145" s="704"/>
      <c r="F145" s="704" t="str">
        <f>IF('Vizsgaszerv adatai'!C89="","",'Vizsgaszerv adatai'!C89)</f>
        <v/>
      </c>
      <c r="G145" s="704"/>
      <c r="H145" s="704" t="str">
        <f>IF('Vizsgaszerv adatai'!C99="","",'Vizsgaszerv adatai'!C99)</f>
        <v/>
      </c>
      <c r="I145" s="704"/>
      <c r="J145" s="705"/>
    </row>
    <row r="146" spans="1:10" x14ac:dyDescent="0.25">
      <c r="A146" s="703" t="str">
        <f>IF('Vizsgaszerv adatai'!C81="","","szóbeli szakértő")</f>
        <v/>
      </c>
      <c r="B146" s="704"/>
      <c r="C146" s="704" t="str">
        <f>IF('Vizsgaszerv adatai'!C79="","","szóbeli szakértő")</f>
        <v/>
      </c>
      <c r="D146" s="704"/>
      <c r="E146" s="704"/>
      <c r="F146" s="704" t="str">
        <f>IF('Vizsgaszerv adatai'!C89="","","gyakorlati szakértő")</f>
        <v/>
      </c>
      <c r="G146" s="704"/>
      <c r="H146" s="704" t="str">
        <f>IF('Vizsgaszerv adatai'!C99="","","írásbeli szakértő")</f>
        <v/>
      </c>
      <c r="I146" s="704"/>
      <c r="J146" s="705"/>
    </row>
    <row r="147" spans="1:10" x14ac:dyDescent="0.25">
      <c r="A147" s="703"/>
      <c r="B147" s="704"/>
      <c r="C147" s="704"/>
      <c r="D147" s="704"/>
      <c r="E147" s="704"/>
      <c r="F147" s="704"/>
      <c r="G147" s="704"/>
      <c r="H147" s="704"/>
      <c r="I147" s="704"/>
      <c r="J147" s="705"/>
    </row>
    <row r="148" spans="1:10" x14ac:dyDescent="0.25">
      <c r="A148" s="703"/>
      <c r="B148" s="704"/>
      <c r="C148" s="704"/>
      <c r="D148" s="704"/>
      <c r="E148" s="704"/>
      <c r="F148" s="704"/>
      <c r="G148" s="704"/>
      <c r="H148" s="704"/>
      <c r="I148" s="704"/>
      <c r="J148" s="705"/>
    </row>
    <row r="149" spans="1:10" x14ac:dyDescent="0.25">
      <c r="A149" s="703" t="str">
        <f>IF('Vizsgaszerv adatai'!C85="","",'Vizsgaszerv adatai'!C85)</f>
        <v/>
      </c>
      <c r="B149" s="704"/>
      <c r="C149" s="704" t="str">
        <f>IF('Vizsgaszerv adatai'!C83="","",'Vizsgaszerv adatai'!C83)</f>
        <v/>
      </c>
      <c r="D149" s="704"/>
      <c r="E149" s="704"/>
      <c r="F149" s="704" t="str">
        <f>IF('Vizsgaszerv adatai'!C93="","",'Vizsgaszerv adatai'!C93)</f>
        <v/>
      </c>
      <c r="G149" s="704"/>
      <c r="H149" s="704" t="str">
        <f>IF('Vizsgaszerv adatai'!C95="","",'Vizsgaszerv adatai'!C95)</f>
        <v/>
      </c>
      <c r="I149" s="704"/>
      <c r="J149" s="705"/>
    </row>
    <row r="150" spans="1:10" x14ac:dyDescent="0.25">
      <c r="A150" s="703" t="str">
        <f>IF('Vizsgaszerv adatai'!C85="","","szóbeli szakértő")</f>
        <v/>
      </c>
      <c r="B150" s="704"/>
      <c r="C150" s="704" t="str">
        <f>IF('Vizsgaszerv adatai'!C83="","","szóbelii szakértő")</f>
        <v/>
      </c>
      <c r="D150" s="704"/>
      <c r="E150" s="704"/>
      <c r="F150" s="704" t="str">
        <f>IF('Vizsgaszerv adatai'!C93="","","gyakorlati szakértő")</f>
        <v/>
      </c>
      <c r="G150" s="704"/>
      <c r="H150" s="704" t="str">
        <f>IF('Vizsgaszerv adatai'!C95="","","gyakorlati szakértő")</f>
        <v/>
      </c>
      <c r="I150" s="704"/>
      <c r="J150" s="705"/>
    </row>
    <row r="151" spans="1:10" x14ac:dyDescent="0.25">
      <c r="A151" s="703"/>
      <c r="B151" s="704"/>
      <c r="C151" s="704"/>
      <c r="D151" s="704"/>
      <c r="E151" s="704"/>
      <c r="F151" s="704"/>
      <c r="G151" s="704"/>
      <c r="H151" s="704"/>
      <c r="I151" s="704"/>
      <c r="J151" s="705"/>
    </row>
    <row r="152" spans="1:10" x14ac:dyDescent="0.25">
      <c r="A152" s="703"/>
      <c r="B152" s="704"/>
      <c r="C152" s="704"/>
      <c r="D152" s="704"/>
      <c r="E152" s="704"/>
      <c r="F152" s="704"/>
      <c r="G152" s="704"/>
      <c r="H152" s="704"/>
      <c r="I152" s="704"/>
      <c r="J152" s="705"/>
    </row>
    <row r="153" spans="1:10" x14ac:dyDescent="0.25">
      <c r="A153" s="703" t="str">
        <f>IF('Vizsgaszerv adatai'!C100="","",'Vizsgaszerv adatai'!C100)</f>
        <v/>
      </c>
      <c r="B153" s="704"/>
      <c r="C153" s="704" t="str">
        <f>IF('Vizsgaszerv adatai'!C100="","",'Vizsgaszerv adatai'!C100)</f>
        <v/>
      </c>
      <c r="D153" s="704"/>
      <c r="E153" s="704"/>
      <c r="F153" s="704" t="str">
        <f>IF('Vizsgaszerv adatai'!C101="","",'Vizsgaszerv adatai'!C101)</f>
        <v/>
      </c>
      <c r="G153" s="704"/>
      <c r="H153" s="704"/>
      <c r="I153" s="704"/>
      <c r="J153" s="705"/>
    </row>
    <row r="154" spans="1:10" x14ac:dyDescent="0.25">
      <c r="A154" s="703" t="str">
        <f>IF('Vizsgaszerv adatai'!C100="","","írásbeli szakértő")</f>
        <v/>
      </c>
      <c r="B154" s="704"/>
      <c r="C154" s="704" t="str">
        <f>IF('Vizsgaszerv adatai'!C100="","","írásbeli szakértő")</f>
        <v/>
      </c>
      <c r="D154" s="704"/>
      <c r="E154" s="704"/>
      <c r="F154" s="704" t="str">
        <f>IF('Vizsgaszerv adatai'!C101="","","írásbeli szakértő")</f>
        <v/>
      </c>
      <c r="G154" s="704"/>
      <c r="H154" s="704"/>
      <c r="I154" s="704"/>
      <c r="J154" s="705"/>
    </row>
    <row r="155" spans="1:10" ht="15.75" thickBot="1" x14ac:dyDescent="0.3">
      <c r="A155" s="706"/>
      <c r="B155" s="707"/>
      <c r="C155" s="707"/>
      <c r="D155" s="707"/>
      <c r="E155" s="707"/>
      <c r="F155" s="707"/>
      <c r="G155" s="707"/>
      <c r="H155" s="707"/>
      <c r="I155" s="707"/>
      <c r="J155" s="708"/>
    </row>
    <row r="1004" spans="1:1" x14ac:dyDescent="0.25">
      <c r="A1004" s="457" t="s">
        <v>7841</v>
      </c>
    </row>
  </sheetData>
  <mergeCells count="225">
    <mergeCell ref="A2:J2"/>
    <mergeCell ref="A92:A95"/>
    <mergeCell ref="B92:B95"/>
    <mergeCell ref="C92:C95"/>
    <mergeCell ref="D92:D95"/>
    <mergeCell ref="I92:I95"/>
    <mergeCell ref="J92:J95"/>
    <mergeCell ref="A126:B126"/>
    <mergeCell ref="C126:J126"/>
    <mergeCell ref="I88:I91"/>
    <mergeCell ref="I101:I104"/>
    <mergeCell ref="I105:I108"/>
    <mergeCell ref="I109:I112"/>
    <mergeCell ref="I113:I116"/>
    <mergeCell ref="I117:I120"/>
    <mergeCell ref="I121:I124"/>
    <mergeCell ref="A99:J99"/>
    <mergeCell ref="A97:B97"/>
    <mergeCell ref="C97:J97"/>
    <mergeCell ref="A88:A91"/>
    <mergeCell ref="B88:B91"/>
    <mergeCell ref="C88:C91"/>
    <mergeCell ref="D88:D91"/>
    <mergeCell ref="J88:J91"/>
    <mergeCell ref="A117:A120"/>
    <mergeCell ref="B117:B120"/>
    <mergeCell ref="C117:C120"/>
    <mergeCell ref="D117:D120"/>
    <mergeCell ref="J117:J120"/>
    <mergeCell ref="A109:A112"/>
    <mergeCell ref="B109:B112"/>
    <mergeCell ref="A37:J37"/>
    <mergeCell ref="A39:A42"/>
    <mergeCell ref="B39:B42"/>
    <mergeCell ref="C39:C42"/>
    <mergeCell ref="D39:D42"/>
    <mergeCell ref="J39:J42"/>
    <mergeCell ref="C72:C75"/>
    <mergeCell ref="D72:D75"/>
    <mergeCell ref="J72:J75"/>
    <mergeCell ref="I39:I42"/>
    <mergeCell ref="I43:I46"/>
    <mergeCell ref="I47:I50"/>
    <mergeCell ref="I51:I54"/>
    <mergeCell ref="I55:I58"/>
    <mergeCell ref="I59:I62"/>
    <mergeCell ref="I68:I71"/>
    <mergeCell ref="I72:I75"/>
    <mergeCell ref="J51:J54"/>
    <mergeCell ref="A43:A46"/>
    <mergeCell ref="B43:B46"/>
    <mergeCell ref="C43:C46"/>
    <mergeCell ref="D43:D46"/>
    <mergeCell ref="J43:J46"/>
    <mergeCell ref="A47:A50"/>
    <mergeCell ref="B72:B75"/>
    <mergeCell ref="I76:I79"/>
    <mergeCell ref="A51:A54"/>
    <mergeCell ref="B51:B54"/>
    <mergeCell ref="C51:C54"/>
    <mergeCell ref="D51:D54"/>
    <mergeCell ref="B47:B50"/>
    <mergeCell ref="C47:C50"/>
    <mergeCell ref="D47:D50"/>
    <mergeCell ref="J47:J50"/>
    <mergeCell ref="A55:A58"/>
    <mergeCell ref="B55:B58"/>
    <mergeCell ref="C55:C58"/>
    <mergeCell ref="D55:D58"/>
    <mergeCell ref="J55:J58"/>
    <mergeCell ref="J59:J62"/>
    <mergeCell ref="C59:C62"/>
    <mergeCell ref="D59:D62"/>
    <mergeCell ref="I84:I87"/>
    <mergeCell ref="A64:B64"/>
    <mergeCell ref="C64:J64"/>
    <mergeCell ref="A66:J66"/>
    <mergeCell ref="A68:A71"/>
    <mergeCell ref="B68:B71"/>
    <mergeCell ref="C68:C71"/>
    <mergeCell ref="D68:D71"/>
    <mergeCell ref="A76:A79"/>
    <mergeCell ref="B76:B79"/>
    <mergeCell ref="C76:C79"/>
    <mergeCell ref="D76:D79"/>
    <mergeCell ref="J76:J79"/>
    <mergeCell ref="A84:A87"/>
    <mergeCell ref="B84:B87"/>
    <mergeCell ref="C84:C87"/>
    <mergeCell ref="A72:A75"/>
    <mergeCell ref="J68:J71"/>
    <mergeCell ref="D84:D87"/>
    <mergeCell ref="J84:J87"/>
    <mergeCell ref="A80:A83"/>
    <mergeCell ref="B80:B83"/>
    <mergeCell ref="C80:C83"/>
    <mergeCell ref="D80:D83"/>
    <mergeCell ref="J80:J83"/>
    <mergeCell ref="I80:I83"/>
    <mergeCell ref="C21:D21"/>
    <mergeCell ref="C4:J4"/>
    <mergeCell ref="C5:J5"/>
    <mergeCell ref="C6:J6"/>
    <mergeCell ref="C7:J7"/>
    <mergeCell ref="C15:F15"/>
    <mergeCell ref="C19:D19"/>
    <mergeCell ref="C20:D20"/>
    <mergeCell ref="A31:E31"/>
    <mergeCell ref="A33:B33"/>
    <mergeCell ref="C35:J35"/>
    <mergeCell ref="C28:D28"/>
    <mergeCell ref="C29:D29"/>
    <mergeCell ref="F31:G31"/>
    <mergeCell ref="C33:J33"/>
    <mergeCell ref="C22:D22"/>
    <mergeCell ref="C23:D23"/>
    <mergeCell ref="C24:D24"/>
    <mergeCell ref="C25:D25"/>
    <mergeCell ref="C26:D26"/>
    <mergeCell ref="C27:D27"/>
    <mergeCell ref="A4:B4"/>
    <mergeCell ref="A5:B5"/>
    <mergeCell ref="A6:B6"/>
    <mergeCell ref="A7:B7"/>
    <mergeCell ref="A9:B9"/>
    <mergeCell ref="A15:B15"/>
    <mergeCell ref="C16:D16"/>
    <mergeCell ref="C17:D17"/>
    <mergeCell ref="C18:D18"/>
    <mergeCell ref="C109:C112"/>
    <mergeCell ref="D109:D112"/>
    <mergeCell ref="J109:J112"/>
    <mergeCell ref="A113:A116"/>
    <mergeCell ref="B113:B116"/>
    <mergeCell ref="C113:C116"/>
    <mergeCell ref="D113:D116"/>
    <mergeCell ref="J113:J116"/>
    <mergeCell ref="A101:A104"/>
    <mergeCell ref="B101:B104"/>
    <mergeCell ref="A128:B128"/>
    <mergeCell ref="C128:J128"/>
    <mergeCell ref="A134:B134"/>
    <mergeCell ref="A135:B135"/>
    <mergeCell ref="H134:J134"/>
    <mergeCell ref="C134:E134"/>
    <mergeCell ref="F134:G134"/>
    <mergeCell ref="C135:E135"/>
    <mergeCell ref="A35:B35"/>
    <mergeCell ref="A121:A124"/>
    <mergeCell ref="B121:B124"/>
    <mergeCell ref="C121:C124"/>
    <mergeCell ref="D121:D124"/>
    <mergeCell ref="J121:J124"/>
    <mergeCell ref="C101:C104"/>
    <mergeCell ref="D101:D104"/>
    <mergeCell ref="J101:J104"/>
    <mergeCell ref="A105:A108"/>
    <mergeCell ref="B105:B108"/>
    <mergeCell ref="C105:C108"/>
    <mergeCell ref="D105:D108"/>
    <mergeCell ref="J105:J108"/>
    <mergeCell ref="A59:A62"/>
    <mergeCell ref="B59:B62"/>
    <mergeCell ref="A142:B142"/>
    <mergeCell ref="C142:E142"/>
    <mergeCell ref="F142:G142"/>
    <mergeCell ref="H142:J142"/>
    <mergeCell ref="A143:B143"/>
    <mergeCell ref="C143:E143"/>
    <mergeCell ref="F143:G143"/>
    <mergeCell ref="H143:J143"/>
    <mergeCell ref="F135:G135"/>
    <mergeCell ref="H135:J135"/>
    <mergeCell ref="A141:B141"/>
    <mergeCell ref="C141:E141"/>
    <mergeCell ref="F141:G141"/>
    <mergeCell ref="H141:J141"/>
    <mergeCell ref="A146:B146"/>
    <mergeCell ref="C146:E146"/>
    <mergeCell ref="F146:G146"/>
    <mergeCell ref="H146:J146"/>
    <mergeCell ref="A147:B147"/>
    <mergeCell ref="C147:E147"/>
    <mergeCell ref="F147:G147"/>
    <mergeCell ref="H147:J147"/>
    <mergeCell ref="A144:B144"/>
    <mergeCell ref="C144:E144"/>
    <mergeCell ref="F144:G144"/>
    <mergeCell ref="H144:J144"/>
    <mergeCell ref="A145:B145"/>
    <mergeCell ref="C145:E145"/>
    <mergeCell ref="F145:G145"/>
    <mergeCell ref="H145:J145"/>
    <mergeCell ref="A150:B150"/>
    <mergeCell ref="C150:E150"/>
    <mergeCell ref="F150:G150"/>
    <mergeCell ref="H150:J150"/>
    <mergeCell ref="A151:B151"/>
    <mergeCell ref="C151:E151"/>
    <mergeCell ref="F151:G151"/>
    <mergeCell ref="H151:J151"/>
    <mergeCell ref="A148:B148"/>
    <mergeCell ref="C148:E148"/>
    <mergeCell ref="F148:G148"/>
    <mergeCell ref="H148:J148"/>
    <mergeCell ref="A149:B149"/>
    <mergeCell ref="C149:E149"/>
    <mergeCell ref="F149:G149"/>
    <mergeCell ref="H149:J149"/>
    <mergeCell ref="A154:B154"/>
    <mergeCell ref="C154:E154"/>
    <mergeCell ref="F154:G154"/>
    <mergeCell ref="H154:J154"/>
    <mergeCell ref="A155:B155"/>
    <mergeCell ref="C155:E155"/>
    <mergeCell ref="F155:G155"/>
    <mergeCell ref="H155:J155"/>
    <mergeCell ref="A152:B152"/>
    <mergeCell ref="C152:E152"/>
    <mergeCell ref="F152:G152"/>
    <mergeCell ref="H152:J152"/>
    <mergeCell ref="A153:B153"/>
    <mergeCell ref="C153:E153"/>
    <mergeCell ref="F153:G153"/>
    <mergeCell ref="H153:J153"/>
  </mergeCells>
  <conditionalFormatting sqref="C128:J128 C68:E87 G68:I68 C39:E62 G39:I39 C101:E124 G101:I101 F31:G31 C33:J33 C35:J35 G43:I43 G40:H42 G47:I47 G44:H46 G51:I51 G48:H50 G55:I55 G52:H54 G59:I59 G56:H58 G60:H62 G72:I72 G69:H71 G76:I76 G73:H75 G80:I80 G77:H79 G84:I84 G81:H83 G85:H87 G105:I105 G102:H104 G109:I109 G106:H108 G113:I113 G110:H112 G117:I117 G114:H116 G121:I121 G118:H120 G122:H124">
    <cfRule type="cellIs" dxfId="84" priority="9" operator="equal">
      <formula>0</formula>
    </cfRule>
  </conditionalFormatting>
  <conditionalFormatting sqref="C88:E95 G88:I88 G89:H95 I92">
    <cfRule type="cellIs" dxfId="83" priority="1" operator="equal">
      <formula>0</formula>
    </cfRule>
  </conditionalFormatting>
  <pageMargins left="0.39370078740157483" right="0.39370078740157483" top="0.74803149606299213" bottom="0.39370078740157483" header="0.31496062992125984" footer="0.31496062992125984"/>
  <pageSetup paperSize="9" orientation="landscape" blackAndWhite="1" r:id="rId1"/>
  <headerFooter>
    <oddHeader>&amp;C&amp;"Times New Roman,Normál"LEBONYOLÍTÁSI REND</oddHeader>
  </headerFooter>
  <colBreaks count="1" manualBreakCount="1">
    <brk id="10" max="1003"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1000"/>
  <sheetViews>
    <sheetView zoomScaleNormal="100" workbookViewId="0">
      <pane xSplit="2" ySplit="7" topLeftCell="C8" activePane="bottomRight" state="frozen"/>
      <selection pane="topRight" activeCell="C1" sqref="C1"/>
      <selection pane="bottomLeft" activeCell="A8" sqref="A8"/>
      <selection pane="bottomRight" activeCell="C5" sqref="C5:D5"/>
    </sheetView>
  </sheetViews>
  <sheetFormatPr defaultRowHeight="12.75" x14ac:dyDescent="0.2"/>
  <cols>
    <col min="1" max="1" width="10.7109375" style="134" customWidth="1"/>
    <col min="2" max="2" width="20.7109375" style="134" customWidth="1"/>
    <col min="3" max="38" width="9.140625" style="134"/>
    <col min="39" max="39" width="16.28515625" style="134" customWidth="1"/>
    <col min="40" max="16384" width="9.140625" style="134"/>
  </cols>
  <sheetData>
    <row r="1" spans="1:39" ht="9" customHeight="1" thickBot="1" x14ac:dyDescent="0.3">
      <c r="AE1" s="457" t="s">
        <v>7840</v>
      </c>
    </row>
    <row r="2" spans="1:39" ht="33" customHeight="1" x14ac:dyDescent="0.2">
      <c r="A2" s="765" t="s">
        <v>7467</v>
      </c>
      <c r="B2" s="287"/>
      <c r="C2" s="756" t="str">
        <f>'Osztályzó ív írásb'!C4</f>
        <v>-</v>
      </c>
      <c r="D2" s="757"/>
      <c r="E2" s="758" t="str">
        <f>'Osztályzó ív írásb'!C63</f>
        <v>-</v>
      </c>
      <c r="F2" s="757"/>
      <c r="G2" s="758" t="str">
        <f>'Osztályzó ív írásb'!C122</f>
        <v>-</v>
      </c>
      <c r="H2" s="757"/>
      <c r="I2" s="758" t="str">
        <f>'Osztályzó ív írásb'!C181</f>
        <v>-</v>
      </c>
      <c r="J2" s="759"/>
      <c r="K2" s="763" t="str">
        <f>'Osztályzó ív gyak'!C4</f>
        <v>- Állattartási feladat végrehajtása (pl. takarmányok érzékszervi vizsgálata, takarmány-előkészítés, takarmánykiosztás, itatás, kitrágyázás, állatápolás, legeltetés, trágyakezelés, takarítás, fertőtlenítés, klinikai alapértékek, alapvető vizsgálatok elvégzése, tejvizsgálat, küllemi bírálat, méretfelvétel) (vizsgafeladaton belüli tartalmi aránya: 65%)
- Felismerési feladat (pl. csontok, testtájak, tenyésztett állatok fajtái és típusai, tenyésztett állatfajok, ivarzó, valamint beteg állat, takarmányok, állattartásban, állatápolásban, állattenyésztésben használt anyagok, eszközök, gépek, gépelemek)
(vizsgafeladaton belüli tartalmi aránya: 10%)
Állattartó telepen előforduló gép, berendezés beállítása, üzemeltetése, egyszerűbb karbantartása (pl. takarmányelőkészítés gépei, itatás, trágyaeltávolítás, fejés, tejkezelés gépesítése, állatápolás gépei, tojásgyűjtés és -kezelés eszközei, keltetőgépek, nyírás eszközei, állattartó épületek klímaszabályozása, mosás és fertőtlenítés gépei, elektromos kerítések, mérlegelés, állatszállítás eszközei, járművei)
(vizsgafeladaton belüli tartalmi aránya: 25%)</v>
      </c>
      <c r="L2" s="757"/>
      <c r="M2" s="758" t="str">
        <f>'Osztályzó ív gyak'!C63</f>
        <v>- Növénytermesztési feladat végrehajtása (pl. alapvető vizsgálatok elvégzése, talajvizsgálatok, vetőmagvizsgálat, vetőmagszükséglet, tápanyagutánpótlás számítások, egyszerű növénytermesztési munkák elvégzése)
(vizsgafeladaton belüli tartalmi aránya: 40%)
- Növénytermesztés és kertészet gépeinek, berendezéseinek üzemeltetésével, beállításával, karbantartásával kapcsolatos feladat végrehajtása (pl. mezőgazdasági erőgépek, talajművelés gépei, tápanyagvisszapótlás gépei, vetés, ültetés, palántázás gépei, növényápolás gépei, betakarítás gépei, növénytermesztési munkagépek kiszolgálása, rakodás, tárolóhely előkészítése, kertészeti kisgépek üzemeltetése, öntözőberendezés)
(vizsgafeladaton belüli tartalmi aránya: 20%)
- Felismerési feladat (pl. szántóföldi és kertészeti kultúrnövények, gyomnövények, növényi részek, kultúrnövények magjai, termései, talajtípusok, kártevők, kórokozók, kárképek, kórképek)
(vizsgafeladaton belüli tartalmi aránya: 10%)
- Kertészeti feladat végrehajtása (pl. talaj-előkészítés magvetéshez, magvetés szabadföldbe, magvetés szaporító ládába, tálcába, palántázás, vegetatív szaporítás, oltás-szemzés elvégzése, ültető gödör kiásása, ültetés, öntözés, metszés, gyümölcs betakarítás, osztályozás, minősítés, tárolás, csomagolás, szőlőművelés és metszés)
(vizsgafeladaton belüli tartalmi aránya: 30%)</v>
      </c>
      <c r="N2" s="757"/>
      <c r="O2" s="758" t="str">
        <f>'Osztályzó ív gyak'!C122</f>
        <v>-</v>
      </c>
      <c r="P2" s="757"/>
      <c r="Q2" s="758" t="str">
        <f>'Osztályzó ív gyak'!C181</f>
        <v>-</v>
      </c>
      <c r="R2" s="757"/>
      <c r="S2" s="758" t="str">
        <f>'Osztályzó ív gyak'!C240</f>
        <v>-</v>
      </c>
      <c r="T2" s="757"/>
      <c r="U2" s="758" t="str">
        <f>'Osztályzó ív gyak'!C299</f>
        <v>-</v>
      </c>
      <c r="V2" s="757"/>
      <c r="W2" s="758" t="str">
        <f>'Osztályzó ív gyak'!C358</f>
        <v>-</v>
      </c>
      <c r="X2" s="757"/>
      <c r="Y2" s="760" t="str">
        <f>'Osztályzó ív gyak'!C417</f>
        <v>-</v>
      </c>
      <c r="Z2" s="761"/>
      <c r="AA2" s="763" t="str">
        <f>'Osztályzó ív szób'!C4</f>
        <v>A szóbeli vizsgafeladat központilag összeállított vizsgakérdései a 4. Szakmai követelmények pontban szereplő „Állattartás” szakmai követelménymodul témaköreit tartalmazzák.</v>
      </c>
      <c r="AB2" s="757"/>
      <c r="AC2" s="758" t="str">
        <f>'Osztályzó ív szób'!C63</f>
        <v>A szóbeli vizsgafeladat központilag összeállított vizsgakérdései a 4. Szakmai követelmények pontban szereplő „Növénytermesztés” szakmai követelménymodul témaköreit tartalmazzák.</v>
      </c>
      <c r="AD2" s="757"/>
      <c r="AE2" s="758" t="str">
        <f>'Osztályzó ív szób'!C122</f>
        <v>A szóbeli vizsgafeladat központilag összeállított vizsgakérdései a 4. Szakmai követelmények pontban szereplő „Agrárkereskedelem, vállalkozás és ügyvitel” szakmai követelménymodul témaköreit tartalmazzák.</v>
      </c>
      <c r="AF2" s="757"/>
      <c r="AG2" s="758" t="str">
        <f>'Osztályzó ív szób'!C181</f>
        <v>-</v>
      </c>
      <c r="AH2" s="757"/>
      <c r="AI2" s="758" t="str">
        <f>'Osztályzó ív szób'!C240</f>
        <v>-</v>
      </c>
      <c r="AJ2" s="757"/>
      <c r="AK2" s="758" t="str">
        <f>'Osztályzó ív szób'!C299</f>
        <v>-</v>
      </c>
      <c r="AL2" s="759"/>
      <c r="AM2" s="751" t="s">
        <v>7828</v>
      </c>
    </row>
    <row r="3" spans="1:39" x14ac:dyDescent="0.2">
      <c r="A3" s="766"/>
      <c r="B3" s="288" t="s">
        <v>7779</v>
      </c>
      <c r="C3" s="749" t="str">
        <f>'Osztályzó ív írásb'!C12</f>
        <v>-</v>
      </c>
      <c r="D3" s="750"/>
      <c r="E3" s="750" t="str">
        <f>'Osztályzó ív írásb'!C71</f>
        <v>-</v>
      </c>
      <c r="F3" s="750"/>
      <c r="G3" s="750" t="str">
        <f>'Osztályzó ív írásb'!C130</f>
        <v>-</v>
      </c>
      <c r="H3" s="750"/>
      <c r="I3" s="750" t="str">
        <f>'Osztályzó ív írásb'!C189</f>
        <v>-</v>
      </c>
      <c r="J3" s="768"/>
      <c r="K3" s="762">
        <f>'Osztályzó ív gyak'!C12</f>
        <v>120</v>
      </c>
      <c r="L3" s="750"/>
      <c r="M3" s="750">
        <f>'Osztályzó ív gyak'!C71</f>
        <v>120</v>
      </c>
      <c r="N3" s="750"/>
      <c r="O3" s="750" t="str">
        <f>'Osztályzó ív gyak'!C130</f>
        <v>-</v>
      </c>
      <c r="P3" s="750"/>
      <c r="Q3" s="750" t="str">
        <f>'Osztályzó ív gyak'!C189</f>
        <v>-</v>
      </c>
      <c r="R3" s="750"/>
      <c r="S3" s="750" t="str">
        <f>'Osztályzó ív gyak'!C248</f>
        <v>-</v>
      </c>
      <c r="T3" s="750"/>
      <c r="U3" s="750" t="str">
        <f>'Osztályzó ív gyak'!C307</f>
        <v>-</v>
      </c>
      <c r="V3" s="750"/>
      <c r="W3" s="750" t="str">
        <f>'Osztályzó ív gyak'!C366</f>
        <v>-</v>
      </c>
      <c r="X3" s="750"/>
      <c r="Y3" s="770" t="str">
        <f>'Osztályzó ív gyak'!C425</f>
        <v>-</v>
      </c>
      <c r="Z3" s="771"/>
      <c r="AA3" s="762">
        <f>'Osztályzó ív szób'!G12</f>
        <v>10</v>
      </c>
      <c r="AB3" s="750"/>
      <c r="AC3" s="750">
        <f>'Osztályzó ív szób'!G71</f>
        <v>10</v>
      </c>
      <c r="AD3" s="750"/>
      <c r="AE3" s="750">
        <f>'Osztályzó ív szób'!G130</f>
        <v>10</v>
      </c>
      <c r="AF3" s="750"/>
      <c r="AG3" s="750" t="str">
        <f>'Osztályzó ív szób'!G189</f>
        <v>-</v>
      </c>
      <c r="AH3" s="750"/>
      <c r="AI3" s="750" t="str">
        <f>'Osztályzó ív szób'!G248</f>
        <v>-</v>
      </c>
      <c r="AJ3" s="750"/>
      <c r="AK3" s="750" t="str">
        <f>'Osztályzó ív szób'!G307</f>
        <v>-</v>
      </c>
      <c r="AL3" s="768"/>
      <c r="AM3" s="752"/>
    </row>
    <row r="4" spans="1:39" x14ac:dyDescent="0.2">
      <c r="A4" s="766"/>
      <c r="B4" s="288" t="s">
        <v>7780</v>
      </c>
      <c r="C4" s="749" t="str">
        <f>C3</f>
        <v>-</v>
      </c>
      <c r="D4" s="750"/>
      <c r="E4" s="750" t="str">
        <f>E3</f>
        <v>-</v>
      </c>
      <c r="F4" s="750"/>
      <c r="G4" s="750" t="str">
        <f>G3</f>
        <v>-</v>
      </c>
      <c r="H4" s="750"/>
      <c r="I4" s="750" t="str">
        <f>I3</f>
        <v>-</v>
      </c>
      <c r="J4" s="768"/>
      <c r="K4" s="762">
        <f>K3</f>
        <v>120</v>
      </c>
      <c r="L4" s="750"/>
      <c r="M4" s="750">
        <f>M3</f>
        <v>120</v>
      </c>
      <c r="N4" s="750"/>
      <c r="O4" s="750" t="str">
        <f t="shared" ref="O4" si="0">O3</f>
        <v>-</v>
      </c>
      <c r="P4" s="750"/>
      <c r="Q4" s="750" t="str">
        <f t="shared" ref="Q4" si="1">Q3</f>
        <v>-</v>
      </c>
      <c r="R4" s="750"/>
      <c r="S4" s="750" t="str">
        <f t="shared" ref="S4" si="2">S3</f>
        <v>-</v>
      </c>
      <c r="T4" s="750"/>
      <c r="U4" s="750" t="str">
        <f t="shared" ref="U4:W4" si="3">U3</f>
        <v>-</v>
      </c>
      <c r="V4" s="750"/>
      <c r="W4" s="750" t="str">
        <f t="shared" si="3"/>
        <v>-</v>
      </c>
      <c r="X4" s="750"/>
      <c r="Y4" s="770" t="str">
        <f>Y3</f>
        <v>-</v>
      </c>
      <c r="Z4" s="771"/>
      <c r="AA4" s="762">
        <f>'Osztályzó ív szób'!C12</f>
        <v>25</v>
      </c>
      <c r="AB4" s="750"/>
      <c r="AC4" s="750">
        <f>'Osztályzó ív szób'!C71</f>
        <v>25</v>
      </c>
      <c r="AD4" s="750"/>
      <c r="AE4" s="750">
        <f>'Osztályzó ív szób'!C130</f>
        <v>25</v>
      </c>
      <c r="AF4" s="750"/>
      <c r="AG4" s="750" t="str">
        <f>'Osztályzó ív szób'!C189</f>
        <v>-</v>
      </c>
      <c r="AH4" s="750"/>
      <c r="AI4" s="750" t="str">
        <f>'Osztályzó ív szób'!C248</f>
        <v>-</v>
      </c>
      <c r="AJ4" s="750"/>
      <c r="AK4" s="750" t="str">
        <f>'Osztályzó ív szób'!C307</f>
        <v>-</v>
      </c>
      <c r="AL4" s="768"/>
      <c r="AM4" s="752"/>
    </row>
    <row r="5" spans="1:39" x14ac:dyDescent="0.2">
      <c r="A5" s="766"/>
      <c r="B5" s="288" t="s">
        <v>7782</v>
      </c>
      <c r="C5" s="753"/>
      <c r="D5" s="754"/>
      <c r="E5" s="754"/>
      <c r="F5" s="754"/>
      <c r="G5" s="754"/>
      <c r="H5" s="754"/>
      <c r="I5" s="754"/>
      <c r="J5" s="755"/>
      <c r="K5" s="764"/>
      <c r="L5" s="754"/>
      <c r="M5" s="754"/>
      <c r="N5" s="754"/>
      <c r="O5" s="755"/>
      <c r="P5" s="753"/>
      <c r="Q5" s="755"/>
      <c r="R5" s="753"/>
      <c r="S5" s="755"/>
      <c r="T5" s="753"/>
      <c r="U5" s="755"/>
      <c r="V5" s="753"/>
      <c r="W5" s="755"/>
      <c r="X5" s="753"/>
      <c r="Y5" s="755"/>
      <c r="Z5" s="769"/>
      <c r="AA5" s="764"/>
      <c r="AB5" s="754"/>
      <c r="AC5" s="754"/>
      <c r="AD5" s="754"/>
      <c r="AE5" s="754"/>
      <c r="AF5" s="754"/>
      <c r="AG5" s="754"/>
      <c r="AH5" s="754"/>
      <c r="AI5" s="754"/>
      <c r="AJ5" s="754"/>
      <c r="AK5" s="754"/>
      <c r="AL5" s="755"/>
      <c r="AM5" s="752"/>
    </row>
    <row r="6" spans="1:39" x14ac:dyDescent="0.2">
      <c r="A6" s="766"/>
      <c r="B6" s="288" t="s">
        <v>7781</v>
      </c>
      <c r="C6" s="753"/>
      <c r="D6" s="754"/>
      <c r="E6" s="754"/>
      <c r="F6" s="754"/>
      <c r="G6" s="754"/>
      <c r="H6" s="754"/>
      <c r="I6" s="754"/>
      <c r="J6" s="755"/>
      <c r="K6" s="764"/>
      <c r="L6" s="754"/>
      <c r="M6" s="754"/>
      <c r="N6" s="754"/>
      <c r="O6" s="754"/>
      <c r="P6" s="754"/>
      <c r="Q6" s="754"/>
      <c r="R6" s="754"/>
      <c r="S6" s="754"/>
      <c r="T6" s="754"/>
      <c r="U6" s="754"/>
      <c r="V6" s="754"/>
      <c r="W6" s="754"/>
      <c r="X6" s="754"/>
      <c r="Y6" s="755"/>
      <c r="Z6" s="769"/>
      <c r="AA6" s="764"/>
      <c r="AB6" s="754"/>
      <c r="AC6" s="754"/>
      <c r="AD6" s="754"/>
      <c r="AE6" s="754"/>
      <c r="AF6" s="754"/>
      <c r="AG6" s="754"/>
      <c r="AH6" s="754"/>
      <c r="AI6" s="754"/>
      <c r="AJ6" s="754"/>
      <c r="AK6" s="754"/>
      <c r="AL6" s="755"/>
      <c r="AM6" s="752"/>
    </row>
    <row r="7" spans="1:39" ht="13.5" thickBot="1" x14ac:dyDescent="0.25">
      <c r="A7" s="767"/>
      <c r="B7" s="295" t="s">
        <v>7468</v>
      </c>
      <c r="C7" s="304" t="s">
        <v>7777</v>
      </c>
      <c r="D7" s="267" t="s">
        <v>7778</v>
      </c>
      <c r="E7" s="267" t="s">
        <v>7777</v>
      </c>
      <c r="F7" s="267" t="s">
        <v>7778</v>
      </c>
      <c r="G7" s="267" t="s">
        <v>7777</v>
      </c>
      <c r="H7" s="267" t="s">
        <v>7778</v>
      </c>
      <c r="I7" s="267" t="s">
        <v>7777</v>
      </c>
      <c r="J7" s="305" t="s">
        <v>7778</v>
      </c>
      <c r="K7" s="306" t="s">
        <v>7777</v>
      </c>
      <c r="L7" s="267" t="s">
        <v>7778</v>
      </c>
      <c r="M7" s="267" t="s">
        <v>7777</v>
      </c>
      <c r="N7" s="267" t="s">
        <v>7778</v>
      </c>
      <c r="O7" s="267" t="s">
        <v>7777</v>
      </c>
      <c r="P7" s="267" t="s">
        <v>7778</v>
      </c>
      <c r="Q7" s="267" t="s">
        <v>7777</v>
      </c>
      <c r="R7" s="267" t="s">
        <v>7778</v>
      </c>
      <c r="S7" s="267" t="s">
        <v>7777</v>
      </c>
      <c r="T7" s="267" t="s">
        <v>7778</v>
      </c>
      <c r="U7" s="267" t="s">
        <v>7777</v>
      </c>
      <c r="V7" s="267" t="s">
        <v>7778</v>
      </c>
      <c r="W7" s="267" t="s">
        <v>7777</v>
      </c>
      <c r="X7" s="267" t="s">
        <v>7777</v>
      </c>
      <c r="Y7" s="267" t="s">
        <v>7778</v>
      </c>
      <c r="Z7" s="305" t="s">
        <v>7778</v>
      </c>
      <c r="AA7" s="306" t="s">
        <v>7777</v>
      </c>
      <c r="AB7" s="267" t="s">
        <v>7778</v>
      </c>
      <c r="AC7" s="267" t="s">
        <v>7777</v>
      </c>
      <c r="AD7" s="267" t="s">
        <v>7778</v>
      </c>
      <c r="AE7" s="267" t="s">
        <v>7777</v>
      </c>
      <c r="AF7" s="267" t="s">
        <v>7778</v>
      </c>
      <c r="AG7" s="267" t="s">
        <v>7777</v>
      </c>
      <c r="AH7" s="267" t="s">
        <v>7778</v>
      </c>
      <c r="AI7" s="267" t="s">
        <v>7777</v>
      </c>
      <c r="AJ7" s="267" t="s">
        <v>7778</v>
      </c>
      <c r="AK7" s="267" t="s">
        <v>7777</v>
      </c>
      <c r="AL7" s="305" t="s">
        <v>7778</v>
      </c>
      <c r="AM7" s="752"/>
    </row>
    <row r="8" spans="1:39" x14ac:dyDescent="0.2">
      <c r="A8" s="299" t="str">
        <f>'Osztályzó ív gyak'!B15</f>
        <v>74057/1/2020</v>
      </c>
      <c r="B8" s="300" t="str">
        <f>'Osztályzó ív gyak'!C15</f>
        <v>Nagyné Balogh Emília</v>
      </c>
      <c r="C8" s="301"/>
      <c r="D8" s="302"/>
      <c r="E8" s="302"/>
      <c r="F8" s="302"/>
      <c r="G8" s="302"/>
      <c r="H8" s="302"/>
      <c r="I8" s="302"/>
      <c r="J8" s="303"/>
      <c r="K8" s="299"/>
      <c r="L8" s="302"/>
      <c r="M8" s="302"/>
      <c r="N8" s="302"/>
      <c r="O8" s="302"/>
      <c r="P8" s="302"/>
      <c r="Q8" s="302"/>
      <c r="R8" s="302"/>
      <c r="S8" s="302"/>
      <c r="T8" s="302"/>
      <c r="U8" s="302"/>
      <c r="V8" s="303"/>
      <c r="W8" s="303"/>
      <c r="X8" s="303"/>
      <c r="Y8" s="303"/>
      <c r="Z8" s="303"/>
      <c r="AA8" s="416"/>
      <c r="AB8" s="302"/>
      <c r="AC8" s="302"/>
      <c r="AD8" s="302"/>
      <c r="AE8" s="302"/>
      <c r="AF8" s="302"/>
      <c r="AG8" s="302"/>
      <c r="AH8" s="302"/>
      <c r="AI8" s="302"/>
      <c r="AJ8" s="302"/>
      <c r="AK8" s="302"/>
      <c r="AL8" s="303"/>
      <c r="AM8" s="417" t="str">
        <f>IF(B8="--","--",IF((COUNTA(C8:AL8)/2)='Szakképesítés adatai'!Q$71,"Jó!",IF((COUNTA(C8:AL8)/2)&gt;'Szakképesítés adatai'!Q$71,"Sok a beírt vizsga!","Kevés a vizsga!")))</f>
        <v>Kevés a vizsga!</v>
      </c>
    </row>
    <row r="9" spans="1:39" x14ac:dyDescent="0.2">
      <c r="A9" s="289" t="str">
        <f>'Osztályzó ív gyak'!B16</f>
        <v>74057/2/2020</v>
      </c>
      <c r="B9" s="290" t="str">
        <f>'Osztályzó ív gyak'!C16</f>
        <v>b</v>
      </c>
      <c r="C9" s="297"/>
      <c r="D9" s="194"/>
      <c r="E9" s="194"/>
      <c r="F9" s="194"/>
      <c r="G9" s="194"/>
      <c r="H9" s="194"/>
      <c r="I9" s="194"/>
      <c r="J9" s="293"/>
      <c r="K9" s="289"/>
      <c r="L9" s="194"/>
      <c r="M9" s="194"/>
      <c r="N9" s="194"/>
      <c r="O9" s="194"/>
      <c r="P9" s="194"/>
      <c r="Q9" s="194"/>
      <c r="R9" s="194"/>
      <c r="S9" s="194"/>
      <c r="T9" s="194"/>
      <c r="U9" s="194"/>
      <c r="V9" s="293"/>
      <c r="W9" s="293"/>
      <c r="X9" s="293"/>
      <c r="Y9" s="293"/>
      <c r="Z9" s="293"/>
      <c r="AA9" s="289"/>
      <c r="AB9" s="194"/>
      <c r="AC9" s="194"/>
      <c r="AD9" s="194"/>
      <c r="AE9" s="194"/>
      <c r="AF9" s="194"/>
      <c r="AG9" s="194"/>
      <c r="AH9" s="194"/>
      <c r="AI9" s="194"/>
      <c r="AJ9" s="194"/>
      <c r="AK9" s="194"/>
      <c r="AL9" s="293"/>
      <c r="AM9" s="417" t="str">
        <f>IF(B9="--","--",IF((COUNTA(C9:AL9)/2)='Szakképesítés adatai'!Q$71,"Jó!",IF((COUNTA(C9:AL9)/2)&gt;'Szakképesítés adatai'!Q$71,"Sok a beírt vizsga!","Kevés a vizsga!")))</f>
        <v>Kevés a vizsga!</v>
      </c>
    </row>
    <row r="10" spans="1:39" x14ac:dyDescent="0.2">
      <c r="A10" s="289" t="str">
        <f>'Osztályzó ív gyak'!B17</f>
        <v>74057/3/2020</v>
      </c>
      <c r="B10" s="290" t="str">
        <f>'Osztályzó ív gyak'!C17</f>
        <v>c</v>
      </c>
      <c r="C10" s="297"/>
      <c r="D10" s="194"/>
      <c r="E10" s="194"/>
      <c r="F10" s="194"/>
      <c r="G10" s="194"/>
      <c r="H10" s="194"/>
      <c r="I10" s="194"/>
      <c r="J10" s="293"/>
      <c r="K10" s="289"/>
      <c r="L10" s="194"/>
      <c r="M10" s="194"/>
      <c r="N10" s="194"/>
      <c r="O10" s="194"/>
      <c r="P10" s="194"/>
      <c r="Q10" s="194"/>
      <c r="R10" s="194"/>
      <c r="S10" s="194"/>
      <c r="T10" s="194"/>
      <c r="U10" s="194"/>
      <c r="V10" s="293"/>
      <c r="W10" s="293"/>
      <c r="X10" s="293"/>
      <c r="Y10" s="293"/>
      <c r="Z10" s="293"/>
      <c r="AA10" s="289"/>
      <c r="AB10" s="194"/>
      <c r="AC10" s="194"/>
      <c r="AD10" s="194"/>
      <c r="AE10" s="194"/>
      <c r="AF10" s="194"/>
      <c r="AG10" s="194"/>
      <c r="AH10" s="194"/>
      <c r="AI10" s="194"/>
      <c r="AJ10" s="194"/>
      <c r="AK10" s="194"/>
      <c r="AL10" s="194"/>
      <c r="AM10" s="417" t="str">
        <f>IF(B10="--","--",IF((COUNTA(C10:AL10)/2)='Szakképesítés adatai'!Q$71,"Jó!",IF((COUNTA(C10:AL10)/2)&gt;'Szakképesítés adatai'!Q$71,"Sok a beírt vizsga!","Kevés a vizsga!")))</f>
        <v>Kevés a vizsga!</v>
      </c>
    </row>
    <row r="11" spans="1:39" x14ac:dyDescent="0.2">
      <c r="A11" s="289" t="str">
        <f>'Osztályzó ív gyak'!B18</f>
        <v>74057/4/2020</v>
      </c>
      <c r="B11" s="290" t="str">
        <f>'Osztályzó ív gyak'!C18</f>
        <v>d</v>
      </c>
      <c r="C11" s="297"/>
      <c r="D11" s="194"/>
      <c r="E11" s="194"/>
      <c r="F11" s="194"/>
      <c r="G11" s="194"/>
      <c r="H11" s="194"/>
      <c r="I11" s="194"/>
      <c r="J11" s="293"/>
      <c r="K11" s="289"/>
      <c r="L11" s="194"/>
      <c r="M11" s="194"/>
      <c r="N11" s="194"/>
      <c r="O11" s="194"/>
      <c r="P11" s="194"/>
      <c r="Q11" s="194"/>
      <c r="R11" s="194"/>
      <c r="S11" s="194"/>
      <c r="T11" s="194"/>
      <c r="U11" s="194"/>
      <c r="V11" s="293"/>
      <c r="W11" s="293"/>
      <c r="X11" s="293"/>
      <c r="Y11" s="293"/>
      <c r="Z11" s="293"/>
      <c r="AA11" s="289"/>
      <c r="AB11" s="194"/>
      <c r="AC11" s="194"/>
      <c r="AD11" s="194"/>
      <c r="AE11" s="194"/>
      <c r="AF11" s="194"/>
      <c r="AG11" s="194"/>
      <c r="AH11" s="194"/>
      <c r="AI11" s="194"/>
      <c r="AJ11" s="194"/>
      <c r="AK11" s="194"/>
      <c r="AL11" s="293"/>
      <c r="AM11" s="417" t="str">
        <f>IF(B11="--","--",IF((COUNTA(C11:AL11)/2)='Szakképesítés adatai'!Q$71,"Jó!",IF((COUNTA(C11:AL11)/2)&gt;'Szakképesítés adatai'!Q$71,"Sok a beírt vizsga!","Kevés a vizsga!")))</f>
        <v>Kevés a vizsga!</v>
      </c>
    </row>
    <row r="12" spans="1:39" x14ac:dyDescent="0.2">
      <c r="A12" s="289" t="str">
        <f>'Osztályzó ív gyak'!B19</f>
        <v>74057/5/2020</v>
      </c>
      <c r="B12" s="290" t="str">
        <f>'Osztályzó ív gyak'!C19</f>
        <v>e</v>
      </c>
      <c r="C12" s="297"/>
      <c r="D12" s="194"/>
      <c r="E12" s="194"/>
      <c r="F12" s="194"/>
      <c r="G12" s="194"/>
      <c r="H12" s="194"/>
      <c r="I12" s="194"/>
      <c r="J12" s="293"/>
      <c r="K12" s="289"/>
      <c r="L12" s="194"/>
      <c r="M12" s="194"/>
      <c r="N12" s="194"/>
      <c r="O12" s="194"/>
      <c r="P12" s="194"/>
      <c r="Q12" s="194"/>
      <c r="R12" s="194"/>
      <c r="S12" s="194"/>
      <c r="T12" s="194"/>
      <c r="U12" s="194"/>
      <c r="V12" s="293"/>
      <c r="W12" s="293"/>
      <c r="X12" s="293"/>
      <c r="Y12" s="293"/>
      <c r="Z12" s="293"/>
      <c r="AA12" s="289"/>
      <c r="AB12" s="194"/>
      <c r="AC12" s="194"/>
      <c r="AD12" s="194"/>
      <c r="AE12" s="194"/>
      <c r="AF12" s="194"/>
      <c r="AG12" s="194"/>
      <c r="AH12" s="194"/>
      <c r="AI12" s="194"/>
      <c r="AJ12" s="194"/>
      <c r="AK12" s="194"/>
      <c r="AL12" s="293"/>
      <c r="AM12" s="417" t="str">
        <f>IF(B12="--","--",IF((COUNTA(C12:AL12)/2)='Szakképesítés adatai'!Q$71,"Jó!",IF((COUNTA(C12:AL12)/2)&gt;'Szakképesítés adatai'!Q$71,"Sok a beírt vizsga!","Kevés a vizsga!")))</f>
        <v>Kevés a vizsga!</v>
      </c>
    </row>
    <row r="13" spans="1:39" x14ac:dyDescent="0.2">
      <c r="A13" s="289" t="str">
        <f>'Osztályzó ív gyak'!B20</f>
        <v>74057/6/2020</v>
      </c>
      <c r="B13" s="290" t="str">
        <f>'Osztályzó ív gyak'!C20</f>
        <v>f</v>
      </c>
      <c r="C13" s="297"/>
      <c r="D13" s="194"/>
      <c r="E13" s="194"/>
      <c r="F13" s="194"/>
      <c r="G13" s="194"/>
      <c r="H13" s="194"/>
      <c r="I13" s="194"/>
      <c r="J13" s="293"/>
      <c r="K13" s="289"/>
      <c r="L13" s="194"/>
      <c r="M13" s="194"/>
      <c r="N13" s="194"/>
      <c r="O13" s="194"/>
      <c r="P13" s="194"/>
      <c r="Q13" s="194"/>
      <c r="R13" s="194"/>
      <c r="S13" s="194"/>
      <c r="T13" s="194"/>
      <c r="U13" s="194"/>
      <c r="V13" s="293"/>
      <c r="W13" s="293"/>
      <c r="X13" s="293"/>
      <c r="Y13" s="293"/>
      <c r="Z13" s="293"/>
      <c r="AA13" s="289"/>
      <c r="AB13" s="194"/>
      <c r="AC13" s="194"/>
      <c r="AD13" s="194"/>
      <c r="AE13" s="194"/>
      <c r="AF13" s="194"/>
      <c r="AG13" s="194"/>
      <c r="AH13" s="194"/>
      <c r="AI13" s="194"/>
      <c r="AJ13" s="194"/>
      <c r="AK13" s="194"/>
      <c r="AL13" s="293"/>
      <c r="AM13" s="417" t="str">
        <f>IF(B13="--","--",IF((COUNTA(C13:AL13)/2)='Szakképesítés adatai'!Q$71,"Jó!",IF((COUNTA(C13:AL13)/2)&gt;'Szakképesítés adatai'!Q$71,"Sok a beírt vizsga!","Kevés a vizsga!")))</f>
        <v>Kevés a vizsga!</v>
      </c>
    </row>
    <row r="14" spans="1:39" x14ac:dyDescent="0.2">
      <c r="A14" s="289" t="str">
        <f>'Osztályzó ív gyak'!B21</f>
        <v>74057/7/2020</v>
      </c>
      <c r="B14" s="290" t="str">
        <f>'Osztályzó ív gyak'!C21</f>
        <v>h</v>
      </c>
      <c r="C14" s="297"/>
      <c r="D14" s="194"/>
      <c r="E14" s="194"/>
      <c r="F14" s="194"/>
      <c r="G14" s="194"/>
      <c r="H14" s="194"/>
      <c r="I14" s="194"/>
      <c r="J14" s="293"/>
      <c r="K14" s="289"/>
      <c r="L14" s="194"/>
      <c r="M14" s="194"/>
      <c r="N14" s="194"/>
      <c r="O14" s="194"/>
      <c r="P14" s="194"/>
      <c r="Q14" s="194"/>
      <c r="R14" s="194"/>
      <c r="S14" s="194"/>
      <c r="T14" s="194"/>
      <c r="U14" s="194"/>
      <c r="V14" s="293"/>
      <c r="W14" s="293"/>
      <c r="X14" s="293"/>
      <c r="Y14" s="293"/>
      <c r="Z14" s="293"/>
      <c r="AA14" s="289"/>
      <c r="AB14" s="194"/>
      <c r="AC14" s="194"/>
      <c r="AD14" s="194"/>
      <c r="AE14" s="194"/>
      <c r="AF14" s="194"/>
      <c r="AG14" s="194"/>
      <c r="AH14" s="194"/>
      <c r="AI14" s="194"/>
      <c r="AJ14" s="194"/>
      <c r="AK14" s="194"/>
      <c r="AL14" s="293"/>
      <c r="AM14" s="417" t="str">
        <f>IF(B14="--","--",IF((COUNTA(C14:AL14)/2)='Szakképesítés adatai'!Q$71,"Jó!",IF((COUNTA(C14:AL14)/2)&gt;'Szakképesítés adatai'!Q$71,"Sok a beírt vizsga!","Kevés a vizsga!")))</f>
        <v>Kevés a vizsga!</v>
      </c>
    </row>
    <row r="15" spans="1:39" x14ac:dyDescent="0.2">
      <c r="A15" s="289" t="str">
        <f>'Osztályzó ív gyak'!B22</f>
        <v>74057/8/2020</v>
      </c>
      <c r="B15" s="290" t="str">
        <f>'Osztályzó ív gyak'!C22</f>
        <v>hh</v>
      </c>
      <c r="C15" s="297"/>
      <c r="D15" s="194"/>
      <c r="E15" s="194"/>
      <c r="F15" s="194"/>
      <c r="G15" s="194"/>
      <c r="H15" s="194"/>
      <c r="I15" s="194"/>
      <c r="J15" s="293"/>
      <c r="K15" s="289"/>
      <c r="L15" s="194"/>
      <c r="M15" s="194"/>
      <c r="N15" s="194"/>
      <c r="O15" s="194"/>
      <c r="P15" s="194"/>
      <c r="Q15" s="194"/>
      <c r="R15" s="194"/>
      <c r="S15" s="194"/>
      <c r="T15" s="194"/>
      <c r="U15" s="194"/>
      <c r="V15" s="293"/>
      <c r="W15" s="293"/>
      <c r="X15" s="293"/>
      <c r="Y15" s="293"/>
      <c r="Z15" s="293"/>
      <c r="AA15" s="289"/>
      <c r="AB15" s="194"/>
      <c r="AC15" s="194"/>
      <c r="AD15" s="194"/>
      <c r="AE15" s="194"/>
      <c r="AF15" s="194"/>
      <c r="AG15" s="194"/>
      <c r="AH15" s="194"/>
      <c r="AI15" s="194"/>
      <c r="AJ15" s="194"/>
      <c r="AK15" s="194"/>
      <c r="AL15" s="293"/>
      <c r="AM15" s="417" t="str">
        <f>IF(B15="--","--",IF((COUNTA(C15:AL15)/2)='Szakképesítés adatai'!Q$71,"Jó!",IF((COUNTA(C15:AL15)/2)&gt;'Szakképesítés adatai'!Q$71,"Sok a beírt vizsga!","Kevés a vizsga!")))</f>
        <v>Kevés a vizsga!</v>
      </c>
    </row>
    <row r="16" spans="1:39" x14ac:dyDescent="0.2">
      <c r="A16" s="289" t="str">
        <f>'Osztályzó ív gyak'!B23</f>
        <v>74057/9/2020</v>
      </c>
      <c r="B16" s="290" t="str">
        <f>'Osztályzó ív gyak'!C23</f>
        <v>i</v>
      </c>
      <c r="C16" s="297"/>
      <c r="D16" s="194"/>
      <c r="E16" s="194"/>
      <c r="F16" s="194"/>
      <c r="G16" s="194"/>
      <c r="H16" s="194"/>
      <c r="I16" s="194"/>
      <c r="J16" s="293"/>
      <c r="K16" s="289"/>
      <c r="L16" s="194"/>
      <c r="M16" s="194"/>
      <c r="N16" s="194"/>
      <c r="O16" s="194"/>
      <c r="P16" s="194"/>
      <c r="Q16" s="194"/>
      <c r="R16" s="194"/>
      <c r="S16" s="194"/>
      <c r="T16" s="194"/>
      <c r="U16" s="194"/>
      <c r="V16" s="293"/>
      <c r="W16" s="293"/>
      <c r="X16" s="293"/>
      <c r="Y16" s="293"/>
      <c r="Z16" s="293"/>
      <c r="AA16" s="289"/>
      <c r="AB16" s="194"/>
      <c r="AC16" s="194"/>
      <c r="AD16" s="194"/>
      <c r="AE16" s="194"/>
      <c r="AF16" s="194"/>
      <c r="AG16" s="194"/>
      <c r="AH16" s="194"/>
      <c r="AI16" s="194"/>
      <c r="AJ16" s="194"/>
      <c r="AK16" s="194"/>
      <c r="AL16" s="293"/>
      <c r="AM16" s="417" t="str">
        <f>IF(B16="--","--",IF((COUNTA(C16:AL16)/2)='Szakképesítés adatai'!Q$71,"Jó!",IF((COUNTA(C16:AL16)/2)&gt;'Szakképesítés adatai'!Q$71,"Sok a beírt vizsga!","Kevés a vizsga!")))</f>
        <v>Kevés a vizsga!</v>
      </c>
    </row>
    <row r="17" spans="1:39" x14ac:dyDescent="0.2">
      <c r="A17" s="289" t="str">
        <f>'Osztályzó ív gyak'!B24</f>
        <v>74057/10/2020</v>
      </c>
      <c r="B17" s="290" t="str">
        <f>'Osztályzó ív gyak'!C24</f>
        <v>j</v>
      </c>
      <c r="C17" s="297"/>
      <c r="D17" s="194"/>
      <c r="E17" s="194"/>
      <c r="F17" s="194"/>
      <c r="G17" s="194"/>
      <c r="H17" s="194"/>
      <c r="I17" s="194"/>
      <c r="J17" s="293"/>
      <c r="K17" s="289"/>
      <c r="L17" s="194"/>
      <c r="M17" s="194"/>
      <c r="N17" s="194"/>
      <c r="O17" s="194"/>
      <c r="P17" s="194"/>
      <c r="Q17" s="194"/>
      <c r="R17" s="194"/>
      <c r="S17" s="194"/>
      <c r="T17" s="194"/>
      <c r="U17" s="194"/>
      <c r="V17" s="293"/>
      <c r="W17" s="293"/>
      <c r="X17" s="293"/>
      <c r="Y17" s="293"/>
      <c r="Z17" s="293"/>
      <c r="AA17" s="289"/>
      <c r="AB17" s="194"/>
      <c r="AC17" s="194"/>
      <c r="AD17" s="194"/>
      <c r="AE17" s="194"/>
      <c r="AF17" s="194"/>
      <c r="AG17" s="194"/>
      <c r="AH17" s="194"/>
      <c r="AI17" s="194"/>
      <c r="AJ17" s="194"/>
      <c r="AK17" s="194"/>
      <c r="AL17" s="293"/>
      <c r="AM17" s="417" t="str">
        <f>IF(B17="--","--",IF((COUNTA(C17:AL17)/2)='Szakképesítés adatai'!Q$71,"Jó!",IF((COUNTA(C17:AL17)/2)&gt;'Szakképesítés adatai'!Q$71,"Sok a beírt vizsga!","Kevés a vizsga!")))</f>
        <v>Kevés a vizsga!</v>
      </c>
    </row>
    <row r="18" spans="1:39" x14ac:dyDescent="0.2">
      <c r="A18" s="289" t="str">
        <f>'Osztályzó ív gyak'!B25</f>
        <v>74057/11/2020</v>
      </c>
      <c r="B18" s="290" t="str">
        <f>'Osztályzó ív gyak'!C25</f>
        <v>k</v>
      </c>
      <c r="C18" s="297"/>
      <c r="D18" s="194"/>
      <c r="E18" s="194"/>
      <c r="F18" s="194"/>
      <c r="G18" s="194"/>
      <c r="H18" s="194"/>
      <c r="I18" s="194"/>
      <c r="J18" s="293"/>
      <c r="K18" s="289"/>
      <c r="L18" s="194"/>
      <c r="M18" s="194"/>
      <c r="N18" s="194"/>
      <c r="O18" s="194"/>
      <c r="P18" s="194"/>
      <c r="Q18" s="194"/>
      <c r="R18" s="194"/>
      <c r="S18" s="194"/>
      <c r="T18" s="194"/>
      <c r="U18" s="194"/>
      <c r="V18" s="293"/>
      <c r="W18" s="293"/>
      <c r="X18" s="293"/>
      <c r="Y18" s="293"/>
      <c r="Z18" s="293"/>
      <c r="AA18" s="289"/>
      <c r="AB18" s="194"/>
      <c r="AC18" s="194"/>
      <c r="AD18" s="194"/>
      <c r="AE18" s="194"/>
      <c r="AF18" s="194"/>
      <c r="AG18" s="194"/>
      <c r="AH18" s="194"/>
      <c r="AI18" s="194"/>
      <c r="AJ18" s="194"/>
      <c r="AK18" s="194"/>
      <c r="AL18" s="293"/>
      <c r="AM18" s="417" t="str">
        <f>IF(B18="--","--",IF((COUNTA(C18:AL18)/2)='Szakképesítés adatai'!Q$71,"Jó!",IF((COUNTA(C18:AL18)/2)&gt;'Szakképesítés adatai'!Q$71,"Sok a beírt vizsga!","Kevés a vizsga!")))</f>
        <v>Kevés a vizsga!</v>
      </c>
    </row>
    <row r="19" spans="1:39" x14ac:dyDescent="0.2">
      <c r="A19" s="289" t="str">
        <f>'Osztályzó ív gyak'!B26</f>
        <v>74057/12/2020</v>
      </c>
      <c r="B19" s="290" t="str">
        <f>'Osztályzó ív gyak'!C26</f>
        <v>l</v>
      </c>
      <c r="C19" s="297"/>
      <c r="D19" s="194"/>
      <c r="E19" s="194"/>
      <c r="F19" s="194"/>
      <c r="G19" s="194"/>
      <c r="H19" s="194"/>
      <c r="I19" s="194"/>
      <c r="J19" s="293"/>
      <c r="K19" s="289"/>
      <c r="L19" s="194"/>
      <c r="M19" s="194"/>
      <c r="N19" s="194"/>
      <c r="O19" s="194"/>
      <c r="P19" s="194"/>
      <c r="Q19" s="194"/>
      <c r="R19" s="194"/>
      <c r="S19" s="194"/>
      <c r="T19" s="194"/>
      <c r="U19" s="194"/>
      <c r="V19" s="293"/>
      <c r="W19" s="293"/>
      <c r="X19" s="293"/>
      <c r="Y19" s="293"/>
      <c r="Z19" s="293"/>
      <c r="AA19" s="289"/>
      <c r="AB19" s="194"/>
      <c r="AC19" s="194"/>
      <c r="AD19" s="194"/>
      <c r="AE19" s="194"/>
      <c r="AF19" s="194"/>
      <c r="AG19" s="194"/>
      <c r="AH19" s="194"/>
      <c r="AI19" s="194"/>
      <c r="AJ19" s="194"/>
      <c r="AK19" s="194"/>
      <c r="AL19" s="293"/>
      <c r="AM19" s="417" t="str">
        <f>IF(B19="--","--",IF((COUNTA(C19:AL19)/2)='Szakképesítés adatai'!Q$71,"Jó!",IF((COUNTA(C19:AL19)/2)&gt;'Szakképesítés adatai'!Q$71,"Sok a beírt vizsga!","Kevés a vizsga!")))</f>
        <v>Kevés a vizsga!</v>
      </c>
    </row>
    <row r="20" spans="1:39" x14ac:dyDescent="0.2">
      <c r="A20" s="289" t="str">
        <f>'Osztályzó ív gyak'!B27</f>
        <v>74057/13/2020</v>
      </c>
      <c r="B20" s="290" t="str">
        <f>'Osztályzó ív gyak'!C27</f>
        <v>m</v>
      </c>
      <c r="C20" s="297"/>
      <c r="D20" s="194"/>
      <c r="E20" s="194"/>
      <c r="F20" s="194"/>
      <c r="G20" s="194"/>
      <c r="H20" s="194"/>
      <c r="I20" s="194"/>
      <c r="J20" s="293"/>
      <c r="K20" s="289"/>
      <c r="L20" s="194"/>
      <c r="M20" s="194"/>
      <c r="N20" s="194"/>
      <c r="O20" s="194"/>
      <c r="P20" s="194"/>
      <c r="Q20" s="194"/>
      <c r="R20" s="194"/>
      <c r="S20" s="194"/>
      <c r="T20" s="194"/>
      <c r="U20" s="194"/>
      <c r="V20" s="293"/>
      <c r="W20" s="293"/>
      <c r="X20" s="293"/>
      <c r="Y20" s="293"/>
      <c r="Z20" s="293"/>
      <c r="AA20" s="289"/>
      <c r="AB20" s="194"/>
      <c r="AC20" s="194"/>
      <c r="AD20" s="194"/>
      <c r="AE20" s="194"/>
      <c r="AF20" s="194"/>
      <c r="AG20" s="194"/>
      <c r="AH20" s="194"/>
      <c r="AI20" s="194"/>
      <c r="AJ20" s="194"/>
      <c r="AK20" s="194"/>
      <c r="AL20" s="293"/>
      <c r="AM20" s="417" t="str">
        <f>IF(B20="--","--",IF((COUNTA(C20:AL20)/2)='Szakképesítés adatai'!Q$71,"Jó!",IF((COUNTA(C20:AL20)/2)&gt;'Szakképesítés adatai'!Q$71,"Sok a beírt vizsga!","Kevés a vizsga!")))</f>
        <v>Kevés a vizsga!</v>
      </c>
    </row>
    <row r="21" spans="1:39" x14ac:dyDescent="0.2">
      <c r="A21" s="289" t="str">
        <f>'Osztályzó ív gyak'!B28</f>
        <v>74057/14/2020</v>
      </c>
      <c r="B21" s="290" t="str">
        <f>'Osztályzó ív gyak'!C28</f>
        <v>n</v>
      </c>
      <c r="C21" s="297"/>
      <c r="D21" s="194"/>
      <c r="E21" s="194"/>
      <c r="F21" s="194"/>
      <c r="G21" s="194"/>
      <c r="H21" s="194"/>
      <c r="I21" s="194"/>
      <c r="J21" s="293"/>
      <c r="K21" s="289"/>
      <c r="L21" s="194"/>
      <c r="M21" s="194"/>
      <c r="N21" s="194"/>
      <c r="O21" s="194"/>
      <c r="P21" s="194"/>
      <c r="Q21" s="194"/>
      <c r="R21" s="194"/>
      <c r="S21" s="194"/>
      <c r="T21" s="194"/>
      <c r="U21" s="194"/>
      <c r="V21" s="293"/>
      <c r="W21" s="293"/>
      <c r="X21" s="293"/>
      <c r="Y21" s="293"/>
      <c r="Z21" s="293"/>
      <c r="AA21" s="289"/>
      <c r="AB21" s="194"/>
      <c r="AC21" s="194"/>
      <c r="AD21" s="194"/>
      <c r="AE21" s="194"/>
      <c r="AF21" s="194"/>
      <c r="AG21" s="194"/>
      <c r="AH21" s="194"/>
      <c r="AI21" s="194"/>
      <c r="AJ21" s="194"/>
      <c r="AK21" s="194"/>
      <c r="AL21" s="293"/>
      <c r="AM21" s="417" t="str">
        <f>IF(B21="--","--",IF((COUNTA(C21:AL21)/2)='Szakképesítés adatai'!Q$71,"Jó!",IF((COUNTA(C21:AL21)/2)&gt;'Szakképesítés adatai'!Q$71,"Sok a beírt vizsga!","Kevés a vizsga!")))</f>
        <v>Kevés a vizsga!</v>
      </c>
    </row>
    <row r="22" spans="1:39" x14ac:dyDescent="0.2">
      <c r="A22" s="289" t="str">
        <f>'Osztályzó ív gyak'!B29</f>
        <v>74057/15/2020</v>
      </c>
      <c r="B22" s="290" t="str">
        <f>'Osztályzó ív gyak'!C29</f>
        <v>o</v>
      </c>
      <c r="C22" s="297"/>
      <c r="D22" s="194"/>
      <c r="E22" s="194"/>
      <c r="F22" s="194"/>
      <c r="G22" s="194"/>
      <c r="H22" s="194"/>
      <c r="I22" s="194"/>
      <c r="J22" s="293"/>
      <c r="K22" s="289"/>
      <c r="L22" s="194"/>
      <c r="M22" s="194"/>
      <c r="N22" s="194"/>
      <c r="O22" s="194"/>
      <c r="P22" s="194"/>
      <c r="Q22" s="194"/>
      <c r="R22" s="194"/>
      <c r="S22" s="194"/>
      <c r="T22" s="194"/>
      <c r="U22" s="194"/>
      <c r="V22" s="293"/>
      <c r="W22" s="293"/>
      <c r="X22" s="293"/>
      <c r="Y22" s="293"/>
      <c r="Z22" s="293"/>
      <c r="AA22" s="289"/>
      <c r="AB22" s="194"/>
      <c r="AC22" s="194"/>
      <c r="AD22" s="194"/>
      <c r="AE22" s="194"/>
      <c r="AF22" s="194"/>
      <c r="AG22" s="194"/>
      <c r="AH22" s="194"/>
      <c r="AI22" s="194"/>
      <c r="AJ22" s="194"/>
      <c r="AK22" s="194"/>
      <c r="AL22" s="293"/>
      <c r="AM22" s="417" t="str">
        <f>IF(B22="--","--",IF((COUNTA(C22:AL22)/2)='Szakképesítés adatai'!Q$71,"Jó!",IF((COUNTA(C22:AL22)/2)&gt;'Szakképesítés adatai'!Q$71,"Sok a beírt vizsga!","Kevés a vizsga!")))</f>
        <v>Kevés a vizsga!</v>
      </c>
    </row>
    <row r="23" spans="1:39" x14ac:dyDescent="0.2">
      <c r="A23" s="289" t="str">
        <f>'Osztályzó ív gyak'!B30</f>
        <v>74057/16/2020</v>
      </c>
      <c r="B23" s="290" t="str">
        <f>'Osztályzó ív gyak'!C30</f>
        <v>ó</v>
      </c>
      <c r="C23" s="297"/>
      <c r="D23" s="194"/>
      <c r="E23" s="194"/>
      <c r="F23" s="194"/>
      <c r="G23" s="194"/>
      <c r="H23" s="194"/>
      <c r="I23" s="194"/>
      <c r="J23" s="293"/>
      <c r="K23" s="289"/>
      <c r="L23" s="194"/>
      <c r="M23" s="194"/>
      <c r="N23" s="194"/>
      <c r="O23" s="194"/>
      <c r="P23" s="194"/>
      <c r="Q23" s="194"/>
      <c r="R23" s="194"/>
      <c r="S23" s="194"/>
      <c r="T23" s="194"/>
      <c r="U23" s="194"/>
      <c r="V23" s="293"/>
      <c r="W23" s="293"/>
      <c r="X23" s="293"/>
      <c r="Y23" s="293"/>
      <c r="Z23" s="293"/>
      <c r="AA23" s="289"/>
      <c r="AB23" s="194"/>
      <c r="AC23" s="194"/>
      <c r="AD23" s="194"/>
      <c r="AE23" s="194"/>
      <c r="AF23" s="194"/>
      <c r="AG23" s="194"/>
      <c r="AH23" s="194"/>
      <c r="AI23" s="194"/>
      <c r="AJ23" s="194"/>
      <c r="AK23" s="194"/>
      <c r="AL23" s="293"/>
      <c r="AM23" s="417" t="str">
        <f>IF(B23="--","--",IF((COUNTA(C23:AL23)/2)='Szakképesítés adatai'!Q$71,"Jó!",IF((COUNTA(C23:AL23)/2)&gt;'Szakképesítés adatai'!Q$71,"Sok a beírt vizsga!","Kevés a vizsga!")))</f>
        <v>Kevés a vizsga!</v>
      </c>
    </row>
    <row r="24" spans="1:39" x14ac:dyDescent="0.2">
      <c r="A24" s="289" t="str">
        <f>'Osztályzó ív gyak'!B31</f>
        <v>74057/17/2020</v>
      </c>
      <c r="B24" s="290" t="str">
        <f>'Osztályzó ív gyak'!C31</f>
        <v>ö</v>
      </c>
      <c r="C24" s="297"/>
      <c r="D24" s="194"/>
      <c r="E24" s="194"/>
      <c r="F24" s="194"/>
      <c r="G24" s="194"/>
      <c r="H24" s="194"/>
      <c r="I24" s="194"/>
      <c r="J24" s="293"/>
      <c r="K24" s="289"/>
      <c r="L24" s="194"/>
      <c r="M24" s="194"/>
      <c r="N24" s="194"/>
      <c r="O24" s="194"/>
      <c r="P24" s="194"/>
      <c r="Q24" s="194"/>
      <c r="R24" s="194"/>
      <c r="S24" s="194"/>
      <c r="T24" s="194"/>
      <c r="U24" s="194"/>
      <c r="V24" s="293"/>
      <c r="W24" s="293"/>
      <c r="X24" s="293"/>
      <c r="Y24" s="293"/>
      <c r="Z24" s="293"/>
      <c r="AA24" s="289"/>
      <c r="AB24" s="194"/>
      <c r="AC24" s="194"/>
      <c r="AD24" s="194"/>
      <c r="AE24" s="194"/>
      <c r="AF24" s="194"/>
      <c r="AG24" s="194"/>
      <c r="AH24" s="194"/>
      <c r="AI24" s="194"/>
      <c r="AJ24" s="194"/>
      <c r="AK24" s="194"/>
      <c r="AL24" s="293"/>
      <c r="AM24" s="417" t="str">
        <f>IF(B24="--","--",IF((COUNTA(C24:AL24)/2)='Szakképesítés adatai'!Q$71,"Jó!",IF((COUNTA(C24:AL24)/2)&gt;'Szakképesítés adatai'!Q$71,"Sok a beírt vizsga!","Kevés a vizsga!")))</f>
        <v>Kevés a vizsga!</v>
      </c>
    </row>
    <row r="25" spans="1:39" x14ac:dyDescent="0.2">
      <c r="A25" s="289" t="str">
        <f>'Osztályzó ív gyak'!B32</f>
        <v>74057/18/2020</v>
      </c>
      <c r="B25" s="290" t="str">
        <f>'Osztályzó ív gyak'!C32</f>
        <v>ő</v>
      </c>
      <c r="C25" s="297"/>
      <c r="D25" s="194"/>
      <c r="E25" s="194"/>
      <c r="F25" s="194"/>
      <c r="G25" s="194"/>
      <c r="H25" s="194"/>
      <c r="I25" s="194"/>
      <c r="J25" s="293"/>
      <c r="K25" s="289"/>
      <c r="L25" s="194"/>
      <c r="M25" s="194"/>
      <c r="N25" s="194"/>
      <c r="O25" s="194"/>
      <c r="P25" s="194"/>
      <c r="Q25" s="194"/>
      <c r="R25" s="194"/>
      <c r="S25" s="194"/>
      <c r="T25" s="194"/>
      <c r="U25" s="194"/>
      <c r="V25" s="293"/>
      <c r="W25" s="293"/>
      <c r="X25" s="293"/>
      <c r="Y25" s="293"/>
      <c r="Z25" s="293"/>
      <c r="AA25" s="289"/>
      <c r="AB25" s="194"/>
      <c r="AC25" s="194"/>
      <c r="AD25" s="194"/>
      <c r="AE25" s="194"/>
      <c r="AF25" s="194"/>
      <c r="AG25" s="194"/>
      <c r="AH25" s="194"/>
      <c r="AI25" s="194"/>
      <c r="AJ25" s="194"/>
      <c r="AK25" s="194"/>
      <c r="AL25" s="293"/>
      <c r="AM25" s="417" t="str">
        <f>IF(B25="--","--",IF((COUNTA(C25:AL25)/2)='Szakképesítés adatai'!Q$71,"Jó!",IF((COUNTA(C25:AL25)/2)&gt;'Szakképesítés adatai'!Q$71,"Sok a beírt vizsga!","Kevés a vizsga!")))</f>
        <v>Kevés a vizsga!</v>
      </c>
    </row>
    <row r="26" spans="1:39" x14ac:dyDescent="0.2">
      <c r="A26" s="289" t="str">
        <f>'Osztályzó ív gyak'!B33</f>
        <v>74057/19/2020</v>
      </c>
      <c r="B26" s="290" t="str">
        <f>'Osztályzó ív gyak'!C33</f>
        <v>p</v>
      </c>
      <c r="C26" s="297"/>
      <c r="D26" s="194"/>
      <c r="E26" s="194"/>
      <c r="F26" s="194"/>
      <c r="G26" s="194"/>
      <c r="H26" s="194"/>
      <c r="I26" s="194"/>
      <c r="J26" s="293"/>
      <c r="K26" s="289"/>
      <c r="L26" s="194"/>
      <c r="M26" s="194"/>
      <c r="N26" s="194"/>
      <c r="O26" s="194"/>
      <c r="P26" s="194"/>
      <c r="Q26" s="194"/>
      <c r="R26" s="194"/>
      <c r="S26" s="194"/>
      <c r="T26" s="194"/>
      <c r="U26" s="194"/>
      <c r="V26" s="293"/>
      <c r="W26" s="293"/>
      <c r="X26" s="293"/>
      <c r="Y26" s="293"/>
      <c r="Z26" s="293"/>
      <c r="AA26" s="289"/>
      <c r="AB26" s="194"/>
      <c r="AC26" s="194"/>
      <c r="AD26" s="194"/>
      <c r="AE26" s="194"/>
      <c r="AF26" s="194"/>
      <c r="AG26" s="194"/>
      <c r="AH26" s="194"/>
      <c r="AI26" s="194"/>
      <c r="AJ26" s="194"/>
      <c r="AK26" s="194"/>
      <c r="AL26" s="293"/>
      <c r="AM26" s="417" t="str">
        <f>IF(B26="--","--",IF((COUNTA(C26:AL26)/2)='Szakképesítés adatai'!Q$71,"Jó!",IF((COUNTA(C26:AL26)/2)&gt;'Szakképesítés adatai'!Q$71,"Sok a beírt vizsga!","Kevés a vizsga!")))</f>
        <v>Kevés a vizsga!</v>
      </c>
    </row>
    <row r="27" spans="1:39" x14ac:dyDescent="0.2">
      <c r="A27" s="289" t="str">
        <f>'Osztályzó ív gyak'!B34</f>
        <v>74057/20/2020</v>
      </c>
      <c r="B27" s="290" t="str">
        <f>'Osztályzó ív gyak'!C34</f>
        <v>q</v>
      </c>
      <c r="C27" s="297"/>
      <c r="D27" s="194"/>
      <c r="E27" s="194"/>
      <c r="F27" s="194"/>
      <c r="G27" s="194"/>
      <c r="H27" s="194"/>
      <c r="I27" s="194"/>
      <c r="J27" s="293"/>
      <c r="K27" s="289"/>
      <c r="L27" s="194"/>
      <c r="M27" s="194"/>
      <c r="N27" s="194"/>
      <c r="O27" s="194"/>
      <c r="P27" s="194"/>
      <c r="Q27" s="194"/>
      <c r="R27" s="194"/>
      <c r="S27" s="194"/>
      <c r="T27" s="194"/>
      <c r="U27" s="194"/>
      <c r="V27" s="293"/>
      <c r="W27" s="293"/>
      <c r="X27" s="293"/>
      <c r="Y27" s="293"/>
      <c r="Z27" s="293"/>
      <c r="AA27" s="289"/>
      <c r="AB27" s="194"/>
      <c r="AC27" s="194"/>
      <c r="AD27" s="194"/>
      <c r="AE27" s="194"/>
      <c r="AF27" s="194"/>
      <c r="AG27" s="194"/>
      <c r="AH27" s="194"/>
      <c r="AI27" s="194"/>
      <c r="AJ27" s="194"/>
      <c r="AK27" s="194"/>
      <c r="AL27" s="293"/>
      <c r="AM27" s="417" t="str">
        <f>IF(B27="--","--",IF((COUNTA(C27:AL27)/2)='Szakképesítés adatai'!Q$71,"Jó!",IF((COUNTA(C27:AL27)/2)&gt;'Szakképesítés adatai'!Q$71,"Sok a beírt vizsga!","Kevés a vizsga!")))</f>
        <v>Kevés a vizsga!</v>
      </c>
    </row>
    <row r="28" spans="1:39" x14ac:dyDescent="0.2">
      <c r="A28" s="289" t="str">
        <f>'Osztályzó ív gyak'!B35</f>
        <v>74057/21/2020</v>
      </c>
      <c r="B28" s="290" t="str">
        <f>'Osztályzó ív gyak'!C35</f>
        <v>r</v>
      </c>
      <c r="C28" s="297"/>
      <c r="D28" s="194"/>
      <c r="E28" s="194"/>
      <c r="F28" s="194"/>
      <c r="G28" s="194"/>
      <c r="H28" s="194"/>
      <c r="I28" s="194"/>
      <c r="J28" s="293"/>
      <c r="K28" s="289"/>
      <c r="L28" s="194"/>
      <c r="M28" s="194"/>
      <c r="N28" s="194"/>
      <c r="O28" s="194"/>
      <c r="P28" s="194"/>
      <c r="Q28" s="194"/>
      <c r="R28" s="194"/>
      <c r="S28" s="194"/>
      <c r="T28" s="194"/>
      <c r="U28" s="194"/>
      <c r="V28" s="293"/>
      <c r="W28" s="293"/>
      <c r="X28" s="293"/>
      <c r="Y28" s="293"/>
      <c r="Z28" s="293"/>
      <c r="AA28" s="289"/>
      <c r="AB28" s="194"/>
      <c r="AC28" s="194"/>
      <c r="AD28" s="194"/>
      <c r="AE28" s="194"/>
      <c r="AF28" s="194"/>
      <c r="AG28" s="194"/>
      <c r="AH28" s="194"/>
      <c r="AI28" s="194"/>
      <c r="AJ28" s="194"/>
      <c r="AK28" s="194"/>
      <c r="AL28" s="293"/>
      <c r="AM28" s="417" t="str">
        <f>IF(B28="--","--",IF((COUNTA(C28:AL28)/2)='Szakképesítés adatai'!Q$71,"Jó!",IF((COUNTA(C28:AL28)/2)&gt;'Szakképesítés adatai'!Q$71,"Sok a beírt vizsga!","Kevés a vizsga!")))</f>
        <v>Kevés a vizsga!</v>
      </c>
    </row>
    <row r="29" spans="1:39" x14ac:dyDescent="0.2">
      <c r="A29" s="289" t="str">
        <f>'Osztályzó ív gyak'!B36</f>
        <v>74057/22/2020</v>
      </c>
      <c r="B29" s="290" t="str">
        <f>'Osztályzó ív gyak'!C36</f>
        <v>s</v>
      </c>
      <c r="C29" s="297"/>
      <c r="D29" s="194"/>
      <c r="E29" s="194"/>
      <c r="F29" s="194"/>
      <c r="G29" s="194"/>
      <c r="H29" s="194"/>
      <c r="I29" s="194"/>
      <c r="J29" s="293"/>
      <c r="K29" s="289"/>
      <c r="L29" s="194"/>
      <c r="M29" s="194"/>
      <c r="N29" s="194"/>
      <c r="O29" s="194"/>
      <c r="P29" s="194"/>
      <c r="Q29" s="194"/>
      <c r="R29" s="194"/>
      <c r="S29" s="194"/>
      <c r="T29" s="194"/>
      <c r="U29" s="194"/>
      <c r="V29" s="293"/>
      <c r="W29" s="293"/>
      <c r="X29" s="293"/>
      <c r="Y29" s="293"/>
      <c r="Z29" s="293"/>
      <c r="AA29" s="289"/>
      <c r="AB29" s="194"/>
      <c r="AC29" s="194"/>
      <c r="AD29" s="194"/>
      <c r="AE29" s="194"/>
      <c r="AF29" s="194"/>
      <c r="AG29" s="194"/>
      <c r="AH29" s="194"/>
      <c r="AI29" s="194"/>
      <c r="AJ29" s="194"/>
      <c r="AK29" s="194"/>
      <c r="AL29" s="293"/>
      <c r="AM29" s="417" t="str">
        <f>IF(B29="--","--",IF((COUNTA(C29:AL29)/2)='Szakképesítés adatai'!Q$71,"Jó!",IF((COUNTA(C29:AL29)/2)&gt;'Szakképesítés adatai'!Q$71,"Sok a beírt vizsga!","Kevés a vizsga!")))</f>
        <v>Kevés a vizsga!</v>
      </c>
    </row>
    <row r="30" spans="1:39" x14ac:dyDescent="0.2">
      <c r="A30" s="289" t="str">
        <f>'Osztályzó ív gyak'!B37</f>
        <v>74057/23/2020</v>
      </c>
      <c r="B30" s="290" t="str">
        <f>'Osztályzó ív gyak'!C37</f>
        <v>t</v>
      </c>
      <c r="C30" s="297"/>
      <c r="D30" s="194"/>
      <c r="E30" s="194"/>
      <c r="F30" s="194"/>
      <c r="G30" s="194"/>
      <c r="H30" s="194"/>
      <c r="I30" s="194"/>
      <c r="J30" s="293"/>
      <c r="K30" s="289"/>
      <c r="L30" s="194"/>
      <c r="M30" s="194"/>
      <c r="N30" s="194"/>
      <c r="O30" s="194"/>
      <c r="P30" s="194"/>
      <c r="Q30" s="194"/>
      <c r="R30" s="194"/>
      <c r="S30" s="194"/>
      <c r="T30" s="194"/>
      <c r="U30" s="194"/>
      <c r="V30" s="293"/>
      <c r="W30" s="293"/>
      <c r="X30" s="293"/>
      <c r="Y30" s="293"/>
      <c r="Z30" s="293"/>
      <c r="AA30" s="289"/>
      <c r="AB30" s="194"/>
      <c r="AC30" s="194"/>
      <c r="AD30" s="194"/>
      <c r="AE30" s="194"/>
      <c r="AF30" s="194"/>
      <c r="AG30" s="194"/>
      <c r="AH30" s="194"/>
      <c r="AI30" s="194"/>
      <c r="AJ30" s="194"/>
      <c r="AK30" s="194"/>
      <c r="AL30" s="293"/>
      <c r="AM30" s="417" t="str">
        <f>IF(B30="--","--",IF((COUNTA(C30:AL30)/2)='Szakképesítés adatai'!Q$71,"Jó!",IF((COUNTA(C30:AL30)/2)&gt;'Szakképesítés adatai'!Q$71,"Sok a beírt vizsga!","Kevés a vizsga!")))</f>
        <v>Kevés a vizsga!</v>
      </c>
    </row>
    <row r="31" spans="1:39" x14ac:dyDescent="0.2">
      <c r="A31" s="289" t="str">
        <f>'Osztályzó ív gyak'!B38</f>
        <v>74057/24/2020</v>
      </c>
      <c r="B31" s="290" t="str">
        <f>'Osztályzó ív gyak'!C38</f>
        <v>ty</v>
      </c>
      <c r="C31" s="297"/>
      <c r="D31" s="194"/>
      <c r="E31" s="194"/>
      <c r="F31" s="194"/>
      <c r="G31" s="194"/>
      <c r="H31" s="194"/>
      <c r="I31" s="194"/>
      <c r="J31" s="293"/>
      <c r="K31" s="289"/>
      <c r="L31" s="194"/>
      <c r="M31" s="194"/>
      <c r="N31" s="194"/>
      <c r="O31" s="194"/>
      <c r="P31" s="194"/>
      <c r="Q31" s="194"/>
      <c r="R31" s="194"/>
      <c r="S31" s="194"/>
      <c r="T31" s="194"/>
      <c r="U31" s="194"/>
      <c r="V31" s="293"/>
      <c r="W31" s="293"/>
      <c r="X31" s="293"/>
      <c r="Y31" s="293"/>
      <c r="Z31" s="293"/>
      <c r="AA31" s="289"/>
      <c r="AB31" s="194"/>
      <c r="AC31" s="194"/>
      <c r="AD31" s="194"/>
      <c r="AE31" s="194"/>
      <c r="AF31" s="194"/>
      <c r="AG31" s="194"/>
      <c r="AH31" s="194"/>
      <c r="AI31" s="194"/>
      <c r="AJ31" s="194"/>
      <c r="AK31" s="194"/>
      <c r="AL31" s="293"/>
      <c r="AM31" s="417" t="str">
        <f>IF(B31="--","--",IF((COUNTA(C31:AL31)/2)='Szakképesítés adatai'!Q$71,"Jó!",IF((COUNTA(C31:AL31)/2)&gt;'Szakképesítés adatai'!Q$71,"Sok a beírt vizsga!","Kevés a vizsga!")))</f>
        <v>Kevés a vizsga!</v>
      </c>
    </row>
    <row r="32" spans="1:39" x14ac:dyDescent="0.2">
      <c r="A32" s="289" t="str">
        <f>'Osztályzó ív gyak'!B39</f>
        <v>74057/25/2020</v>
      </c>
      <c r="B32" s="290" t="str">
        <f>'Osztályzó ív gyak'!C39</f>
        <v>u</v>
      </c>
      <c r="C32" s="297"/>
      <c r="D32" s="194"/>
      <c r="E32" s="194"/>
      <c r="F32" s="194"/>
      <c r="G32" s="194"/>
      <c r="H32" s="194"/>
      <c r="I32" s="194"/>
      <c r="J32" s="293"/>
      <c r="K32" s="289"/>
      <c r="L32" s="194"/>
      <c r="M32" s="194"/>
      <c r="N32" s="194"/>
      <c r="O32" s="194"/>
      <c r="P32" s="194"/>
      <c r="Q32" s="194"/>
      <c r="R32" s="194"/>
      <c r="S32" s="194"/>
      <c r="T32" s="194"/>
      <c r="U32" s="194"/>
      <c r="V32" s="293"/>
      <c r="W32" s="293"/>
      <c r="X32" s="293"/>
      <c r="Y32" s="293"/>
      <c r="Z32" s="293"/>
      <c r="AA32" s="289"/>
      <c r="AB32" s="194"/>
      <c r="AC32" s="194"/>
      <c r="AD32" s="194"/>
      <c r="AE32" s="194"/>
      <c r="AF32" s="194"/>
      <c r="AG32" s="194"/>
      <c r="AH32" s="194"/>
      <c r="AI32" s="194"/>
      <c r="AJ32" s="194"/>
      <c r="AK32" s="194"/>
      <c r="AL32" s="293"/>
      <c r="AM32" s="417" t="str">
        <f>IF(B32="--","--",IF((COUNTA(C32:AL32)/2)='Szakképesítés adatai'!Q$71,"Jó!",IF((COUNTA(C32:AL32)/2)&gt;'Szakképesítés adatai'!Q$71,"Sok a beírt vizsga!","Kevés a vizsga!")))</f>
        <v>Kevés a vizsga!</v>
      </c>
    </row>
    <row r="33" spans="1:39" x14ac:dyDescent="0.2">
      <c r="A33" s="289" t="str">
        <f>'Osztályzó ív gyak'!B40</f>
        <v>74057/26/2020</v>
      </c>
      <c r="B33" s="290" t="str">
        <f>'Osztályzó ív gyak'!C40</f>
        <v>ú</v>
      </c>
      <c r="C33" s="297"/>
      <c r="D33" s="194"/>
      <c r="E33" s="194"/>
      <c r="F33" s="194"/>
      <c r="G33" s="194"/>
      <c r="H33" s="194"/>
      <c r="I33" s="194"/>
      <c r="J33" s="293"/>
      <c r="K33" s="289"/>
      <c r="L33" s="194"/>
      <c r="M33" s="194"/>
      <c r="N33" s="194"/>
      <c r="O33" s="194"/>
      <c r="P33" s="194"/>
      <c r="Q33" s="194"/>
      <c r="R33" s="194"/>
      <c r="S33" s="194"/>
      <c r="T33" s="194"/>
      <c r="U33" s="194"/>
      <c r="V33" s="293"/>
      <c r="W33" s="293"/>
      <c r="X33" s="293"/>
      <c r="Y33" s="293"/>
      <c r="Z33" s="293"/>
      <c r="AA33" s="289"/>
      <c r="AB33" s="194"/>
      <c r="AC33" s="194"/>
      <c r="AD33" s="194"/>
      <c r="AE33" s="194"/>
      <c r="AF33" s="194"/>
      <c r="AG33" s="194"/>
      <c r="AH33" s="194"/>
      <c r="AI33" s="194"/>
      <c r="AJ33" s="194"/>
      <c r="AK33" s="194"/>
      <c r="AL33" s="293"/>
      <c r="AM33" s="417" t="str">
        <f>IF(B33="--","--",IF((COUNTA(C33:AL33)/2)='Szakképesítés adatai'!Q$71,"Jó!",IF((COUNTA(C33:AL33)/2)&gt;'Szakképesítés adatai'!Q$71,"Sok a beírt vizsga!","Kevés a vizsga!")))</f>
        <v>Kevés a vizsga!</v>
      </c>
    </row>
    <row r="34" spans="1:39" x14ac:dyDescent="0.2">
      <c r="A34" s="289" t="str">
        <f>'Osztályzó ív gyak'!B41</f>
        <v>74057/27/2020</v>
      </c>
      <c r="B34" s="290" t="str">
        <f>'Osztályzó ív gyak'!C41</f>
        <v>ü</v>
      </c>
      <c r="C34" s="297"/>
      <c r="D34" s="194"/>
      <c r="E34" s="194"/>
      <c r="F34" s="194"/>
      <c r="G34" s="194"/>
      <c r="H34" s="194"/>
      <c r="I34" s="194"/>
      <c r="J34" s="293"/>
      <c r="K34" s="289"/>
      <c r="L34" s="194"/>
      <c r="M34" s="194"/>
      <c r="N34" s="194"/>
      <c r="O34" s="194"/>
      <c r="P34" s="194"/>
      <c r="Q34" s="194"/>
      <c r="R34" s="194"/>
      <c r="S34" s="194"/>
      <c r="T34" s="194"/>
      <c r="U34" s="194"/>
      <c r="V34" s="293"/>
      <c r="W34" s="293"/>
      <c r="X34" s="293"/>
      <c r="Y34" s="293"/>
      <c r="Z34" s="293"/>
      <c r="AA34" s="289"/>
      <c r="AB34" s="194"/>
      <c r="AC34" s="194"/>
      <c r="AD34" s="194"/>
      <c r="AE34" s="194"/>
      <c r="AF34" s="194"/>
      <c r="AG34" s="194"/>
      <c r="AH34" s="194"/>
      <c r="AI34" s="194"/>
      <c r="AJ34" s="194"/>
      <c r="AK34" s="194"/>
      <c r="AL34" s="293"/>
      <c r="AM34" s="417" t="str">
        <f>IF(B34="--","--",IF((COUNTA(C34:AL34)/2)='Szakképesítés adatai'!Q$71,"Jó!",IF((COUNTA(C34:AL34)/2)&gt;'Szakképesítés adatai'!Q$71,"Sok a beírt vizsga!","Kevés a vizsga!")))</f>
        <v>Kevés a vizsga!</v>
      </c>
    </row>
    <row r="35" spans="1:39" x14ac:dyDescent="0.2">
      <c r="A35" s="289" t="str">
        <f>'Osztályzó ív gyak'!B42</f>
        <v>74057/28/2020</v>
      </c>
      <c r="B35" s="290" t="str">
        <f>'Osztályzó ív gyak'!C42</f>
        <v>ű</v>
      </c>
      <c r="C35" s="297"/>
      <c r="D35" s="194"/>
      <c r="E35" s="194"/>
      <c r="F35" s="194"/>
      <c r="G35" s="194"/>
      <c r="H35" s="194"/>
      <c r="I35" s="194"/>
      <c r="J35" s="293"/>
      <c r="K35" s="289"/>
      <c r="L35" s="194"/>
      <c r="M35" s="194"/>
      <c r="N35" s="194"/>
      <c r="O35" s="194"/>
      <c r="P35" s="194"/>
      <c r="Q35" s="194"/>
      <c r="R35" s="194"/>
      <c r="S35" s="194"/>
      <c r="T35" s="194"/>
      <c r="U35" s="194"/>
      <c r="V35" s="293"/>
      <c r="W35" s="293"/>
      <c r="X35" s="293"/>
      <c r="Y35" s="293"/>
      <c r="Z35" s="293"/>
      <c r="AA35" s="289"/>
      <c r="AB35" s="194"/>
      <c r="AC35" s="194"/>
      <c r="AD35" s="194"/>
      <c r="AE35" s="194"/>
      <c r="AF35" s="194"/>
      <c r="AG35" s="194"/>
      <c r="AH35" s="194"/>
      <c r="AI35" s="194"/>
      <c r="AJ35" s="194"/>
      <c r="AK35" s="194"/>
      <c r="AL35" s="293"/>
      <c r="AM35" s="417" t="str">
        <f>IF(B35="--","--",IF((COUNTA(C35:AL35)/2)='Szakképesítés adatai'!Q$71,"Jó!",IF((COUNTA(C35:AL35)/2)&gt;'Szakképesítés adatai'!Q$71,"Sok a beírt vizsga!","Kevés a vizsga!")))</f>
        <v>Kevés a vizsga!</v>
      </c>
    </row>
    <row r="36" spans="1:39" x14ac:dyDescent="0.2">
      <c r="A36" s="289" t="str">
        <f>'Osztályzó ív gyak'!B43</f>
        <v>74057/29/2020</v>
      </c>
      <c r="B36" s="290" t="str">
        <f>'Osztályzó ív gyak'!C43</f>
        <v>v</v>
      </c>
      <c r="C36" s="297"/>
      <c r="D36" s="194"/>
      <c r="E36" s="194"/>
      <c r="F36" s="194"/>
      <c r="G36" s="194"/>
      <c r="H36" s="194"/>
      <c r="I36" s="194"/>
      <c r="J36" s="293"/>
      <c r="K36" s="289"/>
      <c r="L36" s="194"/>
      <c r="M36" s="194"/>
      <c r="N36" s="194"/>
      <c r="O36" s="194"/>
      <c r="P36" s="194"/>
      <c r="Q36" s="194"/>
      <c r="R36" s="194"/>
      <c r="S36" s="194"/>
      <c r="T36" s="194"/>
      <c r="U36" s="194"/>
      <c r="V36" s="293"/>
      <c r="W36" s="293"/>
      <c r="X36" s="293"/>
      <c r="Y36" s="293"/>
      <c r="Z36" s="293"/>
      <c r="AA36" s="289"/>
      <c r="AB36" s="194"/>
      <c r="AC36" s="194"/>
      <c r="AD36" s="194"/>
      <c r="AE36" s="194"/>
      <c r="AF36" s="194"/>
      <c r="AG36" s="194"/>
      <c r="AH36" s="194"/>
      <c r="AI36" s="194"/>
      <c r="AJ36" s="194"/>
      <c r="AK36" s="194"/>
      <c r="AL36" s="293"/>
      <c r="AM36" s="417" t="str">
        <f>IF(B36="--","--",IF((COUNTA(C36:AL36)/2)='Szakképesítés adatai'!Q$71,"Jó!",IF((COUNTA(C36:AL36)/2)&gt;'Szakképesítés adatai'!Q$71,"Sok a beírt vizsga!","Kevés a vizsga!")))</f>
        <v>Kevés a vizsga!</v>
      </c>
    </row>
    <row r="37" spans="1:39" x14ac:dyDescent="0.2">
      <c r="A37" s="289" t="str">
        <f>'Osztályzó ív gyak'!B44</f>
        <v>74057/30/2020</v>
      </c>
      <c r="B37" s="290" t="str">
        <f>'Osztályzó ív gyak'!C44</f>
        <v>z</v>
      </c>
      <c r="C37" s="297"/>
      <c r="D37" s="194"/>
      <c r="E37" s="194"/>
      <c r="F37" s="194"/>
      <c r="G37" s="194"/>
      <c r="H37" s="194"/>
      <c r="I37" s="194"/>
      <c r="J37" s="293"/>
      <c r="K37" s="289"/>
      <c r="L37" s="194"/>
      <c r="M37" s="194"/>
      <c r="N37" s="194"/>
      <c r="O37" s="194"/>
      <c r="P37" s="194"/>
      <c r="Q37" s="194"/>
      <c r="R37" s="194"/>
      <c r="S37" s="194"/>
      <c r="T37" s="194"/>
      <c r="U37" s="194"/>
      <c r="V37" s="293"/>
      <c r="W37" s="293"/>
      <c r="X37" s="293"/>
      <c r="Y37" s="293"/>
      <c r="Z37" s="293"/>
      <c r="AA37" s="289"/>
      <c r="AB37" s="194"/>
      <c r="AC37" s="194"/>
      <c r="AD37" s="194"/>
      <c r="AE37" s="194"/>
      <c r="AF37" s="194"/>
      <c r="AG37" s="194"/>
      <c r="AH37" s="194"/>
      <c r="AI37" s="194"/>
      <c r="AJ37" s="194"/>
      <c r="AK37" s="194"/>
      <c r="AL37" s="293"/>
      <c r="AM37" s="417" t="str">
        <f>IF(B37="--","--",IF((COUNTA(C37:AL37)/2)='Szakképesítés adatai'!Q$71,"Jó!",IF((COUNTA(C37:AL37)/2)&gt;'Szakképesítés adatai'!Q$71,"Sok a beírt vizsga!","Kevés a vizsga!")))</f>
        <v>Kevés a vizsga!</v>
      </c>
    </row>
    <row r="38" spans="1:39" x14ac:dyDescent="0.2">
      <c r="A38" s="289" t="str">
        <f>'Osztályzó ív gyak'!B45</f>
        <v>--</v>
      </c>
      <c r="B38" s="290" t="str">
        <f>'Osztályzó ív gyak'!C45</f>
        <v>--</v>
      </c>
      <c r="C38" s="297"/>
      <c r="D38" s="194"/>
      <c r="E38" s="194"/>
      <c r="F38" s="194"/>
      <c r="G38" s="194"/>
      <c r="H38" s="194"/>
      <c r="I38" s="194"/>
      <c r="J38" s="293"/>
      <c r="K38" s="289"/>
      <c r="L38" s="194"/>
      <c r="M38" s="194"/>
      <c r="N38" s="194"/>
      <c r="O38" s="194"/>
      <c r="P38" s="194"/>
      <c r="Q38" s="194"/>
      <c r="R38" s="194"/>
      <c r="S38" s="194"/>
      <c r="T38" s="194"/>
      <c r="U38" s="194"/>
      <c r="V38" s="293"/>
      <c r="W38" s="293"/>
      <c r="X38" s="293"/>
      <c r="Y38" s="293"/>
      <c r="Z38" s="293"/>
      <c r="AA38" s="289"/>
      <c r="AB38" s="194"/>
      <c r="AC38" s="194"/>
      <c r="AD38" s="194"/>
      <c r="AE38" s="194"/>
      <c r="AF38" s="194"/>
      <c r="AG38" s="194"/>
      <c r="AH38" s="194"/>
      <c r="AI38" s="194"/>
      <c r="AJ38" s="194"/>
      <c r="AK38" s="194"/>
      <c r="AL38" s="293"/>
      <c r="AM38" s="417" t="str">
        <f>IF(B38="--","--",IF((COUNTA(C38:AL38)/2)='Szakképesítés adatai'!Q$71,"Jó!",IF((COUNTA(C38:AL38)/2)&gt;'Szakképesítés adatai'!Q$71,"Sok a beírt vizsga!","Kevés a vizsga!")))</f>
        <v>--</v>
      </c>
    </row>
    <row r="39" spans="1:39" x14ac:dyDescent="0.2">
      <c r="A39" s="289" t="str">
        <f>'Osztályzó ív gyak'!B46</f>
        <v>--</v>
      </c>
      <c r="B39" s="290" t="str">
        <f>'Osztályzó ív gyak'!C46</f>
        <v>--</v>
      </c>
      <c r="C39" s="297"/>
      <c r="D39" s="194"/>
      <c r="E39" s="194"/>
      <c r="F39" s="194"/>
      <c r="G39" s="194"/>
      <c r="H39" s="194"/>
      <c r="I39" s="194"/>
      <c r="J39" s="293"/>
      <c r="K39" s="289"/>
      <c r="L39" s="194"/>
      <c r="M39" s="194"/>
      <c r="N39" s="194"/>
      <c r="O39" s="194"/>
      <c r="P39" s="194"/>
      <c r="Q39" s="194"/>
      <c r="R39" s="194"/>
      <c r="S39" s="194"/>
      <c r="T39" s="194"/>
      <c r="U39" s="194"/>
      <c r="V39" s="293"/>
      <c r="W39" s="293"/>
      <c r="X39" s="293"/>
      <c r="Y39" s="293"/>
      <c r="Z39" s="293"/>
      <c r="AA39" s="289"/>
      <c r="AB39" s="194"/>
      <c r="AC39" s="194"/>
      <c r="AD39" s="194"/>
      <c r="AE39" s="194"/>
      <c r="AF39" s="194"/>
      <c r="AG39" s="194"/>
      <c r="AH39" s="194"/>
      <c r="AI39" s="194"/>
      <c r="AJ39" s="194"/>
      <c r="AK39" s="194"/>
      <c r="AL39" s="293"/>
      <c r="AM39" s="417" t="str">
        <f>IF(B39="--","--",IF((COUNTA(C39:AL39)/2)='Szakképesítés adatai'!Q$71,"Jó!",IF((COUNTA(C39:AL39)/2)&gt;'Szakképesítés adatai'!Q$71,"Sok a beírt vizsga!","Kevés a vizsga!")))</f>
        <v>--</v>
      </c>
    </row>
    <row r="40" spans="1:39" x14ac:dyDescent="0.2">
      <c r="A40" s="289" t="str">
        <f>'Osztályzó ív gyak'!B47</f>
        <v>--</v>
      </c>
      <c r="B40" s="290" t="str">
        <f>'Osztályzó ív gyak'!C47</f>
        <v>--</v>
      </c>
      <c r="C40" s="297"/>
      <c r="D40" s="194"/>
      <c r="E40" s="194"/>
      <c r="F40" s="194"/>
      <c r="G40" s="194"/>
      <c r="H40" s="194"/>
      <c r="I40" s="194"/>
      <c r="J40" s="293"/>
      <c r="K40" s="289"/>
      <c r="L40" s="194"/>
      <c r="M40" s="194"/>
      <c r="N40" s="194"/>
      <c r="O40" s="194"/>
      <c r="P40" s="194"/>
      <c r="Q40" s="194"/>
      <c r="R40" s="194"/>
      <c r="S40" s="194"/>
      <c r="T40" s="194"/>
      <c r="U40" s="194"/>
      <c r="V40" s="293"/>
      <c r="W40" s="293"/>
      <c r="X40" s="293"/>
      <c r="Y40" s="293"/>
      <c r="Z40" s="293"/>
      <c r="AA40" s="289"/>
      <c r="AB40" s="194"/>
      <c r="AC40" s="194"/>
      <c r="AD40" s="194"/>
      <c r="AE40" s="194"/>
      <c r="AF40" s="194"/>
      <c r="AG40" s="194"/>
      <c r="AH40" s="194"/>
      <c r="AI40" s="194"/>
      <c r="AJ40" s="194"/>
      <c r="AK40" s="194"/>
      <c r="AL40" s="293"/>
      <c r="AM40" s="417" t="str">
        <f>IF(B40="--","--",IF((COUNTA(C40:AL40)/2)='Szakképesítés adatai'!Q$71,"Jó!",IF((COUNTA(C40:AL40)/2)&gt;'Szakképesítés adatai'!Q$71,"Sok a beírt vizsga!","Kevés a vizsga!")))</f>
        <v>--</v>
      </c>
    </row>
    <row r="41" spans="1:39" x14ac:dyDescent="0.2">
      <c r="A41" s="289" t="str">
        <f>'Osztályzó ív gyak'!B48</f>
        <v>--</v>
      </c>
      <c r="B41" s="290" t="str">
        <f>'Osztályzó ív gyak'!C48</f>
        <v>--</v>
      </c>
      <c r="C41" s="297"/>
      <c r="D41" s="194"/>
      <c r="E41" s="194"/>
      <c r="F41" s="194"/>
      <c r="G41" s="194"/>
      <c r="H41" s="194"/>
      <c r="I41" s="194"/>
      <c r="J41" s="293"/>
      <c r="K41" s="289"/>
      <c r="L41" s="194"/>
      <c r="M41" s="194"/>
      <c r="N41" s="194"/>
      <c r="O41" s="194"/>
      <c r="P41" s="194"/>
      <c r="Q41" s="194"/>
      <c r="R41" s="194"/>
      <c r="S41" s="194"/>
      <c r="T41" s="194"/>
      <c r="U41" s="194"/>
      <c r="V41" s="293"/>
      <c r="W41" s="293"/>
      <c r="X41" s="293"/>
      <c r="Y41" s="293"/>
      <c r="Z41" s="293"/>
      <c r="AA41" s="289"/>
      <c r="AB41" s="194"/>
      <c r="AC41" s="194"/>
      <c r="AD41" s="194"/>
      <c r="AE41" s="194"/>
      <c r="AF41" s="194"/>
      <c r="AG41" s="194"/>
      <c r="AH41" s="194"/>
      <c r="AI41" s="194"/>
      <c r="AJ41" s="194"/>
      <c r="AK41" s="194"/>
      <c r="AL41" s="293"/>
      <c r="AM41" s="417" t="str">
        <f>IF(B41="--","--",IF((COUNTA(C41:AL41)/2)='Szakképesítés adatai'!Q$71,"Jó!",IF((COUNTA(C41:AL41)/2)&gt;'Szakképesítés adatai'!Q$71,"Sok a beírt vizsga!","Kevés a vizsga!")))</f>
        <v>--</v>
      </c>
    </row>
    <row r="42" spans="1:39" ht="13.5" hidden="1" thickBot="1" x14ac:dyDescent="0.25">
      <c r="A42" s="291" t="str">
        <f>'Osztályzó ív gyak'!B49</f>
        <v>--</v>
      </c>
      <c r="B42" s="292" t="str">
        <f>'Osztályzó ív gyak'!C49</f>
        <v>--</v>
      </c>
      <c r="C42" s="298"/>
      <c r="D42" s="294"/>
      <c r="E42" s="294"/>
      <c r="F42" s="294"/>
      <c r="G42" s="294"/>
      <c r="H42" s="294"/>
      <c r="I42" s="294"/>
      <c r="J42" s="296"/>
      <c r="K42" s="291"/>
      <c r="L42" s="294"/>
      <c r="M42" s="294"/>
      <c r="N42" s="294"/>
      <c r="O42" s="294"/>
      <c r="P42" s="294"/>
      <c r="Q42" s="294"/>
      <c r="R42" s="294"/>
      <c r="S42" s="294"/>
      <c r="T42" s="294"/>
      <c r="U42" s="294"/>
      <c r="V42" s="296"/>
      <c r="W42" s="296"/>
      <c r="X42" s="296"/>
      <c r="Y42" s="296"/>
      <c r="Z42" s="296"/>
      <c r="AA42" s="291"/>
      <c r="AB42" s="294"/>
      <c r="AC42" s="294"/>
      <c r="AD42" s="294"/>
      <c r="AE42" s="294"/>
      <c r="AF42" s="294"/>
      <c r="AG42" s="294"/>
      <c r="AH42" s="294"/>
      <c r="AI42" s="294"/>
      <c r="AJ42" s="294"/>
      <c r="AK42" s="294"/>
      <c r="AL42" s="296"/>
      <c r="AM42" s="418" t="str">
        <f>IF(B42="--","--",IF((COUNTA(C42:AL42)/2)='Szakképesítés adatai'!Q$71,"Jó!",IF((COUNTA(C42:AL42)/2)&gt;'Szakképesítés adatai'!Q$71,"Sok a beírt vizsga!","Kevés a vizsga!")))</f>
        <v>--</v>
      </c>
    </row>
    <row r="1000" spans="1:1" ht="15" x14ac:dyDescent="0.25">
      <c r="A1000" s="457" t="s">
        <v>7841</v>
      </c>
    </row>
  </sheetData>
  <mergeCells count="92">
    <mergeCell ref="AI6:AJ6"/>
    <mergeCell ref="AK6:AL6"/>
    <mergeCell ref="AE5:AF5"/>
    <mergeCell ref="W5:X5"/>
    <mergeCell ref="AA6:AB6"/>
    <mergeCell ref="AC3:AD3"/>
    <mergeCell ref="AC5:AD5"/>
    <mergeCell ref="W6:X6"/>
    <mergeCell ref="Y5:Z5"/>
    <mergeCell ref="Y6:Z6"/>
    <mergeCell ref="W3:X3"/>
    <mergeCell ref="Y3:Z3"/>
    <mergeCell ref="W4:X4"/>
    <mergeCell ref="Y4:Z4"/>
    <mergeCell ref="AI2:AJ2"/>
    <mergeCell ref="AK2:AL2"/>
    <mergeCell ref="AK3:AL3"/>
    <mergeCell ref="AK4:AL4"/>
    <mergeCell ref="AK5:AL5"/>
    <mergeCell ref="AI5:AJ5"/>
    <mergeCell ref="AI3:AJ3"/>
    <mergeCell ref="AI4:AJ4"/>
    <mergeCell ref="S4:T4"/>
    <mergeCell ref="S6:T6"/>
    <mergeCell ref="S5:T5"/>
    <mergeCell ref="U3:V3"/>
    <mergeCell ref="U5:V5"/>
    <mergeCell ref="U6:V6"/>
    <mergeCell ref="U4:V4"/>
    <mergeCell ref="AA2:AB2"/>
    <mergeCell ref="AC2:AD2"/>
    <mergeCell ref="AE2:AF2"/>
    <mergeCell ref="AG2:AH2"/>
    <mergeCell ref="AC6:AD6"/>
    <mergeCell ref="AE6:AF6"/>
    <mergeCell ref="AG6:AH6"/>
    <mergeCell ref="AG5:AH5"/>
    <mergeCell ref="AE3:AF3"/>
    <mergeCell ref="AG3:AH3"/>
    <mergeCell ref="AC4:AD4"/>
    <mergeCell ref="AE4:AF4"/>
    <mergeCell ref="AG4:AH4"/>
    <mergeCell ref="AA3:AB3"/>
    <mergeCell ref="AA4:AB4"/>
    <mergeCell ref="AA5:AB5"/>
    <mergeCell ref="K6:L6"/>
    <mergeCell ref="M6:N6"/>
    <mergeCell ref="O6:P6"/>
    <mergeCell ref="Q6:R6"/>
    <mergeCell ref="A2:A7"/>
    <mergeCell ref="K5:L5"/>
    <mergeCell ref="K4:L4"/>
    <mergeCell ref="M5:N5"/>
    <mergeCell ref="O5:P5"/>
    <mergeCell ref="Q5:R5"/>
    <mergeCell ref="M4:N4"/>
    <mergeCell ref="O4:P4"/>
    <mergeCell ref="Q4:R4"/>
    <mergeCell ref="Q2:R2"/>
    <mergeCell ref="I3:J3"/>
    <mergeCell ref="I4:J4"/>
    <mergeCell ref="S2:T2"/>
    <mergeCell ref="K3:L3"/>
    <mergeCell ref="M3:N3"/>
    <mergeCell ref="O3:P3"/>
    <mergeCell ref="Q3:R3"/>
    <mergeCell ref="K2:L2"/>
    <mergeCell ref="M2:N2"/>
    <mergeCell ref="O2:P2"/>
    <mergeCell ref="S3:T3"/>
    <mergeCell ref="AM2:AM7"/>
    <mergeCell ref="C6:D6"/>
    <mergeCell ref="E6:F6"/>
    <mergeCell ref="G6:H6"/>
    <mergeCell ref="I6:J6"/>
    <mergeCell ref="C2:D2"/>
    <mergeCell ref="E2:F2"/>
    <mergeCell ref="G2:H2"/>
    <mergeCell ref="I2:J2"/>
    <mergeCell ref="C5:D5"/>
    <mergeCell ref="E5:F5"/>
    <mergeCell ref="G5:H5"/>
    <mergeCell ref="I5:J5"/>
    <mergeCell ref="U2:V2"/>
    <mergeCell ref="W2:X2"/>
    <mergeCell ref="Y2:Z2"/>
    <mergeCell ref="C4:D4"/>
    <mergeCell ref="E4:F4"/>
    <mergeCell ref="G4:H4"/>
    <mergeCell ref="C3:D3"/>
    <mergeCell ref="E3:F3"/>
    <mergeCell ref="G3:H3"/>
  </mergeCells>
  <conditionalFormatting sqref="K3:T4 C8:AL42 C5:Y6">
    <cfRule type="cellIs" dxfId="82" priority="18" operator="equal">
      <formula>0</formula>
    </cfRule>
  </conditionalFormatting>
  <conditionalFormatting sqref="AK3:AL6">
    <cfRule type="cellIs" dxfId="81" priority="6" operator="equal">
      <formula>0</formula>
    </cfRule>
  </conditionalFormatting>
  <conditionalFormatting sqref="AA3:AB6">
    <cfRule type="cellIs" dxfId="80" priority="5" operator="equal">
      <formula>0</formula>
    </cfRule>
  </conditionalFormatting>
  <conditionalFormatting sqref="AC3:AJ6">
    <cfRule type="cellIs" dxfId="79" priority="4" operator="equal">
      <formula>0</formula>
    </cfRule>
  </conditionalFormatting>
  <conditionalFormatting sqref="U3:V4">
    <cfRule type="cellIs" dxfId="78" priority="2" operator="equal">
      <formula>0</formula>
    </cfRule>
  </conditionalFormatting>
  <conditionalFormatting sqref="W3:X4">
    <cfRule type="cellIs" dxfId="77" priority="1" operator="equal">
      <formula>0</formula>
    </cfRule>
  </conditionalFormatting>
  <pageMargins left="0.39370078740157483" right="0.39370078740157483" top="0.39370078740157483" bottom="0.39370078740157483" header="0.31496062992125984" footer="0.31496062992125984"/>
  <pageSetup paperSize="9" orientation="landscape" blackAndWhite="1" r:id="rId1"/>
  <headerFooter>
    <oddHeader>&amp;CVIZSGÁZÓK BEOSZTÁSA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64"/>
  <sheetViews>
    <sheetView zoomScaleNormal="100" workbookViewId="0">
      <selection activeCell="D7" sqref="D7:E7"/>
    </sheetView>
  </sheetViews>
  <sheetFormatPr defaultRowHeight="15" x14ac:dyDescent="0.25"/>
  <cols>
    <col min="1" max="1" width="5.28515625" style="5" customWidth="1"/>
    <col min="2" max="2" width="5.85546875" style="5" customWidth="1"/>
    <col min="3" max="3" width="28.42578125" style="5" customWidth="1"/>
    <col min="4" max="4" width="27.140625" style="5" customWidth="1"/>
    <col min="5" max="5" width="24.7109375" style="5" customWidth="1"/>
    <col min="6" max="16384" width="9.140625" style="5"/>
  </cols>
  <sheetData>
    <row r="1" spans="1:27" ht="14.25" customHeight="1" x14ac:dyDescent="0.25">
      <c r="A1" s="775" t="s">
        <v>7646</v>
      </c>
      <c r="B1" s="776"/>
      <c r="C1" s="776"/>
      <c r="D1" s="776"/>
      <c r="E1" s="776"/>
      <c r="AA1" s="457" t="s">
        <v>7840</v>
      </c>
    </row>
    <row r="2" spans="1:27" ht="5.25" customHeight="1" x14ac:dyDescent="0.25"/>
    <row r="3" spans="1:27" x14ac:dyDescent="0.25">
      <c r="A3" s="669" t="str">
        <f>CONCATENATE('Vizsgaszerv adatai'!A3," szakmai vizsgáról")</f>
        <v>Aranykalászos gazda szakmai vizsgáról</v>
      </c>
      <c r="B3" s="669"/>
      <c r="C3" s="669"/>
      <c r="D3" s="669"/>
      <c r="E3" s="669"/>
    </row>
    <row r="4" spans="1:27" ht="6" customHeight="1" x14ac:dyDescent="0.25"/>
    <row r="5" spans="1:27" s="134" customFormat="1" ht="12.95" customHeight="1" x14ac:dyDescent="0.2">
      <c r="A5" s="195"/>
      <c r="B5" s="195" t="s">
        <v>7647</v>
      </c>
      <c r="C5" s="195"/>
      <c r="D5" s="777" t="str">
        <f>'Vizsgaszerv adatai'!C129</f>
        <v>2017. június 12.</v>
      </c>
      <c r="E5" s="777"/>
    </row>
    <row r="6" spans="1:27" s="134" customFormat="1" ht="12.95" customHeight="1" x14ac:dyDescent="0.2">
      <c r="B6" s="191"/>
      <c r="C6" s="191"/>
      <c r="D6" s="191"/>
      <c r="E6" s="191"/>
    </row>
    <row r="7" spans="1:27" s="134" customFormat="1" ht="12.95" customHeight="1" x14ac:dyDescent="0.2">
      <c r="A7" s="195"/>
      <c r="B7" s="195" t="s">
        <v>7648</v>
      </c>
      <c r="C7" s="195"/>
      <c r="D7" s="777"/>
      <c r="E7" s="777"/>
    </row>
    <row r="8" spans="1:27" s="134" customFormat="1" ht="12.75" x14ac:dyDescent="0.2">
      <c r="A8" s="196"/>
      <c r="B8" s="196"/>
      <c r="C8" s="196"/>
      <c r="D8" s="191"/>
      <c r="E8" s="191"/>
    </row>
    <row r="9" spans="1:27" s="134" customFormat="1" ht="19.5" customHeight="1" x14ac:dyDescent="0.2">
      <c r="A9" s="197"/>
      <c r="B9" s="197" t="s">
        <v>7649</v>
      </c>
      <c r="C9" s="197"/>
      <c r="D9" s="778" t="str">
        <f>CONCATENATE('Vizsgaszerv adatai'!C133,"    ",'Vizsgaszerv adatai'!C135)</f>
        <v>Nap Kft.    1223 Budapest, Ág út 25.</v>
      </c>
      <c r="E9" s="778"/>
    </row>
    <row r="10" spans="1:27" ht="9.9499999999999993" customHeight="1" x14ac:dyDescent="0.25">
      <c r="D10" s="191"/>
      <c r="E10" s="191"/>
    </row>
    <row r="11" spans="1:27" ht="12.95" customHeight="1" x14ac:dyDescent="0.25">
      <c r="B11" s="191" t="s">
        <v>7650</v>
      </c>
      <c r="C11" s="191"/>
      <c r="D11" s="191"/>
      <c r="E11" s="191"/>
    </row>
    <row r="12" spans="1:27" ht="6.75" customHeight="1" x14ac:dyDescent="0.25">
      <c r="B12" s="191"/>
      <c r="C12" s="191"/>
      <c r="D12" s="191"/>
      <c r="E12" s="191"/>
    </row>
    <row r="13" spans="1:27" ht="12.95" customHeight="1" x14ac:dyDescent="0.25">
      <c r="B13" s="774" t="s">
        <v>7651</v>
      </c>
      <c r="C13" s="774"/>
      <c r="D13" s="774"/>
      <c r="E13" s="774"/>
    </row>
    <row r="14" spans="1:27" ht="12.95" customHeight="1" x14ac:dyDescent="0.25">
      <c r="B14" s="774" t="s">
        <v>7652</v>
      </c>
      <c r="C14" s="774"/>
      <c r="D14" s="774"/>
      <c r="E14" s="774"/>
    </row>
    <row r="15" spans="1:27" ht="12.95" customHeight="1" x14ac:dyDescent="0.25">
      <c r="B15" s="774" t="s">
        <v>7653</v>
      </c>
      <c r="C15" s="774"/>
      <c r="D15" s="774"/>
      <c r="E15" s="774"/>
    </row>
    <row r="16" spans="1:27" ht="12.95" customHeight="1" x14ac:dyDescent="0.25">
      <c r="B16" s="774" t="s">
        <v>7654</v>
      </c>
      <c r="C16" s="774"/>
      <c r="D16" s="774"/>
      <c r="E16" s="774"/>
    </row>
    <row r="17" spans="2:5" ht="12.95" customHeight="1" x14ac:dyDescent="0.25">
      <c r="B17" s="774" t="s">
        <v>7655</v>
      </c>
      <c r="C17" s="774"/>
      <c r="D17" s="774"/>
      <c r="E17" s="774"/>
    </row>
    <row r="18" spans="2:5" ht="12.95" customHeight="1" x14ac:dyDescent="0.25">
      <c r="B18" s="774" t="s">
        <v>7656</v>
      </c>
      <c r="C18" s="774"/>
      <c r="D18" s="774"/>
      <c r="E18" s="774"/>
    </row>
    <row r="19" spans="2:5" ht="12.95" customHeight="1" x14ac:dyDescent="0.25">
      <c r="B19" s="774" t="s">
        <v>7657</v>
      </c>
      <c r="C19" s="774"/>
      <c r="D19" s="774"/>
      <c r="E19" s="774"/>
    </row>
    <row r="20" spans="2:5" ht="12.95" customHeight="1" x14ac:dyDescent="0.25">
      <c r="B20" s="774" t="s">
        <v>7658</v>
      </c>
      <c r="C20" s="774"/>
      <c r="D20" s="774"/>
      <c r="E20" s="774"/>
    </row>
    <row r="21" spans="2:5" ht="12.95" customHeight="1" x14ac:dyDescent="0.25">
      <c r="B21" s="772"/>
      <c r="C21" s="772"/>
      <c r="D21" s="772"/>
      <c r="E21" s="772"/>
    </row>
    <row r="22" spans="2:5" ht="6.75" customHeight="1" x14ac:dyDescent="0.25"/>
    <row r="23" spans="2:5" ht="12.95" customHeight="1" x14ac:dyDescent="0.25">
      <c r="B23" s="192" t="s">
        <v>7466</v>
      </c>
      <c r="C23" s="192" t="s">
        <v>7659</v>
      </c>
      <c r="D23" s="192" t="s">
        <v>7618</v>
      </c>
      <c r="E23" s="192" t="s">
        <v>7660</v>
      </c>
    </row>
    <row r="24" spans="2:5" ht="12.95" customHeight="1" x14ac:dyDescent="0.25">
      <c r="B24" s="193">
        <f>Nevek!C3</f>
        <v>1</v>
      </c>
      <c r="C24" s="194" t="str">
        <f>IF(Nevek!E3="","",Nevek!E3)</f>
        <v>Nagyné Balogh Emília</v>
      </c>
      <c r="D24" s="194"/>
      <c r="E24" s="194"/>
    </row>
    <row r="25" spans="2:5" ht="12.95" customHeight="1" x14ac:dyDescent="0.25">
      <c r="B25" s="193">
        <f>Nevek!C4</f>
        <v>2</v>
      </c>
      <c r="C25" s="194" t="str">
        <f>IF(Nevek!E4="","",Nevek!E4)</f>
        <v>b</v>
      </c>
      <c r="D25" s="194"/>
      <c r="E25" s="194"/>
    </row>
    <row r="26" spans="2:5" ht="12.95" customHeight="1" x14ac:dyDescent="0.25">
      <c r="B26" s="193">
        <f>Nevek!C5</f>
        <v>3</v>
      </c>
      <c r="C26" s="194" t="str">
        <f>IF(Nevek!E5="","",Nevek!E5)</f>
        <v>c</v>
      </c>
      <c r="D26" s="194"/>
      <c r="E26" s="194"/>
    </row>
    <row r="27" spans="2:5" ht="12.95" customHeight="1" x14ac:dyDescent="0.25">
      <c r="B27" s="193">
        <f>Nevek!C6</f>
        <v>4</v>
      </c>
      <c r="C27" s="194" t="str">
        <f>IF(Nevek!E6="","",Nevek!E6)</f>
        <v>d</v>
      </c>
      <c r="D27" s="194"/>
      <c r="E27" s="194"/>
    </row>
    <row r="28" spans="2:5" ht="12.95" customHeight="1" x14ac:dyDescent="0.25">
      <c r="B28" s="193">
        <f>Nevek!C7</f>
        <v>5</v>
      </c>
      <c r="C28" s="194" t="str">
        <f>IF(Nevek!E7="","",Nevek!E7)</f>
        <v>e</v>
      </c>
      <c r="D28" s="194"/>
      <c r="E28" s="194"/>
    </row>
    <row r="29" spans="2:5" ht="12.95" customHeight="1" x14ac:dyDescent="0.25">
      <c r="B29" s="193">
        <f>Nevek!C8</f>
        <v>6</v>
      </c>
      <c r="C29" s="194" t="str">
        <f>IF(Nevek!E8="","",Nevek!E8)</f>
        <v>f</v>
      </c>
      <c r="D29" s="194"/>
      <c r="E29" s="194"/>
    </row>
    <row r="30" spans="2:5" ht="12.95" customHeight="1" x14ac:dyDescent="0.25">
      <c r="B30" s="193">
        <f>Nevek!C9</f>
        <v>7</v>
      </c>
      <c r="C30" s="194" t="str">
        <f>IF(Nevek!E9="","",Nevek!E9)</f>
        <v>h</v>
      </c>
      <c r="D30" s="194"/>
      <c r="E30" s="194"/>
    </row>
    <row r="31" spans="2:5" ht="12.95" customHeight="1" x14ac:dyDescent="0.25">
      <c r="B31" s="193">
        <f>Nevek!C10</f>
        <v>8</v>
      </c>
      <c r="C31" s="194" t="str">
        <f>IF(Nevek!E10="","",Nevek!E10)</f>
        <v>hh</v>
      </c>
      <c r="D31" s="194"/>
      <c r="E31" s="194"/>
    </row>
    <row r="32" spans="2:5" ht="12.95" customHeight="1" x14ac:dyDescent="0.25">
      <c r="B32" s="193">
        <f>Nevek!C11</f>
        <v>9</v>
      </c>
      <c r="C32" s="194" t="str">
        <f>IF(Nevek!E11="","",Nevek!E11)</f>
        <v>i</v>
      </c>
      <c r="D32" s="194"/>
      <c r="E32" s="194"/>
    </row>
    <row r="33" spans="2:5" ht="12.95" customHeight="1" x14ac:dyDescent="0.25">
      <c r="B33" s="193">
        <f>Nevek!C12</f>
        <v>10</v>
      </c>
      <c r="C33" s="194" t="str">
        <f>IF(Nevek!E12="","",Nevek!E12)</f>
        <v>j</v>
      </c>
      <c r="D33" s="194"/>
      <c r="E33" s="194"/>
    </row>
    <row r="34" spans="2:5" ht="12.95" customHeight="1" x14ac:dyDescent="0.25">
      <c r="B34" s="193">
        <f>Nevek!C13</f>
        <v>11</v>
      </c>
      <c r="C34" s="194" t="str">
        <f>IF(Nevek!E13="","",Nevek!E13)</f>
        <v>k</v>
      </c>
      <c r="D34" s="194"/>
      <c r="E34" s="194"/>
    </row>
    <row r="35" spans="2:5" ht="12.95" customHeight="1" x14ac:dyDescent="0.25">
      <c r="B35" s="193">
        <f>Nevek!C14</f>
        <v>12</v>
      </c>
      <c r="C35" s="194" t="str">
        <f>IF(Nevek!E14="","",Nevek!E14)</f>
        <v>l</v>
      </c>
      <c r="D35" s="194"/>
      <c r="E35" s="194"/>
    </row>
    <row r="36" spans="2:5" ht="12.95" customHeight="1" x14ac:dyDescent="0.25">
      <c r="B36" s="193">
        <f>Nevek!C15</f>
        <v>13</v>
      </c>
      <c r="C36" s="194" t="str">
        <f>IF(Nevek!E15="","",Nevek!E15)</f>
        <v>m</v>
      </c>
      <c r="D36" s="194"/>
      <c r="E36" s="194"/>
    </row>
    <row r="37" spans="2:5" ht="12.95" customHeight="1" x14ac:dyDescent="0.25">
      <c r="B37" s="193">
        <f>Nevek!C16</f>
        <v>14</v>
      </c>
      <c r="C37" s="194" t="str">
        <f>IF(Nevek!E16="","",Nevek!E16)</f>
        <v>n</v>
      </c>
      <c r="D37" s="194"/>
      <c r="E37" s="194"/>
    </row>
    <row r="38" spans="2:5" ht="12.95" customHeight="1" x14ac:dyDescent="0.25">
      <c r="B38" s="193">
        <f>Nevek!C17</f>
        <v>15</v>
      </c>
      <c r="C38" s="194" t="str">
        <f>IF(Nevek!E17="","",Nevek!E17)</f>
        <v>o</v>
      </c>
      <c r="D38" s="194"/>
      <c r="E38" s="194"/>
    </row>
    <row r="39" spans="2:5" ht="12.95" customHeight="1" x14ac:dyDescent="0.25">
      <c r="B39" s="193">
        <f>Nevek!C18</f>
        <v>16</v>
      </c>
      <c r="C39" s="194" t="str">
        <f>IF(Nevek!E18="","",Nevek!E18)</f>
        <v>ó</v>
      </c>
      <c r="D39" s="194"/>
      <c r="E39" s="194"/>
    </row>
    <row r="40" spans="2:5" ht="12.95" customHeight="1" x14ac:dyDescent="0.25">
      <c r="B40" s="193">
        <f>Nevek!C19</f>
        <v>17</v>
      </c>
      <c r="C40" s="194" t="str">
        <f>IF(Nevek!E19="","",Nevek!E19)</f>
        <v>ö</v>
      </c>
      <c r="D40" s="194"/>
      <c r="E40" s="194"/>
    </row>
    <row r="41" spans="2:5" ht="12.95" customHeight="1" x14ac:dyDescent="0.25">
      <c r="B41" s="193">
        <f>Nevek!C20</f>
        <v>18</v>
      </c>
      <c r="C41" s="194" t="str">
        <f>IF(Nevek!E20="","",Nevek!E20)</f>
        <v>ő</v>
      </c>
      <c r="D41" s="194"/>
      <c r="E41" s="194"/>
    </row>
    <row r="42" spans="2:5" ht="12.95" customHeight="1" x14ac:dyDescent="0.25">
      <c r="B42" s="193">
        <f>Nevek!C21</f>
        <v>19</v>
      </c>
      <c r="C42" s="194" t="str">
        <f>IF(Nevek!E21="","",Nevek!E21)</f>
        <v>p</v>
      </c>
      <c r="D42" s="194"/>
      <c r="E42" s="194"/>
    </row>
    <row r="43" spans="2:5" ht="12.95" customHeight="1" x14ac:dyDescent="0.25">
      <c r="B43" s="193">
        <f>Nevek!C22</f>
        <v>20</v>
      </c>
      <c r="C43" s="194" t="str">
        <f>IF(Nevek!E22="","",Nevek!E22)</f>
        <v>q</v>
      </c>
      <c r="D43" s="194"/>
      <c r="E43" s="194"/>
    </row>
    <row r="44" spans="2:5" ht="12.95" customHeight="1" x14ac:dyDescent="0.25">
      <c r="B44" s="193">
        <f>Nevek!C23</f>
        <v>21</v>
      </c>
      <c r="C44" s="194" t="str">
        <f>IF(Nevek!E23="","",Nevek!E23)</f>
        <v>r</v>
      </c>
      <c r="D44" s="194"/>
      <c r="E44" s="194"/>
    </row>
    <row r="45" spans="2:5" ht="12.95" customHeight="1" x14ac:dyDescent="0.25">
      <c r="B45" s="193">
        <f>Nevek!C24</f>
        <v>22</v>
      </c>
      <c r="C45" s="194" t="str">
        <f>IF(Nevek!E24="","",Nevek!E24)</f>
        <v>s</v>
      </c>
      <c r="D45" s="194"/>
      <c r="E45" s="194"/>
    </row>
    <row r="46" spans="2:5" ht="12.95" customHeight="1" x14ac:dyDescent="0.25">
      <c r="B46" s="193">
        <f>Nevek!C25</f>
        <v>23</v>
      </c>
      <c r="C46" s="194" t="str">
        <f>IF(Nevek!E25="","",Nevek!E25)</f>
        <v>t</v>
      </c>
      <c r="D46" s="194"/>
      <c r="E46" s="194"/>
    </row>
    <row r="47" spans="2:5" ht="12.95" customHeight="1" x14ac:dyDescent="0.25">
      <c r="B47" s="193">
        <f>Nevek!C26</f>
        <v>24</v>
      </c>
      <c r="C47" s="194" t="str">
        <f>IF(Nevek!E26="","",Nevek!E26)</f>
        <v>ty</v>
      </c>
      <c r="D47" s="194"/>
      <c r="E47" s="194"/>
    </row>
    <row r="48" spans="2:5" ht="12.95" customHeight="1" x14ac:dyDescent="0.25">
      <c r="B48" s="193">
        <f>Nevek!C27</f>
        <v>25</v>
      </c>
      <c r="C48" s="194" t="str">
        <f>IF(Nevek!E27="","",Nevek!E27)</f>
        <v>u</v>
      </c>
      <c r="D48" s="194"/>
      <c r="E48" s="194"/>
    </row>
    <row r="49" spans="2:5" ht="12.95" customHeight="1" x14ac:dyDescent="0.25">
      <c r="B49" s="193">
        <f>Nevek!C28</f>
        <v>26</v>
      </c>
      <c r="C49" s="194" t="str">
        <f>IF(Nevek!E28="","",Nevek!E28)</f>
        <v>ú</v>
      </c>
      <c r="D49" s="194"/>
      <c r="E49" s="194"/>
    </row>
    <row r="50" spans="2:5" ht="12.95" customHeight="1" x14ac:dyDescent="0.25">
      <c r="B50" s="193">
        <f>Nevek!C29</f>
        <v>27</v>
      </c>
      <c r="C50" s="194" t="str">
        <f>IF(Nevek!E29="","",Nevek!E29)</f>
        <v>ü</v>
      </c>
      <c r="D50" s="194"/>
      <c r="E50" s="194"/>
    </row>
    <row r="51" spans="2:5" ht="12.95" customHeight="1" x14ac:dyDescent="0.25">
      <c r="B51" s="193">
        <f>Nevek!C30</f>
        <v>28</v>
      </c>
      <c r="C51" s="194" t="str">
        <f>IF(Nevek!E30="","",Nevek!E30)</f>
        <v>ű</v>
      </c>
      <c r="D51" s="194"/>
      <c r="E51" s="194"/>
    </row>
    <row r="52" spans="2:5" ht="12.95" customHeight="1" x14ac:dyDescent="0.25">
      <c r="B52" s="193">
        <f>Nevek!C31</f>
        <v>29</v>
      </c>
      <c r="C52" s="194" t="str">
        <f>IF(Nevek!E31="","",Nevek!E31)</f>
        <v>v</v>
      </c>
      <c r="D52" s="194"/>
      <c r="E52" s="194"/>
    </row>
    <row r="53" spans="2:5" ht="12.95" customHeight="1" x14ac:dyDescent="0.25">
      <c r="B53" s="193">
        <f>Nevek!C32</f>
        <v>30</v>
      </c>
      <c r="C53" s="194" t="str">
        <f>IF(Nevek!E32="","",Nevek!E32)</f>
        <v>z</v>
      </c>
      <c r="D53" s="194"/>
      <c r="E53" s="194"/>
    </row>
    <row r="54" spans="2:5" ht="12.95" customHeight="1" x14ac:dyDescent="0.25">
      <c r="B54" s="193" t="str">
        <f>Nevek!C33</f>
        <v/>
      </c>
      <c r="C54" s="194" t="str">
        <f>IF(Nevek!E33="","",Nevek!E33)</f>
        <v/>
      </c>
      <c r="D54" s="194"/>
      <c r="E54" s="194"/>
    </row>
    <row r="55" spans="2:5" ht="12.95" customHeight="1" x14ac:dyDescent="0.25">
      <c r="B55" s="193" t="str">
        <f>Nevek!C34</f>
        <v/>
      </c>
      <c r="C55" s="194" t="str">
        <f>IF(Nevek!E34="","",Nevek!E34)</f>
        <v/>
      </c>
      <c r="D55" s="194"/>
      <c r="E55" s="194"/>
    </row>
    <row r="56" spans="2:5" ht="12.95" customHeight="1" x14ac:dyDescent="0.25">
      <c r="B56" s="193" t="str">
        <f>Nevek!C35</f>
        <v/>
      </c>
      <c r="C56" s="194" t="str">
        <f>IF(Nevek!E35="","",Nevek!E35)</f>
        <v/>
      </c>
      <c r="D56" s="194"/>
      <c r="E56" s="194"/>
    </row>
    <row r="57" spans="2:5" ht="12.95" customHeight="1" x14ac:dyDescent="0.25">
      <c r="B57" s="193" t="str">
        <f>Nevek!C36</f>
        <v/>
      </c>
      <c r="C57" s="194" t="str">
        <f>IF(Nevek!E36="","",Nevek!E36)</f>
        <v/>
      </c>
      <c r="D57" s="194"/>
      <c r="E57" s="194"/>
    </row>
    <row r="58" spans="2:5" ht="12.95" hidden="1" customHeight="1" x14ac:dyDescent="0.25">
      <c r="B58" s="193" t="str">
        <f>Nevek!C37</f>
        <v/>
      </c>
      <c r="C58" s="194" t="str">
        <f>IF(Nevek!E37="","",Nevek!E37)</f>
        <v/>
      </c>
      <c r="D58" s="194"/>
      <c r="E58" s="194"/>
    </row>
    <row r="59" spans="2:5" s="134" customFormat="1" ht="6.75" customHeight="1" x14ac:dyDescent="0.2"/>
    <row r="60" spans="2:5" s="134" customFormat="1" ht="25.5" customHeight="1" x14ac:dyDescent="0.2">
      <c r="B60" s="773" t="s">
        <v>7661</v>
      </c>
      <c r="C60" s="773"/>
    </row>
    <row r="61" spans="2:5" s="134" customFormat="1" ht="12.95" customHeight="1" x14ac:dyDescent="0.2">
      <c r="E61" s="188" t="s">
        <v>7662</v>
      </c>
    </row>
    <row r="62" spans="2:5" s="134" customFormat="1" ht="12.95" customHeight="1" x14ac:dyDescent="0.2">
      <c r="E62" s="188"/>
    </row>
    <row r="63" spans="2:5" s="134" customFormat="1" ht="12.95" customHeight="1" x14ac:dyDescent="0.2">
      <c r="B63" s="134" t="s">
        <v>7663</v>
      </c>
    </row>
    <row r="64" spans="2:5" s="134" customFormat="1" ht="10.5" customHeight="1" x14ac:dyDescent="0.2">
      <c r="E64" s="188" t="s">
        <v>7664</v>
      </c>
    </row>
  </sheetData>
  <mergeCells count="15">
    <mergeCell ref="A1:E1"/>
    <mergeCell ref="D5:E5"/>
    <mergeCell ref="D7:E7"/>
    <mergeCell ref="D9:E9"/>
    <mergeCell ref="B13:E13"/>
    <mergeCell ref="B21:E21"/>
    <mergeCell ref="A3:E3"/>
    <mergeCell ref="B60:C60"/>
    <mergeCell ref="B15:E15"/>
    <mergeCell ref="B16:E16"/>
    <mergeCell ref="B17:E17"/>
    <mergeCell ref="B18:E18"/>
    <mergeCell ref="B19:E19"/>
    <mergeCell ref="B20:E20"/>
    <mergeCell ref="B14:E14"/>
  </mergeCells>
  <conditionalFormatting sqref="B21:E21 D5:E5 D7:E7 D9:E9">
    <cfRule type="cellIs" dxfId="76" priority="3" stopIfTrue="1" operator="equal">
      <formula>0</formula>
    </cfRule>
  </conditionalFormatting>
  <conditionalFormatting sqref="D60">
    <cfRule type="cellIs" dxfId="75" priority="2" stopIfTrue="1" operator="equal">
      <formula>0</formula>
    </cfRule>
  </conditionalFormatting>
  <conditionalFormatting sqref="D63">
    <cfRule type="cellIs" dxfId="74" priority="1" stopIfTrue="1" operator="equal">
      <formula>0</formula>
    </cfRule>
  </conditionalFormatting>
  <pageMargins left="0.39370078740157483" right="0.39370078740157483" top="0.39370078740157483" bottom="0.39370078740157483" header="0.31496062992125984" footer="0.31496062992125984"/>
  <pageSetup paperSize="9" orientation="portrait" blackAndWhite="1"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X1000"/>
  <sheetViews>
    <sheetView topLeftCell="A8" zoomScale="85" zoomScaleNormal="85" workbookViewId="0">
      <selection activeCell="C8" sqref="C8"/>
    </sheetView>
  </sheetViews>
  <sheetFormatPr defaultRowHeight="12.75" x14ac:dyDescent="0.2"/>
  <cols>
    <col min="1" max="1" width="10.7109375" style="134" customWidth="1"/>
    <col min="2" max="2" width="20.7109375" style="134" customWidth="1"/>
    <col min="3" max="29" width="9.140625" style="134"/>
    <col min="30" max="30" width="10" style="134" customWidth="1"/>
    <col min="31" max="33" width="9.140625" style="134"/>
    <col min="34" max="34" width="9.85546875" style="134" customWidth="1"/>
    <col min="35" max="37" width="9.140625" style="134"/>
    <col min="38" max="38" width="10" style="134" customWidth="1"/>
    <col min="39" max="41" width="9.140625" style="134"/>
    <col min="42" max="42" width="9.85546875" style="134" customWidth="1"/>
    <col min="43" max="45" width="9.140625" style="134"/>
    <col min="46" max="46" width="10.140625" style="134" customWidth="1"/>
    <col min="47" max="49" width="9.140625" style="134"/>
    <col min="50" max="50" width="11.140625" style="134" customWidth="1"/>
    <col min="51" max="16384" width="9.140625" style="134"/>
  </cols>
  <sheetData>
    <row r="1" spans="1:50" ht="15.75" hidden="1" thickBot="1" x14ac:dyDescent="0.3">
      <c r="AE1" s="457" t="s">
        <v>7840</v>
      </c>
    </row>
    <row r="2" spans="1:50" ht="33" customHeight="1" x14ac:dyDescent="0.2">
      <c r="A2" s="765" t="s">
        <v>7467</v>
      </c>
      <c r="B2" s="287"/>
      <c r="C2" s="756" t="str">
        <f>'Vizsgázók beosztása'!C2</f>
        <v>-</v>
      </c>
      <c r="D2" s="757"/>
      <c r="E2" s="758" t="str">
        <f>'Vizsgázók beosztása'!E2</f>
        <v>-</v>
      </c>
      <c r="F2" s="757"/>
      <c r="G2" s="758" t="str">
        <f>'Vizsgázók beosztása'!G2</f>
        <v>-</v>
      </c>
      <c r="H2" s="757"/>
      <c r="I2" s="758" t="str">
        <f>'Vizsgázók beosztása'!I2</f>
        <v>-</v>
      </c>
      <c r="J2" s="759"/>
      <c r="K2" s="763" t="str">
        <f>'Vizsgázók beosztása'!K2</f>
        <v>- Állattartási feladat végrehajtása (pl. takarmányok érzékszervi vizsgálata, takarmány-előkészítés, takarmánykiosztás, itatás, kitrágyázás, állatápolás, legeltetés, trágyakezelés, takarítás, fertőtlenítés, klinikai alapértékek, alapvető vizsgálatok elvégzése, tejvizsgálat, küllemi bírálat, méretfelvétel) (vizsgafeladaton belüli tartalmi aránya: 65%)
- Felismerési feladat (pl. csontok, testtájak, tenyésztett állatok fajtái és típusai, tenyésztett állatfajok, ivarzó, valamint beteg állat, takarmányok, állattartásban, állatápolásban, állattenyésztésben használt anyagok, eszközök, gépek, gépelemek)
(vizsgafeladaton belüli tartalmi aránya: 10%)
Állattartó telepen előforduló gép, berendezés beállítása, üzemeltetése, egyszerűbb karbantartása (pl. takarmányelőkészítés gépei, itatás, trágyaeltávolítás, fejés, tejkezelés gépesítése, állatápolás gépei, tojásgyűjtés és -kezelés eszközei, keltetőgépek, nyírás eszközei, állattartó épületek klímaszabályozása, mosás és fertőtlenítés gépei, elektromos kerítések, mérlegelés, állatszállítás eszközei, járművei)
(vizsgafeladaton belüli tartalmi aránya: 25%)</v>
      </c>
      <c r="L2" s="757"/>
      <c r="M2" s="758" t="str">
        <f>'Vizsgázók beosztása'!M2</f>
        <v>- Növénytermesztési feladat végrehajtása (pl. alapvető vizsgálatok elvégzése, talajvizsgálatok, vetőmagvizsgálat, vetőmagszükséglet, tápanyagutánpótlás számítások, egyszerű növénytermesztési munkák elvégzése)
(vizsgafeladaton belüli tartalmi aránya: 40%)
- Növénytermesztés és kertészet gépeinek, berendezéseinek üzemeltetésével, beállításával, karbantartásával kapcsolatos feladat végrehajtása (pl. mezőgazdasági erőgépek, talajművelés gépei, tápanyagvisszapótlás gépei, vetés, ültetés, palántázás gépei, növényápolás gépei, betakarítás gépei, növénytermesztési munkagépek kiszolgálása, rakodás, tárolóhely előkészítése, kertészeti kisgépek üzemeltetése, öntözőberendezés)
(vizsgafeladaton belüli tartalmi aránya: 20%)
- Felismerési feladat (pl. szántóföldi és kertészeti kultúrnövények, gyomnövények, növényi részek, kultúrnövények magjai, termései, talajtípusok, kártevők, kórokozók, kárképek, kórképek)
(vizsgafeladaton belüli tartalmi aránya: 10%)
- Kertészeti feladat végrehajtása (pl. talaj-előkészítés magvetéshez, magvetés szabadföldbe, magvetés szaporító ládába, tálcába, palántázás, vegetatív szaporítás, oltás-szemzés elvégzése, ültető gödör kiásása, ültetés, öntözés, metszés, gyümölcs betakarítás, osztályozás, minősítés, tárolás, csomagolás, szőlőművelés és metszés)
(vizsgafeladaton belüli tartalmi aránya: 30%)</v>
      </c>
      <c r="N2" s="757"/>
      <c r="O2" s="758" t="str">
        <f>'Vizsgázók beosztása'!O2</f>
        <v>-</v>
      </c>
      <c r="P2" s="757"/>
      <c r="Q2" s="758" t="str">
        <f>'Vizsgázók beosztása'!Q2</f>
        <v>-</v>
      </c>
      <c r="R2" s="757"/>
      <c r="S2" s="758" t="str">
        <f>'Vizsgázók beosztása'!S2</f>
        <v>-</v>
      </c>
      <c r="T2" s="757"/>
      <c r="U2" s="758" t="str">
        <f>'Vizsgázók beosztása'!U2</f>
        <v>-</v>
      </c>
      <c r="V2" s="757"/>
      <c r="W2" s="758" t="str">
        <f>'Vizsgázók beosztása'!W2</f>
        <v>-</v>
      </c>
      <c r="X2" s="757"/>
      <c r="Y2" s="758" t="str">
        <f>'Vizsgázók beosztása'!Y2</f>
        <v>-</v>
      </c>
      <c r="Z2" s="757"/>
      <c r="AA2" s="763" t="str">
        <f>'Vizsgázók beosztása'!AA2</f>
        <v>A szóbeli vizsgafeladat központilag összeállított vizsgakérdései a 4. Szakmai követelmények pontban szereplő „Állattartás” szakmai követelménymodul témaköreit tartalmazzák.</v>
      </c>
      <c r="AB2" s="758"/>
      <c r="AC2" s="758"/>
      <c r="AD2" s="757"/>
      <c r="AE2" s="758" t="str">
        <f>'Vizsgázók beosztása'!AC2</f>
        <v>A szóbeli vizsgafeladat központilag összeállított vizsgakérdései a 4. Szakmai követelmények pontban szereplő „Növénytermesztés” szakmai követelménymodul témaköreit tartalmazzák.</v>
      </c>
      <c r="AF2" s="758"/>
      <c r="AG2" s="758"/>
      <c r="AH2" s="757"/>
      <c r="AI2" s="758" t="str">
        <f>'Vizsgázók beosztása'!AI2</f>
        <v>-</v>
      </c>
      <c r="AJ2" s="758"/>
      <c r="AK2" s="758"/>
      <c r="AL2" s="757"/>
      <c r="AM2" s="758" t="str">
        <f>'Vizsgázók beosztása'!AG2</f>
        <v>-</v>
      </c>
      <c r="AN2" s="758"/>
      <c r="AO2" s="758"/>
      <c r="AP2" s="757"/>
      <c r="AQ2" s="758" t="str">
        <f>'Vizsgázók beosztása'!AI2</f>
        <v>-</v>
      </c>
      <c r="AR2" s="758"/>
      <c r="AS2" s="758"/>
      <c r="AT2" s="757"/>
      <c r="AU2" s="758" t="str">
        <f>'Vizsgázók beosztása'!AK2</f>
        <v>-</v>
      </c>
      <c r="AV2" s="758"/>
      <c r="AW2" s="758"/>
      <c r="AX2" s="725"/>
    </row>
    <row r="3" spans="1:50" x14ac:dyDescent="0.2">
      <c r="A3" s="766"/>
      <c r="B3" s="288" t="s">
        <v>7779</v>
      </c>
      <c r="C3" s="749" t="str">
        <f>'Osztályzó ív írásb'!C12</f>
        <v>-</v>
      </c>
      <c r="D3" s="750"/>
      <c r="E3" s="750" t="str">
        <f>'Osztályzó ív írásb'!C71</f>
        <v>-</v>
      </c>
      <c r="F3" s="750"/>
      <c r="G3" s="750" t="str">
        <f>'Osztályzó ív írásb'!C130</f>
        <v>-</v>
      </c>
      <c r="H3" s="750"/>
      <c r="I3" s="750" t="str">
        <f>'Osztályzó ív írásb'!C189</f>
        <v>-</v>
      </c>
      <c r="J3" s="768"/>
      <c r="K3" s="762">
        <f>'Vizsgázók beosztása'!K3:L3</f>
        <v>120</v>
      </c>
      <c r="L3" s="750"/>
      <c r="M3" s="750">
        <f>'Vizsgázók beosztása'!M3:N3</f>
        <v>120</v>
      </c>
      <c r="N3" s="750"/>
      <c r="O3" s="750" t="str">
        <f>'Vizsgázók beosztása'!O3:P3</f>
        <v>-</v>
      </c>
      <c r="P3" s="750"/>
      <c r="Q3" s="750" t="str">
        <f>'Vizsgázók beosztása'!Q3:R3</f>
        <v>-</v>
      </c>
      <c r="R3" s="750"/>
      <c r="S3" s="750" t="str">
        <f>'Vizsgázók beosztása'!S3:T3</f>
        <v>-</v>
      </c>
      <c r="T3" s="750"/>
      <c r="U3" s="750" t="str">
        <f>'Vizsgázók beosztása'!U3:V3</f>
        <v>-</v>
      </c>
      <c r="V3" s="750"/>
      <c r="W3" s="750" t="str">
        <f>'Vizsgázók beosztása'!W3:X3</f>
        <v>-</v>
      </c>
      <c r="X3" s="750"/>
      <c r="Y3" s="750" t="str">
        <f>'Vizsgázók beosztása'!Y3:Z3</f>
        <v>-</v>
      </c>
      <c r="Z3" s="780"/>
      <c r="AA3" s="762">
        <f>'Osztályzó ív szób'!G12</f>
        <v>10</v>
      </c>
      <c r="AB3" s="750"/>
      <c r="AC3" s="750"/>
      <c r="AD3" s="750"/>
      <c r="AE3" s="750">
        <f>'Osztályzó ív szób'!G71</f>
        <v>10</v>
      </c>
      <c r="AF3" s="750"/>
      <c r="AG3" s="750"/>
      <c r="AH3" s="750"/>
      <c r="AI3" s="750">
        <f>'Osztályzó ív szób'!G130</f>
        <v>10</v>
      </c>
      <c r="AJ3" s="750"/>
      <c r="AK3" s="750"/>
      <c r="AL3" s="750"/>
      <c r="AM3" s="750" t="str">
        <f>'Osztályzó ív szób'!G189</f>
        <v>-</v>
      </c>
      <c r="AN3" s="750"/>
      <c r="AO3" s="750"/>
      <c r="AP3" s="750"/>
      <c r="AQ3" s="750" t="str">
        <f>'Osztályzó ív szób'!G248</f>
        <v>-</v>
      </c>
      <c r="AR3" s="750"/>
      <c r="AS3" s="750"/>
      <c r="AT3" s="750"/>
      <c r="AU3" s="750" t="str">
        <f>'Osztályzó ív szób'!G307</f>
        <v>-</v>
      </c>
      <c r="AV3" s="750"/>
      <c r="AW3" s="750"/>
      <c r="AX3" s="780"/>
    </row>
    <row r="4" spans="1:50" x14ac:dyDescent="0.2">
      <c r="A4" s="766"/>
      <c r="B4" s="288" t="s">
        <v>7780</v>
      </c>
      <c r="C4" s="749" t="str">
        <f>C3</f>
        <v>-</v>
      </c>
      <c r="D4" s="750"/>
      <c r="E4" s="750" t="str">
        <f>E3</f>
        <v>-</v>
      </c>
      <c r="F4" s="750"/>
      <c r="G4" s="750" t="str">
        <f>G3</f>
        <v>-</v>
      </c>
      <c r="H4" s="750"/>
      <c r="I4" s="750" t="str">
        <f>I3</f>
        <v>-</v>
      </c>
      <c r="J4" s="768"/>
      <c r="K4" s="762">
        <f>K3</f>
        <v>120</v>
      </c>
      <c r="L4" s="750"/>
      <c r="M4" s="750">
        <f>M3</f>
        <v>120</v>
      </c>
      <c r="N4" s="750"/>
      <c r="O4" s="750" t="str">
        <f t="shared" ref="O4" si="0">O3</f>
        <v>-</v>
      </c>
      <c r="P4" s="750"/>
      <c r="Q4" s="750" t="str">
        <f t="shared" ref="Q4" si="1">Q3</f>
        <v>-</v>
      </c>
      <c r="R4" s="750"/>
      <c r="S4" s="750" t="str">
        <f t="shared" ref="S4" si="2">S3</f>
        <v>-</v>
      </c>
      <c r="T4" s="750"/>
      <c r="U4" s="750" t="str">
        <f t="shared" ref="U4:Y4" si="3">U3</f>
        <v>-</v>
      </c>
      <c r="V4" s="750"/>
      <c r="W4" s="750" t="str">
        <f t="shared" si="3"/>
        <v>-</v>
      </c>
      <c r="X4" s="750"/>
      <c r="Y4" s="750" t="str">
        <f t="shared" si="3"/>
        <v>-</v>
      </c>
      <c r="Z4" s="780"/>
      <c r="AA4" s="762">
        <f>'Osztályzó ív szób'!C12</f>
        <v>25</v>
      </c>
      <c r="AB4" s="750"/>
      <c r="AC4" s="750"/>
      <c r="AD4" s="750"/>
      <c r="AE4" s="750">
        <f>'Osztályzó ív szób'!C71</f>
        <v>25</v>
      </c>
      <c r="AF4" s="750"/>
      <c r="AG4" s="750"/>
      <c r="AH4" s="750"/>
      <c r="AI4" s="750">
        <f>'Osztályzó ív szób'!C130</f>
        <v>25</v>
      </c>
      <c r="AJ4" s="750"/>
      <c r="AK4" s="750"/>
      <c r="AL4" s="750"/>
      <c r="AM4" s="750" t="str">
        <f>'Osztályzó ív szób'!C189</f>
        <v>-</v>
      </c>
      <c r="AN4" s="750"/>
      <c r="AO4" s="750"/>
      <c r="AP4" s="750"/>
      <c r="AQ4" s="750" t="str">
        <f>'Osztályzó ív szób'!C248</f>
        <v>-</v>
      </c>
      <c r="AR4" s="750"/>
      <c r="AS4" s="750"/>
      <c r="AT4" s="750"/>
      <c r="AU4" s="750" t="str">
        <f>'Osztályzó ív szób'!C307</f>
        <v>-</v>
      </c>
      <c r="AV4" s="750"/>
      <c r="AW4" s="750"/>
      <c r="AX4" s="780"/>
    </row>
    <row r="5" spans="1:50" x14ac:dyDescent="0.2">
      <c r="A5" s="766"/>
      <c r="B5" s="288" t="s">
        <v>7782</v>
      </c>
      <c r="C5" s="753" t="str">
        <f>IF('Vizsgázók beosztása'!C5=0,"",'Vizsgázók beosztása'!C5)</f>
        <v/>
      </c>
      <c r="D5" s="754"/>
      <c r="E5" s="753" t="str">
        <f>IF('Vizsgázók beosztása'!E5=0,"",'Vizsgázók beosztása'!E5)</f>
        <v/>
      </c>
      <c r="F5" s="754"/>
      <c r="G5" s="753" t="str">
        <f>IF('Vizsgázók beosztása'!G5=0,"",'Vizsgázók beosztása'!G5)</f>
        <v/>
      </c>
      <c r="H5" s="754"/>
      <c r="I5" s="753" t="str">
        <f>IF('Vizsgázók beosztása'!I5=0,"",'Vizsgázók beosztása'!I5)</f>
        <v/>
      </c>
      <c r="J5" s="754"/>
      <c r="K5" s="764" t="str">
        <f>IF('Vizsgázók beosztása'!K5=0,"",'Vizsgázók beosztása'!K5)</f>
        <v/>
      </c>
      <c r="L5" s="754"/>
      <c r="M5" s="754" t="str">
        <f>IF('Vizsgázók beosztása'!M5=0,"",'Vizsgázók beosztása'!M5)</f>
        <v/>
      </c>
      <c r="N5" s="754"/>
      <c r="O5" s="754" t="str">
        <f>IF('Vizsgázók beosztása'!O5=0,"",'Vizsgázók beosztása'!O5)</f>
        <v/>
      </c>
      <c r="P5" s="754"/>
      <c r="Q5" s="754" t="str">
        <f>IF('Vizsgázók beosztása'!Q5=0,"",'Vizsgázók beosztása'!Q5)</f>
        <v/>
      </c>
      <c r="R5" s="754"/>
      <c r="S5" s="754" t="str">
        <f>IF('Vizsgázók beosztása'!S5=0,"",'Vizsgázók beosztása'!S5)</f>
        <v/>
      </c>
      <c r="T5" s="754"/>
      <c r="U5" s="754" t="str">
        <f>IF('Vizsgázók beosztása'!U5=0,"",'Vizsgázók beosztása'!U5)</f>
        <v/>
      </c>
      <c r="V5" s="754"/>
      <c r="W5" s="754" t="str">
        <f>IF('Vizsgázók beosztása'!W5=0,"",'Vizsgázók beosztása'!W5)</f>
        <v/>
      </c>
      <c r="X5" s="754"/>
      <c r="Y5" s="754" t="str">
        <f>IF('Vizsgázók beosztása'!Y5=0,"",'Vizsgázók beosztása'!Y5)</f>
        <v/>
      </c>
      <c r="Z5" s="779"/>
      <c r="AA5" s="764" t="str">
        <f>IF('Vizsgázók beosztása'!AA5=0,"",'Vizsgázók beosztása'!AA5)</f>
        <v/>
      </c>
      <c r="AB5" s="754"/>
      <c r="AC5" s="754"/>
      <c r="AD5" s="754"/>
      <c r="AE5" s="754" t="str">
        <f>IF('Vizsgázók beosztása'!AC5=0,"",'Vizsgázók beosztása'!AC5)</f>
        <v/>
      </c>
      <c r="AF5" s="754"/>
      <c r="AG5" s="754"/>
      <c r="AH5" s="754"/>
      <c r="AI5" s="754" t="str">
        <f>IF('Vizsgázók beosztása'!AE5=0,"",'Vizsgázók beosztása'!AE5)</f>
        <v/>
      </c>
      <c r="AJ5" s="754"/>
      <c r="AK5" s="754"/>
      <c r="AL5" s="754"/>
      <c r="AM5" s="754" t="str">
        <f>IF('Vizsgázók beosztása'!AG5=0,"",'Vizsgázók beosztása'!AG5)</f>
        <v/>
      </c>
      <c r="AN5" s="754"/>
      <c r="AO5" s="754"/>
      <c r="AP5" s="754"/>
      <c r="AQ5" s="754" t="str">
        <f>IF('Vizsgázók beosztása'!AI5=0,"",'Vizsgázók beosztása'!AI5)</f>
        <v/>
      </c>
      <c r="AR5" s="754"/>
      <c r="AS5" s="754"/>
      <c r="AT5" s="754"/>
      <c r="AU5" s="754" t="str">
        <f>IF('Vizsgázók beosztása'!AK5=0,"",'Vizsgázók beosztása'!AK5)</f>
        <v/>
      </c>
      <c r="AV5" s="754"/>
      <c r="AW5" s="754"/>
      <c r="AX5" s="779"/>
    </row>
    <row r="6" spans="1:50" x14ac:dyDescent="0.2">
      <c r="A6" s="766"/>
      <c r="B6" s="288" t="s">
        <v>7781</v>
      </c>
      <c r="C6" s="753" t="str">
        <f>IF('Vizsgázók beosztása'!C6=0,"",'Vizsgázók beosztása'!C6)</f>
        <v/>
      </c>
      <c r="D6" s="754"/>
      <c r="E6" s="753" t="str">
        <f>IF('Vizsgázók beosztása'!E6=0,"",'Vizsgázók beosztása'!E6)</f>
        <v/>
      </c>
      <c r="F6" s="754"/>
      <c r="G6" s="753" t="str">
        <f>IF('Vizsgázók beosztása'!G6=0,"",'Vizsgázók beosztása'!G6)</f>
        <v/>
      </c>
      <c r="H6" s="754"/>
      <c r="I6" s="753" t="str">
        <f>IF('Vizsgázók beosztása'!I6=0,"",'Vizsgázók beosztása'!I6)</f>
        <v/>
      </c>
      <c r="J6" s="754"/>
      <c r="K6" s="764" t="str">
        <f>IF('Vizsgázók beosztása'!K6=0,"",'Vizsgázók beosztása'!K6)</f>
        <v/>
      </c>
      <c r="L6" s="754"/>
      <c r="M6" s="754" t="str">
        <f>IF('Vizsgázók beosztása'!M6=0,"",'Vizsgázók beosztása'!M6)</f>
        <v/>
      </c>
      <c r="N6" s="754"/>
      <c r="O6" s="754" t="str">
        <f>IF('Vizsgázók beosztása'!O6=0,"",'Vizsgázók beosztása'!O6)</f>
        <v/>
      </c>
      <c r="P6" s="754"/>
      <c r="Q6" s="754" t="str">
        <f>IF('Vizsgázók beosztása'!Q6=0,"",'Vizsgázók beosztása'!Q6)</f>
        <v/>
      </c>
      <c r="R6" s="754"/>
      <c r="S6" s="754" t="str">
        <f>IF('Vizsgázók beosztása'!S6=0,"",'Vizsgázók beosztása'!S6)</f>
        <v/>
      </c>
      <c r="T6" s="754"/>
      <c r="U6" s="754" t="str">
        <f>IF('Vizsgázók beosztása'!U6=0,"",'Vizsgázók beosztása'!U6)</f>
        <v/>
      </c>
      <c r="V6" s="754"/>
      <c r="W6" s="754" t="str">
        <f>IF('Vizsgázók beosztása'!W6=0,"",'Vizsgázók beosztása'!W6)</f>
        <v/>
      </c>
      <c r="X6" s="754"/>
      <c r="Y6" s="754" t="str">
        <f>IF('Vizsgázók beosztása'!Y6=0,"",'Vizsgázók beosztása'!Y6)</f>
        <v/>
      </c>
      <c r="Z6" s="779"/>
      <c r="AA6" s="764" t="str">
        <f>IF('Vizsgázók beosztása'!AA6=0,"",'Vizsgázók beosztása'!AA6)</f>
        <v/>
      </c>
      <c r="AB6" s="754"/>
      <c r="AC6" s="754"/>
      <c r="AD6" s="754"/>
      <c r="AE6" s="754" t="str">
        <f>IF('Vizsgázók beosztása'!AC6=0,"",'Vizsgázók beosztása'!AC6)</f>
        <v/>
      </c>
      <c r="AF6" s="754"/>
      <c r="AG6" s="754"/>
      <c r="AH6" s="754"/>
      <c r="AI6" s="754" t="str">
        <f>IF('Vizsgázók beosztása'!AE6=0,"",'Vizsgázók beosztása'!AE6)</f>
        <v/>
      </c>
      <c r="AJ6" s="754"/>
      <c r="AK6" s="754"/>
      <c r="AL6" s="754"/>
      <c r="AM6" s="754" t="str">
        <f>IF('Vizsgázók beosztása'!AG6=0,"",'Vizsgázók beosztása'!AG6)</f>
        <v/>
      </c>
      <c r="AN6" s="754"/>
      <c r="AO6" s="754"/>
      <c r="AP6" s="754"/>
      <c r="AQ6" s="754" t="str">
        <f>IF('Vizsgázók beosztása'!AI6=0,"",'Vizsgázók beosztása'!AI6)</f>
        <v/>
      </c>
      <c r="AR6" s="754"/>
      <c r="AS6" s="754"/>
      <c r="AT6" s="754"/>
      <c r="AU6" s="754" t="str">
        <f>IF('Vizsgázók beosztása'!AK6=0,"",'Vizsgázók beosztása'!AK6)</f>
        <v/>
      </c>
      <c r="AV6" s="754"/>
      <c r="AW6" s="754"/>
      <c r="AX6" s="779"/>
    </row>
    <row r="7" spans="1:50" ht="26.25" thickBot="1" x14ac:dyDescent="0.25">
      <c r="A7" s="767"/>
      <c r="B7" s="335" t="s">
        <v>7468</v>
      </c>
      <c r="C7" s="329" t="s">
        <v>7814</v>
      </c>
      <c r="D7" s="330" t="s">
        <v>7815</v>
      </c>
      <c r="E7" s="329" t="s">
        <v>7814</v>
      </c>
      <c r="F7" s="330" t="s">
        <v>7815</v>
      </c>
      <c r="G7" s="329" t="s">
        <v>7814</v>
      </c>
      <c r="H7" s="330" t="s">
        <v>7815</v>
      </c>
      <c r="I7" s="329" t="s">
        <v>7814</v>
      </c>
      <c r="J7" s="597" t="s">
        <v>7815</v>
      </c>
      <c r="K7" s="331" t="s">
        <v>7814</v>
      </c>
      <c r="L7" s="330" t="s">
        <v>7815</v>
      </c>
      <c r="M7" s="329" t="s">
        <v>7814</v>
      </c>
      <c r="N7" s="330" t="s">
        <v>7815</v>
      </c>
      <c r="O7" s="329" t="s">
        <v>7814</v>
      </c>
      <c r="P7" s="330" t="s">
        <v>7815</v>
      </c>
      <c r="Q7" s="329" t="s">
        <v>7814</v>
      </c>
      <c r="R7" s="330" t="s">
        <v>7815</v>
      </c>
      <c r="S7" s="329" t="s">
        <v>7814</v>
      </c>
      <c r="T7" s="330" t="s">
        <v>7815</v>
      </c>
      <c r="U7" s="329" t="s">
        <v>7814</v>
      </c>
      <c r="V7" s="330" t="s">
        <v>7815</v>
      </c>
      <c r="W7" s="329" t="s">
        <v>7814</v>
      </c>
      <c r="X7" s="330" t="s">
        <v>7815</v>
      </c>
      <c r="Y7" s="329" t="s">
        <v>7814</v>
      </c>
      <c r="Z7" s="330" t="s">
        <v>7815</v>
      </c>
      <c r="AA7" s="331" t="s">
        <v>7814</v>
      </c>
      <c r="AB7" s="330" t="s">
        <v>7815</v>
      </c>
      <c r="AC7" s="330" t="s">
        <v>7816</v>
      </c>
      <c r="AD7" s="330" t="s">
        <v>7817</v>
      </c>
      <c r="AE7" s="330" t="s">
        <v>7814</v>
      </c>
      <c r="AF7" s="330" t="s">
        <v>7815</v>
      </c>
      <c r="AG7" s="330" t="s">
        <v>7816</v>
      </c>
      <c r="AH7" s="330" t="s">
        <v>7817</v>
      </c>
      <c r="AI7" s="330" t="s">
        <v>7814</v>
      </c>
      <c r="AJ7" s="330" t="s">
        <v>7815</v>
      </c>
      <c r="AK7" s="330" t="s">
        <v>7816</v>
      </c>
      <c r="AL7" s="330" t="s">
        <v>7817</v>
      </c>
      <c r="AM7" s="330" t="s">
        <v>7814</v>
      </c>
      <c r="AN7" s="330" t="s">
        <v>7815</v>
      </c>
      <c r="AO7" s="330" t="s">
        <v>7816</v>
      </c>
      <c r="AP7" s="330" t="s">
        <v>7817</v>
      </c>
      <c r="AQ7" s="330" t="s">
        <v>7814</v>
      </c>
      <c r="AR7" s="330" t="s">
        <v>7815</v>
      </c>
      <c r="AS7" s="330" t="s">
        <v>7816</v>
      </c>
      <c r="AT7" s="330" t="s">
        <v>7817</v>
      </c>
      <c r="AU7" s="330" t="s">
        <v>7814</v>
      </c>
      <c r="AV7" s="330" t="s">
        <v>7815</v>
      </c>
      <c r="AW7" s="330" t="s">
        <v>7816</v>
      </c>
      <c r="AX7" s="551" t="s">
        <v>7817</v>
      </c>
    </row>
    <row r="8" spans="1:50" ht="11.25" customHeight="1" x14ac:dyDescent="0.2">
      <c r="A8" s="299" t="str">
        <f>'Osztályzó ív gyak'!B15</f>
        <v>74057/1/2020</v>
      </c>
      <c r="B8" s="300" t="str">
        <f>'Osztályzó ív gyak'!C15</f>
        <v>Nagyné Balogh Emília</v>
      </c>
      <c r="C8" s="253">
        <v>1</v>
      </c>
      <c r="D8" s="537">
        <v>5</v>
      </c>
      <c r="E8" s="537">
        <v>1</v>
      </c>
      <c r="F8" s="537">
        <v>3</v>
      </c>
      <c r="G8" s="537"/>
      <c r="H8" s="537"/>
      <c r="I8" s="537"/>
      <c r="J8" s="547"/>
      <c r="K8" s="254">
        <v>6</v>
      </c>
      <c r="L8" s="537">
        <v>5</v>
      </c>
      <c r="M8" s="537">
        <v>6</v>
      </c>
      <c r="N8" s="537">
        <v>4</v>
      </c>
      <c r="O8" s="537">
        <v>12</v>
      </c>
      <c r="P8" s="537">
        <v>3</v>
      </c>
      <c r="Q8" s="537">
        <v>3</v>
      </c>
      <c r="R8" s="537">
        <v>5</v>
      </c>
      <c r="S8" s="537">
        <v>23</v>
      </c>
      <c r="T8" s="537">
        <v>4</v>
      </c>
      <c r="U8" s="537">
        <v>12</v>
      </c>
      <c r="V8" s="547">
        <v>3</v>
      </c>
      <c r="W8" s="547">
        <v>3</v>
      </c>
      <c r="X8" s="547">
        <v>4</v>
      </c>
      <c r="Y8" s="547"/>
      <c r="Z8" s="547"/>
      <c r="AA8" s="254">
        <v>10</v>
      </c>
      <c r="AB8" s="253">
        <v>5</v>
      </c>
      <c r="AC8" s="253"/>
      <c r="AD8" s="537"/>
      <c r="AE8" s="537" t="s">
        <v>8585</v>
      </c>
      <c r="AF8" s="537">
        <v>3</v>
      </c>
      <c r="AG8" s="537"/>
      <c r="AH8" s="537"/>
      <c r="AI8" s="537">
        <v>3</v>
      </c>
      <c r="AJ8" s="537">
        <v>3</v>
      </c>
      <c r="AK8" s="537"/>
      <c r="AL8" s="537"/>
      <c r="AM8" s="537">
        <v>3</v>
      </c>
      <c r="AN8" s="537">
        <v>4</v>
      </c>
      <c r="AO8" s="537"/>
      <c r="AP8" s="537"/>
      <c r="AQ8" s="537">
        <v>3</v>
      </c>
      <c r="AR8" s="537">
        <v>4</v>
      </c>
      <c r="AS8" s="537"/>
      <c r="AT8" s="537"/>
      <c r="AU8" s="537">
        <v>3</v>
      </c>
      <c r="AV8" s="547">
        <v>2</v>
      </c>
      <c r="AW8" s="547"/>
      <c r="AX8" s="245"/>
    </row>
    <row r="9" spans="1:50" ht="11.25" customHeight="1" x14ac:dyDescent="0.2">
      <c r="A9" s="289" t="str">
        <f>'Osztályzó ív gyak'!B16</f>
        <v>74057/2/2020</v>
      </c>
      <c r="B9" s="290" t="str">
        <f>'Osztályzó ív gyak'!C16</f>
        <v>b</v>
      </c>
      <c r="C9" s="548">
        <v>1</v>
      </c>
      <c r="D9" s="64">
        <v>2</v>
      </c>
      <c r="E9" s="64">
        <v>1</v>
      </c>
      <c r="F9" s="64">
        <v>3</v>
      </c>
      <c r="G9" s="64"/>
      <c r="H9" s="64"/>
      <c r="I9" s="64"/>
      <c r="J9" s="549"/>
      <c r="K9" s="550">
        <v>7</v>
      </c>
      <c r="L9" s="64">
        <v>4</v>
      </c>
      <c r="M9" s="64">
        <v>7</v>
      </c>
      <c r="N9" s="64">
        <v>3</v>
      </c>
      <c r="O9" s="64">
        <v>2</v>
      </c>
      <c r="P9" s="64">
        <v>4</v>
      </c>
      <c r="Q9" s="64">
        <v>3</v>
      </c>
      <c r="R9" s="64">
        <v>3</v>
      </c>
      <c r="S9" s="64">
        <v>21</v>
      </c>
      <c r="T9" s="64">
        <v>2</v>
      </c>
      <c r="U9" s="64">
        <v>3</v>
      </c>
      <c r="V9" s="549">
        <v>4</v>
      </c>
      <c r="W9" s="549">
        <v>12</v>
      </c>
      <c r="X9" s="549">
        <v>2</v>
      </c>
      <c r="Y9" s="549"/>
      <c r="Z9" s="549"/>
      <c r="AA9" s="550">
        <v>11</v>
      </c>
      <c r="AB9" s="548">
        <v>4</v>
      </c>
      <c r="AC9" s="548"/>
      <c r="AD9" s="64"/>
      <c r="AE9" s="64">
        <v>11</v>
      </c>
      <c r="AF9" s="64">
        <v>2</v>
      </c>
      <c r="AG9" s="64"/>
      <c r="AH9" s="64"/>
      <c r="AI9" s="64">
        <v>2</v>
      </c>
      <c r="AJ9" s="64">
        <v>3</v>
      </c>
      <c r="AK9" s="64"/>
      <c r="AL9" s="64"/>
      <c r="AM9" s="64">
        <v>2</v>
      </c>
      <c r="AN9" s="64">
        <v>5</v>
      </c>
      <c r="AO9" s="64"/>
      <c r="AP9" s="64"/>
      <c r="AQ9" s="64">
        <v>2</v>
      </c>
      <c r="AR9" s="64">
        <v>4</v>
      </c>
      <c r="AS9" s="64"/>
      <c r="AT9" s="64"/>
      <c r="AU9" s="64">
        <v>2</v>
      </c>
      <c r="AV9" s="549">
        <v>3</v>
      </c>
      <c r="AW9" s="549"/>
      <c r="AX9" s="538"/>
    </row>
    <row r="10" spans="1:50" ht="11.25" customHeight="1" x14ac:dyDescent="0.2">
      <c r="A10" s="289" t="str">
        <f>'Osztályzó ív gyak'!B17</f>
        <v>74057/3/2020</v>
      </c>
      <c r="B10" s="290" t="str">
        <f>'Osztályzó ív gyak'!C17</f>
        <v>c</v>
      </c>
      <c r="C10" s="548">
        <v>1</v>
      </c>
      <c r="D10" s="64">
        <v>3</v>
      </c>
      <c r="E10" s="64"/>
      <c r="F10" s="64"/>
      <c r="G10" s="64"/>
      <c r="H10" s="64"/>
      <c r="I10" s="64"/>
      <c r="J10" s="549"/>
      <c r="K10" s="550">
        <v>8</v>
      </c>
      <c r="L10" s="64">
        <v>3</v>
      </c>
      <c r="M10" s="64"/>
      <c r="N10" s="64"/>
      <c r="O10" s="64"/>
      <c r="P10" s="64"/>
      <c r="Q10" s="64"/>
      <c r="R10" s="64"/>
      <c r="S10" s="64"/>
      <c r="T10" s="64"/>
      <c r="U10" s="64"/>
      <c r="V10" s="549"/>
      <c r="W10" s="549"/>
      <c r="X10" s="549"/>
      <c r="Y10" s="549"/>
      <c r="Z10" s="549"/>
      <c r="AA10" s="550">
        <v>12</v>
      </c>
      <c r="AB10" s="548">
        <v>3</v>
      </c>
      <c r="AC10" s="548"/>
      <c r="AD10" s="64"/>
      <c r="AE10" s="64"/>
      <c r="AF10" s="64"/>
      <c r="AG10" s="64"/>
      <c r="AH10" s="64"/>
      <c r="AI10" s="64"/>
      <c r="AJ10" s="64"/>
      <c r="AK10" s="64"/>
      <c r="AL10" s="64"/>
      <c r="AM10" s="64"/>
      <c r="AN10" s="64"/>
      <c r="AO10" s="64"/>
      <c r="AP10" s="64"/>
      <c r="AQ10" s="64"/>
      <c r="AR10" s="64"/>
      <c r="AS10" s="64"/>
      <c r="AT10" s="64"/>
      <c r="AU10" s="64"/>
      <c r="AV10" s="549"/>
      <c r="AW10" s="549"/>
      <c r="AX10" s="538"/>
    </row>
    <row r="11" spans="1:50" ht="11.25" customHeight="1" x14ac:dyDescent="0.2">
      <c r="A11" s="289" t="str">
        <f>'Osztályzó ív gyak'!B18</f>
        <v>74057/4/2020</v>
      </c>
      <c r="B11" s="290" t="str">
        <f>'Osztályzó ív gyak'!C18</f>
        <v>d</v>
      </c>
      <c r="C11" s="548">
        <v>1</v>
      </c>
      <c r="D11" s="64">
        <v>2</v>
      </c>
      <c r="E11" s="64"/>
      <c r="F11" s="64"/>
      <c r="G11" s="64"/>
      <c r="H11" s="64"/>
      <c r="I11" s="64"/>
      <c r="J11" s="549"/>
      <c r="K11" s="550">
        <v>9</v>
      </c>
      <c r="L11" s="64">
        <v>2</v>
      </c>
      <c r="M11" s="64"/>
      <c r="N11" s="64"/>
      <c r="O11" s="64"/>
      <c r="P11" s="64"/>
      <c r="Q11" s="64"/>
      <c r="R11" s="64"/>
      <c r="S11" s="64"/>
      <c r="T11" s="64"/>
      <c r="U11" s="64"/>
      <c r="V11" s="549"/>
      <c r="W11" s="549"/>
      <c r="X11" s="549"/>
      <c r="Y11" s="549"/>
      <c r="Z11" s="549"/>
      <c r="AA11" s="550">
        <v>13</v>
      </c>
      <c r="AB11" s="548">
        <v>2</v>
      </c>
      <c r="AC11" s="548"/>
      <c r="AD11" s="64"/>
      <c r="AE11" s="64"/>
      <c r="AF11" s="64"/>
      <c r="AG11" s="64"/>
      <c r="AH11" s="64"/>
      <c r="AI11" s="64"/>
      <c r="AJ11" s="64"/>
      <c r="AK11" s="64"/>
      <c r="AL11" s="64"/>
      <c r="AM11" s="64"/>
      <c r="AN11" s="64"/>
      <c r="AO11" s="64"/>
      <c r="AP11" s="64"/>
      <c r="AQ11" s="64"/>
      <c r="AR11" s="64"/>
      <c r="AS11" s="64"/>
      <c r="AT11" s="64"/>
      <c r="AU11" s="64"/>
      <c r="AV11" s="549"/>
      <c r="AW11" s="549"/>
      <c r="AX11" s="538"/>
    </row>
    <row r="12" spans="1:50" ht="11.25" customHeight="1" x14ac:dyDescent="0.2">
      <c r="A12" s="289" t="str">
        <f>'Osztályzó ív gyak'!B19</f>
        <v>74057/5/2020</v>
      </c>
      <c r="B12" s="290" t="str">
        <f>'Osztályzó ív gyak'!C19</f>
        <v>e</v>
      </c>
      <c r="C12" s="548">
        <v>1</v>
      </c>
      <c r="D12" s="64">
        <v>1</v>
      </c>
      <c r="E12" s="64"/>
      <c r="F12" s="64"/>
      <c r="G12" s="64"/>
      <c r="H12" s="64"/>
      <c r="I12" s="64"/>
      <c r="J12" s="549"/>
      <c r="K12" s="550">
        <v>10</v>
      </c>
      <c r="L12" s="64">
        <v>1</v>
      </c>
      <c r="M12" s="64"/>
      <c r="N12" s="64"/>
      <c r="O12" s="64"/>
      <c r="P12" s="64"/>
      <c r="Q12" s="64"/>
      <c r="R12" s="64"/>
      <c r="S12" s="64"/>
      <c r="T12" s="64"/>
      <c r="U12" s="64"/>
      <c r="V12" s="549"/>
      <c r="W12" s="549"/>
      <c r="X12" s="549"/>
      <c r="Y12" s="549"/>
      <c r="Z12" s="549"/>
      <c r="AA12" s="550">
        <v>14</v>
      </c>
      <c r="AB12" s="548">
        <v>1</v>
      </c>
      <c r="AC12" s="548"/>
      <c r="AD12" s="64"/>
      <c r="AE12" s="64"/>
      <c r="AF12" s="64"/>
      <c r="AG12" s="64"/>
      <c r="AH12" s="64"/>
      <c r="AI12" s="64"/>
      <c r="AJ12" s="64"/>
      <c r="AK12" s="64"/>
      <c r="AL12" s="64"/>
      <c r="AM12" s="64"/>
      <c r="AN12" s="64"/>
      <c r="AO12" s="64"/>
      <c r="AP12" s="64"/>
      <c r="AQ12" s="64"/>
      <c r="AR12" s="64"/>
      <c r="AS12" s="64"/>
      <c r="AT12" s="64"/>
      <c r="AU12" s="64"/>
      <c r="AV12" s="549"/>
      <c r="AW12" s="549"/>
      <c r="AX12" s="538"/>
    </row>
    <row r="13" spans="1:50" ht="11.25" customHeight="1" x14ac:dyDescent="0.2">
      <c r="A13" s="289" t="str">
        <f>'Osztályzó ív gyak'!B20</f>
        <v>74057/6/2020</v>
      </c>
      <c r="B13" s="290" t="str">
        <f>'Osztályzó ív gyak'!C20</f>
        <v>f</v>
      </c>
      <c r="C13" s="548" t="s">
        <v>920</v>
      </c>
      <c r="D13" s="64" t="s">
        <v>920</v>
      </c>
      <c r="E13" s="64"/>
      <c r="F13" s="64"/>
      <c r="G13" s="64"/>
      <c r="H13" s="64"/>
      <c r="I13" s="64"/>
      <c r="J13" s="549"/>
      <c r="K13" s="550" t="s">
        <v>920</v>
      </c>
      <c r="L13" s="64" t="s">
        <v>920</v>
      </c>
      <c r="M13" s="64"/>
      <c r="N13" s="64"/>
      <c r="O13" s="64"/>
      <c r="P13" s="64"/>
      <c r="Q13" s="64"/>
      <c r="R13" s="64"/>
      <c r="S13" s="64"/>
      <c r="T13" s="64"/>
      <c r="U13" s="64"/>
      <c r="V13" s="549"/>
      <c r="W13" s="549"/>
      <c r="X13" s="549"/>
      <c r="Y13" s="549"/>
      <c r="Z13" s="549"/>
      <c r="AA13" s="550">
        <v>15</v>
      </c>
      <c r="AB13" s="548">
        <v>4</v>
      </c>
      <c r="AC13" s="548"/>
      <c r="AD13" s="64"/>
      <c r="AE13" s="64"/>
      <c r="AF13" s="64"/>
      <c r="AG13" s="64"/>
      <c r="AH13" s="64"/>
      <c r="AI13" s="64"/>
      <c r="AJ13" s="64"/>
      <c r="AK13" s="64"/>
      <c r="AL13" s="64"/>
      <c r="AM13" s="64"/>
      <c r="AN13" s="64"/>
      <c r="AO13" s="64"/>
      <c r="AP13" s="64"/>
      <c r="AQ13" s="64"/>
      <c r="AR13" s="64"/>
      <c r="AS13" s="64"/>
      <c r="AT13" s="64"/>
      <c r="AU13" s="64"/>
      <c r="AV13" s="549"/>
      <c r="AW13" s="549"/>
      <c r="AX13" s="538"/>
    </row>
    <row r="14" spans="1:50" ht="11.25" customHeight="1" x14ac:dyDescent="0.2">
      <c r="A14" s="289" t="str">
        <f>'Osztályzó ív gyak'!B21</f>
        <v>74057/7/2020</v>
      </c>
      <c r="B14" s="290" t="str">
        <f>'Osztályzó ív gyak'!C21</f>
        <v>h</v>
      </c>
      <c r="C14" s="548" t="s">
        <v>918</v>
      </c>
      <c r="D14" s="64">
        <v>5</v>
      </c>
      <c r="E14" s="64"/>
      <c r="F14" s="64"/>
      <c r="G14" s="64"/>
      <c r="H14" s="64"/>
      <c r="I14" s="64"/>
      <c r="J14" s="549"/>
      <c r="K14" s="550">
        <v>12</v>
      </c>
      <c r="L14" s="64">
        <v>5</v>
      </c>
      <c r="M14" s="64"/>
      <c r="N14" s="64"/>
      <c r="O14" s="64"/>
      <c r="P14" s="64"/>
      <c r="Q14" s="64"/>
      <c r="R14" s="64"/>
      <c r="S14" s="64"/>
      <c r="T14" s="64"/>
      <c r="U14" s="64"/>
      <c r="V14" s="549"/>
      <c r="W14" s="549"/>
      <c r="X14" s="549"/>
      <c r="Y14" s="549"/>
      <c r="Z14" s="549"/>
      <c r="AA14" s="550" t="s">
        <v>7823</v>
      </c>
      <c r="AB14" s="548">
        <v>5</v>
      </c>
      <c r="AC14" s="548"/>
      <c r="AD14" s="64"/>
      <c r="AE14" s="64"/>
      <c r="AF14" s="64"/>
      <c r="AG14" s="64"/>
      <c r="AH14" s="64"/>
      <c r="AI14" s="64"/>
      <c r="AJ14" s="64"/>
      <c r="AK14" s="64"/>
      <c r="AL14" s="64"/>
      <c r="AM14" s="64"/>
      <c r="AN14" s="64"/>
      <c r="AO14" s="64"/>
      <c r="AP14" s="64"/>
      <c r="AQ14" s="64"/>
      <c r="AR14" s="64"/>
      <c r="AS14" s="64"/>
      <c r="AT14" s="64"/>
      <c r="AU14" s="64"/>
      <c r="AV14" s="549"/>
      <c r="AW14" s="549"/>
      <c r="AX14" s="538"/>
    </row>
    <row r="15" spans="1:50" ht="11.25" customHeight="1" x14ac:dyDescent="0.2">
      <c r="A15" s="289" t="str">
        <f>'Osztályzó ív gyak'!B22</f>
        <v>74057/8/2020</v>
      </c>
      <c r="B15" s="290" t="str">
        <f>'Osztályzó ív gyak'!C22</f>
        <v>hh</v>
      </c>
      <c r="C15" s="548">
        <v>1</v>
      </c>
      <c r="D15" s="64">
        <v>2</v>
      </c>
      <c r="E15" s="64"/>
      <c r="F15" s="64"/>
      <c r="G15" s="64"/>
      <c r="H15" s="64"/>
      <c r="I15" s="64"/>
      <c r="J15" s="549"/>
      <c r="K15" s="550">
        <v>2</v>
      </c>
      <c r="L15" s="64">
        <v>3</v>
      </c>
      <c r="M15" s="64"/>
      <c r="N15" s="64"/>
      <c r="O15" s="64"/>
      <c r="P15" s="64"/>
      <c r="Q15" s="64"/>
      <c r="R15" s="64"/>
      <c r="S15" s="64"/>
      <c r="T15" s="64"/>
      <c r="U15" s="64"/>
      <c r="V15" s="549"/>
      <c r="W15" s="549"/>
      <c r="X15" s="549"/>
      <c r="Y15" s="549"/>
      <c r="Z15" s="549"/>
      <c r="AA15" s="550">
        <v>3</v>
      </c>
      <c r="AB15" s="548">
        <v>5</v>
      </c>
      <c r="AC15" s="548"/>
      <c r="AD15" s="64"/>
      <c r="AE15" s="64"/>
      <c r="AF15" s="64"/>
      <c r="AG15" s="64"/>
      <c r="AH15" s="64"/>
      <c r="AI15" s="64"/>
      <c r="AJ15" s="64"/>
      <c r="AK15" s="64"/>
      <c r="AL15" s="64"/>
      <c r="AM15" s="64"/>
      <c r="AN15" s="64"/>
      <c r="AO15" s="64"/>
      <c r="AP15" s="64"/>
      <c r="AQ15" s="64"/>
      <c r="AR15" s="64"/>
      <c r="AS15" s="64"/>
      <c r="AT15" s="64"/>
      <c r="AU15" s="64"/>
      <c r="AV15" s="549"/>
      <c r="AW15" s="549"/>
      <c r="AX15" s="538"/>
    </row>
    <row r="16" spans="1:50" ht="11.25" customHeight="1" x14ac:dyDescent="0.2">
      <c r="A16" s="289" t="str">
        <f>'Osztályzó ív gyak'!B23</f>
        <v>74057/9/2020</v>
      </c>
      <c r="B16" s="290" t="str">
        <f>'Osztályzó ív gyak'!C23</f>
        <v>i</v>
      </c>
      <c r="C16" s="548">
        <v>1</v>
      </c>
      <c r="D16" s="64">
        <v>3</v>
      </c>
      <c r="E16" s="64"/>
      <c r="F16" s="64"/>
      <c r="G16" s="64"/>
      <c r="H16" s="64"/>
      <c r="I16" s="64"/>
      <c r="J16" s="549"/>
      <c r="K16" s="550">
        <v>5</v>
      </c>
      <c r="L16" s="64">
        <v>5</v>
      </c>
      <c r="M16" s="64"/>
      <c r="N16" s="64"/>
      <c r="O16" s="64"/>
      <c r="P16" s="64"/>
      <c r="Q16" s="64"/>
      <c r="R16" s="64"/>
      <c r="S16" s="64"/>
      <c r="T16" s="64"/>
      <c r="U16" s="64"/>
      <c r="V16" s="549"/>
      <c r="W16" s="549"/>
      <c r="X16" s="549"/>
      <c r="Y16" s="549"/>
      <c r="Z16" s="549"/>
      <c r="AA16" s="550">
        <v>3</v>
      </c>
      <c r="AB16" s="548">
        <v>3</v>
      </c>
      <c r="AC16" s="548"/>
      <c r="AD16" s="64"/>
      <c r="AE16" s="64"/>
      <c r="AF16" s="64"/>
      <c r="AG16" s="64"/>
      <c r="AH16" s="64"/>
      <c r="AI16" s="64"/>
      <c r="AJ16" s="64"/>
      <c r="AK16" s="64"/>
      <c r="AL16" s="64"/>
      <c r="AM16" s="64"/>
      <c r="AN16" s="64"/>
      <c r="AO16" s="64"/>
      <c r="AP16" s="64"/>
      <c r="AQ16" s="64"/>
      <c r="AR16" s="64"/>
      <c r="AS16" s="64"/>
      <c r="AT16" s="64"/>
      <c r="AU16" s="64"/>
      <c r="AV16" s="549"/>
      <c r="AW16" s="549"/>
      <c r="AX16" s="538"/>
    </row>
    <row r="17" spans="1:50" ht="11.25" customHeight="1" x14ac:dyDescent="0.2">
      <c r="A17" s="289" t="str">
        <f>'Osztályzó ív gyak'!B24</f>
        <v>74057/10/2020</v>
      </c>
      <c r="B17" s="290" t="str">
        <f>'Osztályzó ív gyak'!C24</f>
        <v>j</v>
      </c>
      <c r="C17" s="548"/>
      <c r="D17" s="64"/>
      <c r="E17" s="64"/>
      <c r="F17" s="64"/>
      <c r="G17" s="64"/>
      <c r="H17" s="64"/>
      <c r="I17" s="64"/>
      <c r="J17" s="549"/>
      <c r="K17" s="550"/>
      <c r="L17" s="64"/>
      <c r="M17" s="64"/>
      <c r="N17" s="64"/>
      <c r="O17" s="64"/>
      <c r="P17" s="64"/>
      <c r="Q17" s="64"/>
      <c r="R17" s="64"/>
      <c r="S17" s="64"/>
      <c r="T17" s="64"/>
      <c r="U17" s="64"/>
      <c r="V17" s="549"/>
      <c r="W17" s="549"/>
      <c r="X17" s="549"/>
      <c r="Y17" s="549"/>
      <c r="Z17" s="549"/>
      <c r="AA17" s="550"/>
      <c r="AB17" s="548"/>
      <c r="AC17" s="548"/>
      <c r="AD17" s="64"/>
      <c r="AE17" s="64"/>
      <c r="AF17" s="64"/>
      <c r="AG17" s="64"/>
      <c r="AH17" s="64"/>
      <c r="AI17" s="64"/>
      <c r="AJ17" s="64"/>
      <c r="AK17" s="64"/>
      <c r="AL17" s="64"/>
      <c r="AM17" s="64"/>
      <c r="AN17" s="64"/>
      <c r="AO17" s="64"/>
      <c r="AP17" s="64"/>
      <c r="AQ17" s="64"/>
      <c r="AR17" s="64"/>
      <c r="AS17" s="64"/>
      <c r="AT17" s="64"/>
      <c r="AU17" s="64"/>
      <c r="AV17" s="549"/>
      <c r="AW17" s="549"/>
      <c r="AX17" s="538"/>
    </row>
    <row r="18" spans="1:50" ht="11.25" customHeight="1" x14ac:dyDescent="0.2">
      <c r="A18" s="289" t="str">
        <f>'Osztályzó ív gyak'!B25</f>
        <v>74057/11/2020</v>
      </c>
      <c r="B18" s="290" t="str">
        <f>'Osztályzó ív gyak'!C25</f>
        <v>k</v>
      </c>
      <c r="C18" s="548"/>
      <c r="D18" s="64"/>
      <c r="E18" s="64"/>
      <c r="F18" s="64"/>
      <c r="G18" s="64"/>
      <c r="H18" s="64"/>
      <c r="I18" s="64"/>
      <c r="J18" s="549"/>
      <c r="K18" s="550"/>
      <c r="L18" s="64"/>
      <c r="M18" s="64"/>
      <c r="N18" s="64"/>
      <c r="O18" s="64"/>
      <c r="P18" s="64"/>
      <c r="Q18" s="64"/>
      <c r="R18" s="64"/>
      <c r="S18" s="64"/>
      <c r="T18" s="64"/>
      <c r="U18" s="64"/>
      <c r="V18" s="549"/>
      <c r="W18" s="549"/>
      <c r="X18" s="549"/>
      <c r="Y18" s="549"/>
      <c r="Z18" s="549"/>
      <c r="AA18" s="550"/>
      <c r="AB18" s="548"/>
      <c r="AC18" s="548"/>
      <c r="AD18" s="64"/>
      <c r="AE18" s="64"/>
      <c r="AF18" s="64"/>
      <c r="AG18" s="64"/>
      <c r="AH18" s="64"/>
      <c r="AI18" s="64"/>
      <c r="AJ18" s="64"/>
      <c r="AK18" s="64"/>
      <c r="AL18" s="64"/>
      <c r="AM18" s="64"/>
      <c r="AN18" s="64"/>
      <c r="AO18" s="64"/>
      <c r="AP18" s="64"/>
      <c r="AQ18" s="64"/>
      <c r="AR18" s="64"/>
      <c r="AS18" s="64"/>
      <c r="AT18" s="64"/>
      <c r="AU18" s="64"/>
      <c r="AV18" s="549"/>
      <c r="AW18" s="549"/>
      <c r="AX18" s="538"/>
    </row>
    <row r="19" spans="1:50" ht="11.25" customHeight="1" x14ac:dyDescent="0.2">
      <c r="A19" s="289" t="str">
        <f>'Osztályzó ív gyak'!B26</f>
        <v>74057/12/2020</v>
      </c>
      <c r="B19" s="290" t="str">
        <f>'Osztályzó ív gyak'!C26</f>
        <v>l</v>
      </c>
      <c r="C19" s="548"/>
      <c r="D19" s="64"/>
      <c r="E19" s="64"/>
      <c r="F19" s="64"/>
      <c r="G19" s="64"/>
      <c r="H19" s="64"/>
      <c r="I19" s="64"/>
      <c r="J19" s="549"/>
      <c r="K19" s="550"/>
      <c r="L19" s="64"/>
      <c r="M19" s="64"/>
      <c r="N19" s="64"/>
      <c r="O19" s="64"/>
      <c r="P19" s="64"/>
      <c r="Q19" s="64"/>
      <c r="R19" s="64"/>
      <c r="S19" s="64"/>
      <c r="T19" s="64"/>
      <c r="U19" s="64"/>
      <c r="V19" s="549"/>
      <c r="W19" s="549"/>
      <c r="X19" s="549"/>
      <c r="Y19" s="549"/>
      <c r="Z19" s="549"/>
      <c r="AA19" s="550"/>
      <c r="AB19" s="548"/>
      <c r="AC19" s="548"/>
      <c r="AD19" s="64"/>
      <c r="AE19" s="64"/>
      <c r="AF19" s="64"/>
      <c r="AG19" s="64"/>
      <c r="AH19" s="64"/>
      <c r="AI19" s="64"/>
      <c r="AJ19" s="64"/>
      <c r="AK19" s="64"/>
      <c r="AL19" s="64"/>
      <c r="AM19" s="64"/>
      <c r="AN19" s="64"/>
      <c r="AO19" s="64"/>
      <c r="AP19" s="64"/>
      <c r="AQ19" s="64"/>
      <c r="AR19" s="64"/>
      <c r="AS19" s="64"/>
      <c r="AT19" s="64"/>
      <c r="AU19" s="64"/>
      <c r="AV19" s="549"/>
      <c r="AW19" s="549"/>
      <c r="AX19" s="538"/>
    </row>
    <row r="20" spans="1:50" ht="11.25" customHeight="1" x14ac:dyDescent="0.2">
      <c r="A20" s="289" t="str">
        <f>'Osztályzó ív gyak'!B27</f>
        <v>74057/13/2020</v>
      </c>
      <c r="B20" s="290" t="str">
        <f>'Osztályzó ív gyak'!C27</f>
        <v>m</v>
      </c>
      <c r="C20" s="548"/>
      <c r="D20" s="64"/>
      <c r="E20" s="64"/>
      <c r="F20" s="64"/>
      <c r="G20" s="64"/>
      <c r="H20" s="64"/>
      <c r="I20" s="64"/>
      <c r="J20" s="549"/>
      <c r="K20" s="550"/>
      <c r="L20" s="64"/>
      <c r="M20" s="64"/>
      <c r="N20" s="64"/>
      <c r="O20" s="64"/>
      <c r="P20" s="64"/>
      <c r="Q20" s="64"/>
      <c r="R20" s="64"/>
      <c r="S20" s="64"/>
      <c r="T20" s="64"/>
      <c r="U20" s="64"/>
      <c r="V20" s="549"/>
      <c r="W20" s="549"/>
      <c r="X20" s="549"/>
      <c r="Y20" s="549"/>
      <c r="Z20" s="549"/>
      <c r="AA20" s="550"/>
      <c r="AB20" s="548"/>
      <c r="AC20" s="548"/>
      <c r="AD20" s="64"/>
      <c r="AE20" s="64"/>
      <c r="AF20" s="64"/>
      <c r="AG20" s="64"/>
      <c r="AH20" s="64"/>
      <c r="AI20" s="64"/>
      <c r="AJ20" s="64"/>
      <c r="AK20" s="64"/>
      <c r="AL20" s="64"/>
      <c r="AM20" s="64"/>
      <c r="AN20" s="64"/>
      <c r="AO20" s="64"/>
      <c r="AP20" s="64"/>
      <c r="AQ20" s="64"/>
      <c r="AR20" s="64"/>
      <c r="AS20" s="64"/>
      <c r="AT20" s="64"/>
      <c r="AU20" s="64"/>
      <c r="AV20" s="549"/>
      <c r="AW20" s="549"/>
      <c r="AX20" s="538"/>
    </row>
    <row r="21" spans="1:50" ht="11.25" customHeight="1" x14ac:dyDescent="0.2">
      <c r="A21" s="289" t="str">
        <f>'Osztályzó ív gyak'!B28</f>
        <v>74057/14/2020</v>
      </c>
      <c r="B21" s="290" t="str">
        <f>'Osztályzó ív gyak'!C28</f>
        <v>n</v>
      </c>
      <c r="C21" s="548"/>
      <c r="D21" s="64"/>
      <c r="E21" s="64"/>
      <c r="F21" s="64"/>
      <c r="G21" s="64"/>
      <c r="H21" s="64"/>
      <c r="I21" s="64"/>
      <c r="J21" s="549"/>
      <c r="K21" s="550"/>
      <c r="L21" s="64"/>
      <c r="M21" s="64"/>
      <c r="N21" s="64"/>
      <c r="O21" s="64"/>
      <c r="P21" s="64"/>
      <c r="Q21" s="64"/>
      <c r="R21" s="64"/>
      <c r="S21" s="64"/>
      <c r="T21" s="64"/>
      <c r="U21" s="64"/>
      <c r="V21" s="549"/>
      <c r="W21" s="549"/>
      <c r="X21" s="549"/>
      <c r="Y21" s="549"/>
      <c r="Z21" s="549"/>
      <c r="AA21" s="550"/>
      <c r="AB21" s="548"/>
      <c r="AC21" s="548"/>
      <c r="AD21" s="64"/>
      <c r="AE21" s="64"/>
      <c r="AF21" s="64"/>
      <c r="AG21" s="64"/>
      <c r="AH21" s="64"/>
      <c r="AI21" s="64"/>
      <c r="AJ21" s="64"/>
      <c r="AK21" s="64"/>
      <c r="AL21" s="64"/>
      <c r="AM21" s="64"/>
      <c r="AN21" s="64"/>
      <c r="AO21" s="64"/>
      <c r="AP21" s="64"/>
      <c r="AQ21" s="64"/>
      <c r="AR21" s="64"/>
      <c r="AS21" s="64"/>
      <c r="AT21" s="64"/>
      <c r="AU21" s="64"/>
      <c r="AV21" s="549"/>
      <c r="AW21" s="549"/>
      <c r="AX21" s="538"/>
    </row>
    <row r="22" spans="1:50" ht="11.25" customHeight="1" x14ac:dyDescent="0.2">
      <c r="A22" s="289" t="str">
        <f>'Osztályzó ív gyak'!B29</f>
        <v>74057/15/2020</v>
      </c>
      <c r="B22" s="290" t="str">
        <f>'Osztályzó ív gyak'!C29</f>
        <v>o</v>
      </c>
      <c r="C22" s="548"/>
      <c r="D22" s="64"/>
      <c r="E22" s="64"/>
      <c r="F22" s="64"/>
      <c r="G22" s="64"/>
      <c r="H22" s="64"/>
      <c r="I22" s="64"/>
      <c r="J22" s="549"/>
      <c r="K22" s="550"/>
      <c r="L22" s="64"/>
      <c r="M22" s="64"/>
      <c r="N22" s="64"/>
      <c r="O22" s="64"/>
      <c r="P22" s="64"/>
      <c r="Q22" s="64"/>
      <c r="R22" s="64"/>
      <c r="S22" s="64"/>
      <c r="T22" s="64"/>
      <c r="U22" s="64"/>
      <c r="V22" s="549"/>
      <c r="W22" s="549"/>
      <c r="X22" s="549"/>
      <c r="Y22" s="549"/>
      <c r="Z22" s="549"/>
      <c r="AA22" s="550"/>
      <c r="AB22" s="548"/>
      <c r="AC22" s="548"/>
      <c r="AD22" s="64"/>
      <c r="AE22" s="64"/>
      <c r="AF22" s="64"/>
      <c r="AG22" s="64"/>
      <c r="AH22" s="64"/>
      <c r="AI22" s="64"/>
      <c r="AJ22" s="64"/>
      <c r="AK22" s="64"/>
      <c r="AL22" s="64"/>
      <c r="AM22" s="64"/>
      <c r="AN22" s="64"/>
      <c r="AO22" s="64"/>
      <c r="AP22" s="64"/>
      <c r="AQ22" s="64"/>
      <c r="AR22" s="64"/>
      <c r="AS22" s="64"/>
      <c r="AT22" s="64"/>
      <c r="AU22" s="64"/>
      <c r="AV22" s="549"/>
      <c r="AW22" s="549"/>
      <c r="AX22" s="538"/>
    </row>
    <row r="23" spans="1:50" ht="11.25" customHeight="1" x14ac:dyDescent="0.2">
      <c r="A23" s="289" t="str">
        <f>'Osztályzó ív gyak'!B30</f>
        <v>74057/16/2020</v>
      </c>
      <c r="B23" s="290" t="str">
        <f>'Osztályzó ív gyak'!C30</f>
        <v>ó</v>
      </c>
      <c r="C23" s="548"/>
      <c r="D23" s="64"/>
      <c r="E23" s="64"/>
      <c r="F23" s="64"/>
      <c r="G23" s="64"/>
      <c r="H23" s="64"/>
      <c r="I23" s="64"/>
      <c r="J23" s="549"/>
      <c r="K23" s="550"/>
      <c r="L23" s="64"/>
      <c r="M23" s="64"/>
      <c r="N23" s="64"/>
      <c r="O23" s="64"/>
      <c r="P23" s="64"/>
      <c r="Q23" s="64"/>
      <c r="R23" s="64"/>
      <c r="S23" s="64"/>
      <c r="T23" s="64"/>
      <c r="U23" s="64"/>
      <c r="V23" s="549"/>
      <c r="W23" s="549"/>
      <c r="X23" s="549"/>
      <c r="Y23" s="549"/>
      <c r="Z23" s="549"/>
      <c r="AA23" s="550"/>
      <c r="AB23" s="548"/>
      <c r="AC23" s="548"/>
      <c r="AD23" s="64"/>
      <c r="AE23" s="64"/>
      <c r="AF23" s="64"/>
      <c r="AG23" s="64"/>
      <c r="AH23" s="64"/>
      <c r="AI23" s="64"/>
      <c r="AJ23" s="64"/>
      <c r="AK23" s="64"/>
      <c r="AL23" s="64"/>
      <c r="AM23" s="64"/>
      <c r="AN23" s="64"/>
      <c r="AO23" s="64"/>
      <c r="AP23" s="64"/>
      <c r="AQ23" s="64"/>
      <c r="AR23" s="64"/>
      <c r="AS23" s="64"/>
      <c r="AT23" s="64"/>
      <c r="AU23" s="64"/>
      <c r="AV23" s="549"/>
      <c r="AW23" s="549"/>
      <c r="AX23" s="538"/>
    </row>
    <row r="24" spans="1:50" ht="11.25" customHeight="1" x14ac:dyDescent="0.2">
      <c r="A24" s="289" t="str">
        <f>'Osztályzó ív gyak'!B31</f>
        <v>74057/17/2020</v>
      </c>
      <c r="B24" s="290" t="str">
        <f>'Osztályzó ív gyak'!C31</f>
        <v>ö</v>
      </c>
      <c r="C24" s="548"/>
      <c r="D24" s="64"/>
      <c r="E24" s="64"/>
      <c r="F24" s="64"/>
      <c r="G24" s="64"/>
      <c r="H24" s="64"/>
      <c r="I24" s="64"/>
      <c r="J24" s="549"/>
      <c r="K24" s="550"/>
      <c r="L24" s="64"/>
      <c r="M24" s="64"/>
      <c r="N24" s="64"/>
      <c r="O24" s="64"/>
      <c r="P24" s="64"/>
      <c r="Q24" s="64"/>
      <c r="R24" s="64"/>
      <c r="S24" s="64"/>
      <c r="T24" s="64"/>
      <c r="U24" s="64"/>
      <c r="V24" s="549"/>
      <c r="W24" s="549"/>
      <c r="X24" s="549"/>
      <c r="Y24" s="549"/>
      <c r="Z24" s="549"/>
      <c r="AA24" s="550"/>
      <c r="AB24" s="548"/>
      <c r="AC24" s="548"/>
      <c r="AD24" s="64"/>
      <c r="AE24" s="64"/>
      <c r="AF24" s="64"/>
      <c r="AG24" s="64"/>
      <c r="AH24" s="64"/>
      <c r="AI24" s="64"/>
      <c r="AJ24" s="64"/>
      <c r="AK24" s="64"/>
      <c r="AL24" s="64"/>
      <c r="AM24" s="64"/>
      <c r="AN24" s="64"/>
      <c r="AO24" s="64"/>
      <c r="AP24" s="64"/>
      <c r="AQ24" s="64"/>
      <c r="AR24" s="64"/>
      <c r="AS24" s="64"/>
      <c r="AT24" s="64"/>
      <c r="AU24" s="64"/>
      <c r="AV24" s="549"/>
      <c r="AW24" s="549"/>
      <c r="AX24" s="538"/>
    </row>
    <row r="25" spans="1:50" ht="11.25" customHeight="1" x14ac:dyDescent="0.2">
      <c r="A25" s="289" t="str">
        <f>'Osztályzó ív gyak'!B32</f>
        <v>74057/18/2020</v>
      </c>
      <c r="B25" s="290" t="str">
        <f>'Osztályzó ív gyak'!C32</f>
        <v>ő</v>
      </c>
      <c r="C25" s="548"/>
      <c r="D25" s="64"/>
      <c r="E25" s="64"/>
      <c r="F25" s="64"/>
      <c r="G25" s="64"/>
      <c r="H25" s="64"/>
      <c r="I25" s="64"/>
      <c r="J25" s="549"/>
      <c r="K25" s="550"/>
      <c r="L25" s="64"/>
      <c r="M25" s="64"/>
      <c r="N25" s="64"/>
      <c r="O25" s="64"/>
      <c r="P25" s="64"/>
      <c r="Q25" s="64"/>
      <c r="R25" s="64"/>
      <c r="S25" s="64"/>
      <c r="T25" s="64"/>
      <c r="U25" s="64"/>
      <c r="V25" s="549"/>
      <c r="W25" s="549"/>
      <c r="X25" s="549"/>
      <c r="Y25" s="549"/>
      <c r="Z25" s="549"/>
      <c r="AA25" s="550"/>
      <c r="AB25" s="548"/>
      <c r="AC25" s="548"/>
      <c r="AD25" s="64"/>
      <c r="AE25" s="64"/>
      <c r="AF25" s="64"/>
      <c r="AG25" s="64"/>
      <c r="AH25" s="64"/>
      <c r="AI25" s="64"/>
      <c r="AJ25" s="64"/>
      <c r="AK25" s="64"/>
      <c r="AL25" s="64"/>
      <c r="AM25" s="64"/>
      <c r="AN25" s="64"/>
      <c r="AO25" s="64"/>
      <c r="AP25" s="64"/>
      <c r="AQ25" s="64"/>
      <c r="AR25" s="64"/>
      <c r="AS25" s="64"/>
      <c r="AT25" s="64"/>
      <c r="AU25" s="64"/>
      <c r="AV25" s="549"/>
      <c r="AW25" s="549"/>
      <c r="AX25" s="538"/>
    </row>
    <row r="26" spans="1:50" ht="11.25" customHeight="1" x14ac:dyDescent="0.2">
      <c r="A26" s="289" t="str">
        <f>'Osztályzó ív gyak'!B33</f>
        <v>74057/19/2020</v>
      </c>
      <c r="B26" s="290" t="str">
        <f>'Osztályzó ív gyak'!C33</f>
        <v>p</v>
      </c>
      <c r="C26" s="548"/>
      <c r="D26" s="64"/>
      <c r="E26" s="64"/>
      <c r="F26" s="64"/>
      <c r="G26" s="64"/>
      <c r="H26" s="64"/>
      <c r="I26" s="64"/>
      <c r="J26" s="549"/>
      <c r="K26" s="550"/>
      <c r="L26" s="64"/>
      <c r="M26" s="64"/>
      <c r="N26" s="64"/>
      <c r="O26" s="64"/>
      <c r="P26" s="64"/>
      <c r="Q26" s="64"/>
      <c r="R26" s="64"/>
      <c r="S26" s="64"/>
      <c r="T26" s="64"/>
      <c r="U26" s="64"/>
      <c r="V26" s="549"/>
      <c r="W26" s="549"/>
      <c r="X26" s="549"/>
      <c r="Y26" s="549"/>
      <c r="Z26" s="549"/>
      <c r="AA26" s="550"/>
      <c r="AB26" s="548"/>
      <c r="AC26" s="548"/>
      <c r="AD26" s="64"/>
      <c r="AE26" s="64"/>
      <c r="AF26" s="64"/>
      <c r="AG26" s="64"/>
      <c r="AH26" s="64"/>
      <c r="AI26" s="64"/>
      <c r="AJ26" s="64"/>
      <c r="AK26" s="64"/>
      <c r="AL26" s="64"/>
      <c r="AM26" s="64"/>
      <c r="AN26" s="64"/>
      <c r="AO26" s="64"/>
      <c r="AP26" s="64"/>
      <c r="AQ26" s="64"/>
      <c r="AR26" s="64"/>
      <c r="AS26" s="64"/>
      <c r="AT26" s="64"/>
      <c r="AU26" s="64"/>
      <c r="AV26" s="549"/>
      <c r="AW26" s="549"/>
      <c r="AX26" s="538"/>
    </row>
    <row r="27" spans="1:50" ht="11.25" customHeight="1" x14ac:dyDescent="0.2">
      <c r="A27" s="289" t="str">
        <f>'Osztályzó ív gyak'!B34</f>
        <v>74057/20/2020</v>
      </c>
      <c r="B27" s="290" t="str">
        <f>'Osztályzó ív gyak'!C34</f>
        <v>q</v>
      </c>
      <c r="C27" s="548"/>
      <c r="D27" s="64"/>
      <c r="E27" s="64"/>
      <c r="F27" s="64"/>
      <c r="G27" s="64"/>
      <c r="H27" s="64"/>
      <c r="I27" s="64"/>
      <c r="J27" s="549"/>
      <c r="K27" s="550"/>
      <c r="L27" s="64"/>
      <c r="M27" s="64"/>
      <c r="N27" s="64"/>
      <c r="O27" s="64"/>
      <c r="P27" s="64"/>
      <c r="Q27" s="64"/>
      <c r="R27" s="64"/>
      <c r="S27" s="64"/>
      <c r="T27" s="64"/>
      <c r="U27" s="64"/>
      <c r="V27" s="549"/>
      <c r="W27" s="549"/>
      <c r="X27" s="549"/>
      <c r="Y27" s="549"/>
      <c r="Z27" s="549"/>
      <c r="AA27" s="550"/>
      <c r="AB27" s="548"/>
      <c r="AC27" s="548"/>
      <c r="AD27" s="64"/>
      <c r="AE27" s="64"/>
      <c r="AF27" s="64"/>
      <c r="AG27" s="64"/>
      <c r="AH27" s="64"/>
      <c r="AI27" s="64"/>
      <c r="AJ27" s="64"/>
      <c r="AK27" s="64"/>
      <c r="AL27" s="64"/>
      <c r="AM27" s="64"/>
      <c r="AN27" s="64"/>
      <c r="AO27" s="64"/>
      <c r="AP27" s="64"/>
      <c r="AQ27" s="64"/>
      <c r="AR27" s="64"/>
      <c r="AS27" s="64"/>
      <c r="AT27" s="64"/>
      <c r="AU27" s="64"/>
      <c r="AV27" s="549"/>
      <c r="AW27" s="549"/>
      <c r="AX27" s="538"/>
    </row>
    <row r="28" spans="1:50" ht="11.25" customHeight="1" x14ac:dyDescent="0.2">
      <c r="A28" s="289" t="str">
        <f>'Osztályzó ív gyak'!B35</f>
        <v>74057/21/2020</v>
      </c>
      <c r="B28" s="290" t="str">
        <f>'Osztályzó ív gyak'!C35</f>
        <v>r</v>
      </c>
      <c r="C28" s="548"/>
      <c r="D28" s="64"/>
      <c r="E28" s="64"/>
      <c r="F28" s="64"/>
      <c r="G28" s="64"/>
      <c r="H28" s="64"/>
      <c r="I28" s="64"/>
      <c r="J28" s="549"/>
      <c r="K28" s="550"/>
      <c r="L28" s="64"/>
      <c r="M28" s="64"/>
      <c r="N28" s="64"/>
      <c r="O28" s="64"/>
      <c r="P28" s="64"/>
      <c r="Q28" s="64"/>
      <c r="R28" s="64"/>
      <c r="S28" s="64"/>
      <c r="T28" s="64"/>
      <c r="U28" s="64"/>
      <c r="V28" s="549"/>
      <c r="W28" s="549"/>
      <c r="X28" s="549"/>
      <c r="Y28" s="549"/>
      <c r="Z28" s="549"/>
      <c r="AA28" s="550"/>
      <c r="AB28" s="548"/>
      <c r="AC28" s="548"/>
      <c r="AD28" s="64"/>
      <c r="AE28" s="64"/>
      <c r="AF28" s="64"/>
      <c r="AG28" s="64"/>
      <c r="AH28" s="64"/>
      <c r="AI28" s="64"/>
      <c r="AJ28" s="64"/>
      <c r="AK28" s="64"/>
      <c r="AL28" s="64"/>
      <c r="AM28" s="64"/>
      <c r="AN28" s="64"/>
      <c r="AO28" s="64"/>
      <c r="AP28" s="64"/>
      <c r="AQ28" s="64"/>
      <c r="AR28" s="64"/>
      <c r="AS28" s="64"/>
      <c r="AT28" s="64"/>
      <c r="AU28" s="64"/>
      <c r="AV28" s="549"/>
      <c r="AW28" s="549"/>
      <c r="AX28" s="538"/>
    </row>
    <row r="29" spans="1:50" ht="11.25" customHeight="1" x14ac:dyDescent="0.2">
      <c r="A29" s="289" t="str">
        <f>'Osztályzó ív gyak'!B36</f>
        <v>74057/22/2020</v>
      </c>
      <c r="B29" s="290" t="str">
        <f>'Osztályzó ív gyak'!C36</f>
        <v>s</v>
      </c>
      <c r="C29" s="548"/>
      <c r="D29" s="64"/>
      <c r="E29" s="64"/>
      <c r="F29" s="64"/>
      <c r="G29" s="64"/>
      <c r="H29" s="64"/>
      <c r="I29" s="64"/>
      <c r="J29" s="549"/>
      <c r="K29" s="550"/>
      <c r="L29" s="64"/>
      <c r="M29" s="64"/>
      <c r="N29" s="64"/>
      <c r="O29" s="64"/>
      <c r="P29" s="64"/>
      <c r="Q29" s="64"/>
      <c r="R29" s="64"/>
      <c r="S29" s="64"/>
      <c r="T29" s="64"/>
      <c r="U29" s="64"/>
      <c r="V29" s="549"/>
      <c r="W29" s="549"/>
      <c r="X29" s="549"/>
      <c r="Y29" s="549"/>
      <c r="Z29" s="549"/>
      <c r="AA29" s="550"/>
      <c r="AB29" s="548"/>
      <c r="AC29" s="548"/>
      <c r="AD29" s="64"/>
      <c r="AE29" s="64"/>
      <c r="AF29" s="64"/>
      <c r="AG29" s="64"/>
      <c r="AH29" s="64"/>
      <c r="AI29" s="64"/>
      <c r="AJ29" s="64"/>
      <c r="AK29" s="64"/>
      <c r="AL29" s="64"/>
      <c r="AM29" s="64"/>
      <c r="AN29" s="64"/>
      <c r="AO29" s="64"/>
      <c r="AP29" s="64"/>
      <c r="AQ29" s="64"/>
      <c r="AR29" s="64"/>
      <c r="AS29" s="64"/>
      <c r="AT29" s="64"/>
      <c r="AU29" s="64"/>
      <c r="AV29" s="549"/>
      <c r="AW29" s="549"/>
      <c r="AX29" s="538"/>
    </row>
    <row r="30" spans="1:50" ht="11.25" customHeight="1" x14ac:dyDescent="0.2">
      <c r="A30" s="289" t="str">
        <f>'Osztályzó ív gyak'!B37</f>
        <v>74057/23/2020</v>
      </c>
      <c r="B30" s="290" t="str">
        <f>'Osztályzó ív gyak'!C37</f>
        <v>t</v>
      </c>
      <c r="C30" s="548"/>
      <c r="D30" s="64"/>
      <c r="E30" s="64"/>
      <c r="F30" s="64"/>
      <c r="G30" s="64"/>
      <c r="H30" s="64"/>
      <c r="I30" s="64"/>
      <c r="J30" s="549"/>
      <c r="K30" s="550"/>
      <c r="L30" s="64"/>
      <c r="M30" s="64"/>
      <c r="N30" s="64"/>
      <c r="O30" s="64"/>
      <c r="P30" s="64"/>
      <c r="Q30" s="64"/>
      <c r="R30" s="64"/>
      <c r="S30" s="64"/>
      <c r="T30" s="64"/>
      <c r="U30" s="64"/>
      <c r="V30" s="549"/>
      <c r="W30" s="549"/>
      <c r="X30" s="549"/>
      <c r="Y30" s="549"/>
      <c r="Z30" s="549"/>
      <c r="AA30" s="550"/>
      <c r="AB30" s="548"/>
      <c r="AC30" s="548"/>
      <c r="AD30" s="64"/>
      <c r="AE30" s="64"/>
      <c r="AF30" s="64"/>
      <c r="AG30" s="64"/>
      <c r="AH30" s="64"/>
      <c r="AI30" s="64"/>
      <c r="AJ30" s="64"/>
      <c r="AK30" s="64"/>
      <c r="AL30" s="64"/>
      <c r="AM30" s="64"/>
      <c r="AN30" s="64"/>
      <c r="AO30" s="64"/>
      <c r="AP30" s="64"/>
      <c r="AQ30" s="64"/>
      <c r="AR30" s="64"/>
      <c r="AS30" s="64"/>
      <c r="AT30" s="64"/>
      <c r="AU30" s="64"/>
      <c r="AV30" s="549"/>
      <c r="AW30" s="549"/>
      <c r="AX30" s="538"/>
    </row>
    <row r="31" spans="1:50" ht="11.25" customHeight="1" x14ac:dyDescent="0.2">
      <c r="A31" s="289" t="str">
        <f>'Osztályzó ív gyak'!B38</f>
        <v>74057/24/2020</v>
      </c>
      <c r="B31" s="290" t="str">
        <f>'Osztályzó ív gyak'!C38</f>
        <v>ty</v>
      </c>
      <c r="C31" s="548"/>
      <c r="D31" s="64"/>
      <c r="E31" s="64"/>
      <c r="F31" s="64"/>
      <c r="G31" s="64"/>
      <c r="H31" s="64"/>
      <c r="I31" s="64"/>
      <c r="J31" s="549"/>
      <c r="K31" s="550"/>
      <c r="L31" s="64"/>
      <c r="M31" s="64"/>
      <c r="N31" s="64"/>
      <c r="O31" s="64"/>
      <c r="P31" s="64"/>
      <c r="Q31" s="64"/>
      <c r="R31" s="64"/>
      <c r="S31" s="64"/>
      <c r="T31" s="64"/>
      <c r="U31" s="64"/>
      <c r="V31" s="549"/>
      <c r="W31" s="549"/>
      <c r="X31" s="549"/>
      <c r="Y31" s="549"/>
      <c r="Z31" s="549"/>
      <c r="AA31" s="550"/>
      <c r="AB31" s="548"/>
      <c r="AC31" s="548"/>
      <c r="AD31" s="64"/>
      <c r="AE31" s="64"/>
      <c r="AF31" s="64"/>
      <c r="AG31" s="64"/>
      <c r="AH31" s="64"/>
      <c r="AI31" s="64"/>
      <c r="AJ31" s="64"/>
      <c r="AK31" s="64"/>
      <c r="AL31" s="64"/>
      <c r="AM31" s="64"/>
      <c r="AN31" s="64"/>
      <c r="AO31" s="64"/>
      <c r="AP31" s="64"/>
      <c r="AQ31" s="64"/>
      <c r="AR31" s="64"/>
      <c r="AS31" s="64"/>
      <c r="AT31" s="64"/>
      <c r="AU31" s="64"/>
      <c r="AV31" s="549"/>
      <c r="AW31" s="549"/>
      <c r="AX31" s="538"/>
    </row>
    <row r="32" spans="1:50" ht="11.25" customHeight="1" x14ac:dyDescent="0.2">
      <c r="A32" s="289" t="str">
        <f>'Osztályzó ív gyak'!B39</f>
        <v>74057/25/2020</v>
      </c>
      <c r="B32" s="290" t="str">
        <f>'Osztályzó ív gyak'!C39</f>
        <v>u</v>
      </c>
      <c r="C32" s="548"/>
      <c r="D32" s="64"/>
      <c r="E32" s="64"/>
      <c r="F32" s="64"/>
      <c r="G32" s="64"/>
      <c r="H32" s="64"/>
      <c r="I32" s="64"/>
      <c r="J32" s="549"/>
      <c r="K32" s="550"/>
      <c r="L32" s="64"/>
      <c r="M32" s="64"/>
      <c r="N32" s="64"/>
      <c r="O32" s="64"/>
      <c r="P32" s="64"/>
      <c r="Q32" s="64"/>
      <c r="R32" s="64"/>
      <c r="S32" s="64"/>
      <c r="T32" s="64"/>
      <c r="U32" s="64"/>
      <c r="V32" s="549"/>
      <c r="W32" s="549"/>
      <c r="X32" s="549"/>
      <c r="Y32" s="549"/>
      <c r="Z32" s="549"/>
      <c r="AA32" s="550"/>
      <c r="AB32" s="548"/>
      <c r="AC32" s="548"/>
      <c r="AD32" s="64"/>
      <c r="AE32" s="64"/>
      <c r="AF32" s="64"/>
      <c r="AG32" s="64"/>
      <c r="AH32" s="64"/>
      <c r="AI32" s="64"/>
      <c r="AJ32" s="64"/>
      <c r="AK32" s="64"/>
      <c r="AL32" s="64"/>
      <c r="AM32" s="64"/>
      <c r="AN32" s="64"/>
      <c r="AO32" s="64"/>
      <c r="AP32" s="64"/>
      <c r="AQ32" s="64"/>
      <c r="AR32" s="64"/>
      <c r="AS32" s="64"/>
      <c r="AT32" s="64"/>
      <c r="AU32" s="64"/>
      <c r="AV32" s="549"/>
      <c r="AW32" s="549"/>
      <c r="AX32" s="538"/>
    </row>
    <row r="33" spans="1:50" ht="11.25" customHeight="1" x14ac:dyDescent="0.2">
      <c r="A33" s="289" t="str">
        <f>'Osztályzó ív gyak'!B40</f>
        <v>74057/26/2020</v>
      </c>
      <c r="B33" s="290" t="str">
        <f>'Osztályzó ív gyak'!C40</f>
        <v>ú</v>
      </c>
      <c r="C33" s="548"/>
      <c r="D33" s="64"/>
      <c r="E33" s="64"/>
      <c r="F33" s="64"/>
      <c r="G33" s="64"/>
      <c r="H33" s="64"/>
      <c r="I33" s="64"/>
      <c r="J33" s="549"/>
      <c r="K33" s="550"/>
      <c r="L33" s="64"/>
      <c r="M33" s="64"/>
      <c r="N33" s="64"/>
      <c r="O33" s="64"/>
      <c r="P33" s="64"/>
      <c r="Q33" s="64"/>
      <c r="R33" s="64"/>
      <c r="S33" s="64"/>
      <c r="T33" s="64"/>
      <c r="U33" s="64"/>
      <c r="V33" s="549"/>
      <c r="W33" s="549"/>
      <c r="X33" s="549"/>
      <c r="Y33" s="549"/>
      <c r="Z33" s="549"/>
      <c r="AA33" s="550"/>
      <c r="AB33" s="548"/>
      <c r="AC33" s="548"/>
      <c r="AD33" s="64"/>
      <c r="AE33" s="64"/>
      <c r="AF33" s="64"/>
      <c r="AG33" s="64"/>
      <c r="AH33" s="64"/>
      <c r="AI33" s="64"/>
      <c r="AJ33" s="64"/>
      <c r="AK33" s="64"/>
      <c r="AL33" s="64"/>
      <c r="AM33" s="64"/>
      <c r="AN33" s="64"/>
      <c r="AO33" s="64"/>
      <c r="AP33" s="64"/>
      <c r="AQ33" s="64"/>
      <c r="AR33" s="64"/>
      <c r="AS33" s="64"/>
      <c r="AT33" s="64"/>
      <c r="AU33" s="64"/>
      <c r="AV33" s="549"/>
      <c r="AW33" s="549"/>
      <c r="AX33" s="538"/>
    </row>
    <row r="34" spans="1:50" ht="11.25" customHeight="1" x14ac:dyDescent="0.2">
      <c r="A34" s="289" t="str">
        <f>'Osztályzó ív gyak'!B41</f>
        <v>74057/27/2020</v>
      </c>
      <c r="B34" s="290" t="str">
        <f>'Osztályzó ív gyak'!C41</f>
        <v>ü</v>
      </c>
      <c r="C34" s="548"/>
      <c r="D34" s="64"/>
      <c r="E34" s="64"/>
      <c r="F34" s="64"/>
      <c r="G34" s="64"/>
      <c r="H34" s="64"/>
      <c r="I34" s="64"/>
      <c r="J34" s="549"/>
      <c r="K34" s="550"/>
      <c r="L34" s="64"/>
      <c r="M34" s="64"/>
      <c r="N34" s="64"/>
      <c r="O34" s="64"/>
      <c r="P34" s="64"/>
      <c r="Q34" s="64"/>
      <c r="R34" s="64"/>
      <c r="S34" s="64"/>
      <c r="T34" s="64"/>
      <c r="U34" s="64"/>
      <c r="V34" s="549"/>
      <c r="W34" s="549"/>
      <c r="X34" s="549"/>
      <c r="Y34" s="549"/>
      <c r="Z34" s="549"/>
      <c r="AA34" s="550"/>
      <c r="AB34" s="548"/>
      <c r="AC34" s="548"/>
      <c r="AD34" s="64"/>
      <c r="AE34" s="64"/>
      <c r="AF34" s="64"/>
      <c r="AG34" s="64"/>
      <c r="AH34" s="64"/>
      <c r="AI34" s="64"/>
      <c r="AJ34" s="64"/>
      <c r="AK34" s="64"/>
      <c r="AL34" s="64"/>
      <c r="AM34" s="64"/>
      <c r="AN34" s="64"/>
      <c r="AO34" s="64"/>
      <c r="AP34" s="64"/>
      <c r="AQ34" s="64"/>
      <c r="AR34" s="64"/>
      <c r="AS34" s="64"/>
      <c r="AT34" s="64"/>
      <c r="AU34" s="64"/>
      <c r="AV34" s="549"/>
      <c r="AW34" s="549"/>
      <c r="AX34" s="538"/>
    </row>
    <row r="35" spans="1:50" ht="11.25" customHeight="1" x14ac:dyDescent="0.2">
      <c r="A35" s="289" t="str">
        <f>'Osztályzó ív gyak'!B42</f>
        <v>74057/28/2020</v>
      </c>
      <c r="B35" s="290" t="str">
        <f>'Osztályzó ív gyak'!C42</f>
        <v>ű</v>
      </c>
      <c r="C35" s="548"/>
      <c r="D35" s="64"/>
      <c r="E35" s="64"/>
      <c r="F35" s="64"/>
      <c r="G35" s="64"/>
      <c r="H35" s="64"/>
      <c r="I35" s="64"/>
      <c r="J35" s="549"/>
      <c r="K35" s="550"/>
      <c r="L35" s="64"/>
      <c r="M35" s="64"/>
      <c r="N35" s="64"/>
      <c r="O35" s="64"/>
      <c r="P35" s="64"/>
      <c r="Q35" s="64"/>
      <c r="R35" s="64"/>
      <c r="S35" s="64"/>
      <c r="T35" s="64"/>
      <c r="U35" s="64"/>
      <c r="V35" s="549"/>
      <c r="W35" s="549"/>
      <c r="X35" s="549"/>
      <c r="Y35" s="549"/>
      <c r="Z35" s="549"/>
      <c r="AA35" s="550"/>
      <c r="AB35" s="548"/>
      <c r="AC35" s="548"/>
      <c r="AD35" s="64"/>
      <c r="AE35" s="64"/>
      <c r="AF35" s="64"/>
      <c r="AG35" s="64"/>
      <c r="AH35" s="64"/>
      <c r="AI35" s="64"/>
      <c r="AJ35" s="64"/>
      <c r="AK35" s="64"/>
      <c r="AL35" s="64"/>
      <c r="AM35" s="64"/>
      <c r="AN35" s="64"/>
      <c r="AO35" s="64"/>
      <c r="AP35" s="64"/>
      <c r="AQ35" s="64"/>
      <c r="AR35" s="64"/>
      <c r="AS35" s="64"/>
      <c r="AT35" s="64"/>
      <c r="AU35" s="64"/>
      <c r="AV35" s="549"/>
      <c r="AW35" s="549"/>
      <c r="AX35" s="538"/>
    </row>
    <row r="36" spans="1:50" ht="11.25" customHeight="1" x14ac:dyDescent="0.2">
      <c r="A36" s="289" t="str">
        <f>'Osztályzó ív gyak'!B43</f>
        <v>74057/29/2020</v>
      </c>
      <c r="B36" s="290" t="str">
        <f>'Osztályzó ív gyak'!C43</f>
        <v>v</v>
      </c>
      <c r="C36" s="548"/>
      <c r="D36" s="64"/>
      <c r="E36" s="64"/>
      <c r="F36" s="64"/>
      <c r="G36" s="64"/>
      <c r="H36" s="64"/>
      <c r="I36" s="64"/>
      <c r="J36" s="549"/>
      <c r="K36" s="550"/>
      <c r="L36" s="64"/>
      <c r="M36" s="64"/>
      <c r="N36" s="64"/>
      <c r="O36" s="64"/>
      <c r="P36" s="64"/>
      <c r="Q36" s="64"/>
      <c r="R36" s="64"/>
      <c r="S36" s="64"/>
      <c r="T36" s="64"/>
      <c r="U36" s="64"/>
      <c r="V36" s="549"/>
      <c r="W36" s="549"/>
      <c r="X36" s="549"/>
      <c r="Y36" s="549"/>
      <c r="Z36" s="549"/>
      <c r="AA36" s="550"/>
      <c r="AB36" s="548"/>
      <c r="AC36" s="548"/>
      <c r="AD36" s="64"/>
      <c r="AE36" s="64"/>
      <c r="AF36" s="64"/>
      <c r="AG36" s="64"/>
      <c r="AH36" s="64"/>
      <c r="AI36" s="64"/>
      <c r="AJ36" s="64"/>
      <c r="AK36" s="64"/>
      <c r="AL36" s="64"/>
      <c r="AM36" s="64"/>
      <c r="AN36" s="64"/>
      <c r="AO36" s="64"/>
      <c r="AP36" s="64"/>
      <c r="AQ36" s="64"/>
      <c r="AR36" s="64"/>
      <c r="AS36" s="64"/>
      <c r="AT36" s="64"/>
      <c r="AU36" s="64"/>
      <c r="AV36" s="549"/>
      <c r="AW36" s="549"/>
      <c r="AX36" s="538"/>
    </row>
    <row r="37" spans="1:50" ht="11.25" customHeight="1" x14ac:dyDescent="0.2">
      <c r="A37" s="289" t="str">
        <f>'Osztályzó ív gyak'!B44</f>
        <v>74057/30/2020</v>
      </c>
      <c r="B37" s="290" t="str">
        <f>'Osztályzó ív gyak'!C44</f>
        <v>z</v>
      </c>
      <c r="C37" s="548"/>
      <c r="D37" s="64"/>
      <c r="E37" s="64"/>
      <c r="F37" s="64"/>
      <c r="G37" s="64"/>
      <c r="H37" s="64"/>
      <c r="I37" s="64"/>
      <c r="J37" s="549"/>
      <c r="K37" s="550"/>
      <c r="L37" s="64"/>
      <c r="M37" s="64"/>
      <c r="N37" s="64"/>
      <c r="O37" s="64"/>
      <c r="P37" s="64"/>
      <c r="Q37" s="64"/>
      <c r="R37" s="64"/>
      <c r="S37" s="64"/>
      <c r="T37" s="64"/>
      <c r="U37" s="64"/>
      <c r="V37" s="549"/>
      <c r="W37" s="549"/>
      <c r="X37" s="549"/>
      <c r="Y37" s="549"/>
      <c r="Z37" s="549"/>
      <c r="AA37" s="550"/>
      <c r="AB37" s="548"/>
      <c r="AC37" s="548"/>
      <c r="AD37" s="64"/>
      <c r="AE37" s="64"/>
      <c r="AF37" s="64"/>
      <c r="AG37" s="64"/>
      <c r="AH37" s="64"/>
      <c r="AI37" s="64"/>
      <c r="AJ37" s="64"/>
      <c r="AK37" s="64"/>
      <c r="AL37" s="64"/>
      <c r="AM37" s="64"/>
      <c r="AN37" s="64"/>
      <c r="AO37" s="64"/>
      <c r="AP37" s="64"/>
      <c r="AQ37" s="64"/>
      <c r="AR37" s="64"/>
      <c r="AS37" s="64"/>
      <c r="AT37" s="64"/>
      <c r="AU37" s="64"/>
      <c r="AV37" s="549"/>
      <c r="AW37" s="549"/>
      <c r="AX37" s="538"/>
    </row>
    <row r="38" spans="1:50" ht="11.25" customHeight="1" x14ac:dyDescent="0.2">
      <c r="A38" s="289" t="str">
        <f>'Osztályzó ív gyak'!B45</f>
        <v>--</v>
      </c>
      <c r="B38" s="290" t="str">
        <f>'Osztályzó ív gyak'!C45</f>
        <v>--</v>
      </c>
      <c r="C38" s="548"/>
      <c r="D38" s="64"/>
      <c r="E38" s="64"/>
      <c r="F38" s="64"/>
      <c r="G38" s="64"/>
      <c r="H38" s="64"/>
      <c r="I38" s="64"/>
      <c r="J38" s="549"/>
      <c r="K38" s="550"/>
      <c r="L38" s="64"/>
      <c r="M38" s="64"/>
      <c r="N38" s="64"/>
      <c r="O38" s="64"/>
      <c r="P38" s="64"/>
      <c r="Q38" s="64"/>
      <c r="R38" s="64"/>
      <c r="S38" s="64"/>
      <c r="T38" s="64"/>
      <c r="U38" s="64"/>
      <c r="V38" s="549"/>
      <c r="W38" s="549"/>
      <c r="X38" s="549"/>
      <c r="Y38" s="549"/>
      <c r="Z38" s="549"/>
      <c r="AA38" s="550"/>
      <c r="AB38" s="548"/>
      <c r="AC38" s="548"/>
      <c r="AD38" s="64"/>
      <c r="AE38" s="64"/>
      <c r="AF38" s="64"/>
      <c r="AG38" s="64"/>
      <c r="AH38" s="64"/>
      <c r="AI38" s="64"/>
      <c r="AJ38" s="64"/>
      <c r="AK38" s="64"/>
      <c r="AL38" s="64"/>
      <c r="AM38" s="64"/>
      <c r="AN38" s="64"/>
      <c r="AO38" s="64"/>
      <c r="AP38" s="64"/>
      <c r="AQ38" s="64"/>
      <c r="AR38" s="64"/>
      <c r="AS38" s="64"/>
      <c r="AT38" s="64"/>
      <c r="AU38" s="64"/>
      <c r="AV38" s="549"/>
      <c r="AW38" s="549"/>
      <c r="AX38" s="538"/>
    </row>
    <row r="39" spans="1:50" ht="11.25" customHeight="1" x14ac:dyDescent="0.2">
      <c r="A39" s="289" t="str">
        <f>'Osztályzó ív gyak'!B46</f>
        <v>--</v>
      </c>
      <c r="B39" s="290" t="str">
        <f>'Osztályzó ív gyak'!C46</f>
        <v>--</v>
      </c>
      <c r="C39" s="548"/>
      <c r="D39" s="64"/>
      <c r="E39" s="64"/>
      <c r="F39" s="64"/>
      <c r="G39" s="64"/>
      <c r="H39" s="64"/>
      <c r="I39" s="64"/>
      <c r="J39" s="549"/>
      <c r="K39" s="550"/>
      <c r="L39" s="64"/>
      <c r="M39" s="64"/>
      <c r="N39" s="64"/>
      <c r="O39" s="64"/>
      <c r="P39" s="64"/>
      <c r="Q39" s="64"/>
      <c r="R39" s="64"/>
      <c r="S39" s="64"/>
      <c r="T39" s="64"/>
      <c r="U39" s="64"/>
      <c r="V39" s="549"/>
      <c r="W39" s="549"/>
      <c r="X39" s="549"/>
      <c r="Y39" s="549"/>
      <c r="Z39" s="549"/>
      <c r="AA39" s="550"/>
      <c r="AB39" s="548"/>
      <c r="AC39" s="548"/>
      <c r="AD39" s="64"/>
      <c r="AE39" s="64"/>
      <c r="AF39" s="64"/>
      <c r="AG39" s="64"/>
      <c r="AH39" s="64"/>
      <c r="AI39" s="64"/>
      <c r="AJ39" s="64"/>
      <c r="AK39" s="64"/>
      <c r="AL39" s="64"/>
      <c r="AM39" s="64"/>
      <c r="AN39" s="64"/>
      <c r="AO39" s="64"/>
      <c r="AP39" s="64"/>
      <c r="AQ39" s="64"/>
      <c r="AR39" s="64"/>
      <c r="AS39" s="64"/>
      <c r="AT39" s="64"/>
      <c r="AU39" s="64"/>
      <c r="AV39" s="549"/>
      <c r="AW39" s="549"/>
      <c r="AX39" s="538"/>
    </row>
    <row r="40" spans="1:50" ht="11.25" customHeight="1" x14ac:dyDescent="0.2">
      <c r="A40" s="289" t="str">
        <f>'Osztályzó ív gyak'!B47</f>
        <v>--</v>
      </c>
      <c r="B40" s="290" t="str">
        <f>'Osztályzó ív gyak'!C47</f>
        <v>--</v>
      </c>
      <c r="C40" s="548"/>
      <c r="D40" s="64"/>
      <c r="E40" s="64"/>
      <c r="F40" s="64"/>
      <c r="G40" s="64"/>
      <c r="H40" s="64"/>
      <c r="I40" s="64"/>
      <c r="J40" s="549"/>
      <c r="K40" s="550"/>
      <c r="L40" s="64"/>
      <c r="M40" s="64"/>
      <c r="N40" s="64"/>
      <c r="O40" s="64"/>
      <c r="P40" s="64"/>
      <c r="Q40" s="64"/>
      <c r="R40" s="64"/>
      <c r="S40" s="64"/>
      <c r="T40" s="64"/>
      <c r="U40" s="64"/>
      <c r="V40" s="549"/>
      <c r="W40" s="549"/>
      <c r="X40" s="549"/>
      <c r="Y40" s="549"/>
      <c r="Z40" s="549"/>
      <c r="AA40" s="550"/>
      <c r="AB40" s="548"/>
      <c r="AC40" s="548"/>
      <c r="AD40" s="64"/>
      <c r="AE40" s="64"/>
      <c r="AF40" s="64"/>
      <c r="AG40" s="64"/>
      <c r="AH40" s="64"/>
      <c r="AI40" s="64"/>
      <c r="AJ40" s="64"/>
      <c r="AK40" s="64"/>
      <c r="AL40" s="64"/>
      <c r="AM40" s="64"/>
      <c r="AN40" s="64"/>
      <c r="AO40" s="64"/>
      <c r="AP40" s="64"/>
      <c r="AQ40" s="64"/>
      <c r="AR40" s="64"/>
      <c r="AS40" s="64"/>
      <c r="AT40" s="64"/>
      <c r="AU40" s="64"/>
      <c r="AV40" s="549"/>
      <c r="AW40" s="549"/>
      <c r="AX40" s="538"/>
    </row>
    <row r="41" spans="1:50" ht="11.25" customHeight="1" x14ac:dyDescent="0.2">
      <c r="A41" s="289" t="str">
        <f>'Osztályzó ív gyak'!B48</f>
        <v>--</v>
      </c>
      <c r="B41" s="290" t="str">
        <f>'Osztályzó ív gyak'!C48</f>
        <v>--</v>
      </c>
      <c r="C41" s="548"/>
      <c r="D41" s="64"/>
      <c r="E41" s="64"/>
      <c r="F41" s="64"/>
      <c r="G41" s="64"/>
      <c r="H41" s="64"/>
      <c r="I41" s="64"/>
      <c r="J41" s="549"/>
      <c r="K41" s="550"/>
      <c r="L41" s="64"/>
      <c r="M41" s="64"/>
      <c r="N41" s="64"/>
      <c r="O41" s="64"/>
      <c r="P41" s="64"/>
      <c r="Q41" s="64"/>
      <c r="R41" s="64"/>
      <c r="S41" s="64"/>
      <c r="T41" s="64"/>
      <c r="U41" s="64"/>
      <c r="V41" s="549"/>
      <c r="W41" s="549"/>
      <c r="X41" s="549"/>
      <c r="Y41" s="549"/>
      <c r="Z41" s="549"/>
      <c r="AA41" s="550"/>
      <c r="AB41" s="548"/>
      <c r="AC41" s="548"/>
      <c r="AD41" s="64"/>
      <c r="AE41" s="64"/>
      <c r="AF41" s="64"/>
      <c r="AG41" s="64"/>
      <c r="AH41" s="64"/>
      <c r="AI41" s="64"/>
      <c r="AJ41" s="64"/>
      <c r="AK41" s="64"/>
      <c r="AL41" s="64"/>
      <c r="AM41" s="64"/>
      <c r="AN41" s="64"/>
      <c r="AO41" s="64"/>
      <c r="AP41" s="64"/>
      <c r="AQ41" s="64"/>
      <c r="AR41" s="64"/>
      <c r="AS41" s="64"/>
      <c r="AT41" s="64"/>
      <c r="AU41" s="64"/>
      <c r="AV41" s="549"/>
      <c r="AW41" s="549"/>
      <c r="AX41" s="538"/>
    </row>
    <row r="42" spans="1:50" ht="13.5" hidden="1" thickBot="1" x14ac:dyDescent="0.25">
      <c r="A42" s="291" t="str">
        <f>'Osztályzó ív gyak'!B49</f>
        <v>--</v>
      </c>
      <c r="B42" s="292" t="str">
        <f>'Osztályzó ív gyak'!C49</f>
        <v>--</v>
      </c>
      <c r="C42" s="298"/>
      <c r="D42" s="294"/>
      <c r="E42" s="294"/>
      <c r="F42" s="294"/>
      <c r="G42" s="294"/>
      <c r="H42" s="294"/>
      <c r="I42" s="294"/>
      <c r="J42" s="296"/>
      <c r="K42" s="291"/>
      <c r="L42" s="294"/>
      <c r="M42" s="294"/>
      <c r="N42" s="294"/>
      <c r="O42" s="294"/>
      <c r="P42" s="294"/>
      <c r="Q42" s="294"/>
      <c r="R42" s="294"/>
      <c r="S42" s="294"/>
      <c r="T42" s="294"/>
      <c r="U42" s="294"/>
      <c r="V42" s="296"/>
      <c r="W42" s="296"/>
      <c r="X42" s="296"/>
      <c r="Y42" s="296"/>
      <c r="Z42" s="296"/>
      <c r="AA42" s="291"/>
      <c r="AB42" s="298"/>
      <c r="AC42" s="298"/>
      <c r="AD42" s="294"/>
      <c r="AE42" s="294"/>
      <c r="AF42" s="294"/>
      <c r="AG42" s="294"/>
      <c r="AH42" s="294"/>
      <c r="AI42" s="294"/>
      <c r="AJ42" s="294"/>
      <c r="AK42" s="294"/>
      <c r="AL42" s="294"/>
      <c r="AM42" s="294"/>
      <c r="AN42" s="294"/>
      <c r="AO42" s="294"/>
      <c r="AP42" s="294"/>
      <c r="AQ42" s="294"/>
      <c r="AR42" s="294"/>
      <c r="AS42" s="294"/>
      <c r="AT42" s="294"/>
      <c r="AU42" s="294"/>
      <c r="AV42" s="296"/>
      <c r="AW42" s="296"/>
      <c r="AX42" s="295"/>
    </row>
    <row r="999" spans="1:6" ht="15" x14ac:dyDescent="0.25">
      <c r="F999" s="457" t="s">
        <v>7841</v>
      </c>
    </row>
    <row r="1000" spans="1:6" ht="15" x14ac:dyDescent="0.25">
      <c r="A1000" s="457" t="s">
        <v>7841</v>
      </c>
    </row>
  </sheetData>
  <mergeCells count="91">
    <mergeCell ref="U2:V2"/>
    <mergeCell ref="W2:X2"/>
    <mergeCell ref="Y2:Z2"/>
    <mergeCell ref="U3:V3"/>
    <mergeCell ref="W3:X3"/>
    <mergeCell ref="Y3:Z3"/>
    <mergeCell ref="S2:T2"/>
    <mergeCell ref="AA2:AD2"/>
    <mergeCell ref="A2:A7"/>
    <mergeCell ref="C2:D2"/>
    <mergeCell ref="E2:F2"/>
    <mergeCell ref="G2:H2"/>
    <mergeCell ref="I2:J2"/>
    <mergeCell ref="K2:L2"/>
    <mergeCell ref="I3:J3"/>
    <mergeCell ref="K3:L3"/>
    <mergeCell ref="M2:N2"/>
    <mergeCell ref="O2:P2"/>
    <mergeCell ref="Q2:R2"/>
    <mergeCell ref="AA4:AD4"/>
    <mergeCell ref="I5:J5"/>
    <mergeCell ref="AA6:AD6"/>
    <mergeCell ref="AE2:AH2"/>
    <mergeCell ref="AI2:AL2"/>
    <mergeCell ref="AM2:AP2"/>
    <mergeCell ref="AQ2:AT2"/>
    <mergeCell ref="AU2:AX2"/>
    <mergeCell ref="AQ3:AT3"/>
    <mergeCell ref="AU3:AX3"/>
    <mergeCell ref="C4:D4"/>
    <mergeCell ref="E4:F4"/>
    <mergeCell ref="G4:H4"/>
    <mergeCell ref="I4:J4"/>
    <mergeCell ref="K4:L4"/>
    <mergeCell ref="M3:N3"/>
    <mergeCell ref="O3:P3"/>
    <mergeCell ref="Q3:R3"/>
    <mergeCell ref="S3:T3"/>
    <mergeCell ref="AA3:AD3"/>
    <mergeCell ref="C3:D3"/>
    <mergeCell ref="E3:F3"/>
    <mergeCell ref="G3:H3"/>
    <mergeCell ref="AE3:AH3"/>
    <mergeCell ref="AI3:AL3"/>
    <mergeCell ref="AM3:AP3"/>
    <mergeCell ref="K5:L5"/>
    <mergeCell ref="M4:N4"/>
    <mergeCell ref="O4:P4"/>
    <mergeCell ref="Q4:R4"/>
    <mergeCell ref="S4:T4"/>
    <mergeCell ref="AE4:AH4"/>
    <mergeCell ref="AI4:AL4"/>
    <mergeCell ref="AM4:AP4"/>
    <mergeCell ref="AM5:AP5"/>
    <mergeCell ref="U4:V4"/>
    <mergeCell ref="W4:X4"/>
    <mergeCell ref="Y4:Z4"/>
    <mergeCell ref="U5:V5"/>
    <mergeCell ref="AE5:AH5"/>
    <mergeCell ref="AQ4:AT4"/>
    <mergeCell ref="AU4:AX4"/>
    <mergeCell ref="AU5:AX5"/>
    <mergeCell ref="C6:D6"/>
    <mergeCell ref="E6:F6"/>
    <mergeCell ref="G6:H6"/>
    <mergeCell ref="I6:J6"/>
    <mergeCell ref="K6:L6"/>
    <mergeCell ref="M5:N5"/>
    <mergeCell ref="O5:P5"/>
    <mergeCell ref="Q5:R5"/>
    <mergeCell ref="S5:T5"/>
    <mergeCell ref="AA5:AD5"/>
    <mergeCell ref="C5:D5"/>
    <mergeCell ref="E5:F5"/>
    <mergeCell ref="G5:H5"/>
    <mergeCell ref="AU6:AX6"/>
    <mergeCell ref="AQ5:AT5"/>
    <mergeCell ref="M6:N6"/>
    <mergeCell ref="O6:P6"/>
    <mergeCell ref="Q6:R6"/>
    <mergeCell ref="S6:T6"/>
    <mergeCell ref="AE6:AH6"/>
    <mergeCell ref="AI6:AL6"/>
    <mergeCell ref="AM6:AP6"/>
    <mergeCell ref="AQ6:AT6"/>
    <mergeCell ref="AI5:AL5"/>
    <mergeCell ref="W5:X5"/>
    <mergeCell ref="Y5:Z5"/>
    <mergeCell ref="U6:V6"/>
    <mergeCell ref="W6:X6"/>
    <mergeCell ref="Y6:Z6"/>
  </mergeCells>
  <conditionalFormatting sqref="K4:T4 K3:Z3">
    <cfRule type="cellIs" dxfId="73" priority="6" operator="equal">
      <formula>0</formula>
    </cfRule>
  </conditionalFormatting>
  <conditionalFormatting sqref="AU3:AX4">
    <cfRule type="cellIs" dxfId="72" priority="5" operator="equal">
      <formula>0</formula>
    </cfRule>
  </conditionalFormatting>
  <conditionalFormatting sqref="AA3:AD4">
    <cfRule type="cellIs" dxfId="71" priority="4" operator="equal">
      <formula>0</formula>
    </cfRule>
  </conditionalFormatting>
  <conditionalFormatting sqref="AE3:AT4">
    <cfRule type="cellIs" dxfId="70" priority="3" operator="equal">
      <formula>0</formula>
    </cfRule>
  </conditionalFormatting>
  <conditionalFormatting sqref="C8:AX42">
    <cfRule type="cellIs" dxfId="69" priority="2" operator="equal">
      <formula>0</formula>
    </cfRule>
  </conditionalFormatting>
  <conditionalFormatting sqref="U4:Z4">
    <cfRule type="cellIs" dxfId="68" priority="1" operator="equal">
      <formula>0</formula>
    </cfRule>
  </conditionalFormatting>
  <pageMargins left="0.23622047244094491" right="0.23622047244094491" top="0.74803149606299213" bottom="0.74803149606299213" header="0.31496062992125984" footer="0.31496062992125984"/>
  <pageSetup paperSize="9" orientation="landscape" blackAndWhite="1" r:id="rId1"/>
  <headerFooter>
    <oddHeader>&amp;C&amp;"Times New Roman,Félkövér"RÉSZLETES OSZTÁLYOZÓ ÍV</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A295"/>
  <sheetViews>
    <sheetView zoomScaleNormal="100" workbookViewId="0">
      <selection activeCell="A4" sqref="A4:B4"/>
    </sheetView>
  </sheetViews>
  <sheetFormatPr defaultRowHeight="15" x14ac:dyDescent="0.25"/>
  <cols>
    <col min="1" max="1" width="4.5703125" style="5" customWidth="1"/>
    <col min="2" max="2" width="13.42578125" style="5" customWidth="1"/>
    <col min="3" max="3" width="20.85546875" style="5" customWidth="1"/>
    <col min="4" max="4" width="11" style="5" customWidth="1"/>
    <col min="5" max="5" width="7" style="6" customWidth="1"/>
    <col min="6" max="6" width="8.28515625" style="6" customWidth="1"/>
    <col min="7" max="7" width="9.42578125" style="6" customWidth="1"/>
    <col min="8" max="8" width="4.5703125" style="6" customWidth="1"/>
    <col min="9" max="9" width="15.5703125" style="6" customWidth="1"/>
    <col min="10" max="10" width="0" style="6" hidden="1" customWidth="1"/>
    <col min="11" max="11" width="9.7109375" style="5" hidden="1" customWidth="1"/>
    <col min="12" max="12" width="0" style="5" hidden="1" customWidth="1"/>
    <col min="13" max="13" width="0" style="88" hidden="1" customWidth="1"/>
    <col min="14" max="14" width="12.7109375" style="88" hidden="1" customWidth="1"/>
    <col min="15" max="15" width="0" style="88" hidden="1" customWidth="1"/>
    <col min="16" max="28" width="0" style="5" hidden="1" customWidth="1"/>
    <col min="29" max="16384" width="9.140625" style="5"/>
  </cols>
  <sheetData>
    <row r="1" spans="1:17" x14ac:dyDescent="0.25">
      <c r="A1" s="669" t="str">
        <f>CONCATENATE('Vizsgaszerv adatai'!A3,"      ",'Szakképesítés adatai'!A46)</f>
        <v>Aranykalászos gazda      Írásbeli vizsga</v>
      </c>
      <c r="B1" s="669"/>
      <c r="C1" s="669"/>
      <c r="D1" s="669"/>
      <c r="E1" s="669"/>
      <c r="F1" s="669"/>
      <c r="G1" s="669"/>
      <c r="H1" s="669"/>
      <c r="I1" s="669"/>
    </row>
    <row r="2" spans="1:17" ht="30.75" customHeight="1" x14ac:dyDescent="0.25">
      <c r="A2" s="808" t="s">
        <v>7465</v>
      </c>
      <c r="B2" s="808"/>
      <c r="C2" s="809" t="str">
        <f>CONCATENATE('Vizsgaszerv adatai'!C$170,"  ",'Vizsgaszerv adatai'!C$172,"  ",'Vizsgaszerv adatai'!C$178,";  ",'Vizsgaszerv adatai'!C$180)</f>
        <v xml:space="preserve">Arany János Mezőgazdasági Iskola  1122 Budapest, Levendula út 25.  ;  </v>
      </c>
      <c r="D2" s="809"/>
      <c r="E2" s="809"/>
      <c r="F2" s="809"/>
      <c r="G2" s="809"/>
      <c r="H2" s="809"/>
      <c r="I2" s="809"/>
    </row>
    <row r="3" spans="1:17" ht="7.5" customHeight="1" x14ac:dyDescent="0.25">
      <c r="A3" s="733"/>
      <c r="B3" s="733"/>
    </row>
    <row r="4" spans="1:17" ht="27" customHeight="1" x14ac:dyDescent="0.25">
      <c r="A4" s="805" t="s">
        <v>7464</v>
      </c>
      <c r="B4" s="805"/>
      <c r="C4" s="806" t="str">
        <f>'Szakképesítés adatai'!B49</f>
        <v>-</v>
      </c>
      <c r="D4" s="806"/>
      <c r="E4" s="806"/>
      <c r="F4" s="806"/>
      <c r="G4" s="806"/>
      <c r="H4" s="806"/>
      <c r="I4" s="806"/>
    </row>
    <row r="5" spans="1:17" x14ac:dyDescent="0.25">
      <c r="C5" s="806"/>
      <c r="D5" s="806"/>
      <c r="E5" s="806"/>
      <c r="F5" s="806"/>
      <c r="G5" s="806"/>
      <c r="H5" s="806"/>
      <c r="I5" s="806"/>
    </row>
    <row r="6" spans="1:17" x14ac:dyDescent="0.25">
      <c r="C6" s="806"/>
      <c r="D6" s="806"/>
      <c r="E6" s="806"/>
      <c r="F6" s="806"/>
      <c r="G6" s="806"/>
      <c r="H6" s="806"/>
      <c r="I6" s="806"/>
    </row>
    <row r="7" spans="1:17" x14ac:dyDescent="0.25">
      <c r="C7" s="806"/>
      <c r="D7" s="806"/>
      <c r="E7" s="806"/>
      <c r="F7" s="806"/>
      <c r="G7" s="806"/>
      <c r="H7" s="806"/>
      <c r="I7" s="806"/>
    </row>
    <row r="8" spans="1:17" x14ac:dyDescent="0.25">
      <c r="C8" s="806"/>
      <c r="D8" s="806"/>
      <c r="E8" s="806"/>
      <c r="F8" s="806"/>
      <c r="G8" s="806"/>
      <c r="H8" s="806"/>
      <c r="I8" s="806"/>
    </row>
    <row r="9" spans="1:17" x14ac:dyDescent="0.25">
      <c r="C9" s="806"/>
      <c r="D9" s="806"/>
      <c r="E9" s="806"/>
      <c r="F9" s="806"/>
      <c r="G9" s="806"/>
      <c r="H9" s="806"/>
      <c r="I9" s="806"/>
    </row>
    <row r="10" spans="1:17" x14ac:dyDescent="0.25">
      <c r="C10" s="806"/>
      <c r="D10" s="806"/>
      <c r="E10" s="806"/>
      <c r="F10" s="806"/>
      <c r="G10" s="806"/>
      <c r="H10" s="806"/>
      <c r="I10" s="806"/>
    </row>
    <row r="11" spans="1:17" x14ac:dyDescent="0.25">
      <c r="C11" s="806"/>
      <c r="D11" s="806"/>
      <c r="E11" s="806"/>
      <c r="F11" s="806"/>
      <c r="G11" s="806"/>
      <c r="H11" s="806"/>
      <c r="I11" s="806"/>
    </row>
    <row r="12" spans="1:17" ht="15" customHeight="1" x14ac:dyDescent="0.25">
      <c r="A12" s="807" t="s">
        <v>7506</v>
      </c>
      <c r="B12" s="807"/>
      <c r="C12" s="123" t="str">
        <f>'Szakképesítés adatai'!J49</f>
        <v>-</v>
      </c>
      <c r="D12" s="120"/>
      <c r="E12" s="123"/>
      <c r="F12" s="126"/>
      <c r="G12" s="811" t="s">
        <v>7507</v>
      </c>
      <c r="H12" s="811"/>
      <c r="I12" s="124" t="str">
        <f>'Szakképesítés adatai'!K49</f>
        <v>-</v>
      </c>
      <c r="K12" s="5">
        <f>IF(I12="-",0,I12)</f>
        <v>0</v>
      </c>
    </row>
    <row r="13" spans="1:17" ht="9" customHeight="1" thickBot="1" x14ac:dyDescent="0.3">
      <c r="A13" s="111"/>
      <c r="B13" s="111"/>
      <c r="C13" s="116"/>
      <c r="D13" s="112"/>
      <c r="E13" s="115"/>
      <c r="F13" s="128"/>
      <c r="G13" s="115"/>
      <c r="H13" s="113"/>
      <c r="I13" s="114"/>
    </row>
    <row r="14" spans="1:17" ht="15.75" thickBot="1" x14ac:dyDescent="0.3">
      <c r="A14" s="562" t="s">
        <v>7466</v>
      </c>
      <c r="B14" s="563" t="s">
        <v>7467</v>
      </c>
      <c r="C14" s="563" t="s">
        <v>7468</v>
      </c>
      <c r="D14" s="563" t="s">
        <v>7469</v>
      </c>
      <c r="E14" s="782" t="s">
        <v>7471</v>
      </c>
      <c r="F14" s="783"/>
      <c r="G14" s="783"/>
      <c r="H14" s="784"/>
      <c r="I14" s="564" t="s">
        <v>7472</v>
      </c>
      <c r="J14" s="103"/>
      <c r="M14" s="86"/>
      <c r="N14" s="86"/>
      <c r="O14" s="105"/>
    </row>
    <row r="15" spans="1:17" ht="12.2" customHeight="1" x14ac:dyDescent="0.25">
      <c r="A15" s="433">
        <v>1</v>
      </c>
      <c r="B15" s="240" t="str">
        <f>IF(C$4="-","--",IF(Nevek!E3="","--",CONCATENATE(Nevek!B3,"/",Nevek!C3,"/",Nevek!D3)))</f>
        <v>--</v>
      </c>
      <c r="C15" s="240" t="str">
        <f>IF(C$4="-","--",IF(Nevek!E3="","--",Nevek!E3))</f>
        <v>--</v>
      </c>
      <c r="D15" s="438" t="str">
        <f>IF(C$4="-","--",IF(Nevek!E3="","--",Nevek!J3))</f>
        <v>--</v>
      </c>
      <c r="E15" s="788" t="str">
        <f>IF(C15="--","--",IF('Részletes oszt ív'!D8="","",'Részletes oszt ív'!D8))</f>
        <v>--</v>
      </c>
      <c r="F15" s="789"/>
      <c r="G15" s="789"/>
      <c r="H15" s="790"/>
      <c r="I15" s="238" t="str">
        <f>IF(C$4="-","--",IF(C15="--","--",IF(E15="","",IF(E15="n","nem vizsgázott",CONCATENATE(N15," (",M15,")")))))</f>
        <v>--</v>
      </c>
      <c r="K15" s="5">
        <f>(IF(E15="",0,IF(E15="--",0,E15))*K$12)/100</f>
        <v>0</v>
      </c>
      <c r="M15" s="86" t="str">
        <f>IF(C$4="-","",E15)</f>
        <v/>
      </c>
      <c r="N15" s="86" t="e">
        <f>VLOOKUP(M15,$P$15:$Q$19,2)</f>
        <v>#N/A</v>
      </c>
      <c r="O15" s="106"/>
      <c r="P15" s="26">
        <v>1</v>
      </c>
      <c r="Q15" s="26" t="s">
        <v>7475</v>
      </c>
    </row>
    <row r="16" spans="1:17" ht="12.2" customHeight="1" x14ac:dyDescent="0.25">
      <c r="A16" s="435">
        <v>2</v>
      </c>
      <c r="B16" s="117" t="str">
        <f>IF(C$4="-","--",IF(Nevek!E4="","--",CONCATENATE(Nevek!B4,"/",Nevek!C4,"/",Nevek!D4)))</f>
        <v>--</v>
      </c>
      <c r="C16" s="117" t="str">
        <f>IF(C$4="-","--",IF(Nevek!E4="","--",Nevek!E4))</f>
        <v>--</v>
      </c>
      <c r="D16" s="440" t="str">
        <f>IF(C$4="-","--",IF(Nevek!E4="","--",Nevek!J4))</f>
        <v>--</v>
      </c>
      <c r="E16" s="788" t="str">
        <f>IF(C16="--","--",IF('Részletes oszt ív'!D9="","",'Részletes oszt ív'!D9))</f>
        <v>--</v>
      </c>
      <c r="F16" s="789"/>
      <c r="G16" s="789"/>
      <c r="H16" s="790"/>
      <c r="I16" s="239" t="str">
        <f t="shared" ref="I16:I49" si="0">IF(C$4="-","--",IF(C16="--","--",IF(E16="","",IF(E16="n","nem vizsgázott",CONCATENATE(N16," (",M16,")")))))</f>
        <v>--</v>
      </c>
      <c r="K16" s="5">
        <f t="shared" ref="K16:K49" si="1">(IF(E16="",0,IF(E16="--",0,E16))*K$12)/100</f>
        <v>0</v>
      </c>
      <c r="M16" s="86" t="str">
        <f t="shared" ref="M16:M49" si="2">IF(C$4="-","",E16)</f>
        <v/>
      </c>
      <c r="N16" s="86" t="e">
        <f t="shared" ref="N16:N49" si="3">VLOOKUP(M16,$P$15:$Q$19,2)</f>
        <v>#N/A</v>
      </c>
      <c r="O16" s="106"/>
      <c r="P16" s="26">
        <v>2</v>
      </c>
      <c r="Q16" s="26" t="s">
        <v>7476</v>
      </c>
    </row>
    <row r="17" spans="1:17" ht="12.2" customHeight="1" x14ac:dyDescent="0.25">
      <c r="A17" s="435">
        <v>3</v>
      </c>
      <c r="B17" s="117" t="str">
        <f>IF(C$4="-","--",IF(Nevek!E5="","--",CONCATENATE(Nevek!B5,"/",Nevek!C5,"/",Nevek!D5)))</f>
        <v>--</v>
      </c>
      <c r="C17" s="117" t="str">
        <f>IF(C$4="-","--",IF(Nevek!E5="","--",Nevek!E5))</f>
        <v>--</v>
      </c>
      <c r="D17" s="440" t="str">
        <f>IF(C$4="-","--",IF(Nevek!E5="","--",Nevek!J5))</f>
        <v>--</v>
      </c>
      <c r="E17" s="788" t="str">
        <f>IF(C17="--","--",IF('Részletes oszt ív'!D10="","",'Részletes oszt ív'!D10))</f>
        <v>--</v>
      </c>
      <c r="F17" s="789"/>
      <c r="G17" s="789"/>
      <c r="H17" s="790"/>
      <c r="I17" s="239" t="str">
        <f t="shared" si="0"/>
        <v>--</v>
      </c>
      <c r="K17" s="5">
        <f t="shared" si="1"/>
        <v>0</v>
      </c>
      <c r="M17" s="86" t="str">
        <f t="shared" si="2"/>
        <v/>
      </c>
      <c r="N17" s="86" t="e">
        <f t="shared" si="3"/>
        <v>#N/A</v>
      </c>
      <c r="O17" s="106"/>
      <c r="P17" s="26">
        <v>3</v>
      </c>
      <c r="Q17" s="26" t="s">
        <v>7477</v>
      </c>
    </row>
    <row r="18" spans="1:17" ht="12.2" customHeight="1" x14ac:dyDescent="0.25">
      <c r="A18" s="435">
        <v>4</v>
      </c>
      <c r="B18" s="117" t="str">
        <f>IF(C$4="-","--",IF(Nevek!E6="","--",CONCATENATE(Nevek!B6,"/",Nevek!C6,"/",Nevek!D6)))</f>
        <v>--</v>
      </c>
      <c r="C18" s="117" t="str">
        <f>IF(C$4="-","--",IF(Nevek!E6="","--",Nevek!E6))</f>
        <v>--</v>
      </c>
      <c r="D18" s="440" t="str">
        <f>IF(C$4="-","--",IF(Nevek!E6="","--",Nevek!J6))</f>
        <v>--</v>
      </c>
      <c r="E18" s="788" t="str">
        <f>IF(C18="--","--",IF('Részletes oszt ív'!D11="","",'Részletes oszt ív'!D11))</f>
        <v>--</v>
      </c>
      <c r="F18" s="789"/>
      <c r="G18" s="789"/>
      <c r="H18" s="790"/>
      <c r="I18" s="239" t="str">
        <f t="shared" si="0"/>
        <v>--</v>
      </c>
      <c r="K18" s="5">
        <f t="shared" si="1"/>
        <v>0</v>
      </c>
      <c r="M18" s="86" t="str">
        <f t="shared" si="2"/>
        <v/>
      </c>
      <c r="N18" s="86" t="e">
        <f t="shared" si="3"/>
        <v>#N/A</v>
      </c>
      <c r="O18" s="106"/>
      <c r="P18" s="26">
        <v>4</v>
      </c>
      <c r="Q18" s="26" t="s">
        <v>7478</v>
      </c>
    </row>
    <row r="19" spans="1:17" ht="12.2" customHeight="1" x14ac:dyDescent="0.25">
      <c r="A19" s="435">
        <v>5</v>
      </c>
      <c r="B19" s="117" t="str">
        <f>IF(C$4="-","--",IF(Nevek!E7="","--",CONCATENATE(Nevek!B7,"/",Nevek!C7,"/",Nevek!D7)))</f>
        <v>--</v>
      </c>
      <c r="C19" s="117" t="str">
        <f>IF(C$4="-","--",IF(Nevek!E7="","--",Nevek!E7))</f>
        <v>--</v>
      </c>
      <c r="D19" s="440" t="str">
        <f>IF(C$4="-","--",IF(Nevek!E7="","--",Nevek!J7))</f>
        <v>--</v>
      </c>
      <c r="E19" s="788" t="str">
        <f>IF(C19="--","--",IF('Részletes oszt ív'!D12="","",'Részletes oszt ív'!D12))</f>
        <v>--</v>
      </c>
      <c r="F19" s="789"/>
      <c r="G19" s="789"/>
      <c r="H19" s="790"/>
      <c r="I19" s="239" t="str">
        <f t="shared" si="0"/>
        <v>--</v>
      </c>
      <c r="K19" s="5">
        <f t="shared" si="1"/>
        <v>0</v>
      </c>
      <c r="M19" s="86" t="str">
        <f t="shared" si="2"/>
        <v/>
      </c>
      <c r="N19" s="86" t="e">
        <f t="shared" si="3"/>
        <v>#N/A</v>
      </c>
      <c r="O19" s="106"/>
      <c r="P19" s="26">
        <v>5</v>
      </c>
      <c r="Q19" s="26" t="s">
        <v>7479</v>
      </c>
    </row>
    <row r="20" spans="1:17" ht="12.2" customHeight="1" x14ac:dyDescent="0.25">
      <c r="A20" s="435">
        <v>6</v>
      </c>
      <c r="B20" s="117" t="str">
        <f>IF(C$4="-","--",IF(Nevek!E8="","--",CONCATENATE(Nevek!B8,"/",Nevek!C8,"/",Nevek!D8)))</f>
        <v>--</v>
      </c>
      <c r="C20" s="117" t="str">
        <f>IF(C$4="-","--",IF(Nevek!E8="","--",Nevek!E8))</f>
        <v>--</v>
      </c>
      <c r="D20" s="440" t="str">
        <f>IF(C$4="-","--",IF(Nevek!E8="","--",Nevek!J8))</f>
        <v>--</v>
      </c>
      <c r="E20" s="788" t="str">
        <f>IF(C20="--","--",IF('Részletes oszt ív'!D13="","",'Részletes oszt ív'!D13))</f>
        <v>--</v>
      </c>
      <c r="F20" s="789"/>
      <c r="G20" s="789"/>
      <c r="H20" s="790"/>
      <c r="I20" s="239" t="str">
        <f t="shared" si="0"/>
        <v>--</v>
      </c>
      <c r="K20" s="5">
        <f t="shared" si="1"/>
        <v>0</v>
      </c>
      <c r="M20" s="86" t="str">
        <f t="shared" si="2"/>
        <v/>
      </c>
      <c r="N20" s="86" t="e">
        <f t="shared" si="3"/>
        <v>#N/A</v>
      </c>
      <c r="O20" s="104"/>
    </row>
    <row r="21" spans="1:17" ht="12.2" customHeight="1" x14ac:dyDescent="0.25">
      <c r="A21" s="435">
        <v>7</v>
      </c>
      <c r="B21" s="117" t="str">
        <f>IF(C$4="-","--",IF(Nevek!E9="","--",CONCATENATE(Nevek!B9,"/",Nevek!C9,"/",Nevek!D9)))</f>
        <v>--</v>
      </c>
      <c r="C21" s="117" t="str">
        <f>IF(C$4="-","--",IF(Nevek!E9="","--",Nevek!E9))</f>
        <v>--</v>
      </c>
      <c r="D21" s="440" t="str">
        <f>IF(C$4="-","--",IF(Nevek!E9="","--",Nevek!J9))</f>
        <v>--</v>
      </c>
      <c r="E21" s="788" t="str">
        <f>IF(C21="--","--",IF('Részletes oszt ív'!D14="","",'Részletes oszt ív'!D14))</f>
        <v>--</v>
      </c>
      <c r="F21" s="789"/>
      <c r="G21" s="789"/>
      <c r="H21" s="790"/>
      <c r="I21" s="239" t="str">
        <f t="shared" si="0"/>
        <v>--</v>
      </c>
      <c r="K21" s="5">
        <f t="shared" si="1"/>
        <v>0</v>
      </c>
      <c r="M21" s="86" t="str">
        <f t="shared" si="2"/>
        <v/>
      </c>
      <c r="N21" s="86" t="e">
        <f t="shared" si="3"/>
        <v>#N/A</v>
      </c>
      <c r="O21" s="104"/>
    </row>
    <row r="22" spans="1:17" ht="12.2" customHeight="1" x14ac:dyDescent="0.25">
      <c r="A22" s="435">
        <v>8</v>
      </c>
      <c r="B22" s="117" t="str">
        <f>IF(C$4="-","--",IF(Nevek!E10="","--",CONCATENATE(Nevek!B10,"/",Nevek!C10,"/",Nevek!D10)))</f>
        <v>--</v>
      </c>
      <c r="C22" s="117" t="str">
        <f>IF(C$4="-","--",IF(Nevek!E10="","--",Nevek!E10))</f>
        <v>--</v>
      </c>
      <c r="D22" s="440" t="str">
        <f>IF(C$4="-","--",IF(Nevek!E10="","--",Nevek!J10))</f>
        <v>--</v>
      </c>
      <c r="E22" s="788" t="str">
        <f>IF(C22="--","--",IF('Részletes oszt ív'!D15="","",'Részletes oszt ív'!D15))</f>
        <v>--</v>
      </c>
      <c r="F22" s="789"/>
      <c r="G22" s="789"/>
      <c r="H22" s="790"/>
      <c r="I22" s="239" t="str">
        <f t="shared" si="0"/>
        <v>--</v>
      </c>
      <c r="K22" s="5">
        <f t="shared" si="1"/>
        <v>0</v>
      </c>
      <c r="M22" s="86" t="str">
        <f t="shared" si="2"/>
        <v/>
      </c>
      <c r="N22" s="86" t="e">
        <f t="shared" si="3"/>
        <v>#N/A</v>
      </c>
      <c r="O22" s="104"/>
    </row>
    <row r="23" spans="1:17" ht="12.2" customHeight="1" x14ac:dyDescent="0.25">
      <c r="A23" s="435">
        <v>9</v>
      </c>
      <c r="B23" s="117" t="str">
        <f>IF(C$4="-","--",IF(Nevek!E11="","--",CONCATENATE(Nevek!B11,"/",Nevek!C11,"/",Nevek!D11)))</f>
        <v>--</v>
      </c>
      <c r="C23" s="117" t="str">
        <f>IF(C$4="-","--",IF(Nevek!E11="","--",Nevek!E11))</f>
        <v>--</v>
      </c>
      <c r="D23" s="440" t="str">
        <f>IF(C$4="-","--",IF(Nevek!E11="","--",Nevek!J11))</f>
        <v>--</v>
      </c>
      <c r="E23" s="788" t="str">
        <f>IF(C23="--","--",IF('Részletes oszt ív'!D16="","",'Részletes oszt ív'!D16))</f>
        <v>--</v>
      </c>
      <c r="F23" s="789"/>
      <c r="G23" s="789"/>
      <c r="H23" s="790"/>
      <c r="I23" s="239" t="str">
        <f t="shared" si="0"/>
        <v>--</v>
      </c>
      <c r="K23" s="5">
        <f t="shared" si="1"/>
        <v>0</v>
      </c>
      <c r="M23" s="86" t="str">
        <f t="shared" si="2"/>
        <v/>
      </c>
      <c r="N23" s="86" t="e">
        <f t="shared" si="3"/>
        <v>#N/A</v>
      </c>
      <c r="O23" s="104"/>
    </row>
    <row r="24" spans="1:17" ht="12.2" customHeight="1" x14ac:dyDescent="0.25">
      <c r="A24" s="435">
        <v>10</v>
      </c>
      <c r="B24" s="117" t="str">
        <f>IF(C$4="-","--",IF(Nevek!E12="","--",CONCATENATE(Nevek!B12,"/",Nevek!C12,"/",Nevek!D12)))</f>
        <v>--</v>
      </c>
      <c r="C24" s="117" t="str">
        <f>IF(C$4="-","--",IF(Nevek!E12="","--",Nevek!E12))</f>
        <v>--</v>
      </c>
      <c r="D24" s="440" t="str">
        <f>IF(C$4="-","--",IF(Nevek!E12="","--",Nevek!J12))</f>
        <v>--</v>
      </c>
      <c r="E24" s="788" t="str">
        <f>IF(C24="--","--",IF('Részletes oszt ív'!D17="","",'Részletes oszt ív'!D17))</f>
        <v>--</v>
      </c>
      <c r="F24" s="789"/>
      <c r="G24" s="789"/>
      <c r="H24" s="790"/>
      <c r="I24" s="239" t="str">
        <f t="shared" si="0"/>
        <v>--</v>
      </c>
      <c r="K24" s="5">
        <f t="shared" si="1"/>
        <v>0</v>
      </c>
      <c r="M24" s="86" t="str">
        <f t="shared" si="2"/>
        <v/>
      </c>
      <c r="N24" s="86" t="e">
        <f t="shared" si="3"/>
        <v>#N/A</v>
      </c>
      <c r="O24" s="104"/>
    </row>
    <row r="25" spans="1:17" ht="12.2" customHeight="1" x14ac:dyDescent="0.25">
      <c r="A25" s="435">
        <v>11</v>
      </c>
      <c r="B25" s="117" t="str">
        <f>IF(C$4="-","--",IF(Nevek!E13="","--",CONCATENATE(Nevek!B13,"/",Nevek!C13,"/",Nevek!D13)))</f>
        <v>--</v>
      </c>
      <c r="C25" s="117" t="str">
        <f>IF(C$4="-","--",IF(Nevek!E13="","--",Nevek!E13))</f>
        <v>--</v>
      </c>
      <c r="D25" s="440" t="str">
        <f>IF(C$4="-","--",IF(Nevek!E13="","--",Nevek!J13))</f>
        <v>--</v>
      </c>
      <c r="E25" s="788" t="str">
        <f>IF(C25="--","--",IF('Részletes oszt ív'!D18="","",'Részletes oszt ív'!D18))</f>
        <v>--</v>
      </c>
      <c r="F25" s="789"/>
      <c r="G25" s="789"/>
      <c r="H25" s="790"/>
      <c r="I25" s="239" t="str">
        <f t="shared" si="0"/>
        <v>--</v>
      </c>
      <c r="K25" s="5">
        <f t="shared" si="1"/>
        <v>0</v>
      </c>
      <c r="M25" s="86" t="str">
        <f t="shared" si="2"/>
        <v/>
      </c>
      <c r="N25" s="86" t="e">
        <f t="shared" si="3"/>
        <v>#N/A</v>
      </c>
      <c r="O25" s="104"/>
    </row>
    <row r="26" spans="1:17" ht="12.2" customHeight="1" x14ac:dyDescent="0.25">
      <c r="A26" s="435">
        <v>12</v>
      </c>
      <c r="B26" s="117" t="str">
        <f>IF(C$4="-","--",IF(Nevek!E14="","--",CONCATENATE(Nevek!B14,"/",Nevek!C14,"/",Nevek!D14)))</f>
        <v>--</v>
      </c>
      <c r="C26" s="117" t="str">
        <f>IF(C$4="-","--",IF(Nevek!E14="","--",Nevek!E14))</f>
        <v>--</v>
      </c>
      <c r="D26" s="440" t="str">
        <f>IF(C$4="-","--",IF(Nevek!E14="","--",Nevek!J14))</f>
        <v>--</v>
      </c>
      <c r="E26" s="788" t="str">
        <f>IF(C26="--","--",IF('Részletes oszt ív'!D19="","",'Részletes oszt ív'!D19))</f>
        <v>--</v>
      </c>
      <c r="F26" s="789"/>
      <c r="G26" s="789"/>
      <c r="H26" s="790"/>
      <c r="I26" s="239" t="str">
        <f t="shared" si="0"/>
        <v>--</v>
      </c>
      <c r="K26" s="5">
        <f t="shared" si="1"/>
        <v>0</v>
      </c>
      <c r="M26" s="86" t="str">
        <f t="shared" si="2"/>
        <v/>
      </c>
      <c r="N26" s="86" t="e">
        <f t="shared" si="3"/>
        <v>#N/A</v>
      </c>
      <c r="O26" s="104"/>
    </row>
    <row r="27" spans="1:17" ht="12.2" customHeight="1" x14ac:dyDescent="0.25">
      <c r="A27" s="435">
        <v>13</v>
      </c>
      <c r="B27" s="117" t="str">
        <f>IF(C$4="-","--",IF(Nevek!E15="","--",CONCATENATE(Nevek!B15,"/",Nevek!C15,"/",Nevek!D15)))</f>
        <v>--</v>
      </c>
      <c r="C27" s="117" t="str">
        <f>IF(C$4="-","--",IF(Nevek!E15="","--",Nevek!E15))</f>
        <v>--</v>
      </c>
      <c r="D27" s="440" t="str">
        <f>IF(C$4="-","--",IF(Nevek!E15="","--",Nevek!J15))</f>
        <v>--</v>
      </c>
      <c r="E27" s="788" t="str">
        <f>IF(C27="--","--",IF('Részletes oszt ív'!D20="","",'Részletes oszt ív'!D20))</f>
        <v>--</v>
      </c>
      <c r="F27" s="789"/>
      <c r="G27" s="789"/>
      <c r="H27" s="790"/>
      <c r="I27" s="239" t="str">
        <f t="shared" si="0"/>
        <v>--</v>
      </c>
      <c r="K27" s="5">
        <f t="shared" si="1"/>
        <v>0</v>
      </c>
      <c r="M27" s="86" t="str">
        <f t="shared" si="2"/>
        <v/>
      </c>
      <c r="N27" s="86" t="e">
        <f t="shared" si="3"/>
        <v>#N/A</v>
      </c>
      <c r="O27" s="104"/>
    </row>
    <row r="28" spans="1:17" ht="12.2" customHeight="1" x14ac:dyDescent="0.25">
      <c r="A28" s="435">
        <v>14</v>
      </c>
      <c r="B28" s="117" t="str">
        <f>IF(C$4="-","--",IF(Nevek!E16="","--",CONCATENATE(Nevek!B16,"/",Nevek!C16,"/",Nevek!D16)))</f>
        <v>--</v>
      </c>
      <c r="C28" s="117" t="str">
        <f>IF(C$4="-","--",IF(Nevek!E16="","--",Nevek!E16))</f>
        <v>--</v>
      </c>
      <c r="D28" s="440" t="str">
        <f>IF(C$4="-","--",IF(Nevek!E16="","--",Nevek!J16))</f>
        <v>--</v>
      </c>
      <c r="E28" s="788" t="str">
        <f>IF(C28="--","--",IF('Részletes oszt ív'!D21="","",'Részletes oszt ív'!D21))</f>
        <v>--</v>
      </c>
      <c r="F28" s="789"/>
      <c r="G28" s="789"/>
      <c r="H28" s="790"/>
      <c r="I28" s="239" t="str">
        <f t="shared" si="0"/>
        <v>--</v>
      </c>
      <c r="K28" s="5">
        <f t="shared" si="1"/>
        <v>0</v>
      </c>
      <c r="M28" s="86" t="str">
        <f t="shared" si="2"/>
        <v/>
      </c>
      <c r="N28" s="86" t="e">
        <f t="shared" si="3"/>
        <v>#N/A</v>
      </c>
      <c r="O28" s="104"/>
    </row>
    <row r="29" spans="1:17" ht="12.2" customHeight="1" x14ac:dyDescent="0.25">
      <c r="A29" s="435">
        <v>15</v>
      </c>
      <c r="B29" s="117" t="str">
        <f>IF(C$4="-","--",IF(Nevek!E17="","--",CONCATENATE(Nevek!B17,"/",Nevek!C17,"/",Nevek!D17)))</f>
        <v>--</v>
      </c>
      <c r="C29" s="117" t="str">
        <f>IF(C$4="-","--",IF(Nevek!E17="","--",Nevek!E17))</f>
        <v>--</v>
      </c>
      <c r="D29" s="440" t="str">
        <f>IF(C$4="-","--",IF(Nevek!E17="","--",Nevek!J17))</f>
        <v>--</v>
      </c>
      <c r="E29" s="788" t="str">
        <f>IF(C29="--","--",IF('Részletes oszt ív'!D22="","",'Részletes oszt ív'!D22))</f>
        <v>--</v>
      </c>
      <c r="F29" s="789"/>
      <c r="G29" s="789"/>
      <c r="H29" s="790"/>
      <c r="I29" s="239" t="str">
        <f t="shared" si="0"/>
        <v>--</v>
      </c>
      <c r="K29" s="5">
        <f t="shared" si="1"/>
        <v>0</v>
      </c>
      <c r="M29" s="86" t="str">
        <f t="shared" si="2"/>
        <v/>
      </c>
      <c r="N29" s="86" t="e">
        <f t="shared" si="3"/>
        <v>#N/A</v>
      </c>
      <c r="O29" s="104"/>
    </row>
    <row r="30" spans="1:17" ht="12.2" customHeight="1" x14ac:dyDescent="0.25">
      <c r="A30" s="435">
        <v>16</v>
      </c>
      <c r="B30" s="117" t="str">
        <f>IF(C$4="-","--",IF(Nevek!E18="","--",CONCATENATE(Nevek!B18,"/",Nevek!C18,"/",Nevek!D18)))</f>
        <v>--</v>
      </c>
      <c r="C30" s="117" t="str">
        <f>IF(C$4="-","--",IF(Nevek!E18="","--",Nevek!E18))</f>
        <v>--</v>
      </c>
      <c r="D30" s="440" t="str">
        <f>IF(C$4="-","--",IF(Nevek!E18="","--",Nevek!J18))</f>
        <v>--</v>
      </c>
      <c r="E30" s="788" t="str">
        <f>IF(C30="--","--",IF('Részletes oszt ív'!D23="","",'Részletes oszt ív'!D23))</f>
        <v>--</v>
      </c>
      <c r="F30" s="789"/>
      <c r="G30" s="789"/>
      <c r="H30" s="790"/>
      <c r="I30" s="239" t="str">
        <f t="shared" si="0"/>
        <v>--</v>
      </c>
      <c r="K30" s="5">
        <f t="shared" si="1"/>
        <v>0</v>
      </c>
      <c r="M30" s="86" t="str">
        <f t="shared" si="2"/>
        <v/>
      </c>
      <c r="N30" s="86" t="e">
        <f t="shared" si="3"/>
        <v>#N/A</v>
      </c>
      <c r="O30" s="104"/>
    </row>
    <row r="31" spans="1:17" ht="12.2" customHeight="1" x14ac:dyDescent="0.25">
      <c r="A31" s="435">
        <v>17</v>
      </c>
      <c r="B31" s="117" t="str">
        <f>IF(C$4="-","--",IF(Nevek!E19="","--",CONCATENATE(Nevek!B19,"/",Nevek!C19,"/",Nevek!D19)))</f>
        <v>--</v>
      </c>
      <c r="C31" s="117" t="str">
        <f>IF(C$4="-","--",IF(Nevek!E19="","--",Nevek!E19))</f>
        <v>--</v>
      </c>
      <c r="D31" s="440" t="str">
        <f>IF(C$4="-","--",IF(Nevek!E19="","--",Nevek!J19))</f>
        <v>--</v>
      </c>
      <c r="E31" s="788" t="str">
        <f>IF(C31="--","--",IF('Részletes oszt ív'!D24="","",'Részletes oszt ív'!D24))</f>
        <v>--</v>
      </c>
      <c r="F31" s="789"/>
      <c r="G31" s="789"/>
      <c r="H31" s="790"/>
      <c r="I31" s="239" t="str">
        <f t="shared" si="0"/>
        <v>--</v>
      </c>
      <c r="K31" s="5">
        <f t="shared" si="1"/>
        <v>0</v>
      </c>
      <c r="M31" s="86" t="str">
        <f t="shared" si="2"/>
        <v/>
      </c>
      <c r="N31" s="86" t="e">
        <f t="shared" si="3"/>
        <v>#N/A</v>
      </c>
      <c r="O31" s="104"/>
    </row>
    <row r="32" spans="1:17" ht="12.2" customHeight="1" x14ac:dyDescent="0.25">
      <c r="A32" s="435">
        <v>18</v>
      </c>
      <c r="B32" s="117" t="str">
        <f>IF(C$4="-","--",IF(Nevek!E20="","--",CONCATENATE(Nevek!B20,"/",Nevek!C20,"/",Nevek!D20)))</f>
        <v>--</v>
      </c>
      <c r="C32" s="117" t="str">
        <f>IF(C$4="-","--",IF(Nevek!E20="","--",Nevek!E20))</f>
        <v>--</v>
      </c>
      <c r="D32" s="440" t="str">
        <f>IF(C$4="-","--",IF(Nevek!E20="","--",Nevek!J20))</f>
        <v>--</v>
      </c>
      <c r="E32" s="788" t="str">
        <f>IF(C32="--","--",IF('Részletes oszt ív'!D25="","",'Részletes oszt ív'!D25))</f>
        <v>--</v>
      </c>
      <c r="F32" s="789"/>
      <c r="G32" s="789"/>
      <c r="H32" s="790"/>
      <c r="I32" s="239" t="str">
        <f t="shared" si="0"/>
        <v>--</v>
      </c>
      <c r="K32" s="5">
        <f t="shared" si="1"/>
        <v>0</v>
      </c>
      <c r="M32" s="86" t="str">
        <f t="shared" si="2"/>
        <v/>
      </c>
      <c r="N32" s="86" t="e">
        <f t="shared" si="3"/>
        <v>#N/A</v>
      </c>
      <c r="O32" s="104"/>
    </row>
    <row r="33" spans="1:15" ht="12.2" customHeight="1" x14ac:dyDescent="0.25">
      <c r="A33" s="435">
        <v>19</v>
      </c>
      <c r="B33" s="117" t="str">
        <f>IF(C$4="-","--",IF(Nevek!E21="","--",CONCATENATE(Nevek!B21,"/",Nevek!C21,"/",Nevek!D21)))</f>
        <v>--</v>
      </c>
      <c r="C33" s="117" t="str">
        <f>IF(C$4="-","--",IF(Nevek!E21="","--",Nevek!E21))</f>
        <v>--</v>
      </c>
      <c r="D33" s="440" t="str">
        <f>IF(C$4="-","--",IF(Nevek!E21="","--",Nevek!J21))</f>
        <v>--</v>
      </c>
      <c r="E33" s="788" t="str">
        <f>IF(C33="--","--",IF('Részletes oszt ív'!D26="","",'Részletes oszt ív'!D26))</f>
        <v>--</v>
      </c>
      <c r="F33" s="789"/>
      <c r="G33" s="789"/>
      <c r="H33" s="790"/>
      <c r="I33" s="239" t="str">
        <f t="shared" si="0"/>
        <v>--</v>
      </c>
      <c r="K33" s="5">
        <f t="shared" si="1"/>
        <v>0</v>
      </c>
      <c r="M33" s="86" t="str">
        <f t="shared" si="2"/>
        <v/>
      </c>
      <c r="N33" s="86" t="e">
        <f t="shared" si="3"/>
        <v>#N/A</v>
      </c>
      <c r="O33" s="104"/>
    </row>
    <row r="34" spans="1:15" ht="12.2" customHeight="1" x14ac:dyDescent="0.25">
      <c r="A34" s="435">
        <v>20</v>
      </c>
      <c r="B34" s="117" t="str">
        <f>IF(C$4="-","--",IF(Nevek!E22="","--",CONCATENATE(Nevek!B22,"/",Nevek!C22,"/",Nevek!D22)))</f>
        <v>--</v>
      </c>
      <c r="C34" s="117" t="str">
        <f>IF(C$4="-","--",IF(Nevek!E22="","--",Nevek!E22))</f>
        <v>--</v>
      </c>
      <c r="D34" s="440" t="str">
        <f>IF(C$4="-","--",IF(Nevek!E22="","--",Nevek!J22))</f>
        <v>--</v>
      </c>
      <c r="E34" s="788" t="str">
        <f>IF(C34="--","--",IF('Részletes oszt ív'!D27="","",'Részletes oszt ív'!D27))</f>
        <v>--</v>
      </c>
      <c r="F34" s="789"/>
      <c r="G34" s="789"/>
      <c r="H34" s="790"/>
      <c r="I34" s="239" t="str">
        <f t="shared" si="0"/>
        <v>--</v>
      </c>
      <c r="K34" s="5">
        <f t="shared" si="1"/>
        <v>0</v>
      </c>
      <c r="M34" s="86" t="str">
        <f t="shared" si="2"/>
        <v/>
      </c>
      <c r="N34" s="86" t="e">
        <f t="shared" si="3"/>
        <v>#N/A</v>
      </c>
      <c r="O34" s="104"/>
    </row>
    <row r="35" spans="1:15" ht="12.2" customHeight="1" x14ac:dyDescent="0.25">
      <c r="A35" s="435">
        <v>21</v>
      </c>
      <c r="B35" s="117" t="str">
        <f>IF(C$4="-","--",IF(Nevek!E23="","--",CONCATENATE(Nevek!B23,"/",Nevek!C23,"/",Nevek!D23)))</f>
        <v>--</v>
      </c>
      <c r="C35" s="117" t="str">
        <f>IF(C$4="-","--",IF(Nevek!E23="","--",Nevek!E23))</f>
        <v>--</v>
      </c>
      <c r="D35" s="440" t="str">
        <f>IF(C$4="-","--",IF(Nevek!E23="","--",Nevek!J23))</f>
        <v>--</v>
      </c>
      <c r="E35" s="788" t="str">
        <f>IF(C35="--","--",IF('Részletes oszt ív'!D28="","",'Részletes oszt ív'!D28))</f>
        <v>--</v>
      </c>
      <c r="F35" s="789"/>
      <c r="G35" s="789"/>
      <c r="H35" s="790"/>
      <c r="I35" s="239" t="str">
        <f t="shared" si="0"/>
        <v>--</v>
      </c>
      <c r="K35" s="5">
        <f t="shared" si="1"/>
        <v>0</v>
      </c>
      <c r="M35" s="86" t="str">
        <f t="shared" si="2"/>
        <v/>
      </c>
      <c r="N35" s="86" t="e">
        <f t="shared" si="3"/>
        <v>#N/A</v>
      </c>
      <c r="O35" s="104"/>
    </row>
    <row r="36" spans="1:15" ht="12.2" customHeight="1" x14ac:dyDescent="0.25">
      <c r="A36" s="435">
        <v>22</v>
      </c>
      <c r="B36" s="117" t="str">
        <f>IF(C$4="-","--",IF(Nevek!E24="","--",CONCATENATE(Nevek!B24,"/",Nevek!C24,"/",Nevek!D24)))</f>
        <v>--</v>
      </c>
      <c r="C36" s="117" t="str">
        <f>IF(C$4="-","--",IF(Nevek!E24="","--",Nevek!E24))</f>
        <v>--</v>
      </c>
      <c r="D36" s="440" t="str">
        <f>IF(C$4="-","--",IF(Nevek!E24="","--",Nevek!J24))</f>
        <v>--</v>
      </c>
      <c r="E36" s="788" t="str">
        <f>IF(C36="--","--",IF('Részletes oszt ív'!D29="","",'Részletes oszt ív'!D29))</f>
        <v>--</v>
      </c>
      <c r="F36" s="789"/>
      <c r="G36" s="789"/>
      <c r="H36" s="790"/>
      <c r="I36" s="239" t="str">
        <f t="shared" si="0"/>
        <v>--</v>
      </c>
      <c r="K36" s="5">
        <f t="shared" si="1"/>
        <v>0</v>
      </c>
      <c r="M36" s="86" t="str">
        <f t="shared" si="2"/>
        <v/>
      </c>
      <c r="N36" s="86" t="e">
        <f t="shared" si="3"/>
        <v>#N/A</v>
      </c>
      <c r="O36" s="104"/>
    </row>
    <row r="37" spans="1:15" ht="12.2" customHeight="1" x14ac:dyDescent="0.25">
      <c r="A37" s="435">
        <v>23</v>
      </c>
      <c r="B37" s="117" t="str">
        <f>IF(C$4="-","--",IF(Nevek!E25="","--",CONCATENATE(Nevek!B25,"/",Nevek!C25,"/",Nevek!D25)))</f>
        <v>--</v>
      </c>
      <c r="C37" s="117" t="str">
        <f>IF(C$4="-","--",IF(Nevek!E25="","--",Nevek!E25))</f>
        <v>--</v>
      </c>
      <c r="D37" s="440" t="str">
        <f>IF(C$4="-","--",IF(Nevek!E25="","--",Nevek!J25))</f>
        <v>--</v>
      </c>
      <c r="E37" s="788" t="str">
        <f>IF(C37="--","--",IF('Részletes oszt ív'!D30="","",'Részletes oszt ív'!D30))</f>
        <v>--</v>
      </c>
      <c r="F37" s="789"/>
      <c r="G37" s="789"/>
      <c r="H37" s="790"/>
      <c r="I37" s="239" t="str">
        <f t="shared" si="0"/>
        <v>--</v>
      </c>
      <c r="K37" s="5">
        <f t="shared" si="1"/>
        <v>0</v>
      </c>
      <c r="M37" s="86" t="str">
        <f t="shared" si="2"/>
        <v/>
      </c>
      <c r="N37" s="86" t="e">
        <f t="shared" si="3"/>
        <v>#N/A</v>
      </c>
      <c r="O37" s="104"/>
    </row>
    <row r="38" spans="1:15" ht="12.2" customHeight="1" x14ac:dyDescent="0.25">
      <c r="A38" s="435">
        <v>24</v>
      </c>
      <c r="B38" s="117" t="str">
        <f>IF(C$4="-","--",IF(Nevek!E26="","--",CONCATENATE(Nevek!B26,"/",Nevek!C26,"/",Nevek!D26)))</f>
        <v>--</v>
      </c>
      <c r="C38" s="117" t="str">
        <f>IF(C$4="-","--",IF(Nevek!E26="","--",Nevek!E26))</f>
        <v>--</v>
      </c>
      <c r="D38" s="440" t="str">
        <f>IF(C$4="-","--",IF(Nevek!E26="","--",Nevek!J26))</f>
        <v>--</v>
      </c>
      <c r="E38" s="788" t="str">
        <f>IF(C38="--","--",IF('Részletes oszt ív'!D31="","",'Részletes oszt ív'!D31))</f>
        <v>--</v>
      </c>
      <c r="F38" s="789"/>
      <c r="G38" s="789"/>
      <c r="H38" s="790"/>
      <c r="I38" s="239" t="str">
        <f t="shared" si="0"/>
        <v>--</v>
      </c>
      <c r="K38" s="5">
        <f t="shared" si="1"/>
        <v>0</v>
      </c>
      <c r="M38" s="86" t="str">
        <f t="shared" si="2"/>
        <v/>
      </c>
      <c r="N38" s="86" t="e">
        <f t="shared" si="3"/>
        <v>#N/A</v>
      </c>
      <c r="O38" s="104"/>
    </row>
    <row r="39" spans="1:15" ht="12.2" customHeight="1" x14ac:dyDescent="0.25">
      <c r="A39" s="435">
        <v>25</v>
      </c>
      <c r="B39" s="117" t="str">
        <f>IF(C$4="-","--",IF(Nevek!E27="","--",CONCATENATE(Nevek!B27,"/",Nevek!C27,"/",Nevek!D27)))</f>
        <v>--</v>
      </c>
      <c r="C39" s="117" t="str">
        <f>IF(C$4="-","--",IF(Nevek!E27="","--",Nevek!E27))</f>
        <v>--</v>
      </c>
      <c r="D39" s="440" t="str">
        <f>IF(C$4="-","--",IF(Nevek!E27="","--",Nevek!J27))</f>
        <v>--</v>
      </c>
      <c r="E39" s="788" t="str">
        <f>IF(C39="--","--",IF('Részletes oszt ív'!D32="","",'Részletes oszt ív'!D32))</f>
        <v>--</v>
      </c>
      <c r="F39" s="789"/>
      <c r="G39" s="789"/>
      <c r="H39" s="790"/>
      <c r="I39" s="239" t="str">
        <f t="shared" si="0"/>
        <v>--</v>
      </c>
      <c r="K39" s="5">
        <f t="shared" si="1"/>
        <v>0</v>
      </c>
      <c r="M39" s="86" t="str">
        <f t="shared" si="2"/>
        <v/>
      </c>
      <c r="N39" s="86" t="e">
        <f t="shared" si="3"/>
        <v>#N/A</v>
      </c>
      <c r="O39" s="104"/>
    </row>
    <row r="40" spans="1:15" ht="12.2" customHeight="1" x14ac:dyDescent="0.25">
      <c r="A40" s="435">
        <v>26</v>
      </c>
      <c r="B40" s="117" t="str">
        <f>IF(C$4="-","--",IF(Nevek!E28="","--",CONCATENATE(Nevek!B28,"/",Nevek!C28,"/",Nevek!D28)))</f>
        <v>--</v>
      </c>
      <c r="C40" s="117" t="str">
        <f>IF(C$4="-","--",IF(Nevek!E28="","--",Nevek!E28))</f>
        <v>--</v>
      </c>
      <c r="D40" s="440" t="str">
        <f>IF(C$4="-","--",IF(Nevek!E28="","--",Nevek!J28))</f>
        <v>--</v>
      </c>
      <c r="E40" s="788" t="str">
        <f>IF(C40="--","--",IF('Részletes oszt ív'!D33="","",'Részletes oszt ív'!D33))</f>
        <v>--</v>
      </c>
      <c r="F40" s="789"/>
      <c r="G40" s="789"/>
      <c r="H40" s="790"/>
      <c r="I40" s="239" t="str">
        <f t="shared" si="0"/>
        <v>--</v>
      </c>
      <c r="K40" s="5">
        <f t="shared" si="1"/>
        <v>0</v>
      </c>
      <c r="M40" s="86" t="str">
        <f t="shared" si="2"/>
        <v/>
      </c>
      <c r="N40" s="86" t="e">
        <f t="shared" si="3"/>
        <v>#N/A</v>
      </c>
      <c r="O40" s="104"/>
    </row>
    <row r="41" spans="1:15" ht="12.2" customHeight="1" x14ac:dyDescent="0.25">
      <c r="A41" s="435">
        <v>27</v>
      </c>
      <c r="B41" s="117" t="str">
        <f>IF(C$4="-","--",IF(Nevek!E29="","--",CONCATENATE(Nevek!B29,"/",Nevek!C29,"/",Nevek!D29)))</f>
        <v>--</v>
      </c>
      <c r="C41" s="117" t="str">
        <f>IF(C$4="-","--",IF(Nevek!E29="","--",Nevek!E29))</f>
        <v>--</v>
      </c>
      <c r="D41" s="440" t="str">
        <f>IF(C$4="-","--",IF(Nevek!E29="","--",Nevek!J29))</f>
        <v>--</v>
      </c>
      <c r="E41" s="788" t="str">
        <f>IF(C41="--","--",IF('Részletes oszt ív'!D34="","",'Részletes oszt ív'!D34))</f>
        <v>--</v>
      </c>
      <c r="F41" s="789"/>
      <c r="G41" s="789"/>
      <c r="H41" s="790"/>
      <c r="I41" s="239" t="str">
        <f t="shared" si="0"/>
        <v>--</v>
      </c>
      <c r="K41" s="5">
        <f t="shared" si="1"/>
        <v>0</v>
      </c>
      <c r="M41" s="86" t="str">
        <f t="shared" si="2"/>
        <v/>
      </c>
      <c r="N41" s="86" t="e">
        <f t="shared" si="3"/>
        <v>#N/A</v>
      </c>
      <c r="O41" s="104"/>
    </row>
    <row r="42" spans="1:15" ht="12.2" customHeight="1" x14ac:dyDescent="0.25">
      <c r="A42" s="435">
        <v>28</v>
      </c>
      <c r="B42" s="117" t="str">
        <f>IF(C$4="-","--",IF(Nevek!E30="","--",CONCATENATE(Nevek!B30,"/",Nevek!C30,"/",Nevek!D30)))</f>
        <v>--</v>
      </c>
      <c r="C42" s="117" t="str">
        <f>IF(C$4="-","--",IF(Nevek!E30="","--",Nevek!E30))</f>
        <v>--</v>
      </c>
      <c r="D42" s="440" t="str">
        <f>IF(C$4="-","--",IF(Nevek!E30="","--",Nevek!J30))</f>
        <v>--</v>
      </c>
      <c r="E42" s="788" t="str">
        <f>IF(C42="--","--",IF('Részletes oszt ív'!D35="","",'Részletes oszt ív'!D35))</f>
        <v>--</v>
      </c>
      <c r="F42" s="789"/>
      <c r="G42" s="789"/>
      <c r="H42" s="790"/>
      <c r="I42" s="239" t="str">
        <f t="shared" si="0"/>
        <v>--</v>
      </c>
      <c r="K42" s="5">
        <f t="shared" si="1"/>
        <v>0</v>
      </c>
      <c r="M42" s="86" t="str">
        <f t="shared" si="2"/>
        <v/>
      </c>
      <c r="N42" s="86" t="e">
        <f t="shared" si="3"/>
        <v>#N/A</v>
      </c>
      <c r="O42" s="104"/>
    </row>
    <row r="43" spans="1:15" ht="12.2" customHeight="1" x14ac:dyDescent="0.25">
      <c r="A43" s="435">
        <v>29</v>
      </c>
      <c r="B43" s="117" t="str">
        <f>IF(C$4="-","--",IF(Nevek!E31="","--",CONCATENATE(Nevek!B31,"/",Nevek!C31,"/",Nevek!D31)))</f>
        <v>--</v>
      </c>
      <c r="C43" s="117" t="str">
        <f>IF(C$4="-","--",IF(Nevek!E31="","--",Nevek!E31))</f>
        <v>--</v>
      </c>
      <c r="D43" s="440" t="str">
        <f>IF(C$4="-","--",IF(Nevek!E31="","--",Nevek!J31))</f>
        <v>--</v>
      </c>
      <c r="E43" s="788" t="str">
        <f>IF(C43="--","--",IF('Részletes oszt ív'!D36="","",'Részletes oszt ív'!D36))</f>
        <v>--</v>
      </c>
      <c r="F43" s="789"/>
      <c r="G43" s="789"/>
      <c r="H43" s="790"/>
      <c r="I43" s="239" t="str">
        <f t="shared" si="0"/>
        <v>--</v>
      </c>
      <c r="K43" s="5">
        <f t="shared" si="1"/>
        <v>0</v>
      </c>
      <c r="M43" s="86" t="str">
        <f t="shared" si="2"/>
        <v/>
      </c>
      <c r="N43" s="86" t="e">
        <f t="shared" si="3"/>
        <v>#N/A</v>
      </c>
      <c r="O43" s="104"/>
    </row>
    <row r="44" spans="1:15" ht="12.2" customHeight="1" x14ac:dyDescent="0.25">
      <c r="A44" s="435">
        <v>30</v>
      </c>
      <c r="B44" s="117" t="str">
        <f>IF(C$4="-","--",IF(Nevek!E32="","--",CONCATENATE(Nevek!B32,"/",Nevek!C32,"/",Nevek!D32)))</f>
        <v>--</v>
      </c>
      <c r="C44" s="117" t="str">
        <f>IF(C$4="-","--",IF(Nevek!E32="","--",Nevek!E32))</f>
        <v>--</v>
      </c>
      <c r="D44" s="440" t="str">
        <f>IF(C$4="-","--",IF(Nevek!E32="","--",Nevek!J32))</f>
        <v>--</v>
      </c>
      <c r="E44" s="788" t="str">
        <f>IF(C44="--","--",IF('Részletes oszt ív'!D37="","",'Részletes oszt ív'!D37))</f>
        <v>--</v>
      </c>
      <c r="F44" s="789"/>
      <c r="G44" s="789"/>
      <c r="H44" s="790"/>
      <c r="I44" s="239" t="str">
        <f t="shared" si="0"/>
        <v>--</v>
      </c>
      <c r="K44" s="5">
        <f t="shared" si="1"/>
        <v>0</v>
      </c>
      <c r="M44" s="86" t="str">
        <f t="shared" si="2"/>
        <v/>
      </c>
      <c r="N44" s="86" t="e">
        <f t="shared" si="3"/>
        <v>#N/A</v>
      </c>
      <c r="O44" s="104"/>
    </row>
    <row r="45" spans="1:15" ht="12.2" customHeight="1" x14ac:dyDescent="0.25">
      <c r="A45" s="435">
        <v>31</v>
      </c>
      <c r="B45" s="117" t="str">
        <f>IF(C$4="-","--",IF(Nevek!E33="","--",CONCATENATE(Nevek!B33,"/",Nevek!C33,"/",Nevek!D33)))</f>
        <v>--</v>
      </c>
      <c r="C45" s="117" t="str">
        <f>IF(C$4="-","--",IF(Nevek!E33="","--",Nevek!E33))</f>
        <v>--</v>
      </c>
      <c r="D45" s="440" t="str">
        <f>IF(C$4="-","--",IF(Nevek!E33="","--",Nevek!J33))</f>
        <v>--</v>
      </c>
      <c r="E45" s="788" t="str">
        <f>IF(C45="--","--",IF('Részletes oszt ív'!D38="","",'Részletes oszt ív'!D38))</f>
        <v>--</v>
      </c>
      <c r="F45" s="789"/>
      <c r="G45" s="789"/>
      <c r="H45" s="790"/>
      <c r="I45" s="239" t="str">
        <f t="shared" si="0"/>
        <v>--</v>
      </c>
      <c r="K45" s="5">
        <f t="shared" si="1"/>
        <v>0</v>
      </c>
      <c r="M45" s="86" t="str">
        <f t="shared" si="2"/>
        <v/>
      </c>
      <c r="N45" s="86" t="e">
        <f t="shared" si="3"/>
        <v>#N/A</v>
      </c>
      <c r="O45" s="104"/>
    </row>
    <row r="46" spans="1:15" ht="12.2" customHeight="1" x14ac:dyDescent="0.25">
      <c r="A46" s="435">
        <v>32</v>
      </c>
      <c r="B46" s="117" t="str">
        <f>IF(C$4="-","--",IF(Nevek!E34="","--",CONCATENATE(Nevek!B34,"/",Nevek!C34,"/",Nevek!D34)))</f>
        <v>--</v>
      </c>
      <c r="C46" s="117" t="str">
        <f>IF(C$4="-","--",IF(Nevek!E34="","--",Nevek!E34))</f>
        <v>--</v>
      </c>
      <c r="D46" s="440" t="str">
        <f>IF(C$4="-","--",IF(Nevek!E34="","--",Nevek!J34))</f>
        <v>--</v>
      </c>
      <c r="E46" s="788" t="str">
        <f>IF(C46="--","--",IF('Részletes oszt ív'!D39="","",'Részletes oszt ív'!D39))</f>
        <v>--</v>
      </c>
      <c r="F46" s="789"/>
      <c r="G46" s="789"/>
      <c r="H46" s="790"/>
      <c r="I46" s="239" t="str">
        <f t="shared" si="0"/>
        <v>--</v>
      </c>
      <c r="K46" s="5">
        <f t="shared" si="1"/>
        <v>0</v>
      </c>
      <c r="M46" s="86" t="str">
        <f t="shared" si="2"/>
        <v/>
      </c>
      <c r="N46" s="86" t="e">
        <f t="shared" si="3"/>
        <v>#N/A</v>
      </c>
      <c r="O46" s="104"/>
    </row>
    <row r="47" spans="1:15" ht="12.2" customHeight="1" x14ac:dyDescent="0.25">
      <c r="A47" s="435">
        <v>33</v>
      </c>
      <c r="B47" s="117" t="str">
        <f>IF(C$4="-","--",IF(Nevek!E35="","--",CONCATENATE(Nevek!B35,"/",Nevek!C35,"/",Nevek!D35)))</f>
        <v>--</v>
      </c>
      <c r="C47" s="117" t="str">
        <f>IF(C$4="-","--",IF(Nevek!E35="","--",Nevek!E35))</f>
        <v>--</v>
      </c>
      <c r="D47" s="440" t="str">
        <f>IF(C$4="-","--",IF(Nevek!E35="","--",Nevek!J35))</f>
        <v>--</v>
      </c>
      <c r="E47" s="788" t="str">
        <f>IF(C47="--","--",IF('Részletes oszt ív'!D40="","",'Részletes oszt ív'!D40))</f>
        <v>--</v>
      </c>
      <c r="F47" s="789"/>
      <c r="G47" s="789"/>
      <c r="H47" s="790"/>
      <c r="I47" s="239" t="str">
        <f t="shared" si="0"/>
        <v>--</v>
      </c>
      <c r="K47" s="5">
        <f t="shared" si="1"/>
        <v>0</v>
      </c>
      <c r="M47" s="86" t="str">
        <f t="shared" si="2"/>
        <v/>
      </c>
      <c r="N47" s="86" t="e">
        <f t="shared" si="3"/>
        <v>#N/A</v>
      </c>
      <c r="O47" s="104"/>
    </row>
    <row r="48" spans="1:15" ht="12.2" customHeight="1" thickBot="1" x14ac:dyDescent="0.3">
      <c r="A48" s="119">
        <v>34</v>
      </c>
      <c r="B48" s="241" t="str">
        <f>IF(C$4="-","--",IF(Nevek!E36="","--",CONCATENATE(Nevek!B36,"/",Nevek!C36,"/",Nevek!D36)))</f>
        <v>--</v>
      </c>
      <c r="C48" s="241" t="str">
        <f>IF(C$4="-","--",IF(Nevek!E36="","--",Nevek!E36))</f>
        <v>--</v>
      </c>
      <c r="D48" s="242" t="str">
        <f>IF(C$4="-","--",IF(Nevek!E36="","--",Nevek!J36))</f>
        <v>--</v>
      </c>
      <c r="E48" s="796" t="str">
        <f>IF(C48="--","--",IF('Részletes oszt ív'!D41="","",'Részletes oszt ív'!D41))</f>
        <v>--</v>
      </c>
      <c r="F48" s="797"/>
      <c r="G48" s="797"/>
      <c r="H48" s="798"/>
      <c r="I48" s="107" t="str">
        <f t="shared" si="0"/>
        <v>--</v>
      </c>
      <c r="K48" s="5">
        <f t="shared" si="1"/>
        <v>0</v>
      </c>
      <c r="M48" s="86" t="str">
        <f t="shared" si="2"/>
        <v/>
      </c>
      <c r="N48" s="86" t="e">
        <f t="shared" si="3"/>
        <v>#N/A</v>
      </c>
      <c r="O48" s="104"/>
    </row>
    <row r="49" spans="1:27" ht="12.2" hidden="1" customHeight="1" thickBot="1" x14ac:dyDescent="0.3">
      <c r="A49" s="441">
        <v>35</v>
      </c>
      <c r="B49" s="241" t="str">
        <f>IF(C$4="-","--",IF(Nevek!E37="","--",CONCATENATE(Nevek!B37,"/",Nevek!C37,"/",Nevek!D37)))</f>
        <v>--</v>
      </c>
      <c r="C49" s="241" t="str">
        <f>IF(C$4="-","--",IF(Nevek!E37="","--",Nevek!E37))</f>
        <v>--</v>
      </c>
      <c r="D49" s="242" t="str">
        <f>IF(C$4="-","--",IF(Nevek!E37="","--",Nevek!J37))</f>
        <v>--</v>
      </c>
      <c r="E49" s="799" t="str">
        <f>IF(C49="--","--",IF('Részletes oszt ív'!D42="","",'Részletes oszt ív'!D42))</f>
        <v>--</v>
      </c>
      <c r="F49" s="800"/>
      <c r="G49" s="800"/>
      <c r="H49" s="801"/>
      <c r="I49" s="243" t="str">
        <f t="shared" si="0"/>
        <v>--</v>
      </c>
      <c r="K49" s="5">
        <f t="shared" si="1"/>
        <v>0</v>
      </c>
      <c r="M49" s="86" t="str">
        <f t="shared" si="2"/>
        <v/>
      </c>
      <c r="N49" s="86" t="e">
        <f t="shared" si="3"/>
        <v>#N/A</v>
      </c>
      <c r="O49" s="104"/>
    </row>
    <row r="50" spans="1:27" ht="7.5" customHeight="1" x14ac:dyDescent="0.25">
      <c r="A50" s="28"/>
      <c r="B50" s="28"/>
      <c r="C50" s="28"/>
      <c r="D50" s="28"/>
    </row>
    <row r="51" spans="1:27" x14ac:dyDescent="0.25">
      <c r="A51" s="101" t="str">
        <f>CONCATENATE('Vizsgaszerv adatai'!C$168,",  ",'Vizsgaszerv adatai'!C$166)</f>
        <v>Budapest,  2017. június 13.</v>
      </c>
      <c r="B51" s="101"/>
    </row>
    <row r="52" spans="1:27" ht="11.25" customHeight="1" x14ac:dyDescent="0.25"/>
    <row r="54" spans="1:27" ht="12" customHeight="1" x14ac:dyDescent="0.25">
      <c r="A54" s="794" t="str">
        <f>'Vizsgaszerv adatai'!C$66</f>
        <v>Ál Péter</v>
      </c>
      <c r="B54" s="794"/>
      <c r="C54" s="127" t="str">
        <f>'Vizsgaszerv adatai'!C$68</f>
        <v>Kő Pál</v>
      </c>
      <c r="D54" s="794" t="str">
        <f>'Vizsgaszerv adatai'!C$70</f>
        <v>Ács Éva</v>
      </c>
      <c r="E54" s="794"/>
      <c r="F54" s="795" t="str">
        <f>'Vizsgaszerv adatai'!C$72</f>
        <v>Nagy Anikó</v>
      </c>
      <c r="G54" s="795"/>
      <c r="H54" s="795" t="str">
        <f>'Vizsgaszerv adatai'!C$74</f>
        <v>Szél Evelin</v>
      </c>
      <c r="I54" s="795"/>
    </row>
    <row r="55" spans="1:27" ht="10.5" customHeight="1" x14ac:dyDescent="0.25">
      <c r="A55" s="794" t="str">
        <f>'Vizsgaszerv adatai'!B$66</f>
        <v>vb. elnöke</v>
      </c>
      <c r="B55" s="794"/>
      <c r="C55" s="128" t="str">
        <f>'Vizsgaszerv adatai'!B$68</f>
        <v>vb. tagja</v>
      </c>
      <c r="D55" s="794" t="str">
        <f>'Vizsgaszerv adatai'!B$70</f>
        <v>vb. tagja</v>
      </c>
      <c r="E55" s="794"/>
      <c r="F55" s="795" t="str">
        <f>'Vizsgaszerv adatai'!B$72</f>
        <v>vb. tagja</v>
      </c>
      <c r="G55" s="795"/>
      <c r="H55" s="795" t="str">
        <f>'Vizsgaszerv adatai'!B$74</f>
        <v>jegyző</v>
      </c>
      <c r="I55" s="795"/>
    </row>
    <row r="58" spans="1:27" ht="12" customHeight="1" x14ac:dyDescent="0.25">
      <c r="A58" s="804" t="str">
        <f>IF('Vizsgaszerv adatai'!C$98="","",'Vizsgaszerv adatai'!C$98)</f>
        <v>Németh Ágota</v>
      </c>
      <c r="B58" s="804"/>
      <c r="C58" s="125" t="str">
        <f>IF('Vizsgaszerv adatai'!C$99="","",'Vizsgaszerv adatai'!C$99)</f>
        <v/>
      </c>
      <c r="D58" s="803" t="str">
        <f>IF('Vizsgaszerv adatai'!C$100="","",'Vizsgaszerv adatai'!C$100)</f>
        <v/>
      </c>
      <c r="E58" s="803"/>
      <c r="F58" s="802" t="str">
        <f>IF('Vizsgaszerv adatai'!C$101="","",'Vizsgaszerv adatai'!C$101)</f>
        <v/>
      </c>
      <c r="G58" s="802"/>
      <c r="H58" s="802"/>
      <c r="I58" s="802"/>
    </row>
    <row r="59" spans="1:27" ht="10.5" customHeight="1" x14ac:dyDescent="0.25">
      <c r="A59" s="802" t="str">
        <f>IF('Vizsgaszerv adatai'!C$98="","","szakértő")</f>
        <v>szakértő</v>
      </c>
      <c r="B59" s="802"/>
      <c r="C59" s="125" t="str">
        <f>IF('Vizsgaszerv adatai'!C$99="","","szakértő")</f>
        <v/>
      </c>
      <c r="D59" s="803" t="str">
        <f>IF('Vizsgaszerv adatai'!C$91="","","szakértő")</f>
        <v/>
      </c>
      <c r="E59" s="803"/>
      <c r="F59" s="802" t="str">
        <f>IF('Vizsgaszerv adatai'!C$101="","","szakértő")</f>
        <v/>
      </c>
      <c r="G59" s="802"/>
      <c r="H59" s="802"/>
      <c r="I59" s="802"/>
      <c r="AA59" s="457" t="s">
        <v>7840</v>
      </c>
    </row>
    <row r="60" spans="1:27" x14ac:dyDescent="0.25">
      <c r="A60" s="669" t="str">
        <f>A1</f>
        <v>Aranykalászos gazda      Írásbeli vizsga</v>
      </c>
      <c r="B60" s="669"/>
      <c r="C60" s="669"/>
      <c r="D60" s="669"/>
      <c r="E60" s="669"/>
      <c r="F60" s="669"/>
      <c r="G60" s="669"/>
      <c r="H60" s="669"/>
      <c r="I60" s="669"/>
    </row>
    <row r="61" spans="1:27" ht="30.75" customHeight="1" x14ac:dyDescent="0.25">
      <c r="A61" s="808" t="s">
        <v>7465</v>
      </c>
      <c r="B61" s="808"/>
      <c r="C61" s="809" t="str">
        <f>CONCATENATE('Vizsgaszerv adatai'!C$170,"  ",'Vizsgaszerv adatai'!C$172,"  ",'Vizsgaszerv adatai'!C$178,";  ",'Vizsgaszerv adatai'!C$180)</f>
        <v xml:space="preserve">Arany János Mezőgazdasági Iskola  1122 Budapest, Levendula út 25.  ;  </v>
      </c>
      <c r="D61" s="809"/>
      <c r="E61" s="809"/>
      <c r="F61" s="809"/>
      <c r="G61" s="809"/>
      <c r="H61" s="809"/>
      <c r="I61" s="809"/>
    </row>
    <row r="62" spans="1:27" ht="7.5" customHeight="1" x14ac:dyDescent="0.25">
      <c r="A62" s="733"/>
      <c r="B62" s="733"/>
    </row>
    <row r="63" spans="1:27" ht="27" customHeight="1" x14ac:dyDescent="0.25">
      <c r="A63" s="805" t="s">
        <v>7464</v>
      </c>
      <c r="B63" s="805"/>
      <c r="C63" s="806" t="str">
        <f>'Szakképesítés adatai'!B50</f>
        <v>-</v>
      </c>
      <c r="D63" s="806"/>
      <c r="E63" s="806"/>
      <c r="F63" s="806"/>
      <c r="G63" s="806"/>
      <c r="H63" s="806"/>
      <c r="I63" s="806"/>
    </row>
    <row r="64" spans="1:27" x14ac:dyDescent="0.25">
      <c r="C64" s="806"/>
      <c r="D64" s="806"/>
      <c r="E64" s="806"/>
      <c r="F64" s="806"/>
      <c r="G64" s="806"/>
      <c r="H64" s="806"/>
      <c r="I64" s="806"/>
    </row>
    <row r="65" spans="1:17" x14ac:dyDescent="0.25">
      <c r="C65" s="806"/>
      <c r="D65" s="806"/>
      <c r="E65" s="806"/>
      <c r="F65" s="806"/>
      <c r="G65" s="806"/>
      <c r="H65" s="806"/>
      <c r="I65" s="806"/>
    </row>
    <row r="66" spans="1:17" x14ac:dyDescent="0.25">
      <c r="C66" s="806"/>
      <c r="D66" s="806"/>
      <c r="E66" s="806"/>
      <c r="F66" s="806"/>
      <c r="G66" s="806"/>
      <c r="H66" s="806"/>
      <c r="I66" s="806"/>
    </row>
    <row r="67" spans="1:17" x14ac:dyDescent="0.25">
      <c r="C67" s="806"/>
      <c r="D67" s="806"/>
      <c r="E67" s="806"/>
      <c r="F67" s="806"/>
      <c r="G67" s="806"/>
      <c r="H67" s="806"/>
      <c r="I67" s="806"/>
    </row>
    <row r="68" spans="1:17" x14ac:dyDescent="0.25">
      <c r="C68" s="806"/>
      <c r="D68" s="806"/>
      <c r="E68" s="806"/>
      <c r="F68" s="806"/>
      <c r="G68" s="806"/>
      <c r="H68" s="806"/>
      <c r="I68" s="806"/>
    </row>
    <row r="69" spans="1:17" x14ac:dyDescent="0.25">
      <c r="C69" s="806"/>
      <c r="D69" s="806"/>
      <c r="E69" s="806"/>
      <c r="F69" s="806"/>
      <c r="G69" s="806"/>
      <c r="H69" s="806"/>
      <c r="I69" s="806"/>
    </row>
    <row r="70" spans="1:17" x14ac:dyDescent="0.25">
      <c r="C70" s="806"/>
      <c r="D70" s="806"/>
      <c r="E70" s="806"/>
      <c r="F70" s="806"/>
      <c r="G70" s="806"/>
      <c r="H70" s="806"/>
      <c r="I70" s="806"/>
    </row>
    <row r="71" spans="1:17" ht="15" customHeight="1" x14ac:dyDescent="0.25">
      <c r="A71" s="807" t="s">
        <v>7504</v>
      </c>
      <c r="B71" s="807"/>
      <c r="C71" s="123" t="str">
        <f>'Szakképesítés adatai'!J50</f>
        <v>-</v>
      </c>
      <c r="D71" s="120"/>
      <c r="E71" s="123"/>
      <c r="F71" s="126"/>
      <c r="G71" s="811" t="s">
        <v>7507</v>
      </c>
      <c r="H71" s="811"/>
      <c r="I71" s="124" t="str">
        <f>'Szakképesítés adatai'!K50</f>
        <v>-</v>
      </c>
      <c r="K71" s="5">
        <f>IF(I71="-",0,I71)</f>
        <v>0</v>
      </c>
    </row>
    <row r="72" spans="1:17" ht="9" customHeight="1" thickBot="1" x14ac:dyDescent="0.3">
      <c r="A72" s="111"/>
      <c r="B72" s="111"/>
      <c r="C72" s="116"/>
      <c r="D72" s="112"/>
      <c r="E72" s="115"/>
      <c r="F72" s="128"/>
      <c r="G72" s="115"/>
      <c r="H72" s="113"/>
      <c r="I72" s="114"/>
    </row>
    <row r="73" spans="1:17" ht="15.75" thickBot="1" x14ac:dyDescent="0.3">
      <c r="A73" s="562" t="s">
        <v>7466</v>
      </c>
      <c r="B73" s="563" t="s">
        <v>7467</v>
      </c>
      <c r="C73" s="563" t="s">
        <v>7468</v>
      </c>
      <c r="D73" s="563" t="s">
        <v>7469</v>
      </c>
      <c r="E73" s="782" t="s">
        <v>7471</v>
      </c>
      <c r="F73" s="783"/>
      <c r="G73" s="783"/>
      <c r="H73" s="784"/>
      <c r="I73" s="564" t="s">
        <v>7472</v>
      </c>
      <c r="J73" s="103"/>
      <c r="M73" s="86"/>
      <c r="N73" s="86"/>
      <c r="O73" s="105"/>
    </row>
    <row r="74" spans="1:17" ht="12.2" customHeight="1" x14ac:dyDescent="0.25">
      <c r="A74" s="433">
        <v>1</v>
      </c>
      <c r="B74" s="240" t="str">
        <f>IF(C$63="-","--",B15)</f>
        <v>--</v>
      </c>
      <c r="C74" s="240" t="str">
        <f>IF(C$63="-","--",C15)</f>
        <v>--</v>
      </c>
      <c r="D74" s="438" t="str">
        <f>IF(C$63="-","--",D15)</f>
        <v>--</v>
      </c>
      <c r="E74" s="791" t="str">
        <f>IF(C74="--","--",IF('Részletes oszt ív'!F8="","",'Részletes oszt ív'!F8))</f>
        <v>--</v>
      </c>
      <c r="F74" s="791"/>
      <c r="G74" s="791"/>
      <c r="H74" s="791"/>
      <c r="I74" s="238" t="str">
        <f>IF(C$63="-","--",IF(C74="--","--",IF(E74="","",IF(E74="n","nem vizsgázott",CONCATENATE(N74," (",M74,")")))))</f>
        <v>--</v>
      </c>
      <c r="K74" s="5">
        <f>(IF(E74="",0,IF(E74="--",0,E74))*K$71)/100</f>
        <v>0</v>
      </c>
      <c r="M74" s="86" t="str">
        <f>IF(C$63="-","",E74)</f>
        <v/>
      </c>
      <c r="N74" s="86" t="e">
        <f>VLOOKUP(M74,$P$15:$Q$19,2)</f>
        <v>#N/A</v>
      </c>
      <c r="O74" s="106"/>
      <c r="P74" s="26">
        <v>1</v>
      </c>
      <c r="Q74" s="26" t="s">
        <v>7475</v>
      </c>
    </row>
    <row r="75" spans="1:17" ht="12.2" customHeight="1" x14ac:dyDescent="0.25">
      <c r="A75" s="435">
        <v>2</v>
      </c>
      <c r="B75" s="117" t="str">
        <f t="shared" ref="B75:B108" si="4">IF(C$63="-","--",B16)</f>
        <v>--</v>
      </c>
      <c r="C75" s="117" t="str">
        <f t="shared" ref="C75:C108" si="5">IF(C$63="-","--",C16)</f>
        <v>--</v>
      </c>
      <c r="D75" s="440" t="str">
        <f t="shared" ref="D75:D108" si="6">IF(C$63="-","--",D16)</f>
        <v>--</v>
      </c>
      <c r="E75" s="781" t="str">
        <f>IF(C75="--","--",IF('Részletes oszt ív'!F9="","",'Részletes oszt ív'!F9))</f>
        <v>--</v>
      </c>
      <c r="F75" s="781"/>
      <c r="G75" s="781"/>
      <c r="H75" s="781"/>
      <c r="I75" s="239" t="str">
        <f t="shared" ref="I75:I108" si="7">IF(C$63="-","--",IF(C75="--","--",IF(E75="","",IF(E75="n","nem vizsgázott",CONCATENATE(N75," (",M75,")")))))</f>
        <v>--</v>
      </c>
      <c r="K75" s="5">
        <f t="shared" ref="K75:K108" si="8">(IF(E75="",0,IF(E75="--",0,E75))*K$71)/100</f>
        <v>0</v>
      </c>
      <c r="M75" s="86" t="str">
        <f t="shared" ref="M75:M108" si="9">IF(C$63="-","",E75)</f>
        <v/>
      </c>
      <c r="N75" s="86" t="e">
        <f t="shared" ref="N75:N108" si="10">VLOOKUP(M75,$P$15:$Q$19,2)</f>
        <v>#N/A</v>
      </c>
      <c r="O75" s="106"/>
      <c r="P75" s="26">
        <v>2</v>
      </c>
      <c r="Q75" s="26" t="s">
        <v>7476</v>
      </c>
    </row>
    <row r="76" spans="1:17" ht="12.2" customHeight="1" x14ac:dyDescent="0.25">
      <c r="A76" s="435">
        <v>3</v>
      </c>
      <c r="B76" s="117" t="str">
        <f t="shared" si="4"/>
        <v>--</v>
      </c>
      <c r="C76" s="117" t="str">
        <f t="shared" si="5"/>
        <v>--</v>
      </c>
      <c r="D76" s="440" t="str">
        <f t="shared" si="6"/>
        <v>--</v>
      </c>
      <c r="E76" s="781" t="str">
        <f>IF(C76="--","--",IF('Részletes oszt ív'!F10="","",'Részletes oszt ív'!F10))</f>
        <v>--</v>
      </c>
      <c r="F76" s="781"/>
      <c r="G76" s="781"/>
      <c r="H76" s="781"/>
      <c r="I76" s="239" t="str">
        <f t="shared" si="7"/>
        <v>--</v>
      </c>
      <c r="K76" s="5">
        <f t="shared" si="8"/>
        <v>0</v>
      </c>
      <c r="M76" s="86" t="str">
        <f t="shared" si="9"/>
        <v/>
      </c>
      <c r="N76" s="86" t="e">
        <f t="shared" si="10"/>
        <v>#N/A</v>
      </c>
      <c r="O76" s="106"/>
      <c r="P76" s="26">
        <v>3</v>
      </c>
      <c r="Q76" s="26" t="s">
        <v>7477</v>
      </c>
    </row>
    <row r="77" spans="1:17" ht="12.2" customHeight="1" x14ac:dyDescent="0.25">
      <c r="A77" s="435">
        <v>4</v>
      </c>
      <c r="B77" s="117" t="str">
        <f t="shared" si="4"/>
        <v>--</v>
      </c>
      <c r="C77" s="117" t="str">
        <f t="shared" si="5"/>
        <v>--</v>
      </c>
      <c r="D77" s="440" t="str">
        <f t="shared" si="6"/>
        <v>--</v>
      </c>
      <c r="E77" s="781" t="str">
        <f>IF(C77="--","--",IF('Részletes oszt ív'!F11="","",'Részletes oszt ív'!F11))</f>
        <v>--</v>
      </c>
      <c r="F77" s="781"/>
      <c r="G77" s="781"/>
      <c r="H77" s="781"/>
      <c r="I77" s="239" t="str">
        <f t="shared" si="7"/>
        <v>--</v>
      </c>
      <c r="K77" s="5">
        <f t="shared" si="8"/>
        <v>0</v>
      </c>
      <c r="M77" s="86" t="str">
        <f t="shared" si="9"/>
        <v/>
      </c>
      <c r="N77" s="86" t="e">
        <f t="shared" si="10"/>
        <v>#N/A</v>
      </c>
      <c r="O77" s="106"/>
      <c r="P77" s="26">
        <v>4</v>
      </c>
      <c r="Q77" s="26" t="s">
        <v>7478</v>
      </c>
    </row>
    <row r="78" spans="1:17" ht="12.2" customHeight="1" x14ac:dyDescent="0.25">
      <c r="A78" s="435">
        <v>5</v>
      </c>
      <c r="B78" s="117" t="str">
        <f t="shared" si="4"/>
        <v>--</v>
      </c>
      <c r="C78" s="117" t="str">
        <f t="shared" si="5"/>
        <v>--</v>
      </c>
      <c r="D78" s="440" t="str">
        <f t="shared" si="6"/>
        <v>--</v>
      </c>
      <c r="E78" s="781" t="str">
        <f>IF(C78="--","--",IF('Részletes oszt ív'!F12="","",'Részletes oszt ív'!F12))</f>
        <v>--</v>
      </c>
      <c r="F78" s="781"/>
      <c r="G78" s="781"/>
      <c r="H78" s="781"/>
      <c r="I78" s="239" t="str">
        <f t="shared" si="7"/>
        <v>--</v>
      </c>
      <c r="K78" s="5">
        <f t="shared" si="8"/>
        <v>0</v>
      </c>
      <c r="M78" s="86" t="str">
        <f t="shared" si="9"/>
        <v/>
      </c>
      <c r="N78" s="86" t="e">
        <f t="shared" si="10"/>
        <v>#N/A</v>
      </c>
      <c r="O78" s="106"/>
      <c r="P78" s="26">
        <v>5</v>
      </c>
      <c r="Q78" s="26" t="s">
        <v>7479</v>
      </c>
    </row>
    <row r="79" spans="1:17" ht="12.2" customHeight="1" x14ac:dyDescent="0.25">
      <c r="A79" s="435">
        <v>6</v>
      </c>
      <c r="B79" s="117" t="str">
        <f t="shared" si="4"/>
        <v>--</v>
      </c>
      <c r="C79" s="117" t="str">
        <f t="shared" si="5"/>
        <v>--</v>
      </c>
      <c r="D79" s="440" t="str">
        <f t="shared" si="6"/>
        <v>--</v>
      </c>
      <c r="E79" s="781" t="str">
        <f>IF(C79="--","--",IF('Részletes oszt ív'!F13="","",'Részletes oszt ív'!F13))</f>
        <v>--</v>
      </c>
      <c r="F79" s="781"/>
      <c r="G79" s="781"/>
      <c r="H79" s="781"/>
      <c r="I79" s="239" t="str">
        <f t="shared" si="7"/>
        <v>--</v>
      </c>
      <c r="K79" s="5">
        <f t="shared" si="8"/>
        <v>0</v>
      </c>
      <c r="M79" s="86" t="str">
        <f t="shared" si="9"/>
        <v/>
      </c>
      <c r="N79" s="86" t="e">
        <f t="shared" si="10"/>
        <v>#N/A</v>
      </c>
      <c r="O79" s="104"/>
    </row>
    <row r="80" spans="1:17" ht="12.2" customHeight="1" x14ac:dyDescent="0.25">
      <c r="A80" s="435">
        <v>7</v>
      </c>
      <c r="B80" s="117" t="str">
        <f t="shared" si="4"/>
        <v>--</v>
      </c>
      <c r="C80" s="117" t="str">
        <f t="shared" si="5"/>
        <v>--</v>
      </c>
      <c r="D80" s="440" t="str">
        <f t="shared" si="6"/>
        <v>--</v>
      </c>
      <c r="E80" s="781" t="str">
        <f>IF(C80="--","--",IF('Részletes oszt ív'!F14="","",'Részletes oszt ív'!F14))</f>
        <v>--</v>
      </c>
      <c r="F80" s="781"/>
      <c r="G80" s="781"/>
      <c r="H80" s="781"/>
      <c r="I80" s="239" t="str">
        <f t="shared" si="7"/>
        <v>--</v>
      </c>
      <c r="K80" s="5">
        <f t="shared" si="8"/>
        <v>0</v>
      </c>
      <c r="M80" s="86" t="str">
        <f t="shared" si="9"/>
        <v/>
      </c>
      <c r="N80" s="86" t="e">
        <f t="shared" si="10"/>
        <v>#N/A</v>
      </c>
      <c r="O80" s="104"/>
    </row>
    <row r="81" spans="1:15" ht="12.2" customHeight="1" x14ac:dyDescent="0.25">
      <c r="A81" s="435">
        <v>8</v>
      </c>
      <c r="B81" s="117" t="str">
        <f t="shared" si="4"/>
        <v>--</v>
      </c>
      <c r="C81" s="117" t="str">
        <f t="shared" si="5"/>
        <v>--</v>
      </c>
      <c r="D81" s="440" t="str">
        <f t="shared" si="6"/>
        <v>--</v>
      </c>
      <c r="E81" s="781" t="str">
        <f>IF(C81="--","--",IF('Részletes oszt ív'!F15="","",'Részletes oszt ív'!F15))</f>
        <v>--</v>
      </c>
      <c r="F81" s="781"/>
      <c r="G81" s="781"/>
      <c r="H81" s="781"/>
      <c r="I81" s="239" t="str">
        <f t="shared" si="7"/>
        <v>--</v>
      </c>
      <c r="K81" s="5">
        <f t="shared" si="8"/>
        <v>0</v>
      </c>
      <c r="M81" s="86" t="str">
        <f t="shared" si="9"/>
        <v/>
      </c>
      <c r="N81" s="86" t="e">
        <f t="shared" si="10"/>
        <v>#N/A</v>
      </c>
      <c r="O81" s="104"/>
    </row>
    <row r="82" spans="1:15" ht="12.2" customHeight="1" x14ac:dyDescent="0.25">
      <c r="A82" s="435">
        <v>9</v>
      </c>
      <c r="B82" s="117" t="str">
        <f t="shared" si="4"/>
        <v>--</v>
      </c>
      <c r="C82" s="117" t="str">
        <f t="shared" si="5"/>
        <v>--</v>
      </c>
      <c r="D82" s="440" t="str">
        <f t="shared" si="6"/>
        <v>--</v>
      </c>
      <c r="E82" s="781" t="str">
        <f>IF(C82="--","--",IF('Részletes oszt ív'!F16="","",'Részletes oszt ív'!F16))</f>
        <v>--</v>
      </c>
      <c r="F82" s="781"/>
      <c r="G82" s="781"/>
      <c r="H82" s="781"/>
      <c r="I82" s="239" t="str">
        <f t="shared" si="7"/>
        <v>--</v>
      </c>
      <c r="K82" s="5">
        <f t="shared" si="8"/>
        <v>0</v>
      </c>
      <c r="M82" s="86" t="str">
        <f t="shared" si="9"/>
        <v/>
      </c>
      <c r="N82" s="86" t="e">
        <f t="shared" si="10"/>
        <v>#N/A</v>
      </c>
      <c r="O82" s="104"/>
    </row>
    <row r="83" spans="1:15" ht="12.2" customHeight="1" x14ac:dyDescent="0.25">
      <c r="A83" s="435">
        <v>10</v>
      </c>
      <c r="B83" s="117" t="str">
        <f t="shared" si="4"/>
        <v>--</v>
      </c>
      <c r="C83" s="117" t="str">
        <f t="shared" si="5"/>
        <v>--</v>
      </c>
      <c r="D83" s="440" t="str">
        <f t="shared" si="6"/>
        <v>--</v>
      </c>
      <c r="E83" s="781" t="str">
        <f>IF(C83="--","--",IF('Részletes oszt ív'!F17="","",'Részletes oszt ív'!F17))</f>
        <v>--</v>
      </c>
      <c r="F83" s="781"/>
      <c r="G83" s="781"/>
      <c r="H83" s="781"/>
      <c r="I83" s="239" t="str">
        <f t="shared" si="7"/>
        <v>--</v>
      </c>
      <c r="K83" s="5">
        <f t="shared" si="8"/>
        <v>0</v>
      </c>
      <c r="M83" s="86" t="str">
        <f t="shared" si="9"/>
        <v/>
      </c>
      <c r="N83" s="86" t="e">
        <f t="shared" si="10"/>
        <v>#N/A</v>
      </c>
      <c r="O83" s="104"/>
    </row>
    <row r="84" spans="1:15" ht="12.2" customHeight="1" x14ac:dyDescent="0.25">
      <c r="A84" s="435">
        <v>11</v>
      </c>
      <c r="B84" s="117" t="str">
        <f t="shared" si="4"/>
        <v>--</v>
      </c>
      <c r="C84" s="117" t="str">
        <f t="shared" si="5"/>
        <v>--</v>
      </c>
      <c r="D84" s="440" t="str">
        <f t="shared" si="6"/>
        <v>--</v>
      </c>
      <c r="E84" s="781" t="str">
        <f>IF(C84="--","--",IF('Részletes oszt ív'!F18="","",'Részletes oszt ív'!F18))</f>
        <v>--</v>
      </c>
      <c r="F84" s="781"/>
      <c r="G84" s="781"/>
      <c r="H84" s="781"/>
      <c r="I84" s="239" t="str">
        <f t="shared" si="7"/>
        <v>--</v>
      </c>
      <c r="K84" s="5">
        <f t="shared" si="8"/>
        <v>0</v>
      </c>
      <c r="M84" s="86" t="str">
        <f t="shared" si="9"/>
        <v/>
      </c>
      <c r="N84" s="86" t="e">
        <f t="shared" si="10"/>
        <v>#N/A</v>
      </c>
      <c r="O84" s="104"/>
    </row>
    <row r="85" spans="1:15" ht="12.2" customHeight="1" x14ac:dyDescent="0.25">
      <c r="A85" s="435">
        <v>12</v>
      </c>
      <c r="B85" s="117" t="str">
        <f t="shared" si="4"/>
        <v>--</v>
      </c>
      <c r="C85" s="117" t="str">
        <f t="shared" si="5"/>
        <v>--</v>
      </c>
      <c r="D85" s="440" t="str">
        <f t="shared" si="6"/>
        <v>--</v>
      </c>
      <c r="E85" s="781" t="str">
        <f>IF(C85="--","--",IF('Részletes oszt ív'!F19="","",'Részletes oszt ív'!F19))</f>
        <v>--</v>
      </c>
      <c r="F85" s="781"/>
      <c r="G85" s="781"/>
      <c r="H85" s="781"/>
      <c r="I85" s="239" t="str">
        <f t="shared" si="7"/>
        <v>--</v>
      </c>
      <c r="K85" s="5">
        <f t="shared" si="8"/>
        <v>0</v>
      </c>
      <c r="M85" s="86" t="str">
        <f t="shared" si="9"/>
        <v/>
      </c>
      <c r="N85" s="86" t="e">
        <f t="shared" si="10"/>
        <v>#N/A</v>
      </c>
      <c r="O85" s="104"/>
    </row>
    <row r="86" spans="1:15" ht="12.2" customHeight="1" x14ac:dyDescent="0.25">
      <c r="A86" s="435">
        <v>13</v>
      </c>
      <c r="B86" s="117" t="str">
        <f t="shared" si="4"/>
        <v>--</v>
      </c>
      <c r="C86" s="117" t="str">
        <f t="shared" si="5"/>
        <v>--</v>
      </c>
      <c r="D86" s="440" t="str">
        <f t="shared" si="6"/>
        <v>--</v>
      </c>
      <c r="E86" s="781" t="str">
        <f>IF(C86="--","--",IF('Részletes oszt ív'!F20="","",'Részletes oszt ív'!F20))</f>
        <v>--</v>
      </c>
      <c r="F86" s="781"/>
      <c r="G86" s="781"/>
      <c r="H86" s="781"/>
      <c r="I86" s="239" t="str">
        <f t="shared" si="7"/>
        <v>--</v>
      </c>
      <c r="K86" s="5">
        <f t="shared" si="8"/>
        <v>0</v>
      </c>
      <c r="M86" s="86" t="str">
        <f t="shared" si="9"/>
        <v/>
      </c>
      <c r="N86" s="86" t="e">
        <f t="shared" si="10"/>
        <v>#N/A</v>
      </c>
      <c r="O86" s="104"/>
    </row>
    <row r="87" spans="1:15" ht="12.2" customHeight="1" x14ac:dyDescent="0.25">
      <c r="A87" s="435">
        <v>14</v>
      </c>
      <c r="B87" s="117" t="str">
        <f t="shared" si="4"/>
        <v>--</v>
      </c>
      <c r="C87" s="117" t="str">
        <f t="shared" si="5"/>
        <v>--</v>
      </c>
      <c r="D87" s="440" t="str">
        <f t="shared" si="6"/>
        <v>--</v>
      </c>
      <c r="E87" s="781" t="str">
        <f>IF(C87="--","--",IF('Részletes oszt ív'!F21="","",'Részletes oszt ív'!F21))</f>
        <v>--</v>
      </c>
      <c r="F87" s="781"/>
      <c r="G87" s="781"/>
      <c r="H87" s="781"/>
      <c r="I87" s="239" t="str">
        <f t="shared" si="7"/>
        <v>--</v>
      </c>
      <c r="K87" s="5">
        <f t="shared" si="8"/>
        <v>0</v>
      </c>
      <c r="M87" s="86" t="str">
        <f t="shared" si="9"/>
        <v/>
      </c>
      <c r="N87" s="86" t="e">
        <f t="shared" si="10"/>
        <v>#N/A</v>
      </c>
      <c r="O87" s="104"/>
    </row>
    <row r="88" spans="1:15" ht="12.2" customHeight="1" x14ac:dyDescent="0.25">
      <c r="A88" s="435">
        <v>15</v>
      </c>
      <c r="B88" s="117" t="str">
        <f t="shared" si="4"/>
        <v>--</v>
      </c>
      <c r="C88" s="117" t="str">
        <f t="shared" si="5"/>
        <v>--</v>
      </c>
      <c r="D88" s="440" t="str">
        <f t="shared" si="6"/>
        <v>--</v>
      </c>
      <c r="E88" s="781" t="str">
        <f>IF(C88="--","--",IF('Részletes oszt ív'!F22="","",'Részletes oszt ív'!F22))</f>
        <v>--</v>
      </c>
      <c r="F88" s="781"/>
      <c r="G88" s="781"/>
      <c r="H88" s="781"/>
      <c r="I88" s="239" t="str">
        <f t="shared" si="7"/>
        <v>--</v>
      </c>
      <c r="K88" s="5">
        <f t="shared" si="8"/>
        <v>0</v>
      </c>
      <c r="M88" s="86" t="str">
        <f t="shared" si="9"/>
        <v/>
      </c>
      <c r="N88" s="86" t="e">
        <f t="shared" si="10"/>
        <v>#N/A</v>
      </c>
      <c r="O88" s="104"/>
    </row>
    <row r="89" spans="1:15" ht="12.2" customHeight="1" x14ac:dyDescent="0.25">
      <c r="A89" s="435">
        <v>16</v>
      </c>
      <c r="B89" s="117" t="str">
        <f t="shared" si="4"/>
        <v>--</v>
      </c>
      <c r="C89" s="117" t="str">
        <f t="shared" si="5"/>
        <v>--</v>
      </c>
      <c r="D89" s="440" t="str">
        <f t="shared" si="6"/>
        <v>--</v>
      </c>
      <c r="E89" s="781" t="str">
        <f>IF(C89="--","--",IF('Részletes oszt ív'!F23="","",'Részletes oszt ív'!F23))</f>
        <v>--</v>
      </c>
      <c r="F89" s="781"/>
      <c r="G89" s="781"/>
      <c r="H89" s="781"/>
      <c r="I89" s="239" t="str">
        <f t="shared" si="7"/>
        <v>--</v>
      </c>
      <c r="K89" s="5">
        <f t="shared" si="8"/>
        <v>0</v>
      </c>
      <c r="M89" s="86" t="str">
        <f t="shared" si="9"/>
        <v/>
      </c>
      <c r="N89" s="86" t="e">
        <f t="shared" si="10"/>
        <v>#N/A</v>
      </c>
      <c r="O89" s="104"/>
    </row>
    <row r="90" spans="1:15" ht="12.2" customHeight="1" x14ac:dyDescent="0.25">
      <c r="A90" s="435">
        <v>17</v>
      </c>
      <c r="B90" s="117" t="str">
        <f t="shared" si="4"/>
        <v>--</v>
      </c>
      <c r="C90" s="117" t="str">
        <f t="shared" si="5"/>
        <v>--</v>
      </c>
      <c r="D90" s="440" t="str">
        <f t="shared" si="6"/>
        <v>--</v>
      </c>
      <c r="E90" s="781" t="str">
        <f>IF(C90="--","--",IF('Részletes oszt ív'!F24="","",'Részletes oszt ív'!F24))</f>
        <v>--</v>
      </c>
      <c r="F90" s="781"/>
      <c r="G90" s="781"/>
      <c r="H90" s="781"/>
      <c r="I90" s="239" t="str">
        <f t="shared" si="7"/>
        <v>--</v>
      </c>
      <c r="K90" s="5">
        <f t="shared" si="8"/>
        <v>0</v>
      </c>
      <c r="M90" s="86" t="str">
        <f t="shared" si="9"/>
        <v/>
      </c>
      <c r="N90" s="86" t="e">
        <f t="shared" si="10"/>
        <v>#N/A</v>
      </c>
      <c r="O90" s="104"/>
    </row>
    <row r="91" spans="1:15" ht="12.2" customHeight="1" x14ac:dyDescent="0.25">
      <c r="A91" s="435">
        <v>18</v>
      </c>
      <c r="B91" s="117" t="str">
        <f t="shared" si="4"/>
        <v>--</v>
      </c>
      <c r="C91" s="117" t="str">
        <f t="shared" si="5"/>
        <v>--</v>
      </c>
      <c r="D91" s="440" t="str">
        <f t="shared" si="6"/>
        <v>--</v>
      </c>
      <c r="E91" s="781" t="str">
        <f>IF(C91="--","--",IF('Részletes oszt ív'!F25="","",'Részletes oszt ív'!F25))</f>
        <v>--</v>
      </c>
      <c r="F91" s="781"/>
      <c r="G91" s="781"/>
      <c r="H91" s="781"/>
      <c r="I91" s="239" t="str">
        <f t="shared" si="7"/>
        <v>--</v>
      </c>
      <c r="K91" s="5">
        <f t="shared" si="8"/>
        <v>0</v>
      </c>
      <c r="M91" s="86" t="str">
        <f t="shared" si="9"/>
        <v/>
      </c>
      <c r="N91" s="86" t="e">
        <f t="shared" si="10"/>
        <v>#N/A</v>
      </c>
      <c r="O91" s="104"/>
    </row>
    <row r="92" spans="1:15" ht="12.2" customHeight="1" x14ac:dyDescent="0.25">
      <c r="A92" s="435">
        <v>19</v>
      </c>
      <c r="B92" s="117" t="str">
        <f t="shared" si="4"/>
        <v>--</v>
      </c>
      <c r="C92" s="117" t="str">
        <f t="shared" si="5"/>
        <v>--</v>
      </c>
      <c r="D92" s="440" t="str">
        <f t="shared" si="6"/>
        <v>--</v>
      </c>
      <c r="E92" s="781" t="str">
        <f>IF(C92="--","--",IF('Részletes oszt ív'!F26="","",'Részletes oszt ív'!F26))</f>
        <v>--</v>
      </c>
      <c r="F92" s="781"/>
      <c r="G92" s="781"/>
      <c r="H92" s="781"/>
      <c r="I92" s="239" t="str">
        <f t="shared" si="7"/>
        <v>--</v>
      </c>
      <c r="K92" s="5">
        <f t="shared" si="8"/>
        <v>0</v>
      </c>
      <c r="M92" s="86" t="str">
        <f t="shared" si="9"/>
        <v/>
      </c>
      <c r="N92" s="86" t="e">
        <f t="shared" si="10"/>
        <v>#N/A</v>
      </c>
      <c r="O92" s="104"/>
    </row>
    <row r="93" spans="1:15" ht="12.2" customHeight="1" x14ac:dyDescent="0.25">
      <c r="A93" s="435">
        <v>20</v>
      </c>
      <c r="B93" s="117" t="str">
        <f t="shared" si="4"/>
        <v>--</v>
      </c>
      <c r="C93" s="117" t="str">
        <f t="shared" si="5"/>
        <v>--</v>
      </c>
      <c r="D93" s="440" t="str">
        <f t="shared" si="6"/>
        <v>--</v>
      </c>
      <c r="E93" s="781" t="str">
        <f>IF(C93="--","--",IF('Részletes oszt ív'!F27="","",'Részletes oszt ív'!F27))</f>
        <v>--</v>
      </c>
      <c r="F93" s="781"/>
      <c r="G93" s="781"/>
      <c r="H93" s="781"/>
      <c r="I93" s="239" t="str">
        <f t="shared" si="7"/>
        <v>--</v>
      </c>
      <c r="K93" s="5">
        <f t="shared" si="8"/>
        <v>0</v>
      </c>
      <c r="M93" s="86" t="str">
        <f t="shared" si="9"/>
        <v/>
      </c>
      <c r="N93" s="86" t="e">
        <f t="shared" si="10"/>
        <v>#N/A</v>
      </c>
      <c r="O93" s="104"/>
    </row>
    <row r="94" spans="1:15" ht="12.2" customHeight="1" x14ac:dyDescent="0.25">
      <c r="A94" s="435">
        <v>21</v>
      </c>
      <c r="B94" s="117" t="str">
        <f t="shared" si="4"/>
        <v>--</v>
      </c>
      <c r="C94" s="117" t="str">
        <f t="shared" si="5"/>
        <v>--</v>
      </c>
      <c r="D94" s="440" t="str">
        <f t="shared" si="6"/>
        <v>--</v>
      </c>
      <c r="E94" s="781" t="str">
        <f>IF(C94="--","--",IF('Részletes oszt ív'!F28="","",'Részletes oszt ív'!F28))</f>
        <v>--</v>
      </c>
      <c r="F94" s="781"/>
      <c r="G94" s="781"/>
      <c r="H94" s="781"/>
      <c r="I94" s="239" t="str">
        <f t="shared" si="7"/>
        <v>--</v>
      </c>
      <c r="K94" s="5">
        <f t="shared" si="8"/>
        <v>0</v>
      </c>
      <c r="M94" s="86" t="str">
        <f t="shared" si="9"/>
        <v/>
      </c>
      <c r="N94" s="86" t="e">
        <f t="shared" si="10"/>
        <v>#N/A</v>
      </c>
      <c r="O94" s="104"/>
    </row>
    <row r="95" spans="1:15" ht="12.2" customHeight="1" x14ac:dyDescent="0.25">
      <c r="A95" s="435">
        <v>22</v>
      </c>
      <c r="B95" s="117" t="str">
        <f t="shared" si="4"/>
        <v>--</v>
      </c>
      <c r="C95" s="117" t="str">
        <f t="shared" si="5"/>
        <v>--</v>
      </c>
      <c r="D95" s="440" t="str">
        <f t="shared" si="6"/>
        <v>--</v>
      </c>
      <c r="E95" s="781" t="str">
        <f>IF(C95="--","--",IF('Részletes oszt ív'!F29="","",'Részletes oszt ív'!F29))</f>
        <v>--</v>
      </c>
      <c r="F95" s="781"/>
      <c r="G95" s="781"/>
      <c r="H95" s="781"/>
      <c r="I95" s="239" t="str">
        <f t="shared" si="7"/>
        <v>--</v>
      </c>
      <c r="K95" s="5">
        <f t="shared" si="8"/>
        <v>0</v>
      </c>
      <c r="M95" s="86" t="str">
        <f t="shared" si="9"/>
        <v/>
      </c>
      <c r="N95" s="86" t="e">
        <f t="shared" si="10"/>
        <v>#N/A</v>
      </c>
      <c r="O95" s="104"/>
    </row>
    <row r="96" spans="1:15" ht="12.2" customHeight="1" x14ac:dyDescent="0.25">
      <c r="A96" s="435">
        <v>23</v>
      </c>
      <c r="B96" s="117" t="str">
        <f t="shared" si="4"/>
        <v>--</v>
      </c>
      <c r="C96" s="117" t="str">
        <f t="shared" si="5"/>
        <v>--</v>
      </c>
      <c r="D96" s="440" t="str">
        <f t="shared" si="6"/>
        <v>--</v>
      </c>
      <c r="E96" s="781" t="str">
        <f>IF(C96="--","--",IF('Részletes oszt ív'!F30="","",'Részletes oszt ív'!F30))</f>
        <v>--</v>
      </c>
      <c r="F96" s="781"/>
      <c r="G96" s="781"/>
      <c r="H96" s="781"/>
      <c r="I96" s="239" t="str">
        <f t="shared" si="7"/>
        <v>--</v>
      </c>
      <c r="K96" s="5">
        <f t="shared" si="8"/>
        <v>0</v>
      </c>
      <c r="M96" s="86" t="str">
        <f t="shared" si="9"/>
        <v/>
      </c>
      <c r="N96" s="86" t="e">
        <f t="shared" si="10"/>
        <v>#N/A</v>
      </c>
      <c r="O96" s="104"/>
    </row>
    <row r="97" spans="1:15" ht="12.2" customHeight="1" x14ac:dyDescent="0.25">
      <c r="A97" s="435">
        <v>24</v>
      </c>
      <c r="B97" s="117" t="str">
        <f t="shared" si="4"/>
        <v>--</v>
      </c>
      <c r="C97" s="117" t="str">
        <f t="shared" si="5"/>
        <v>--</v>
      </c>
      <c r="D97" s="440" t="str">
        <f t="shared" si="6"/>
        <v>--</v>
      </c>
      <c r="E97" s="781" t="str">
        <f>IF(C97="--","--",IF('Részletes oszt ív'!F31="","",'Részletes oszt ív'!F31))</f>
        <v>--</v>
      </c>
      <c r="F97" s="781"/>
      <c r="G97" s="781"/>
      <c r="H97" s="781"/>
      <c r="I97" s="239" t="str">
        <f t="shared" si="7"/>
        <v>--</v>
      </c>
      <c r="K97" s="5">
        <f t="shared" si="8"/>
        <v>0</v>
      </c>
      <c r="M97" s="86" t="str">
        <f t="shared" si="9"/>
        <v/>
      </c>
      <c r="N97" s="86" t="e">
        <f t="shared" si="10"/>
        <v>#N/A</v>
      </c>
      <c r="O97" s="104"/>
    </row>
    <row r="98" spans="1:15" ht="12.2" customHeight="1" x14ac:dyDescent="0.25">
      <c r="A98" s="435">
        <v>25</v>
      </c>
      <c r="B98" s="117" t="str">
        <f t="shared" si="4"/>
        <v>--</v>
      </c>
      <c r="C98" s="117" t="str">
        <f t="shared" si="5"/>
        <v>--</v>
      </c>
      <c r="D98" s="440" t="str">
        <f t="shared" si="6"/>
        <v>--</v>
      </c>
      <c r="E98" s="781" t="str">
        <f>IF(C98="--","--",IF('Részletes oszt ív'!F32="","",'Részletes oszt ív'!F32))</f>
        <v>--</v>
      </c>
      <c r="F98" s="781"/>
      <c r="G98" s="781"/>
      <c r="H98" s="781"/>
      <c r="I98" s="239" t="str">
        <f t="shared" si="7"/>
        <v>--</v>
      </c>
      <c r="K98" s="5">
        <f t="shared" si="8"/>
        <v>0</v>
      </c>
      <c r="M98" s="86" t="str">
        <f t="shared" si="9"/>
        <v/>
      </c>
      <c r="N98" s="86" t="e">
        <f t="shared" si="10"/>
        <v>#N/A</v>
      </c>
      <c r="O98" s="104"/>
    </row>
    <row r="99" spans="1:15" ht="12.2" customHeight="1" x14ac:dyDescent="0.25">
      <c r="A99" s="435">
        <v>26</v>
      </c>
      <c r="B99" s="117" t="str">
        <f t="shared" si="4"/>
        <v>--</v>
      </c>
      <c r="C99" s="117" t="str">
        <f t="shared" si="5"/>
        <v>--</v>
      </c>
      <c r="D99" s="440" t="str">
        <f t="shared" si="6"/>
        <v>--</v>
      </c>
      <c r="E99" s="781" t="str">
        <f>IF(C99="--","--",IF('Részletes oszt ív'!F33="","",'Részletes oszt ív'!F33))</f>
        <v>--</v>
      </c>
      <c r="F99" s="781"/>
      <c r="G99" s="781"/>
      <c r="H99" s="781"/>
      <c r="I99" s="239" t="str">
        <f t="shared" si="7"/>
        <v>--</v>
      </c>
      <c r="K99" s="5">
        <f t="shared" si="8"/>
        <v>0</v>
      </c>
      <c r="M99" s="86" t="str">
        <f t="shared" si="9"/>
        <v/>
      </c>
      <c r="N99" s="86" t="e">
        <f t="shared" si="10"/>
        <v>#N/A</v>
      </c>
      <c r="O99" s="104"/>
    </row>
    <row r="100" spans="1:15" ht="12.2" customHeight="1" x14ac:dyDescent="0.25">
      <c r="A100" s="435">
        <v>27</v>
      </c>
      <c r="B100" s="117" t="str">
        <f t="shared" si="4"/>
        <v>--</v>
      </c>
      <c r="C100" s="117" t="str">
        <f t="shared" si="5"/>
        <v>--</v>
      </c>
      <c r="D100" s="440" t="str">
        <f t="shared" si="6"/>
        <v>--</v>
      </c>
      <c r="E100" s="781" t="str">
        <f>IF(C100="--","--",IF('Részletes oszt ív'!F34="","",'Részletes oszt ív'!F34))</f>
        <v>--</v>
      </c>
      <c r="F100" s="781"/>
      <c r="G100" s="781"/>
      <c r="H100" s="781"/>
      <c r="I100" s="239" t="str">
        <f t="shared" si="7"/>
        <v>--</v>
      </c>
      <c r="K100" s="5">
        <f t="shared" si="8"/>
        <v>0</v>
      </c>
      <c r="M100" s="86" t="str">
        <f t="shared" si="9"/>
        <v/>
      </c>
      <c r="N100" s="86" t="e">
        <f t="shared" si="10"/>
        <v>#N/A</v>
      </c>
      <c r="O100" s="104"/>
    </row>
    <row r="101" spans="1:15" ht="12.2" customHeight="1" x14ac:dyDescent="0.25">
      <c r="A101" s="435">
        <v>28</v>
      </c>
      <c r="B101" s="117" t="str">
        <f t="shared" si="4"/>
        <v>--</v>
      </c>
      <c r="C101" s="117" t="str">
        <f t="shared" si="5"/>
        <v>--</v>
      </c>
      <c r="D101" s="440" t="str">
        <f t="shared" si="6"/>
        <v>--</v>
      </c>
      <c r="E101" s="781" t="str">
        <f>IF(C101="--","--",IF('Részletes oszt ív'!F35="","",'Részletes oszt ív'!F35))</f>
        <v>--</v>
      </c>
      <c r="F101" s="781"/>
      <c r="G101" s="781"/>
      <c r="H101" s="781"/>
      <c r="I101" s="239" t="str">
        <f t="shared" si="7"/>
        <v>--</v>
      </c>
      <c r="K101" s="5">
        <f t="shared" si="8"/>
        <v>0</v>
      </c>
      <c r="M101" s="86" t="str">
        <f t="shared" si="9"/>
        <v/>
      </c>
      <c r="N101" s="86" t="e">
        <f t="shared" si="10"/>
        <v>#N/A</v>
      </c>
      <c r="O101" s="104"/>
    </row>
    <row r="102" spans="1:15" ht="12.2" customHeight="1" x14ac:dyDescent="0.25">
      <c r="A102" s="435">
        <v>29</v>
      </c>
      <c r="B102" s="117" t="str">
        <f t="shared" si="4"/>
        <v>--</v>
      </c>
      <c r="C102" s="117" t="str">
        <f t="shared" si="5"/>
        <v>--</v>
      </c>
      <c r="D102" s="440" t="str">
        <f t="shared" si="6"/>
        <v>--</v>
      </c>
      <c r="E102" s="781" t="str">
        <f>IF(C102="--","--",IF('Részletes oszt ív'!F36="","",'Részletes oszt ív'!F36))</f>
        <v>--</v>
      </c>
      <c r="F102" s="781"/>
      <c r="G102" s="781"/>
      <c r="H102" s="781"/>
      <c r="I102" s="239" t="str">
        <f t="shared" si="7"/>
        <v>--</v>
      </c>
      <c r="K102" s="5">
        <f t="shared" si="8"/>
        <v>0</v>
      </c>
      <c r="M102" s="86" t="str">
        <f t="shared" si="9"/>
        <v/>
      </c>
      <c r="N102" s="86" t="e">
        <f t="shared" si="10"/>
        <v>#N/A</v>
      </c>
      <c r="O102" s="104"/>
    </row>
    <row r="103" spans="1:15" ht="12.2" customHeight="1" x14ac:dyDescent="0.25">
      <c r="A103" s="435">
        <v>30</v>
      </c>
      <c r="B103" s="117" t="str">
        <f t="shared" si="4"/>
        <v>--</v>
      </c>
      <c r="C103" s="117" t="str">
        <f t="shared" si="5"/>
        <v>--</v>
      </c>
      <c r="D103" s="440" t="str">
        <f t="shared" si="6"/>
        <v>--</v>
      </c>
      <c r="E103" s="781" t="str">
        <f>IF(C103="--","--",IF('Részletes oszt ív'!F37="","",'Részletes oszt ív'!F37))</f>
        <v>--</v>
      </c>
      <c r="F103" s="781"/>
      <c r="G103" s="781"/>
      <c r="H103" s="781"/>
      <c r="I103" s="239" t="str">
        <f t="shared" si="7"/>
        <v>--</v>
      </c>
      <c r="K103" s="5">
        <f t="shared" si="8"/>
        <v>0</v>
      </c>
      <c r="M103" s="86" t="str">
        <f t="shared" si="9"/>
        <v/>
      </c>
      <c r="N103" s="86" t="e">
        <f t="shared" si="10"/>
        <v>#N/A</v>
      </c>
      <c r="O103" s="104"/>
    </row>
    <row r="104" spans="1:15" ht="12.2" customHeight="1" x14ac:dyDescent="0.25">
      <c r="A104" s="435">
        <v>31</v>
      </c>
      <c r="B104" s="117" t="str">
        <f t="shared" si="4"/>
        <v>--</v>
      </c>
      <c r="C104" s="117" t="str">
        <f t="shared" si="5"/>
        <v>--</v>
      </c>
      <c r="D104" s="440" t="str">
        <f t="shared" si="6"/>
        <v>--</v>
      </c>
      <c r="E104" s="781" t="str">
        <f>IF(C104="--","--",IF('Részletes oszt ív'!F38="","",'Részletes oszt ív'!F38))</f>
        <v>--</v>
      </c>
      <c r="F104" s="781"/>
      <c r="G104" s="781"/>
      <c r="H104" s="781"/>
      <c r="I104" s="239" t="str">
        <f t="shared" si="7"/>
        <v>--</v>
      </c>
      <c r="K104" s="5">
        <f t="shared" si="8"/>
        <v>0</v>
      </c>
      <c r="M104" s="86" t="str">
        <f t="shared" si="9"/>
        <v/>
      </c>
      <c r="N104" s="86" t="e">
        <f t="shared" si="10"/>
        <v>#N/A</v>
      </c>
      <c r="O104" s="104"/>
    </row>
    <row r="105" spans="1:15" ht="12.2" customHeight="1" x14ac:dyDescent="0.25">
      <c r="A105" s="435">
        <v>32</v>
      </c>
      <c r="B105" s="117" t="str">
        <f t="shared" si="4"/>
        <v>--</v>
      </c>
      <c r="C105" s="117" t="str">
        <f t="shared" si="5"/>
        <v>--</v>
      </c>
      <c r="D105" s="440" t="str">
        <f t="shared" si="6"/>
        <v>--</v>
      </c>
      <c r="E105" s="781" t="str">
        <f>IF(C105="--","--",IF('Részletes oszt ív'!F39="","",'Részletes oszt ív'!F39))</f>
        <v>--</v>
      </c>
      <c r="F105" s="781"/>
      <c r="G105" s="781"/>
      <c r="H105" s="781"/>
      <c r="I105" s="239" t="str">
        <f t="shared" si="7"/>
        <v>--</v>
      </c>
      <c r="K105" s="5">
        <f t="shared" si="8"/>
        <v>0</v>
      </c>
      <c r="M105" s="86" t="str">
        <f t="shared" si="9"/>
        <v/>
      </c>
      <c r="N105" s="86" t="e">
        <f t="shared" si="10"/>
        <v>#N/A</v>
      </c>
      <c r="O105" s="104"/>
    </row>
    <row r="106" spans="1:15" ht="12.2" customHeight="1" x14ac:dyDescent="0.25">
      <c r="A106" s="435">
        <v>33</v>
      </c>
      <c r="B106" s="117" t="str">
        <f t="shared" si="4"/>
        <v>--</v>
      </c>
      <c r="C106" s="117" t="str">
        <f t="shared" si="5"/>
        <v>--</v>
      </c>
      <c r="D106" s="440" t="str">
        <f t="shared" si="6"/>
        <v>--</v>
      </c>
      <c r="E106" s="781" t="str">
        <f>IF(C106="--","--",IF('Részletes oszt ív'!F40="","",'Részletes oszt ív'!F40))</f>
        <v>--</v>
      </c>
      <c r="F106" s="781"/>
      <c r="G106" s="781"/>
      <c r="H106" s="781"/>
      <c r="I106" s="239" t="str">
        <f t="shared" si="7"/>
        <v>--</v>
      </c>
      <c r="K106" s="5">
        <f t="shared" si="8"/>
        <v>0</v>
      </c>
      <c r="M106" s="86" t="str">
        <f t="shared" si="9"/>
        <v/>
      </c>
      <c r="N106" s="86" t="e">
        <f t="shared" si="10"/>
        <v>#N/A</v>
      </c>
      <c r="O106" s="104"/>
    </row>
    <row r="107" spans="1:15" ht="12.2" customHeight="1" thickBot="1" x14ac:dyDescent="0.3">
      <c r="A107" s="119">
        <v>34</v>
      </c>
      <c r="B107" s="241" t="str">
        <f t="shared" si="4"/>
        <v>--</v>
      </c>
      <c r="C107" s="241" t="str">
        <f t="shared" si="5"/>
        <v>--</v>
      </c>
      <c r="D107" s="242" t="str">
        <f t="shared" si="6"/>
        <v>--</v>
      </c>
      <c r="E107" s="792" t="str">
        <f>IF(C107="--","--",IF('Részletes oszt ív'!F41="","",'Részletes oszt ív'!F41))</f>
        <v>--</v>
      </c>
      <c r="F107" s="792"/>
      <c r="G107" s="792"/>
      <c r="H107" s="792"/>
      <c r="I107" s="107" t="str">
        <f t="shared" si="7"/>
        <v>--</v>
      </c>
      <c r="K107" s="5">
        <f t="shared" si="8"/>
        <v>0</v>
      </c>
      <c r="M107" s="86" t="str">
        <f t="shared" si="9"/>
        <v/>
      </c>
      <c r="N107" s="86" t="e">
        <f t="shared" si="10"/>
        <v>#N/A</v>
      </c>
      <c r="O107" s="104"/>
    </row>
    <row r="108" spans="1:15" ht="12.2" hidden="1" customHeight="1" thickBot="1" x14ac:dyDescent="0.3">
      <c r="A108" s="441">
        <v>35</v>
      </c>
      <c r="B108" s="241" t="str">
        <f t="shared" si="4"/>
        <v>--</v>
      </c>
      <c r="C108" s="241" t="str">
        <f t="shared" si="5"/>
        <v>--</v>
      </c>
      <c r="D108" s="242" t="str">
        <f t="shared" si="6"/>
        <v>--</v>
      </c>
      <c r="E108" s="793" t="str">
        <f>IF(C108="--","--",IF('Részletes oszt ív'!F42="","",'Részletes oszt ív'!F42))</f>
        <v>--</v>
      </c>
      <c r="F108" s="793"/>
      <c r="G108" s="793"/>
      <c r="H108" s="793"/>
      <c r="I108" s="243" t="str">
        <f t="shared" si="7"/>
        <v>--</v>
      </c>
      <c r="K108" s="5">
        <f t="shared" si="8"/>
        <v>0</v>
      </c>
      <c r="M108" s="86" t="str">
        <f t="shared" si="9"/>
        <v/>
      </c>
      <c r="N108" s="86" t="e">
        <f t="shared" si="10"/>
        <v>#N/A</v>
      </c>
      <c r="O108" s="104"/>
    </row>
    <row r="109" spans="1:15" ht="7.5" customHeight="1" x14ac:dyDescent="0.25">
      <c r="A109" s="28"/>
      <c r="B109" s="28"/>
      <c r="C109" s="28"/>
      <c r="D109" s="28"/>
    </row>
    <row r="110" spans="1:15" x14ac:dyDescent="0.25">
      <c r="A110" s="101" t="str">
        <f>CONCATENATE('Vizsgaszerv adatai'!C$168,",  ",'Vizsgaszerv adatai'!C$166)</f>
        <v>Budapest,  2017. június 13.</v>
      </c>
      <c r="B110" s="101"/>
    </row>
    <row r="111" spans="1:15" ht="11.25" customHeight="1" x14ac:dyDescent="0.25"/>
    <row r="113" spans="1:9" ht="12" customHeight="1" x14ac:dyDescent="0.25">
      <c r="A113" s="794" t="str">
        <f>'Vizsgaszerv adatai'!C$66</f>
        <v>Ál Péter</v>
      </c>
      <c r="B113" s="794"/>
      <c r="C113" s="127" t="str">
        <f>'Vizsgaszerv adatai'!C$68</f>
        <v>Kő Pál</v>
      </c>
      <c r="D113" s="794" t="str">
        <f>'Vizsgaszerv adatai'!C$70</f>
        <v>Ács Éva</v>
      </c>
      <c r="E113" s="794"/>
      <c r="F113" s="795" t="str">
        <f>'Vizsgaszerv adatai'!C$72</f>
        <v>Nagy Anikó</v>
      </c>
      <c r="G113" s="795"/>
      <c r="H113" s="795" t="str">
        <f>'Vizsgaszerv adatai'!C$74</f>
        <v>Szél Evelin</v>
      </c>
      <c r="I113" s="795"/>
    </row>
    <row r="114" spans="1:9" ht="10.5" customHeight="1" x14ac:dyDescent="0.25">
      <c r="A114" s="794" t="str">
        <f>'Vizsgaszerv adatai'!B$66</f>
        <v>vb. elnöke</v>
      </c>
      <c r="B114" s="794"/>
      <c r="C114" s="128" t="str">
        <f>'Vizsgaszerv adatai'!B$68</f>
        <v>vb. tagja</v>
      </c>
      <c r="D114" s="794" t="str">
        <f>'Vizsgaszerv adatai'!B$70</f>
        <v>vb. tagja</v>
      </c>
      <c r="E114" s="794"/>
      <c r="F114" s="795" t="str">
        <f>'Vizsgaszerv adatai'!B$72</f>
        <v>vb. tagja</v>
      </c>
      <c r="G114" s="795"/>
      <c r="H114" s="795" t="str">
        <f>'Vizsgaszerv adatai'!B$74</f>
        <v>jegyző</v>
      </c>
      <c r="I114" s="795"/>
    </row>
    <row r="117" spans="1:9" ht="12" customHeight="1" x14ac:dyDescent="0.25">
      <c r="A117" s="804" t="str">
        <f>IF('Vizsgaszerv adatai'!C$98="","",'Vizsgaszerv adatai'!C$98)</f>
        <v>Németh Ágota</v>
      </c>
      <c r="B117" s="804"/>
      <c r="C117" s="125" t="str">
        <f>IF('Vizsgaszerv adatai'!C$99="","",'Vizsgaszerv adatai'!C$99)</f>
        <v/>
      </c>
      <c r="D117" s="803" t="str">
        <f>IF('Vizsgaszerv adatai'!C$100="","",'Vizsgaszerv adatai'!C$100)</f>
        <v/>
      </c>
      <c r="E117" s="803"/>
      <c r="F117" s="802" t="str">
        <f>IF('Vizsgaszerv adatai'!C$101="","",'Vizsgaszerv adatai'!C$101)</f>
        <v/>
      </c>
      <c r="G117" s="802"/>
      <c r="H117" s="802"/>
      <c r="I117" s="802"/>
    </row>
    <row r="118" spans="1:9" ht="10.5" customHeight="1" x14ac:dyDescent="0.25">
      <c r="A118" s="802" t="str">
        <f>IF('Vizsgaszerv adatai'!C$98="","","szakértő")</f>
        <v>szakértő</v>
      </c>
      <c r="B118" s="802"/>
      <c r="C118" s="125" t="str">
        <f>IF('Vizsgaszerv adatai'!C$99="","","szakértő")</f>
        <v/>
      </c>
      <c r="D118" s="803" t="str">
        <f>IF('Vizsgaszerv adatai'!C$91="","","szakértő")</f>
        <v/>
      </c>
      <c r="E118" s="803"/>
      <c r="F118" s="802" t="str">
        <f>IF('Vizsgaszerv adatai'!C$101="","","szakértő")</f>
        <v/>
      </c>
      <c r="G118" s="802"/>
      <c r="H118" s="802"/>
      <c r="I118" s="802"/>
    </row>
    <row r="119" spans="1:9" x14ac:dyDescent="0.25">
      <c r="A119" s="669" t="str">
        <f>A1</f>
        <v>Aranykalászos gazda      Írásbeli vizsga</v>
      </c>
      <c r="B119" s="669"/>
      <c r="C119" s="669"/>
      <c r="D119" s="669"/>
      <c r="E119" s="669"/>
      <c r="F119" s="669"/>
      <c r="G119" s="669"/>
      <c r="H119" s="669"/>
      <c r="I119" s="669"/>
    </row>
    <row r="120" spans="1:9" ht="30.75" customHeight="1" x14ac:dyDescent="0.25">
      <c r="A120" s="808" t="s">
        <v>7465</v>
      </c>
      <c r="B120" s="808"/>
      <c r="C120" s="809" t="str">
        <f>CONCATENATE('Vizsgaszerv adatai'!C$170,"  ",'Vizsgaszerv adatai'!C$172,"  ",'Vizsgaszerv adatai'!C$178,";  ",'Vizsgaszerv adatai'!C$180)</f>
        <v xml:space="preserve">Arany János Mezőgazdasági Iskola  1122 Budapest, Levendula út 25.  ;  </v>
      </c>
      <c r="D120" s="809"/>
      <c r="E120" s="809"/>
      <c r="F120" s="809"/>
      <c r="G120" s="809"/>
      <c r="H120" s="809"/>
      <c r="I120" s="809"/>
    </row>
    <row r="121" spans="1:9" ht="7.5" customHeight="1" x14ac:dyDescent="0.25">
      <c r="A121" s="733"/>
      <c r="B121" s="733"/>
    </row>
    <row r="122" spans="1:9" ht="27" customHeight="1" x14ac:dyDescent="0.25">
      <c r="A122" s="805" t="s">
        <v>7464</v>
      </c>
      <c r="B122" s="805"/>
      <c r="C122" s="806" t="str">
        <f>'Szakképesítés adatai'!B51</f>
        <v>-</v>
      </c>
      <c r="D122" s="806"/>
      <c r="E122" s="806"/>
      <c r="F122" s="806"/>
      <c r="G122" s="806"/>
      <c r="H122" s="806"/>
      <c r="I122" s="806"/>
    </row>
    <row r="123" spans="1:9" x14ac:dyDescent="0.25">
      <c r="C123" s="806"/>
      <c r="D123" s="806"/>
      <c r="E123" s="806"/>
      <c r="F123" s="806"/>
      <c r="G123" s="806"/>
      <c r="H123" s="806"/>
      <c r="I123" s="806"/>
    </row>
    <row r="124" spans="1:9" x14ac:dyDescent="0.25">
      <c r="C124" s="806"/>
      <c r="D124" s="806"/>
      <c r="E124" s="806"/>
      <c r="F124" s="806"/>
      <c r="G124" s="806"/>
      <c r="H124" s="806"/>
      <c r="I124" s="806"/>
    </row>
    <row r="125" spans="1:9" x14ac:dyDescent="0.25">
      <c r="C125" s="806"/>
      <c r="D125" s="806"/>
      <c r="E125" s="806"/>
      <c r="F125" s="806"/>
      <c r="G125" s="806"/>
      <c r="H125" s="806"/>
      <c r="I125" s="806"/>
    </row>
    <row r="126" spans="1:9" x14ac:dyDescent="0.25">
      <c r="C126" s="806"/>
      <c r="D126" s="806"/>
      <c r="E126" s="806"/>
      <c r="F126" s="806"/>
      <c r="G126" s="806"/>
      <c r="H126" s="806"/>
      <c r="I126" s="806"/>
    </row>
    <row r="127" spans="1:9" x14ac:dyDescent="0.25">
      <c r="C127" s="806"/>
      <c r="D127" s="806"/>
      <c r="E127" s="806"/>
      <c r="F127" s="806"/>
      <c r="G127" s="806"/>
      <c r="H127" s="806"/>
      <c r="I127" s="806"/>
    </row>
    <row r="128" spans="1:9" x14ac:dyDescent="0.25">
      <c r="C128" s="806"/>
      <c r="D128" s="806"/>
      <c r="E128" s="806"/>
      <c r="F128" s="806"/>
      <c r="G128" s="806"/>
      <c r="H128" s="806"/>
      <c r="I128" s="806"/>
    </row>
    <row r="129" spans="1:17" x14ac:dyDescent="0.25">
      <c r="C129" s="806"/>
      <c r="D129" s="806"/>
      <c r="E129" s="806"/>
      <c r="F129" s="806"/>
      <c r="G129" s="806"/>
      <c r="H129" s="806"/>
      <c r="I129" s="806"/>
    </row>
    <row r="130" spans="1:17" ht="15" customHeight="1" x14ac:dyDescent="0.25">
      <c r="A130" s="807" t="s">
        <v>7504</v>
      </c>
      <c r="B130" s="807"/>
      <c r="C130" s="123" t="str">
        <f>'Szakképesítés adatai'!J$51</f>
        <v>-</v>
      </c>
      <c r="D130" s="120"/>
      <c r="E130" s="123"/>
      <c r="F130" s="126"/>
      <c r="G130" s="811" t="s">
        <v>7507</v>
      </c>
      <c r="H130" s="811"/>
      <c r="I130" s="124" t="str">
        <f>'Szakképesítés adatai'!K$51</f>
        <v>-</v>
      </c>
      <c r="K130" s="5">
        <f>IF(I130="-",0,I130)</f>
        <v>0</v>
      </c>
    </row>
    <row r="131" spans="1:17" ht="9" customHeight="1" thickBot="1" x14ac:dyDescent="0.3">
      <c r="A131" s="111"/>
      <c r="B131" s="111"/>
      <c r="C131" s="116"/>
      <c r="D131" s="112"/>
      <c r="E131" s="115"/>
      <c r="F131" s="128"/>
      <c r="G131" s="115"/>
      <c r="H131" s="113"/>
      <c r="I131" s="114"/>
    </row>
    <row r="132" spans="1:17" ht="15.75" thickBot="1" x14ac:dyDescent="0.3">
      <c r="A132" s="562" t="s">
        <v>7466</v>
      </c>
      <c r="B132" s="563" t="s">
        <v>7467</v>
      </c>
      <c r="C132" s="563" t="s">
        <v>7468</v>
      </c>
      <c r="D132" s="563" t="s">
        <v>7469</v>
      </c>
      <c r="E132" s="782" t="s">
        <v>7471</v>
      </c>
      <c r="F132" s="783"/>
      <c r="G132" s="783"/>
      <c r="H132" s="784"/>
      <c r="I132" s="564" t="s">
        <v>7472</v>
      </c>
      <c r="J132" s="103"/>
      <c r="M132" s="86"/>
      <c r="N132" s="86"/>
      <c r="O132" s="105"/>
    </row>
    <row r="133" spans="1:17" ht="12.2" customHeight="1" x14ac:dyDescent="0.25">
      <c r="A133" s="433">
        <v>1</v>
      </c>
      <c r="B133" s="240" t="str">
        <f>IF(C$122="-","--",B15)</f>
        <v>--</v>
      </c>
      <c r="C133" s="240" t="str">
        <f>IF(C$122="-","--",C15)</f>
        <v>--</v>
      </c>
      <c r="D133" s="438" t="str">
        <f>IF(C$122="-","--",D15)</f>
        <v>--</v>
      </c>
      <c r="E133" s="791" t="str">
        <f>IF(C133="--","--",IF('Részletes oszt ív'!H8="","",'Részletes oszt ív'!H8))</f>
        <v>--</v>
      </c>
      <c r="F133" s="791"/>
      <c r="G133" s="791"/>
      <c r="H133" s="791"/>
      <c r="I133" s="238" t="str">
        <f>IF(C$122="-","--",IF(C133="--","--",IF(E133="","",IF(E133="n","nem vizsgázott",CONCATENATE(N133," (",M133,")")))))</f>
        <v>--</v>
      </c>
      <c r="K133" s="5">
        <f>(IF(E133="",0,IF(E133="--",0,E133))*K$130)/100</f>
        <v>0</v>
      </c>
      <c r="M133" s="86" t="str">
        <f>IF(C$122="-","",E133)</f>
        <v/>
      </c>
      <c r="N133" s="86" t="e">
        <f>VLOOKUP(M133,$P$15:$Q$19,2)</f>
        <v>#N/A</v>
      </c>
      <c r="O133" s="106"/>
      <c r="P133" s="26">
        <v>1</v>
      </c>
      <c r="Q133" s="26" t="s">
        <v>7475</v>
      </c>
    </row>
    <row r="134" spans="1:17" ht="12.2" customHeight="1" x14ac:dyDescent="0.25">
      <c r="A134" s="435">
        <v>2</v>
      </c>
      <c r="B134" s="117" t="str">
        <f t="shared" ref="B134:B167" si="11">IF(C$122="-","--",B16)</f>
        <v>--</v>
      </c>
      <c r="C134" s="117" t="str">
        <f t="shared" ref="C134:C167" si="12">IF(C$122="-","--",C16)</f>
        <v>--</v>
      </c>
      <c r="D134" s="440" t="str">
        <f t="shared" ref="D134:D167" si="13">IF(C$122="-","--",D16)</f>
        <v>--</v>
      </c>
      <c r="E134" s="781" t="str">
        <f>IF(C134="--","--",IF('Részletes oszt ív'!H9="","",'Részletes oszt ív'!H9))</f>
        <v>--</v>
      </c>
      <c r="F134" s="781"/>
      <c r="G134" s="781"/>
      <c r="H134" s="781"/>
      <c r="I134" s="239" t="str">
        <f t="shared" ref="I134:I167" si="14">IF(C$122="-","--",IF(C134="--","--",IF(E134="","",IF(E134="n","nem vizsgázott",CONCATENATE(N134," (",M134,")")))))</f>
        <v>--</v>
      </c>
      <c r="K134" s="5">
        <f t="shared" ref="K134:K167" si="15">(IF(E134="",0,IF(E134="--",0,E134))*K$130)/100</f>
        <v>0</v>
      </c>
      <c r="M134" s="86" t="str">
        <f t="shared" ref="M134:M167" si="16">IF(C$122="-","",E134)</f>
        <v/>
      </c>
      <c r="N134" s="86" t="e">
        <f t="shared" ref="N134:N167" si="17">VLOOKUP(M134,$P$15:$Q$19,2)</f>
        <v>#N/A</v>
      </c>
      <c r="O134" s="106"/>
      <c r="P134" s="26">
        <v>2</v>
      </c>
      <c r="Q134" s="26" t="s">
        <v>7476</v>
      </c>
    </row>
    <row r="135" spans="1:17" ht="12.2" customHeight="1" x14ac:dyDescent="0.25">
      <c r="A135" s="435">
        <v>3</v>
      </c>
      <c r="B135" s="117" t="str">
        <f t="shared" si="11"/>
        <v>--</v>
      </c>
      <c r="C135" s="117" t="str">
        <f t="shared" si="12"/>
        <v>--</v>
      </c>
      <c r="D135" s="440" t="str">
        <f t="shared" si="13"/>
        <v>--</v>
      </c>
      <c r="E135" s="781" t="str">
        <f>IF(C135="--","--",IF('Részletes oszt ív'!H10="","",'Részletes oszt ív'!H10))</f>
        <v>--</v>
      </c>
      <c r="F135" s="781"/>
      <c r="G135" s="781"/>
      <c r="H135" s="781"/>
      <c r="I135" s="239" t="str">
        <f t="shared" si="14"/>
        <v>--</v>
      </c>
      <c r="K135" s="5">
        <f t="shared" si="15"/>
        <v>0</v>
      </c>
      <c r="M135" s="86" t="str">
        <f t="shared" si="16"/>
        <v/>
      </c>
      <c r="N135" s="86" t="e">
        <f t="shared" si="17"/>
        <v>#N/A</v>
      </c>
      <c r="O135" s="106"/>
      <c r="P135" s="26">
        <v>3</v>
      </c>
      <c r="Q135" s="26" t="s">
        <v>7477</v>
      </c>
    </row>
    <row r="136" spans="1:17" ht="12.2" customHeight="1" x14ac:dyDescent="0.25">
      <c r="A136" s="435">
        <v>4</v>
      </c>
      <c r="B136" s="117" t="str">
        <f t="shared" si="11"/>
        <v>--</v>
      </c>
      <c r="C136" s="117" t="str">
        <f t="shared" si="12"/>
        <v>--</v>
      </c>
      <c r="D136" s="440" t="str">
        <f t="shared" si="13"/>
        <v>--</v>
      </c>
      <c r="E136" s="781" t="str">
        <f>IF(C136="--","--",IF('Részletes oszt ív'!H11="","",'Részletes oszt ív'!H11))</f>
        <v>--</v>
      </c>
      <c r="F136" s="781"/>
      <c r="G136" s="781"/>
      <c r="H136" s="781"/>
      <c r="I136" s="239" t="str">
        <f t="shared" si="14"/>
        <v>--</v>
      </c>
      <c r="K136" s="5">
        <f t="shared" si="15"/>
        <v>0</v>
      </c>
      <c r="M136" s="86" t="str">
        <f t="shared" si="16"/>
        <v/>
      </c>
      <c r="N136" s="86" t="e">
        <f t="shared" si="17"/>
        <v>#N/A</v>
      </c>
      <c r="O136" s="106"/>
      <c r="P136" s="26">
        <v>4</v>
      </c>
      <c r="Q136" s="26" t="s">
        <v>7478</v>
      </c>
    </row>
    <row r="137" spans="1:17" ht="12.2" customHeight="1" x14ac:dyDescent="0.25">
      <c r="A137" s="435">
        <v>5</v>
      </c>
      <c r="B137" s="117" t="str">
        <f t="shared" si="11"/>
        <v>--</v>
      </c>
      <c r="C137" s="117" t="str">
        <f t="shared" si="12"/>
        <v>--</v>
      </c>
      <c r="D137" s="440" t="str">
        <f t="shared" si="13"/>
        <v>--</v>
      </c>
      <c r="E137" s="781" t="str">
        <f>IF(C137="--","--",IF('Részletes oszt ív'!H12="","",'Részletes oszt ív'!H12))</f>
        <v>--</v>
      </c>
      <c r="F137" s="781"/>
      <c r="G137" s="781"/>
      <c r="H137" s="781"/>
      <c r="I137" s="239" t="str">
        <f t="shared" si="14"/>
        <v>--</v>
      </c>
      <c r="K137" s="5">
        <f t="shared" si="15"/>
        <v>0</v>
      </c>
      <c r="M137" s="86" t="str">
        <f t="shared" si="16"/>
        <v/>
      </c>
      <c r="N137" s="86" t="e">
        <f t="shared" si="17"/>
        <v>#N/A</v>
      </c>
      <c r="O137" s="106"/>
      <c r="P137" s="26">
        <v>5</v>
      </c>
      <c r="Q137" s="26" t="s">
        <v>7479</v>
      </c>
    </row>
    <row r="138" spans="1:17" ht="12.2" customHeight="1" x14ac:dyDescent="0.25">
      <c r="A138" s="435">
        <v>6</v>
      </c>
      <c r="B138" s="117" t="str">
        <f t="shared" si="11"/>
        <v>--</v>
      </c>
      <c r="C138" s="117" t="str">
        <f t="shared" si="12"/>
        <v>--</v>
      </c>
      <c r="D138" s="440" t="str">
        <f t="shared" si="13"/>
        <v>--</v>
      </c>
      <c r="E138" s="781" t="str">
        <f>IF(C138="--","--",IF('Részletes oszt ív'!H13="","",'Részletes oszt ív'!H13))</f>
        <v>--</v>
      </c>
      <c r="F138" s="781"/>
      <c r="G138" s="781"/>
      <c r="H138" s="781"/>
      <c r="I138" s="239" t="str">
        <f t="shared" si="14"/>
        <v>--</v>
      </c>
      <c r="K138" s="5">
        <f t="shared" si="15"/>
        <v>0</v>
      </c>
      <c r="M138" s="86" t="str">
        <f t="shared" si="16"/>
        <v/>
      </c>
      <c r="N138" s="86" t="e">
        <f t="shared" si="17"/>
        <v>#N/A</v>
      </c>
      <c r="O138" s="104"/>
    </row>
    <row r="139" spans="1:17" ht="12.2" customHeight="1" x14ac:dyDescent="0.25">
      <c r="A139" s="435">
        <v>7</v>
      </c>
      <c r="B139" s="117" t="str">
        <f t="shared" si="11"/>
        <v>--</v>
      </c>
      <c r="C139" s="117" t="str">
        <f t="shared" si="12"/>
        <v>--</v>
      </c>
      <c r="D139" s="440" t="str">
        <f t="shared" si="13"/>
        <v>--</v>
      </c>
      <c r="E139" s="781" t="str">
        <f>IF(C139="--","--",IF('Részletes oszt ív'!H14="","",'Részletes oszt ív'!H14))</f>
        <v>--</v>
      </c>
      <c r="F139" s="781"/>
      <c r="G139" s="781"/>
      <c r="H139" s="781"/>
      <c r="I139" s="239" t="str">
        <f t="shared" si="14"/>
        <v>--</v>
      </c>
      <c r="K139" s="5">
        <f t="shared" si="15"/>
        <v>0</v>
      </c>
      <c r="M139" s="86" t="str">
        <f t="shared" si="16"/>
        <v/>
      </c>
      <c r="N139" s="86" t="e">
        <f t="shared" si="17"/>
        <v>#N/A</v>
      </c>
      <c r="O139" s="104"/>
    </row>
    <row r="140" spans="1:17" ht="12.2" customHeight="1" x14ac:dyDescent="0.25">
      <c r="A140" s="435">
        <v>8</v>
      </c>
      <c r="B140" s="117" t="str">
        <f t="shared" si="11"/>
        <v>--</v>
      </c>
      <c r="C140" s="117" t="str">
        <f t="shared" si="12"/>
        <v>--</v>
      </c>
      <c r="D140" s="440" t="str">
        <f t="shared" si="13"/>
        <v>--</v>
      </c>
      <c r="E140" s="781" t="str">
        <f>IF(C140="--","--",IF('Részletes oszt ív'!H15="","",'Részletes oszt ív'!H15))</f>
        <v>--</v>
      </c>
      <c r="F140" s="781"/>
      <c r="G140" s="781"/>
      <c r="H140" s="781"/>
      <c r="I140" s="239" t="str">
        <f t="shared" si="14"/>
        <v>--</v>
      </c>
      <c r="K140" s="5">
        <f t="shared" si="15"/>
        <v>0</v>
      </c>
      <c r="M140" s="86" t="str">
        <f t="shared" si="16"/>
        <v/>
      </c>
      <c r="N140" s="86" t="e">
        <f t="shared" si="17"/>
        <v>#N/A</v>
      </c>
      <c r="O140" s="104"/>
    </row>
    <row r="141" spans="1:17" ht="12.2" customHeight="1" x14ac:dyDescent="0.25">
      <c r="A141" s="435">
        <v>9</v>
      </c>
      <c r="B141" s="117" t="str">
        <f t="shared" si="11"/>
        <v>--</v>
      </c>
      <c r="C141" s="117" t="str">
        <f t="shared" si="12"/>
        <v>--</v>
      </c>
      <c r="D141" s="440" t="str">
        <f t="shared" si="13"/>
        <v>--</v>
      </c>
      <c r="E141" s="781" t="str">
        <f>IF(C141="--","--",IF('Részletes oszt ív'!H16="","",'Részletes oszt ív'!H16))</f>
        <v>--</v>
      </c>
      <c r="F141" s="781"/>
      <c r="G141" s="781"/>
      <c r="H141" s="781"/>
      <c r="I141" s="239" t="str">
        <f t="shared" si="14"/>
        <v>--</v>
      </c>
      <c r="K141" s="5">
        <f t="shared" si="15"/>
        <v>0</v>
      </c>
      <c r="M141" s="86" t="str">
        <f t="shared" si="16"/>
        <v/>
      </c>
      <c r="N141" s="86" t="e">
        <f t="shared" si="17"/>
        <v>#N/A</v>
      </c>
      <c r="O141" s="104"/>
    </row>
    <row r="142" spans="1:17" ht="12.2" customHeight="1" x14ac:dyDescent="0.25">
      <c r="A142" s="435">
        <v>10</v>
      </c>
      <c r="B142" s="117" t="str">
        <f t="shared" si="11"/>
        <v>--</v>
      </c>
      <c r="C142" s="117" t="str">
        <f t="shared" si="12"/>
        <v>--</v>
      </c>
      <c r="D142" s="440" t="str">
        <f t="shared" si="13"/>
        <v>--</v>
      </c>
      <c r="E142" s="781" t="str">
        <f>IF(C142="--","--",IF('Részletes oszt ív'!H17="","",'Részletes oszt ív'!H17))</f>
        <v>--</v>
      </c>
      <c r="F142" s="781"/>
      <c r="G142" s="781"/>
      <c r="H142" s="781"/>
      <c r="I142" s="239" t="str">
        <f t="shared" si="14"/>
        <v>--</v>
      </c>
      <c r="K142" s="5">
        <f t="shared" si="15"/>
        <v>0</v>
      </c>
      <c r="M142" s="86" t="str">
        <f t="shared" si="16"/>
        <v/>
      </c>
      <c r="N142" s="86" t="e">
        <f t="shared" si="17"/>
        <v>#N/A</v>
      </c>
      <c r="O142" s="104"/>
    </row>
    <row r="143" spans="1:17" ht="12.2" customHeight="1" x14ac:dyDescent="0.25">
      <c r="A143" s="435">
        <v>11</v>
      </c>
      <c r="B143" s="117" t="str">
        <f t="shared" si="11"/>
        <v>--</v>
      </c>
      <c r="C143" s="117" t="str">
        <f t="shared" si="12"/>
        <v>--</v>
      </c>
      <c r="D143" s="440" t="str">
        <f t="shared" si="13"/>
        <v>--</v>
      </c>
      <c r="E143" s="781" t="str">
        <f>IF(C143="--","--",IF('Részletes oszt ív'!H18="","",'Részletes oszt ív'!H18))</f>
        <v>--</v>
      </c>
      <c r="F143" s="781"/>
      <c r="G143" s="781"/>
      <c r="H143" s="781"/>
      <c r="I143" s="239" t="str">
        <f t="shared" si="14"/>
        <v>--</v>
      </c>
      <c r="K143" s="5">
        <f t="shared" si="15"/>
        <v>0</v>
      </c>
      <c r="M143" s="86" t="str">
        <f t="shared" si="16"/>
        <v/>
      </c>
      <c r="N143" s="86" t="e">
        <f t="shared" si="17"/>
        <v>#N/A</v>
      </c>
      <c r="O143" s="104"/>
    </row>
    <row r="144" spans="1:17" ht="12.2" customHeight="1" x14ac:dyDescent="0.25">
      <c r="A144" s="435">
        <v>12</v>
      </c>
      <c r="B144" s="117" t="str">
        <f t="shared" si="11"/>
        <v>--</v>
      </c>
      <c r="C144" s="117" t="str">
        <f t="shared" si="12"/>
        <v>--</v>
      </c>
      <c r="D144" s="440" t="str">
        <f t="shared" si="13"/>
        <v>--</v>
      </c>
      <c r="E144" s="781" t="str">
        <f>IF(C144="--","--",IF('Részletes oszt ív'!H19="","",'Részletes oszt ív'!H19))</f>
        <v>--</v>
      </c>
      <c r="F144" s="781"/>
      <c r="G144" s="781"/>
      <c r="H144" s="781"/>
      <c r="I144" s="239" t="str">
        <f t="shared" si="14"/>
        <v>--</v>
      </c>
      <c r="K144" s="5">
        <f t="shared" si="15"/>
        <v>0</v>
      </c>
      <c r="M144" s="86" t="str">
        <f t="shared" si="16"/>
        <v/>
      </c>
      <c r="N144" s="86" t="e">
        <f t="shared" si="17"/>
        <v>#N/A</v>
      </c>
      <c r="O144" s="104"/>
    </row>
    <row r="145" spans="1:15" ht="12.2" customHeight="1" x14ac:dyDescent="0.25">
      <c r="A145" s="435">
        <v>13</v>
      </c>
      <c r="B145" s="117" t="str">
        <f t="shared" si="11"/>
        <v>--</v>
      </c>
      <c r="C145" s="117" t="str">
        <f t="shared" si="12"/>
        <v>--</v>
      </c>
      <c r="D145" s="440" t="str">
        <f t="shared" si="13"/>
        <v>--</v>
      </c>
      <c r="E145" s="781" t="str">
        <f>IF(C145="--","--",IF('Részletes oszt ív'!H20="","",'Részletes oszt ív'!H20))</f>
        <v>--</v>
      </c>
      <c r="F145" s="781"/>
      <c r="G145" s="781"/>
      <c r="H145" s="781"/>
      <c r="I145" s="239" t="str">
        <f t="shared" si="14"/>
        <v>--</v>
      </c>
      <c r="K145" s="5">
        <f t="shared" si="15"/>
        <v>0</v>
      </c>
      <c r="M145" s="86" t="str">
        <f t="shared" si="16"/>
        <v/>
      </c>
      <c r="N145" s="86" t="e">
        <f t="shared" si="17"/>
        <v>#N/A</v>
      </c>
      <c r="O145" s="104"/>
    </row>
    <row r="146" spans="1:15" ht="12.2" customHeight="1" x14ac:dyDescent="0.25">
      <c r="A146" s="435">
        <v>14</v>
      </c>
      <c r="B146" s="117" t="str">
        <f t="shared" si="11"/>
        <v>--</v>
      </c>
      <c r="C146" s="117" t="str">
        <f t="shared" si="12"/>
        <v>--</v>
      </c>
      <c r="D146" s="440" t="str">
        <f t="shared" si="13"/>
        <v>--</v>
      </c>
      <c r="E146" s="781" t="str">
        <f>IF(C146="--","--",IF('Részletes oszt ív'!H21="","",'Részletes oszt ív'!H21))</f>
        <v>--</v>
      </c>
      <c r="F146" s="781"/>
      <c r="G146" s="781"/>
      <c r="H146" s="781"/>
      <c r="I146" s="239" t="str">
        <f t="shared" si="14"/>
        <v>--</v>
      </c>
      <c r="K146" s="5">
        <f t="shared" si="15"/>
        <v>0</v>
      </c>
      <c r="M146" s="86" t="str">
        <f t="shared" si="16"/>
        <v/>
      </c>
      <c r="N146" s="86" t="e">
        <f t="shared" si="17"/>
        <v>#N/A</v>
      </c>
      <c r="O146" s="104"/>
    </row>
    <row r="147" spans="1:15" ht="12.2" customHeight="1" x14ac:dyDescent="0.25">
      <c r="A147" s="435">
        <v>15</v>
      </c>
      <c r="B147" s="117" t="str">
        <f t="shared" si="11"/>
        <v>--</v>
      </c>
      <c r="C147" s="117" t="str">
        <f t="shared" si="12"/>
        <v>--</v>
      </c>
      <c r="D147" s="440" t="str">
        <f t="shared" si="13"/>
        <v>--</v>
      </c>
      <c r="E147" s="781" t="str">
        <f>IF(C147="--","--",IF('Részletes oszt ív'!H22="","",'Részletes oszt ív'!H22))</f>
        <v>--</v>
      </c>
      <c r="F147" s="781"/>
      <c r="G147" s="781"/>
      <c r="H147" s="781"/>
      <c r="I147" s="239" t="str">
        <f t="shared" si="14"/>
        <v>--</v>
      </c>
      <c r="K147" s="5">
        <f t="shared" si="15"/>
        <v>0</v>
      </c>
      <c r="M147" s="86" t="str">
        <f t="shared" si="16"/>
        <v/>
      </c>
      <c r="N147" s="86" t="e">
        <f t="shared" si="17"/>
        <v>#N/A</v>
      </c>
      <c r="O147" s="104"/>
    </row>
    <row r="148" spans="1:15" ht="12.2" customHeight="1" x14ac:dyDescent="0.25">
      <c r="A148" s="435">
        <v>16</v>
      </c>
      <c r="B148" s="117" t="str">
        <f t="shared" si="11"/>
        <v>--</v>
      </c>
      <c r="C148" s="117" t="str">
        <f t="shared" si="12"/>
        <v>--</v>
      </c>
      <c r="D148" s="440" t="str">
        <f t="shared" si="13"/>
        <v>--</v>
      </c>
      <c r="E148" s="781" t="str">
        <f>IF(C148="--","--",IF('Részletes oszt ív'!H23="","",'Részletes oszt ív'!H23))</f>
        <v>--</v>
      </c>
      <c r="F148" s="781"/>
      <c r="G148" s="781"/>
      <c r="H148" s="781"/>
      <c r="I148" s="239" t="str">
        <f t="shared" si="14"/>
        <v>--</v>
      </c>
      <c r="K148" s="5">
        <f t="shared" si="15"/>
        <v>0</v>
      </c>
      <c r="M148" s="86" t="str">
        <f t="shared" si="16"/>
        <v/>
      </c>
      <c r="N148" s="86" t="e">
        <f t="shared" si="17"/>
        <v>#N/A</v>
      </c>
      <c r="O148" s="104"/>
    </row>
    <row r="149" spans="1:15" ht="12.2" customHeight="1" x14ac:dyDescent="0.25">
      <c r="A149" s="435">
        <v>17</v>
      </c>
      <c r="B149" s="117" t="str">
        <f t="shared" si="11"/>
        <v>--</v>
      </c>
      <c r="C149" s="117" t="str">
        <f t="shared" si="12"/>
        <v>--</v>
      </c>
      <c r="D149" s="440" t="str">
        <f t="shared" si="13"/>
        <v>--</v>
      </c>
      <c r="E149" s="781" t="str">
        <f>IF(C149="--","--",IF('Részletes oszt ív'!H24="","",'Részletes oszt ív'!H24))</f>
        <v>--</v>
      </c>
      <c r="F149" s="781"/>
      <c r="G149" s="781"/>
      <c r="H149" s="781"/>
      <c r="I149" s="239" t="str">
        <f t="shared" si="14"/>
        <v>--</v>
      </c>
      <c r="K149" s="5">
        <f t="shared" si="15"/>
        <v>0</v>
      </c>
      <c r="M149" s="86" t="str">
        <f t="shared" si="16"/>
        <v/>
      </c>
      <c r="N149" s="86" t="e">
        <f t="shared" si="17"/>
        <v>#N/A</v>
      </c>
      <c r="O149" s="104"/>
    </row>
    <row r="150" spans="1:15" ht="12.2" customHeight="1" x14ac:dyDescent="0.25">
      <c r="A150" s="435">
        <v>18</v>
      </c>
      <c r="B150" s="117" t="str">
        <f t="shared" si="11"/>
        <v>--</v>
      </c>
      <c r="C150" s="117" t="str">
        <f t="shared" si="12"/>
        <v>--</v>
      </c>
      <c r="D150" s="440" t="str">
        <f t="shared" si="13"/>
        <v>--</v>
      </c>
      <c r="E150" s="781" t="str">
        <f>IF(C150="--","--",IF('Részletes oszt ív'!H25="","",'Részletes oszt ív'!H25))</f>
        <v>--</v>
      </c>
      <c r="F150" s="781"/>
      <c r="G150" s="781"/>
      <c r="H150" s="781"/>
      <c r="I150" s="239" t="str">
        <f t="shared" si="14"/>
        <v>--</v>
      </c>
      <c r="K150" s="5">
        <f t="shared" si="15"/>
        <v>0</v>
      </c>
      <c r="M150" s="86" t="str">
        <f t="shared" si="16"/>
        <v/>
      </c>
      <c r="N150" s="86" t="e">
        <f t="shared" si="17"/>
        <v>#N/A</v>
      </c>
      <c r="O150" s="104"/>
    </row>
    <row r="151" spans="1:15" ht="12.2" customHeight="1" x14ac:dyDescent="0.25">
      <c r="A151" s="435">
        <v>19</v>
      </c>
      <c r="B151" s="117" t="str">
        <f t="shared" si="11"/>
        <v>--</v>
      </c>
      <c r="C151" s="117" t="str">
        <f t="shared" si="12"/>
        <v>--</v>
      </c>
      <c r="D151" s="440" t="str">
        <f t="shared" si="13"/>
        <v>--</v>
      </c>
      <c r="E151" s="781" t="str">
        <f>IF(C151="--","--",IF('Részletes oszt ív'!H26="","",'Részletes oszt ív'!H26))</f>
        <v>--</v>
      </c>
      <c r="F151" s="781"/>
      <c r="G151" s="781"/>
      <c r="H151" s="781"/>
      <c r="I151" s="239" t="str">
        <f t="shared" si="14"/>
        <v>--</v>
      </c>
      <c r="K151" s="5">
        <f t="shared" si="15"/>
        <v>0</v>
      </c>
      <c r="M151" s="86" t="str">
        <f t="shared" si="16"/>
        <v/>
      </c>
      <c r="N151" s="86" t="e">
        <f t="shared" si="17"/>
        <v>#N/A</v>
      </c>
      <c r="O151" s="104"/>
    </row>
    <row r="152" spans="1:15" ht="12.2" customHeight="1" x14ac:dyDescent="0.25">
      <c r="A152" s="435">
        <v>20</v>
      </c>
      <c r="B152" s="117" t="str">
        <f t="shared" si="11"/>
        <v>--</v>
      </c>
      <c r="C152" s="117" t="str">
        <f t="shared" si="12"/>
        <v>--</v>
      </c>
      <c r="D152" s="440" t="str">
        <f t="shared" si="13"/>
        <v>--</v>
      </c>
      <c r="E152" s="781" t="str">
        <f>IF(C152="--","--",IF('Részletes oszt ív'!H27="","",'Részletes oszt ív'!H27))</f>
        <v>--</v>
      </c>
      <c r="F152" s="781"/>
      <c r="G152" s="781"/>
      <c r="H152" s="781"/>
      <c r="I152" s="239" t="str">
        <f t="shared" si="14"/>
        <v>--</v>
      </c>
      <c r="K152" s="5">
        <f t="shared" si="15"/>
        <v>0</v>
      </c>
      <c r="M152" s="86" t="str">
        <f t="shared" si="16"/>
        <v/>
      </c>
      <c r="N152" s="86" t="e">
        <f t="shared" si="17"/>
        <v>#N/A</v>
      </c>
      <c r="O152" s="104"/>
    </row>
    <row r="153" spans="1:15" ht="12.2" customHeight="1" x14ac:dyDescent="0.25">
      <c r="A153" s="435">
        <v>21</v>
      </c>
      <c r="B153" s="117" t="str">
        <f t="shared" si="11"/>
        <v>--</v>
      </c>
      <c r="C153" s="117" t="str">
        <f t="shared" si="12"/>
        <v>--</v>
      </c>
      <c r="D153" s="440" t="str">
        <f t="shared" si="13"/>
        <v>--</v>
      </c>
      <c r="E153" s="781" t="str">
        <f>IF(C153="--","--",IF('Részletes oszt ív'!H28="","",'Részletes oszt ív'!H28))</f>
        <v>--</v>
      </c>
      <c r="F153" s="781"/>
      <c r="G153" s="781"/>
      <c r="H153" s="781"/>
      <c r="I153" s="239" t="str">
        <f t="shared" si="14"/>
        <v>--</v>
      </c>
      <c r="K153" s="5">
        <f t="shared" si="15"/>
        <v>0</v>
      </c>
      <c r="M153" s="86" t="str">
        <f t="shared" si="16"/>
        <v/>
      </c>
      <c r="N153" s="86" t="e">
        <f t="shared" si="17"/>
        <v>#N/A</v>
      </c>
      <c r="O153" s="104"/>
    </row>
    <row r="154" spans="1:15" ht="12.2" customHeight="1" x14ac:dyDescent="0.25">
      <c r="A154" s="435">
        <v>22</v>
      </c>
      <c r="B154" s="117" t="str">
        <f t="shared" si="11"/>
        <v>--</v>
      </c>
      <c r="C154" s="117" t="str">
        <f t="shared" si="12"/>
        <v>--</v>
      </c>
      <c r="D154" s="440" t="str">
        <f t="shared" si="13"/>
        <v>--</v>
      </c>
      <c r="E154" s="781" t="str">
        <f>IF(C154="--","--",IF('Részletes oszt ív'!H29="","",'Részletes oszt ív'!H29))</f>
        <v>--</v>
      </c>
      <c r="F154" s="781"/>
      <c r="G154" s="781"/>
      <c r="H154" s="781"/>
      <c r="I154" s="239" t="str">
        <f t="shared" si="14"/>
        <v>--</v>
      </c>
      <c r="K154" s="5">
        <f t="shared" si="15"/>
        <v>0</v>
      </c>
      <c r="M154" s="86" t="str">
        <f t="shared" si="16"/>
        <v/>
      </c>
      <c r="N154" s="86" t="e">
        <f t="shared" si="17"/>
        <v>#N/A</v>
      </c>
      <c r="O154" s="104"/>
    </row>
    <row r="155" spans="1:15" ht="12.2" customHeight="1" x14ac:dyDescent="0.25">
      <c r="A155" s="435">
        <v>23</v>
      </c>
      <c r="B155" s="117" t="str">
        <f t="shared" si="11"/>
        <v>--</v>
      </c>
      <c r="C155" s="117" t="str">
        <f t="shared" si="12"/>
        <v>--</v>
      </c>
      <c r="D155" s="440" t="str">
        <f t="shared" si="13"/>
        <v>--</v>
      </c>
      <c r="E155" s="781" t="str">
        <f>IF(C155="--","--",IF('Részletes oszt ív'!H30="","",'Részletes oszt ív'!H30))</f>
        <v>--</v>
      </c>
      <c r="F155" s="781"/>
      <c r="G155" s="781"/>
      <c r="H155" s="781"/>
      <c r="I155" s="239" t="str">
        <f t="shared" si="14"/>
        <v>--</v>
      </c>
      <c r="K155" s="5">
        <f t="shared" si="15"/>
        <v>0</v>
      </c>
      <c r="M155" s="86" t="str">
        <f t="shared" si="16"/>
        <v/>
      </c>
      <c r="N155" s="86" t="e">
        <f t="shared" si="17"/>
        <v>#N/A</v>
      </c>
      <c r="O155" s="104"/>
    </row>
    <row r="156" spans="1:15" ht="12.2" customHeight="1" x14ac:dyDescent="0.25">
      <c r="A156" s="435">
        <v>24</v>
      </c>
      <c r="B156" s="117" t="str">
        <f t="shared" si="11"/>
        <v>--</v>
      </c>
      <c r="C156" s="117" t="str">
        <f t="shared" si="12"/>
        <v>--</v>
      </c>
      <c r="D156" s="440" t="str">
        <f t="shared" si="13"/>
        <v>--</v>
      </c>
      <c r="E156" s="781" t="str">
        <f>IF(C156="--","--",IF('Részletes oszt ív'!H31="","",'Részletes oszt ív'!H31))</f>
        <v>--</v>
      </c>
      <c r="F156" s="781"/>
      <c r="G156" s="781"/>
      <c r="H156" s="781"/>
      <c r="I156" s="239" t="str">
        <f t="shared" si="14"/>
        <v>--</v>
      </c>
      <c r="K156" s="5">
        <f t="shared" si="15"/>
        <v>0</v>
      </c>
      <c r="M156" s="86" t="str">
        <f t="shared" si="16"/>
        <v/>
      </c>
      <c r="N156" s="86" t="e">
        <f t="shared" si="17"/>
        <v>#N/A</v>
      </c>
      <c r="O156" s="104"/>
    </row>
    <row r="157" spans="1:15" ht="12.2" customHeight="1" x14ac:dyDescent="0.25">
      <c r="A157" s="435">
        <v>25</v>
      </c>
      <c r="B157" s="117" t="str">
        <f t="shared" si="11"/>
        <v>--</v>
      </c>
      <c r="C157" s="117" t="str">
        <f t="shared" si="12"/>
        <v>--</v>
      </c>
      <c r="D157" s="440" t="str">
        <f t="shared" si="13"/>
        <v>--</v>
      </c>
      <c r="E157" s="781" t="str">
        <f>IF(C157="--","--",IF('Részletes oszt ív'!H32="","",'Részletes oszt ív'!H32))</f>
        <v>--</v>
      </c>
      <c r="F157" s="781"/>
      <c r="G157" s="781"/>
      <c r="H157" s="781"/>
      <c r="I157" s="239" t="str">
        <f t="shared" si="14"/>
        <v>--</v>
      </c>
      <c r="K157" s="5">
        <f t="shared" si="15"/>
        <v>0</v>
      </c>
      <c r="M157" s="86" t="str">
        <f t="shared" si="16"/>
        <v/>
      </c>
      <c r="N157" s="86" t="e">
        <f t="shared" si="17"/>
        <v>#N/A</v>
      </c>
      <c r="O157" s="104"/>
    </row>
    <row r="158" spans="1:15" ht="12.2" customHeight="1" x14ac:dyDescent="0.25">
      <c r="A158" s="435">
        <v>26</v>
      </c>
      <c r="B158" s="117" t="str">
        <f t="shared" si="11"/>
        <v>--</v>
      </c>
      <c r="C158" s="117" t="str">
        <f t="shared" si="12"/>
        <v>--</v>
      </c>
      <c r="D158" s="440" t="str">
        <f t="shared" si="13"/>
        <v>--</v>
      </c>
      <c r="E158" s="781" t="str">
        <f>IF(C158="--","--",IF('Részletes oszt ív'!H33="","",'Részletes oszt ív'!H33))</f>
        <v>--</v>
      </c>
      <c r="F158" s="781"/>
      <c r="G158" s="781"/>
      <c r="H158" s="781"/>
      <c r="I158" s="239" t="str">
        <f t="shared" si="14"/>
        <v>--</v>
      </c>
      <c r="K158" s="5">
        <f t="shared" si="15"/>
        <v>0</v>
      </c>
      <c r="M158" s="86" t="str">
        <f t="shared" si="16"/>
        <v/>
      </c>
      <c r="N158" s="86" t="e">
        <f t="shared" si="17"/>
        <v>#N/A</v>
      </c>
      <c r="O158" s="104"/>
    </row>
    <row r="159" spans="1:15" ht="12.2" customHeight="1" x14ac:dyDescent="0.25">
      <c r="A159" s="435">
        <v>27</v>
      </c>
      <c r="B159" s="117" t="str">
        <f t="shared" si="11"/>
        <v>--</v>
      </c>
      <c r="C159" s="117" t="str">
        <f t="shared" si="12"/>
        <v>--</v>
      </c>
      <c r="D159" s="440" t="str">
        <f t="shared" si="13"/>
        <v>--</v>
      </c>
      <c r="E159" s="781" t="str">
        <f>IF(C159="--","--",IF('Részletes oszt ív'!H34="","",'Részletes oszt ív'!H34))</f>
        <v>--</v>
      </c>
      <c r="F159" s="781"/>
      <c r="G159" s="781"/>
      <c r="H159" s="781"/>
      <c r="I159" s="239" t="str">
        <f t="shared" si="14"/>
        <v>--</v>
      </c>
      <c r="K159" s="5">
        <f t="shared" si="15"/>
        <v>0</v>
      </c>
      <c r="M159" s="86" t="str">
        <f t="shared" si="16"/>
        <v/>
      </c>
      <c r="N159" s="86" t="e">
        <f t="shared" si="17"/>
        <v>#N/A</v>
      </c>
      <c r="O159" s="104"/>
    </row>
    <row r="160" spans="1:15" ht="12.2" customHeight="1" x14ac:dyDescent="0.25">
      <c r="A160" s="435">
        <v>28</v>
      </c>
      <c r="B160" s="117" t="str">
        <f t="shared" si="11"/>
        <v>--</v>
      </c>
      <c r="C160" s="117" t="str">
        <f t="shared" si="12"/>
        <v>--</v>
      </c>
      <c r="D160" s="440" t="str">
        <f t="shared" si="13"/>
        <v>--</v>
      </c>
      <c r="E160" s="781" t="str">
        <f>IF(C160="--","--",IF('Részletes oszt ív'!H35="","",'Részletes oszt ív'!H35))</f>
        <v>--</v>
      </c>
      <c r="F160" s="781"/>
      <c r="G160" s="781"/>
      <c r="H160" s="781"/>
      <c r="I160" s="239" t="str">
        <f t="shared" si="14"/>
        <v>--</v>
      </c>
      <c r="K160" s="5">
        <f t="shared" si="15"/>
        <v>0</v>
      </c>
      <c r="M160" s="86" t="str">
        <f t="shared" si="16"/>
        <v/>
      </c>
      <c r="N160" s="86" t="e">
        <f t="shared" si="17"/>
        <v>#N/A</v>
      </c>
      <c r="O160" s="104"/>
    </row>
    <row r="161" spans="1:15" ht="12.2" customHeight="1" x14ac:dyDescent="0.25">
      <c r="A161" s="435">
        <v>29</v>
      </c>
      <c r="B161" s="117" t="str">
        <f t="shared" si="11"/>
        <v>--</v>
      </c>
      <c r="C161" s="117" t="str">
        <f t="shared" si="12"/>
        <v>--</v>
      </c>
      <c r="D161" s="440" t="str">
        <f t="shared" si="13"/>
        <v>--</v>
      </c>
      <c r="E161" s="781" t="str">
        <f>IF(C161="--","--",IF('Részletes oszt ív'!H36="","",'Részletes oszt ív'!H36))</f>
        <v>--</v>
      </c>
      <c r="F161" s="781"/>
      <c r="G161" s="781"/>
      <c r="H161" s="781"/>
      <c r="I161" s="239" t="str">
        <f t="shared" si="14"/>
        <v>--</v>
      </c>
      <c r="K161" s="5">
        <f t="shared" si="15"/>
        <v>0</v>
      </c>
      <c r="M161" s="86" t="str">
        <f t="shared" si="16"/>
        <v/>
      </c>
      <c r="N161" s="86" t="e">
        <f t="shared" si="17"/>
        <v>#N/A</v>
      </c>
      <c r="O161" s="104"/>
    </row>
    <row r="162" spans="1:15" ht="12.2" customHeight="1" x14ac:dyDescent="0.25">
      <c r="A162" s="435">
        <v>30</v>
      </c>
      <c r="B162" s="117" t="str">
        <f t="shared" si="11"/>
        <v>--</v>
      </c>
      <c r="C162" s="117" t="str">
        <f t="shared" si="12"/>
        <v>--</v>
      </c>
      <c r="D162" s="440" t="str">
        <f t="shared" si="13"/>
        <v>--</v>
      </c>
      <c r="E162" s="781" t="str">
        <f>IF(C162="--","--",IF('Részletes oszt ív'!H37="","",'Részletes oszt ív'!H37))</f>
        <v>--</v>
      </c>
      <c r="F162" s="781"/>
      <c r="G162" s="781"/>
      <c r="H162" s="781"/>
      <c r="I162" s="239" t="str">
        <f t="shared" si="14"/>
        <v>--</v>
      </c>
      <c r="K162" s="5">
        <f t="shared" si="15"/>
        <v>0</v>
      </c>
      <c r="M162" s="86" t="str">
        <f t="shared" si="16"/>
        <v/>
      </c>
      <c r="N162" s="86" t="e">
        <f t="shared" si="17"/>
        <v>#N/A</v>
      </c>
      <c r="O162" s="104"/>
    </row>
    <row r="163" spans="1:15" ht="12.2" customHeight="1" x14ac:dyDescent="0.25">
      <c r="A163" s="435">
        <v>31</v>
      </c>
      <c r="B163" s="117" t="str">
        <f t="shared" si="11"/>
        <v>--</v>
      </c>
      <c r="C163" s="117" t="str">
        <f t="shared" si="12"/>
        <v>--</v>
      </c>
      <c r="D163" s="440" t="str">
        <f t="shared" si="13"/>
        <v>--</v>
      </c>
      <c r="E163" s="781" t="str">
        <f>IF(C163="--","--",IF('Részletes oszt ív'!H38="","",'Részletes oszt ív'!H38))</f>
        <v>--</v>
      </c>
      <c r="F163" s="781"/>
      <c r="G163" s="781"/>
      <c r="H163" s="781"/>
      <c r="I163" s="239" t="str">
        <f t="shared" si="14"/>
        <v>--</v>
      </c>
      <c r="K163" s="5">
        <f t="shared" si="15"/>
        <v>0</v>
      </c>
      <c r="M163" s="86" t="str">
        <f t="shared" si="16"/>
        <v/>
      </c>
      <c r="N163" s="86" t="e">
        <f t="shared" si="17"/>
        <v>#N/A</v>
      </c>
      <c r="O163" s="104"/>
    </row>
    <row r="164" spans="1:15" ht="12.2" customHeight="1" x14ac:dyDescent="0.25">
      <c r="A164" s="435">
        <v>32</v>
      </c>
      <c r="B164" s="117" t="str">
        <f t="shared" si="11"/>
        <v>--</v>
      </c>
      <c r="C164" s="117" t="str">
        <f t="shared" si="12"/>
        <v>--</v>
      </c>
      <c r="D164" s="440" t="str">
        <f t="shared" si="13"/>
        <v>--</v>
      </c>
      <c r="E164" s="781" t="str">
        <f>IF(C164="--","--",IF('Részletes oszt ív'!H39="","",'Részletes oszt ív'!H39))</f>
        <v>--</v>
      </c>
      <c r="F164" s="781"/>
      <c r="G164" s="781"/>
      <c r="H164" s="781"/>
      <c r="I164" s="239" t="str">
        <f t="shared" si="14"/>
        <v>--</v>
      </c>
      <c r="K164" s="5">
        <f t="shared" si="15"/>
        <v>0</v>
      </c>
      <c r="M164" s="86" t="str">
        <f t="shared" si="16"/>
        <v/>
      </c>
      <c r="N164" s="86" t="e">
        <f t="shared" si="17"/>
        <v>#N/A</v>
      </c>
      <c r="O164" s="104"/>
    </row>
    <row r="165" spans="1:15" ht="12.2" customHeight="1" x14ac:dyDescent="0.25">
      <c r="A165" s="435">
        <v>33</v>
      </c>
      <c r="B165" s="117" t="str">
        <f t="shared" si="11"/>
        <v>--</v>
      </c>
      <c r="C165" s="117" t="str">
        <f t="shared" si="12"/>
        <v>--</v>
      </c>
      <c r="D165" s="440" t="str">
        <f t="shared" si="13"/>
        <v>--</v>
      </c>
      <c r="E165" s="781" t="str">
        <f>IF(C165="--","--",IF('Részletes oszt ív'!H40="","",'Részletes oszt ív'!H40))</f>
        <v>--</v>
      </c>
      <c r="F165" s="781"/>
      <c r="G165" s="781"/>
      <c r="H165" s="781"/>
      <c r="I165" s="239" t="str">
        <f t="shared" si="14"/>
        <v>--</v>
      </c>
      <c r="K165" s="5">
        <f t="shared" si="15"/>
        <v>0</v>
      </c>
      <c r="M165" s="86" t="str">
        <f t="shared" si="16"/>
        <v/>
      </c>
      <c r="N165" s="86" t="e">
        <f t="shared" si="17"/>
        <v>#N/A</v>
      </c>
      <c r="O165" s="104"/>
    </row>
    <row r="166" spans="1:15" ht="12.2" customHeight="1" thickBot="1" x14ac:dyDescent="0.3">
      <c r="A166" s="119">
        <v>34</v>
      </c>
      <c r="B166" s="241" t="str">
        <f t="shared" si="11"/>
        <v>--</v>
      </c>
      <c r="C166" s="241" t="str">
        <f t="shared" si="12"/>
        <v>--</v>
      </c>
      <c r="D166" s="242" t="str">
        <f t="shared" si="13"/>
        <v>--</v>
      </c>
      <c r="E166" s="792" t="str">
        <f>IF(C166="--","--",IF('Részletes oszt ív'!H41="","",'Részletes oszt ív'!H41))</f>
        <v>--</v>
      </c>
      <c r="F166" s="792"/>
      <c r="G166" s="792"/>
      <c r="H166" s="792"/>
      <c r="I166" s="107" t="str">
        <f t="shared" si="14"/>
        <v>--</v>
      </c>
      <c r="K166" s="5">
        <f t="shared" si="15"/>
        <v>0</v>
      </c>
      <c r="M166" s="86" t="str">
        <f t="shared" si="16"/>
        <v/>
      </c>
      <c r="N166" s="86" t="e">
        <f t="shared" si="17"/>
        <v>#N/A</v>
      </c>
      <c r="O166" s="104"/>
    </row>
    <row r="167" spans="1:15" ht="12.2" hidden="1" customHeight="1" thickBot="1" x14ac:dyDescent="0.3">
      <c r="A167" s="441">
        <v>35</v>
      </c>
      <c r="B167" s="241" t="str">
        <f t="shared" si="11"/>
        <v>--</v>
      </c>
      <c r="C167" s="241" t="str">
        <f t="shared" si="12"/>
        <v>--</v>
      </c>
      <c r="D167" s="242" t="str">
        <f t="shared" si="13"/>
        <v>--</v>
      </c>
      <c r="E167" s="793" t="str">
        <f>IF(C167="--","--",IF('Részletes oszt ív'!H42="","",'Részletes oszt ív'!H42))</f>
        <v>--</v>
      </c>
      <c r="F167" s="793"/>
      <c r="G167" s="793"/>
      <c r="H167" s="793"/>
      <c r="I167" s="243" t="str">
        <f t="shared" si="14"/>
        <v>--</v>
      </c>
      <c r="K167" s="5">
        <f t="shared" si="15"/>
        <v>0</v>
      </c>
      <c r="M167" s="86" t="str">
        <f t="shared" si="16"/>
        <v/>
      </c>
      <c r="N167" s="86" t="e">
        <f t="shared" si="17"/>
        <v>#N/A</v>
      </c>
      <c r="O167" s="104"/>
    </row>
    <row r="168" spans="1:15" ht="7.5" customHeight="1" x14ac:dyDescent="0.25">
      <c r="A168" s="28"/>
      <c r="B168" s="28"/>
      <c r="C168" s="28"/>
      <c r="D168" s="28"/>
    </row>
    <row r="169" spans="1:15" x14ac:dyDescent="0.25">
      <c r="A169" s="101" t="str">
        <f>CONCATENATE('Vizsgaszerv adatai'!C$168,",  ",'Vizsgaszerv adatai'!C$166)</f>
        <v>Budapest,  2017. június 13.</v>
      </c>
      <c r="B169" s="101"/>
    </row>
    <row r="170" spans="1:15" ht="11.25" customHeight="1" x14ac:dyDescent="0.25"/>
    <row r="172" spans="1:15" ht="12" customHeight="1" x14ac:dyDescent="0.25">
      <c r="A172" s="794" t="str">
        <f>'Vizsgaszerv adatai'!C$66</f>
        <v>Ál Péter</v>
      </c>
      <c r="B172" s="794"/>
      <c r="C172" s="127" t="str">
        <f>'Vizsgaszerv adatai'!C$68</f>
        <v>Kő Pál</v>
      </c>
      <c r="D172" s="794" t="str">
        <f>'Vizsgaszerv adatai'!C$70</f>
        <v>Ács Éva</v>
      </c>
      <c r="E172" s="794"/>
      <c r="F172" s="795" t="str">
        <f>'Vizsgaszerv adatai'!C$72</f>
        <v>Nagy Anikó</v>
      </c>
      <c r="G172" s="795"/>
      <c r="H172" s="795" t="str">
        <f>'Vizsgaszerv adatai'!C$74</f>
        <v>Szél Evelin</v>
      </c>
      <c r="I172" s="795"/>
    </row>
    <row r="173" spans="1:15" ht="10.5" customHeight="1" x14ac:dyDescent="0.25">
      <c r="A173" s="794" t="str">
        <f>'Vizsgaszerv adatai'!B$66</f>
        <v>vb. elnöke</v>
      </c>
      <c r="B173" s="794"/>
      <c r="C173" s="128" t="str">
        <f>'Vizsgaszerv adatai'!B$68</f>
        <v>vb. tagja</v>
      </c>
      <c r="D173" s="794" t="str">
        <f>'Vizsgaszerv adatai'!B$70</f>
        <v>vb. tagja</v>
      </c>
      <c r="E173" s="794"/>
      <c r="F173" s="795" t="str">
        <f>'Vizsgaszerv adatai'!B$72</f>
        <v>vb. tagja</v>
      </c>
      <c r="G173" s="795"/>
      <c r="H173" s="795" t="str">
        <f>'Vizsgaszerv adatai'!B$74</f>
        <v>jegyző</v>
      </c>
      <c r="I173" s="795"/>
    </row>
    <row r="176" spans="1:15" ht="12" customHeight="1" x14ac:dyDescent="0.25">
      <c r="A176" s="804" t="str">
        <f>IF('Vizsgaszerv adatai'!C$98="","",'Vizsgaszerv adatai'!C$98)</f>
        <v>Németh Ágota</v>
      </c>
      <c r="B176" s="804"/>
      <c r="C176" s="125" t="str">
        <f>IF('Vizsgaszerv adatai'!C$99="","",'Vizsgaszerv adatai'!C$99)</f>
        <v/>
      </c>
      <c r="D176" s="803" t="str">
        <f>IF('Vizsgaszerv adatai'!C$100="","",'Vizsgaszerv adatai'!C$100)</f>
        <v/>
      </c>
      <c r="E176" s="803"/>
      <c r="F176" s="802" t="str">
        <f>IF('Vizsgaszerv adatai'!C$101="","",'Vizsgaszerv adatai'!C$101)</f>
        <v/>
      </c>
      <c r="G176" s="802"/>
      <c r="H176" s="802"/>
      <c r="I176" s="802"/>
    </row>
    <row r="177" spans="1:17" ht="10.5" customHeight="1" x14ac:dyDescent="0.25">
      <c r="A177" s="802" t="str">
        <f>IF('Vizsgaszerv adatai'!C$98="","","szakértő")</f>
        <v>szakértő</v>
      </c>
      <c r="B177" s="802"/>
      <c r="C177" s="125" t="str">
        <f>IF('Vizsgaszerv adatai'!C$99="","","szakértő")</f>
        <v/>
      </c>
      <c r="D177" s="803" t="str">
        <f>IF('Vizsgaszerv adatai'!C$91="","","szakértő")</f>
        <v/>
      </c>
      <c r="E177" s="803"/>
      <c r="F177" s="802" t="str">
        <f>IF('Vizsgaszerv adatai'!C$101="","","szakértő")</f>
        <v/>
      </c>
      <c r="G177" s="802"/>
      <c r="H177" s="802"/>
      <c r="I177" s="802"/>
    </row>
    <row r="178" spans="1:17" x14ac:dyDescent="0.25">
      <c r="A178" s="669" t="str">
        <f>A1</f>
        <v>Aranykalászos gazda      Írásbeli vizsga</v>
      </c>
      <c r="B178" s="669"/>
      <c r="C178" s="669"/>
      <c r="D178" s="669"/>
      <c r="E178" s="669"/>
      <c r="F178" s="669"/>
      <c r="G178" s="669"/>
      <c r="H178" s="669"/>
      <c r="I178" s="669"/>
    </row>
    <row r="179" spans="1:17" ht="30.75" customHeight="1" x14ac:dyDescent="0.25">
      <c r="A179" s="808" t="s">
        <v>7465</v>
      </c>
      <c r="B179" s="808"/>
      <c r="C179" s="809" t="str">
        <f>CONCATENATE('Vizsgaszerv adatai'!C$170,"  ",'Vizsgaszerv adatai'!C$172,"  ",'Vizsgaszerv adatai'!C$178,";  ",'Vizsgaszerv adatai'!C$180)</f>
        <v xml:space="preserve">Arany János Mezőgazdasági Iskola  1122 Budapest, Levendula út 25.  ;  </v>
      </c>
      <c r="D179" s="809"/>
      <c r="E179" s="809"/>
      <c r="F179" s="809"/>
      <c r="G179" s="809"/>
      <c r="H179" s="809"/>
      <c r="I179" s="809"/>
    </row>
    <row r="180" spans="1:17" ht="7.5" customHeight="1" x14ac:dyDescent="0.25">
      <c r="A180" s="733"/>
      <c r="B180" s="733"/>
    </row>
    <row r="181" spans="1:17" ht="27" customHeight="1" x14ac:dyDescent="0.25">
      <c r="A181" s="805" t="s">
        <v>7464</v>
      </c>
      <c r="B181" s="805"/>
      <c r="C181" s="806" t="str">
        <f>'Szakképesítés adatai'!B$52</f>
        <v>-</v>
      </c>
      <c r="D181" s="806"/>
      <c r="E181" s="806"/>
      <c r="F181" s="806"/>
      <c r="G181" s="806"/>
      <c r="H181" s="806"/>
      <c r="I181" s="806"/>
    </row>
    <row r="182" spans="1:17" x14ac:dyDescent="0.25">
      <c r="C182" s="806"/>
      <c r="D182" s="806"/>
      <c r="E182" s="806"/>
      <c r="F182" s="806"/>
      <c r="G182" s="806"/>
      <c r="H182" s="806"/>
      <c r="I182" s="806"/>
    </row>
    <row r="183" spans="1:17" x14ac:dyDescent="0.25">
      <c r="C183" s="806"/>
      <c r="D183" s="806"/>
      <c r="E183" s="806"/>
      <c r="F183" s="806"/>
      <c r="G183" s="806"/>
      <c r="H183" s="806"/>
      <c r="I183" s="806"/>
    </row>
    <row r="184" spans="1:17" x14ac:dyDescent="0.25">
      <c r="C184" s="806"/>
      <c r="D184" s="806"/>
      <c r="E184" s="806"/>
      <c r="F184" s="806"/>
      <c r="G184" s="806"/>
      <c r="H184" s="806"/>
      <c r="I184" s="806"/>
    </row>
    <row r="185" spans="1:17" x14ac:dyDescent="0.25">
      <c r="C185" s="806"/>
      <c r="D185" s="806"/>
      <c r="E185" s="806"/>
      <c r="F185" s="806"/>
      <c r="G185" s="806"/>
      <c r="H185" s="806"/>
      <c r="I185" s="806"/>
    </row>
    <row r="186" spans="1:17" x14ac:dyDescent="0.25">
      <c r="C186" s="806"/>
      <c r="D186" s="806"/>
      <c r="E186" s="806"/>
      <c r="F186" s="806"/>
      <c r="G186" s="806"/>
      <c r="H186" s="806"/>
      <c r="I186" s="806"/>
    </row>
    <row r="187" spans="1:17" x14ac:dyDescent="0.25">
      <c r="C187" s="806"/>
      <c r="D187" s="806"/>
      <c r="E187" s="806"/>
      <c r="F187" s="806"/>
      <c r="G187" s="806"/>
      <c r="H187" s="806"/>
      <c r="I187" s="806"/>
    </row>
    <row r="188" spans="1:17" x14ac:dyDescent="0.25">
      <c r="C188" s="806"/>
      <c r="D188" s="806"/>
      <c r="E188" s="806"/>
      <c r="F188" s="806"/>
      <c r="G188" s="806"/>
      <c r="H188" s="806"/>
      <c r="I188" s="806"/>
    </row>
    <row r="189" spans="1:17" ht="15" customHeight="1" x14ac:dyDescent="0.25">
      <c r="A189" s="807" t="s">
        <v>7504</v>
      </c>
      <c r="B189" s="807"/>
      <c r="C189" s="123" t="str">
        <f>'Szakképesítés adatai'!J$52</f>
        <v>-</v>
      </c>
      <c r="D189" s="120"/>
      <c r="E189" s="123"/>
      <c r="F189" s="126"/>
      <c r="G189" s="811" t="s">
        <v>7507</v>
      </c>
      <c r="H189" s="811"/>
      <c r="I189" s="124" t="str">
        <f>'Szakképesítés adatai'!K$52</f>
        <v>-</v>
      </c>
      <c r="K189" s="5">
        <f>IF(I189="-",0,I189)</f>
        <v>0</v>
      </c>
    </row>
    <row r="190" spans="1:17" ht="9" customHeight="1" thickBot="1" x14ac:dyDescent="0.3">
      <c r="A190" s="111"/>
      <c r="B190" s="111"/>
      <c r="C190" s="116"/>
      <c r="D190" s="112"/>
      <c r="E190" s="115"/>
      <c r="F190" s="128"/>
      <c r="G190" s="115"/>
      <c r="H190" s="113"/>
      <c r="I190" s="114"/>
    </row>
    <row r="191" spans="1:17" ht="15.75" thickBot="1" x14ac:dyDescent="0.3">
      <c r="A191" s="562" t="s">
        <v>7466</v>
      </c>
      <c r="B191" s="563" t="s">
        <v>7467</v>
      </c>
      <c r="C191" s="563" t="s">
        <v>7468</v>
      </c>
      <c r="D191" s="563" t="s">
        <v>7469</v>
      </c>
      <c r="E191" s="782" t="s">
        <v>7471</v>
      </c>
      <c r="F191" s="783"/>
      <c r="G191" s="783"/>
      <c r="H191" s="784"/>
      <c r="I191" s="564" t="s">
        <v>7472</v>
      </c>
      <c r="J191" s="103"/>
      <c r="M191" s="86"/>
      <c r="N191" s="86"/>
      <c r="O191" s="105"/>
    </row>
    <row r="192" spans="1:17" ht="12.2" customHeight="1" x14ac:dyDescent="0.25">
      <c r="A192" s="433">
        <v>1</v>
      </c>
      <c r="B192" s="240" t="str">
        <f>IF(C$181="-","--",B15)</f>
        <v>--</v>
      </c>
      <c r="C192" s="240" t="str">
        <f>IF(C$181="-","--",C15)</f>
        <v>--</v>
      </c>
      <c r="D192" s="438" t="str">
        <f>IF(C$181="-","--",D15)</f>
        <v>--</v>
      </c>
      <c r="E192" s="791" t="str">
        <f>IF(C192="--","--",IF('Részletes oszt ív'!J8="","",'Részletes oszt ív'!J8))</f>
        <v>--</v>
      </c>
      <c r="F192" s="791"/>
      <c r="G192" s="791"/>
      <c r="H192" s="791"/>
      <c r="I192" s="238" t="str">
        <f>IF(C$181="-","--",IF(C192="--","--",IF(E192="","",IF(E192="n","nem vizsgázott",CONCATENATE(N192," (",M192,")")))))</f>
        <v>--</v>
      </c>
      <c r="K192" s="5">
        <f>(IF(E192="",0,IF(E192="--",0,E192))*K$189)/100</f>
        <v>0</v>
      </c>
      <c r="M192" s="26" t="str">
        <f>IF(C$181="-","",E192)</f>
        <v/>
      </c>
      <c r="N192" s="26" t="e">
        <f>VLOOKUP(M192,$P$15:$Q$19,2)</f>
        <v>#N/A</v>
      </c>
      <c r="O192" s="106"/>
      <c r="P192" s="26">
        <v>1</v>
      </c>
      <c r="Q192" s="26" t="s">
        <v>7475</v>
      </c>
    </row>
    <row r="193" spans="1:17" ht="12.2" customHeight="1" x14ac:dyDescent="0.25">
      <c r="A193" s="435">
        <v>2</v>
      </c>
      <c r="B193" s="117" t="str">
        <f t="shared" ref="B193:B226" si="18">IF(C$181="-","--",B16)</f>
        <v>--</v>
      </c>
      <c r="C193" s="117" t="str">
        <f t="shared" ref="C193:C226" si="19">IF(C$181="-","--",C16)</f>
        <v>--</v>
      </c>
      <c r="D193" s="440" t="str">
        <f t="shared" ref="D193:D226" si="20">IF(C$181="-","--",D16)</f>
        <v>--</v>
      </c>
      <c r="E193" s="781" t="str">
        <f>IF(C193="--","--",IF('Részletes oszt ív'!J9="","",'Részletes oszt ív'!J9))</f>
        <v>--</v>
      </c>
      <c r="F193" s="781"/>
      <c r="G193" s="781"/>
      <c r="H193" s="781"/>
      <c r="I193" s="239" t="str">
        <f t="shared" ref="I193:I226" si="21">IF(C$181="-","--",IF(C193="--","--",IF(E193="","",IF(E193="n","nem vizsgázott",CONCATENATE(N193," (",M193,")")))))</f>
        <v>--</v>
      </c>
      <c r="K193" s="5">
        <f t="shared" ref="K193:K226" si="22">(IF(E193="",0,IF(E193="--",0,E193))*K$189)/100</f>
        <v>0</v>
      </c>
      <c r="M193" s="26" t="str">
        <f t="shared" ref="M193:M226" si="23">IF(C$181="-","",E193)</f>
        <v/>
      </c>
      <c r="N193" s="26" t="e">
        <f t="shared" ref="N193:N226" si="24">VLOOKUP(M193,$P$15:$Q$19,2)</f>
        <v>#N/A</v>
      </c>
      <c r="O193" s="106"/>
      <c r="P193" s="26">
        <v>2</v>
      </c>
      <c r="Q193" s="26" t="s">
        <v>7476</v>
      </c>
    </row>
    <row r="194" spans="1:17" ht="12.2" customHeight="1" x14ac:dyDescent="0.25">
      <c r="A194" s="435">
        <v>3</v>
      </c>
      <c r="B194" s="117" t="str">
        <f t="shared" si="18"/>
        <v>--</v>
      </c>
      <c r="C194" s="117" t="str">
        <f t="shared" si="19"/>
        <v>--</v>
      </c>
      <c r="D194" s="440" t="str">
        <f t="shared" si="20"/>
        <v>--</v>
      </c>
      <c r="E194" s="781" t="str">
        <f>IF(C194="--","--",IF('Részletes oszt ív'!J10="","",'Részletes oszt ív'!J10))</f>
        <v>--</v>
      </c>
      <c r="F194" s="781"/>
      <c r="G194" s="781"/>
      <c r="H194" s="781"/>
      <c r="I194" s="239" t="str">
        <f t="shared" si="21"/>
        <v>--</v>
      </c>
      <c r="K194" s="5">
        <f t="shared" si="22"/>
        <v>0</v>
      </c>
      <c r="M194" s="26" t="str">
        <f t="shared" si="23"/>
        <v/>
      </c>
      <c r="N194" s="26" t="e">
        <f t="shared" si="24"/>
        <v>#N/A</v>
      </c>
      <c r="O194" s="106"/>
      <c r="P194" s="26">
        <v>3</v>
      </c>
      <c r="Q194" s="26" t="s">
        <v>7477</v>
      </c>
    </row>
    <row r="195" spans="1:17" ht="12.2" customHeight="1" x14ac:dyDescent="0.25">
      <c r="A195" s="435">
        <v>4</v>
      </c>
      <c r="B195" s="117" t="str">
        <f t="shared" si="18"/>
        <v>--</v>
      </c>
      <c r="C195" s="117" t="str">
        <f t="shared" si="19"/>
        <v>--</v>
      </c>
      <c r="D195" s="440" t="str">
        <f t="shared" si="20"/>
        <v>--</v>
      </c>
      <c r="E195" s="781" t="str">
        <f>IF(C195="--","--",IF('Részletes oszt ív'!J11="","",'Részletes oszt ív'!J11))</f>
        <v>--</v>
      </c>
      <c r="F195" s="781"/>
      <c r="G195" s="781"/>
      <c r="H195" s="781"/>
      <c r="I195" s="239" t="str">
        <f t="shared" si="21"/>
        <v>--</v>
      </c>
      <c r="K195" s="5">
        <f t="shared" si="22"/>
        <v>0</v>
      </c>
      <c r="M195" s="26" t="str">
        <f t="shared" si="23"/>
        <v/>
      </c>
      <c r="N195" s="26" t="e">
        <f t="shared" si="24"/>
        <v>#N/A</v>
      </c>
      <c r="O195" s="106"/>
      <c r="P195" s="26">
        <v>4</v>
      </c>
      <c r="Q195" s="26" t="s">
        <v>7478</v>
      </c>
    </row>
    <row r="196" spans="1:17" ht="12.2" customHeight="1" x14ac:dyDescent="0.25">
      <c r="A196" s="435">
        <v>5</v>
      </c>
      <c r="B196" s="117" t="str">
        <f t="shared" si="18"/>
        <v>--</v>
      </c>
      <c r="C196" s="117" t="str">
        <f t="shared" si="19"/>
        <v>--</v>
      </c>
      <c r="D196" s="440" t="str">
        <f t="shared" si="20"/>
        <v>--</v>
      </c>
      <c r="E196" s="781" t="str">
        <f>IF(C196="--","--",IF('Részletes oszt ív'!J12="","",'Részletes oszt ív'!J12))</f>
        <v>--</v>
      </c>
      <c r="F196" s="781"/>
      <c r="G196" s="781"/>
      <c r="H196" s="781"/>
      <c r="I196" s="239" t="str">
        <f t="shared" si="21"/>
        <v>--</v>
      </c>
      <c r="K196" s="5">
        <f t="shared" si="22"/>
        <v>0</v>
      </c>
      <c r="M196" s="26" t="str">
        <f t="shared" si="23"/>
        <v/>
      </c>
      <c r="N196" s="26" t="e">
        <f t="shared" si="24"/>
        <v>#N/A</v>
      </c>
      <c r="O196" s="106"/>
      <c r="P196" s="26">
        <v>5</v>
      </c>
      <c r="Q196" s="26" t="s">
        <v>7479</v>
      </c>
    </row>
    <row r="197" spans="1:17" ht="12.2" customHeight="1" x14ac:dyDescent="0.25">
      <c r="A197" s="435">
        <v>6</v>
      </c>
      <c r="B197" s="117" t="str">
        <f t="shared" si="18"/>
        <v>--</v>
      </c>
      <c r="C197" s="117" t="str">
        <f t="shared" si="19"/>
        <v>--</v>
      </c>
      <c r="D197" s="440" t="str">
        <f t="shared" si="20"/>
        <v>--</v>
      </c>
      <c r="E197" s="781" t="str">
        <f>IF(C197="--","--",IF('Részletes oszt ív'!J13="","",'Részletes oszt ív'!J13))</f>
        <v>--</v>
      </c>
      <c r="F197" s="781"/>
      <c r="G197" s="781"/>
      <c r="H197" s="781"/>
      <c r="I197" s="239" t="str">
        <f t="shared" si="21"/>
        <v>--</v>
      </c>
      <c r="K197" s="5">
        <f t="shared" si="22"/>
        <v>0</v>
      </c>
      <c r="M197" s="26" t="str">
        <f t="shared" si="23"/>
        <v/>
      </c>
      <c r="N197" s="26" t="e">
        <f t="shared" si="24"/>
        <v>#N/A</v>
      </c>
      <c r="O197" s="104"/>
    </row>
    <row r="198" spans="1:17" ht="12.2" customHeight="1" x14ac:dyDescent="0.25">
      <c r="A198" s="435">
        <v>7</v>
      </c>
      <c r="B198" s="117" t="str">
        <f t="shared" si="18"/>
        <v>--</v>
      </c>
      <c r="C198" s="117" t="str">
        <f t="shared" si="19"/>
        <v>--</v>
      </c>
      <c r="D198" s="440" t="str">
        <f t="shared" si="20"/>
        <v>--</v>
      </c>
      <c r="E198" s="781" t="str">
        <f>IF(C198="--","--",IF('Részletes oszt ív'!J14="","",'Részletes oszt ív'!J14))</f>
        <v>--</v>
      </c>
      <c r="F198" s="781"/>
      <c r="G198" s="781"/>
      <c r="H198" s="781"/>
      <c r="I198" s="239" t="str">
        <f t="shared" si="21"/>
        <v>--</v>
      </c>
      <c r="K198" s="5">
        <f t="shared" si="22"/>
        <v>0</v>
      </c>
      <c r="M198" s="26" t="str">
        <f t="shared" si="23"/>
        <v/>
      </c>
      <c r="N198" s="26" t="e">
        <f t="shared" si="24"/>
        <v>#N/A</v>
      </c>
      <c r="O198" s="104"/>
    </row>
    <row r="199" spans="1:17" ht="12.2" customHeight="1" x14ac:dyDescent="0.25">
      <c r="A199" s="435">
        <v>8</v>
      </c>
      <c r="B199" s="117" t="str">
        <f t="shared" si="18"/>
        <v>--</v>
      </c>
      <c r="C199" s="117" t="str">
        <f t="shared" si="19"/>
        <v>--</v>
      </c>
      <c r="D199" s="440" t="str">
        <f t="shared" si="20"/>
        <v>--</v>
      </c>
      <c r="E199" s="781" t="str">
        <f>IF(C199="--","--",IF('Részletes oszt ív'!J15="","",'Részletes oszt ív'!J15))</f>
        <v>--</v>
      </c>
      <c r="F199" s="781"/>
      <c r="G199" s="781"/>
      <c r="H199" s="781"/>
      <c r="I199" s="239" t="str">
        <f t="shared" si="21"/>
        <v>--</v>
      </c>
      <c r="K199" s="5">
        <f t="shared" si="22"/>
        <v>0</v>
      </c>
      <c r="M199" s="26" t="str">
        <f t="shared" si="23"/>
        <v/>
      </c>
      <c r="N199" s="26" t="e">
        <f t="shared" si="24"/>
        <v>#N/A</v>
      </c>
      <c r="O199" s="104"/>
    </row>
    <row r="200" spans="1:17" ht="12.2" customHeight="1" x14ac:dyDescent="0.25">
      <c r="A200" s="435">
        <v>9</v>
      </c>
      <c r="B200" s="117" t="str">
        <f t="shared" si="18"/>
        <v>--</v>
      </c>
      <c r="C200" s="117" t="str">
        <f t="shared" si="19"/>
        <v>--</v>
      </c>
      <c r="D200" s="440" t="str">
        <f t="shared" si="20"/>
        <v>--</v>
      </c>
      <c r="E200" s="781" t="str">
        <f>IF(C200="--","--",IF('Részletes oszt ív'!J16="","",'Részletes oszt ív'!J16))</f>
        <v>--</v>
      </c>
      <c r="F200" s="781"/>
      <c r="G200" s="781"/>
      <c r="H200" s="781"/>
      <c r="I200" s="239" t="str">
        <f t="shared" si="21"/>
        <v>--</v>
      </c>
      <c r="K200" s="5">
        <f t="shared" si="22"/>
        <v>0</v>
      </c>
      <c r="M200" s="26" t="str">
        <f t="shared" si="23"/>
        <v/>
      </c>
      <c r="N200" s="26" t="e">
        <f t="shared" si="24"/>
        <v>#N/A</v>
      </c>
      <c r="O200" s="104"/>
    </row>
    <row r="201" spans="1:17" ht="12.2" customHeight="1" x14ac:dyDescent="0.25">
      <c r="A201" s="435">
        <v>10</v>
      </c>
      <c r="B201" s="117" t="str">
        <f t="shared" si="18"/>
        <v>--</v>
      </c>
      <c r="C201" s="117" t="str">
        <f t="shared" si="19"/>
        <v>--</v>
      </c>
      <c r="D201" s="440" t="str">
        <f t="shared" si="20"/>
        <v>--</v>
      </c>
      <c r="E201" s="781" t="str">
        <f>IF(C201="--","--",IF('Részletes oszt ív'!J17="","",'Részletes oszt ív'!J17))</f>
        <v>--</v>
      </c>
      <c r="F201" s="781"/>
      <c r="G201" s="781"/>
      <c r="H201" s="781"/>
      <c r="I201" s="239" t="str">
        <f t="shared" si="21"/>
        <v>--</v>
      </c>
      <c r="K201" s="5">
        <f t="shared" si="22"/>
        <v>0</v>
      </c>
      <c r="M201" s="26" t="str">
        <f t="shared" si="23"/>
        <v/>
      </c>
      <c r="N201" s="26" t="e">
        <f t="shared" si="24"/>
        <v>#N/A</v>
      </c>
      <c r="O201" s="104"/>
    </row>
    <row r="202" spans="1:17" ht="12.2" customHeight="1" x14ac:dyDescent="0.25">
      <c r="A202" s="435">
        <v>11</v>
      </c>
      <c r="B202" s="117" t="str">
        <f t="shared" si="18"/>
        <v>--</v>
      </c>
      <c r="C202" s="117" t="str">
        <f t="shared" si="19"/>
        <v>--</v>
      </c>
      <c r="D202" s="440" t="str">
        <f t="shared" si="20"/>
        <v>--</v>
      </c>
      <c r="E202" s="781" t="str">
        <f>IF(C202="--","--",IF('Részletes oszt ív'!J18="","",'Részletes oszt ív'!J18))</f>
        <v>--</v>
      </c>
      <c r="F202" s="781"/>
      <c r="G202" s="781"/>
      <c r="H202" s="781"/>
      <c r="I202" s="239" t="str">
        <f t="shared" si="21"/>
        <v>--</v>
      </c>
      <c r="K202" s="5">
        <f t="shared" si="22"/>
        <v>0</v>
      </c>
      <c r="M202" s="26" t="str">
        <f t="shared" si="23"/>
        <v/>
      </c>
      <c r="N202" s="26" t="e">
        <f t="shared" si="24"/>
        <v>#N/A</v>
      </c>
      <c r="O202" s="104"/>
    </row>
    <row r="203" spans="1:17" ht="12.2" customHeight="1" x14ac:dyDescent="0.25">
      <c r="A203" s="435">
        <v>12</v>
      </c>
      <c r="B203" s="117" t="str">
        <f t="shared" si="18"/>
        <v>--</v>
      </c>
      <c r="C203" s="117" t="str">
        <f t="shared" si="19"/>
        <v>--</v>
      </c>
      <c r="D203" s="440" t="str">
        <f t="shared" si="20"/>
        <v>--</v>
      </c>
      <c r="E203" s="781" t="str">
        <f>IF(C203="--","--",IF('Részletes oszt ív'!J19="","",'Részletes oszt ív'!J19))</f>
        <v>--</v>
      </c>
      <c r="F203" s="781"/>
      <c r="G203" s="781"/>
      <c r="H203" s="781"/>
      <c r="I203" s="239" t="str">
        <f t="shared" si="21"/>
        <v>--</v>
      </c>
      <c r="K203" s="5">
        <f t="shared" si="22"/>
        <v>0</v>
      </c>
      <c r="M203" s="26" t="str">
        <f t="shared" si="23"/>
        <v/>
      </c>
      <c r="N203" s="26" t="e">
        <f t="shared" si="24"/>
        <v>#N/A</v>
      </c>
      <c r="O203" s="104"/>
    </row>
    <row r="204" spans="1:17" ht="12.2" customHeight="1" x14ac:dyDescent="0.25">
      <c r="A204" s="435">
        <v>13</v>
      </c>
      <c r="B204" s="117" t="str">
        <f t="shared" si="18"/>
        <v>--</v>
      </c>
      <c r="C204" s="117" t="str">
        <f t="shared" si="19"/>
        <v>--</v>
      </c>
      <c r="D204" s="440" t="str">
        <f t="shared" si="20"/>
        <v>--</v>
      </c>
      <c r="E204" s="781" t="str">
        <f>IF(C204="--","--",IF('Részletes oszt ív'!J20="","",'Részletes oszt ív'!J20))</f>
        <v>--</v>
      </c>
      <c r="F204" s="781"/>
      <c r="G204" s="781"/>
      <c r="H204" s="781"/>
      <c r="I204" s="239" t="str">
        <f t="shared" si="21"/>
        <v>--</v>
      </c>
      <c r="K204" s="5">
        <f t="shared" si="22"/>
        <v>0</v>
      </c>
      <c r="M204" s="26" t="str">
        <f t="shared" si="23"/>
        <v/>
      </c>
      <c r="N204" s="26" t="e">
        <f t="shared" si="24"/>
        <v>#N/A</v>
      </c>
      <c r="O204" s="104"/>
    </row>
    <row r="205" spans="1:17" ht="12.2" customHeight="1" x14ac:dyDescent="0.25">
      <c r="A205" s="435">
        <v>14</v>
      </c>
      <c r="B205" s="117" t="str">
        <f t="shared" si="18"/>
        <v>--</v>
      </c>
      <c r="C205" s="117" t="str">
        <f t="shared" si="19"/>
        <v>--</v>
      </c>
      <c r="D205" s="440" t="str">
        <f t="shared" si="20"/>
        <v>--</v>
      </c>
      <c r="E205" s="781" t="str">
        <f>IF(C205="--","--",IF('Részletes oszt ív'!J21="","",'Részletes oszt ív'!J21))</f>
        <v>--</v>
      </c>
      <c r="F205" s="781"/>
      <c r="G205" s="781"/>
      <c r="H205" s="781"/>
      <c r="I205" s="239" t="str">
        <f t="shared" si="21"/>
        <v>--</v>
      </c>
      <c r="K205" s="5">
        <f t="shared" si="22"/>
        <v>0</v>
      </c>
      <c r="M205" s="26" t="str">
        <f t="shared" si="23"/>
        <v/>
      </c>
      <c r="N205" s="26" t="e">
        <f t="shared" si="24"/>
        <v>#N/A</v>
      </c>
      <c r="O205" s="104"/>
    </row>
    <row r="206" spans="1:17" ht="12.2" customHeight="1" x14ac:dyDescent="0.25">
      <c r="A206" s="435">
        <v>15</v>
      </c>
      <c r="B206" s="117" t="str">
        <f t="shared" si="18"/>
        <v>--</v>
      </c>
      <c r="C206" s="117" t="str">
        <f t="shared" si="19"/>
        <v>--</v>
      </c>
      <c r="D206" s="440" t="str">
        <f t="shared" si="20"/>
        <v>--</v>
      </c>
      <c r="E206" s="781" t="str">
        <f>IF(C206="--","--",IF('Részletes oszt ív'!J22="","",'Részletes oszt ív'!J22))</f>
        <v>--</v>
      </c>
      <c r="F206" s="781"/>
      <c r="G206" s="781"/>
      <c r="H206" s="781"/>
      <c r="I206" s="239" t="str">
        <f t="shared" si="21"/>
        <v>--</v>
      </c>
      <c r="K206" s="5">
        <f t="shared" si="22"/>
        <v>0</v>
      </c>
      <c r="M206" s="26" t="str">
        <f t="shared" si="23"/>
        <v/>
      </c>
      <c r="N206" s="26" t="e">
        <f t="shared" si="24"/>
        <v>#N/A</v>
      </c>
      <c r="O206" s="104"/>
    </row>
    <row r="207" spans="1:17" ht="12.2" customHeight="1" x14ac:dyDescent="0.25">
      <c r="A207" s="435">
        <v>16</v>
      </c>
      <c r="B207" s="117" t="str">
        <f t="shared" si="18"/>
        <v>--</v>
      </c>
      <c r="C207" s="117" t="str">
        <f t="shared" si="19"/>
        <v>--</v>
      </c>
      <c r="D207" s="440" t="str">
        <f t="shared" si="20"/>
        <v>--</v>
      </c>
      <c r="E207" s="781" t="str">
        <f>IF(C207="--","--",IF('Részletes oszt ív'!J23="","",'Részletes oszt ív'!J23))</f>
        <v>--</v>
      </c>
      <c r="F207" s="781"/>
      <c r="G207" s="781"/>
      <c r="H207" s="781"/>
      <c r="I207" s="239" t="str">
        <f t="shared" si="21"/>
        <v>--</v>
      </c>
      <c r="K207" s="5">
        <f t="shared" si="22"/>
        <v>0</v>
      </c>
      <c r="M207" s="26" t="str">
        <f t="shared" si="23"/>
        <v/>
      </c>
      <c r="N207" s="26" t="e">
        <f t="shared" si="24"/>
        <v>#N/A</v>
      </c>
      <c r="O207" s="104"/>
    </row>
    <row r="208" spans="1:17" ht="12.2" customHeight="1" x14ac:dyDescent="0.25">
      <c r="A208" s="435">
        <v>17</v>
      </c>
      <c r="B208" s="117" t="str">
        <f t="shared" si="18"/>
        <v>--</v>
      </c>
      <c r="C208" s="117" t="str">
        <f t="shared" si="19"/>
        <v>--</v>
      </c>
      <c r="D208" s="440" t="str">
        <f t="shared" si="20"/>
        <v>--</v>
      </c>
      <c r="E208" s="781" t="str">
        <f>IF(C208="--","--",IF('Részletes oszt ív'!J24="","",'Részletes oszt ív'!J24))</f>
        <v>--</v>
      </c>
      <c r="F208" s="781"/>
      <c r="G208" s="781"/>
      <c r="H208" s="781"/>
      <c r="I208" s="239" t="str">
        <f t="shared" si="21"/>
        <v>--</v>
      </c>
      <c r="K208" s="5">
        <f t="shared" si="22"/>
        <v>0</v>
      </c>
      <c r="M208" s="26" t="str">
        <f t="shared" si="23"/>
        <v/>
      </c>
      <c r="N208" s="26" t="e">
        <f t="shared" si="24"/>
        <v>#N/A</v>
      </c>
      <c r="O208" s="104"/>
    </row>
    <row r="209" spans="1:15" ht="12.2" customHeight="1" x14ac:dyDescent="0.25">
      <c r="A209" s="435">
        <v>18</v>
      </c>
      <c r="B209" s="117" t="str">
        <f t="shared" si="18"/>
        <v>--</v>
      </c>
      <c r="C209" s="117" t="str">
        <f t="shared" si="19"/>
        <v>--</v>
      </c>
      <c r="D209" s="440" t="str">
        <f t="shared" si="20"/>
        <v>--</v>
      </c>
      <c r="E209" s="781" t="str">
        <f>IF(C209="--","--",IF('Részletes oszt ív'!J25="","",'Részletes oszt ív'!J25))</f>
        <v>--</v>
      </c>
      <c r="F209" s="781"/>
      <c r="G209" s="781"/>
      <c r="H209" s="781"/>
      <c r="I209" s="239" t="str">
        <f t="shared" si="21"/>
        <v>--</v>
      </c>
      <c r="K209" s="5">
        <f t="shared" si="22"/>
        <v>0</v>
      </c>
      <c r="M209" s="26" t="str">
        <f t="shared" si="23"/>
        <v/>
      </c>
      <c r="N209" s="26" t="e">
        <f t="shared" si="24"/>
        <v>#N/A</v>
      </c>
      <c r="O209" s="104"/>
    </row>
    <row r="210" spans="1:15" ht="12.2" customHeight="1" x14ac:dyDescent="0.25">
      <c r="A210" s="435">
        <v>19</v>
      </c>
      <c r="B210" s="117" t="str">
        <f t="shared" si="18"/>
        <v>--</v>
      </c>
      <c r="C210" s="117" t="str">
        <f t="shared" si="19"/>
        <v>--</v>
      </c>
      <c r="D210" s="440" t="str">
        <f t="shared" si="20"/>
        <v>--</v>
      </c>
      <c r="E210" s="781" t="str">
        <f>IF(C210="--","--",IF('Részletes oszt ív'!J26="","",'Részletes oszt ív'!J26))</f>
        <v>--</v>
      </c>
      <c r="F210" s="781"/>
      <c r="G210" s="781"/>
      <c r="H210" s="781"/>
      <c r="I210" s="239" t="str">
        <f t="shared" si="21"/>
        <v>--</v>
      </c>
      <c r="K210" s="5">
        <f t="shared" si="22"/>
        <v>0</v>
      </c>
      <c r="M210" s="26" t="str">
        <f t="shared" si="23"/>
        <v/>
      </c>
      <c r="N210" s="26" t="e">
        <f t="shared" si="24"/>
        <v>#N/A</v>
      </c>
      <c r="O210" s="104"/>
    </row>
    <row r="211" spans="1:15" ht="12.2" customHeight="1" x14ac:dyDescent="0.25">
      <c r="A211" s="435">
        <v>20</v>
      </c>
      <c r="B211" s="117" t="str">
        <f t="shared" si="18"/>
        <v>--</v>
      </c>
      <c r="C211" s="117" t="str">
        <f t="shared" si="19"/>
        <v>--</v>
      </c>
      <c r="D211" s="440" t="str">
        <f t="shared" si="20"/>
        <v>--</v>
      </c>
      <c r="E211" s="781" t="str">
        <f>IF(C211="--","--",IF('Részletes oszt ív'!J27="","",'Részletes oszt ív'!J27))</f>
        <v>--</v>
      </c>
      <c r="F211" s="781"/>
      <c r="G211" s="781"/>
      <c r="H211" s="781"/>
      <c r="I211" s="239" t="str">
        <f t="shared" si="21"/>
        <v>--</v>
      </c>
      <c r="K211" s="5">
        <f t="shared" si="22"/>
        <v>0</v>
      </c>
      <c r="M211" s="26" t="str">
        <f t="shared" si="23"/>
        <v/>
      </c>
      <c r="N211" s="26" t="e">
        <f t="shared" si="24"/>
        <v>#N/A</v>
      </c>
      <c r="O211" s="104"/>
    </row>
    <row r="212" spans="1:15" ht="12.2" customHeight="1" x14ac:dyDescent="0.25">
      <c r="A212" s="435">
        <v>21</v>
      </c>
      <c r="B212" s="117" t="str">
        <f t="shared" si="18"/>
        <v>--</v>
      </c>
      <c r="C212" s="117" t="str">
        <f t="shared" si="19"/>
        <v>--</v>
      </c>
      <c r="D212" s="440" t="str">
        <f t="shared" si="20"/>
        <v>--</v>
      </c>
      <c r="E212" s="781" t="str">
        <f>IF(C212="--","--",IF('Részletes oszt ív'!J28="","",'Részletes oszt ív'!J28))</f>
        <v>--</v>
      </c>
      <c r="F212" s="781"/>
      <c r="G212" s="781"/>
      <c r="H212" s="781"/>
      <c r="I212" s="239" t="str">
        <f t="shared" si="21"/>
        <v>--</v>
      </c>
      <c r="K212" s="5">
        <f t="shared" si="22"/>
        <v>0</v>
      </c>
      <c r="M212" s="26" t="str">
        <f t="shared" si="23"/>
        <v/>
      </c>
      <c r="N212" s="26" t="e">
        <f t="shared" si="24"/>
        <v>#N/A</v>
      </c>
      <c r="O212" s="104"/>
    </row>
    <row r="213" spans="1:15" ht="12.2" customHeight="1" x14ac:dyDescent="0.25">
      <c r="A213" s="435">
        <v>22</v>
      </c>
      <c r="B213" s="117" t="str">
        <f t="shared" si="18"/>
        <v>--</v>
      </c>
      <c r="C213" s="117" t="str">
        <f t="shared" si="19"/>
        <v>--</v>
      </c>
      <c r="D213" s="440" t="str">
        <f t="shared" si="20"/>
        <v>--</v>
      </c>
      <c r="E213" s="781" t="str">
        <f>IF(C213="--","--",IF('Részletes oszt ív'!J29="","",'Részletes oszt ív'!J29))</f>
        <v>--</v>
      </c>
      <c r="F213" s="781"/>
      <c r="G213" s="781"/>
      <c r="H213" s="781"/>
      <c r="I213" s="239" t="str">
        <f t="shared" si="21"/>
        <v>--</v>
      </c>
      <c r="K213" s="5">
        <f t="shared" si="22"/>
        <v>0</v>
      </c>
      <c r="M213" s="26" t="str">
        <f t="shared" si="23"/>
        <v/>
      </c>
      <c r="N213" s="26" t="e">
        <f t="shared" si="24"/>
        <v>#N/A</v>
      </c>
      <c r="O213" s="104"/>
    </row>
    <row r="214" spans="1:15" ht="12.2" customHeight="1" x14ac:dyDescent="0.25">
      <c r="A214" s="435">
        <v>23</v>
      </c>
      <c r="B214" s="117" t="str">
        <f t="shared" si="18"/>
        <v>--</v>
      </c>
      <c r="C214" s="117" t="str">
        <f t="shared" si="19"/>
        <v>--</v>
      </c>
      <c r="D214" s="440" t="str">
        <f t="shared" si="20"/>
        <v>--</v>
      </c>
      <c r="E214" s="781" t="str">
        <f>IF(C214="--","--",IF('Részletes oszt ív'!J30="","",'Részletes oszt ív'!J30))</f>
        <v>--</v>
      </c>
      <c r="F214" s="781"/>
      <c r="G214" s="781"/>
      <c r="H214" s="781"/>
      <c r="I214" s="239" t="str">
        <f t="shared" si="21"/>
        <v>--</v>
      </c>
      <c r="K214" s="5">
        <f t="shared" si="22"/>
        <v>0</v>
      </c>
      <c r="M214" s="26" t="str">
        <f t="shared" si="23"/>
        <v/>
      </c>
      <c r="N214" s="26" t="e">
        <f t="shared" si="24"/>
        <v>#N/A</v>
      </c>
      <c r="O214" s="104"/>
    </row>
    <row r="215" spans="1:15" ht="12.2" customHeight="1" x14ac:dyDescent="0.25">
      <c r="A215" s="435">
        <v>24</v>
      </c>
      <c r="B215" s="117" t="str">
        <f t="shared" si="18"/>
        <v>--</v>
      </c>
      <c r="C215" s="117" t="str">
        <f t="shared" si="19"/>
        <v>--</v>
      </c>
      <c r="D215" s="440" t="str">
        <f t="shared" si="20"/>
        <v>--</v>
      </c>
      <c r="E215" s="781" t="str">
        <f>IF(C215="--","--",IF('Részletes oszt ív'!J31="","",'Részletes oszt ív'!J31))</f>
        <v>--</v>
      </c>
      <c r="F215" s="781"/>
      <c r="G215" s="781"/>
      <c r="H215" s="781"/>
      <c r="I215" s="239" t="str">
        <f t="shared" si="21"/>
        <v>--</v>
      </c>
      <c r="K215" s="5">
        <f t="shared" si="22"/>
        <v>0</v>
      </c>
      <c r="M215" s="26" t="str">
        <f t="shared" si="23"/>
        <v/>
      </c>
      <c r="N215" s="26" t="e">
        <f t="shared" si="24"/>
        <v>#N/A</v>
      </c>
      <c r="O215" s="104"/>
    </row>
    <row r="216" spans="1:15" ht="12.2" customHeight="1" x14ac:dyDescent="0.25">
      <c r="A216" s="435">
        <v>25</v>
      </c>
      <c r="B216" s="117" t="str">
        <f t="shared" si="18"/>
        <v>--</v>
      </c>
      <c r="C216" s="117" t="str">
        <f t="shared" si="19"/>
        <v>--</v>
      </c>
      <c r="D216" s="440" t="str">
        <f t="shared" si="20"/>
        <v>--</v>
      </c>
      <c r="E216" s="781" t="str">
        <f>IF(C216="--","--",IF('Részletes oszt ív'!J32="","",'Részletes oszt ív'!J32))</f>
        <v>--</v>
      </c>
      <c r="F216" s="781"/>
      <c r="G216" s="781"/>
      <c r="H216" s="781"/>
      <c r="I216" s="239" t="str">
        <f t="shared" si="21"/>
        <v>--</v>
      </c>
      <c r="K216" s="5">
        <f t="shared" si="22"/>
        <v>0</v>
      </c>
      <c r="M216" s="26" t="str">
        <f t="shared" si="23"/>
        <v/>
      </c>
      <c r="N216" s="26" t="e">
        <f t="shared" si="24"/>
        <v>#N/A</v>
      </c>
      <c r="O216" s="104"/>
    </row>
    <row r="217" spans="1:15" ht="12.2" customHeight="1" x14ac:dyDescent="0.25">
      <c r="A217" s="435">
        <v>26</v>
      </c>
      <c r="B217" s="117" t="str">
        <f t="shared" si="18"/>
        <v>--</v>
      </c>
      <c r="C217" s="117" t="str">
        <f t="shared" si="19"/>
        <v>--</v>
      </c>
      <c r="D217" s="440" t="str">
        <f t="shared" si="20"/>
        <v>--</v>
      </c>
      <c r="E217" s="781" t="str">
        <f>IF(C217="--","--",IF('Részletes oszt ív'!J33="","",'Részletes oszt ív'!J33))</f>
        <v>--</v>
      </c>
      <c r="F217" s="781"/>
      <c r="G217" s="781"/>
      <c r="H217" s="781"/>
      <c r="I217" s="239" t="str">
        <f t="shared" si="21"/>
        <v>--</v>
      </c>
      <c r="K217" s="5">
        <f t="shared" si="22"/>
        <v>0</v>
      </c>
      <c r="M217" s="26" t="str">
        <f t="shared" si="23"/>
        <v/>
      </c>
      <c r="N217" s="26" t="e">
        <f t="shared" si="24"/>
        <v>#N/A</v>
      </c>
      <c r="O217" s="104"/>
    </row>
    <row r="218" spans="1:15" ht="12.2" customHeight="1" x14ac:dyDescent="0.25">
      <c r="A218" s="435">
        <v>27</v>
      </c>
      <c r="B218" s="117" t="str">
        <f t="shared" si="18"/>
        <v>--</v>
      </c>
      <c r="C218" s="117" t="str">
        <f t="shared" si="19"/>
        <v>--</v>
      </c>
      <c r="D218" s="440" t="str">
        <f t="shared" si="20"/>
        <v>--</v>
      </c>
      <c r="E218" s="781" t="str">
        <f>IF(C218="--","--",IF('Részletes oszt ív'!J34="","",'Részletes oszt ív'!J34))</f>
        <v>--</v>
      </c>
      <c r="F218" s="781"/>
      <c r="G218" s="781"/>
      <c r="H218" s="781"/>
      <c r="I218" s="239" t="str">
        <f t="shared" si="21"/>
        <v>--</v>
      </c>
      <c r="K218" s="5">
        <f t="shared" si="22"/>
        <v>0</v>
      </c>
      <c r="M218" s="26" t="str">
        <f t="shared" si="23"/>
        <v/>
      </c>
      <c r="N218" s="26" t="e">
        <f t="shared" si="24"/>
        <v>#N/A</v>
      </c>
      <c r="O218" s="104"/>
    </row>
    <row r="219" spans="1:15" ht="12.2" customHeight="1" x14ac:dyDescent="0.25">
      <c r="A219" s="435">
        <v>28</v>
      </c>
      <c r="B219" s="117" t="str">
        <f t="shared" si="18"/>
        <v>--</v>
      </c>
      <c r="C219" s="117" t="str">
        <f t="shared" si="19"/>
        <v>--</v>
      </c>
      <c r="D219" s="440" t="str">
        <f t="shared" si="20"/>
        <v>--</v>
      </c>
      <c r="E219" s="781" t="str">
        <f>IF(C219="--","--",IF('Részletes oszt ív'!J35="","",'Részletes oszt ív'!J35))</f>
        <v>--</v>
      </c>
      <c r="F219" s="781"/>
      <c r="G219" s="781"/>
      <c r="H219" s="781"/>
      <c r="I219" s="239" t="str">
        <f t="shared" si="21"/>
        <v>--</v>
      </c>
      <c r="K219" s="5">
        <f t="shared" si="22"/>
        <v>0</v>
      </c>
      <c r="M219" s="26" t="str">
        <f t="shared" si="23"/>
        <v/>
      </c>
      <c r="N219" s="26" t="e">
        <f t="shared" si="24"/>
        <v>#N/A</v>
      </c>
      <c r="O219" s="104"/>
    </row>
    <row r="220" spans="1:15" ht="12.2" customHeight="1" x14ac:dyDescent="0.25">
      <c r="A220" s="435">
        <v>29</v>
      </c>
      <c r="B220" s="117" t="str">
        <f t="shared" si="18"/>
        <v>--</v>
      </c>
      <c r="C220" s="117" t="str">
        <f t="shared" si="19"/>
        <v>--</v>
      </c>
      <c r="D220" s="440" t="str">
        <f t="shared" si="20"/>
        <v>--</v>
      </c>
      <c r="E220" s="781" t="str">
        <f>IF(C220="--","--",IF('Részletes oszt ív'!J36="","",'Részletes oszt ív'!J36))</f>
        <v>--</v>
      </c>
      <c r="F220" s="781"/>
      <c r="G220" s="781"/>
      <c r="H220" s="781"/>
      <c r="I220" s="239" t="str">
        <f t="shared" si="21"/>
        <v>--</v>
      </c>
      <c r="K220" s="5">
        <f t="shared" si="22"/>
        <v>0</v>
      </c>
      <c r="M220" s="26" t="str">
        <f t="shared" si="23"/>
        <v/>
      </c>
      <c r="N220" s="26" t="e">
        <f t="shared" si="24"/>
        <v>#N/A</v>
      </c>
      <c r="O220" s="104"/>
    </row>
    <row r="221" spans="1:15" ht="12.2" customHeight="1" x14ac:dyDescent="0.25">
      <c r="A221" s="435">
        <v>30</v>
      </c>
      <c r="B221" s="117" t="str">
        <f t="shared" si="18"/>
        <v>--</v>
      </c>
      <c r="C221" s="117" t="str">
        <f t="shared" si="19"/>
        <v>--</v>
      </c>
      <c r="D221" s="440" t="str">
        <f t="shared" si="20"/>
        <v>--</v>
      </c>
      <c r="E221" s="781" t="str">
        <f>IF(C221="--","--",IF('Részletes oszt ív'!J37="","",'Részletes oszt ív'!J37))</f>
        <v>--</v>
      </c>
      <c r="F221" s="781"/>
      <c r="G221" s="781"/>
      <c r="H221" s="781"/>
      <c r="I221" s="239" t="str">
        <f t="shared" si="21"/>
        <v>--</v>
      </c>
      <c r="K221" s="5">
        <f t="shared" si="22"/>
        <v>0</v>
      </c>
      <c r="M221" s="26" t="str">
        <f t="shared" si="23"/>
        <v/>
      </c>
      <c r="N221" s="26" t="e">
        <f t="shared" si="24"/>
        <v>#N/A</v>
      </c>
      <c r="O221" s="104"/>
    </row>
    <row r="222" spans="1:15" ht="12.2" customHeight="1" x14ac:dyDescent="0.25">
      <c r="A222" s="435">
        <v>31</v>
      </c>
      <c r="B222" s="117" t="str">
        <f t="shared" si="18"/>
        <v>--</v>
      </c>
      <c r="C222" s="117" t="str">
        <f t="shared" si="19"/>
        <v>--</v>
      </c>
      <c r="D222" s="440" t="str">
        <f t="shared" si="20"/>
        <v>--</v>
      </c>
      <c r="E222" s="781" t="str">
        <f>IF(C222="--","--",IF('Részletes oszt ív'!J38="","",'Részletes oszt ív'!J38))</f>
        <v>--</v>
      </c>
      <c r="F222" s="781"/>
      <c r="G222" s="781"/>
      <c r="H222" s="781"/>
      <c r="I222" s="239" t="str">
        <f t="shared" si="21"/>
        <v>--</v>
      </c>
      <c r="K222" s="5">
        <f t="shared" si="22"/>
        <v>0</v>
      </c>
      <c r="M222" s="26" t="str">
        <f t="shared" si="23"/>
        <v/>
      </c>
      <c r="N222" s="26" t="e">
        <f t="shared" si="24"/>
        <v>#N/A</v>
      </c>
      <c r="O222" s="104"/>
    </row>
    <row r="223" spans="1:15" ht="12.2" customHeight="1" x14ac:dyDescent="0.25">
      <c r="A223" s="435">
        <v>32</v>
      </c>
      <c r="B223" s="117" t="str">
        <f t="shared" si="18"/>
        <v>--</v>
      </c>
      <c r="C223" s="117" t="str">
        <f t="shared" si="19"/>
        <v>--</v>
      </c>
      <c r="D223" s="440" t="str">
        <f t="shared" si="20"/>
        <v>--</v>
      </c>
      <c r="E223" s="781" t="str">
        <f>IF(C223="--","--",IF('Részletes oszt ív'!J39="","",'Részletes oszt ív'!J39))</f>
        <v>--</v>
      </c>
      <c r="F223" s="781"/>
      <c r="G223" s="781"/>
      <c r="H223" s="781"/>
      <c r="I223" s="239" t="str">
        <f t="shared" si="21"/>
        <v>--</v>
      </c>
      <c r="K223" s="5">
        <f t="shared" si="22"/>
        <v>0</v>
      </c>
      <c r="M223" s="26" t="str">
        <f t="shared" si="23"/>
        <v/>
      </c>
      <c r="N223" s="26" t="e">
        <f t="shared" si="24"/>
        <v>#N/A</v>
      </c>
      <c r="O223" s="104"/>
    </row>
    <row r="224" spans="1:15" ht="12.2" customHeight="1" x14ac:dyDescent="0.25">
      <c r="A224" s="435">
        <v>33</v>
      </c>
      <c r="B224" s="117" t="str">
        <f t="shared" si="18"/>
        <v>--</v>
      </c>
      <c r="C224" s="117" t="str">
        <f t="shared" si="19"/>
        <v>--</v>
      </c>
      <c r="D224" s="440" t="str">
        <f t="shared" si="20"/>
        <v>--</v>
      </c>
      <c r="E224" s="781" t="str">
        <f>IF(C224="--","--",IF('Részletes oszt ív'!J40="","",'Részletes oszt ív'!J40))</f>
        <v>--</v>
      </c>
      <c r="F224" s="781"/>
      <c r="G224" s="781"/>
      <c r="H224" s="781"/>
      <c r="I224" s="239" t="str">
        <f t="shared" si="21"/>
        <v>--</v>
      </c>
      <c r="K224" s="5">
        <f t="shared" si="22"/>
        <v>0</v>
      </c>
      <c r="M224" s="26" t="str">
        <f t="shared" si="23"/>
        <v/>
      </c>
      <c r="N224" s="26" t="e">
        <f t="shared" si="24"/>
        <v>#N/A</v>
      </c>
      <c r="O224" s="104"/>
    </row>
    <row r="225" spans="1:15" ht="12.2" customHeight="1" thickBot="1" x14ac:dyDescent="0.3">
      <c r="A225" s="119">
        <v>34</v>
      </c>
      <c r="B225" s="241" t="str">
        <f t="shared" si="18"/>
        <v>--</v>
      </c>
      <c r="C225" s="241" t="str">
        <f t="shared" si="19"/>
        <v>--</v>
      </c>
      <c r="D225" s="242" t="str">
        <f t="shared" si="20"/>
        <v>--</v>
      </c>
      <c r="E225" s="792" t="str">
        <f>IF(C225="--","--",IF('Részletes oszt ív'!J41="","",'Részletes oszt ív'!J41))</f>
        <v>--</v>
      </c>
      <c r="F225" s="792"/>
      <c r="G225" s="792"/>
      <c r="H225" s="792"/>
      <c r="I225" s="107" t="str">
        <f t="shared" si="21"/>
        <v>--</v>
      </c>
      <c r="K225" s="5">
        <f t="shared" si="22"/>
        <v>0</v>
      </c>
      <c r="M225" s="26" t="str">
        <f t="shared" si="23"/>
        <v/>
      </c>
      <c r="N225" s="26" t="e">
        <f t="shared" si="24"/>
        <v>#N/A</v>
      </c>
      <c r="O225" s="104"/>
    </row>
    <row r="226" spans="1:15" ht="12.2" hidden="1" customHeight="1" thickBot="1" x14ac:dyDescent="0.3">
      <c r="A226" s="441">
        <v>35</v>
      </c>
      <c r="B226" s="241" t="str">
        <f t="shared" si="18"/>
        <v>--</v>
      </c>
      <c r="C226" s="241" t="str">
        <f t="shared" si="19"/>
        <v>--</v>
      </c>
      <c r="D226" s="242" t="str">
        <f t="shared" si="20"/>
        <v>--</v>
      </c>
      <c r="E226" s="793" t="str">
        <f>IF(C226="--","--",IF('Részletes oszt ív'!J42="","",'Részletes oszt ív'!J42))</f>
        <v>--</v>
      </c>
      <c r="F226" s="793"/>
      <c r="G226" s="793"/>
      <c r="H226" s="793"/>
      <c r="I226" s="243" t="str">
        <f t="shared" si="21"/>
        <v>--</v>
      </c>
      <c r="K226" s="5">
        <f t="shared" si="22"/>
        <v>0</v>
      </c>
      <c r="M226" s="26" t="str">
        <f t="shared" si="23"/>
        <v/>
      </c>
      <c r="N226" s="26" t="e">
        <f t="shared" si="24"/>
        <v>#N/A</v>
      </c>
      <c r="O226" s="104"/>
    </row>
    <row r="227" spans="1:15" ht="7.5" customHeight="1" x14ac:dyDescent="0.25">
      <c r="A227" s="28"/>
      <c r="B227" s="28"/>
      <c r="C227" s="28"/>
      <c r="D227" s="28"/>
    </row>
    <row r="228" spans="1:15" x14ac:dyDescent="0.25">
      <c r="A228" s="101" t="str">
        <f>CONCATENATE('Vizsgaszerv adatai'!C$168,",  ",'Vizsgaszerv adatai'!C$166)</f>
        <v>Budapest,  2017. június 13.</v>
      </c>
      <c r="B228" s="101"/>
    </row>
    <row r="229" spans="1:15" ht="11.25" customHeight="1" x14ac:dyDescent="0.25"/>
    <row r="231" spans="1:15" ht="12" customHeight="1" x14ac:dyDescent="0.25">
      <c r="A231" s="794" t="str">
        <f>'Vizsgaszerv adatai'!C$66</f>
        <v>Ál Péter</v>
      </c>
      <c r="B231" s="794"/>
      <c r="C231" s="127" t="str">
        <f>'Vizsgaszerv adatai'!C$68</f>
        <v>Kő Pál</v>
      </c>
      <c r="D231" s="794" t="str">
        <f>'Vizsgaszerv adatai'!C$70</f>
        <v>Ács Éva</v>
      </c>
      <c r="E231" s="794"/>
      <c r="F231" s="795" t="str">
        <f>'Vizsgaszerv adatai'!C$72</f>
        <v>Nagy Anikó</v>
      </c>
      <c r="G231" s="795"/>
      <c r="H231" s="795" t="str">
        <f>'Vizsgaszerv adatai'!C$74</f>
        <v>Szél Evelin</v>
      </c>
      <c r="I231" s="795"/>
    </row>
    <row r="232" spans="1:15" ht="10.5" customHeight="1" x14ac:dyDescent="0.25">
      <c r="A232" s="794" t="str">
        <f>'Vizsgaszerv adatai'!B$66</f>
        <v>vb. elnöke</v>
      </c>
      <c r="B232" s="794"/>
      <c r="C232" s="128" t="str">
        <f>'Vizsgaszerv adatai'!B$68</f>
        <v>vb. tagja</v>
      </c>
      <c r="D232" s="794" t="str">
        <f>'Vizsgaszerv adatai'!B$70</f>
        <v>vb. tagja</v>
      </c>
      <c r="E232" s="794"/>
      <c r="F232" s="795" t="str">
        <f>'Vizsgaszerv adatai'!B$72</f>
        <v>vb. tagja</v>
      </c>
      <c r="G232" s="795"/>
      <c r="H232" s="795" t="str">
        <f>'Vizsgaszerv adatai'!B$74</f>
        <v>jegyző</v>
      </c>
      <c r="I232" s="795"/>
    </row>
    <row r="235" spans="1:15" ht="12" customHeight="1" x14ac:dyDescent="0.25">
      <c r="A235" s="804" t="str">
        <f>IF('Vizsgaszerv adatai'!C$98="","",'Vizsgaszerv adatai'!C$98)</f>
        <v>Németh Ágota</v>
      </c>
      <c r="B235" s="804"/>
      <c r="C235" s="125" t="str">
        <f>IF('Vizsgaszerv adatai'!C$99="","",'Vizsgaszerv adatai'!C$99)</f>
        <v/>
      </c>
      <c r="D235" s="803" t="str">
        <f>IF('Vizsgaszerv adatai'!C$100="","",'Vizsgaszerv adatai'!C$100)</f>
        <v/>
      </c>
      <c r="E235" s="803"/>
      <c r="F235" s="802" t="str">
        <f>IF('Vizsgaszerv adatai'!C$101="","",'Vizsgaszerv adatai'!C$101)</f>
        <v/>
      </c>
      <c r="G235" s="802"/>
      <c r="H235" s="802"/>
      <c r="I235" s="802"/>
    </row>
    <row r="236" spans="1:15" ht="10.5" customHeight="1" x14ac:dyDescent="0.25">
      <c r="A236" s="802" t="str">
        <f>IF('Vizsgaszerv adatai'!C$98="","","szakértő")</f>
        <v>szakértő</v>
      </c>
      <c r="B236" s="802"/>
      <c r="C236" s="125" t="str">
        <f>IF('Vizsgaszerv adatai'!C$99="","","szakértő")</f>
        <v/>
      </c>
      <c r="D236" s="803" t="str">
        <f>IF('Vizsgaszerv adatai'!C$91="","","szakértő")</f>
        <v/>
      </c>
      <c r="E236" s="803"/>
      <c r="F236" s="802" t="str">
        <f>IF('Vizsgaszerv adatai'!C$101="","","szakértő")</f>
        <v/>
      </c>
      <c r="G236" s="802"/>
      <c r="H236" s="802"/>
      <c r="I236" s="802"/>
    </row>
    <row r="237" spans="1:15" x14ac:dyDescent="0.25">
      <c r="A237" s="669" t="str">
        <f>A1</f>
        <v>Aranykalászos gazda      Írásbeli vizsga</v>
      </c>
      <c r="B237" s="669"/>
      <c r="C237" s="669"/>
      <c r="D237" s="669"/>
      <c r="E237" s="669"/>
      <c r="F237" s="669"/>
      <c r="G237" s="669"/>
      <c r="H237" s="669"/>
      <c r="I237" s="669"/>
    </row>
    <row r="238" spans="1:15" ht="30.75" customHeight="1" x14ac:dyDescent="0.25">
      <c r="A238" s="808" t="s">
        <v>7465</v>
      </c>
      <c r="B238" s="808"/>
      <c r="C238" s="809" t="str">
        <f>CONCATENATE('Vizsgaszerv adatai'!C$170,"  ",'Vizsgaszerv adatai'!C$172,"  ",'Vizsgaszerv adatai'!C$178,";  ",'Vizsgaszerv adatai'!C$180)</f>
        <v xml:space="preserve">Arany János Mezőgazdasági Iskola  1122 Budapest, Levendula út 25.  ;  </v>
      </c>
      <c r="D238" s="809"/>
      <c r="E238" s="809"/>
      <c r="F238" s="809"/>
      <c r="G238" s="809"/>
      <c r="H238" s="809"/>
      <c r="I238" s="809"/>
    </row>
    <row r="239" spans="1:15" ht="7.5" customHeight="1" x14ac:dyDescent="0.25">
      <c r="A239" s="733"/>
      <c r="B239" s="733"/>
    </row>
    <row r="240" spans="1:15" ht="27" customHeight="1" x14ac:dyDescent="0.25">
      <c r="A240" s="805" t="s">
        <v>7464</v>
      </c>
      <c r="B240" s="805"/>
      <c r="C240" s="806" t="str">
        <f>'Szakképesítés adatai'!B$53</f>
        <v>-</v>
      </c>
      <c r="D240" s="806"/>
      <c r="E240" s="806"/>
      <c r="F240" s="806"/>
      <c r="G240" s="806"/>
      <c r="H240" s="806"/>
      <c r="I240" s="806"/>
    </row>
    <row r="241" spans="1:17" x14ac:dyDescent="0.25">
      <c r="C241" s="806"/>
      <c r="D241" s="806"/>
      <c r="E241" s="806"/>
      <c r="F241" s="806"/>
      <c r="G241" s="806"/>
      <c r="H241" s="806"/>
      <c r="I241" s="806"/>
    </row>
    <row r="242" spans="1:17" x14ac:dyDescent="0.25">
      <c r="C242" s="806"/>
      <c r="D242" s="806"/>
      <c r="E242" s="806"/>
      <c r="F242" s="806"/>
      <c r="G242" s="806"/>
      <c r="H242" s="806"/>
      <c r="I242" s="806"/>
    </row>
    <row r="243" spans="1:17" x14ac:dyDescent="0.25">
      <c r="C243" s="806"/>
      <c r="D243" s="806"/>
      <c r="E243" s="806"/>
      <c r="F243" s="806"/>
      <c r="G243" s="806"/>
      <c r="H243" s="806"/>
      <c r="I243" s="806"/>
    </row>
    <row r="244" spans="1:17" x14ac:dyDescent="0.25">
      <c r="C244" s="806"/>
      <c r="D244" s="806"/>
      <c r="E244" s="806"/>
      <c r="F244" s="806"/>
      <c r="G244" s="806"/>
      <c r="H244" s="806"/>
      <c r="I244" s="806"/>
    </row>
    <row r="245" spans="1:17" x14ac:dyDescent="0.25">
      <c r="C245" s="806"/>
      <c r="D245" s="806"/>
      <c r="E245" s="806"/>
      <c r="F245" s="806"/>
      <c r="G245" s="806"/>
      <c r="H245" s="806"/>
      <c r="I245" s="806"/>
    </row>
    <row r="246" spans="1:17" x14ac:dyDescent="0.25">
      <c r="C246" s="806"/>
      <c r="D246" s="806"/>
      <c r="E246" s="806"/>
      <c r="F246" s="806"/>
      <c r="G246" s="806"/>
      <c r="H246" s="806"/>
      <c r="I246" s="806"/>
    </row>
    <row r="247" spans="1:17" x14ac:dyDescent="0.25">
      <c r="C247" s="806"/>
      <c r="D247" s="806"/>
      <c r="E247" s="806"/>
      <c r="F247" s="806"/>
      <c r="G247" s="806"/>
      <c r="H247" s="806"/>
      <c r="I247" s="806"/>
    </row>
    <row r="248" spans="1:17" ht="15" customHeight="1" x14ac:dyDescent="0.25">
      <c r="A248" s="807" t="s">
        <v>7504</v>
      </c>
      <c r="B248" s="807"/>
      <c r="C248" s="123" t="str">
        <f>'Szakképesítés adatai'!J$53</f>
        <v>-</v>
      </c>
      <c r="D248" s="120"/>
      <c r="E248" s="123"/>
      <c r="F248" s="126"/>
      <c r="G248" s="810" t="s">
        <v>7507</v>
      </c>
      <c r="H248" s="810"/>
      <c r="I248" s="124" t="str">
        <f>'Szakképesítés adatai'!K$53</f>
        <v>-</v>
      </c>
      <c r="K248" s="5">
        <f>IF(I248="-",0,I248)</f>
        <v>0</v>
      </c>
    </row>
    <row r="249" spans="1:17" ht="9" customHeight="1" thickBot="1" x14ac:dyDescent="0.3">
      <c r="A249" s="111"/>
      <c r="B249" s="111"/>
      <c r="C249" s="116"/>
      <c r="D249" s="112"/>
      <c r="E249" s="115"/>
      <c r="F249" s="128"/>
      <c r="G249" s="115"/>
      <c r="H249" s="113"/>
      <c r="I249" s="114"/>
    </row>
    <row r="250" spans="1:17" ht="15.75" thickBot="1" x14ac:dyDescent="0.3">
      <c r="A250" s="562" t="s">
        <v>7466</v>
      </c>
      <c r="B250" s="563" t="s">
        <v>7467</v>
      </c>
      <c r="C250" s="563" t="s">
        <v>7468</v>
      </c>
      <c r="D250" s="563" t="s">
        <v>7469</v>
      </c>
      <c r="E250" s="782" t="s">
        <v>7471</v>
      </c>
      <c r="F250" s="783"/>
      <c r="G250" s="783"/>
      <c r="H250" s="784"/>
      <c r="I250" s="564" t="s">
        <v>7472</v>
      </c>
      <c r="J250" s="103"/>
      <c r="M250" s="86"/>
      <c r="N250" s="86"/>
      <c r="O250" s="105"/>
    </row>
    <row r="251" spans="1:17" ht="12.2" customHeight="1" x14ac:dyDescent="0.25">
      <c r="A251" s="433">
        <v>1</v>
      </c>
      <c r="B251" s="240" t="str">
        <f>IF(C$240="-","--",B15)</f>
        <v>--</v>
      </c>
      <c r="C251" s="240" t="str">
        <f>IF(C$240="-","--",C15)</f>
        <v>--</v>
      </c>
      <c r="D251" s="438" t="str">
        <f>IF(C$240="-","--",D15)</f>
        <v>--</v>
      </c>
      <c r="E251" s="785"/>
      <c r="F251" s="786"/>
      <c r="G251" s="786"/>
      <c r="H251" s="787"/>
      <c r="I251" s="238" t="str">
        <f>IF(C$240="-","--",IF(E251="","--",IF(E251="n","nem vizsgázott",CONCATENATE(N251," (",M251,")"))))</f>
        <v>--</v>
      </c>
      <c r="M251" s="26" t="str">
        <f>IF(C$240="-","",E251)</f>
        <v/>
      </c>
      <c r="N251" s="26" t="e">
        <f>VLOOKUP(M251,$P$15:$Q$19,2)</f>
        <v>#N/A</v>
      </c>
      <c r="O251" s="106"/>
      <c r="P251" s="26">
        <v>1</v>
      </c>
      <c r="Q251" s="26" t="s">
        <v>7475</v>
      </c>
    </row>
    <row r="252" spans="1:17" ht="12.2" customHeight="1" x14ac:dyDescent="0.25">
      <c r="A252" s="435">
        <v>2</v>
      </c>
      <c r="B252" s="117" t="str">
        <f t="shared" ref="B252:B285" si="25">IF(C$240="-","--",B16)</f>
        <v>--</v>
      </c>
      <c r="C252" s="117" t="str">
        <f t="shared" ref="C252:C285" si="26">IF(C$240="-","--",C16)</f>
        <v>--</v>
      </c>
      <c r="D252" s="440" t="str">
        <f t="shared" ref="D252:D285" si="27">IF(C$240="-","--",D16)</f>
        <v>--</v>
      </c>
      <c r="E252" s="788"/>
      <c r="F252" s="789"/>
      <c r="G252" s="789"/>
      <c r="H252" s="790"/>
      <c r="I252" s="108" t="str">
        <f t="shared" ref="I252:I285" si="28">IF(C$240="-","--",IF(E252="","--",IF(E252="n","nem vizsgázott",CONCATENATE(N252," (",M252,")"))))</f>
        <v>--</v>
      </c>
      <c r="M252" s="26" t="str">
        <f t="shared" ref="M252:M285" si="29">IF(C$240="-","",E252)</f>
        <v/>
      </c>
      <c r="N252" s="26" t="e">
        <f t="shared" ref="N252:N285" si="30">VLOOKUP(M252,$P$15:$Q$19,2)</f>
        <v>#N/A</v>
      </c>
      <c r="O252" s="106"/>
      <c r="P252" s="26">
        <v>2</v>
      </c>
      <c r="Q252" s="26" t="s">
        <v>7476</v>
      </c>
    </row>
    <row r="253" spans="1:17" ht="12.2" customHeight="1" x14ac:dyDescent="0.25">
      <c r="A253" s="435">
        <v>3</v>
      </c>
      <c r="B253" s="117" t="str">
        <f t="shared" si="25"/>
        <v>--</v>
      </c>
      <c r="C253" s="117" t="str">
        <f t="shared" si="26"/>
        <v>--</v>
      </c>
      <c r="D253" s="440" t="str">
        <f t="shared" si="27"/>
        <v>--</v>
      </c>
      <c r="E253" s="788"/>
      <c r="F253" s="789"/>
      <c r="G253" s="789"/>
      <c r="H253" s="790"/>
      <c r="I253" s="108" t="str">
        <f t="shared" si="28"/>
        <v>--</v>
      </c>
      <c r="M253" s="26" t="str">
        <f t="shared" si="29"/>
        <v/>
      </c>
      <c r="N253" s="26" t="e">
        <f t="shared" si="30"/>
        <v>#N/A</v>
      </c>
      <c r="O253" s="106"/>
      <c r="P253" s="26">
        <v>3</v>
      </c>
      <c r="Q253" s="26" t="s">
        <v>7477</v>
      </c>
    </row>
    <row r="254" spans="1:17" ht="12.2" customHeight="1" x14ac:dyDescent="0.25">
      <c r="A254" s="435">
        <v>4</v>
      </c>
      <c r="B254" s="117" t="str">
        <f t="shared" si="25"/>
        <v>--</v>
      </c>
      <c r="C254" s="117" t="str">
        <f t="shared" si="26"/>
        <v>--</v>
      </c>
      <c r="D254" s="440" t="str">
        <f t="shared" si="27"/>
        <v>--</v>
      </c>
      <c r="E254" s="788"/>
      <c r="F254" s="789"/>
      <c r="G254" s="789"/>
      <c r="H254" s="790"/>
      <c r="I254" s="108" t="str">
        <f t="shared" si="28"/>
        <v>--</v>
      </c>
      <c r="M254" s="26" t="str">
        <f t="shared" si="29"/>
        <v/>
      </c>
      <c r="N254" s="26" t="e">
        <f t="shared" si="30"/>
        <v>#N/A</v>
      </c>
      <c r="O254" s="106"/>
      <c r="P254" s="26">
        <v>4</v>
      </c>
      <c r="Q254" s="26" t="s">
        <v>7478</v>
      </c>
    </row>
    <row r="255" spans="1:17" ht="12.2" customHeight="1" x14ac:dyDescent="0.25">
      <c r="A255" s="435">
        <v>5</v>
      </c>
      <c r="B255" s="117" t="str">
        <f t="shared" si="25"/>
        <v>--</v>
      </c>
      <c r="C255" s="117" t="str">
        <f t="shared" si="26"/>
        <v>--</v>
      </c>
      <c r="D255" s="440" t="str">
        <f t="shared" si="27"/>
        <v>--</v>
      </c>
      <c r="E255" s="788"/>
      <c r="F255" s="789"/>
      <c r="G255" s="789"/>
      <c r="H255" s="790"/>
      <c r="I255" s="108" t="str">
        <f t="shared" si="28"/>
        <v>--</v>
      </c>
      <c r="M255" s="26" t="str">
        <f t="shared" si="29"/>
        <v/>
      </c>
      <c r="N255" s="26" t="e">
        <f t="shared" si="30"/>
        <v>#N/A</v>
      </c>
      <c r="O255" s="106"/>
      <c r="P255" s="26">
        <v>5</v>
      </c>
      <c r="Q255" s="26" t="s">
        <v>7479</v>
      </c>
    </row>
    <row r="256" spans="1:17" ht="12.2" customHeight="1" x14ac:dyDescent="0.25">
      <c r="A256" s="435">
        <v>6</v>
      </c>
      <c r="B256" s="117" t="str">
        <f t="shared" si="25"/>
        <v>--</v>
      </c>
      <c r="C256" s="117" t="str">
        <f t="shared" si="26"/>
        <v>--</v>
      </c>
      <c r="D256" s="440" t="str">
        <f t="shared" si="27"/>
        <v>--</v>
      </c>
      <c r="E256" s="788"/>
      <c r="F256" s="789"/>
      <c r="G256" s="789"/>
      <c r="H256" s="790"/>
      <c r="I256" s="108" t="str">
        <f t="shared" si="28"/>
        <v>--</v>
      </c>
      <c r="M256" s="26" t="str">
        <f t="shared" si="29"/>
        <v/>
      </c>
      <c r="N256" s="26" t="e">
        <f t="shared" si="30"/>
        <v>#N/A</v>
      </c>
      <c r="O256" s="104"/>
    </row>
    <row r="257" spans="1:15" ht="12.2" customHeight="1" x14ac:dyDescent="0.25">
      <c r="A257" s="435">
        <v>7</v>
      </c>
      <c r="B257" s="117" t="str">
        <f t="shared" si="25"/>
        <v>--</v>
      </c>
      <c r="C257" s="117" t="str">
        <f t="shared" si="26"/>
        <v>--</v>
      </c>
      <c r="D257" s="440" t="str">
        <f t="shared" si="27"/>
        <v>--</v>
      </c>
      <c r="E257" s="788"/>
      <c r="F257" s="789"/>
      <c r="G257" s="789"/>
      <c r="H257" s="790"/>
      <c r="I257" s="108" t="str">
        <f t="shared" si="28"/>
        <v>--</v>
      </c>
      <c r="M257" s="26" t="str">
        <f t="shared" si="29"/>
        <v/>
      </c>
      <c r="N257" s="26" t="e">
        <f t="shared" si="30"/>
        <v>#N/A</v>
      </c>
      <c r="O257" s="104"/>
    </row>
    <row r="258" spans="1:15" ht="12.2" customHeight="1" x14ac:dyDescent="0.25">
      <c r="A258" s="435">
        <v>8</v>
      </c>
      <c r="B258" s="117" t="str">
        <f t="shared" si="25"/>
        <v>--</v>
      </c>
      <c r="C258" s="117" t="str">
        <f t="shared" si="26"/>
        <v>--</v>
      </c>
      <c r="D258" s="440" t="str">
        <f t="shared" si="27"/>
        <v>--</v>
      </c>
      <c r="E258" s="788"/>
      <c r="F258" s="789"/>
      <c r="G258" s="789"/>
      <c r="H258" s="790"/>
      <c r="I258" s="108" t="str">
        <f t="shared" si="28"/>
        <v>--</v>
      </c>
      <c r="M258" s="26" t="str">
        <f t="shared" si="29"/>
        <v/>
      </c>
      <c r="N258" s="26" t="e">
        <f t="shared" si="30"/>
        <v>#N/A</v>
      </c>
      <c r="O258" s="104"/>
    </row>
    <row r="259" spans="1:15" ht="12.2" customHeight="1" x14ac:dyDescent="0.25">
      <c r="A259" s="435">
        <v>9</v>
      </c>
      <c r="B259" s="117" t="str">
        <f t="shared" si="25"/>
        <v>--</v>
      </c>
      <c r="C259" s="117" t="str">
        <f t="shared" si="26"/>
        <v>--</v>
      </c>
      <c r="D259" s="440" t="str">
        <f t="shared" si="27"/>
        <v>--</v>
      </c>
      <c r="E259" s="788"/>
      <c r="F259" s="789"/>
      <c r="G259" s="789"/>
      <c r="H259" s="790"/>
      <c r="I259" s="108" t="str">
        <f t="shared" si="28"/>
        <v>--</v>
      </c>
      <c r="M259" s="26" t="str">
        <f t="shared" si="29"/>
        <v/>
      </c>
      <c r="N259" s="26" t="e">
        <f t="shared" si="30"/>
        <v>#N/A</v>
      </c>
      <c r="O259" s="104"/>
    </row>
    <row r="260" spans="1:15" ht="12.2" customHeight="1" x14ac:dyDescent="0.25">
      <c r="A260" s="435">
        <v>10</v>
      </c>
      <c r="B260" s="117" t="str">
        <f t="shared" si="25"/>
        <v>--</v>
      </c>
      <c r="C260" s="117" t="str">
        <f t="shared" si="26"/>
        <v>--</v>
      </c>
      <c r="D260" s="440" t="str">
        <f t="shared" si="27"/>
        <v>--</v>
      </c>
      <c r="E260" s="788"/>
      <c r="F260" s="789"/>
      <c r="G260" s="789"/>
      <c r="H260" s="790"/>
      <c r="I260" s="108" t="str">
        <f t="shared" si="28"/>
        <v>--</v>
      </c>
      <c r="M260" s="26" t="str">
        <f t="shared" si="29"/>
        <v/>
      </c>
      <c r="N260" s="26" t="e">
        <f t="shared" si="30"/>
        <v>#N/A</v>
      </c>
      <c r="O260" s="104"/>
    </row>
    <row r="261" spans="1:15" ht="12.2" customHeight="1" x14ac:dyDescent="0.25">
      <c r="A261" s="435">
        <v>11</v>
      </c>
      <c r="B261" s="117" t="str">
        <f t="shared" si="25"/>
        <v>--</v>
      </c>
      <c r="C261" s="117" t="str">
        <f t="shared" si="26"/>
        <v>--</v>
      </c>
      <c r="D261" s="440" t="str">
        <f t="shared" si="27"/>
        <v>--</v>
      </c>
      <c r="E261" s="788"/>
      <c r="F261" s="789"/>
      <c r="G261" s="789"/>
      <c r="H261" s="790"/>
      <c r="I261" s="108" t="str">
        <f t="shared" si="28"/>
        <v>--</v>
      </c>
      <c r="M261" s="26" t="str">
        <f t="shared" si="29"/>
        <v/>
      </c>
      <c r="N261" s="26" t="e">
        <f t="shared" si="30"/>
        <v>#N/A</v>
      </c>
      <c r="O261" s="104"/>
    </row>
    <row r="262" spans="1:15" ht="12.2" customHeight="1" x14ac:dyDescent="0.25">
      <c r="A262" s="435">
        <v>12</v>
      </c>
      <c r="B262" s="117" t="str">
        <f t="shared" si="25"/>
        <v>--</v>
      </c>
      <c r="C262" s="117" t="str">
        <f t="shared" si="26"/>
        <v>--</v>
      </c>
      <c r="D262" s="440" t="str">
        <f t="shared" si="27"/>
        <v>--</v>
      </c>
      <c r="E262" s="788"/>
      <c r="F262" s="789"/>
      <c r="G262" s="789"/>
      <c r="H262" s="790"/>
      <c r="I262" s="108" t="str">
        <f t="shared" si="28"/>
        <v>--</v>
      </c>
      <c r="M262" s="26" t="str">
        <f t="shared" si="29"/>
        <v/>
      </c>
      <c r="N262" s="26" t="e">
        <f t="shared" si="30"/>
        <v>#N/A</v>
      </c>
      <c r="O262" s="104"/>
    </row>
    <row r="263" spans="1:15" ht="12.2" customHeight="1" x14ac:dyDescent="0.25">
      <c r="A263" s="435">
        <v>13</v>
      </c>
      <c r="B263" s="117" t="str">
        <f t="shared" si="25"/>
        <v>--</v>
      </c>
      <c r="C263" s="117" t="str">
        <f t="shared" si="26"/>
        <v>--</v>
      </c>
      <c r="D263" s="440" t="str">
        <f t="shared" si="27"/>
        <v>--</v>
      </c>
      <c r="E263" s="788"/>
      <c r="F263" s="789"/>
      <c r="G263" s="789"/>
      <c r="H263" s="790"/>
      <c r="I263" s="108" t="str">
        <f t="shared" si="28"/>
        <v>--</v>
      </c>
      <c r="M263" s="26" t="str">
        <f t="shared" si="29"/>
        <v/>
      </c>
      <c r="N263" s="26" t="e">
        <f t="shared" si="30"/>
        <v>#N/A</v>
      </c>
      <c r="O263" s="104"/>
    </row>
    <row r="264" spans="1:15" ht="12.2" customHeight="1" x14ac:dyDescent="0.25">
      <c r="A264" s="435">
        <v>14</v>
      </c>
      <c r="B264" s="117" t="str">
        <f t="shared" si="25"/>
        <v>--</v>
      </c>
      <c r="C264" s="117" t="str">
        <f t="shared" si="26"/>
        <v>--</v>
      </c>
      <c r="D264" s="440" t="str">
        <f t="shared" si="27"/>
        <v>--</v>
      </c>
      <c r="E264" s="788"/>
      <c r="F264" s="789"/>
      <c r="G264" s="789"/>
      <c r="H264" s="790"/>
      <c r="I264" s="108" t="str">
        <f t="shared" si="28"/>
        <v>--</v>
      </c>
      <c r="M264" s="26" t="str">
        <f t="shared" si="29"/>
        <v/>
      </c>
      <c r="N264" s="26" t="e">
        <f t="shared" si="30"/>
        <v>#N/A</v>
      </c>
      <c r="O264" s="104"/>
    </row>
    <row r="265" spans="1:15" ht="12.2" customHeight="1" x14ac:dyDescent="0.25">
      <c r="A265" s="435">
        <v>15</v>
      </c>
      <c r="B265" s="117" t="str">
        <f t="shared" si="25"/>
        <v>--</v>
      </c>
      <c r="C265" s="117" t="str">
        <f t="shared" si="26"/>
        <v>--</v>
      </c>
      <c r="D265" s="440" t="str">
        <f t="shared" si="27"/>
        <v>--</v>
      </c>
      <c r="E265" s="788"/>
      <c r="F265" s="789"/>
      <c r="G265" s="789"/>
      <c r="H265" s="790"/>
      <c r="I265" s="108" t="str">
        <f t="shared" si="28"/>
        <v>--</v>
      </c>
      <c r="M265" s="26" t="str">
        <f t="shared" si="29"/>
        <v/>
      </c>
      <c r="N265" s="26" t="e">
        <f t="shared" si="30"/>
        <v>#N/A</v>
      </c>
      <c r="O265" s="104"/>
    </row>
    <row r="266" spans="1:15" ht="12.2" customHeight="1" x14ac:dyDescent="0.25">
      <c r="A266" s="435">
        <v>16</v>
      </c>
      <c r="B266" s="117" t="str">
        <f t="shared" si="25"/>
        <v>--</v>
      </c>
      <c r="C266" s="117" t="str">
        <f t="shared" si="26"/>
        <v>--</v>
      </c>
      <c r="D266" s="440" t="str">
        <f t="shared" si="27"/>
        <v>--</v>
      </c>
      <c r="E266" s="788"/>
      <c r="F266" s="789"/>
      <c r="G266" s="789"/>
      <c r="H266" s="790"/>
      <c r="I266" s="108" t="str">
        <f t="shared" si="28"/>
        <v>--</v>
      </c>
      <c r="M266" s="26" t="str">
        <f t="shared" si="29"/>
        <v/>
      </c>
      <c r="N266" s="26" t="e">
        <f t="shared" si="30"/>
        <v>#N/A</v>
      </c>
      <c r="O266" s="104"/>
    </row>
    <row r="267" spans="1:15" ht="12.2" customHeight="1" x14ac:dyDescent="0.25">
      <c r="A267" s="435">
        <v>17</v>
      </c>
      <c r="B267" s="117" t="str">
        <f t="shared" si="25"/>
        <v>--</v>
      </c>
      <c r="C267" s="117" t="str">
        <f t="shared" si="26"/>
        <v>--</v>
      </c>
      <c r="D267" s="440" t="str">
        <f t="shared" si="27"/>
        <v>--</v>
      </c>
      <c r="E267" s="788"/>
      <c r="F267" s="789"/>
      <c r="G267" s="789"/>
      <c r="H267" s="790"/>
      <c r="I267" s="108" t="str">
        <f t="shared" si="28"/>
        <v>--</v>
      </c>
      <c r="M267" s="26" t="str">
        <f t="shared" si="29"/>
        <v/>
      </c>
      <c r="N267" s="26" t="e">
        <f t="shared" si="30"/>
        <v>#N/A</v>
      </c>
      <c r="O267" s="104"/>
    </row>
    <row r="268" spans="1:15" ht="12.2" customHeight="1" x14ac:dyDescent="0.25">
      <c r="A268" s="435">
        <v>18</v>
      </c>
      <c r="B268" s="117" t="str">
        <f t="shared" si="25"/>
        <v>--</v>
      </c>
      <c r="C268" s="117" t="str">
        <f t="shared" si="26"/>
        <v>--</v>
      </c>
      <c r="D268" s="440" t="str">
        <f t="shared" si="27"/>
        <v>--</v>
      </c>
      <c r="E268" s="788"/>
      <c r="F268" s="789"/>
      <c r="G268" s="789"/>
      <c r="H268" s="790"/>
      <c r="I268" s="108" t="str">
        <f t="shared" si="28"/>
        <v>--</v>
      </c>
      <c r="M268" s="26" t="str">
        <f t="shared" si="29"/>
        <v/>
      </c>
      <c r="N268" s="26" t="e">
        <f t="shared" si="30"/>
        <v>#N/A</v>
      </c>
      <c r="O268" s="104"/>
    </row>
    <row r="269" spans="1:15" ht="12.2" customHeight="1" x14ac:dyDescent="0.25">
      <c r="A269" s="435">
        <v>19</v>
      </c>
      <c r="B269" s="117" t="str">
        <f t="shared" si="25"/>
        <v>--</v>
      </c>
      <c r="C269" s="117" t="str">
        <f t="shared" si="26"/>
        <v>--</v>
      </c>
      <c r="D269" s="440" t="str">
        <f t="shared" si="27"/>
        <v>--</v>
      </c>
      <c r="E269" s="788"/>
      <c r="F269" s="789"/>
      <c r="G269" s="789"/>
      <c r="H269" s="790"/>
      <c r="I269" s="108" t="str">
        <f t="shared" si="28"/>
        <v>--</v>
      </c>
      <c r="M269" s="26" t="str">
        <f t="shared" si="29"/>
        <v/>
      </c>
      <c r="N269" s="26" t="e">
        <f t="shared" si="30"/>
        <v>#N/A</v>
      </c>
      <c r="O269" s="104"/>
    </row>
    <row r="270" spans="1:15" ht="12.2" customHeight="1" x14ac:dyDescent="0.25">
      <c r="A270" s="435">
        <v>20</v>
      </c>
      <c r="B270" s="117" t="str">
        <f t="shared" si="25"/>
        <v>--</v>
      </c>
      <c r="C270" s="117" t="str">
        <f t="shared" si="26"/>
        <v>--</v>
      </c>
      <c r="D270" s="440" t="str">
        <f t="shared" si="27"/>
        <v>--</v>
      </c>
      <c r="E270" s="788"/>
      <c r="F270" s="789"/>
      <c r="G270" s="789"/>
      <c r="H270" s="790"/>
      <c r="I270" s="108" t="str">
        <f t="shared" si="28"/>
        <v>--</v>
      </c>
      <c r="M270" s="26" t="str">
        <f t="shared" si="29"/>
        <v/>
      </c>
      <c r="N270" s="26" t="e">
        <f t="shared" si="30"/>
        <v>#N/A</v>
      </c>
      <c r="O270" s="104"/>
    </row>
    <row r="271" spans="1:15" ht="12.2" customHeight="1" x14ac:dyDescent="0.25">
      <c r="A271" s="435">
        <v>21</v>
      </c>
      <c r="B271" s="117" t="str">
        <f t="shared" si="25"/>
        <v>--</v>
      </c>
      <c r="C271" s="117" t="str">
        <f t="shared" si="26"/>
        <v>--</v>
      </c>
      <c r="D271" s="440" t="str">
        <f t="shared" si="27"/>
        <v>--</v>
      </c>
      <c r="E271" s="788"/>
      <c r="F271" s="789"/>
      <c r="G271" s="789"/>
      <c r="H271" s="790"/>
      <c r="I271" s="108" t="str">
        <f t="shared" si="28"/>
        <v>--</v>
      </c>
      <c r="M271" s="26" t="str">
        <f t="shared" si="29"/>
        <v/>
      </c>
      <c r="N271" s="26" t="e">
        <f t="shared" si="30"/>
        <v>#N/A</v>
      </c>
      <c r="O271" s="104"/>
    </row>
    <row r="272" spans="1:15" ht="12.2" customHeight="1" x14ac:dyDescent="0.25">
      <c r="A272" s="435">
        <v>22</v>
      </c>
      <c r="B272" s="117" t="str">
        <f t="shared" si="25"/>
        <v>--</v>
      </c>
      <c r="C272" s="117" t="str">
        <f t="shared" si="26"/>
        <v>--</v>
      </c>
      <c r="D272" s="440" t="str">
        <f t="shared" si="27"/>
        <v>--</v>
      </c>
      <c r="E272" s="788"/>
      <c r="F272" s="789"/>
      <c r="G272" s="789"/>
      <c r="H272" s="790"/>
      <c r="I272" s="108" t="str">
        <f t="shared" si="28"/>
        <v>--</v>
      </c>
      <c r="M272" s="26" t="str">
        <f t="shared" si="29"/>
        <v/>
      </c>
      <c r="N272" s="26" t="e">
        <f t="shared" si="30"/>
        <v>#N/A</v>
      </c>
      <c r="O272" s="104"/>
    </row>
    <row r="273" spans="1:15" ht="12.2" customHeight="1" x14ac:dyDescent="0.25">
      <c r="A273" s="435">
        <v>23</v>
      </c>
      <c r="B273" s="117" t="str">
        <f t="shared" si="25"/>
        <v>--</v>
      </c>
      <c r="C273" s="117" t="str">
        <f t="shared" si="26"/>
        <v>--</v>
      </c>
      <c r="D273" s="440" t="str">
        <f t="shared" si="27"/>
        <v>--</v>
      </c>
      <c r="E273" s="788"/>
      <c r="F273" s="789"/>
      <c r="G273" s="789"/>
      <c r="H273" s="790"/>
      <c r="I273" s="108" t="str">
        <f t="shared" si="28"/>
        <v>--</v>
      </c>
      <c r="M273" s="26" t="str">
        <f t="shared" si="29"/>
        <v/>
      </c>
      <c r="N273" s="26" t="e">
        <f t="shared" si="30"/>
        <v>#N/A</v>
      </c>
      <c r="O273" s="104"/>
    </row>
    <row r="274" spans="1:15" ht="12.2" customHeight="1" x14ac:dyDescent="0.25">
      <c r="A274" s="435">
        <v>24</v>
      </c>
      <c r="B274" s="117" t="str">
        <f t="shared" si="25"/>
        <v>--</v>
      </c>
      <c r="C274" s="117" t="str">
        <f t="shared" si="26"/>
        <v>--</v>
      </c>
      <c r="D274" s="440" t="str">
        <f t="shared" si="27"/>
        <v>--</v>
      </c>
      <c r="E274" s="788"/>
      <c r="F274" s="789"/>
      <c r="G274" s="789"/>
      <c r="H274" s="790"/>
      <c r="I274" s="108" t="str">
        <f t="shared" si="28"/>
        <v>--</v>
      </c>
      <c r="M274" s="26" t="str">
        <f t="shared" si="29"/>
        <v/>
      </c>
      <c r="N274" s="26" t="e">
        <f t="shared" si="30"/>
        <v>#N/A</v>
      </c>
      <c r="O274" s="104"/>
    </row>
    <row r="275" spans="1:15" ht="12.2" customHeight="1" x14ac:dyDescent="0.25">
      <c r="A275" s="435">
        <v>25</v>
      </c>
      <c r="B275" s="117" t="str">
        <f t="shared" si="25"/>
        <v>--</v>
      </c>
      <c r="C275" s="117" t="str">
        <f t="shared" si="26"/>
        <v>--</v>
      </c>
      <c r="D275" s="440" t="str">
        <f t="shared" si="27"/>
        <v>--</v>
      </c>
      <c r="E275" s="788"/>
      <c r="F275" s="789"/>
      <c r="G275" s="789"/>
      <c r="H275" s="790"/>
      <c r="I275" s="108" t="str">
        <f t="shared" si="28"/>
        <v>--</v>
      </c>
      <c r="M275" s="26" t="str">
        <f t="shared" si="29"/>
        <v/>
      </c>
      <c r="N275" s="26" t="e">
        <f t="shared" si="30"/>
        <v>#N/A</v>
      </c>
      <c r="O275" s="104"/>
    </row>
    <row r="276" spans="1:15" ht="12.2" customHeight="1" x14ac:dyDescent="0.25">
      <c r="A276" s="435">
        <v>26</v>
      </c>
      <c r="B276" s="117" t="str">
        <f t="shared" si="25"/>
        <v>--</v>
      </c>
      <c r="C276" s="117" t="str">
        <f t="shared" si="26"/>
        <v>--</v>
      </c>
      <c r="D276" s="440" t="str">
        <f t="shared" si="27"/>
        <v>--</v>
      </c>
      <c r="E276" s="788"/>
      <c r="F276" s="789"/>
      <c r="G276" s="789"/>
      <c r="H276" s="790"/>
      <c r="I276" s="108" t="str">
        <f t="shared" si="28"/>
        <v>--</v>
      </c>
      <c r="M276" s="26" t="str">
        <f t="shared" si="29"/>
        <v/>
      </c>
      <c r="N276" s="26" t="e">
        <f t="shared" si="30"/>
        <v>#N/A</v>
      </c>
      <c r="O276" s="104"/>
    </row>
    <row r="277" spans="1:15" ht="12.2" customHeight="1" x14ac:dyDescent="0.25">
      <c r="A277" s="435">
        <v>27</v>
      </c>
      <c r="B277" s="117" t="str">
        <f t="shared" si="25"/>
        <v>--</v>
      </c>
      <c r="C277" s="117" t="str">
        <f t="shared" si="26"/>
        <v>--</v>
      </c>
      <c r="D277" s="440" t="str">
        <f t="shared" si="27"/>
        <v>--</v>
      </c>
      <c r="E277" s="788"/>
      <c r="F277" s="789"/>
      <c r="G277" s="789"/>
      <c r="H277" s="790"/>
      <c r="I277" s="108" t="str">
        <f t="shared" si="28"/>
        <v>--</v>
      </c>
      <c r="M277" s="26" t="str">
        <f t="shared" si="29"/>
        <v/>
      </c>
      <c r="N277" s="26" t="e">
        <f t="shared" si="30"/>
        <v>#N/A</v>
      </c>
      <c r="O277" s="104"/>
    </row>
    <row r="278" spans="1:15" ht="12.2" customHeight="1" x14ac:dyDescent="0.25">
      <c r="A278" s="435">
        <v>28</v>
      </c>
      <c r="B278" s="117" t="str">
        <f t="shared" si="25"/>
        <v>--</v>
      </c>
      <c r="C278" s="117" t="str">
        <f t="shared" si="26"/>
        <v>--</v>
      </c>
      <c r="D278" s="440" t="str">
        <f t="shared" si="27"/>
        <v>--</v>
      </c>
      <c r="E278" s="788"/>
      <c r="F278" s="789"/>
      <c r="G278" s="789"/>
      <c r="H278" s="790"/>
      <c r="I278" s="108" t="str">
        <f t="shared" si="28"/>
        <v>--</v>
      </c>
      <c r="M278" s="26" t="str">
        <f t="shared" si="29"/>
        <v/>
      </c>
      <c r="N278" s="26" t="e">
        <f t="shared" si="30"/>
        <v>#N/A</v>
      </c>
      <c r="O278" s="104"/>
    </row>
    <row r="279" spans="1:15" ht="12.2" customHeight="1" x14ac:dyDescent="0.25">
      <c r="A279" s="435">
        <v>29</v>
      </c>
      <c r="B279" s="117" t="str">
        <f t="shared" si="25"/>
        <v>--</v>
      </c>
      <c r="C279" s="117" t="str">
        <f t="shared" si="26"/>
        <v>--</v>
      </c>
      <c r="D279" s="440" t="str">
        <f t="shared" si="27"/>
        <v>--</v>
      </c>
      <c r="E279" s="788"/>
      <c r="F279" s="789"/>
      <c r="G279" s="789"/>
      <c r="H279" s="790"/>
      <c r="I279" s="108" t="str">
        <f t="shared" si="28"/>
        <v>--</v>
      </c>
      <c r="M279" s="26" t="str">
        <f t="shared" si="29"/>
        <v/>
      </c>
      <c r="N279" s="26" t="e">
        <f t="shared" si="30"/>
        <v>#N/A</v>
      </c>
      <c r="O279" s="104"/>
    </row>
    <row r="280" spans="1:15" ht="12.2" customHeight="1" x14ac:dyDescent="0.25">
      <c r="A280" s="435">
        <v>30</v>
      </c>
      <c r="B280" s="117" t="str">
        <f t="shared" si="25"/>
        <v>--</v>
      </c>
      <c r="C280" s="117" t="str">
        <f t="shared" si="26"/>
        <v>--</v>
      </c>
      <c r="D280" s="440" t="str">
        <f t="shared" si="27"/>
        <v>--</v>
      </c>
      <c r="E280" s="788"/>
      <c r="F280" s="789"/>
      <c r="G280" s="789"/>
      <c r="H280" s="790"/>
      <c r="I280" s="108" t="str">
        <f t="shared" si="28"/>
        <v>--</v>
      </c>
      <c r="M280" s="26" t="str">
        <f t="shared" si="29"/>
        <v/>
      </c>
      <c r="N280" s="26" t="e">
        <f t="shared" si="30"/>
        <v>#N/A</v>
      </c>
      <c r="O280" s="104"/>
    </row>
    <row r="281" spans="1:15" ht="12.2" customHeight="1" x14ac:dyDescent="0.25">
      <c r="A281" s="435">
        <v>31</v>
      </c>
      <c r="B281" s="117" t="str">
        <f t="shared" si="25"/>
        <v>--</v>
      </c>
      <c r="C281" s="117" t="str">
        <f t="shared" si="26"/>
        <v>--</v>
      </c>
      <c r="D281" s="440" t="str">
        <f t="shared" si="27"/>
        <v>--</v>
      </c>
      <c r="E281" s="788"/>
      <c r="F281" s="789"/>
      <c r="G281" s="789"/>
      <c r="H281" s="790"/>
      <c r="I281" s="108" t="str">
        <f t="shared" si="28"/>
        <v>--</v>
      </c>
      <c r="M281" s="26" t="str">
        <f t="shared" si="29"/>
        <v/>
      </c>
      <c r="N281" s="26" t="e">
        <f t="shared" si="30"/>
        <v>#N/A</v>
      </c>
      <c r="O281" s="104"/>
    </row>
    <row r="282" spans="1:15" ht="12.2" customHeight="1" x14ac:dyDescent="0.25">
      <c r="A282" s="435">
        <v>32</v>
      </c>
      <c r="B282" s="117" t="str">
        <f t="shared" si="25"/>
        <v>--</v>
      </c>
      <c r="C282" s="117" t="str">
        <f t="shared" si="26"/>
        <v>--</v>
      </c>
      <c r="D282" s="440" t="str">
        <f t="shared" si="27"/>
        <v>--</v>
      </c>
      <c r="E282" s="788"/>
      <c r="F282" s="789"/>
      <c r="G282" s="789"/>
      <c r="H282" s="790"/>
      <c r="I282" s="108" t="str">
        <f t="shared" si="28"/>
        <v>--</v>
      </c>
      <c r="M282" s="26" t="str">
        <f t="shared" si="29"/>
        <v/>
      </c>
      <c r="N282" s="26" t="e">
        <f t="shared" si="30"/>
        <v>#N/A</v>
      </c>
      <c r="O282" s="104"/>
    </row>
    <row r="283" spans="1:15" ht="12.2" customHeight="1" x14ac:dyDescent="0.25">
      <c r="A283" s="435">
        <v>33</v>
      </c>
      <c r="B283" s="117" t="str">
        <f t="shared" si="25"/>
        <v>--</v>
      </c>
      <c r="C283" s="117" t="str">
        <f t="shared" si="26"/>
        <v>--</v>
      </c>
      <c r="D283" s="440" t="str">
        <f t="shared" si="27"/>
        <v>--</v>
      </c>
      <c r="E283" s="788"/>
      <c r="F283" s="789"/>
      <c r="G283" s="789"/>
      <c r="H283" s="790"/>
      <c r="I283" s="108" t="str">
        <f t="shared" si="28"/>
        <v>--</v>
      </c>
      <c r="M283" s="26" t="str">
        <f t="shared" si="29"/>
        <v/>
      </c>
      <c r="N283" s="26" t="e">
        <f t="shared" si="30"/>
        <v>#N/A</v>
      </c>
      <c r="O283" s="104"/>
    </row>
    <row r="284" spans="1:15" ht="12.2" customHeight="1" thickBot="1" x14ac:dyDescent="0.3">
      <c r="A284" s="119">
        <v>34</v>
      </c>
      <c r="B284" s="241" t="str">
        <f t="shared" si="25"/>
        <v>--</v>
      </c>
      <c r="C284" s="241" t="str">
        <f t="shared" si="26"/>
        <v>--</v>
      </c>
      <c r="D284" s="242" t="str">
        <f t="shared" si="27"/>
        <v>--</v>
      </c>
      <c r="E284" s="796"/>
      <c r="F284" s="797"/>
      <c r="G284" s="797"/>
      <c r="H284" s="798"/>
      <c r="I284" s="243" t="str">
        <f t="shared" si="28"/>
        <v>--</v>
      </c>
      <c r="M284" s="26" t="str">
        <f t="shared" si="29"/>
        <v/>
      </c>
      <c r="N284" s="26" t="e">
        <f t="shared" si="30"/>
        <v>#N/A</v>
      </c>
      <c r="O284" s="104"/>
    </row>
    <row r="285" spans="1:15" ht="12.2" hidden="1" customHeight="1" thickBot="1" x14ac:dyDescent="0.3">
      <c r="A285" s="441">
        <v>35</v>
      </c>
      <c r="B285" s="241" t="str">
        <f t="shared" si="25"/>
        <v>--</v>
      </c>
      <c r="C285" s="241" t="str">
        <f t="shared" si="26"/>
        <v>--</v>
      </c>
      <c r="D285" s="242" t="str">
        <f t="shared" si="27"/>
        <v>--</v>
      </c>
      <c r="E285" s="799"/>
      <c r="F285" s="800"/>
      <c r="G285" s="800"/>
      <c r="H285" s="801"/>
      <c r="I285" s="243" t="str">
        <f t="shared" si="28"/>
        <v>--</v>
      </c>
      <c r="M285" s="26" t="str">
        <f t="shared" si="29"/>
        <v/>
      </c>
      <c r="N285" s="26" t="e">
        <f t="shared" si="30"/>
        <v>#N/A</v>
      </c>
      <c r="O285" s="104"/>
    </row>
    <row r="286" spans="1:15" ht="7.5" customHeight="1" x14ac:dyDescent="0.25">
      <c r="A286" s="28"/>
      <c r="B286" s="28"/>
      <c r="C286" s="28"/>
      <c r="D286" s="28"/>
    </row>
    <row r="287" spans="1:15" x14ac:dyDescent="0.25">
      <c r="A287" s="101" t="str">
        <f>CONCATENATE('Vizsgaszerv adatai'!C$168,",  ",'Vizsgaszerv adatai'!C$166)</f>
        <v>Budapest,  2017. június 13.</v>
      </c>
      <c r="B287" s="101"/>
    </row>
    <row r="288" spans="1:15" ht="11.25" customHeight="1" x14ac:dyDescent="0.25"/>
    <row r="290" spans="1:9" ht="12" customHeight="1" x14ac:dyDescent="0.25">
      <c r="A290" s="794" t="str">
        <f>'Vizsgaszerv adatai'!C$66</f>
        <v>Ál Péter</v>
      </c>
      <c r="B290" s="794"/>
      <c r="C290" s="127" t="str">
        <f>'Vizsgaszerv adatai'!C$68</f>
        <v>Kő Pál</v>
      </c>
      <c r="D290" s="794" t="str">
        <f>'Vizsgaszerv adatai'!C$70</f>
        <v>Ács Éva</v>
      </c>
      <c r="E290" s="794"/>
      <c r="F290" s="795" t="str">
        <f>'Vizsgaszerv adatai'!C$72</f>
        <v>Nagy Anikó</v>
      </c>
      <c r="G290" s="795"/>
      <c r="H290" s="795" t="str">
        <f>'Vizsgaszerv adatai'!C$74</f>
        <v>Szél Evelin</v>
      </c>
      <c r="I290" s="795"/>
    </row>
    <row r="291" spans="1:9" ht="10.5" customHeight="1" x14ac:dyDescent="0.25">
      <c r="A291" s="794" t="str">
        <f>'Vizsgaszerv adatai'!B$66</f>
        <v>vb. elnöke</v>
      </c>
      <c r="B291" s="794"/>
      <c r="C291" s="128" t="str">
        <f>'Vizsgaszerv adatai'!B$68</f>
        <v>vb. tagja</v>
      </c>
      <c r="D291" s="794" t="str">
        <f>'Vizsgaszerv adatai'!B$70</f>
        <v>vb. tagja</v>
      </c>
      <c r="E291" s="794"/>
      <c r="F291" s="795" t="str">
        <f>'Vizsgaszerv adatai'!B$72</f>
        <v>vb. tagja</v>
      </c>
      <c r="G291" s="795"/>
      <c r="H291" s="795" t="str">
        <f>'Vizsgaszerv adatai'!B$74</f>
        <v>jegyző</v>
      </c>
      <c r="I291" s="795"/>
    </row>
    <row r="294" spans="1:9" ht="12" customHeight="1" x14ac:dyDescent="0.25">
      <c r="A294" s="804" t="str">
        <f>IF('Vizsgaszerv adatai'!C$98="","",'Vizsgaszerv adatai'!C$98)</f>
        <v>Németh Ágota</v>
      </c>
      <c r="B294" s="804"/>
      <c r="C294" s="125" t="str">
        <f>IF('Vizsgaszerv adatai'!C$99="","",'Vizsgaszerv adatai'!C$99)</f>
        <v/>
      </c>
      <c r="D294" s="803" t="str">
        <f>IF('Vizsgaszerv adatai'!C$100="","",'Vizsgaszerv adatai'!C$100)</f>
        <v/>
      </c>
      <c r="E294" s="803"/>
      <c r="F294" s="802" t="str">
        <f>IF('Vizsgaszerv adatai'!C$101="","",'Vizsgaszerv adatai'!C$101)</f>
        <v/>
      </c>
      <c r="G294" s="802"/>
      <c r="H294" s="802"/>
      <c r="I294" s="802"/>
    </row>
    <row r="295" spans="1:9" ht="10.5" customHeight="1" x14ac:dyDescent="0.25">
      <c r="A295" s="802" t="str">
        <f>IF('Vizsgaszerv adatai'!C$98="","","szakértő")</f>
        <v>szakértő</v>
      </c>
      <c r="B295" s="802"/>
      <c r="C295" s="125" t="str">
        <f>IF('Vizsgaszerv adatai'!C$99="","","szakértő")</f>
        <v/>
      </c>
      <c r="D295" s="803" t="str">
        <f>IF('Vizsgaszerv adatai'!C$91="","","szakértő")</f>
        <v/>
      </c>
      <c r="E295" s="803"/>
      <c r="F295" s="802" t="str">
        <f>IF('Vizsgaszerv adatai'!C$101="","","szakértő")</f>
        <v/>
      </c>
      <c r="G295" s="802"/>
      <c r="H295" s="802"/>
      <c r="I295" s="802"/>
    </row>
  </sheetData>
  <mergeCells count="300">
    <mergeCell ref="E22:H22"/>
    <mergeCell ref="E23:H23"/>
    <mergeCell ref="E24:H24"/>
    <mergeCell ref="E20:H20"/>
    <mergeCell ref="E21:H21"/>
    <mergeCell ref="A12:B12"/>
    <mergeCell ref="G12:H12"/>
    <mergeCell ref="A1:I1"/>
    <mergeCell ref="A2:B2"/>
    <mergeCell ref="C2:I2"/>
    <mergeCell ref="A3:B3"/>
    <mergeCell ref="A4:B4"/>
    <mergeCell ref="C4:I11"/>
    <mergeCell ref="E14:H14"/>
    <mergeCell ref="E15:H15"/>
    <mergeCell ref="E16:H16"/>
    <mergeCell ref="E17:H17"/>
    <mergeCell ref="E18:H18"/>
    <mergeCell ref="E19:H19"/>
    <mergeCell ref="E31:H31"/>
    <mergeCell ref="E32:H32"/>
    <mergeCell ref="E33:H33"/>
    <mergeCell ref="E28:H28"/>
    <mergeCell ref="E29:H29"/>
    <mergeCell ref="E30:H30"/>
    <mergeCell ref="E25:H25"/>
    <mergeCell ref="E26:H26"/>
    <mergeCell ref="E27:H27"/>
    <mergeCell ref="E40:H40"/>
    <mergeCell ref="E41:H41"/>
    <mergeCell ref="E42:H42"/>
    <mergeCell ref="E37:H37"/>
    <mergeCell ref="E38:H38"/>
    <mergeCell ref="E39:H39"/>
    <mergeCell ref="E34:H34"/>
    <mergeCell ref="E35:H35"/>
    <mergeCell ref="E36:H36"/>
    <mergeCell ref="A54:B54"/>
    <mergeCell ref="D54:E54"/>
    <mergeCell ref="F54:G54"/>
    <mergeCell ref="H54:I54"/>
    <mergeCell ref="E49:H49"/>
    <mergeCell ref="E46:H46"/>
    <mergeCell ref="E47:H47"/>
    <mergeCell ref="E48:H48"/>
    <mergeCell ref="E43:H43"/>
    <mergeCell ref="E44:H44"/>
    <mergeCell ref="E45:H45"/>
    <mergeCell ref="A59:B59"/>
    <mergeCell ref="D59:E59"/>
    <mergeCell ref="F59:G59"/>
    <mergeCell ref="H59:I59"/>
    <mergeCell ref="A60:I60"/>
    <mergeCell ref="A61:B61"/>
    <mergeCell ref="C61:I61"/>
    <mergeCell ref="A55:B55"/>
    <mergeCell ref="D55:E55"/>
    <mergeCell ref="F55:G55"/>
    <mergeCell ref="H55:I55"/>
    <mergeCell ref="A58:B58"/>
    <mergeCell ref="D58:E58"/>
    <mergeCell ref="F58:G58"/>
    <mergeCell ref="H58:I58"/>
    <mergeCell ref="E80:H80"/>
    <mergeCell ref="E81:H81"/>
    <mergeCell ref="E82:H82"/>
    <mergeCell ref="E79:H79"/>
    <mergeCell ref="A62:B62"/>
    <mergeCell ref="A63:B63"/>
    <mergeCell ref="C63:I70"/>
    <mergeCell ref="A71:B71"/>
    <mergeCell ref="G71:H71"/>
    <mergeCell ref="E73:H73"/>
    <mergeCell ref="E74:H74"/>
    <mergeCell ref="E75:H75"/>
    <mergeCell ref="E76:H76"/>
    <mergeCell ref="E77:H77"/>
    <mergeCell ref="E78:H78"/>
    <mergeCell ref="E89:H89"/>
    <mergeCell ref="E90:H90"/>
    <mergeCell ref="E91:H91"/>
    <mergeCell ref="E86:H86"/>
    <mergeCell ref="E87:H87"/>
    <mergeCell ref="E88:H88"/>
    <mergeCell ref="E83:H83"/>
    <mergeCell ref="E84:H84"/>
    <mergeCell ref="E85:H85"/>
    <mergeCell ref="A113:B113"/>
    <mergeCell ref="D113:E113"/>
    <mergeCell ref="F113:G113"/>
    <mergeCell ref="H113:I113"/>
    <mergeCell ref="E107:H107"/>
    <mergeCell ref="E108:H108"/>
    <mergeCell ref="E104:H104"/>
    <mergeCell ref="E105:H105"/>
    <mergeCell ref="E106:H106"/>
    <mergeCell ref="A118:B118"/>
    <mergeCell ref="D118:E118"/>
    <mergeCell ref="F118:G118"/>
    <mergeCell ref="H118:I118"/>
    <mergeCell ref="A119:I119"/>
    <mergeCell ref="A120:B120"/>
    <mergeCell ref="C120:I120"/>
    <mergeCell ref="A114:B114"/>
    <mergeCell ref="D114:E114"/>
    <mergeCell ref="F114:G114"/>
    <mergeCell ref="H114:I114"/>
    <mergeCell ref="A117:B117"/>
    <mergeCell ref="D117:E117"/>
    <mergeCell ref="F117:G117"/>
    <mergeCell ref="H117:I117"/>
    <mergeCell ref="E142:H142"/>
    <mergeCell ref="E143:H143"/>
    <mergeCell ref="E144:H144"/>
    <mergeCell ref="E139:H139"/>
    <mergeCell ref="E140:H140"/>
    <mergeCell ref="E141:H141"/>
    <mergeCell ref="E138:H138"/>
    <mergeCell ref="A121:B121"/>
    <mergeCell ref="A122:B122"/>
    <mergeCell ref="C122:I129"/>
    <mergeCell ref="A130:B130"/>
    <mergeCell ref="G130:H130"/>
    <mergeCell ref="E151:H151"/>
    <mergeCell ref="E152:H152"/>
    <mergeCell ref="E153:H153"/>
    <mergeCell ref="E148:H148"/>
    <mergeCell ref="E149:H149"/>
    <mergeCell ref="E150:H150"/>
    <mergeCell ref="E145:H145"/>
    <mergeCell ref="E146:H146"/>
    <mergeCell ref="E147:H147"/>
    <mergeCell ref="E160:H160"/>
    <mergeCell ref="E161:H161"/>
    <mergeCell ref="E162:H162"/>
    <mergeCell ref="E157:H157"/>
    <mergeCell ref="E158:H158"/>
    <mergeCell ref="E159:H159"/>
    <mergeCell ref="E154:H154"/>
    <mergeCell ref="E155:H155"/>
    <mergeCell ref="E156:H156"/>
    <mergeCell ref="A172:B172"/>
    <mergeCell ref="D172:E172"/>
    <mergeCell ref="F172:G172"/>
    <mergeCell ref="H172:I172"/>
    <mergeCell ref="E166:H166"/>
    <mergeCell ref="E167:H167"/>
    <mergeCell ref="E163:H163"/>
    <mergeCell ref="E164:H164"/>
    <mergeCell ref="E165:H165"/>
    <mergeCell ref="A177:B177"/>
    <mergeCell ref="D177:E177"/>
    <mergeCell ref="F177:G177"/>
    <mergeCell ref="H177:I177"/>
    <mergeCell ref="A178:I178"/>
    <mergeCell ref="A179:B179"/>
    <mergeCell ref="C179:I179"/>
    <mergeCell ref="A173:B173"/>
    <mergeCell ref="D173:E173"/>
    <mergeCell ref="F173:G173"/>
    <mergeCell ref="H173:I173"/>
    <mergeCell ref="A176:B176"/>
    <mergeCell ref="D176:E176"/>
    <mergeCell ref="F176:G176"/>
    <mergeCell ref="H176:I176"/>
    <mergeCell ref="E201:H201"/>
    <mergeCell ref="E202:H202"/>
    <mergeCell ref="E203:H203"/>
    <mergeCell ref="E198:H198"/>
    <mergeCell ref="E199:H199"/>
    <mergeCell ref="E200:H200"/>
    <mergeCell ref="E197:H197"/>
    <mergeCell ref="A180:B180"/>
    <mergeCell ref="A181:B181"/>
    <mergeCell ref="C181:I188"/>
    <mergeCell ref="A189:B189"/>
    <mergeCell ref="G189:H189"/>
    <mergeCell ref="E214:H214"/>
    <mergeCell ref="E215:H215"/>
    <mergeCell ref="E210:H210"/>
    <mergeCell ref="E211:H211"/>
    <mergeCell ref="E212:H212"/>
    <mergeCell ref="E207:H207"/>
    <mergeCell ref="E208:H208"/>
    <mergeCell ref="E209:H209"/>
    <mergeCell ref="E204:H204"/>
    <mergeCell ref="E205:H205"/>
    <mergeCell ref="E206:H206"/>
    <mergeCell ref="A232:B232"/>
    <mergeCell ref="D232:E232"/>
    <mergeCell ref="F232:G232"/>
    <mergeCell ref="H232:I232"/>
    <mergeCell ref="A235:B235"/>
    <mergeCell ref="D235:E235"/>
    <mergeCell ref="F235:G235"/>
    <mergeCell ref="H235:I235"/>
    <mergeCell ref="A231:B231"/>
    <mergeCell ref="D231:E231"/>
    <mergeCell ref="F231:G231"/>
    <mergeCell ref="H231:I231"/>
    <mergeCell ref="E256:H256"/>
    <mergeCell ref="A239:B239"/>
    <mergeCell ref="A240:B240"/>
    <mergeCell ref="C240:I247"/>
    <mergeCell ref="A248:B248"/>
    <mergeCell ref="A236:B236"/>
    <mergeCell ref="D236:E236"/>
    <mergeCell ref="F236:G236"/>
    <mergeCell ref="H236:I236"/>
    <mergeCell ref="A237:I237"/>
    <mergeCell ref="A238:B238"/>
    <mergeCell ref="C238:I238"/>
    <mergeCell ref="G248:H248"/>
    <mergeCell ref="E263:H263"/>
    <mergeCell ref="E264:H264"/>
    <mergeCell ref="E265:H265"/>
    <mergeCell ref="E260:H260"/>
    <mergeCell ref="E261:H261"/>
    <mergeCell ref="E262:H262"/>
    <mergeCell ref="E257:H257"/>
    <mergeCell ref="E258:H258"/>
    <mergeCell ref="E259:H259"/>
    <mergeCell ref="E272:H272"/>
    <mergeCell ref="E273:H273"/>
    <mergeCell ref="E274:H274"/>
    <mergeCell ref="E269:H269"/>
    <mergeCell ref="E270:H270"/>
    <mergeCell ref="E271:H271"/>
    <mergeCell ref="E266:H266"/>
    <mergeCell ref="E267:H267"/>
    <mergeCell ref="E268:H268"/>
    <mergeCell ref="A295:B295"/>
    <mergeCell ref="D295:E295"/>
    <mergeCell ref="F295:G295"/>
    <mergeCell ref="H295:I295"/>
    <mergeCell ref="A291:B291"/>
    <mergeCell ref="D291:E291"/>
    <mergeCell ref="F291:G291"/>
    <mergeCell ref="H291:I291"/>
    <mergeCell ref="A294:B294"/>
    <mergeCell ref="D294:E294"/>
    <mergeCell ref="F294:G294"/>
    <mergeCell ref="H294:I294"/>
    <mergeCell ref="A290:B290"/>
    <mergeCell ref="D290:E290"/>
    <mergeCell ref="F290:G290"/>
    <mergeCell ref="H290:I290"/>
    <mergeCell ref="E284:H284"/>
    <mergeCell ref="E285:H285"/>
    <mergeCell ref="E132:H132"/>
    <mergeCell ref="E133:H133"/>
    <mergeCell ref="E134:H134"/>
    <mergeCell ref="E135:H135"/>
    <mergeCell ref="E136:H136"/>
    <mergeCell ref="E137:H137"/>
    <mergeCell ref="E217:H217"/>
    <mergeCell ref="E218:H218"/>
    <mergeCell ref="E213:H213"/>
    <mergeCell ref="E281:H281"/>
    <mergeCell ref="E282:H282"/>
    <mergeCell ref="E283:H283"/>
    <mergeCell ref="E278:H278"/>
    <mergeCell ref="E279:H279"/>
    <mergeCell ref="E280:H280"/>
    <mergeCell ref="E275:H275"/>
    <mergeCell ref="E276:H276"/>
    <mergeCell ref="E277:H277"/>
    <mergeCell ref="E101:H101"/>
    <mergeCell ref="E102:H102"/>
    <mergeCell ref="E103:H103"/>
    <mergeCell ref="E98:H98"/>
    <mergeCell ref="E99:H99"/>
    <mergeCell ref="E100:H100"/>
    <mergeCell ref="E95:H95"/>
    <mergeCell ref="E96:H96"/>
    <mergeCell ref="E97:H97"/>
    <mergeCell ref="E92:H92"/>
    <mergeCell ref="E93:H93"/>
    <mergeCell ref="E94:H94"/>
    <mergeCell ref="E250:H250"/>
    <mergeCell ref="E251:H251"/>
    <mergeCell ref="E252:H252"/>
    <mergeCell ref="E253:H253"/>
    <mergeCell ref="E254:H254"/>
    <mergeCell ref="E255:H255"/>
    <mergeCell ref="E191:H191"/>
    <mergeCell ref="E192:H192"/>
    <mergeCell ref="E193:H193"/>
    <mergeCell ref="E194:H194"/>
    <mergeCell ref="E195:H195"/>
    <mergeCell ref="E196:H196"/>
    <mergeCell ref="E225:H225"/>
    <mergeCell ref="E226:H226"/>
    <mergeCell ref="E222:H222"/>
    <mergeCell ref="E223:H223"/>
    <mergeCell ref="E224:H224"/>
    <mergeCell ref="E219:H219"/>
    <mergeCell ref="E220:H220"/>
    <mergeCell ref="E221:H221"/>
    <mergeCell ref="E216:H216"/>
  </mergeCells>
  <conditionalFormatting sqref="F20:H49 E251:H285 E16:E49 E74:H108 E133:H167 E192:H226">
    <cfRule type="cellIs" dxfId="67" priority="7" operator="equal">
      <formula>0</formula>
    </cfRule>
  </conditionalFormatting>
  <conditionalFormatting sqref="E15:E49">
    <cfRule type="cellIs" dxfId="66" priority="5" operator="equal">
      <formula>0</formula>
    </cfRule>
  </conditionalFormatting>
  <conditionalFormatting sqref="I251:I285 I15:I49 I74:I108 I133:I167 I192:I226">
    <cfRule type="cellIs" dxfId="65" priority="3" operator="equal">
      <formula>"nem vizsgázott"</formula>
    </cfRule>
    <cfRule type="cellIs" dxfId="64" priority="4" operator="equal">
      <formula>"elégtelen (1)"</formula>
    </cfRule>
  </conditionalFormatting>
  <conditionalFormatting sqref="E251:H285 E15:H49 E74:H108 E133:H167 E192:H226">
    <cfRule type="cellIs" dxfId="63" priority="1" operator="equal">
      <formula>"n"</formula>
    </cfRule>
    <cfRule type="cellIs" dxfId="62" priority="2" operator="equal">
      <formula>1</formula>
    </cfRule>
  </conditionalFormatting>
  <pageMargins left="0.39370078740157483" right="0.39370078740157483" top="0.74803149606299213" bottom="0.39370078740157483" header="0.31496062992125984" footer="0.31496062992125984"/>
  <pageSetup paperSize="9" orientation="portrait" blackAndWhite="1" r:id="rId1"/>
  <headerFooter>
    <oddHeader>&amp;L&amp;C&amp;"Times New Roman,Normál"VIZSGAFELADATONKÉNTIOSZTÁLYOZÓ ÍV</oddHeader>
  </headerFooter>
  <rowBreaks count="4" manualBreakCount="4">
    <brk id="59" max="16383" man="1"/>
    <brk id="118" max="16383" man="1"/>
    <brk id="177" max="16383" man="1"/>
    <brk id="236"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A1000"/>
  <sheetViews>
    <sheetView zoomScaleNormal="100" workbookViewId="0">
      <selection activeCell="A4" sqref="A4:B4"/>
    </sheetView>
  </sheetViews>
  <sheetFormatPr defaultRowHeight="15" x14ac:dyDescent="0.25"/>
  <cols>
    <col min="1" max="1" width="4.5703125" style="5" customWidth="1"/>
    <col min="2" max="2" width="12.42578125" style="5" customWidth="1"/>
    <col min="3" max="3" width="20.85546875" style="5" customWidth="1"/>
    <col min="4" max="4" width="12.140625" style="5" customWidth="1"/>
    <col min="5" max="5" width="7" style="6" customWidth="1"/>
    <col min="6" max="6" width="9.140625" style="6" customWidth="1"/>
    <col min="7" max="7" width="9.42578125" style="6" customWidth="1"/>
    <col min="8" max="8" width="4.42578125" style="6" customWidth="1"/>
    <col min="9" max="9" width="15.28515625" style="6" customWidth="1"/>
    <col min="10" max="10" width="9.140625" style="6"/>
    <col min="11" max="12" width="9.140625" style="5" hidden="1" customWidth="1"/>
    <col min="13" max="13" width="9.140625" style="88" hidden="1" customWidth="1"/>
    <col min="14" max="14" width="12.7109375" style="88" hidden="1" customWidth="1"/>
    <col min="15" max="15" width="9.140625" style="88" hidden="1" customWidth="1"/>
    <col min="16" max="26" width="9.140625" style="5" hidden="1" customWidth="1"/>
    <col min="27" max="32" width="9.140625" style="5" customWidth="1"/>
    <col min="33" max="16384" width="9.140625" style="5"/>
  </cols>
  <sheetData>
    <row r="1" spans="1:27" x14ac:dyDescent="0.25">
      <c r="A1" s="669" t="str">
        <f>CONCATENATE('Vizsgaszerv adatai'!A3,"      ",'Szakképesítés adatai'!A31)</f>
        <v>Aranykalászos gazda      Gyakorlati vizsga</v>
      </c>
      <c r="B1" s="669"/>
      <c r="C1" s="669"/>
      <c r="D1" s="669"/>
      <c r="E1" s="669"/>
      <c r="F1" s="669"/>
      <c r="G1" s="669"/>
      <c r="H1" s="669"/>
      <c r="I1" s="669"/>
      <c r="J1" s="6">
        <v>1</v>
      </c>
      <c r="AA1" s="457" t="s">
        <v>7840</v>
      </c>
    </row>
    <row r="2" spans="1:27" ht="30.75" customHeight="1" x14ac:dyDescent="0.25">
      <c r="A2" s="808" t="s">
        <v>7465</v>
      </c>
      <c r="B2" s="808"/>
      <c r="C2" s="809" t="str">
        <f>CONCATENATE('Vizsgaszerv adatai'!C$170,"  ",'Vizsgaszerv adatai'!C$172,"  ",'Vizsgaszerv adatai'!C$178,";  ",'Vizsgaszerv adatai'!C$180)</f>
        <v xml:space="preserve">Arany János Mezőgazdasági Iskola  1122 Budapest, Levendula út 25.  ;  </v>
      </c>
      <c r="D2" s="809"/>
      <c r="E2" s="809"/>
      <c r="F2" s="809"/>
      <c r="G2" s="809"/>
      <c r="H2" s="809"/>
      <c r="I2" s="809"/>
    </row>
    <row r="3" spans="1:27" ht="7.5" customHeight="1" x14ac:dyDescent="0.25">
      <c r="A3" s="733"/>
      <c r="B3" s="733"/>
    </row>
    <row r="4" spans="1:27" ht="27" customHeight="1" x14ac:dyDescent="0.25">
      <c r="A4" s="805" t="s">
        <v>7464</v>
      </c>
      <c r="B4" s="805"/>
      <c r="C4" s="806" t="str">
        <f>'Szakképesítés adatai'!B34</f>
        <v>- Állattartási feladat végrehajtása (pl. takarmányok érzékszervi vizsgálata, takarmány-előkészítés, takarmánykiosztás, itatás, kitrágyázás, állatápolás, legeltetés, trágyakezelés, takarítás, fertőtlenítés, klinikai alapértékek, alapvető vizsgálatok elvégzése, tejvizsgálat, küllemi bírálat, méretfelvétel) (vizsgafeladaton belüli tartalmi aránya: 65%)
- Felismerési feladat (pl. csontok, testtájak, tenyésztett állatok fajtái és típusai, tenyésztett állatfajok, ivarzó, valamint beteg állat, takarmányok, állattartásban, állatápolásban, állattenyésztésben használt anyagok, eszközök, gépek, gépelemek)
(vizsgafeladaton belüli tartalmi aránya: 10%)
Állattartó telepen előforduló gép, berendezés beállítása, üzemeltetése, egyszerűbb karbantartása (pl. takarmányelőkészítés gépei, itatás, trágyaeltávolítás, fejés, tejkezelés gépesítése, állatápolás gépei, tojásgyűjtés és -kezelés eszközei, keltetőgépek, nyírás eszközei, állattartó épületek klímaszabályozása, mosás és fertőtlenítés gépei, elektromos kerítések, mérlegelés, állatszállítás eszközei, járművei)
(vizsgafeladaton belüli tartalmi aránya: 25%)</v>
      </c>
      <c r="D4" s="806"/>
      <c r="E4" s="806"/>
      <c r="F4" s="806"/>
      <c r="G4" s="806"/>
      <c r="H4" s="806"/>
      <c r="I4" s="806"/>
    </row>
    <row r="5" spans="1:27" x14ac:dyDescent="0.25">
      <c r="C5" s="806"/>
      <c r="D5" s="806"/>
      <c r="E5" s="806"/>
      <c r="F5" s="806"/>
      <c r="G5" s="806"/>
      <c r="H5" s="806"/>
      <c r="I5" s="806"/>
    </row>
    <row r="6" spans="1:27" x14ac:dyDescent="0.25">
      <c r="C6" s="806"/>
      <c r="D6" s="806"/>
      <c r="E6" s="806"/>
      <c r="F6" s="806"/>
      <c r="G6" s="806"/>
      <c r="H6" s="806"/>
      <c r="I6" s="806"/>
    </row>
    <row r="7" spans="1:27" x14ac:dyDescent="0.25">
      <c r="C7" s="806"/>
      <c r="D7" s="806"/>
      <c r="E7" s="806"/>
      <c r="F7" s="806"/>
      <c r="G7" s="806"/>
      <c r="H7" s="806"/>
      <c r="I7" s="806"/>
    </row>
    <row r="8" spans="1:27" x14ac:dyDescent="0.25">
      <c r="C8" s="806"/>
      <c r="D8" s="806"/>
      <c r="E8" s="806"/>
      <c r="F8" s="806"/>
      <c r="G8" s="806"/>
      <c r="H8" s="806"/>
      <c r="I8" s="806"/>
    </row>
    <row r="9" spans="1:27" x14ac:dyDescent="0.25">
      <c r="C9" s="806"/>
      <c r="D9" s="806"/>
      <c r="E9" s="806"/>
      <c r="F9" s="806"/>
      <c r="G9" s="806"/>
      <c r="H9" s="806"/>
      <c r="I9" s="806"/>
    </row>
    <row r="10" spans="1:27" x14ac:dyDescent="0.25">
      <c r="C10" s="806"/>
      <c r="D10" s="806"/>
      <c r="E10" s="806"/>
      <c r="F10" s="806"/>
      <c r="G10" s="806"/>
      <c r="H10" s="806"/>
      <c r="I10" s="806"/>
    </row>
    <row r="11" spans="1:27" x14ac:dyDescent="0.25">
      <c r="C11" s="806"/>
      <c r="D11" s="806"/>
      <c r="E11" s="806"/>
      <c r="F11" s="806"/>
      <c r="G11" s="806"/>
      <c r="H11" s="806"/>
      <c r="I11" s="806"/>
    </row>
    <row r="12" spans="1:27" ht="15" customHeight="1" x14ac:dyDescent="0.25">
      <c r="A12" s="807" t="s">
        <v>7504</v>
      </c>
      <c r="B12" s="807"/>
      <c r="C12" s="123">
        <f>'Szakképesítés adatai'!J34</f>
        <v>120</v>
      </c>
      <c r="D12" s="120"/>
      <c r="E12" s="123"/>
      <c r="F12" s="121"/>
      <c r="G12" s="811" t="s">
        <v>7505</v>
      </c>
      <c r="H12" s="811"/>
      <c r="I12" s="124">
        <f>'Szakképesítés adatai'!K34</f>
        <v>30</v>
      </c>
      <c r="K12" s="5">
        <f>IF(I12="-",0,I12)</f>
        <v>30</v>
      </c>
    </row>
    <row r="13" spans="1:27" ht="9" customHeight="1" thickBot="1" x14ac:dyDescent="0.3">
      <c r="A13" s="111"/>
      <c r="B13" s="111"/>
      <c r="C13" s="116"/>
      <c r="D13" s="112"/>
      <c r="E13" s="115"/>
      <c r="F13" s="102"/>
      <c r="G13" s="115"/>
      <c r="H13" s="113"/>
      <c r="I13" s="114"/>
    </row>
    <row r="14" spans="1:27" ht="15.75" thickBot="1" x14ac:dyDescent="0.3">
      <c r="A14" s="562" t="s">
        <v>7466</v>
      </c>
      <c r="B14" s="563" t="s">
        <v>7467</v>
      </c>
      <c r="C14" s="563" t="s">
        <v>7468</v>
      </c>
      <c r="D14" s="563" t="s">
        <v>7469</v>
      </c>
      <c r="E14" s="782" t="s">
        <v>7470</v>
      </c>
      <c r="F14" s="784"/>
      <c r="G14" s="782" t="s">
        <v>7471</v>
      </c>
      <c r="H14" s="784"/>
      <c r="I14" s="564" t="s">
        <v>7472</v>
      </c>
      <c r="J14" s="103"/>
      <c r="M14" s="86"/>
      <c r="N14" s="86"/>
      <c r="O14" s="105"/>
    </row>
    <row r="15" spans="1:27" ht="12.2" customHeight="1" x14ac:dyDescent="0.25">
      <c r="A15" s="433">
        <v>1</v>
      </c>
      <c r="B15" s="117" t="str">
        <f>IF(C$4="-","--",IF(Nevek!E3="","--",CONCATENATE(Nevek!B3,"/",Nevek!C3,"/",Nevek!D3)))</f>
        <v>74057/1/2020</v>
      </c>
      <c r="C15" s="117" t="str">
        <f>IF(C$4="-","-",IF(Nevek!E3="","--",Nevek!E3))</f>
        <v>Nagyné Balogh Emília</v>
      </c>
      <c r="D15" s="440">
        <f>IF(C$4="-","-",IF(Nevek!E3="","--",Nevek!J3))</f>
        <v>0</v>
      </c>
      <c r="E15" s="814">
        <f>IF(C15="--","--",IF('Részletes oszt ív'!K8="","",'Részletes oszt ív'!K8))</f>
        <v>6</v>
      </c>
      <c r="F15" s="814"/>
      <c r="G15" s="814">
        <f>IF(C15="--","--",IF('Részletes oszt ív'!L8="","",'Részletes oszt ív'!L8))</f>
        <v>5</v>
      </c>
      <c r="H15" s="814"/>
      <c r="I15" s="238" t="str">
        <f>IF(C15="--","--",IF(C$4="-","--",IF(G15="","",IF(G15="n","nem vizsgázott",CONCATENATE(N15," (",M15,")")))))</f>
        <v>jeles (5)</v>
      </c>
      <c r="J15" s="332"/>
      <c r="K15" s="337">
        <f>(IF(E15="",0,IF(E15="--",0,G15))*K$12)/100</f>
        <v>1.5</v>
      </c>
      <c r="M15" s="86">
        <f>IF(C$4="-","",G15)</f>
        <v>5</v>
      </c>
      <c r="N15" s="86" t="str">
        <f>VLOOKUP(M15,$P$15:$Q$19,2)</f>
        <v>jeles</v>
      </c>
      <c r="O15" s="106"/>
      <c r="P15" s="26">
        <v>1</v>
      </c>
      <c r="Q15" s="26" t="s">
        <v>7475</v>
      </c>
    </row>
    <row r="16" spans="1:27" ht="12.2" customHeight="1" x14ac:dyDescent="0.25">
      <c r="A16" s="435">
        <v>2</v>
      </c>
      <c r="B16" s="117" t="str">
        <f>IF(C$4="-","--",IF(Nevek!E4="","--",CONCATENATE(Nevek!B4,"/",Nevek!C4,"/",Nevek!D4)))</f>
        <v>74057/2/2020</v>
      </c>
      <c r="C16" s="117" t="str">
        <f>IF(C$4="-","-",IF(Nevek!E4="","--",Nevek!E4))</f>
        <v>b</v>
      </c>
      <c r="D16" s="440">
        <f>IF(C$4="-","-",IF(Nevek!E4="","--",Nevek!J4))</f>
        <v>0</v>
      </c>
      <c r="E16" s="781">
        <f>IF(C16="--","--",IF('Részletes oszt ív'!K9="","",'Részletes oszt ív'!K9))</f>
        <v>7</v>
      </c>
      <c r="F16" s="781"/>
      <c r="G16" s="781">
        <f>IF(C16="--","--",IF('Részletes oszt ív'!L9="","",'Részletes oszt ív'!L9))</f>
        <v>4</v>
      </c>
      <c r="H16" s="781"/>
      <c r="I16" s="239" t="str">
        <f t="shared" ref="I16:I49" si="0">IF(C16="--","--",IF(C$4="-","--",IF(G16="","",IF(G16="n","nem vizsgázott",CONCATENATE(N16," (",M16,")")))))</f>
        <v>jó (4)</v>
      </c>
      <c r="K16" s="337">
        <f t="shared" ref="K16:K49" si="1">(IF(E16="",0,IF(E16="--",0,G16))*K$12)/100</f>
        <v>1.2</v>
      </c>
      <c r="M16" s="86">
        <f t="shared" ref="M16:M49" si="2">IF(C$4="-","",G16)</f>
        <v>4</v>
      </c>
      <c r="N16" s="86" t="str">
        <f t="shared" ref="N16:N49" si="3">VLOOKUP(M16,$P$15:$Q$19,2)</f>
        <v>jó</v>
      </c>
      <c r="O16" s="106"/>
      <c r="P16" s="26">
        <v>2</v>
      </c>
      <c r="Q16" s="26" t="s">
        <v>7476</v>
      </c>
    </row>
    <row r="17" spans="1:17" ht="12.2" customHeight="1" x14ac:dyDescent="0.25">
      <c r="A17" s="435">
        <v>3</v>
      </c>
      <c r="B17" s="117" t="str">
        <f>IF(C$4="-","--",IF(Nevek!E5="","--",CONCATENATE(Nevek!B5,"/",Nevek!C5,"/",Nevek!D5)))</f>
        <v>74057/3/2020</v>
      </c>
      <c r="C17" s="117" t="str">
        <f>IF(C$4="-","-",IF(Nevek!E5="","--",Nevek!E5))</f>
        <v>c</v>
      </c>
      <c r="D17" s="440">
        <f>IF(C$4="-","-",IF(Nevek!E5="","--",Nevek!J5))</f>
        <v>0</v>
      </c>
      <c r="E17" s="781">
        <f>IF(C17="--","--",IF('Részletes oszt ív'!K10="","",'Részletes oszt ív'!K10))</f>
        <v>8</v>
      </c>
      <c r="F17" s="781"/>
      <c r="G17" s="781">
        <f>IF(C17="--","--",IF('Részletes oszt ív'!L10="","",'Részletes oszt ív'!L10))</f>
        <v>3</v>
      </c>
      <c r="H17" s="781"/>
      <c r="I17" s="239" t="str">
        <f t="shared" si="0"/>
        <v>közepes (3)</v>
      </c>
      <c r="K17" s="337">
        <f t="shared" si="1"/>
        <v>0.9</v>
      </c>
      <c r="M17" s="86">
        <f t="shared" si="2"/>
        <v>3</v>
      </c>
      <c r="N17" s="86" t="str">
        <f t="shared" si="3"/>
        <v>közepes</v>
      </c>
      <c r="O17" s="106"/>
      <c r="P17" s="26">
        <v>3</v>
      </c>
      <c r="Q17" s="26" t="s">
        <v>7477</v>
      </c>
    </row>
    <row r="18" spans="1:17" ht="12.2" customHeight="1" x14ac:dyDescent="0.25">
      <c r="A18" s="435">
        <v>4</v>
      </c>
      <c r="B18" s="117" t="str">
        <f>IF(C$4="-","--",IF(Nevek!E6="","--",CONCATENATE(Nevek!B6,"/",Nevek!C6,"/",Nevek!D6)))</f>
        <v>74057/4/2020</v>
      </c>
      <c r="C18" s="117" t="str">
        <f>IF(C$4="-","-",IF(Nevek!E6="","--",Nevek!E6))</f>
        <v>d</v>
      </c>
      <c r="D18" s="440">
        <f>IF(C$4="-","-",IF(Nevek!E6="","--",Nevek!J6))</f>
        <v>0</v>
      </c>
      <c r="E18" s="781">
        <f>IF(C18="--","--",IF('Részletes oszt ív'!K11="","",'Részletes oszt ív'!K11))</f>
        <v>9</v>
      </c>
      <c r="F18" s="781"/>
      <c r="G18" s="781">
        <f>IF(C18="--","--",IF('Részletes oszt ív'!L11="","",'Részletes oszt ív'!L11))</f>
        <v>2</v>
      </c>
      <c r="H18" s="781"/>
      <c r="I18" s="239" t="str">
        <f t="shared" si="0"/>
        <v>elégséges (2)</v>
      </c>
      <c r="K18" s="337">
        <f t="shared" si="1"/>
        <v>0.6</v>
      </c>
      <c r="M18" s="86">
        <f t="shared" si="2"/>
        <v>2</v>
      </c>
      <c r="N18" s="86" t="str">
        <f t="shared" si="3"/>
        <v>elégséges</v>
      </c>
      <c r="O18" s="106"/>
      <c r="P18" s="26">
        <v>4</v>
      </c>
      <c r="Q18" s="26" t="s">
        <v>7478</v>
      </c>
    </row>
    <row r="19" spans="1:17" ht="12.2" customHeight="1" x14ac:dyDescent="0.25">
      <c r="A19" s="435">
        <v>5</v>
      </c>
      <c r="B19" s="117" t="str">
        <f>IF(C$4="-","--",IF(Nevek!E7="","--",CONCATENATE(Nevek!B7,"/",Nevek!C7,"/",Nevek!D7)))</f>
        <v>74057/5/2020</v>
      </c>
      <c r="C19" s="117" t="str">
        <f>IF(C$4="-","-",IF(Nevek!E7="","--",Nevek!E7))</f>
        <v>e</v>
      </c>
      <c r="D19" s="440">
        <f>IF(C$4="-","-",IF(Nevek!E7="","--",Nevek!J7))</f>
        <v>0</v>
      </c>
      <c r="E19" s="781">
        <f>IF(C19="--","--",IF('Részletes oszt ív'!K12="","",'Részletes oszt ív'!K12))</f>
        <v>10</v>
      </c>
      <c r="F19" s="781"/>
      <c r="G19" s="781">
        <f>IF(C19="--","--",IF('Részletes oszt ív'!L12="","",'Részletes oszt ív'!L12))</f>
        <v>1</v>
      </c>
      <c r="H19" s="781"/>
      <c r="I19" s="239" t="str">
        <f t="shared" si="0"/>
        <v>elégtelen (1)</v>
      </c>
      <c r="K19" s="337">
        <f t="shared" si="1"/>
        <v>0.3</v>
      </c>
      <c r="M19" s="86">
        <f t="shared" si="2"/>
        <v>1</v>
      </c>
      <c r="N19" s="86" t="str">
        <f t="shared" si="3"/>
        <v>elégtelen</v>
      </c>
      <c r="O19" s="106"/>
      <c r="P19" s="26">
        <v>5</v>
      </c>
      <c r="Q19" s="26" t="s">
        <v>7479</v>
      </c>
    </row>
    <row r="20" spans="1:17" ht="12.2" customHeight="1" x14ac:dyDescent="0.25">
      <c r="A20" s="435">
        <v>6</v>
      </c>
      <c r="B20" s="117" t="str">
        <f>IF(C$4="-","--",IF(Nevek!E8="","--",CONCATENATE(Nevek!B8,"/",Nevek!C8,"/",Nevek!D8)))</f>
        <v>74057/6/2020</v>
      </c>
      <c r="C20" s="117" t="str">
        <f>IF(C$4="-","-",IF(Nevek!E8="","--",Nevek!E8))</f>
        <v>f</v>
      </c>
      <c r="D20" s="440">
        <f>IF(C$4="-","-",IF(Nevek!E8="","--",Nevek!J8))</f>
        <v>0</v>
      </c>
      <c r="E20" s="781" t="str">
        <f>IF(C20="--","--",IF('Részletes oszt ív'!K13="","",'Részletes oszt ív'!K13))</f>
        <v>n</v>
      </c>
      <c r="F20" s="781"/>
      <c r="G20" s="781" t="str">
        <f>IF(C20="--","--",IF('Részletes oszt ív'!L13="","",'Részletes oszt ív'!L13))</f>
        <v>n</v>
      </c>
      <c r="H20" s="781"/>
      <c r="I20" s="239" t="str">
        <f t="shared" si="0"/>
        <v>nem vizsgázott</v>
      </c>
      <c r="K20" s="337" t="e">
        <f t="shared" si="1"/>
        <v>#VALUE!</v>
      </c>
      <c r="M20" s="86" t="str">
        <f t="shared" si="2"/>
        <v>n</v>
      </c>
      <c r="N20" s="86" t="e">
        <f t="shared" si="3"/>
        <v>#N/A</v>
      </c>
      <c r="O20" s="104"/>
    </row>
    <row r="21" spans="1:17" ht="12.2" customHeight="1" x14ac:dyDescent="0.25">
      <c r="A21" s="435">
        <v>7</v>
      </c>
      <c r="B21" s="117" t="str">
        <f>IF(C$4="-","--",IF(Nevek!E9="","--",CONCATENATE(Nevek!B9,"/",Nevek!C9,"/",Nevek!D9)))</f>
        <v>74057/7/2020</v>
      </c>
      <c r="C21" s="117" t="str">
        <f>IF(C$4="-","-",IF(Nevek!E9="","--",Nevek!E9))</f>
        <v>h</v>
      </c>
      <c r="D21" s="440">
        <f>IF(C$4="-","-",IF(Nevek!E9="","--",Nevek!J9))</f>
        <v>0</v>
      </c>
      <c r="E21" s="781">
        <f>IF(C21="--","--",IF('Részletes oszt ív'!K14="","",'Részletes oszt ív'!K14))</f>
        <v>12</v>
      </c>
      <c r="F21" s="781"/>
      <c r="G21" s="781">
        <f>IF(C21="--","--",IF('Részletes oszt ív'!L14="","",'Részletes oszt ív'!L14))</f>
        <v>5</v>
      </c>
      <c r="H21" s="781"/>
      <c r="I21" s="239" t="str">
        <f t="shared" si="0"/>
        <v>jeles (5)</v>
      </c>
      <c r="K21" s="337">
        <f t="shared" si="1"/>
        <v>1.5</v>
      </c>
      <c r="M21" s="86">
        <f t="shared" si="2"/>
        <v>5</v>
      </c>
      <c r="N21" s="86" t="str">
        <f t="shared" si="3"/>
        <v>jeles</v>
      </c>
      <c r="O21" s="104"/>
    </row>
    <row r="22" spans="1:17" ht="12.2" customHeight="1" x14ac:dyDescent="0.25">
      <c r="A22" s="435">
        <v>8</v>
      </c>
      <c r="B22" s="117" t="str">
        <f>IF(C$4="-","--",IF(Nevek!E10="","--",CONCATENATE(Nevek!B10,"/",Nevek!C10,"/",Nevek!D10)))</f>
        <v>74057/8/2020</v>
      </c>
      <c r="C22" s="117" t="str">
        <f>IF(C$4="-","-",IF(Nevek!E10="","--",Nevek!E10))</f>
        <v>hh</v>
      </c>
      <c r="D22" s="440">
        <f>IF(C$4="-","-",IF(Nevek!E10="","--",Nevek!J10))</f>
        <v>0</v>
      </c>
      <c r="E22" s="781">
        <f>IF(C22="--","--",IF('Részletes oszt ív'!K15="","",'Részletes oszt ív'!K15))</f>
        <v>2</v>
      </c>
      <c r="F22" s="781"/>
      <c r="G22" s="781">
        <f>IF(C22="--","--",IF('Részletes oszt ív'!L15="","",'Részletes oszt ív'!L15))</f>
        <v>3</v>
      </c>
      <c r="H22" s="781"/>
      <c r="I22" s="239" t="str">
        <f t="shared" si="0"/>
        <v>közepes (3)</v>
      </c>
      <c r="K22" s="337">
        <f t="shared" si="1"/>
        <v>0.9</v>
      </c>
      <c r="M22" s="86">
        <f t="shared" si="2"/>
        <v>3</v>
      </c>
      <c r="N22" s="86" t="str">
        <f t="shared" si="3"/>
        <v>közepes</v>
      </c>
      <c r="O22" s="104"/>
    </row>
    <row r="23" spans="1:17" ht="12.2" customHeight="1" x14ac:dyDescent="0.25">
      <c r="A23" s="435">
        <v>9</v>
      </c>
      <c r="B23" s="117" t="str">
        <f>IF(C$4="-","--",IF(Nevek!E11="","--",CONCATENATE(Nevek!B11,"/",Nevek!C11,"/",Nevek!D11)))</f>
        <v>74057/9/2020</v>
      </c>
      <c r="C23" s="117" t="str">
        <f>IF(C$4="-","-",IF(Nevek!E11="","--",Nevek!E11))</f>
        <v>i</v>
      </c>
      <c r="D23" s="440">
        <f>IF(C$4="-","-",IF(Nevek!E11="","--",Nevek!J11))</f>
        <v>0</v>
      </c>
      <c r="E23" s="781">
        <f>IF(C23="--","--",IF('Részletes oszt ív'!K16="","",'Részletes oszt ív'!K16))</f>
        <v>5</v>
      </c>
      <c r="F23" s="781"/>
      <c r="G23" s="781">
        <f>IF(C23="--","--",IF('Részletes oszt ív'!L16="","",'Részletes oszt ív'!L16))</f>
        <v>5</v>
      </c>
      <c r="H23" s="781"/>
      <c r="I23" s="239" t="str">
        <f t="shared" si="0"/>
        <v>jeles (5)</v>
      </c>
      <c r="K23" s="337">
        <f t="shared" si="1"/>
        <v>1.5</v>
      </c>
      <c r="M23" s="86">
        <f t="shared" si="2"/>
        <v>5</v>
      </c>
      <c r="N23" s="86" t="str">
        <f t="shared" si="3"/>
        <v>jeles</v>
      </c>
      <c r="O23" s="104"/>
    </row>
    <row r="24" spans="1:17" ht="12.2" customHeight="1" x14ac:dyDescent="0.25">
      <c r="A24" s="435">
        <v>10</v>
      </c>
      <c r="B24" s="117" t="str">
        <f>IF(C$4="-","--",IF(Nevek!E12="","--",CONCATENATE(Nevek!B12,"/",Nevek!C12,"/",Nevek!D12)))</f>
        <v>74057/10/2020</v>
      </c>
      <c r="C24" s="117" t="str">
        <f>IF(C$4="-","-",IF(Nevek!E12="","--",Nevek!E12))</f>
        <v>j</v>
      </c>
      <c r="D24" s="440">
        <f>IF(C$4="-","-",IF(Nevek!E12="","--",Nevek!J12))</f>
        <v>0</v>
      </c>
      <c r="E24" s="781" t="str">
        <f>IF(C24="--","--",IF('Részletes oszt ív'!K17="","",'Részletes oszt ív'!K17))</f>
        <v/>
      </c>
      <c r="F24" s="781"/>
      <c r="G24" s="781" t="str">
        <f>IF(C24="--","--",IF('Részletes oszt ív'!L17="","",'Részletes oszt ív'!L17))</f>
        <v/>
      </c>
      <c r="H24" s="781"/>
      <c r="I24" s="239" t="str">
        <f t="shared" si="0"/>
        <v/>
      </c>
      <c r="K24" s="337">
        <f t="shared" si="1"/>
        <v>0</v>
      </c>
      <c r="M24" s="86" t="str">
        <f t="shared" si="2"/>
        <v/>
      </c>
      <c r="N24" s="86" t="e">
        <f t="shared" si="3"/>
        <v>#N/A</v>
      </c>
      <c r="O24" s="104"/>
    </row>
    <row r="25" spans="1:17" ht="12.2" customHeight="1" x14ac:dyDescent="0.25">
      <c r="A25" s="435">
        <v>11</v>
      </c>
      <c r="B25" s="117" t="str">
        <f>IF(C$4="-","--",IF(Nevek!E13="","--",CONCATENATE(Nevek!B13,"/",Nevek!C13,"/",Nevek!D13)))</f>
        <v>74057/11/2020</v>
      </c>
      <c r="C25" s="117" t="str">
        <f>IF(C$4="-","-",IF(Nevek!E13="","--",Nevek!E13))</f>
        <v>k</v>
      </c>
      <c r="D25" s="440">
        <f>IF(C$4="-","-",IF(Nevek!E13="","--",Nevek!J13))</f>
        <v>0</v>
      </c>
      <c r="E25" s="781" t="str">
        <f>IF(C25="--","--",IF('Részletes oszt ív'!K18="","",'Részletes oszt ív'!K18))</f>
        <v/>
      </c>
      <c r="F25" s="781"/>
      <c r="G25" s="781" t="str">
        <f>IF(C25="--","--",IF('Részletes oszt ív'!L18="","",'Részletes oszt ív'!L18))</f>
        <v/>
      </c>
      <c r="H25" s="781"/>
      <c r="I25" s="239" t="str">
        <f t="shared" si="0"/>
        <v/>
      </c>
      <c r="K25" s="337">
        <f t="shared" si="1"/>
        <v>0</v>
      </c>
      <c r="M25" s="86" t="str">
        <f t="shared" si="2"/>
        <v/>
      </c>
      <c r="N25" s="86" t="e">
        <f t="shared" si="3"/>
        <v>#N/A</v>
      </c>
      <c r="O25" s="104"/>
    </row>
    <row r="26" spans="1:17" ht="12.2" customHeight="1" x14ac:dyDescent="0.25">
      <c r="A26" s="435">
        <v>12</v>
      </c>
      <c r="B26" s="117" t="str">
        <f>IF(C$4="-","--",IF(Nevek!E14="","--",CONCATENATE(Nevek!B14,"/",Nevek!C14,"/",Nevek!D14)))</f>
        <v>74057/12/2020</v>
      </c>
      <c r="C26" s="117" t="str">
        <f>IF(C$4="-","-",IF(Nevek!E14="","--",Nevek!E14))</f>
        <v>l</v>
      </c>
      <c r="D26" s="440">
        <f>IF(C$4="-","-",IF(Nevek!E14="","--",Nevek!J14))</f>
        <v>0</v>
      </c>
      <c r="E26" s="781" t="str">
        <f>IF(C26="--","--",IF('Részletes oszt ív'!K19="","",'Részletes oszt ív'!K19))</f>
        <v/>
      </c>
      <c r="F26" s="781"/>
      <c r="G26" s="781" t="str">
        <f>IF(C26="--","--",IF('Részletes oszt ív'!L19="","",'Részletes oszt ív'!L19))</f>
        <v/>
      </c>
      <c r="H26" s="781"/>
      <c r="I26" s="239" t="str">
        <f t="shared" si="0"/>
        <v/>
      </c>
      <c r="K26" s="337">
        <f t="shared" si="1"/>
        <v>0</v>
      </c>
      <c r="M26" s="86" t="str">
        <f t="shared" si="2"/>
        <v/>
      </c>
      <c r="N26" s="86" t="e">
        <f t="shared" si="3"/>
        <v>#N/A</v>
      </c>
      <c r="O26" s="104"/>
    </row>
    <row r="27" spans="1:17" ht="12.2" customHeight="1" x14ac:dyDescent="0.25">
      <c r="A27" s="435">
        <v>13</v>
      </c>
      <c r="B27" s="117" t="str">
        <f>IF(C$4="-","--",IF(Nevek!E15="","--",CONCATENATE(Nevek!B15,"/",Nevek!C15,"/",Nevek!D15)))</f>
        <v>74057/13/2020</v>
      </c>
      <c r="C27" s="117" t="str">
        <f>IF(C$4="-","-",IF(Nevek!E15="","--",Nevek!E15))</f>
        <v>m</v>
      </c>
      <c r="D27" s="440">
        <f>IF(C$4="-","-",IF(Nevek!E15="","--",Nevek!J15))</f>
        <v>0</v>
      </c>
      <c r="E27" s="781" t="str">
        <f>IF(C27="--","--",IF('Részletes oszt ív'!K20="","",'Részletes oszt ív'!K20))</f>
        <v/>
      </c>
      <c r="F27" s="781"/>
      <c r="G27" s="781" t="str">
        <f>IF(C27="--","--",IF('Részletes oszt ív'!L20="","",'Részletes oszt ív'!L20))</f>
        <v/>
      </c>
      <c r="H27" s="781"/>
      <c r="I27" s="239" t="str">
        <f t="shared" si="0"/>
        <v/>
      </c>
      <c r="K27" s="337">
        <f t="shared" si="1"/>
        <v>0</v>
      </c>
      <c r="M27" s="86" t="str">
        <f t="shared" si="2"/>
        <v/>
      </c>
      <c r="N27" s="86" t="e">
        <f t="shared" si="3"/>
        <v>#N/A</v>
      </c>
      <c r="O27" s="104"/>
    </row>
    <row r="28" spans="1:17" ht="12.2" customHeight="1" x14ac:dyDescent="0.25">
      <c r="A28" s="435">
        <v>14</v>
      </c>
      <c r="B28" s="117" t="str">
        <f>IF(C$4="-","--",IF(Nevek!E16="","--",CONCATENATE(Nevek!B16,"/",Nevek!C16,"/",Nevek!D16)))</f>
        <v>74057/14/2020</v>
      </c>
      <c r="C28" s="117" t="str">
        <f>IF(C$4="-","-",IF(Nevek!E16="","--",Nevek!E16))</f>
        <v>n</v>
      </c>
      <c r="D28" s="440">
        <f>IF(C$4="-","-",IF(Nevek!E16="","--",Nevek!J16))</f>
        <v>0</v>
      </c>
      <c r="E28" s="781" t="str">
        <f>IF(C28="--","--",IF('Részletes oszt ív'!K21="","",'Részletes oszt ív'!K21))</f>
        <v/>
      </c>
      <c r="F28" s="781"/>
      <c r="G28" s="781" t="str">
        <f>IF(C28="--","--",IF('Részletes oszt ív'!L21="","",'Részletes oszt ív'!L21))</f>
        <v/>
      </c>
      <c r="H28" s="781"/>
      <c r="I28" s="239" t="str">
        <f t="shared" si="0"/>
        <v/>
      </c>
      <c r="K28" s="337">
        <f t="shared" si="1"/>
        <v>0</v>
      </c>
      <c r="M28" s="86" t="str">
        <f t="shared" si="2"/>
        <v/>
      </c>
      <c r="N28" s="86" t="e">
        <f t="shared" si="3"/>
        <v>#N/A</v>
      </c>
      <c r="O28" s="104"/>
    </row>
    <row r="29" spans="1:17" ht="12.2" customHeight="1" x14ac:dyDescent="0.25">
      <c r="A29" s="435">
        <v>15</v>
      </c>
      <c r="B29" s="117" t="str">
        <f>IF(C$4="-","--",IF(Nevek!E17="","--",CONCATENATE(Nevek!B17,"/",Nevek!C17,"/",Nevek!D17)))</f>
        <v>74057/15/2020</v>
      </c>
      <c r="C29" s="117" t="str">
        <f>IF(C$4="-","-",IF(Nevek!E17="","--",Nevek!E17))</f>
        <v>o</v>
      </c>
      <c r="D29" s="440">
        <f>IF(C$4="-","-",IF(Nevek!E17="","--",Nevek!J17))</f>
        <v>0</v>
      </c>
      <c r="E29" s="781" t="str">
        <f>IF(C29="--","--",IF('Részletes oszt ív'!K22="","",'Részletes oszt ív'!K22))</f>
        <v/>
      </c>
      <c r="F29" s="781"/>
      <c r="G29" s="781" t="str">
        <f>IF(C29="--","--",IF('Részletes oszt ív'!L22="","",'Részletes oszt ív'!L22))</f>
        <v/>
      </c>
      <c r="H29" s="781"/>
      <c r="I29" s="239" t="str">
        <f t="shared" si="0"/>
        <v/>
      </c>
      <c r="K29" s="337">
        <f t="shared" si="1"/>
        <v>0</v>
      </c>
      <c r="M29" s="86" t="str">
        <f t="shared" si="2"/>
        <v/>
      </c>
      <c r="N29" s="86" t="e">
        <f t="shared" si="3"/>
        <v>#N/A</v>
      </c>
      <c r="O29" s="104"/>
    </row>
    <row r="30" spans="1:17" ht="12.2" customHeight="1" x14ac:dyDescent="0.25">
      <c r="A30" s="435">
        <v>16</v>
      </c>
      <c r="B30" s="117" t="str">
        <f>IF(C$4="-","--",IF(Nevek!E18="","--",CONCATENATE(Nevek!B18,"/",Nevek!C18,"/",Nevek!D18)))</f>
        <v>74057/16/2020</v>
      </c>
      <c r="C30" s="117" t="str">
        <f>IF(C$4="-","-",IF(Nevek!E18="","--",Nevek!E18))</f>
        <v>ó</v>
      </c>
      <c r="D30" s="440">
        <f>IF(C$4="-","-",IF(Nevek!E18="","--",Nevek!J18))</f>
        <v>0</v>
      </c>
      <c r="E30" s="781" t="str">
        <f>IF(C30="--","--",IF('Részletes oszt ív'!K23="","",'Részletes oszt ív'!K23))</f>
        <v/>
      </c>
      <c r="F30" s="781"/>
      <c r="G30" s="781" t="str">
        <f>IF(C30="--","--",IF('Részletes oszt ív'!L23="","",'Részletes oszt ív'!L23))</f>
        <v/>
      </c>
      <c r="H30" s="781"/>
      <c r="I30" s="239" t="str">
        <f t="shared" si="0"/>
        <v/>
      </c>
      <c r="K30" s="337">
        <f t="shared" si="1"/>
        <v>0</v>
      </c>
      <c r="M30" s="86" t="str">
        <f t="shared" si="2"/>
        <v/>
      </c>
      <c r="N30" s="86" t="e">
        <f t="shared" si="3"/>
        <v>#N/A</v>
      </c>
      <c r="O30" s="104"/>
    </row>
    <row r="31" spans="1:17" ht="12.2" customHeight="1" x14ac:dyDescent="0.25">
      <c r="A31" s="435">
        <v>17</v>
      </c>
      <c r="B31" s="117" t="str">
        <f>IF(C$4="-","--",IF(Nevek!E19="","--",CONCATENATE(Nevek!B19,"/",Nevek!C19,"/",Nevek!D19)))</f>
        <v>74057/17/2020</v>
      </c>
      <c r="C31" s="117" t="str">
        <f>IF(C$4="-","-",IF(Nevek!E19="","--",Nevek!E19))</f>
        <v>ö</v>
      </c>
      <c r="D31" s="440">
        <f>IF(C$4="-","-",IF(Nevek!E19="","--",Nevek!J19))</f>
        <v>0</v>
      </c>
      <c r="E31" s="781" t="str">
        <f>IF(C31="--","--",IF('Részletes oszt ív'!K24="","",'Részletes oszt ív'!K24))</f>
        <v/>
      </c>
      <c r="F31" s="781"/>
      <c r="G31" s="781" t="str">
        <f>IF(C31="--","--",IF('Részletes oszt ív'!L24="","",'Részletes oszt ív'!L24))</f>
        <v/>
      </c>
      <c r="H31" s="781"/>
      <c r="I31" s="239" t="str">
        <f t="shared" si="0"/>
        <v/>
      </c>
      <c r="K31" s="337">
        <f t="shared" si="1"/>
        <v>0</v>
      </c>
      <c r="M31" s="86" t="str">
        <f t="shared" si="2"/>
        <v/>
      </c>
      <c r="N31" s="86" t="e">
        <f t="shared" si="3"/>
        <v>#N/A</v>
      </c>
      <c r="O31" s="104"/>
    </row>
    <row r="32" spans="1:17" ht="12.2" customHeight="1" x14ac:dyDescent="0.25">
      <c r="A32" s="435">
        <v>18</v>
      </c>
      <c r="B32" s="117" t="str">
        <f>IF(C$4="-","--",IF(Nevek!E20="","--",CONCATENATE(Nevek!B20,"/",Nevek!C20,"/",Nevek!D20)))</f>
        <v>74057/18/2020</v>
      </c>
      <c r="C32" s="117" t="str">
        <f>IF(C$4="-","-",IF(Nevek!E20="","--",Nevek!E20))</f>
        <v>ő</v>
      </c>
      <c r="D32" s="440">
        <f>IF(C$4="-","-",IF(Nevek!E20="","--",Nevek!J20))</f>
        <v>0</v>
      </c>
      <c r="E32" s="781" t="str">
        <f>IF(C32="--","--",IF('Részletes oszt ív'!K25="","",'Részletes oszt ív'!K25))</f>
        <v/>
      </c>
      <c r="F32" s="781"/>
      <c r="G32" s="781" t="str">
        <f>IF(C32="--","--",IF('Részletes oszt ív'!L25="","",'Részletes oszt ív'!L25))</f>
        <v/>
      </c>
      <c r="H32" s="781"/>
      <c r="I32" s="239" t="str">
        <f t="shared" si="0"/>
        <v/>
      </c>
      <c r="K32" s="337">
        <f t="shared" si="1"/>
        <v>0</v>
      </c>
      <c r="M32" s="86" t="str">
        <f t="shared" si="2"/>
        <v/>
      </c>
      <c r="N32" s="86" t="e">
        <f t="shared" si="3"/>
        <v>#N/A</v>
      </c>
      <c r="O32" s="104"/>
    </row>
    <row r="33" spans="1:15" ht="12.2" customHeight="1" x14ac:dyDescent="0.25">
      <c r="A33" s="435">
        <v>19</v>
      </c>
      <c r="B33" s="117" t="str">
        <f>IF(C$4="-","--",IF(Nevek!E21="","--",CONCATENATE(Nevek!B21,"/",Nevek!C21,"/",Nevek!D21)))</f>
        <v>74057/19/2020</v>
      </c>
      <c r="C33" s="117" t="str">
        <f>IF(C$4="-","-",IF(Nevek!E21="","--",Nevek!E21))</f>
        <v>p</v>
      </c>
      <c r="D33" s="440">
        <f>IF(C$4="-","-",IF(Nevek!E21="","--",Nevek!J21))</f>
        <v>0</v>
      </c>
      <c r="E33" s="781" t="str">
        <f>IF(C33="--","--",IF('Részletes oszt ív'!K26="","",'Részletes oszt ív'!K26))</f>
        <v/>
      </c>
      <c r="F33" s="781"/>
      <c r="G33" s="781" t="str">
        <f>IF(C33="--","--",IF('Részletes oszt ív'!L26="","",'Részletes oszt ív'!L26))</f>
        <v/>
      </c>
      <c r="H33" s="781"/>
      <c r="I33" s="239" t="str">
        <f t="shared" si="0"/>
        <v/>
      </c>
      <c r="K33" s="337">
        <f t="shared" si="1"/>
        <v>0</v>
      </c>
      <c r="M33" s="86" t="str">
        <f t="shared" si="2"/>
        <v/>
      </c>
      <c r="N33" s="86" t="e">
        <f t="shared" si="3"/>
        <v>#N/A</v>
      </c>
      <c r="O33" s="104"/>
    </row>
    <row r="34" spans="1:15" ht="12.2" customHeight="1" x14ac:dyDescent="0.25">
      <c r="A34" s="435">
        <v>20</v>
      </c>
      <c r="B34" s="117" t="str">
        <f>IF(C$4="-","--",IF(Nevek!E22="","--",CONCATENATE(Nevek!B22,"/",Nevek!C22,"/",Nevek!D22)))</f>
        <v>74057/20/2020</v>
      </c>
      <c r="C34" s="117" t="str">
        <f>IF(C$4="-","-",IF(Nevek!E22="","--",Nevek!E22))</f>
        <v>q</v>
      </c>
      <c r="D34" s="440">
        <f>IF(C$4="-","-",IF(Nevek!E22="","--",Nevek!J22))</f>
        <v>0</v>
      </c>
      <c r="E34" s="781" t="str">
        <f>IF(C34="--","--",IF('Részletes oszt ív'!K27="","",'Részletes oszt ív'!K27))</f>
        <v/>
      </c>
      <c r="F34" s="781"/>
      <c r="G34" s="781" t="str">
        <f>IF(C34="--","--",IF('Részletes oszt ív'!L27="","",'Részletes oszt ív'!L27))</f>
        <v/>
      </c>
      <c r="H34" s="781"/>
      <c r="I34" s="239" t="str">
        <f t="shared" si="0"/>
        <v/>
      </c>
      <c r="K34" s="337">
        <f t="shared" si="1"/>
        <v>0</v>
      </c>
      <c r="M34" s="86" t="str">
        <f t="shared" si="2"/>
        <v/>
      </c>
      <c r="N34" s="86" t="e">
        <f t="shared" si="3"/>
        <v>#N/A</v>
      </c>
      <c r="O34" s="104"/>
    </row>
    <row r="35" spans="1:15" ht="12.2" customHeight="1" x14ac:dyDescent="0.25">
      <c r="A35" s="435">
        <v>21</v>
      </c>
      <c r="B35" s="117" t="str">
        <f>IF(C$4="-","--",IF(Nevek!E23="","--",CONCATENATE(Nevek!B23,"/",Nevek!C23,"/",Nevek!D23)))</f>
        <v>74057/21/2020</v>
      </c>
      <c r="C35" s="117" t="str">
        <f>IF(C$4="-","-",IF(Nevek!E23="","--",Nevek!E23))</f>
        <v>r</v>
      </c>
      <c r="D35" s="440">
        <f>IF(C$4="-","-",IF(Nevek!E23="","--",Nevek!J23))</f>
        <v>0</v>
      </c>
      <c r="E35" s="781" t="str">
        <f>IF(C35="--","--",IF('Részletes oszt ív'!K28="","",'Részletes oszt ív'!K28))</f>
        <v/>
      </c>
      <c r="F35" s="781"/>
      <c r="G35" s="781" t="str">
        <f>IF(C35="--","--",IF('Részletes oszt ív'!L28="","",'Részletes oszt ív'!L28))</f>
        <v/>
      </c>
      <c r="H35" s="781"/>
      <c r="I35" s="239" t="str">
        <f t="shared" si="0"/>
        <v/>
      </c>
      <c r="K35" s="337">
        <f t="shared" si="1"/>
        <v>0</v>
      </c>
      <c r="M35" s="86" t="str">
        <f t="shared" si="2"/>
        <v/>
      </c>
      <c r="N35" s="86" t="e">
        <f t="shared" si="3"/>
        <v>#N/A</v>
      </c>
      <c r="O35" s="104"/>
    </row>
    <row r="36" spans="1:15" ht="12.2" customHeight="1" x14ac:dyDescent="0.25">
      <c r="A36" s="435">
        <v>22</v>
      </c>
      <c r="B36" s="117" t="str">
        <f>IF(C$4="-","--",IF(Nevek!E24="","--",CONCATENATE(Nevek!B24,"/",Nevek!C24,"/",Nevek!D24)))</f>
        <v>74057/22/2020</v>
      </c>
      <c r="C36" s="117" t="str">
        <f>IF(C$4="-","-",IF(Nevek!E24="","--",Nevek!E24))</f>
        <v>s</v>
      </c>
      <c r="D36" s="440">
        <f>IF(C$4="-","-",IF(Nevek!E24="","--",Nevek!J24))</f>
        <v>0</v>
      </c>
      <c r="E36" s="781" t="str">
        <f>IF(C36="--","--",IF('Részletes oszt ív'!K29="","",'Részletes oszt ív'!K29))</f>
        <v/>
      </c>
      <c r="F36" s="781"/>
      <c r="G36" s="781" t="str">
        <f>IF(C36="--","--",IF('Részletes oszt ív'!L29="","",'Részletes oszt ív'!L29))</f>
        <v/>
      </c>
      <c r="H36" s="781"/>
      <c r="I36" s="239" t="str">
        <f t="shared" si="0"/>
        <v/>
      </c>
      <c r="K36" s="337">
        <f t="shared" si="1"/>
        <v>0</v>
      </c>
      <c r="M36" s="86" t="str">
        <f t="shared" si="2"/>
        <v/>
      </c>
      <c r="N36" s="86" t="e">
        <f t="shared" si="3"/>
        <v>#N/A</v>
      </c>
      <c r="O36" s="104"/>
    </row>
    <row r="37" spans="1:15" ht="12.2" customHeight="1" x14ac:dyDescent="0.25">
      <c r="A37" s="435">
        <v>23</v>
      </c>
      <c r="B37" s="117" t="str">
        <f>IF(C$4="-","--",IF(Nevek!E25="","--",CONCATENATE(Nevek!B25,"/",Nevek!C25,"/",Nevek!D25)))</f>
        <v>74057/23/2020</v>
      </c>
      <c r="C37" s="117" t="str">
        <f>IF(C$4="-","-",IF(Nevek!E25="","--",Nevek!E25))</f>
        <v>t</v>
      </c>
      <c r="D37" s="440">
        <f>IF(C$4="-","-",IF(Nevek!E25="","--",Nevek!J25))</f>
        <v>0</v>
      </c>
      <c r="E37" s="781" t="str">
        <f>IF(C37="--","--",IF('Részletes oszt ív'!K30="","",'Részletes oszt ív'!K30))</f>
        <v/>
      </c>
      <c r="F37" s="781"/>
      <c r="G37" s="781" t="str">
        <f>IF(C37="--","--",IF('Részletes oszt ív'!L30="","",'Részletes oszt ív'!L30))</f>
        <v/>
      </c>
      <c r="H37" s="781"/>
      <c r="I37" s="239" t="str">
        <f t="shared" si="0"/>
        <v/>
      </c>
      <c r="K37" s="337">
        <f t="shared" si="1"/>
        <v>0</v>
      </c>
      <c r="M37" s="86" t="str">
        <f t="shared" si="2"/>
        <v/>
      </c>
      <c r="N37" s="86" t="e">
        <f t="shared" si="3"/>
        <v>#N/A</v>
      </c>
      <c r="O37" s="104"/>
    </row>
    <row r="38" spans="1:15" ht="12.2" customHeight="1" x14ac:dyDescent="0.25">
      <c r="A38" s="435">
        <v>24</v>
      </c>
      <c r="B38" s="117" t="str">
        <f>IF(C$4="-","--",IF(Nevek!E26="","--",CONCATENATE(Nevek!B26,"/",Nevek!C26,"/",Nevek!D26)))</f>
        <v>74057/24/2020</v>
      </c>
      <c r="C38" s="117" t="str">
        <f>IF(C$4="-","-",IF(Nevek!E26="","--",Nevek!E26))</f>
        <v>ty</v>
      </c>
      <c r="D38" s="440">
        <f>IF(C$4="-","-",IF(Nevek!E26="","--",Nevek!J26))</f>
        <v>0</v>
      </c>
      <c r="E38" s="781" t="str">
        <f>IF(C38="--","--",IF('Részletes oszt ív'!K31="","",'Részletes oszt ív'!K31))</f>
        <v/>
      </c>
      <c r="F38" s="781"/>
      <c r="G38" s="781" t="str">
        <f>IF(C38="--","--",IF('Részletes oszt ív'!L31="","",'Részletes oszt ív'!L31))</f>
        <v/>
      </c>
      <c r="H38" s="781"/>
      <c r="I38" s="239" t="str">
        <f t="shared" si="0"/>
        <v/>
      </c>
      <c r="K38" s="337">
        <f t="shared" si="1"/>
        <v>0</v>
      </c>
      <c r="M38" s="86" t="str">
        <f t="shared" si="2"/>
        <v/>
      </c>
      <c r="N38" s="86" t="e">
        <f t="shared" si="3"/>
        <v>#N/A</v>
      </c>
      <c r="O38" s="104"/>
    </row>
    <row r="39" spans="1:15" ht="12.2" customHeight="1" x14ac:dyDescent="0.25">
      <c r="A39" s="435">
        <v>25</v>
      </c>
      <c r="B39" s="117" t="str">
        <f>IF(C$4="-","--",IF(Nevek!E27="","--",CONCATENATE(Nevek!B27,"/",Nevek!C27,"/",Nevek!D27)))</f>
        <v>74057/25/2020</v>
      </c>
      <c r="C39" s="117" t="str">
        <f>IF(C$4="-","-",IF(Nevek!E27="","--",Nevek!E27))</f>
        <v>u</v>
      </c>
      <c r="D39" s="440">
        <f>IF(C$4="-","-",IF(Nevek!E27="","--",Nevek!J27))</f>
        <v>0</v>
      </c>
      <c r="E39" s="781" t="str">
        <f>IF(C39="--","--",IF('Részletes oszt ív'!K32="","",'Részletes oszt ív'!K32))</f>
        <v/>
      </c>
      <c r="F39" s="781"/>
      <c r="G39" s="781" t="str">
        <f>IF(C39="--","--",IF('Részletes oszt ív'!L32="","",'Részletes oszt ív'!L32))</f>
        <v/>
      </c>
      <c r="H39" s="781"/>
      <c r="I39" s="239" t="str">
        <f t="shared" si="0"/>
        <v/>
      </c>
      <c r="K39" s="337">
        <f t="shared" si="1"/>
        <v>0</v>
      </c>
      <c r="M39" s="86" t="str">
        <f t="shared" si="2"/>
        <v/>
      </c>
      <c r="N39" s="86" t="e">
        <f t="shared" si="3"/>
        <v>#N/A</v>
      </c>
      <c r="O39" s="104"/>
    </row>
    <row r="40" spans="1:15" ht="12.2" customHeight="1" x14ac:dyDescent="0.25">
      <c r="A40" s="435">
        <v>26</v>
      </c>
      <c r="B40" s="117" t="str">
        <f>IF(C$4="-","--",IF(Nevek!E28="","--",CONCATENATE(Nevek!B28,"/",Nevek!C28,"/",Nevek!D28)))</f>
        <v>74057/26/2020</v>
      </c>
      <c r="C40" s="117" t="str">
        <f>IF(C$4="-","-",IF(Nevek!E28="","--",Nevek!E28))</f>
        <v>ú</v>
      </c>
      <c r="D40" s="440">
        <f>IF(C$4="-","-",IF(Nevek!E28="","--",Nevek!J28))</f>
        <v>0</v>
      </c>
      <c r="E40" s="781" t="str">
        <f>IF(C40="--","--",IF('Részletes oszt ív'!K33="","",'Részletes oszt ív'!K33))</f>
        <v/>
      </c>
      <c r="F40" s="781"/>
      <c r="G40" s="781" t="str">
        <f>IF(C40="--","--",IF('Részletes oszt ív'!L33="","",'Részletes oszt ív'!L33))</f>
        <v/>
      </c>
      <c r="H40" s="781"/>
      <c r="I40" s="239" t="str">
        <f t="shared" si="0"/>
        <v/>
      </c>
      <c r="K40" s="337">
        <f t="shared" si="1"/>
        <v>0</v>
      </c>
      <c r="M40" s="86" t="str">
        <f t="shared" si="2"/>
        <v/>
      </c>
      <c r="N40" s="86" t="e">
        <f t="shared" si="3"/>
        <v>#N/A</v>
      </c>
      <c r="O40" s="104"/>
    </row>
    <row r="41" spans="1:15" ht="12.2" customHeight="1" x14ac:dyDescent="0.25">
      <c r="A41" s="435">
        <v>27</v>
      </c>
      <c r="B41" s="117" t="str">
        <f>IF(C$4="-","--",IF(Nevek!E29="","--",CONCATENATE(Nevek!B29,"/",Nevek!C29,"/",Nevek!D29)))</f>
        <v>74057/27/2020</v>
      </c>
      <c r="C41" s="117" t="str">
        <f>IF(C$4="-","-",IF(Nevek!E29="","--",Nevek!E29))</f>
        <v>ü</v>
      </c>
      <c r="D41" s="440">
        <f>IF(C$4="-","-",IF(Nevek!E29="","--",Nevek!J29))</f>
        <v>0</v>
      </c>
      <c r="E41" s="781" t="str">
        <f>IF(C41="--","--",IF('Részletes oszt ív'!K34="","",'Részletes oszt ív'!K34))</f>
        <v/>
      </c>
      <c r="F41" s="781"/>
      <c r="G41" s="781" t="str">
        <f>IF(C41="--","--",IF('Részletes oszt ív'!L34="","",'Részletes oszt ív'!L34))</f>
        <v/>
      </c>
      <c r="H41" s="781"/>
      <c r="I41" s="239" t="str">
        <f t="shared" si="0"/>
        <v/>
      </c>
      <c r="K41" s="337">
        <f t="shared" si="1"/>
        <v>0</v>
      </c>
      <c r="M41" s="86" t="str">
        <f t="shared" si="2"/>
        <v/>
      </c>
      <c r="N41" s="86" t="e">
        <f t="shared" si="3"/>
        <v>#N/A</v>
      </c>
      <c r="O41" s="104"/>
    </row>
    <row r="42" spans="1:15" ht="12.2" customHeight="1" x14ac:dyDescent="0.25">
      <c r="A42" s="435">
        <v>28</v>
      </c>
      <c r="B42" s="117" t="str">
        <f>IF(C$4="-","--",IF(Nevek!E30="","--",CONCATENATE(Nevek!B30,"/",Nevek!C30,"/",Nevek!D30)))</f>
        <v>74057/28/2020</v>
      </c>
      <c r="C42" s="117" t="str">
        <f>IF(C$4="-","-",IF(Nevek!E30="","--",Nevek!E30))</f>
        <v>ű</v>
      </c>
      <c r="D42" s="440">
        <f>IF(C$4="-","-",IF(Nevek!E30="","--",Nevek!J30))</f>
        <v>0</v>
      </c>
      <c r="E42" s="781" t="str">
        <f>IF(C42="--","--",IF('Részletes oszt ív'!K35="","",'Részletes oszt ív'!K35))</f>
        <v/>
      </c>
      <c r="F42" s="781"/>
      <c r="G42" s="781" t="str">
        <f>IF(C42="--","--",IF('Részletes oszt ív'!L35="","",'Részletes oszt ív'!L35))</f>
        <v/>
      </c>
      <c r="H42" s="781"/>
      <c r="I42" s="239" t="str">
        <f t="shared" si="0"/>
        <v/>
      </c>
      <c r="K42" s="337">
        <f t="shared" si="1"/>
        <v>0</v>
      </c>
      <c r="M42" s="86" t="str">
        <f t="shared" si="2"/>
        <v/>
      </c>
      <c r="N42" s="86" t="e">
        <f t="shared" si="3"/>
        <v>#N/A</v>
      </c>
      <c r="O42" s="104"/>
    </row>
    <row r="43" spans="1:15" ht="12.2" customHeight="1" x14ac:dyDescent="0.25">
      <c r="A43" s="435">
        <v>29</v>
      </c>
      <c r="B43" s="117" t="str">
        <f>IF(C$4="-","--",IF(Nevek!E31="","--",CONCATENATE(Nevek!B31,"/",Nevek!C31,"/",Nevek!D31)))</f>
        <v>74057/29/2020</v>
      </c>
      <c r="C43" s="117" t="str">
        <f>IF(C$4="-","-",IF(Nevek!E31="","--",Nevek!E31))</f>
        <v>v</v>
      </c>
      <c r="D43" s="440">
        <f>IF(C$4="-","-",IF(Nevek!E31="","--",Nevek!J31))</f>
        <v>0</v>
      </c>
      <c r="E43" s="781" t="str">
        <f>IF(C43="--","--",IF('Részletes oszt ív'!K36="","",'Részletes oszt ív'!K36))</f>
        <v/>
      </c>
      <c r="F43" s="781"/>
      <c r="G43" s="781" t="str">
        <f>IF(C43="--","--",IF('Részletes oszt ív'!L36="","",'Részletes oszt ív'!L36))</f>
        <v/>
      </c>
      <c r="H43" s="781"/>
      <c r="I43" s="239" t="str">
        <f t="shared" si="0"/>
        <v/>
      </c>
      <c r="K43" s="337">
        <f t="shared" si="1"/>
        <v>0</v>
      </c>
      <c r="M43" s="86" t="str">
        <f t="shared" si="2"/>
        <v/>
      </c>
      <c r="N43" s="86" t="e">
        <f t="shared" si="3"/>
        <v>#N/A</v>
      </c>
      <c r="O43" s="104"/>
    </row>
    <row r="44" spans="1:15" ht="12.2" customHeight="1" x14ac:dyDescent="0.25">
      <c r="A44" s="435">
        <v>30</v>
      </c>
      <c r="B44" s="117" t="str">
        <f>IF(C$4="-","--",IF(Nevek!E32="","--",CONCATENATE(Nevek!B32,"/",Nevek!C32,"/",Nevek!D32)))</f>
        <v>74057/30/2020</v>
      </c>
      <c r="C44" s="117" t="str">
        <f>IF(C$4="-","-",IF(Nevek!E32="","--",Nevek!E32))</f>
        <v>z</v>
      </c>
      <c r="D44" s="440">
        <f>IF(C$4="-","-",IF(Nevek!E32="","--",Nevek!J32))</f>
        <v>0</v>
      </c>
      <c r="E44" s="781" t="str">
        <f>IF(C44="--","--",IF('Részletes oszt ív'!K37="","",'Részletes oszt ív'!K37))</f>
        <v/>
      </c>
      <c r="F44" s="781"/>
      <c r="G44" s="781" t="str">
        <f>IF(C44="--","--",IF('Részletes oszt ív'!L37="","",'Részletes oszt ív'!L37))</f>
        <v/>
      </c>
      <c r="H44" s="781"/>
      <c r="I44" s="239" t="str">
        <f t="shared" si="0"/>
        <v/>
      </c>
      <c r="K44" s="337">
        <f t="shared" si="1"/>
        <v>0</v>
      </c>
      <c r="M44" s="86" t="str">
        <f t="shared" si="2"/>
        <v/>
      </c>
      <c r="N44" s="86" t="e">
        <f t="shared" si="3"/>
        <v>#N/A</v>
      </c>
      <c r="O44" s="104"/>
    </row>
    <row r="45" spans="1:15" ht="12.2" customHeight="1" x14ac:dyDescent="0.25">
      <c r="A45" s="435">
        <v>31</v>
      </c>
      <c r="B45" s="117" t="str">
        <f>IF(C$4="-","--",IF(Nevek!E33="","--",CONCATENATE(Nevek!B33,"/",Nevek!C33,"/",Nevek!D33)))</f>
        <v>--</v>
      </c>
      <c r="C45" s="117" t="str">
        <f>IF(C$4="-","-",IF(Nevek!E33="","--",Nevek!E33))</f>
        <v>--</v>
      </c>
      <c r="D45" s="440" t="str">
        <f>IF(C$4="-","-",IF(Nevek!E33="","--",Nevek!J33))</f>
        <v>--</v>
      </c>
      <c r="E45" s="781" t="str">
        <f>IF(C45="--","--",IF('Részletes oszt ív'!K38="","",'Részletes oszt ív'!K38))</f>
        <v>--</v>
      </c>
      <c r="F45" s="781"/>
      <c r="G45" s="781" t="str">
        <f>IF(C45="--","--",IF('Részletes oszt ív'!L38="","",'Részletes oszt ív'!L38))</f>
        <v>--</v>
      </c>
      <c r="H45" s="781"/>
      <c r="I45" s="239" t="str">
        <f t="shared" si="0"/>
        <v>--</v>
      </c>
      <c r="K45" s="337">
        <f t="shared" si="1"/>
        <v>0</v>
      </c>
      <c r="M45" s="86" t="str">
        <f t="shared" si="2"/>
        <v>--</v>
      </c>
      <c r="N45" s="86" t="e">
        <f t="shared" si="3"/>
        <v>#N/A</v>
      </c>
      <c r="O45" s="104"/>
    </row>
    <row r="46" spans="1:15" ht="12.2" customHeight="1" x14ac:dyDescent="0.25">
      <c r="A46" s="435">
        <v>32</v>
      </c>
      <c r="B46" s="117" t="str">
        <f>IF(C$4="-","--",IF(Nevek!E34="","--",CONCATENATE(Nevek!B34,"/",Nevek!C34,"/",Nevek!D34)))</f>
        <v>--</v>
      </c>
      <c r="C46" s="117" t="str">
        <f>IF(C$4="-","-",IF(Nevek!E34="","--",Nevek!E34))</f>
        <v>--</v>
      </c>
      <c r="D46" s="440" t="str">
        <f>IF(C$4="-","-",IF(Nevek!E34="","--",Nevek!J34))</f>
        <v>--</v>
      </c>
      <c r="E46" s="781" t="str">
        <f>IF(C46="--","--",IF('Részletes oszt ív'!K39="","",'Részletes oszt ív'!K39))</f>
        <v>--</v>
      </c>
      <c r="F46" s="781"/>
      <c r="G46" s="781" t="str">
        <f>IF(C46="--","--",IF('Részletes oszt ív'!L39="","",'Részletes oszt ív'!L39))</f>
        <v>--</v>
      </c>
      <c r="H46" s="781"/>
      <c r="I46" s="239" t="str">
        <f t="shared" si="0"/>
        <v>--</v>
      </c>
      <c r="K46" s="337">
        <f t="shared" si="1"/>
        <v>0</v>
      </c>
      <c r="M46" s="86" t="str">
        <f t="shared" si="2"/>
        <v>--</v>
      </c>
      <c r="N46" s="86" t="e">
        <f t="shared" si="3"/>
        <v>#N/A</v>
      </c>
      <c r="O46" s="104"/>
    </row>
    <row r="47" spans="1:15" ht="12.2" customHeight="1" x14ac:dyDescent="0.25">
      <c r="A47" s="435">
        <v>33</v>
      </c>
      <c r="B47" s="117" t="str">
        <f>IF(C$4="-","--",IF(Nevek!E35="","--",CONCATENATE(Nevek!B35,"/",Nevek!C35,"/",Nevek!D35)))</f>
        <v>--</v>
      </c>
      <c r="C47" s="117" t="str">
        <f>IF(C$4="-","-",IF(Nevek!E35="","--",Nevek!E35))</f>
        <v>--</v>
      </c>
      <c r="D47" s="440" t="str">
        <f>IF(C$4="-","-",IF(Nevek!E35="","--",Nevek!J35))</f>
        <v>--</v>
      </c>
      <c r="E47" s="781" t="str">
        <f>IF(C47="--","--",IF('Részletes oszt ív'!K40="","",'Részletes oszt ív'!K40))</f>
        <v>--</v>
      </c>
      <c r="F47" s="781"/>
      <c r="G47" s="781" t="str">
        <f>IF(C47="--","--",IF('Részletes oszt ív'!L40="","",'Részletes oszt ív'!L40))</f>
        <v>--</v>
      </c>
      <c r="H47" s="781"/>
      <c r="I47" s="239" t="str">
        <f t="shared" si="0"/>
        <v>--</v>
      </c>
      <c r="K47" s="337">
        <f t="shared" si="1"/>
        <v>0</v>
      </c>
      <c r="M47" s="86" t="str">
        <f t="shared" si="2"/>
        <v>--</v>
      </c>
      <c r="N47" s="86" t="e">
        <f t="shared" si="3"/>
        <v>#N/A</v>
      </c>
      <c r="O47" s="104"/>
    </row>
    <row r="48" spans="1:15" ht="12.2" customHeight="1" thickBot="1" x14ac:dyDescent="0.3">
      <c r="A48" s="119">
        <v>34</v>
      </c>
      <c r="B48" s="241" t="str">
        <f>IF(C$4="-","--",IF(Nevek!E36="","--",CONCATENATE(Nevek!B36,"/",Nevek!C36,"/",Nevek!D36)))</f>
        <v>--</v>
      </c>
      <c r="C48" s="241" t="str">
        <f>IF(C$4="-","-",IF(Nevek!E36="","--",Nevek!E36))</f>
        <v>--</v>
      </c>
      <c r="D48" s="242" t="str">
        <f>IF(C$4="-","-",IF(Nevek!E36="","--",Nevek!J36))</f>
        <v>--</v>
      </c>
      <c r="E48" s="792" t="str">
        <f>IF(C48="--","--",IF('Részletes oszt ív'!K41="","",'Részletes oszt ív'!K41))</f>
        <v>--</v>
      </c>
      <c r="F48" s="792"/>
      <c r="G48" s="792" t="str">
        <f>IF(C48="--","--",IF('Részletes oszt ív'!L41="","",'Részletes oszt ív'!L41))</f>
        <v>--</v>
      </c>
      <c r="H48" s="792"/>
      <c r="I48" s="107" t="str">
        <f t="shared" si="0"/>
        <v>--</v>
      </c>
      <c r="K48" s="337">
        <f t="shared" si="1"/>
        <v>0</v>
      </c>
      <c r="M48" s="86" t="str">
        <f t="shared" si="2"/>
        <v>--</v>
      </c>
      <c r="N48" s="86" t="e">
        <f t="shared" si="3"/>
        <v>#N/A</v>
      </c>
      <c r="O48" s="104"/>
    </row>
    <row r="49" spans="1:15" ht="12.2" hidden="1" customHeight="1" thickBot="1" x14ac:dyDescent="0.3">
      <c r="A49" s="441">
        <v>35</v>
      </c>
      <c r="B49" s="241" t="str">
        <f>IF(C$4="-","--",IF(Nevek!E37="","--",CONCATENATE(Nevek!B37,"/",Nevek!C37,"/",Nevek!D37)))</f>
        <v>--</v>
      </c>
      <c r="C49" s="241" t="str">
        <f>IF(C$4="-","-",IF(Nevek!E37="","--",Nevek!E37))</f>
        <v>--</v>
      </c>
      <c r="D49" s="242" t="str">
        <f>IF(C$4="-","-",IF(Nevek!E37="","--",Nevek!J37))</f>
        <v>--</v>
      </c>
      <c r="E49" s="793" t="str">
        <f>IF(C49="--","--",IF('Részletes oszt ív'!K42="","",'Részletes oszt ív'!K42))</f>
        <v>--</v>
      </c>
      <c r="F49" s="793"/>
      <c r="G49" s="793" t="str">
        <f>IF(C49="--","--",IF('Részletes oszt ív'!L42="","",'Részletes oszt ív'!L42))</f>
        <v>--</v>
      </c>
      <c r="H49" s="793"/>
      <c r="I49" s="243" t="str">
        <f t="shared" si="0"/>
        <v>--</v>
      </c>
      <c r="K49" s="337">
        <f t="shared" si="1"/>
        <v>0</v>
      </c>
      <c r="M49" s="86" t="str">
        <f t="shared" si="2"/>
        <v>--</v>
      </c>
      <c r="N49" s="86" t="e">
        <f t="shared" si="3"/>
        <v>#N/A</v>
      </c>
      <c r="O49" s="104"/>
    </row>
    <row r="50" spans="1:15" ht="7.5" customHeight="1" x14ac:dyDescent="0.25">
      <c r="A50" s="28"/>
      <c r="B50" s="28"/>
      <c r="C50" s="28"/>
      <c r="D50" s="28"/>
    </row>
    <row r="51" spans="1:15" x14ac:dyDescent="0.25">
      <c r="A51" s="101" t="str">
        <f>CONCATENATE('Vizsgaszerv adatai'!C$168,",  ",'Vizsgaszerv adatai'!C$166)</f>
        <v>Budapest,  2017. június 13.</v>
      </c>
      <c r="B51" s="101"/>
    </row>
    <row r="52" spans="1:15" ht="11.25" customHeight="1" x14ac:dyDescent="0.25"/>
    <row r="54" spans="1:15" ht="12" customHeight="1" x14ac:dyDescent="0.25">
      <c r="A54" s="794" t="str">
        <f>'Vizsgaszerv adatai'!C$66</f>
        <v>Ál Péter</v>
      </c>
      <c r="B54" s="794"/>
      <c r="C54" s="109" t="str">
        <f>'Vizsgaszerv adatai'!C$68</f>
        <v>Kő Pál</v>
      </c>
      <c r="D54" s="794" t="str">
        <f>'Vizsgaszerv adatai'!C$70</f>
        <v>Ács Éva</v>
      </c>
      <c r="E54" s="794"/>
      <c r="F54" s="795" t="str">
        <f>'Vizsgaszerv adatai'!C$72</f>
        <v>Nagy Anikó</v>
      </c>
      <c r="G54" s="795"/>
      <c r="H54" s="795" t="str">
        <f>'Vizsgaszerv adatai'!C$74</f>
        <v>Szél Evelin</v>
      </c>
      <c r="I54" s="795"/>
    </row>
    <row r="55" spans="1:15" ht="10.5" customHeight="1" x14ac:dyDescent="0.25">
      <c r="A55" s="794" t="str">
        <f>'Vizsgaszerv adatai'!B$66</f>
        <v>vb. elnöke</v>
      </c>
      <c r="B55" s="794"/>
      <c r="C55" s="102" t="str">
        <f>'Vizsgaszerv adatai'!B$68</f>
        <v>vb. tagja</v>
      </c>
      <c r="D55" s="794" t="str">
        <f>'Vizsgaszerv adatai'!B$70</f>
        <v>vb. tagja</v>
      </c>
      <c r="E55" s="794"/>
      <c r="F55" s="795" t="str">
        <f>'Vizsgaszerv adatai'!B$72</f>
        <v>vb. tagja</v>
      </c>
      <c r="G55" s="795"/>
      <c r="H55" s="795" t="str">
        <f>'Vizsgaszerv adatai'!B$74</f>
        <v>jegyző</v>
      </c>
      <c r="I55" s="795"/>
    </row>
    <row r="58" spans="1:15" ht="12" customHeight="1" x14ac:dyDescent="0.25">
      <c r="A58" s="804" t="str">
        <f>IF('Vizsgaszerv adatai'!C$87="","",'Vizsgaszerv adatai'!C$87)</f>
        <v>Tóth István</v>
      </c>
      <c r="B58" s="804"/>
      <c r="C58" s="110" t="str">
        <f>IF('Vizsgaszerv adatai'!C$89="","",'Vizsgaszerv adatai'!C$89)</f>
        <v/>
      </c>
      <c r="D58" s="803" t="str">
        <f>IF('Vizsgaszerv adatai'!C$91="","",'Vizsgaszerv adatai'!C$91)</f>
        <v/>
      </c>
      <c r="E58" s="803"/>
      <c r="F58" s="802" t="str">
        <f>IF('Vizsgaszerv adatai'!C$93="","",'Vizsgaszerv adatai'!C$93)</f>
        <v/>
      </c>
      <c r="G58" s="802"/>
      <c r="H58" s="802" t="str">
        <f>IF('Vizsgaszerv adatai'!C$95="","",'Vizsgaszerv adatai'!C$95)</f>
        <v/>
      </c>
      <c r="I58" s="802"/>
    </row>
    <row r="59" spans="1:15" ht="10.5" customHeight="1" x14ac:dyDescent="0.25">
      <c r="A59" s="802" t="str">
        <f>IF('Vizsgaszerv adatai'!C$87="","","szakértő")</f>
        <v>szakértő</v>
      </c>
      <c r="B59" s="802"/>
      <c r="C59" s="110" t="str">
        <f>IF('Vizsgaszerv adatai'!C$89="","","szakértő")</f>
        <v/>
      </c>
      <c r="D59" s="803" t="str">
        <f>IF('Vizsgaszerv adatai'!C$91="","","szakértő")</f>
        <v/>
      </c>
      <c r="E59" s="803"/>
      <c r="F59" s="802" t="str">
        <f>IF('Vizsgaszerv adatai'!C$93="","","szakértő")</f>
        <v/>
      </c>
      <c r="G59" s="802"/>
      <c r="H59" s="802" t="str">
        <f>IF('Vizsgaszerv adatai'!C$95="","","szakértő")</f>
        <v/>
      </c>
      <c r="I59" s="802"/>
    </row>
    <row r="60" spans="1:15" x14ac:dyDescent="0.25">
      <c r="A60" s="669" t="str">
        <f>A1</f>
        <v>Aranykalászos gazda      Gyakorlati vizsga</v>
      </c>
      <c r="B60" s="669"/>
      <c r="C60" s="669"/>
      <c r="D60" s="669"/>
      <c r="E60" s="669"/>
      <c r="F60" s="669"/>
      <c r="G60" s="669"/>
      <c r="H60" s="669"/>
      <c r="I60" s="669"/>
      <c r="J60" s="6">
        <v>2</v>
      </c>
    </row>
    <row r="61" spans="1:15" ht="30.75" customHeight="1" x14ac:dyDescent="0.25">
      <c r="A61" s="808" t="s">
        <v>7465</v>
      </c>
      <c r="B61" s="808"/>
      <c r="C61" s="809" t="str">
        <f>CONCATENATE('Vizsgaszerv adatai'!C$170,"  ",'Vizsgaszerv adatai'!C$172,"  ",'Vizsgaszerv adatai'!C$178,";  ",'Vizsgaszerv adatai'!C$180)</f>
        <v xml:space="preserve">Arany János Mezőgazdasági Iskola  1122 Budapest, Levendula út 25.  ;  </v>
      </c>
      <c r="D61" s="809"/>
      <c r="E61" s="809"/>
      <c r="F61" s="809"/>
      <c r="G61" s="809"/>
      <c r="H61" s="809"/>
      <c r="I61" s="809"/>
    </row>
    <row r="62" spans="1:15" ht="7.5" customHeight="1" x14ac:dyDescent="0.25">
      <c r="A62" s="733"/>
      <c r="B62" s="733"/>
    </row>
    <row r="63" spans="1:15" ht="27" customHeight="1" x14ac:dyDescent="0.25">
      <c r="A63" s="805" t="s">
        <v>7464</v>
      </c>
      <c r="B63" s="805"/>
      <c r="C63" s="806" t="str">
        <f>'Szakképesítés adatai'!B35</f>
        <v>- Növénytermesztési feladat végrehajtása (pl. alapvető vizsgálatok elvégzése, talajvizsgálatok, vetőmagvizsgálat, vetőmagszükséglet, tápanyagutánpótlás számítások, egyszerű növénytermesztési munkák elvégzése)
(vizsgafeladaton belüli tartalmi aránya: 40%)
- Növénytermesztés és kertészet gépeinek, berendezéseinek üzemeltetésével, beállításával, karbantartásával kapcsolatos feladat végrehajtása (pl. mezőgazdasági erőgépek, talajművelés gépei, tápanyagvisszapótlás gépei, vetés, ültetés, palántázás gépei, növényápolás gépei, betakarítás gépei, növénytermesztési munkagépek kiszolgálása, rakodás, tárolóhely előkészítése, kertészeti kisgépek üzemeltetése, öntözőberendezés)
(vizsgafeladaton belüli tartalmi aránya: 20%)
- Felismerési feladat (pl. szántóföldi és kertészeti kultúrnövények, gyomnövények, növényi részek, kultúrnövények magjai, termései, talajtípusok, kártevők, kórokozók, kárképek, kórképek)
(vizsgafeladaton belüli tartalmi aránya: 10%)
- Kertészeti feladat végrehajtása (pl. talaj-előkészítés magvetéshez, magvetés szabadföldbe, magvetés szaporító ládába, tálcába, palántázás, vegetatív szaporítás, oltás-szemzés elvégzése, ültető gödör kiásása, ültetés, öntözés, metszés, gyümölcs betakarítás, osztályozás, minősítés, tárolás, csomagolás, szőlőművelés és metszés)
(vizsgafeladaton belüli tartalmi aránya: 30%)</v>
      </c>
      <c r="D63" s="806"/>
      <c r="E63" s="806"/>
      <c r="F63" s="806"/>
      <c r="G63" s="806"/>
      <c r="H63" s="806"/>
      <c r="I63" s="806"/>
    </row>
    <row r="64" spans="1:15" x14ac:dyDescent="0.25">
      <c r="C64" s="806"/>
      <c r="D64" s="806"/>
      <c r="E64" s="806"/>
      <c r="F64" s="806"/>
      <c r="G64" s="806"/>
      <c r="H64" s="806"/>
      <c r="I64" s="806"/>
    </row>
    <row r="65" spans="1:17" x14ac:dyDescent="0.25">
      <c r="C65" s="806"/>
      <c r="D65" s="806"/>
      <c r="E65" s="806"/>
      <c r="F65" s="806"/>
      <c r="G65" s="806"/>
      <c r="H65" s="806"/>
      <c r="I65" s="806"/>
    </row>
    <row r="66" spans="1:17" x14ac:dyDescent="0.25">
      <c r="C66" s="806"/>
      <c r="D66" s="806"/>
      <c r="E66" s="806"/>
      <c r="F66" s="806"/>
      <c r="G66" s="806"/>
      <c r="H66" s="806"/>
      <c r="I66" s="806"/>
    </row>
    <row r="67" spans="1:17" x14ac:dyDescent="0.25">
      <c r="C67" s="806"/>
      <c r="D67" s="806"/>
      <c r="E67" s="806"/>
      <c r="F67" s="806"/>
      <c r="G67" s="806"/>
      <c r="H67" s="806"/>
      <c r="I67" s="806"/>
    </row>
    <row r="68" spans="1:17" x14ac:dyDescent="0.25">
      <c r="C68" s="806"/>
      <c r="D68" s="806"/>
      <c r="E68" s="806"/>
      <c r="F68" s="806"/>
      <c r="G68" s="806"/>
      <c r="H68" s="806"/>
      <c r="I68" s="806"/>
    </row>
    <row r="69" spans="1:17" x14ac:dyDescent="0.25">
      <c r="C69" s="806"/>
      <c r="D69" s="806"/>
      <c r="E69" s="806"/>
      <c r="F69" s="806"/>
      <c r="G69" s="806"/>
      <c r="H69" s="806"/>
      <c r="I69" s="806"/>
    </row>
    <row r="70" spans="1:17" x14ac:dyDescent="0.25">
      <c r="C70" s="806"/>
      <c r="D70" s="806"/>
      <c r="E70" s="806"/>
      <c r="F70" s="806"/>
      <c r="G70" s="806"/>
      <c r="H70" s="806"/>
      <c r="I70" s="806"/>
    </row>
    <row r="71" spans="1:17" ht="15" customHeight="1" x14ac:dyDescent="0.25">
      <c r="A71" s="807" t="s">
        <v>7504</v>
      </c>
      <c r="B71" s="807"/>
      <c r="C71" s="123">
        <f>'Szakképesítés adatai'!J35</f>
        <v>120</v>
      </c>
      <c r="D71" s="120"/>
      <c r="E71" s="123"/>
      <c r="F71" s="121"/>
      <c r="G71" s="815" t="s">
        <v>7505</v>
      </c>
      <c r="H71" s="815"/>
      <c r="I71" s="124">
        <f>'Szakképesítés adatai'!K35</f>
        <v>30</v>
      </c>
      <c r="K71" s="5">
        <f>IF(I71="-",0,I71)</f>
        <v>30</v>
      </c>
    </row>
    <row r="72" spans="1:17" ht="9" customHeight="1" thickBot="1" x14ac:dyDescent="0.3">
      <c r="A72" s="111"/>
      <c r="B72" s="111"/>
      <c r="C72" s="116"/>
      <c r="D72" s="112"/>
      <c r="E72" s="115"/>
      <c r="F72" s="102"/>
      <c r="G72" s="115"/>
      <c r="H72" s="113"/>
      <c r="I72" s="114"/>
    </row>
    <row r="73" spans="1:17" ht="15.75" thickBot="1" x14ac:dyDescent="0.3">
      <c r="A73" s="562" t="s">
        <v>7466</v>
      </c>
      <c r="B73" s="563" t="s">
        <v>7467</v>
      </c>
      <c r="C73" s="563" t="s">
        <v>7468</v>
      </c>
      <c r="D73" s="563" t="s">
        <v>7469</v>
      </c>
      <c r="E73" s="816" t="s">
        <v>7470</v>
      </c>
      <c r="F73" s="817"/>
      <c r="G73" s="816" t="s">
        <v>7471</v>
      </c>
      <c r="H73" s="817"/>
      <c r="I73" s="564" t="s">
        <v>7472</v>
      </c>
      <c r="J73" s="103"/>
      <c r="M73" s="86"/>
      <c r="N73" s="86"/>
      <c r="O73" s="105"/>
    </row>
    <row r="74" spans="1:17" ht="12.2" customHeight="1" x14ac:dyDescent="0.25">
      <c r="A74" s="433">
        <v>1</v>
      </c>
      <c r="B74" s="240" t="str">
        <f>IF(C$63="-","--",B15)</f>
        <v>74057/1/2020</v>
      </c>
      <c r="C74" s="240" t="str">
        <f>IF(C$63="-","--",C15)</f>
        <v>Nagyné Balogh Emília</v>
      </c>
      <c r="D74" s="438">
        <f>IF(C$63="-","--",D15)</f>
        <v>0</v>
      </c>
      <c r="E74" s="814">
        <f>IF(C74="--","--",IF('Részletes oszt ív'!M8="","",'Részletes oszt ív'!M8))</f>
        <v>6</v>
      </c>
      <c r="F74" s="814"/>
      <c r="G74" s="814">
        <f>IF(C74="--","--",IF('Részletes oszt ív'!N8="","",'Részletes oszt ív'!N8))</f>
        <v>4</v>
      </c>
      <c r="H74" s="814"/>
      <c r="I74" s="238" t="str">
        <f>IF(C74="--","--",IF(C$63="-","--",IF(G74="","--",IF(G74="n","nem vizsgázott",CONCATENATE(N74," (",M74,")")))))</f>
        <v>jó (4)</v>
      </c>
      <c r="K74" s="337">
        <f>(IF(E74="",0,IF(E74="--",0,G74))*K$71)/100</f>
        <v>1.2</v>
      </c>
      <c r="M74" s="86">
        <f>IF(C$63="-","",G74)</f>
        <v>4</v>
      </c>
      <c r="N74" s="86" t="str">
        <f>VLOOKUP(M74,$P$15:$Q$19,2)</f>
        <v>jó</v>
      </c>
      <c r="O74" s="106"/>
      <c r="P74" s="26">
        <v>1</v>
      </c>
      <c r="Q74" s="26" t="s">
        <v>7475</v>
      </c>
    </row>
    <row r="75" spans="1:17" ht="12.2" customHeight="1" x14ac:dyDescent="0.25">
      <c r="A75" s="435">
        <v>2</v>
      </c>
      <c r="B75" s="117" t="str">
        <f t="shared" ref="B75:B108" si="4">IF(C$63="-","--",B16)</f>
        <v>74057/2/2020</v>
      </c>
      <c r="C75" s="117" t="str">
        <f t="shared" ref="C75:C108" si="5">IF(C$63="-","--",C16)</f>
        <v>b</v>
      </c>
      <c r="D75" s="440">
        <f t="shared" ref="D75:D108" si="6">IF(C$63="-","--",D16)</f>
        <v>0</v>
      </c>
      <c r="E75" s="781">
        <f>IF(C75="--","--",IF('Részletes oszt ív'!M9="","",'Részletes oszt ív'!M9))</f>
        <v>7</v>
      </c>
      <c r="F75" s="781"/>
      <c r="G75" s="781">
        <f>IF(C75="--","--",IF('Részletes oszt ív'!N9="","",'Részletes oszt ív'!N9))</f>
        <v>3</v>
      </c>
      <c r="H75" s="781"/>
      <c r="I75" s="239" t="str">
        <f t="shared" ref="I75:I107" si="7">IF(C75="--","--",IF(C$63="-","--",IF(G75="","--",IF(G75="n","nem vizsgázott",CONCATENATE(N75," (",M75,")")))))</f>
        <v>közepes (3)</v>
      </c>
      <c r="K75" s="337">
        <f t="shared" ref="K75:K108" si="8">(IF(E75="",0,IF(E75="--",0,G75))*K$71)/100</f>
        <v>0.9</v>
      </c>
      <c r="M75" s="86">
        <f t="shared" ref="M75:M108" si="9">IF(C$63="-","",G75)</f>
        <v>3</v>
      </c>
      <c r="N75" s="86" t="str">
        <f t="shared" ref="N75:N108" si="10">VLOOKUP(M75,$P$15:$Q$19,2)</f>
        <v>közepes</v>
      </c>
      <c r="O75" s="106"/>
      <c r="P75" s="26">
        <v>2</v>
      </c>
      <c r="Q75" s="26" t="s">
        <v>7476</v>
      </c>
    </row>
    <row r="76" spans="1:17" ht="12.2" customHeight="1" x14ac:dyDescent="0.25">
      <c r="A76" s="435">
        <v>3</v>
      </c>
      <c r="B76" s="117" t="str">
        <f t="shared" si="4"/>
        <v>74057/3/2020</v>
      </c>
      <c r="C76" s="117" t="str">
        <f t="shared" si="5"/>
        <v>c</v>
      </c>
      <c r="D76" s="440">
        <f t="shared" si="6"/>
        <v>0</v>
      </c>
      <c r="E76" s="781" t="str">
        <f>IF(C76="--","--",IF('Részletes oszt ív'!M10="","",'Részletes oszt ív'!M10))</f>
        <v/>
      </c>
      <c r="F76" s="781"/>
      <c r="G76" s="781" t="str">
        <f>IF(C76="--","--",IF('Részletes oszt ív'!N10="","",'Részletes oszt ív'!N10))</f>
        <v/>
      </c>
      <c r="H76" s="781"/>
      <c r="I76" s="239" t="str">
        <f t="shared" si="7"/>
        <v>--</v>
      </c>
      <c r="K76" s="337">
        <f t="shared" si="8"/>
        <v>0</v>
      </c>
      <c r="M76" s="86" t="str">
        <f t="shared" si="9"/>
        <v/>
      </c>
      <c r="N76" s="86" t="e">
        <f t="shared" si="10"/>
        <v>#N/A</v>
      </c>
      <c r="O76" s="106"/>
      <c r="P76" s="26">
        <v>3</v>
      </c>
      <c r="Q76" s="26" t="s">
        <v>7477</v>
      </c>
    </row>
    <row r="77" spans="1:17" ht="12.2" customHeight="1" x14ac:dyDescent="0.25">
      <c r="A77" s="435">
        <v>4</v>
      </c>
      <c r="B77" s="117" t="str">
        <f t="shared" si="4"/>
        <v>74057/4/2020</v>
      </c>
      <c r="C77" s="117" t="str">
        <f t="shared" si="5"/>
        <v>d</v>
      </c>
      <c r="D77" s="440">
        <f t="shared" si="6"/>
        <v>0</v>
      </c>
      <c r="E77" s="781" t="str">
        <f>IF(C77="--","--",IF('Részletes oszt ív'!M11="","",'Részletes oszt ív'!M11))</f>
        <v/>
      </c>
      <c r="F77" s="781"/>
      <c r="G77" s="781" t="str">
        <f>IF(C77="--","--",IF('Részletes oszt ív'!N11="","",'Részletes oszt ív'!N11))</f>
        <v/>
      </c>
      <c r="H77" s="781"/>
      <c r="I77" s="239" t="str">
        <f t="shared" si="7"/>
        <v>--</v>
      </c>
      <c r="K77" s="337">
        <f t="shared" si="8"/>
        <v>0</v>
      </c>
      <c r="M77" s="86" t="str">
        <f t="shared" si="9"/>
        <v/>
      </c>
      <c r="N77" s="86" t="e">
        <f t="shared" si="10"/>
        <v>#N/A</v>
      </c>
      <c r="O77" s="106"/>
      <c r="P77" s="26">
        <v>4</v>
      </c>
      <c r="Q77" s="26" t="s">
        <v>7478</v>
      </c>
    </row>
    <row r="78" spans="1:17" ht="12.2" customHeight="1" x14ac:dyDescent="0.25">
      <c r="A78" s="435">
        <v>5</v>
      </c>
      <c r="B78" s="117" t="str">
        <f t="shared" si="4"/>
        <v>74057/5/2020</v>
      </c>
      <c r="C78" s="117" t="str">
        <f t="shared" si="5"/>
        <v>e</v>
      </c>
      <c r="D78" s="440">
        <f t="shared" si="6"/>
        <v>0</v>
      </c>
      <c r="E78" s="781" t="str">
        <f>IF(C78="--","--",IF('Részletes oszt ív'!M12="","",'Részletes oszt ív'!M12))</f>
        <v/>
      </c>
      <c r="F78" s="781"/>
      <c r="G78" s="781" t="str">
        <f>IF(C78="--","--",IF('Részletes oszt ív'!N12="","",'Részletes oszt ív'!N12))</f>
        <v/>
      </c>
      <c r="H78" s="781"/>
      <c r="I78" s="239" t="str">
        <f t="shared" si="7"/>
        <v>--</v>
      </c>
      <c r="K78" s="337">
        <f t="shared" si="8"/>
        <v>0</v>
      </c>
      <c r="M78" s="86" t="str">
        <f t="shared" si="9"/>
        <v/>
      </c>
      <c r="N78" s="86" t="e">
        <f t="shared" si="10"/>
        <v>#N/A</v>
      </c>
      <c r="O78" s="106"/>
      <c r="P78" s="26">
        <v>5</v>
      </c>
      <c r="Q78" s="26" t="s">
        <v>7479</v>
      </c>
    </row>
    <row r="79" spans="1:17" ht="12.2" customHeight="1" x14ac:dyDescent="0.25">
      <c r="A79" s="435">
        <v>6</v>
      </c>
      <c r="B79" s="117" t="str">
        <f t="shared" si="4"/>
        <v>74057/6/2020</v>
      </c>
      <c r="C79" s="117" t="str">
        <f t="shared" si="5"/>
        <v>f</v>
      </c>
      <c r="D79" s="440">
        <f t="shared" si="6"/>
        <v>0</v>
      </c>
      <c r="E79" s="781" t="str">
        <f>IF(C79="--","--",IF('Részletes oszt ív'!M13="","",'Részletes oszt ív'!M13))</f>
        <v/>
      </c>
      <c r="F79" s="781"/>
      <c r="G79" s="781" t="str">
        <f>IF(C79="--","--",IF('Részletes oszt ív'!N13="","",'Részletes oszt ív'!N13))</f>
        <v/>
      </c>
      <c r="H79" s="781"/>
      <c r="I79" s="239" t="str">
        <f t="shared" si="7"/>
        <v>--</v>
      </c>
      <c r="K79" s="337">
        <f t="shared" si="8"/>
        <v>0</v>
      </c>
      <c r="M79" s="86" t="str">
        <f t="shared" si="9"/>
        <v/>
      </c>
      <c r="N79" s="86" t="e">
        <f t="shared" si="10"/>
        <v>#N/A</v>
      </c>
      <c r="O79" s="104"/>
    </row>
    <row r="80" spans="1:17" ht="12.2" customHeight="1" x14ac:dyDescent="0.25">
      <c r="A80" s="435">
        <v>7</v>
      </c>
      <c r="B80" s="117" t="str">
        <f t="shared" si="4"/>
        <v>74057/7/2020</v>
      </c>
      <c r="C80" s="117" t="str">
        <f t="shared" si="5"/>
        <v>h</v>
      </c>
      <c r="D80" s="440">
        <f t="shared" si="6"/>
        <v>0</v>
      </c>
      <c r="E80" s="781" t="str">
        <f>IF(C80="--","--",IF('Részletes oszt ív'!M14="","",'Részletes oszt ív'!M14))</f>
        <v/>
      </c>
      <c r="F80" s="781"/>
      <c r="G80" s="781" t="str">
        <f>IF(C80="--","--",IF('Részletes oszt ív'!N14="","",'Részletes oszt ív'!N14))</f>
        <v/>
      </c>
      <c r="H80" s="781"/>
      <c r="I80" s="239" t="str">
        <f t="shared" si="7"/>
        <v>--</v>
      </c>
      <c r="K80" s="337">
        <f t="shared" si="8"/>
        <v>0</v>
      </c>
      <c r="M80" s="86" t="str">
        <f t="shared" si="9"/>
        <v/>
      </c>
      <c r="N80" s="86" t="e">
        <f t="shared" si="10"/>
        <v>#N/A</v>
      </c>
      <c r="O80" s="104"/>
    </row>
    <row r="81" spans="1:15" ht="12.2" customHeight="1" x14ac:dyDescent="0.25">
      <c r="A81" s="435">
        <v>8</v>
      </c>
      <c r="B81" s="117" t="str">
        <f t="shared" si="4"/>
        <v>74057/8/2020</v>
      </c>
      <c r="C81" s="117" t="str">
        <f t="shared" si="5"/>
        <v>hh</v>
      </c>
      <c r="D81" s="440">
        <f t="shared" si="6"/>
        <v>0</v>
      </c>
      <c r="E81" s="781" t="str">
        <f>IF(C81="--","--",IF('Részletes oszt ív'!M15="","",'Részletes oszt ív'!M15))</f>
        <v/>
      </c>
      <c r="F81" s="781"/>
      <c r="G81" s="781" t="str">
        <f>IF(C81="--","--",IF('Részletes oszt ív'!N15="","",'Részletes oszt ív'!N15))</f>
        <v/>
      </c>
      <c r="H81" s="781"/>
      <c r="I81" s="239" t="str">
        <f t="shared" si="7"/>
        <v>--</v>
      </c>
      <c r="K81" s="337">
        <f t="shared" si="8"/>
        <v>0</v>
      </c>
      <c r="M81" s="86" t="str">
        <f t="shared" si="9"/>
        <v/>
      </c>
      <c r="N81" s="86" t="e">
        <f t="shared" si="10"/>
        <v>#N/A</v>
      </c>
      <c r="O81" s="104"/>
    </row>
    <row r="82" spans="1:15" ht="12.2" customHeight="1" x14ac:dyDescent="0.25">
      <c r="A82" s="435">
        <v>9</v>
      </c>
      <c r="B82" s="117" t="str">
        <f t="shared" si="4"/>
        <v>74057/9/2020</v>
      </c>
      <c r="C82" s="117" t="str">
        <f t="shared" si="5"/>
        <v>i</v>
      </c>
      <c r="D82" s="440">
        <f t="shared" si="6"/>
        <v>0</v>
      </c>
      <c r="E82" s="781" t="str">
        <f>IF(C82="--","--",IF('Részletes oszt ív'!M16="","",'Részletes oszt ív'!M16))</f>
        <v/>
      </c>
      <c r="F82" s="781"/>
      <c r="G82" s="781" t="str">
        <f>IF(C82="--","--",IF('Részletes oszt ív'!N16="","",'Részletes oszt ív'!N16))</f>
        <v/>
      </c>
      <c r="H82" s="781"/>
      <c r="I82" s="239" t="str">
        <f t="shared" si="7"/>
        <v>--</v>
      </c>
      <c r="K82" s="337">
        <f t="shared" si="8"/>
        <v>0</v>
      </c>
      <c r="M82" s="86" t="str">
        <f t="shared" si="9"/>
        <v/>
      </c>
      <c r="N82" s="86" t="e">
        <f t="shared" si="10"/>
        <v>#N/A</v>
      </c>
      <c r="O82" s="104"/>
    </row>
    <row r="83" spans="1:15" ht="12.2" customHeight="1" x14ac:dyDescent="0.25">
      <c r="A83" s="435">
        <v>10</v>
      </c>
      <c r="B83" s="117" t="str">
        <f t="shared" si="4"/>
        <v>74057/10/2020</v>
      </c>
      <c r="C83" s="117" t="str">
        <f t="shared" si="5"/>
        <v>j</v>
      </c>
      <c r="D83" s="440">
        <f t="shared" si="6"/>
        <v>0</v>
      </c>
      <c r="E83" s="781" t="str">
        <f>IF(C83="--","--",IF('Részletes oszt ív'!M17="","",'Részletes oszt ív'!M17))</f>
        <v/>
      </c>
      <c r="F83" s="781"/>
      <c r="G83" s="781" t="str">
        <f>IF(C83="--","--",IF('Részletes oszt ív'!N17="","",'Részletes oszt ív'!N17))</f>
        <v/>
      </c>
      <c r="H83" s="781"/>
      <c r="I83" s="239" t="str">
        <f t="shared" si="7"/>
        <v>--</v>
      </c>
      <c r="K83" s="337">
        <f t="shared" si="8"/>
        <v>0</v>
      </c>
      <c r="M83" s="86" t="str">
        <f t="shared" si="9"/>
        <v/>
      </c>
      <c r="N83" s="86" t="e">
        <f t="shared" si="10"/>
        <v>#N/A</v>
      </c>
      <c r="O83" s="104"/>
    </row>
    <row r="84" spans="1:15" ht="12.2" customHeight="1" x14ac:dyDescent="0.25">
      <c r="A84" s="435">
        <v>11</v>
      </c>
      <c r="B84" s="117" t="str">
        <f t="shared" si="4"/>
        <v>74057/11/2020</v>
      </c>
      <c r="C84" s="117" t="str">
        <f t="shared" si="5"/>
        <v>k</v>
      </c>
      <c r="D84" s="440">
        <f t="shared" si="6"/>
        <v>0</v>
      </c>
      <c r="E84" s="781" t="str">
        <f>IF(C84="--","--",IF('Részletes oszt ív'!M18="","",'Részletes oszt ív'!M18))</f>
        <v/>
      </c>
      <c r="F84" s="781"/>
      <c r="G84" s="781" t="str">
        <f>IF(C84="--","--",IF('Részletes oszt ív'!N18="","",'Részletes oszt ív'!N18))</f>
        <v/>
      </c>
      <c r="H84" s="781"/>
      <c r="I84" s="239" t="str">
        <f t="shared" si="7"/>
        <v>--</v>
      </c>
      <c r="K84" s="337">
        <f t="shared" si="8"/>
        <v>0</v>
      </c>
      <c r="M84" s="86" t="str">
        <f t="shared" si="9"/>
        <v/>
      </c>
      <c r="N84" s="86" t="e">
        <f t="shared" si="10"/>
        <v>#N/A</v>
      </c>
      <c r="O84" s="104"/>
    </row>
    <row r="85" spans="1:15" ht="12.2" customHeight="1" x14ac:dyDescent="0.25">
      <c r="A85" s="435">
        <v>12</v>
      </c>
      <c r="B85" s="117" t="str">
        <f t="shared" si="4"/>
        <v>74057/12/2020</v>
      </c>
      <c r="C85" s="117" t="str">
        <f t="shared" si="5"/>
        <v>l</v>
      </c>
      <c r="D85" s="440">
        <f t="shared" si="6"/>
        <v>0</v>
      </c>
      <c r="E85" s="781" t="str">
        <f>IF(C85="--","--",IF('Részletes oszt ív'!M19="","",'Részletes oszt ív'!M19))</f>
        <v/>
      </c>
      <c r="F85" s="781"/>
      <c r="G85" s="781" t="str">
        <f>IF(C85="--","--",IF('Részletes oszt ív'!N19="","",'Részletes oszt ív'!N19))</f>
        <v/>
      </c>
      <c r="H85" s="781"/>
      <c r="I85" s="239" t="str">
        <f t="shared" si="7"/>
        <v>--</v>
      </c>
      <c r="K85" s="337">
        <f t="shared" si="8"/>
        <v>0</v>
      </c>
      <c r="M85" s="86" t="str">
        <f t="shared" si="9"/>
        <v/>
      </c>
      <c r="N85" s="86" t="e">
        <f t="shared" si="10"/>
        <v>#N/A</v>
      </c>
      <c r="O85" s="104"/>
    </row>
    <row r="86" spans="1:15" ht="12.2" customHeight="1" x14ac:dyDescent="0.25">
      <c r="A86" s="435">
        <v>13</v>
      </c>
      <c r="B86" s="117" t="str">
        <f t="shared" si="4"/>
        <v>74057/13/2020</v>
      </c>
      <c r="C86" s="117" t="str">
        <f t="shared" si="5"/>
        <v>m</v>
      </c>
      <c r="D86" s="440">
        <f t="shared" si="6"/>
        <v>0</v>
      </c>
      <c r="E86" s="781" t="str">
        <f>IF(C86="--","--",IF('Részletes oszt ív'!M20="","",'Részletes oszt ív'!M20))</f>
        <v/>
      </c>
      <c r="F86" s="781"/>
      <c r="G86" s="781" t="str">
        <f>IF(C86="--","--",IF('Részletes oszt ív'!N20="","",'Részletes oszt ív'!N20))</f>
        <v/>
      </c>
      <c r="H86" s="781"/>
      <c r="I86" s="239" t="str">
        <f t="shared" si="7"/>
        <v>--</v>
      </c>
      <c r="K86" s="337">
        <f t="shared" si="8"/>
        <v>0</v>
      </c>
      <c r="M86" s="86" t="str">
        <f t="shared" si="9"/>
        <v/>
      </c>
      <c r="N86" s="86" t="e">
        <f t="shared" si="10"/>
        <v>#N/A</v>
      </c>
      <c r="O86" s="104"/>
    </row>
    <row r="87" spans="1:15" ht="12.2" customHeight="1" x14ac:dyDescent="0.25">
      <c r="A87" s="435">
        <v>14</v>
      </c>
      <c r="B87" s="117" t="str">
        <f t="shared" si="4"/>
        <v>74057/14/2020</v>
      </c>
      <c r="C87" s="117" t="str">
        <f t="shared" si="5"/>
        <v>n</v>
      </c>
      <c r="D87" s="440">
        <f t="shared" si="6"/>
        <v>0</v>
      </c>
      <c r="E87" s="781" t="str">
        <f>IF(C87="--","--",IF('Részletes oszt ív'!M21="","",'Részletes oszt ív'!M21))</f>
        <v/>
      </c>
      <c r="F87" s="781"/>
      <c r="G87" s="781" t="str">
        <f>IF(C87="--","--",IF('Részletes oszt ív'!N21="","",'Részletes oszt ív'!N21))</f>
        <v/>
      </c>
      <c r="H87" s="781"/>
      <c r="I87" s="239" t="str">
        <f t="shared" si="7"/>
        <v>--</v>
      </c>
      <c r="K87" s="337">
        <f t="shared" si="8"/>
        <v>0</v>
      </c>
      <c r="M87" s="86" t="str">
        <f t="shared" si="9"/>
        <v/>
      </c>
      <c r="N87" s="86" t="e">
        <f t="shared" si="10"/>
        <v>#N/A</v>
      </c>
      <c r="O87" s="104"/>
    </row>
    <row r="88" spans="1:15" ht="12.2" customHeight="1" x14ac:dyDescent="0.25">
      <c r="A88" s="435">
        <v>15</v>
      </c>
      <c r="B88" s="117" t="str">
        <f t="shared" si="4"/>
        <v>74057/15/2020</v>
      </c>
      <c r="C88" s="117" t="str">
        <f t="shared" si="5"/>
        <v>o</v>
      </c>
      <c r="D88" s="440">
        <f t="shared" si="6"/>
        <v>0</v>
      </c>
      <c r="E88" s="781" t="str">
        <f>IF(C88="--","--",IF('Részletes oszt ív'!M22="","",'Részletes oszt ív'!M22))</f>
        <v/>
      </c>
      <c r="F88" s="781"/>
      <c r="G88" s="781" t="str">
        <f>IF(C88="--","--",IF('Részletes oszt ív'!N22="","",'Részletes oszt ív'!N22))</f>
        <v/>
      </c>
      <c r="H88" s="781"/>
      <c r="I88" s="239" t="str">
        <f t="shared" si="7"/>
        <v>--</v>
      </c>
      <c r="K88" s="337">
        <f t="shared" si="8"/>
        <v>0</v>
      </c>
      <c r="M88" s="86" t="str">
        <f t="shared" si="9"/>
        <v/>
      </c>
      <c r="N88" s="86" t="e">
        <f t="shared" si="10"/>
        <v>#N/A</v>
      </c>
      <c r="O88" s="104"/>
    </row>
    <row r="89" spans="1:15" ht="12.2" customHeight="1" x14ac:dyDescent="0.25">
      <c r="A89" s="435">
        <v>16</v>
      </c>
      <c r="B89" s="117" t="str">
        <f t="shared" si="4"/>
        <v>74057/16/2020</v>
      </c>
      <c r="C89" s="117" t="str">
        <f t="shared" si="5"/>
        <v>ó</v>
      </c>
      <c r="D89" s="440">
        <f t="shared" si="6"/>
        <v>0</v>
      </c>
      <c r="E89" s="781" t="str">
        <f>IF(C89="--","--",IF('Részletes oszt ív'!M23="","",'Részletes oszt ív'!M23))</f>
        <v/>
      </c>
      <c r="F89" s="781"/>
      <c r="G89" s="781" t="str">
        <f>IF(C89="--","--",IF('Részletes oszt ív'!N23="","",'Részletes oszt ív'!N23))</f>
        <v/>
      </c>
      <c r="H89" s="781"/>
      <c r="I89" s="239" t="str">
        <f t="shared" si="7"/>
        <v>--</v>
      </c>
      <c r="K89" s="337">
        <f t="shared" si="8"/>
        <v>0</v>
      </c>
      <c r="M89" s="86" t="str">
        <f t="shared" si="9"/>
        <v/>
      </c>
      <c r="N89" s="86" t="e">
        <f t="shared" si="10"/>
        <v>#N/A</v>
      </c>
      <c r="O89" s="104"/>
    </row>
    <row r="90" spans="1:15" ht="12.2" customHeight="1" x14ac:dyDescent="0.25">
      <c r="A90" s="435">
        <v>17</v>
      </c>
      <c r="B90" s="117" t="str">
        <f t="shared" si="4"/>
        <v>74057/17/2020</v>
      </c>
      <c r="C90" s="117" t="str">
        <f t="shared" si="5"/>
        <v>ö</v>
      </c>
      <c r="D90" s="440">
        <f t="shared" si="6"/>
        <v>0</v>
      </c>
      <c r="E90" s="781" t="str">
        <f>IF(C90="--","--",IF('Részletes oszt ív'!M24="","",'Részletes oszt ív'!M24))</f>
        <v/>
      </c>
      <c r="F90" s="781"/>
      <c r="G90" s="781" t="str">
        <f>IF(C90="--","--",IF('Részletes oszt ív'!N24="","",'Részletes oszt ív'!N24))</f>
        <v/>
      </c>
      <c r="H90" s="781"/>
      <c r="I90" s="239" t="str">
        <f t="shared" si="7"/>
        <v>--</v>
      </c>
      <c r="K90" s="337">
        <f t="shared" si="8"/>
        <v>0</v>
      </c>
      <c r="M90" s="86" t="str">
        <f t="shared" si="9"/>
        <v/>
      </c>
      <c r="N90" s="86" t="e">
        <f t="shared" si="10"/>
        <v>#N/A</v>
      </c>
      <c r="O90" s="104"/>
    </row>
    <row r="91" spans="1:15" ht="12.2" customHeight="1" x14ac:dyDescent="0.25">
      <c r="A91" s="435">
        <v>18</v>
      </c>
      <c r="B91" s="117" t="str">
        <f t="shared" si="4"/>
        <v>74057/18/2020</v>
      </c>
      <c r="C91" s="117" t="str">
        <f t="shared" si="5"/>
        <v>ő</v>
      </c>
      <c r="D91" s="440">
        <f t="shared" si="6"/>
        <v>0</v>
      </c>
      <c r="E91" s="781" t="str">
        <f>IF(C91="--","--",IF('Részletes oszt ív'!M25="","",'Részletes oszt ív'!M25))</f>
        <v/>
      </c>
      <c r="F91" s="781"/>
      <c r="G91" s="781" t="str">
        <f>IF(C91="--","--",IF('Részletes oszt ív'!N25="","",'Részletes oszt ív'!N25))</f>
        <v/>
      </c>
      <c r="H91" s="781"/>
      <c r="I91" s="239" t="str">
        <f t="shared" si="7"/>
        <v>--</v>
      </c>
      <c r="K91" s="337">
        <f t="shared" si="8"/>
        <v>0</v>
      </c>
      <c r="M91" s="86" t="str">
        <f t="shared" si="9"/>
        <v/>
      </c>
      <c r="N91" s="86" t="e">
        <f t="shared" si="10"/>
        <v>#N/A</v>
      </c>
      <c r="O91" s="104"/>
    </row>
    <row r="92" spans="1:15" ht="12.2" customHeight="1" x14ac:dyDescent="0.25">
      <c r="A92" s="435">
        <v>19</v>
      </c>
      <c r="B92" s="117" t="str">
        <f t="shared" si="4"/>
        <v>74057/19/2020</v>
      </c>
      <c r="C92" s="117" t="str">
        <f t="shared" si="5"/>
        <v>p</v>
      </c>
      <c r="D92" s="440">
        <f t="shared" si="6"/>
        <v>0</v>
      </c>
      <c r="E92" s="781" t="str">
        <f>IF(C92="--","--",IF('Részletes oszt ív'!M26="","",'Részletes oszt ív'!M26))</f>
        <v/>
      </c>
      <c r="F92" s="781"/>
      <c r="G92" s="781" t="str">
        <f>IF(C92="--","--",IF('Részletes oszt ív'!N26="","",'Részletes oszt ív'!N26))</f>
        <v/>
      </c>
      <c r="H92" s="781"/>
      <c r="I92" s="239" t="str">
        <f t="shared" si="7"/>
        <v>--</v>
      </c>
      <c r="K92" s="337">
        <f t="shared" si="8"/>
        <v>0</v>
      </c>
      <c r="M92" s="86" t="str">
        <f t="shared" si="9"/>
        <v/>
      </c>
      <c r="N92" s="86" t="e">
        <f t="shared" si="10"/>
        <v>#N/A</v>
      </c>
      <c r="O92" s="104"/>
    </row>
    <row r="93" spans="1:15" ht="12.2" customHeight="1" x14ac:dyDescent="0.25">
      <c r="A93" s="435">
        <v>20</v>
      </c>
      <c r="B93" s="117" t="str">
        <f t="shared" si="4"/>
        <v>74057/20/2020</v>
      </c>
      <c r="C93" s="117" t="str">
        <f t="shared" si="5"/>
        <v>q</v>
      </c>
      <c r="D93" s="440">
        <f t="shared" si="6"/>
        <v>0</v>
      </c>
      <c r="E93" s="781" t="str">
        <f>IF(C93="--","--",IF('Részletes oszt ív'!M27="","",'Részletes oszt ív'!M27))</f>
        <v/>
      </c>
      <c r="F93" s="781"/>
      <c r="G93" s="781" t="str">
        <f>IF(C93="--","--",IF('Részletes oszt ív'!N27="","",'Részletes oszt ív'!N27))</f>
        <v/>
      </c>
      <c r="H93" s="781"/>
      <c r="I93" s="239" t="str">
        <f t="shared" si="7"/>
        <v>--</v>
      </c>
      <c r="K93" s="337">
        <f t="shared" si="8"/>
        <v>0</v>
      </c>
      <c r="M93" s="86" t="str">
        <f t="shared" si="9"/>
        <v/>
      </c>
      <c r="N93" s="86" t="e">
        <f t="shared" si="10"/>
        <v>#N/A</v>
      </c>
      <c r="O93" s="104"/>
    </row>
    <row r="94" spans="1:15" ht="12.2" customHeight="1" x14ac:dyDescent="0.25">
      <c r="A94" s="435">
        <v>21</v>
      </c>
      <c r="B94" s="117" t="str">
        <f t="shared" si="4"/>
        <v>74057/21/2020</v>
      </c>
      <c r="C94" s="117" t="str">
        <f t="shared" si="5"/>
        <v>r</v>
      </c>
      <c r="D94" s="440">
        <f t="shared" si="6"/>
        <v>0</v>
      </c>
      <c r="E94" s="781" t="str">
        <f>IF(C94="--","--",IF('Részletes oszt ív'!M28="","",'Részletes oszt ív'!M28))</f>
        <v/>
      </c>
      <c r="F94" s="781"/>
      <c r="G94" s="781" t="str">
        <f>IF(C94="--","--",IF('Részletes oszt ív'!N28="","",'Részletes oszt ív'!N28))</f>
        <v/>
      </c>
      <c r="H94" s="781"/>
      <c r="I94" s="239" t="str">
        <f t="shared" si="7"/>
        <v>--</v>
      </c>
      <c r="K94" s="337">
        <f t="shared" si="8"/>
        <v>0</v>
      </c>
      <c r="M94" s="86" t="str">
        <f t="shared" si="9"/>
        <v/>
      </c>
      <c r="N94" s="86" t="e">
        <f t="shared" si="10"/>
        <v>#N/A</v>
      </c>
      <c r="O94" s="104"/>
    </row>
    <row r="95" spans="1:15" ht="12.2" customHeight="1" x14ac:dyDescent="0.25">
      <c r="A95" s="435">
        <v>22</v>
      </c>
      <c r="B95" s="117" t="str">
        <f t="shared" si="4"/>
        <v>74057/22/2020</v>
      </c>
      <c r="C95" s="117" t="str">
        <f t="shared" si="5"/>
        <v>s</v>
      </c>
      <c r="D95" s="440">
        <f t="shared" si="6"/>
        <v>0</v>
      </c>
      <c r="E95" s="781" t="str">
        <f>IF(C95="--","--",IF('Részletes oszt ív'!M29="","",'Részletes oszt ív'!M29))</f>
        <v/>
      </c>
      <c r="F95" s="781"/>
      <c r="G95" s="781" t="str">
        <f>IF(C95="--","--",IF('Részletes oszt ív'!N29="","",'Részletes oszt ív'!N29))</f>
        <v/>
      </c>
      <c r="H95" s="781"/>
      <c r="I95" s="239" t="str">
        <f t="shared" si="7"/>
        <v>--</v>
      </c>
      <c r="K95" s="337">
        <f t="shared" si="8"/>
        <v>0</v>
      </c>
      <c r="M95" s="86" t="str">
        <f t="shared" si="9"/>
        <v/>
      </c>
      <c r="N95" s="86" t="e">
        <f t="shared" si="10"/>
        <v>#N/A</v>
      </c>
      <c r="O95" s="104"/>
    </row>
    <row r="96" spans="1:15" ht="12.2" customHeight="1" x14ac:dyDescent="0.25">
      <c r="A96" s="435">
        <v>23</v>
      </c>
      <c r="B96" s="117" t="str">
        <f t="shared" si="4"/>
        <v>74057/23/2020</v>
      </c>
      <c r="C96" s="117" t="str">
        <f t="shared" si="5"/>
        <v>t</v>
      </c>
      <c r="D96" s="440">
        <f t="shared" si="6"/>
        <v>0</v>
      </c>
      <c r="E96" s="781" t="str">
        <f>IF(C96="--","--",IF('Részletes oszt ív'!M30="","",'Részletes oszt ív'!M30))</f>
        <v/>
      </c>
      <c r="F96" s="781"/>
      <c r="G96" s="781" t="str">
        <f>IF(C96="--","--",IF('Részletes oszt ív'!N30="","",'Részletes oszt ív'!N30))</f>
        <v/>
      </c>
      <c r="H96" s="781"/>
      <c r="I96" s="239" t="str">
        <f t="shared" si="7"/>
        <v>--</v>
      </c>
      <c r="K96" s="337">
        <f t="shared" si="8"/>
        <v>0</v>
      </c>
      <c r="M96" s="86" t="str">
        <f t="shared" si="9"/>
        <v/>
      </c>
      <c r="N96" s="86" t="e">
        <f t="shared" si="10"/>
        <v>#N/A</v>
      </c>
      <c r="O96" s="104"/>
    </row>
    <row r="97" spans="1:15" ht="12.2" customHeight="1" x14ac:dyDescent="0.25">
      <c r="A97" s="435">
        <v>24</v>
      </c>
      <c r="B97" s="117" t="str">
        <f t="shared" si="4"/>
        <v>74057/24/2020</v>
      </c>
      <c r="C97" s="117" t="str">
        <f t="shared" si="5"/>
        <v>ty</v>
      </c>
      <c r="D97" s="440">
        <f t="shared" si="6"/>
        <v>0</v>
      </c>
      <c r="E97" s="781" t="str">
        <f>IF(C97="--","--",IF('Részletes oszt ív'!M31="","",'Részletes oszt ív'!M31))</f>
        <v/>
      </c>
      <c r="F97" s="781"/>
      <c r="G97" s="781" t="str">
        <f>IF(C97="--","--",IF('Részletes oszt ív'!N31="","",'Részletes oszt ív'!N31))</f>
        <v/>
      </c>
      <c r="H97" s="781"/>
      <c r="I97" s="239" t="str">
        <f t="shared" si="7"/>
        <v>--</v>
      </c>
      <c r="K97" s="337">
        <f t="shared" si="8"/>
        <v>0</v>
      </c>
      <c r="M97" s="86" t="str">
        <f t="shared" si="9"/>
        <v/>
      </c>
      <c r="N97" s="86" t="e">
        <f t="shared" si="10"/>
        <v>#N/A</v>
      </c>
      <c r="O97" s="104"/>
    </row>
    <row r="98" spans="1:15" ht="12.2" customHeight="1" x14ac:dyDescent="0.25">
      <c r="A98" s="435">
        <v>25</v>
      </c>
      <c r="B98" s="117" t="str">
        <f t="shared" si="4"/>
        <v>74057/25/2020</v>
      </c>
      <c r="C98" s="117" t="str">
        <f t="shared" si="5"/>
        <v>u</v>
      </c>
      <c r="D98" s="440">
        <f t="shared" si="6"/>
        <v>0</v>
      </c>
      <c r="E98" s="781" t="str">
        <f>IF(C98="--","--",IF('Részletes oszt ív'!M32="","",'Részletes oszt ív'!M32))</f>
        <v/>
      </c>
      <c r="F98" s="781"/>
      <c r="G98" s="781" t="str">
        <f>IF(C98="--","--",IF('Részletes oszt ív'!N32="","",'Részletes oszt ív'!N32))</f>
        <v/>
      </c>
      <c r="H98" s="781"/>
      <c r="I98" s="239" t="str">
        <f t="shared" si="7"/>
        <v>--</v>
      </c>
      <c r="K98" s="337">
        <f t="shared" si="8"/>
        <v>0</v>
      </c>
      <c r="M98" s="86" t="str">
        <f t="shared" si="9"/>
        <v/>
      </c>
      <c r="N98" s="86" t="e">
        <f t="shared" si="10"/>
        <v>#N/A</v>
      </c>
      <c r="O98" s="104"/>
    </row>
    <row r="99" spans="1:15" ht="12.2" customHeight="1" x14ac:dyDescent="0.25">
      <c r="A99" s="435">
        <v>26</v>
      </c>
      <c r="B99" s="117" t="str">
        <f t="shared" si="4"/>
        <v>74057/26/2020</v>
      </c>
      <c r="C99" s="117" t="str">
        <f t="shared" si="5"/>
        <v>ú</v>
      </c>
      <c r="D99" s="440">
        <f t="shared" si="6"/>
        <v>0</v>
      </c>
      <c r="E99" s="781" t="str">
        <f>IF(C99="--","--",IF('Részletes oszt ív'!M33="","",'Részletes oszt ív'!M33))</f>
        <v/>
      </c>
      <c r="F99" s="781"/>
      <c r="G99" s="781" t="str">
        <f>IF(C99="--","--",IF('Részletes oszt ív'!N33="","",'Részletes oszt ív'!N33))</f>
        <v/>
      </c>
      <c r="H99" s="781"/>
      <c r="I99" s="239" t="str">
        <f t="shared" si="7"/>
        <v>--</v>
      </c>
      <c r="K99" s="337">
        <f t="shared" si="8"/>
        <v>0</v>
      </c>
      <c r="M99" s="86" t="str">
        <f t="shared" si="9"/>
        <v/>
      </c>
      <c r="N99" s="86" t="e">
        <f t="shared" si="10"/>
        <v>#N/A</v>
      </c>
      <c r="O99" s="104"/>
    </row>
    <row r="100" spans="1:15" ht="12.2" customHeight="1" x14ac:dyDescent="0.25">
      <c r="A100" s="435">
        <v>27</v>
      </c>
      <c r="B100" s="117" t="str">
        <f t="shared" si="4"/>
        <v>74057/27/2020</v>
      </c>
      <c r="C100" s="117" t="str">
        <f t="shared" si="5"/>
        <v>ü</v>
      </c>
      <c r="D100" s="440">
        <f t="shared" si="6"/>
        <v>0</v>
      </c>
      <c r="E100" s="781" t="str">
        <f>IF(C100="--","--",IF('Részletes oszt ív'!M34="","",'Részletes oszt ív'!M34))</f>
        <v/>
      </c>
      <c r="F100" s="781"/>
      <c r="G100" s="781" t="str">
        <f>IF(C100="--","--",IF('Részletes oszt ív'!N34="","",'Részletes oszt ív'!N34))</f>
        <v/>
      </c>
      <c r="H100" s="781"/>
      <c r="I100" s="239" t="str">
        <f t="shared" si="7"/>
        <v>--</v>
      </c>
      <c r="K100" s="337">
        <f t="shared" si="8"/>
        <v>0</v>
      </c>
      <c r="M100" s="86" t="str">
        <f t="shared" si="9"/>
        <v/>
      </c>
      <c r="N100" s="86" t="e">
        <f t="shared" si="10"/>
        <v>#N/A</v>
      </c>
      <c r="O100" s="104"/>
    </row>
    <row r="101" spans="1:15" ht="12.2" customHeight="1" x14ac:dyDescent="0.25">
      <c r="A101" s="435">
        <v>28</v>
      </c>
      <c r="B101" s="117" t="str">
        <f t="shared" si="4"/>
        <v>74057/28/2020</v>
      </c>
      <c r="C101" s="117" t="str">
        <f t="shared" si="5"/>
        <v>ű</v>
      </c>
      <c r="D101" s="440">
        <f t="shared" si="6"/>
        <v>0</v>
      </c>
      <c r="E101" s="781" t="str">
        <f>IF(C101="--","--",IF('Részletes oszt ív'!M35="","",'Részletes oszt ív'!M35))</f>
        <v/>
      </c>
      <c r="F101" s="781"/>
      <c r="G101" s="781" t="str">
        <f>IF(C101="--","--",IF('Részletes oszt ív'!N35="","",'Részletes oszt ív'!N35))</f>
        <v/>
      </c>
      <c r="H101" s="781"/>
      <c r="I101" s="239" t="str">
        <f t="shared" si="7"/>
        <v>--</v>
      </c>
      <c r="K101" s="337">
        <f t="shared" si="8"/>
        <v>0</v>
      </c>
      <c r="M101" s="86" t="str">
        <f t="shared" si="9"/>
        <v/>
      </c>
      <c r="N101" s="86" t="e">
        <f t="shared" si="10"/>
        <v>#N/A</v>
      </c>
      <c r="O101" s="104"/>
    </row>
    <row r="102" spans="1:15" ht="12.2" customHeight="1" x14ac:dyDescent="0.25">
      <c r="A102" s="435">
        <v>29</v>
      </c>
      <c r="B102" s="117" t="str">
        <f t="shared" si="4"/>
        <v>74057/29/2020</v>
      </c>
      <c r="C102" s="117" t="str">
        <f t="shared" si="5"/>
        <v>v</v>
      </c>
      <c r="D102" s="440">
        <f t="shared" si="6"/>
        <v>0</v>
      </c>
      <c r="E102" s="781" t="str">
        <f>IF(C102="--","--",IF('Részletes oszt ív'!M36="","",'Részletes oszt ív'!M36))</f>
        <v/>
      </c>
      <c r="F102" s="781"/>
      <c r="G102" s="781" t="str">
        <f>IF(C102="--","--",IF('Részletes oszt ív'!N36="","",'Részletes oszt ív'!N36))</f>
        <v/>
      </c>
      <c r="H102" s="781"/>
      <c r="I102" s="239" t="str">
        <f t="shared" si="7"/>
        <v>--</v>
      </c>
      <c r="K102" s="337">
        <f t="shared" si="8"/>
        <v>0</v>
      </c>
      <c r="M102" s="86" t="str">
        <f t="shared" si="9"/>
        <v/>
      </c>
      <c r="N102" s="86" t="e">
        <f t="shared" si="10"/>
        <v>#N/A</v>
      </c>
      <c r="O102" s="104"/>
    </row>
    <row r="103" spans="1:15" ht="12.2" customHeight="1" x14ac:dyDescent="0.25">
      <c r="A103" s="435">
        <v>30</v>
      </c>
      <c r="B103" s="117" t="str">
        <f t="shared" si="4"/>
        <v>74057/30/2020</v>
      </c>
      <c r="C103" s="117" t="str">
        <f t="shared" si="5"/>
        <v>z</v>
      </c>
      <c r="D103" s="440">
        <f t="shared" si="6"/>
        <v>0</v>
      </c>
      <c r="E103" s="781" t="str">
        <f>IF(C103="--","--",IF('Részletes oszt ív'!M37="","",'Részletes oszt ív'!M37))</f>
        <v/>
      </c>
      <c r="F103" s="781"/>
      <c r="G103" s="781" t="str">
        <f>IF(C103="--","--",IF('Részletes oszt ív'!N37="","",'Részletes oszt ív'!N37))</f>
        <v/>
      </c>
      <c r="H103" s="781"/>
      <c r="I103" s="239" t="str">
        <f t="shared" si="7"/>
        <v>--</v>
      </c>
      <c r="K103" s="337">
        <f t="shared" si="8"/>
        <v>0</v>
      </c>
      <c r="M103" s="86" t="str">
        <f t="shared" si="9"/>
        <v/>
      </c>
      <c r="N103" s="86" t="e">
        <f t="shared" si="10"/>
        <v>#N/A</v>
      </c>
      <c r="O103" s="104"/>
    </row>
    <row r="104" spans="1:15" ht="12.2" customHeight="1" x14ac:dyDescent="0.25">
      <c r="A104" s="435">
        <v>31</v>
      </c>
      <c r="B104" s="117" t="str">
        <f t="shared" si="4"/>
        <v>--</v>
      </c>
      <c r="C104" s="117" t="str">
        <f t="shared" si="5"/>
        <v>--</v>
      </c>
      <c r="D104" s="440" t="str">
        <f t="shared" si="6"/>
        <v>--</v>
      </c>
      <c r="E104" s="781" t="str">
        <f>IF(C104="--","--",IF('Részletes oszt ív'!M38="","",'Részletes oszt ív'!M38))</f>
        <v>--</v>
      </c>
      <c r="F104" s="781"/>
      <c r="G104" s="781" t="str">
        <f>IF(C104="--","--",IF('Részletes oszt ív'!N38="","",'Részletes oszt ív'!N38))</f>
        <v>--</v>
      </c>
      <c r="H104" s="781"/>
      <c r="I104" s="239" t="str">
        <f t="shared" si="7"/>
        <v>--</v>
      </c>
      <c r="K104" s="337">
        <f t="shared" si="8"/>
        <v>0</v>
      </c>
      <c r="M104" s="86" t="str">
        <f t="shared" si="9"/>
        <v>--</v>
      </c>
      <c r="N104" s="86" t="e">
        <f t="shared" si="10"/>
        <v>#N/A</v>
      </c>
      <c r="O104" s="104"/>
    </row>
    <row r="105" spans="1:15" ht="12.2" customHeight="1" x14ac:dyDescent="0.25">
      <c r="A105" s="435">
        <v>32</v>
      </c>
      <c r="B105" s="117" t="str">
        <f t="shared" si="4"/>
        <v>--</v>
      </c>
      <c r="C105" s="117" t="str">
        <f t="shared" si="5"/>
        <v>--</v>
      </c>
      <c r="D105" s="440" t="str">
        <f t="shared" si="6"/>
        <v>--</v>
      </c>
      <c r="E105" s="781" t="str">
        <f>IF(C105="--","--",IF('Részletes oszt ív'!M39="","",'Részletes oszt ív'!M39))</f>
        <v>--</v>
      </c>
      <c r="F105" s="781"/>
      <c r="G105" s="781" t="str">
        <f>IF(C105="--","--",IF('Részletes oszt ív'!N39="","",'Részletes oszt ív'!N39))</f>
        <v>--</v>
      </c>
      <c r="H105" s="781"/>
      <c r="I105" s="239" t="str">
        <f t="shared" si="7"/>
        <v>--</v>
      </c>
      <c r="K105" s="337">
        <f t="shared" si="8"/>
        <v>0</v>
      </c>
      <c r="M105" s="86" t="str">
        <f t="shared" si="9"/>
        <v>--</v>
      </c>
      <c r="N105" s="86" t="e">
        <f t="shared" si="10"/>
        <v>#N/A</v>
      </c>
      <c r="O105" s="104"/>
    </row>
    <row r="106" spans="1:15" ht="12.2" customHeight="1" x14ac:dyDescent="0.25">
      <c r="A106" s="435">
        <v>33</v>
      </c>
      <c r="B106" s="117" t="str">
        <f t="shared" si="4"/>
        <v>--</v>
      </c>
      <c r="C106" s="117" t="str">
        <f t="shared" si="5"/>
        <v>--</v>
      </c>
      <c r="D106" s="440" t="str">
        <f t="shared" si="6"/>
        <v>--</v>
      </c>
      <c r="E106" s="781" t="str">
        <f>IF(C106="--","--",IF('Részletes oszt ív'!M40="","",'Részletes oszt ív'!M40))</f>
        <v>--</v>
      </c>
      <c r="F106" s="781"/>
      <c r="G106" s="781" t="str">
        <f>IF(C106="--","--",IF('Részletes oszt ív'!N40="","",'Részletes oszt ív'!N40))</f>
        <v>--</v>
      </c>
      <c r="H106" s="781"/>
      <c r="I106" s="239" t="str">
        <f t="shared" si="7"/>
        <v>--</v>
      </c>
      <c r="K106" s="337">
        <f t="shared" si="8"/>
        <v>0</v>
      </c>
      <c r="M106" s="86" t="str">
        <f t="shared" si="9"/>
        <v>--</v>
      </c>
      <c r="N106" s="86" t="e">
        <f t="shared" si="10"/>
        <v>#N/A</v>
      </c>
      <c r="O106" s="104"/>
    </row>
    <row r="107" spans="1:15" ht="12.2" customHeight="1" thickBot="1" x14ac:dyDescent="0.3">
      <c r="A107" s="119">
        <v>34</v>
      </c>
      <c r="B107" s="241" t="str">
        <f t="shared" si="4"/>
        <v>--</v>
      </c>
      <c r="C107" s="241" t="str">
        <f t="shared" si="5"/>
        <v>--</v>
      </c>
      <c r="D107" s="242" t="str">
        <f t="shared" si="6"/>
        <v>--</v>
      </c>
      <c r="E107" s="792" t="str">
        <f>IF(C107="--","--",IF('Részletes oszt ív'!M41="","",'Részletes oszt ív'!M41))</f>
        <v>--</v>
      </c>
      <c r="F107" s="792"/>
      <c r="G107" s="792" t="str">
        <f>IF(C107="--","--",IF('Részletes oszt ív'!N41="","",'Részletes oszt ív'!N41))</f>
        <v>--</v>
      </c>
      <c r="H107" s="792"/>
      <c r="I107" s="107" t="str">
        <f t="shared" si="7"/>
        <v>--</v>
      </c>
      <c r="K107" s="337">
        <f t="shared" si="8"/>
        <v>0</v>
      </c>
      <c r="M107" s="86" t="str">
        <f t="shared" si="9"/>
        <v>--</v>
      </c>
      <c r="N107" s="86" t="e">
        <f t="shared" si="10"/>
        <v>#N/A</v>
      </c>
      <c r="O107" s="104"/>
    </row>
    <row r="108" spans="1:15" ht="12.2" hidden="1" customHeight="1" thickBot="1" x14ac:dyDescent="0.3">
      <c r="A108" s="441">
        <v>35</v>
      </c>
      <c r="B108" s="241" t="str">
        <f t="shared" si="4"/>
        <v>--</v>
      </c>
      <c r="C108" s="241" t="str">
        <f t="shared" si="5"/>
        <v>--</v>
      </c>
      <c r="D108" s="242" t="str">
        <f t="shared" si="6"/>
        <v>--</v>
      </c>
      <c r="E108" s="793" t="str">
        <f>IF(C108="--","--",IF('Részletes oszt ív'!M42="","",'Részletes oszt ív'!M42))</f>
        <v>--</v>
      </c>
      <c r="F108" s="793"/>
      <c r="G108" s="793" t="str">
        <f>IF(C108="--","--",IF('Részletes oszt ív'!N42="","",'Részletes oszt ív'!N42))</f>
        <v>--</v>
      </c>
      <c r="H108" s="793"/>
      <c r="I108" s="243" t="str">
        <f>IF(C108="--","--",IF(C$63="-","--",IF(G108="","--",IF(G108="n","nem vizsgázott",CONCATENATE(N108," (",M108,")")))))</f>
        <v>--</v>
      </c>
      <c r="K108" s="337">
        <f t="shared" si="8"/>
        <v>0</v>
      </c>
      <c r="M108" s="86" t="str">
        <f t="shared" si="9"/>
        <v>--</v>
      </c>
      <c r="N108" s="86" t="e">
        <f t="shared" si="10"/>
        <v>#N/A</v>
      </c>
      <c r="O108" s="104"/>
    </row>
    <row r="109" spans="1:15" ht="7.5" customHeight="1" x14ac:dyDescent="0.25">
      <c r="A109" s="28"/>
      <c r="B109" s="28"/>
      <c r="C109" s="28"/>
      <c r="D109" s="28"/>
    </row>
    <row r="110" spans="1:15" x14ac:dyDescent="0.25">
      <c r="A110" s="101" t="str">
        <f>CONCATENATE('Vizsgaszerv adatai'!C$168,",  ",'Vizsgaszerv adatai'!C$166)</f>
        <v>Budapest,  2017. június 13.</v>
      </c>
      <c r="B110" s="101"/>
    </row>
    <row r="111" spans="1:15" ht="11.25" customHeight="1" x14ac:dyDescent="0.25"/>
    <row r="113" spans="1:10" ht="12" customHeight="1" x14ac:dyDescent="0.25">
      <c r="A113" s="794" t="str">
        <f>'Vizsgaszerv adatai'!C$66</f>
        <v>Ál Péter</v>
      </c>
      <c r="B113" s="794"/>
      <c r="C113" s="109" t="str">
        <f>'Vizsgaszerv adatai'!C$68</f>
        <v>Kő Pál</v>
      </c>
      <c r="D113" s="794" t="str">
        <f>'Vizsgaszerv adatai'!C$70</f>
        <v>Ács Éva</v>
      </c>
      <c r="E113" s="794"/>
      <c r="F113" s="795" t="str">
        <f>'Vizsgaszerv adatai'!C$72</f>
        <v>Nagy Anikó</v>
      </c>
      <c r="G113" s="795"/>
      <c r="H113" s="795" t="str">
        <f>'Vizsgaszerv adatai'!C$74</f>
        <v>Szél Evelin</v>
      </c>
      <c r="I113" s="795"/>
    </row>
    <row r="114" spans="1:10" ht="10.5" customHeight="1" x14ac:dyDescent="0.25">
      <c r="A114" s="794" t="str">
        <f>'Vizsgaszerv adatai'!B$66</f>
        <v>vb. elnöke</v>
      </c>
      <c r="B114" s="794"/>
      <c r="C114" s="102" t="str">
        <f>'Vizsgaszerv adatai'!B$68</f>
        <v>vb. tagja</v>
      </c>
      <c r="D114" s="794" t="str">
        <f>'Vizsgaszerv adatai'!B$70</f>
        <v>vb. tagja</v>
      </c>
      <c r="E114" s="794"/>
      <c r="F114" s="795" t="str">
        <f>'Vizsgaszerv adatai'!B$72</f>
        <v>vb. tagja</v>
      </c>
      <c r="G114" s="795"/>
      <c r="H114" s="795" t="str">
        <f>'Vizsgaszerv adatai'!B$74</f>
        <v>jegyző</v>
      </c>
      <c r="I114" s="795"/>
    </row>
    <row r="117" spans="1:10" ht="12" customHeight="1" x14ac:dyDescent="0.25">
      <c r="A117" s="804" t="str">
        <f>IF('Vizsgaszerv adatai'!C$87="","",'Vizsgaszerv adatai'!C$87)</f>
        <v>Tóth István</v>
      </c>
      <c r="B117" s="804"/>
      <c r="C117" s="110" t="str">
        <f>IF('Vizsgaszerv adatai'!C$89="","",'Vizsgaszerv adatai'!C$89)</f>
        <v/>
      </c>
      <c r="D117" s="803" t="str">
        <f>IF('Vizsgaszerv adatai'!C$91="","",'Vizsgaszerv adatai'!C$91)</f>
        <v/>
      </c>
      <c r="E117" s="803"/>
      <c r="F117" s="802" t="str">
        <f>IF('Vizsgaszerv adatai'!C$93="","",'Vizsgaszerv adatai'!C$93)</f>
        <v/>
      </c>
      <c r="G117" s="802"/>
      <c r="H117" s="802" t="str">
        <f>IF('Vizsgaszerv adatai'!C$95="","",'Vizsgaszerv adatai'!C$95)</f>
        <v/>
      </c>
      <c r="I117" s="802"/>
    </row>
    <row r="118" spans="1:10" ht="10.5" customHeight="1" x14ac:dyDescent="0.25">
      <c r="A118" s="802" t="str">
        <f>IF('Vizsgaszerv adatai'!C$87="","","szakértő")</f>
        <v>szakértő</v>
      </c>
      <c r="B118" s="802"/>
      <c r="C118" s="110" t="str">
        <f>IF('Vizsgaszerv adatai'!C$89="","","szakértő")</f>
        <v/>
      </c>
      <c r="D118" s="803" t="str">
        <f>IF('Vizsgaszerv adatai'!C$91="","","szakértő")</f>
        <v/>
      </c>
      <c r="E118" s="803"/>
      <c r="F118" s="802" t="str">
        <f>IF('Vizsgaszerv adatai'!C$93="","","szakértő")</f>
        <v/>
      </c>
      <c r="G118" s="802"/>
      <c r="H118" s="802" t="str">
        <f>IF('Vizsgaszerv adatai'!C$95="","","szakértő")</f>
        <v/>
      </c>
      <c r="I118" s="802"/>
    </row>
    <row r="119" spans="1:10" x14ac:dyDescent="0.25">
      <c r="A119" s="669" t="str">
        <f>A1</f>
        <v>Aranykalászos gazda      Gyakorlati vizsga</v>
      </c>
      <c r="B119" s="669"/>
      <c r="C119" s="669"/>
      <c r="D119" s="669"/>
      <c r="E119" s="669"/>
      <c r="F119" s="669"/>
      <c r="G119" s="669"/>
      <c r="H119" s="669"/>
      <c r="I119" s="669"/>
      <c r="J119" s="6">
        <v>3</v>
      </c>
    </row>
    <row r="120" spans="1:10" ht="30.75" customHeight="1" x14ac:dyDescent="0.25">
      <c r="A120" s="808" t="s">
        <v>7465</v>
      </c>
      <c r="B120" s="808"/>
      <c r="C120" s="809" t="str">
        <f>CONCATENATE('Vizsgaszerv adatai'!C$170,"  ",'Vizsgaszerv adatai'!C$172,"  ",'Vizsgaszerv adatai'!C$178,";  ",'Vizsgaszerv adatai'!C$180)</f>
        <v xml:space="preserve">Arany János Mezőgazdasági Iskola  1122 Budapest, Levendula út 25.  ;  </v>
      </c>
      <c r="D120" s="809"/>
      <c r="E120" s="809"/>
      <c r="F120" s="809"/>
      <c r="G120" s="809"/>
      <c r="H120" s="809"/>
      <c r="I120" s="809"/>
    </row>
    <row r="121" spans="1:10" ht="7.5" customHeight="1" x14ac:dyDescent="0.25">
      <c r="A121" s="733"/>
      <c r="B121" s="733"/>
    </row>
    <row r="122" spans="1:10" ht="27" customHeight="1" x14ac:dyDescent="0.25">
      <c r="A122" s="805" t="s">
        <v>7464</v>
      </c>
      <c r="B122" s="805"/>
      <c r="C122" s="806" t="str">
        <f>'Szakképesítés adatai'!B36</f>
        <v>-</v>
      </c>
      <c r="D122" s="806"/>
      <c r="E122" s="806"/>
      <c r="F122" s="806"/>
      <c r="G122" s="806"/>
      <c r="H122" s="806"/>
      <c r="I122" s="806"/>
    </row>
    <row r="123" spans="1:10" x14ac:dyDescent="0.25">
      <c r="C123" s="806"/>
      <c r="D123" s="806"/>
      <c r="E123" s="806"/>
      <c r="F123" s="806"/>
      <c r="G123" s="806"/>
      <c r="H123" s="806"/>
      <c r="I123" s="806"/>
    </row>
    <row r="124" spans="1:10" x14ac:dyDescent="0.25">
      <c r="C124" s="806"/>
      <c r="D124" s="806"/>
      <c r="E124" s="806"/>
      <c r="F124" s="806"/>
      <c r="G124" s="806"/>
      <c r="H124" s="806"/>
      <c r="I124" s="806"/>
    </row>
    <row r="125" spans="1:10" x14ac:dyDescent="0.25">
      <c r="C125" s="806"/>
      <c r="D125" s="806"/>
      <c r="E125" s="806"/>
      <c r="F125" s="806"/>
      <c r="G125" s="806"/>
      <c r="H125" s="806"/>
      <c r="I125" s="806"/>
    </row>
    <row r="126" spans="1:10" x14ac:dyDescent="0.25">
      <c r="C126" s="806"/>
      <c r="D126" s="806"/>
      <c r="E126" s="806"/>
      <c r="F126" s="806"/>
      <c r="G126" s="806"/>
      <c r="H126" s="806"/>
      <c r="I126" s="806"/>
    </row>
    <row r="127" spans="1:10" x14ac:dyDescent="0.25">
      <c r="C127" s="806"/>
      <c r="D127" s="806"/>
      <c r="E127" s="806"/>
      <c r="F127" s="806"/>
      <c r="G127" s="806"/>
      <c r="H127" s="806"/>
      <c r="I127" s="806"/>
    </row>
    <row r="128" spans="1:10" x14ac:dyDescent="0.25">
      <c r="C128" s="806"/>
      <c r="D128" s="806"/>
      <c r="E128" s="806"/>
      <c r="F128" s="806"/>
      <c r="G128" s="806"/>
      <c r="H128" s="806"/>
      <c r="I128" s="806"/>
    </row>
    <row r="129" spans="1:17" x14ac:dyDescent="0.25">
      <c r="C129" s="806"/>
      <c r="D129" s="806"/>
      <c r="E129" s="806"/>
      <c r="F129" s="806"/>
      <c r="G129" s="806"/>
      <c r="H129" s="806"/>
      <c r="I129" s="806"/>
    </row>
    <row r="130" spans="1:17" ht="15" customHeight="1" x14ac:dyDescent="0.25">
      <c r="A130" s="807" t="s">
        <v>7504</v>
      </c>
      <c r="B130" s="807"/>
      <c r="C130" s="123" t="str">
        <f>'Szakképesítés adatai'!J$36</f>
        <v>-</v>
      </c>
      <c r="D130" s="120"/>
      <c r="E130" s="123"/>
      <c r="F130" s="121"/>
      <c r="G130" s="811" t="s">
        <v>7505</v>
      </c>
      <c r="H130" s="811"/>
      <c r="I130" s="124" t="str">
        <f>'Szakképesítés adatai'!K$36</f>
        <v>-</v>
      </c>
      <c r="K130" s="5">
        <f>IF(I130="-",0,I130)</f>
        <v>0</v>
      </c>
    </row>
    <row r="131" spans="1:17" ht="9" customHeight="1" thickBot="1" x14ac:dyDescent="0.3">
      <c r="A131" s="111"/>
      <c r="B131" s="111"/>
      <c r="C131" s="116"/>
      <c r="D131" s="112"/>
      <c r="E131" s="115"/>
      <c r="F131" s="102"/>
      <c r="G131" s="115"/>
      <c r="H131" s="113"/>
      <c r="I131" s="114"/>
    </row>
    <row r="132" spans="1:17" ht="15.75" thickBot="1" x14ac:dyDescent="0.3">
      <c r="A132" s="562" t="s">
        <v>7466</v>
      </c>
      <c r="B132" s="563" t="s">
        <v>7467</v>
      </c>
      <c r="C132" s="563" t="s">
        <v>7468</v>
      </c>
      <c r="D132" s="563" t="s">
        <v>7469</v>
      </c>
      <c r="E132" s="782" t="s">
        <v>7470</v>
      </c>
      <c r="F132" s="784"/>
      <c r="G132" s="782" t="s">
        <v>7471</v>
      </c>
      <c r="H132" s="784"/>
      <c r="I132" s="564" t="s">
        <v>7472</v>
      </c>
      <c r="J132" s="103"/>
      <c r="M132" s="86"/>
      <c r="N132" s="86"/>
      <c r="O132" s="105"/>
    </row>
    <row r="133" spans="1:17" ht="12.2" customHeight="1" x14ac:dyDescent="0.25">
      <c r="A133" s="433">
        <v>1</v>
      </c>
      <c r="B133" s="240" t="str">
        <f>IF(C$122="-","--",B15)</f>
        <v>--</v>
      </c>
      <c r="C133" s="240" t="str">
        <f>IF(C$122="-","--",C15)</f>
        <v>--</v>
      </c>
      <c r="D133" s="438" t="str">
        <f>IF(C$122="-","--",D15)</f>
        <v>--</v>
      </c>
      <c r="E133" s="791" t="str">
        <f>IF(C133="--","--",IF('Részletes oszt ív'!O8="","",'Részletes oszt ív'!O8))</f>
        <v>--</v>
      </c>
      <c r="F133" s="791"/>
      <c r="G133" s="791" t="str">
        <f>IF(C133="--","--",IF('Részletes oszt ív'!P8="","",'Részletes oszt ív'!P8))</f>
        <v>--</v>
      </c>
      <c r="H133" s="791"/>
      <c r="I133" s="238" t="str">
        <f>IF(C$122="-","--",IF(C133="--","--",IF(G133="","",IF(G133="n","nem vizsgázott",CONCATENATE(N133," (",M133,")")))))</f>
        <v>--</v>
      </c>
      <c r="K133" s="337">
        <f>(IF(E133="",0,IF(E133="--",0,G133))*K$130)/100</f>
        <v>0</v>
      </c>
      <c r="M133" s="86" t="str">
        <f>IF(C$122="-","",G133)</f>
        <v/>
      </c>
      <c r="N133" s="86" t="e">
        <f>VLOOKUP(M133,$P$15:$Q$19,2)</f>
        <v>#N/A</v>
      </c>
      <c r="O133" s="106"/>
      <c r="P133" s="26">
        <v>1</v>
      </c>
      <c r="Q133" s="26" t="s">
        <v>7475</v>
      </c>
    </row>
    <row r="134" spans="1:17" ht="12.2" customHeight="1" x14ac:dyDescent="0.25">
      <c r="A134" s="435">
        <v>2</v>
      </c>
      <c r="B134" s="117" t="str">
        <f t="shared" ref="B134:B167" si="11">IF(C$122="-","--",B16)</f>
        <v>--</v>
      </c>
      <c r="C134" s="117" t="str">
        <f t="shared" ref="C134:C167" si="12">IF(C$122="-","--",C16)</f>
        <v>--</v>
      </c>
      <c r="D134" s="440" t="str">
        <f t="shared" ref="D134:D167" si="13">IF(C$122="-","--",D16)</f>
        <v>--</v>
      </c>
      <c r="E134" s="781" t="str">
        <f>IF(C134="--","--",IF('Részletes oszt ív'!O9="","",'Részletes oszt ív'!O9))</f>
        <v>--</v>
      </c>
      <c r="F134" s="781"/>
      <c r="G134" s="781" t="str">
        <f>IF(C134="--","--",IF('Részletes oszt ív'!P9="","",'Részletes oszt ív'!P9))</f>
        <v>--</v>
      </c>
      <c r="H134" s="781"/>
      <c r="I134" s="239" t="str">
        <f t="shared" ref="I134:I167" si="14">IF(C$122="-","--",IF(C134="--","--",IF(G134="","",IF(G134="n","nem vizsgázott",CONCATENATE(N134," (",M134,")")))))</f>
        <v>--</v>
      </c>
      <c r="K134" s="337">
        <f t="shared" ref="K134:K166" si="15">(IF(E134="",0,IF(E134="--",0,G134))*K$130)/100</f>
        <v>0</v>
      </c>
      <c r="M134" s="86" t="str">
        <f t="shared" ref="M134:M167" si="16">IF(C$122="-","",G134)</f>
        <v/>
      </c>
      <c r="N134" s="86" t="e">
        <f t="shared" ref="N134:N167" si="17">VLOOKUP(M134,$P$15:$Q$19,2)</f>
        <v>#N/A</v>
      </c>
      <c r="O134" s="106"/>
      <c r="P134" s="26">
        <v>2</v>
      </c>
      <c r="Q134" s="26" t="s">
        <v>7476</v>
      </c>
    </row>
    <row r="135" spans="1:17" ht="12.2" customHeight="1" x14ac:dyDescent="0.25">
      <c r="A135" s="435">
        <v>3</v>
      </c>
      <c r="B135" s="117" t="str">
        <f t="shared" si="11"/>
        <v>--</v>
      </c>
      <c r="C135" s="117" t="str">
        <f t="shared" si="12"/>
        <v>--</v>
      </c>
      <c r="D135" s="440" t="str">
        <f t="shared" si="13"/>
        <v>--</v>
      </c>
      <c r="E135" s="781" t="str">
        <f>IF(C135="--","--",IF('Részletes oszt ív'!O10="","",'Részletes oszt ív'!O10))</f>
        <v>--</v>
      </c>
      <c r="F135" s="781"/>
      <c r="G135" s="781" t="str">
        <f>IF(C135="--","--",IF('Részletes oszt ív'!P10="","",'Részletes oszt ív'!P10))</f>
        <v>--</v>
      </c>
      <c r="H135" s="781"/>
      <c r="I135" s="239" t="str">
        <f t="shared" si="14"/>
        <v>--</v>
      </c>
      <c r="K135" s="337">
        <f t="shared" si="15"/>
        <v>0</v>
      </c>
      <c r="M135" s="86" t="str">
        <f t="shared" si="16"/>
        <v/>
      </c>
      <c r="N135" s="86" t="e">
        <f t="shared" si="17"/>
        <v>#N/A</v>
      </c>
      <c r="O135" s="106"/>
      <c r="P135" s="26">
        <v>3</v>
      </c>
      <c r="Q135" s="26" t="s">
        <v>7477</v>
      </c>
    </row>
    <row r="136" spans="1:17" ht="12.2" customHeight="1" x14ac:dyDescent="0.25">
      <c r="A136" s="435">
        <v>4</v>
      </c>
      <c r="B136" s="117" t="str">
        <f t="shared" si="11"/>
        <v>--</v>
      </c>
      <c r="C136" s="117" t="str">
        <f t="shared" si="12"/>
        <v>--</v>
      </c>
      <c r="D136" s="440" t="str">
        <f t="shared" si="13"/>
        <v>--</v>
      </c>
      <c r="E136" s="781" t="str">
        <f>IF(C136="--","--",IF('Részletes oszt ív'!O11="","",'Részletes oszt ív'!O11))</f>
        <v>--</v>
      </c>
      <c r="F136" s="781"/>
      <c r="G136" s="781" t="str">
        <f>IF(C136="--","--",IF('Részletes oszt ív'!P11="","",'Részletes oszt ív'!P11))</f>
        <v>--</v>
      </c>
      <c r="H136" s="781"/>
      <c r="I136" s="239" t="str">
        <f t="shared" si="14"/>
        <v>--</v>
      </c>
      <c r="K136" s="337">
        <f t="shared" si="15"/>
        <v>0</v>
      </c>
      <c r="M136" s="86" t="str">
        <f t="shared" si="16"/>
        <v/>
      </c>
      <c r="N136" s="86" t="e">
        <f t="shared" si="17"/>
        <v>#N/A</v>
      </c>
      <c r="O136" s="106"/>
      <c r="P136" s="26">
        <v>4</v>
      </c>
      <c r="Q136" s="26" t="s">
        <v>7478</v>
      </c>
    </row>
    <row r="137" spans="1:17" ht="12.2" customHeight="1" x14ac:dyDescent="0.25">
      <c r="A137" s="435">
        <v>5</v>
      </c>
      <c r="B137" s="117" t="str">
        <f t="shared" si="11"/>
        <v>--</v>
      </c>
      <c r="C137" s="117" t="str">
        <f t="shared" si="12"/>
        <v>--</v>
      </c>
      <c r="D137" s="440" t="str">
        <f t="shared" si="13"/>
        <v>--</v>
      </c>
      <c r="E137" s="781" t="str">
        <f>IF(C137="--","--",IF('Részletes oszt ív'!O12="","",'Részletes oszt ív'!O12))</f>
        <v>--</v>
      </c>
      <c r="F137" s="781"/>
      <c r="G137" s="781" t="str">
        <f>IF(C137="--","--",IF('Részletes oszt ív'!P12="","",'Részletes oszt ív'!P12))</f>
        <v>--</v>
      </c>
      <c r="H137" s="781"/>
      <c r="I137" s="239" t="str">
        <f t="shared" si="14"/>
        <v>--</v>
      </c>
      <c r="K137" s="337">
        <f t="shared" si="15"/>
        <v>0</v>
      </c>
      <c r="M137" s="86" t="str">
        <f t="shared" si="16"/>
        <v/>
      </c>
      <c r="N137" s="86" t="e">
        <f t="shared" si="17"/>
        <v>#N/A</v>
      </c>
      <c r="O137" s="106"/>
      <c r="P137" s="26">
        <v>5</v>
      </c>
      <c r="Q137" s="26" t="s">
        <v>7479</v>
      </c>
    </row>
    <row r="138" spans="1:17" ht="12.2" customHeight="1" x14ac:dyDescent="0.25">
      <c r="A138" s="435">
        <v>6</v>
      </c>
      <c r="B138" s="117" t="str">
        <f t="shared" si="11"/>
        <v>--</v>
      </c>
      <c r="C138" s="117" t="str">
        <f t="shared" si="12"/>
        <v>--</v>
      </c>
      <c r="D138" s="440" t="str">
        <f t="shared" si="13"/>
        <v>--</v>
      </c>
      <c r="E138" s="781" t="str">
        <f>IF(C138="--","--",IF('Részletes oszt ív'!O13="","",'Részletes oszt ív'!O13))</f>
        <v>--</v>
      </c>
      <c r="F138" s="781"/>
      <c r="G138" s="781" t="str">
        <f>IF(C138="--","--",IF('Részletes oszt ív'!P13="","",'Részletes oszt ív'!P13))</f>
        <v>--</v>
      </c>
      <c r="H138" s="781"/>
      <c r="I138" s="239" t="str">
        <f t="shared" si="14"/>
        <v>--</v>
      </c>
      <c r="K138" s="337">
        <f t="shared" si="15"/>
        <v>0</v>
      </c>
      <c r="M138" s="86" t="str">
        <f t="shared" si="16"/>
        <v/>
      </c>
      <c r="N138" s="86" t="e">
        <f t="shared" si="17"/>
        <v>#N/A</v>
      </c>
      <c r="O138" s="104"/>
    </row>
    <row r="139" spans="1:17" ht="12.2" customHeight="1" x14ac:dyDescent="0.25">
      <c r="A139" s="435">
        <v>7</v>
      </c>
      <c r="B139" s="117" t="str">
        <f t="shared" si="11"/>
        <v>--</v>
      </c>
      <c r="C139" s="117" t="str">
        <f t="shared" si="12"/>
        <v>--</v>
      </c>
      <c r="D139" s="440" t="str">
        <f t="shared" si="13"/>
        <v>--</v>
      </c>
      <c r="E139" s="781" t="str">
        <f>IF(C139="--","--",IF('Részletes oszt ív'!O14="","",'Részletes oszt ív'!O14))</f>
        <v>--</v>
      </c>
      <c r="F139" s="781"/>
      <c r="G139" s="781" t="str">
        <f>IF(C139="--","--",IF('Részletes oszt ív'!P14="","",'Részletes oszt ív'!P14))</f>
        <v>--</v>
      </c>
      <c r="H139" s="781"/>
      <c r="I139" s="239" t="str">
        <f t="shared" si="14"/>
        <v>--</v>
      </c>
      <c r="K139" s="337">
        <f t="shared" si="15"/>
        <v>0</v>
      </c>
      <c r="M139" s="86" t="str">
        <f t="shared" si="16"/>
        <v/>
      </c>
      <c r="N139" s="86" t="e">
        <f t="shared" si="17"/>
        <v>#N/A</v>
      </c>
      <c r="O139" s="104"/>
    </row>
    <row r="140" spans="1:17" ht="12.2" customHeight="1" x14ac:dyDescent="0.25">
      <c r="A140" s="435">
        <v>8</v>
      </c>
      <c r="B140" s="117" t="str">
        <f t="shared" si="11"/>
        <v>--</v>
      </c>
      <c r="C140" s="117" t="str">
        <f t="shared" si="12"/>
        <v>--</v>
      </c>
      <c r="D140" s="440" t="str">
        <f t="shared" si="13"/>
        <v>--</v>
      </c>
      <c r="E140" s="781" t="str">
        <f>IF(C140="--","--",IF('Részletes oszt ív'!O15="","",'Részletes oszt ív'!O15))</f>
        <v>--</v>
      </c>
      <c r="F140" s="781"/>
      <c r="G140" s="781" t="str">
        <f>IF(C140="--","--",IF('Részletes oszt ív'!P15="","",'Részletes oszt ív'!P15))</f>
        <v>--</v>
      </c>
      <c r="H140" s="781"/>
      <c r="I140" s="239" t="str">
        <f t="shared" si="14"/>
        <v>--</v>
      </c>
      <c r="K140" s="337">
        <f t="shared" si="15"/>
        <v>0</v>
      </c>
      <c r="M140" s="86" t="str">
        <f t="shared" si="16"/>
        <v/>
      </c>
      <c r="N140" s="86" t="e">
        <f t="shared" si="17"/>
        <v>#N/A</v>
      </c>
      <c r="O140" s="104"/>
    </row>
    <row r="141" spans="1:17" ht="12.2" customHeight="1" x14ac:dyDescent="0.25">
      <c r="A141" s="435">
        <v>9</v>
      </c>
      <c r="B141" s="117" t="str">
        <f t="shared" si="11"/>
        <v>--</v>
      </c>
      <c r="C141" s="117" t="str">
        <f t="shared" si="12"/>
        <v>--</v>
      </c>
      <c r="D141" s="440" t="str">
        <f t="shared" si="13"/>
        <v>--</v>
      </c>
      <c r="E141" s="781" t="str">
        <f>IF(C141="--","--",IF('Részletes oszt ív'!O16="","",'Részletes oszt ív'!O16))</f>
        <v>--</v>
      </c>
      <c r="F141" s="781"/>
      <c r="G141" s="781" t="str">
        <f>IF(C141="--","--",IF('Részletes oszt ív'!P16="","",'Részletes oszt ív'!P16))</f>
        <v>--</v>
      </c>
      <c r="H141" s="781"/>
      <c r="I141" s="239" t="str">
        <f t="shared" si="14"/>
        <v>--</v>
      </c>
      <c r="K141" s="337">
        <f t="shared" si="15"/>
        <v>0</v>
      </c>
      <c r="M141" s="86" t="str">
        <f t="shared" si="16"/>
        <v/>
      </c>
      <c r="N141" s="86" t="e">
        <f t="shared" si="17"/>
        <v>#N/A</v>
      </c>
      <c r="O141" s="104"/>
    </row>
    <row r="142" spans="1:17" ht="12.2" customHeight="1" x14ac:dyDescent="0.25">
      <c r="A142" s="435">
        <v>10</v>
      </c>
      <c r="B142" s="117" t="str">
        <f t="shared" si="11"/>
        <v>--</v>
      </c>
      <c r="C142" s="117" t="str">
        <f t="shared" si="12"/>
        <v>--</v>
      </c>
      <c r="D142" s="440" t="str">
        <f t="shared" si="13"/>
        <v>--</v>
      </c>
      <c r="E142" s="781" t="str">
        <f>IF(C142="--","--",IF('Részletes oszt ív'!O17="","",'Részletes oszt ív'!O17))</f>
        <v>--</v>
      </c>
      <c r="F142" s="781"/>
      <c r="G142" s="781" t="str">
        <f>IF(C142="--","--",IF('Részletes oszt ív'!P17="","",'Részletes oszt ív'!P17))</f>
        <v>--</v>
      </c>
      <c r="H142" s="781"/>
      <c r="I142" s="239" t="str">
        <f t="shared" si="14"/>
        <v>--</v>
      </c>
      <c r="K142" s="337">
        <f t="shared" si="15"/>
        <v>0</v>
      </c>
      <c r="M142" s="86" t="str">
        <f t="shared" si="16"/>
        <v/>
      </c>
      <c r="N142" s="86" t="e">
        <f t="shared" si="17"/>
        <v>#N/A</v>
      </c>
      <c r="O142" s="104"/>
    </row>
    <row r="143" spans="1:17" ht="12.2" customHeight="1" x14ac:dyDescent="0.25">
      <c r="A143" s="435">
        <v>11</v>
      </c>
      <c r="B143" s="117" t="str">
        <f t="shared" si="11"/>
        <v>--</v>
      </c>
      <c r="C143" s="117" t="str">
        <f t="shared" si="12"/>
        <v>--</v>
      </c>
      <c r="D143" s="440" t="str">
        <f t="shared" si="13"/>
        <v>--</v>
      </c>
      <c r="E143" s="781" t="str">
        <f>IF(C143="--","--",IF('Részletes oszt ív'!O18="","",'Részletes oszt ív'!O18))</f>
        <v>--</v>
      </c>
      <c r="F143" s="781"/>
      <c r="G143" s="781" t="str">
        <f>IF(C143="--","--",IF('Részletes oszt ív'!P18="","",'Részletes oszt ív'!P18))</f>
        <v>--</v>
      </c>
      <c r="H143" s="781"/>
      <c r="I143" s="239" t="str">
        <f t="shared" si="14"/>
        <v>--</v>
      </c>
      <c r="K143" s="337">
        <f t="shared" si="15"/>
        <v>0</v>
      </c>
      <c r="M143" s="86" t="str">
        <f t="shared" si="16"/>
        <v/>
      </c>
      <c r="N143" s="86" t="e">
        <f t="shared" si="17"/>
        <v>#N/A</v>
      </c>
      <c r="O143" s="104"/>
    </row>
    <row r="144" spans="1:17" ht="12.2" customHeight="1" x14ac:dyDescent="0.25">
      <c r="A144" s="435">
        <v>12</v>
      </c>
      <c r="B144" s="117" t="str">
        <f t="shared" si="11"/>
        <v>--</v>
      </c>
      <c r="C144" s="117" t="str">
        <f t="shared" si="12"/>
        <v>--</v>
      </c>
      <c r="D144" s="440" t="str">
        <f t="shared" si="13"/>
        <v>--</v>
      </c>
      <c r="E144" s="781" t="str">
        <f>IF(C144="--","--",IF('Részletes oszt ív'!O19="","",'Részletes oszt ív'!O19))</f>
        <v>--</v>
      </c>
      <c r="F144" s="781"/>
      <c r="G144" s="781" t="str">
        <f>IF(C144="--","--",IF('Részletes oszt ív'!P19="","",'Részletes oszt ív'!P19))</f>
        <v>--</v>
      </c>
      <c r="H144" s="781"/>
      <c r="I144" s="239" t="str">
        <f t="shared" si="14"/>
        <v>--</v>
      </c>
      <c r="K144" s="337">
        <f t="shared" si="15"/>
        <v>0</v>
      </c>
      <c r="M144" s="86" t="str">
        <f t="shared" si="16"/>
        <v/>
      </c>
      <c r="N144" s="86" t="e">
        <f t="shared" si="17"/>
        <v>#N/A</v>
      </c>
      <c r="O144" s="104"/>
    </row>
    <row r="145" spans="1:15" ht="12.2" customHeight="1" x14ac:dyDescent="0.25">
      <c r="A145" s="435">
        <v>13</v>
      </c>
      <c r="B145" s="117" t="str">
        <f t="shared" si="11"/>
        <v>--</v>
      </c>
      <c r="C145" s="117" t="str">
        <f t="shared" si="12"/>
        <v>--</v>
      </c>
      <c r="D145" s="440" t="str">
        <f t="shared" si="13"/>
        <v>--</v>
      </c>
      <c r="E145" s="781" t="str">
        <f>IF(C145="--","--",IF('Részletes oszt ív'!O20="","",'Részletes oszt ív'!O20))</f>
        <v>--</v>
      </c>
      <c r="F145" s="781"/>
      <c r="G145" s="781" t="str">
        <f>IF(C145="--","--",IF('Részletes oszt ív'!P20="","",'Részletes oszt ív'!P20))</f>
        <v>--</v>
      </c>
      <c r="H145" s="781"/>
      <c r="I145" s="239" t="str">
        <f t="shared" si="14"/>
        <v>--</v>
      </c>
      <c r="K145" s="337">
        <f t="shared" si="15"/>
        <v>0</v>
      </c>
      <c r="M145" s="86" t="str">
        <f t="shared" si="16"/>
        <v/>
      </c>
      <c r="N145" s="86" t="e">
        <f t="shared" si="17"/>
        <v>#N/A</v>
      </c>
      <c r="O145" s="104"/>
    </row>
    <row r="146" spans="1:15" ht="12.2" customHeight="1" x14ac:dyDescent="0.25">
      <c r="A146" s="435">
        <v>14</v>
      </c>
      <c r="B146" s="117" t="str">
        <f t="shared" si="11"/>
        <v>--</v>
      </c>
      <c r="C146" s="117" t="str">
        <f t="shared" si="12"/>
        <v>--</v>
      </c>
      <c r="D146" s="440" t="str">
        <f t="shared" si="13"/>
        <v>--</v>
      </c>
      <c r="E146" s="781" t="str">
        <f>IF(C146="--","--",IF('Részletes oszt ív'!O21="","",'Részletes oszt ív'!O21))</f>
        <v>--</v>
      </c>
      <c r="F146" s="781"/>
      <c r="G146" s="781" t="str">
        <f>IF(C146="--","--",IF('Részletes oszt ív'!P21="","",'Részletes oszt ív'!P21))</f>
        <v>--</v>
      </c>
      <c r="H146" s="781"/>
      <c r="I146" s="239" t="str">
        <f t="shared" si="14"/>
        <v>--</v>
      </c>
      <c r="K146" s="337">
        <f t="shared" si="15"/>
        <v>0</v>
      </c>
      <c r="M146" s="86" t="str">
        <f t="shared" si="16"/>
        <v/>
      </c>
      <c r="N146" s="86" t="e">
        <f t="shared" si="17"/>
        <v>#N/A</v>
      </c>
      <c r="O146" s="104"/>
    </row>
    <row r="147" spans="1:15" ht="12.2" customHeight="1" x14ac:dyDescent="0.25">
      <c r="A147" s="435">
        <v>15</v>
      </c>
      <c r="B147" s="117" t="str">
        <f t="shared" si="11"/>
        <v>--</v>
      </c>
      <c r="C147" s="117" t="str">
        <f t="shared" si="12"/>
        <v>--</v>
      </c>
      <c r="D147" s="440" t="str">
        <f t="shared" si="13"/>
        <v>--</v>
      </c>
      <c r="E147" s="781" t="str">
        <f>IF(C147="--","--",IF('Részletes oszt ív'!O22="","",'Részletes oszt ív'!O22))</f>
        <v>--</v>
      </c>
      <c r="F147" s="781"/>
      <c r="G147" s="781" t="str">
        <f>IF(C147="--","--",IF('Részletes oszt ív'!P22="","",'Részletes oszt ív'!P22))</f>
        <v>--</v>
      </c>
      <c r="H147" s="781"/>
      <c r="I147" s="239" t="str">
        <f t="shared" si="14"/>
        <v>--</v>
      </c>
      <c r="K147" s="337">
        <f t="shared" si="15"/>
        <v>0</v>
      </c>
      <c r="M147" s="86" t="str">
        <f t="shared" si="16"/>
        <v/>
      </c>
      <c r="N147" s="86" t="e">
        <f t="shared" si="17"/>
        <v>#N/A</v>
      </c>
      <c r="O147" s="104"/>
    </row>
    <row r="148" spans="1:15" ht="12.2" customHeight="1" x14ac:dyDescent="0.25">
      <c r="A148" s="435">
        <v>16</v>
      </c>
      <c r="B148" s="117" t="str">
        <f t="shared" si="11"/>
        <v>--</v>
      </c>
      <c r="C148" s="117" t="str">
        <f t="shared" si="12"/>
        <v>--</v>
      </c>
      <c r="D148" s="440" t="str">
        <f t="shared" si="13"/>
        <v>--</v>
      </c>
      <c r="E148" s="781" t="str">
        <f>IF(C148="--","--",IF('Részletes oszt ív'!O23="","",'Részletes oszt ív'!O23))</f>
        <v>--</v>
      </c>
      <c r="F148" s="781"/>
      <c r="G148" s="781" t="str">
        <f>IF(C148="--","--",IF('Részletes oszt ív'!P23="","",'Részletes oszt ív'!P23))</f>
        <v>--</v>
      </c>
      <c r="H148" s="781"/>
      <c r="I148" s="239" t="str">
        <f t="shared" si="14"/>
        <v>--</v>
      </c>
      <c r="K148" s="337">
        <f t="shared" si="15"/>
        <v>0</v>
      </c>
      <c r="M148" s="86" t="str">
        <f t="shared" si="16"/>
        <v/>
      </c>
      <c r="N148" s="86" t="e">
        <f t="shared" si="17"/>
        <v>#N/A</v>
      </c>
      <c r="O148" s="104"/>
    </row>
    <row r="149" spans="1:15" ht="12.2" customHeight="1" x14ac:dyDescent="0.25">
      <c r="A149" s="435">
        <v>17</v>
      </c>
      <c r="B149" s="117" t="str">
        <f t="shared" si="11"/>
        <v>--</v>
      </c>
      <c r="C149" s="117" t="str">
        <f t="shared" si="12"/>
        <v>--</v>
      </c>
      <c r="D149" s="440" t="str">
        <f t="shared" si="13"/>
        <v>--</v>
      </c>
      <c r="E149" s="781" t="str">
        <f>IF(C149="--","--",IF('Részletes oszt ív'!O24="","",'Részletes oszt ív'!O24))</f>
        <v>--</v>
      </c>
      <c r="F149" s="781"/>
      <c r="G149" s="781" t="str">
        <f>IF(C149="--","--",IF('Részletes oszt ív'!P24="","",'Részletes oszt ív'!P24))</f>
        <v>--</v>
      </c>
      <c r="H149" s="781"/>
      <c r="I149" s="239" t="str">
        <f t="shared" si="14"/>
        <v>--</v>
      </c>
      <c r="K149" s="337">
        <f t="shared" si="15"/>
        <v>0</v>
      </c>
      <c r="M149" s="86" t="str">
        <f t="shared" si="16"/>
        <v/>
      </c>
      <c r="N149" s="86" t="e">
        <f t="shared" si="17"/>
        <v>#N/A</v>
      </c>
      <c r="O149" s="104"/>
    </row>
    <row r="150" spans="1:15" ht="12.2" customHeight="1" x14ac:dyDescent="0.25">
      <c r="A150" s="435">
        <v>18</v>
      </c>
      <c r="B150" s="117" t="str">
        <f t="shared" si="11"/>
        <v>--</v>
      </c>
      <c r="C150" s="117" t="str">
        <f t="shared" si="12"/>
        <v>--</v>
      </c>
      <c r="D150" s="440" t="str">
        <f t="shared" si="13"/>
        <v>--</v>
      </c>
      <c r="E150" s="781" t="str">
        <f>IF(C150="--","--",IF('Részletes oszt ív'!O25="","",'Részletes oszt ív'!O25))</f>
        <v>--</v>
      </c>
      <c r="F150" s="781"/>
      <c r="G150" s="781" t="str">
        <f>IF(C150="--","--",IF('Részletes oszt ív'!P25="","",'Részletes oszt ív'!P25))</f>
        <v>--</v>
      </c>
      <c r="H150" s="781"/>
      <c r="I150" s="239" t="str">
        <f t="shared" si="14"/>
        <v>--</v>
      </c>
      <c r="K150" s="337">
        <f t="shared" si="15"/>
        <v>0</v>
      </c>
      <c r="M150" s="86" t="str">
        <f t="shared" si="16"/>
        <v/>
      </c>
      <c r="N150" s="86" t="e">
        <f t="shared" si="17"/>
        <v>#N/A</v>
      </c>
      <c r="O150" s="104"/>
    </row>
    <row r="151" spans="1:15" ht="12.2" customHeight="1" x14ac:dyDescent="0.25">
      <c r="A151" s="435">
        <v>19</v>
      </c>
      <c r="B151" s="117" t="str">
        <f t="shared" si="11"/>
        <v>--</v>
      </c>
      <c r="C151" s="117" t="str">
        <f t="shared" si="12"/>
        <v>--</v>
      </c>
      <c r="D151" s="440" t="str">
        <f t="shared" si="13"/>
        <v>--</v>
      </c>
      <c r="E151" s="781" t="str">
        <f>IF(C151="--","--",IF('Részletes oszt ív'!O26="","",'Részletes oszt ív'!O26))</f>
        <v>--</v>
      </c>
      <c r="F151" s="781"/>
      <c r="G151" s="781" t="str">
        <f>IF(C151="--","--",IF('Részletes oszt ív'!P26="","",'Részletes oszt ív'!P26))</f>
        <v>--</v>
      </c>
      <c r="H151" s="781"/>
      <c r="I151" s="239" t="str">
        <f t="shared" si="14"/>
        <v>--</v>
      </c>
      <c r="K151" s="337">
        <f t="shared" si="15"/>
        <v>0</v>
      </c>
      <c r="M151" s="86" t="str">
        <f t="shared" si="16"/>
        <v/>
      </c>
      <c r="N151" s="86" t="e">
        <f t="shared" si="17"/>
        <v>#N/A</v>
      </c>
      <c r="O151" s="104"/>
    </row>
    <row r="152" spans="1:15" ht="12.2" customHeight="1" x14ac:dyDescent="0.25">
      <c r="A152" s="435">
        <v>20</v>
      </c>
      <c r="B152" s="117" t="str">
        <f t="shared" si="11"/>
        <v>--</v>
      </c>
      <c r="C152" s="117" t="str">
        <f t="shared" si="12"/>
        <v>--</v>
      </c>
      <c r="D152" s="440" t="str">
        <f t="shared" si="13"/>
        <v>--</v>
      </c>
      <c r="E152" s="781" t="str">
        <f>IF(C152="--","--",IF('Részletes oszt ív'!O27="","",'Részletes oszt ív'!O27))</f>
        <v>--</v>
      </c>
      <c r="F152" s="781"/>
      <c r="G152" s="781" t="str">
        <f>IF(C152="--","--",IF('Részletes oszt ív'!P27="","",'Részletes oszt ív'!P27))</f>
        <v>--</v>
      </c>
      <c r="H152" s="781"/>
      <c r="I152" s="239" t="str">
        <f t="shared" si="14"/>
        <v>--</v>
      </c>
      <c r="K152" s="337">
        <f t="shared" si="15"/>
        <v>0</v>
      </c>
      <c r="M152" s="86" t="str">
        <f t="shared" si="16"/>
        <v/>
      </c>
      <c r="N152" s="86" t="e">
        <f t="shared" si="17"/>
        <v>#N/A</v>
      </c>
      <c r="O152" s="104"/>
    </row>
    <row r="153" spans="1:15" ht="12.2" customHeight="1" x14ac:dyDescent="0.25">
      <c r="A153" s="435">
        <v>21</v>
      </c>
      <c r="B153" s="117" t="str">
        <f t="shared" si="11"/>
        <v>--</v>
      </c>
      <c r="C153" s="117" t="str">
        <f t="shared" si="12"/>
        <v>--</v>
      </c>
      <c r="D153" s="440" t="str">
        <f t="shared" si="13"/>
        <v>--</v>
      </c>
      <c r="E153" s="781" t="str">
        <f>IF(C153="--","--",IF('Részletes oszt ív'!O28="","",'Részletes oszt ív'!O28))</f>
        <v>--</v>
      </c>
      <c r="F153" s="781"/>
      <c r="G153" s="781" t="str">
        <f>IF(C153="--","--",IF('Részletes oszt ív'!P28="","",'Részletes oszt ív'!P28))</f>
        <v>--</v>
      </c>
      <c r="H153" s="781"/>
      <c r="I153" s="239" t="str">
        <f t="shared" si="14"/>
        <v>--</v>
      </c>
      <c r="K153" s="337">
        <f t="shared" si="15"/>
        <v>0</v>
      </c>
      <c r="M153" s="86" t="str">
        <f t="shared" si="16"/>
        <v/>
      </c>
      <c r="N153" s="86" t="e">
        <f t="shared" si="17"/>
        <v>#N/A</v>
      </c>
      <c r="O153" s="104"/>
    </row>
    <row r="154" spans="1:15" ht="12.2" customHeight="1" x14ac:dyDescent="0.25">
      <c r="A154" s="435">
        <v>22</v>
      </c>
      <c r="B154" s="117" t="str">
        <f t="shared" si="11"/>
        <v>--</v>
      </c>
      <c r="C154" s="117" t="str">
        <f t="shared" si="12"/>
        <v>--</v>
      </c>
      <c r="D154" s="440" t="str">
        <f t="shared" si="13"/>
        <v>--</v>
      </c>
      <c r="E154" s="781" t="str">
        <f>IF(C154="--","--",IF('Részletes oszt ív'!O29="","",'Részletes oszt ív'!O29))</f>
        <v>--</v>
      </c>
      <c r="F154" s="781"/>
      <c r="G154" s="781" t="str">
        <f>IF(C154="--","--",IF('Részletes oszt ív'!P29="","",'Részletes oszt ív'!P29))</f>
        <v>--</v>
      </c>
      <c r="H154" s="781"/>
      <c r="I154" s="239" t="str">
        <f t="shared" si="14"/>
        <v>--</v>
      </c>
      <c r="K154" s="337">
        <f t="shared" si="15"/>
        <v>0</v>
      </c>
      <c r="M154" s="86" t="str">
        <f t="shared" si="16"/>
        <v/>
      </c>
      <c r="N154" s="86" t="e">
        <f t="shared" si="17"/>
        <v>#N/A</v>
      </c>
      <c r="O154" s="104"/>
    </row>
    <row r="155" spans="1:15" ht="12.2" customHeight="1" x14ac:dyDescent="0.25">
      <c r="A155" s="435">
        <v>23</v>
      </c>
      <c r="B155" s="117" t="str">
        <f t="shared" si="11"/>
        <v>--</v>
      </c>
      <c r="C155" s="117" t="str">
        <f t="shared" si="12"/>
        <v>--</v>
      </c>
      <c r="D155" s="440" t="str">
        <f t="shared" si="13"/>
        <v>--</v>
      </c>
      <c r="E155" s="781" t="str">
        <f>IF(C155="--","--",IF('Részletes oszt ív'!O30="","",'Részletes oszt ív'!O30))</f>
        <v>--</v>
      </c>
      <c r="F155" s="781"/>
      <c r="G155" s="781" t="str">
        <f>IF(C155="--","--",IF('Részletes oszt ív'!P30="","",'Részletes oszt ív'!P30))</f>
        <v>--</v>
      </c>
      <c r="H155" s="781"/>
      <c r="I155" s="239" t="str">
        <f t="shared" si="14"/>
        <v>--</v>
      </c>
      <c r="K155" s="337">
        <f t="shared" si="15"/>
        <v>0</v>
      </c>
      <c r="M155" s="86" t="str">
        <f t="shared" si="16"/>
        <v/>
      </c>
      <c r="N155" s="86" t="e">
        <f t="shared" si="17"/>
        <v>#N/A</v>
      </c>
      <c r="O155" s="104"/>
    </row>
    <row r="156" spans="1:15" ht="12.2" customHeight="1" x14ac:dyDescent="0.25">
      <c r="A156" s="435">
        <v>24</v>
      </c>
      <c r="B156" s="117" t="str">
        <f t="shared" si="11"/>
        <v>--</v>
      </c>
      <c r="C156" s="117" t="str">
        <f t="shared" si="12"/>
        <v>--</v>
      </c>
      <c r="D156" s="440" t="str">
        <f t="shared" si="13"/>
        <v>--</v>
      </c>
      <c r="E156" s="781" t="str">
        <f>IF(C156="--","--",IF('Részletes oszt ív'!O31="","",'Részletes oszt ív'!O31))</f>
        <v>--</v>
      </c>
      <c r="F156" s="781"/>
      <c r="G156" s="781" t="str">
        <f>IF(C156="--","--",IF('Részletes oszt ív'!P31="","",'Részletes oszt ív'!P31))</f>
        <v>--</v>
      </c>
      <c r="H156" s="781"/>
      <c r="I156" s="239" t="str">
        <f t="shared" si="14"/>
        <v>--</v>
      </c>
      <c r="K156" s="337">
        <f t="shared" si="15"/>
        <v>0</v>
      </c>
      <c r="M156" s="86" t="str">
        <f t="shared" si="16"/>
        <v/>
      </c>
      <c r="N156" s="86" t="e">
        <f t="shared" si="17"/>
        <v>#N/A</v>
      </c>
      <c r="O156" s="104"/>
    </row>
    <row r="157" spans="1:15" ht="12.2" customHeight="1" x14ac:dyDescent="0.25">
      <c r="A157" s="435">
        <v>25</v>
      </c>
      <c r="B157" s="117" t="str">
        <f t="shared" si="11"/>
        <v>--</v>
      </c>
      <c r="C157" s="117" t="str">
        <f t="shared" si="12"/>
        <v>--</v>
      </c>
      <c r="D157" s="440" t="str">
        <f t="shared" si="13"/>
        <v>--</v>
      </c>
      <c r="E157" s="781" t="str">
        <f>IF(C157="--","--",IF('Részletes oszt ív'!O32="","",'Részletes oszt ív'!O32))</f>
        <v>--</v>
      </c>
      <c r="F157" s="781"/>
      <c r="G157" s="781" t="str">
        <f>IF(C157="--","--",IF('Részletes oszt ív'!P32="","",'Részletes oszt ív'!P32))</f>
        <v>--</v>
      </c>
      <c r="H157" s="781"/>
      <c r="I157" s="239" t="str">
        <f t="shared" si="14"/>
        <v>--</v>
      </c>
      <c r="K157" s="337">
        <f t="shared" si="15"/>
        <v>0</v>
      </c>
      <c r="M157" s="86" t="str">
        <f t="shared" si="16"/>
        <v/>
      </c>
      <c r="N157" s="86" t="e">
        <f t="shared" si="17"/>
        <v>#N/A</v>
      </c>
      <c r="O157" s="104"/>
    </row>
    <row r="158" spans="1:15" ht="12.2" customHeight="1" x14ac:dyDescent="0.25">
      <c r="A158" s="435">
        <v>26</v>
      </c>
      <c r="B158" s="117" t="str">
        <f t="shared" si="11"/>
        <v>--</v>
      </c>
      <c r="C158" s="117" t="str">
        <f t="shared" si="12"/>
        <v>--</v>
      </c>
      <c r="D158" s="440" t="str">
        <f t="shared" si="13"/>
        <v>--</v>
      </c>
      <c r="E158" s="781" t="str">
        <f>IF(C158="--","--",IF('Részletes oszt ív'!O33="","",'Részletes oszt ív'!O33))</f>
        <v>--</v>
      </c>
      <c r="F158" s="781"/>
      <c r="G158" s="781" t="str">
        <f>IF(C158="--","--",IF('Részletes oszt ív'!P33="","",'Részletes oszt ív'!P33))</f>
        <v>--</v>
      </c>
      <c r="H158" s="781"/>
      <c r="I158" s="239" t="str">
        <f t="shared" si="14"/>
        <v>--</v>
      </c>
      <c r="K158" s="337">
        <f t="shared" si="15"/>
        <v>0</v>
      </c>
      <c r="M158" s="86" t="str">
        <f t="shared" si="16"/>
        <v/>
      </c>
      <c r="N158" s="86" t="e">
        <f t="shared" si="17"/>
        <v>#N/A</v>
      </c>
      <c r="O158" s="104"/>
    </row>
    <row r="159" spans="1:15" ht="12.2" customHeight="1" x14ac:dyDescent="0.25">
      <c r="A159" s="435">
        <v>27</v>
      </c>
      <c r="B159" s="117" t="str">
        <f t="shared" si="11"/>
        <v>--</v>
      </c>
      <c r="C159" s="117" t="str">
        <f t="shared" si="12"/>
        <v>--</v>
      </c>
      <c r="D159" s="440" t="str">
        <f t="shared" si="13"/>
        <v>--</v>
      </c>
      <c r="E159" s="781" t="str">
        <f>IF(C159="--","--",IF('Részletes oszt ív'!O34="","",'Részletes oszt ív'!O34))</f>
        <v>--</v>
      </c>
      <c r="F159" s="781"/>
      <c r="G159" s="781" t="str">
        <f>IF(C159="--","--",IF('Részletes oszt ív'!P34="","",'Részletes oszt ív'!P34))</f>
        <v>--</v>
      </c>
      <c r="H159" s="781"/>
      <c r="I159" s="239" t="str">
        <f t="shared" si="14"/>
        <v>--</v>
      </c>
      <c r="K159" s="337">
        <f t="shared" si="15"/>
        <v>0</v>
      </c>
      <c r="M159" s="86" t="str">
        <f t="shared" si="16"/>
        <v/>
      </c>
      <c r="N159" s="86" t="e">
        <f t="shared" si="17"/>
        <v>#N/A</v>
      </c>
      <c r="O159" s="104"/>
    </row>
    <row r="160" spans="1:15" ht="12.2" customHeight="1" x14ac:dyDescent="0.25">
      <c r="A160" s="435">
        <v>28</v>
      </c>
      <c r="B160" s="117" t="str">
        <f t="shared" si="11"/>
        <v>--</v>
      </c>
      <c r="C160" s="117" t="str">
        <f t="shared" si="12"/>
        <v>--</v>
      </c>
      <c r="D160" s="440" t="str">
        <f t="shared" si="13"/>
        <v>--</v>
      </c>
      <c r="E160" s="781" t="str">
        <f>IF(C160="--","--",IF('Részletes oszt ív'!O35="","",'Részletes oszt ív'!O35))</f>
        <v>--</v>
      </c>
      <c r="F160" s="781"/>
      <c r="G160" s="781" t="str">
        <f>IF(C160="--","--",IF('Részletes oszt ív'!P35="","",'Részletes oszt ív'!P35))</f>
        <v>--</v>
      </c>
      <c r="H160" s="781"/>
      <c r="I160" s="239" t="str">
        <f t="shared" si="14"/>
        <v>--</v>
      </c>
      <c r="K160" s="337">
        <f t="shared" si="15"/>
        <v>0</v>
      </c>
      <c r="M160" s="86" t="str">
        <f t="shared" si="16"/>
        <v/>
      </c>
      <c r="N160" s="86" t="e">
        <f t="shared" si="17"/>
        <v>#N/A</v>
      </c>
      <c r="O160" s="104"/>
    </row>
    <row r="161" spans="1:15" ht="12.2" customHeight="1" x14ac:dyDescent="0.25">
      <c r="A161" s="435">
        <v>29</v>
      </c>
      <c r="B161" s="117" t="str">
        <f t="shared" si="11"/>
        <v>--</v>
      </c>
      <c r="C161" s="117" t="str">
        <f t="shared" si="12"/>
        <v>--</v>
      </c>
      <c r="D161" s="440" t="str">
        <f t="shared" si="13"/>
        <v>--</v>
      </c>
      <c r="E161" s="781" t="str">
        <f>IF(C161="--","--",IF('Részletes oszt ív'!O36="","",'Részletes oszt ív'!O36))</f>
        <v>--</v>
      </c>
      <c r="F161" s="781"/>
      <c r="G161" s="781" t="str">
        <f>IF(C161="--","--",IF('Részletes oszt ív'!P36="","",'Részletes oszt ív'!P36))</f>
        <v>--</v>
      </c>
      <c r="H161" s="781"/>
      <c r="I161" s="239" t="str">
        <f t="shared" si="14"/>
        <v>--</v>
      </c>
      <c r="K161" s="337">
        <f t="shared" si="15"/>
        <v>0</v>
      </c>
      <c r="M161" s="86" t="str">
        <f t="shared" si="16"/>
        <v/>
      </c>
      <c r="N161" s="86" t="e">
        <f t="shared" si="17"/>
        <v>#N/A</v>
      </c>
      <c r="O161" s="104"/>
    </row>
    <row r="162" spans="1:15" ht="12.2" customHeight="1" x14ac:dyDescent="0.25">
      <c r="A162" s="435">
        <v>30</v>
      </c>
      <c r="B162" s="117" t="str">
        <f t="shared" si="11"/>
        <v>--</v>
      </c>
      <c r="C162" s="117" t="str">
        <f t="shared" si="12"/>
        <v>--</v>
      </c>
      <c r="D162" s="440" t="str">
        <f t="shared" si="13"/>
        <v>--</v>
      </c>
      <c r="E162" s="781" t="str">
        <f>IF(C162="--","--",IF('Részletes oszt ív'!O37="","",'Részletes oszt ív'!O37))</f>
        <v>--</v>
      </c>
      <c r="F162" s="781"/>
      <c r="G162" s="781" t="str">
        <f>IF(C162="--","--",IF('Részletes oszt ív'!P37="","",'Részletes oszt ív'!P37))</f>
        <v>--</v>
      </c>
      <c r="H162" s="781"/>
      <c r="I162" s="239" t="str">
        <f t="shared" si="14"/>
        <v>--</v>
      </c>
      <c r="K162" s="337">
        <f t="shared" si="15"/>
        <v>0</v>
      </c>
      <c r="M162" s="86" t="str">
        <f t="shared" si="16"/>
        <v/>
      </c>
      <c r="N162" s="86" t="e">
        <f t="shared" si="17"/>
        <v>#N/A</v>
      </c>
      <c r="O162" s="104"/>
    </row>
    <row r="163" spans="1:15" ht="12.2" customHeight="1" x14ac:dyDescent="0.25">
      <c r="A163" s="435">
        <v>31</v>
      </c>
      <c r="B163" s="117" t="str">
        <f t="shared" si="11"/>
        <v>--</v>
      </c>
      <c r="C163" s="117" t="str">
        <f t="shared" si="12"/>
        <v>--</v>
      </c>
      <c r="D163" s="440" t="str">
        <f t="shared" si="13"/>
        <v>--</v>
      </c>
      <c r="E163" s="781" t="str">
        <f>IF(C163="--","--",IF('Részletes oszt ív'!O38="","",'Részletes oszt ív'!O38))</f>
        <v>--</v>
      </c>
      <c r="F163" s="781"/>
      <c r="G163" s="781" t="str">
        <f>IF(C163="--","--",IF('Részletes oszt ív'!P38="","",'Részletes oszt ív'!P38))</f>
        <v>--</v>
      </c>
      <c r="H163" s="781"/>
      <c r="I163" s="239" t="str">
        <f t="shared" si="14"/>
        <v>--</v>
      </c>
      <c r="K163" s="337">
        <f t="shared" si="15"/>
        <v>0</v>
      </c>
      <c r="M163" s="86" t="str">
        <f t="shared" si="16"/>
        <v/>
      </c>
      <c r="N163" s="86" t="e">
        <f t="shared" si="17"/>
        <v>#N/A</v>
      </c>
      <c r="O163" s="104"/>
    </row>
    <row r="164" spans="1:15" ht="12.2" customHeight="1" x14ac:dyDescent="0.25">
      <c r="A164" s="435">
        <v>32</v>
      </c>
      <c r="B164" s="117" t="str">
        <f t="shared" si="11"/>
        <v>--</v>
      </c>
      <c r="C164" s="117" t="str">
        <f t="shared" si="12"/>
        <v>--</v>
      </c>
      <c r="D164" s="440" t="str">
        <f t="shared" si="13"/>
        <v>--</v>
      </c>
      <c r="E164" s="781" t="str">
        <f>IF(C164="--","--",IF('Részletes oszt ív'!O39="","",'Részletes oszt ív'!O39))</f>
        <v>--</v>
      </c>
      <c r="F164" s="781"/>
      <c r="G164" s="781" t="str">
        <f>IF(C164="--","--",IF('Részletes oszt ív'!P39="","",'Részletes oszt ív'!P39))</f>
        <v>--</v>
      </c>
      <c r="H164" s="781"/>
      <c r="I164" s="239" t="str">
        <f t="shared" si="14"/>
        <v>--</v>
      </c>
      <c r="K164" s="337">
        <f t="shared" si="15"/>
        <v>0</v>
      </c>
      <c r="M164" s="86" t="str">
        <f t="shared" si="16"/>
        <v/>
      </c>
      <c r="N164" s="86" t="e">
        <f t="shared" si="17"/>
        <v>#N/A</v>
      </c>
      <c r="O164" s="104"/>
    </row>
    <row r="165" spans="1:15" ht="12.2" customHeight="1" x14ac:dyDescent="0.25">
      <c r="A165" s="435">
        <v>33</v>
      </c>
      <c r="B165" s="117" t="str">
        <f t="shared" si="11"/>
        <v>--</v>
      </c>
      <c r="C165" s="117" t="str">
        <f t="shared" si="12"/>
        <v>--</v>
      </c>
      <c r="D165" s="440" t="str">
        <f t="shared" si="13"/>
        <v>--</v>
      </c>
      <c r="E165" s="781" t="str">
        <f>IF(C165="--","--",IF('Részletes oszt ív'!O40="","",'Részletes oszt ív'!O40))</f>
        <v>--</v>
      </c>
      <c r="F165" s="781"/>
      <c r="G165" s="781" t="str">
        <f>IF(C165="--","--",IF('Részletes oszt ív'!P40="","",'Részletes oszt ív'!P40))</f>
        <v>--</v>
      </c>
      <c r="H165" s="781"/>
      <c r="I165" s="239" t="str">
        <f t="shared" si="14"/>
        <v>--</v>
      </c>
      <c r="K165" s="337">
        <f t="shared" si="15"/>
        <v>0</v>
      </c>
      <c r="M165" s="86" t="str">
        <f t="shared" si="16"/>
        <v/>
      </c>
      <c r="N165" s="86" t="e">
        <f t="shared" si="17"/>
        <v>#N/A</v>
      </c>
      <c r="O165" s="104"/>
    </row>
    <row r="166" spans="1:15" ht="12.2" customHeight="1" thickBot="1" x14ac:dyDescent="0.3">
      <c r="A166" s="119">
        <v>34</v>
      </c>
      <c r="B166" s="241" t="str">
        <f t="shared" si="11"/>
        <v>--</v>
      </c>
      <c r="C166" s="241" t="str">
        <f t="shared" si="12"/>
        <v>--</v>
      </c>
      <c r="D166" s="242" t="str">
        <f t="shared" si="13"/>
        <v>--</v>
      </c>
      <c r="E166" s="792" t="str">
        <f>IF(C166="--","--",IF('Részletes oszt ív'!O41="","",'Részletes oszt ív'!O41))</f>
        <v>--</v>
      </c>
      <c r="F166" s="792"/>
      <c r="G166" s="792" t="str">
        <f>IF(C166="--","--",IF('Részletes oszt ív'!P41="","",'Részletes oszt ív'!P41))</f>
        <v>--</v>
      </c>
      <c r="H166" s="792"/>
      <c r="I166" s="107" t="str">
        <f t="shared" si="14"/>
        <v>--</v>
      </c>
      <c r="K166" s="337">
        <f t="shared" si="15"/>
        <v>0</v>
      </c>
      <c r="M166" s="86" t="str">
        <f t="shared" si="16"/>
        <v/>
      </c>
      <c r="N166" s="86" t="e">
        <f t="shared" si="17"/>
        <v>#N/A</v>
      </c>
      <c r="O166" s="104"/>
    </row>
    <row r="167" spans="1:15" ht="12.2" hidden="1" customHeight="1" thickBot="1" x14ac:dyDescent="0.3">
      <c r="A167" s="441">
        <v>35</v>
      </c>
      <c r="B167" s="241" t="str">
        <f t="shared" si="11"/>
        <v>--</v>
      </c>
      <c r="C167" s="241" t="str">
        <f t="shared" si="12"/>
        <v>--</v>
      </c>
      <c r="D167" s="242" t="str">
        <f t="shared" si="13"/>
        <v>--</v>
      </c>
      <c r="E167" s="793" t="str">
        <f>IF(C167="--","--",IF('Részletes oszt ív'!O42="","",'Részletes oszt ív'!O42))</f>
        <v>--</v>
      </c>
      <c r="F167" s="793"/>
      <c r="G167" s="793" t="str">
        <f>IF(C167="--","--",IF('Részletes oszt ív'!P42="","",'Részletes oszt ív'!P42))</f>
        <v>--</v>
      </c>
      <c r="H167" s="793"/>
      <c r="I167" s="243" t="str">
        <f t="shared" si="14"/>
        <v>--</v>
      </c>
      <c r="K167" s="337">
        <f>(IF(E167="",0,IF(E167="--",0,G167))*K$130)/100</f>
        <v>0</v>
      </c>
      <c r="M167" s="86" t="str">
        <f t="shared" si="16"/>
        <v/>
      </c>
      <c r="N167" s="86" t="e">
        <f t="shared" si="17"/>
        <v>#N/A</v>
      </c>
      <c r="O167" s="104"/>
    </row>
    <row r="168" spans="1:15" ht="7.5" customHeight="1" x14ac:dyDescent="0.25">
      <c r="A168" s="28"/>
      <c r="B168" s="28"/>
      <c r="C168" s="28"/>
      <c r="D168" s="28"/>
    </row>
    <row r="169" spans="1:15" x14ac:dyDescent="0.25">
      <c r="A169" s="101" t="str">
        <f>CONCATENATE('Vizsgaszerv adatai'!C$168,",  ",'Vizsgaszerv adatai'!C$166)</f>
        <v>Budapest,  2017. június 13.</v>
      </c>
      <c r="B169" s="101"/>
    </row>
    <row r="170" spans="1:15" ht="11.25" customHeight="1" x14ac:dyDescent="0.25"/>
    <row r="172" spans="1:15" ht="12" customHeight="1" x14ac:dyDescent="0.25">
      <c r="A172" s="794" t="str">
        <f>'Vizsgaszerv adatai'!C$66</f>
        <v>Ál Péter</v>
      </c>
      <c r="B172" s="794"/>
      <c r="C172" s="109" t="str">
        <f>'Vizsgaszerv adatai'!C$68</f>
        <v>Kő Pál</v>
      </c>
      <c r="D172" s="794" t="str">
        <f>'Vizsgaszerv adatai'!C$70</f>
        <v>Ács Éva</v>
      </c>
      <c r="E172" s="794"/>
      <c r="F172" s="795" t="str">
        <f>'Vizsgaszerv adatai'!C$72</f>
        <v>Nagy Anikó</v>
      </c>
      <c r="G172" s="795"/>
      <c r="H172" s="795" t="str">
        <f>'Vizsgaszerv adatai'!C$74</f>
        <v>Szél Evelin</v>
      </c>
      <c r="I172" s="795"/>
    </row>
    <row r="173" spans="1:15" ht="10.5" customHeight="1" x14ac:dyDescent="0.25">
      <c r="A173" s="794" t="str">
        <f>'Vizsgaszerv adatai'!B$66</f>
        <v>vb. elnöke</v>
      </c>
      <c r="B173" s="794"/>
      <c r="C173" s="102" t="str">
        <f>'Vizsgaszerv adatai'!B$68</f>
        <v>vb. tagja</v>
      </c>
      <c r="D173" s="794" t="str">
        <f>'Vizsgaszerv adatai'!B$70</f>
        <v>vb. tagja</v>
      </c>
      <c r="E173" s="794"/>
      <c r="F173" s="795" t="str">
        <f>'Vizsgaszerv adatai'!B$72</f>
        <v>vb. tagja</v>
      </c>
      <c r="G173" s="795"/>
      <c r="H173" s="795" t="str">
        <f>'Vizsgaszerv adatai'!B$74</f>
        <v>jegyző</v>
      </c>
      <c r="I173" s="795"/>
    </row>
    <row r="176" spans="1:15" ht="12" customHeight="1" x14ac:dyDescent="0.25">
      <c r="A176" s="804" t="str">
        <f>IF('Vizsgaszerv adatai'!C$87="","",'Vizsgaszerv adatai'!C$87)</f>
        <v>Tóth István</v>
      </c>
      <c r="B176" s="804"/>
      <c r="C176" s="110" t="str">
        <f>IF('Vizsgaszerv adatai'!C$89="","",'Vizsgaszerv adatai'!C$89)</f>
        <v/>
      </c>
      <c r="D176" s="803" t="str">
        <f>IF('Vizsgaszerv adatai'!C$91="","",'Vizsgaszerv adatai'!C$91)</f>
        <v/>
      </c>
      <c r="E176" s="803"/>
      <c r="F176" s="802" t="str">
        <f>IF('Vizsgaszerv adatai'!C$93="","",'Vizsgaszerv adatai'!C$93)</f>
        <v/>
      </c>
      <c r="G176" s="802"/>
      <c r="H176" s="802" t="str">
        <f>IF('Vizsgaszerv adatai'!C$95="","",'Vizsgaszerv adatai'!C$95)</f>
        <v/>
      </c>
      <c r="I176" s="802"/>
    </row>
    <row r="177" spans="1:17" ht="10.5" customHeight="1" x14ac:dyDescent="0.25">
      <c r="A177" s="802" t="str">
        <f>IF('Vizsgaszerv adatai'!C$87="","","szakértő")</f>
        <v>szakértő</v>
      </c>
      <c r="B177" s="802"/>
      <c r="C177" s="110" t="str">
        <f>IF('Vizsgaszerv adatai'!C$89="","","szakértő")</f>
        <v/>
      </c>
      <c r="D177" s="803" t="str">
        <f>IF('Vizsgaszerv adatai'!C$91="","","szakértő")</f>
        <v/>
      </c>
      <c r="E177" s="803"/>
      <c r="F177" s="802" t="str">
        <f>IF('Vizsgaszerv adatai'!C$93="","","szakértő")</f>
        <v/>
      </c>
      <c r="G177" s="802"/>
      <c r="H177" s="802" t="str">
        <f>IF('Vizsgaszerv adatai'!C$95="","","szakértő")</f>
        <v/>
      </c>
      <c r="I177" s="802"/>
    </row>
    <row r="178" spans="1:17" x14ac:dyDescent="0.25">
      <c r="A178" s="669" t="str">
        <f>A1</f>
        <v>Aranykalászos gazda      Gyakorlati vizsga</v>
      </c>
      <c r="B178" s="669"/>
      <c r="C178" s="669"/>
      <c r="D178" s="669"/>
      <c r="E178" s="669"/>
      <c r="F178" s="669"/>
      <c r="G178" s="669"/>
      <c r="H178" s="669"/>
      <c r="I178" s="669"/>
      <c r="J178" s="6">
        <v>4</v>
      </c>
    </row>
    <row r="179" spans="1:17" ht="30.75" customHeight="1" x14ac:dyDescent="0.25">
      <c r="A179" s="808" t="s">
        <v>7465</v>
      </c>
      <c r="B179" s="808"/>
      <c r="C179" s="809" t="str">
        <f>CONCATENATE('Vizsgaszerv adatai'!C$170,"  ",'Vizsgaszerv adatai'!C$172,"  ",'Vizsgaszerv adatai'!C$178,";  ",'Vizsgaszerv adatai'!C$180)</f>
        <v xml:space="preserve">Arany János Mezőgazdasági Iskola  1122 Budapest, Levendula út 25.  ;  </v>
      </c>
      <c r="D179" s="809"/>
      <c r="E179" s="809"/>
      <c r="F179" s="809"/>
      <c r="G179" s="809"/>
      <c r="H179" s="809"/>
      <c r="I179" s="809"/>
    </row>
    <row r="180" spans="1:17" ht="7.5" customHeight="1" x14ac:dyDescent="0.25">
      <c r="A180" s="733"/>
      <c r="B180" s="733"/>
    </row>
    <row r="181" spans="1:17" ht="27" customHeight="1" x14ac:dyDescent="0.25">
      <c r="A181" s="805" t="s">
        <v>7464</v>
      </c>
      <c r="B181" s="805"/>
      <c r="C181" s="806" t="str">
        <f>'Szakképesítés adatai'!B$37</f>
        <v>-</v>
      </c>
      <c r="D181" s="806"/>
      <c r="E181" s="806"/>
      <c r="F181" s="806"/>
      <c r="G181" s="806"/>
      <c r="H181" s="806"/>
      <c r="I181" s="806"/>
    </row>
    <row r="182" spans="1:17" x14ac:dyDescent="0.25">
      <c r="C182" s="806"/>
      <c r="D182" s="806"/>
      <c r="E182" s="806"/>
      <c r="F182" s="806"/>
      <c r="G182" s="806"/>
      <c r="H182" s="806"/>
      <c r="I182" s="806"/>
    </row>
    <row r="183" spans="1:17" x14ac:dyDescent="0.25">
      <c r="C183" s="806"/>
      <c r="D183" s="806"/>
      <c r="E183" s="806"/>
      <c r="F183" s="806"/>
      <c r="G183" s="806"/>
      <c r="H183" s="806"/>
      <c r="I183" s="806"/>
    </row>
    <row r="184" spans="1:17" x14ac:dyDescent="0.25">
      <c r="C184" s="806"/>
      <c r="D184" s="806"/>
      <c r="E184" s="806"/>
      <c r="F184" s="806"/>
      <c r="G184" s="806"/>
      <c r="H184" s="806"/>
      <c r="I184" s="806"/>
    </row>
    <row r="185" spans="1:17" x14ac:dyDescent="0.25">
      <c r="C185" s="806"/>
      <c r="D185" s="806"/>
      <c r="E185" s="806"/>
      <c r="F185" s="806"/>
      <c r="G185" s="806"/>
      <c r="H185" s="806"/>
      <c r="I185" s="806"/>
    </row>
    <row r="186" spans="1:17" x14ac:dyDescent="0.25">
      <c r="C186" s="806"/>
      <c r="D186" s="806"/>
      <c r="E186" s="806"/>
      <c r="F186" s="806"/>
      <c r="G186" s="806"/>
      <c r="H186" s="806"/>
      <c r="I186" s="806"/>
    </row>
    <row r="187" spans="1:17" x14ac:dyDescent="0.25">
      <c r="C187" s="806"/>
      <c r="D187" s="806"/>
      <c r="E187" s="806"/>
      <c r="F187" s="806"/>
      <c r="G187" s="806"/>
      <c r="H187" s="806"/>
      <c r="I187" s="806"/>
    </row>
    <row r="188" spans="1:17" x14ac:dyDescent="0.25">
      <c r="C188" s="806"/>
      <c r="D188" s="806"/>
      <c r="E188" s="806"/>
      <c r="F188" s="806"/>
      <c r="G188" s="806"/>
      <c r="H188" s="806"/>
      <c r="I188" s="806"/>
    </row>
    <row r="189" spans="1:17" ht="15" customHeight="1" x14ac:dyDescent="0.25">
      <c r="A189" s="807" t="s">
        <v>7504</v>
      </c>
      <c r="B189" s="807"/>
      <c r="C189" s="123" t="str">
        <f>'Szakképesítés adatai'!J$37</f>
        <v>-</v>
      </c>
      <c r="D189" s="120"/>
      <c r="E189" s="123"/>
      <c r="F189" s="121"/>
      <c r="G189" s="811" t="s">
        <v>7505</v>
      </c>
      <c r="H189" s="811"/>
      <c r="I189" s="124" t="str">
        <f>'Szakképesítés adatai'!K$37</f>
        <v>-</v>
      </c>
      <c r="K189" s="5">
        <f>IF(I189="-",0,I189)</f>
        <v>0</v>
      </c>
    </row>
    <row r="190" spans="1:17" ht="9" customHeight="1" thickBot="1" x14ac:dyDescent="0.3">
      <c r="A190" s="111"/>
      <c r="B190" s="111"/>
      <c r="C190" s="116"/>
      <c r="D190" s="112"/>
      <c r="E190" s="115"/>
      <c r="F190" s="102"/>
      <c r="G190" s="115"/>
      <c r="H190" s="113"/>
      <c r="I190" s="114"/>
    </row>
    <row r="191" spans="1:17" ht="15.75" thickBot="1" x14ac:dyDescent="0.3">
      <c r="A191" s="562" t="s">
        <v>7466</v>
      </c>
      <c r="B191" s="563" t="s">
        <v>7467</v>
      </c>
      <c r="C191" s="563" t="s">
        <v>7468</v>
      </c>
      <c r="D191" s="563" t="s">
        <v>7469</v>
      </c>
      <c r="E191" s="782" t="s">
        <v>7470</v>
      </c>
      <c r="F191" s="784"/>
      <c r="G191" s="782" t="s">
        <v>7471</v>
      </c>
      <c r="H191" s="784"/>
      <c r="I191" s="564" t="s">
        <v>7472</v>
      </c>
      <c r="J191" s="103"/>
      <c r="M191" s="86"/>
      <c r="N191" s="86"/>
      <c r="O191" s="105"/>
    </row>
    <row r="192" spans="1:17" ht="12.2" customHeight="1" x14ac:dyDescent="0.25">
      <c r="A192" s="433">
        <v>1</v>
      </c>
      <c r="B192" s="240" t="str">
        <f>IF(C$181="-","--",B15)</f>
        <v>--</v>
      </c>
      <c r="C192" s="240" t="str">
        <f>IF(C$181="-","--",C15)</f>
        <v>--</v>
      </c>
      <c r="D192" s="438" t="str">
        <f>IF(C$181="-","--",D15)</f>
        <v>--</v>
      </c>
      <c r="E192" s="814" t="str">
        <f>IF(C192="--","--",IF('Részletes oszt ív'!Q8="","",'Részletes oszt ív'!Q8))</f>
        <v>--</v>
      </c>
      <c r="F192" s="814"/>
      <c r="G192" s="814" t="str">
        <f>IF(C192="--","--",IF('Részletes oszt ív'!R8="","",'Részletes oszt ív'!R8))</f>
        <v>--</v>
      </c>
      <c r="H192" s="814"/>
      <c r="I192" s="238" t="str">
        <f>IF(C$181="-","--",IF(C192="--","--",IF(G192="","",IF(G192="n","nem vizsgázott",CONCATENATE(N192," (",M192,")")))))</f>
        <v>--</v>
      </c>
      <c r="K192" s="337">
        <f>(IF(E192="",0,IF(E192="--",0,G192))*K$189)/100</f>
        <v>0</v>
      </c>
      <c r="M192" s="26" t="str">
        <f>IF(C$181="-","",G192)</f>
        <v/>
      </c>
      <c r="N192" s="26" t="e">
        <f>VLOOKUP(M192,$P$15:$Q$19,2)</f>
        <v>#N/A</v>
      </c>
      <c r="O192" s="106"/>
      <c r="P192" s="26">
        <v>1</v>
      </c>
      <c r="Q192" s="26" t="s">
        <v>7475</v>
      </c>
    </row>
    <row r="193" spans="1:17" ht="12.2" customHeight="1" x14ac:dyDescent="0.25">
      <c r="A193" s="435">
        <v>2</v>
      </c>
      <c r="B193" s="117" t="str">
        <f t="shared" ref="B193:B226" si="18">IF(C$181="-","--",B16)</f>
        <v>--</v>
      </c>
      <c r="C193" s="117" t="str">
        <f t="shared" ref="C193:C226" si="19">IF(C$181="-","--",C16)</f>
        <v>--</v>
      </c>
      <c r="D193" s="440" t="str">
        <f t="shared" ref="D193:D226" si="20">IF(C$181="-","--",D16)</f>
        <v>--</v>
      </c>
      <c r="E193" s="781" t="str">
        <f>IF(C193="--","--",IF('Részletes oszt ív'!Q9="","",'Részletes oszt ív'!Q9))</f>
        <v>--</v>
      </c>
      <c r="F193" s="781"/>
      <c r="G193" s="781" t="str">
        <f>IF(C193="--","--",IF('Részletes oszt ív'!R9="","",'Részletes oszt ív'!R9))</f>
        <v>--</v>
      </c>
      <c r="H193" s="781"/>
      <c r="I193" s="239" t="str">
        <f t="shared" ref="I193:I226" si="21">IF(C$181="-","--",IF(C193="--","--",IF(G193="","",IF(G193="n","nem vizsgázott",CONCATENATE(N193," (",M193,")")))))</f>
        <v>--</v>
      </c>
      <c r="K193" s="337">
        <f t="shared" ref="K193:K226" si="22">(IF(E193="",0,IF(E193="--",0,G193))*K$189)/100</f>
        <v>0</v>
      </c>
      <c r="M193" s="26" t="str">
        <f t="shared" ref="M193:M226" si="23">IF(C$181="-","",G193)</f>
        <v/>
      </c>
      <c r="N193" s="26" t="e">
        <f t="shared" ref="N193:N226" si="24">VLOOKUP(M193,$P$15:$Q$19,2)</f>
        <v>#N/A</v>
      </c>
      <c r="O193" s="106"/>
      <c r="P193" s="26">
        <v>2</v>
      </c>
      <c r="Q193" s="26" t="s">
        <v>7476</v>
      </c>
    </row>
    <row r="194" spans="1:17" ht="12.2" customHeight="1" x14ac:dyDescent="0.25">
      <c r="A194" s="435">
        <v>3</v>
      </c>
      <c r="B194" s="117" t="str">
        <f t="shared" si="18"/>
        <v>--</v>
      </c>
      <c r="C194" s="117" t="str">
        <f t="shared" si="19"/>
        <v>--</v>
      </c>
      <c r="D194" s="440" t="str">
        <f t="shared" si="20"/>
        <v>--</v>
      </c>
      <c r="E194" s="781" t="str">
        <f>IF(C194="--","--",IF('Részletes oszt ív'!Q10="","",'Részletes oszt ív'!Q10))</f>
        <v>--</v>
      </c>
      <c r="F194" s="781"/>
      <c r="G194" s="781" t="str">
        <f>IF(C194="--","--",IF('Részletes oszt ív'!R10="","",'Részletes oszt ív'!R10))</f>
        <v>--</v>
      </c>
      <c r="H194" s="781"/>
      <c r="I194" s="239" t="str">
        <f t="shared" si="21"/>
        <v>--</v>
      </c>
      <c r="K194" s="337">
        <f t="shared" si="22"/>
        <v>0</v>
      </c>
      <c r="M194" s="26" t="str">
        <f t="shared" si="23"/>
        <v/>
      </c>
      <c r="N194" s="26" t="e">
        <f t="shared" si="24"/>
        <v>#N/A</v>
      </c>
      <c r="O194" s="106"/>
      <c r="P194" s="26">
        <v>3</v>
      </c>
      <c r="Q194" s="26" t="s">
        <v>7477</v>
      </c>
    </row>
    <row r="195" spans="1:17" ht="12.2" customHeight="1" x14ac:dyDescent="0.25">
      <c r="A195" s="435">
        <v>4</v>
      </c>
      <c r="B195" s="117" t="str">
        <f t="shared" si="18"/>
        <v>--</v>
      </c>
      <c r="C195" s="117" t="str">
        <f t="shared" si="19"/>
        <v>--</v>
      </c>
      <c r="D195" s="440" t="str">
        <f t="shared" si="20"/>
        <v>--</v>
      </c>
      <c r="E195" s="781" t="str">
        <f>IF(C195="--","--",IF('Részletes oszt ív'!Q11="","",'Részletes oszt ív'!Q11))</f>
        <v>--</v>
      </c>
      <c r="F195" s="781"/>
      <c r="G195" s="781" t="str">
        <f>IF(C195="--","--",IF('Részletes oszt ív'!R11="","",'Részletes oszt ív'!R11))</f>
        <v>--</v>
      </c>
      <c r="H195" s="781"/>
      <c r="I195" s="239" t="str">
        <f t="shared" si="21"/>
        <v>--</v>
      </c>
      <c r="K195" s="337">
        <f t="shared" si="22"/>
        <v>0</v>
      </c>
      <c r="M195" s="26" t="str">
        <f t="shared" si="23"/>
        <v/>
      </c>
      <c r="N195" s="26" t="e">
        <f t="shared" si="24"/>
        <v>#N/A</v>
      </c>
      <c r="O195" s="106"/>
      <c r="P195" s="26">
        <v>4</v>
      </c>
      <c r="Q195" s="26" t="s">
        <v>7478</v>
      </c>
    </row>
    <row r="196" spans="1:17" ht="12.2" customHeight="1" x14ac:dyDescent="0.25">
      <c r="A196" s="435">
        <v>5</v>
      </c>
      <c r="B196" s="117" t="str">
        <f t="shared" si="18"/>
        <v>--</v>
      </c>
      <c r="C196" s="117" t="str">
        <f t="shared" si="19"/>
        <v>--</v>
      </c>
      <c r="D196" s="440" t="str">
        <f t="shared" si="20"/>
        <v>--</v>
      </c>
      <c r="E196" s="781" t="str">
        <f>IF(C196="--","--",IF('Részletes oszt ív'!Q12="","",'Részletes oszt ív'!Q12))</f>
        <v>--</v>
      </c>
      <c r="F196" s="781"/>
      <c r="G196" s="781" t="str">
        <f>IF(C196="--","--",IF('Részletes oszt ív'!R12="","",'Részletes oszt ív'!R12))</f>
        <v>--</v>
      </c>
      <c r="H196" s="781"/>
      <c r="I196" s="239" t="str">
        <f t="shared" si="21"/>
        <v>--</v>
      </c>
      <c r="K196" s="337">
        <f t="shared" si="22"/>
        <v>0</v>
      </c>
      <c r="M196" s="26" t="str">
        <f t="shared" si="23"/>
        <v/>
      </c>
      <c r="N196" s="26" t="e">
        <f t="shared" si="24"/>
        <v>#N/A</v>
      </c>
      <c r="O196" s="106"/>
      <c r="P196" s="26">
        <v>5</v>
      </c>
      <c r="Q196" s="26" t="s">
        <v>7479</v>
      </c>
    </row>
    <row r="197" spans="1:17" ht="12.2" customHeight="1" x14ac:dyDescent="0.25">
      <c r="A197" s="435">
        <v>6</v>
      </c>
      <c r="B197" s="117" t="str">
        <f t="shared" si="18"/>
        <v>--</v>
      </c>
      <c r="C197" s="117" t="str">
        <f t="shared" si="19"/>
        <v>--</v>
      </c>
      <c r="D197" s="440" t="str">
        <f t="shared" si="20"/>
        <v>--</v>
      </c>
      <c r="E197" s="781" t="str">
        <f>IF(C197="--","--",IF('Részletes oszt ív'!Q13="","",'Részletes oszt ív'!Q13))</f>
        <v>--</v>
      </c>
      <c r="F197" s="781"/>
      <c r="G197" s="781" t="str">
        <f>IF(C197="--","--",IF('Részletes oszt ív'!R13="","",'Részletes oszt ív'!R13))</f>
        <v>--</v>
      </c>
      <c r="H197" s="781"/>
      <c r="I197" s="239" t="str">
        <f t="shared" si="21"/>
        <v>--</v>
      </c>
      <c r="K197" s="337">
        <f t="shared" si="22"/>
        <v>0</v>
      </c>
      <c r="M197" s="26" t="str">
        <f t="shared" si="23"/>
        <v/>
      </c>
      <c r="N197" s="26" t="e">
        <f t="shared" si="24"/>
        <v>#N/A</v>
      </c>
      <c r="O197" s="104"/>
    </row>
    <row r="198" spans="1:17" ht="12.2" customHeight="1" x14ac:dyDescent="0.25">
      <c r="A198" s="435">
        <v>7</v>
      </c>
      <c r="B198" s="117" t="str">
        <f t="shared" si="18"/>
        <v>--</v>
      </c>
      <c r="C198" s="117" t="str">
        <f t="shared" si="19"/>
        <v>--</v>
      </c>
      <c r="D198" s="440" t="str">
        <f t="shared" si="20"/>
        <v>--</v>
      </c>
      <c r="E198" s="781" t="str">
        <f>IF(C198="--","--",IF('Részletes oszt ív'!Q14="","",'Részletes oszt ív'!Q14))</f>
        <v>--</v>
      </c>
      <c r="F198" s="781"/>
      <c r="G198" s="781" t="str">
        <f>IF(C198="--","--",IF('Részletes oszt ív'!R14="","",'Részletes oszt ív'!R14))</f>
        <v>--</v>
      </c>
      <c r="H198" s="781"/>
      <c r="I198" s="239" t="str">
        <f t="shared" si="21"/>
        <v>--</v>
      </c>
      <c r="K198" s="337">
        <f t="shared" si="22"/>
        <v>0</v>
      </c>
      <c r="M198" s="26" t="str">
        <f t="shared" si="23"/>
        <v/>
      </c>
      <c r="N198" s="26" t="e">
        <f t="shared" si="24"/>
        <v>#N/A</v>
      </c>
      <c r="O198" s="104"/>
    </row>
    <row r="199" spans="1:17" ht="12.2" customHeight="1" x14ac:dyDescent="0.25">
      <c r="A199" s="435">
        <v>8</v>
      </c>
      <c r="B199" s="117" t="str">
        <f t="shared" si="18"/>
        <v>--</v>
      </c>
      <c r="C199" s="117" t="str">
        <f t="shared" si="19"/>
        <v>--</v>
      </c>
      <c r="D199" s="440" t="str">
        <f t="shared" si="20"/>
        <v>--</v>
      </c>
      <c r="E199" s="781" t="str">
        <f>IF(C199="--","--",IF('Részletes oszt ív'!Q15="","",'Részletes oszt ív'!Q15))</f>
        <v>--</v>
      </c>
      <c r="F199" s="781"/>
      <c r="G199" s="781" t="str">
        <f>IF(C199="--","--",IF('Részletes oszt ív'!R15="","",'Részletes oszt ív'!R15))</f>
        <v>--</v>
      </c>
      <c r="H199" s="781"/>
      <c r="I199" s="239" t="str">
        <f t="shared" si="21"/>
        <v>--</v>
      </c>
      <c r="K199" s="337">
        <f t="shared" si="22"/>
        <v>0</v>
      </c>
      <c r="M199" s="26" t="str">
        <f t="shared" si="23"/>
        <v/>
      </c>
      <c r="N199" s="26" t="e">
        <f t="shared" si="24"/>
        <v>#N/A</v>
      </c>
      <c r="O199" s="104"/>
    </row>
    <row r="200" spans="1:17" ht="12.2" customHeight="1" x14ac:dyDescent="0.25">
      <c r="A200" s="435">
        <v>9</v>
      </c>
      <c r="B200" s="117" t="str">
        <f t="shared" si="18"/>
        <v>--</v>
      </c>
      <c r="C200" s="117" t="str">
        <f t="shared" si="19"/>
        <v>--</v>
      </c>
      <c r="D200" s="440" t="str">
        <f t="shared" si="20"/>
        <v>--</v>
      </c>
      <c r="E200" s="781" t="str">
        <f>IF(C200="--","--",IF('Részletes oszt ív'!Q16="","",'Részletes oszt ív'!Q16))</f>
        <v>--</v>
      </c>
      <c r="F200" s="781"/>
      <c r="G200" s="781" t="str">
        <f>IF(C200="--","--",IF('Részletes oszt ív'!R16="","",'Részletes oszt ív'!R16))</f>
        <v>--</v>
      </c>
      <c r="H200" s="781"/>
      <c r="I200" s="239" t="str">
        <f t="shared" si="21"/>
        <v>--</v>
      </c>
      <c r="K200" s="337">
        <f t="shared" si="22"/>
        <v>0</v>
      </c>
      <c r="M200" s="26" t="str">
        <f t="shared" si="23"/>
        <v/>
      </c>
      <c r="N200" s="26" t="e">
        <f t="shared" si="24"/>
        <v>#N/A</v>
      </c>
      <c r="O200" s="104"/>
    </row>
    <row r="201" spans="1:17" ht="12.2" customHeight="1" x14ac:dyDescent="0.25">
      <c r="A201" s="435">
        <v>10</v>
      </c>
      <c r="B201" s="117" t="str">
        <f t="shared" si="18"/>
        <v>--</v>
      </c>
      <c r="C201" s="117" t="str">
        <f t="shared" si="19"/>
        <v>--</v>
      </c>
      <c r="D201" s="440" t="str">
        <f t="shared" si="20"/>
        <v>--</v>
      </c>
      <c r="E201" s="781" t="str">
        <f>IF(C201="--","--",IF('Részletes oszt ív'!Q17="","",'Részletes oszt ív'!Q17))</f>
        <v>--</v>
      </c>
      <c r="F201" s="781"/>
      <c r="G201" s="781" t="str">
        <f>IF(C201="--","--",IF('Részletes oszt ív'!R17="","",'Részletes oszt ív'!R17))</f>
        <v>--</v>
      </c>
      <c r="H201" s="781"/>
      <c r="I201" s="239" t="str">
        <f t="shared" si="21"/>
        <v>--</v>
      </c>
      <c r="K201" s="337">
        <f t="shared" si="22"/>
        <v>0</v>
      </c>
      <c r="M201" s="26" t="str">
        <f t="shared" si="23"/>
        <v/>
      </c>
      <c r="N201" s="26" t="e">
        <f t="shared" si="24"/>
        <v>#N/A</v>
      </c>
      <c r="O201" s="104"/>
    </row>
    <row r="202" spans="1:17" ht="12.2" customHeight="1" x14ac:dyDescent="0.25">
      <c r="A202" s="435">
        <v>11</v>
      </c>
      <c r="B202" s="117" t="str">
        <f t="shared" si="18"/>
        <v>--</v>
      </c>
      <c r="C202" s="117" t="str">
        <f t="shared" si="19"/>
        <v>--</v>
      </c>
      <c r="D202" s="440" t="str">
        <f t="shared" si="20"/>
        <v>--</v>
      </c>
      <c r="E202" s="781" t="str">
        <f>IF(C202="--","--",IF('Részletes oszt ív'!Q18="","",'Részletes oszt ív'!Q18))</f>
        <v>--</v>
      </c>
      <c r="F202" s="781"/>
      <c r="G202" s="781" t="str">
        <f>IF(C202="--","--",IF('Részletes oszt ív'!R18="","",'Részletes oszt ív'!R18))</f>
        <v>--</v>
      </c>
      <c r="H202" s="781"/>
      <c r="I202" s="239" t="str">
        <f t="shared" si="21"/>
        <v>--</v>
      </c>
      <c r="K202" s="337">
        <f t="shared" si="22"/>
        <v>0</v>
      </c>
      <c r="M202" s="26" t="str">
        <f t="shared" si="23"/>
        <v/>
      </c>
      <c r="N202" s="26" t="e">
        <f t="shared" si="24"/>
        <v>#N/A</v>
      </c>
      <c r="O202" s="104"/>
    </row>
    <row r="203" spans="1:17" ht="12.2" customHeight="1" x14ac:dyDescent="0.25">
      <c r="A203" s="435">
        <v>12</v>
      </c>
      <c r="B203" s="117" t="str">
        <f t="shared" si="18"/>
        <v>--</v>
      </c>
      <c r="C203" s="117" t="str">
        <f t="shared" si="19"/>
        <v>--</v>
      </c>
      <c r="D203" s="440" t="str">
        <f t="shared" si="20"/>
        <v>--</v>
      </c>
      <c r="E203" s="781" t="str">
        <f>IF(C203="--","--",IF('Részletes oszt ív'!Q19="","",'Részletes oszt ív'!Q19))</f>
        <v>--</v>
      </c>
      <c r="F203" s="781"/>
      <c r="G203" s="781" t="str">
        <f>IF(C203="--","--",IF('Részletes oszt ív'!R19="","",'Részletes oszt ív'!R19))</f>
        <v>--</v>
      </c>
      <c r="H203" s="781"/>
      <c r="I203" s="239" t="str">
        <f t="shared" si="21"/>
        <v>--</v>
      </c>
      <c r="K203" s="337">
        <f t="shared" si="22"/>
        <v>0</v>
      </c>
      <c r="M203" s="26" t="str">
        <f t="shared" si="23"/>
        <v/>
      </c>
      <c r="N203" s="26" t="e">
        <f t="shared" si="24"/>
        <v>#N/A</v>
      </c>
      <c r="O203" s="104"/>
    </row>
    <row r="204" spans="1:17" ht="12.2" customHeight="1" x14ac:dyDescent="0.25">
      <c r="A204" s="435">
        <v>13</v>
      </c>
      <c r="B204" s="117" t="str">
        <f t="shared" si="18"/>
        <v>--</v>
      </c>
      <c r="C204" s="117" t="str">
        <f t="shared" si="19"/>
        <v>--</v>
      </c>
      <c r="D204" s="440" t="str">
        <f t="shared" si="20"/>
        <v>--</v>
      </c>
      <c r="E204" s="781" t="str">
        <f>IF(C204="--","--",IF('Részletes oszt ív'!Q20="","",'Részletes oszt ív'!Q20))</f>
        <v>--</v>
      </c>
      <c r="F204" s="781"/>
      <c r="G204" s="781" t="str">
        <f>IF(C204="--","--",IF('Részletes oszt ív'!R20="","",'Részletes oszt ív'!R20))</f>
        <v>--</v>
      </c>
      <c r="H204" s="781"/>
      <c r="I204" s="239" t="str">
        <f t="shared" si="21"/>
        <v>--</v>
      </c>
      <c r="K204" s="337">
        <f t="shared" si="22"/>
        <v>0</v>
      </c>
      <c r="M204" s="26" t="str">
        <f t="shared" si="23"/>
        <v/>
      </c>
      <c r="N204" s="26" t="e">
        <f t="shared" si="24"/>
        <v>#N/A</v>
      </c>
      <c r="O204" s="104"/>
    </row>
    <row r="205" spans="1:17" ht="12.2" customHeight="1" x14ac:dyDescent="0.25">
      <c r="A205" s="435">
        <v>14</v>
      </c>
      <c r="B205" s="117" t="str">
        <f t="shared" si="18"/>
        <v>--</v>
      </c>
      <c r="C205" s="117" t="str">
        <f t="shared" si="19"/>
        <v>--</v>
      </c>
      <c r="D205" s="440" t="str">
        <f t="shared" si="20"/>
        <v>--</v>
      </c>
      <c r="E205" s="781" t="str">
        <f>IF(C205="--","--",IF('Részletes oszt ív'!Q21="","",'Részletes oszt ív'!Q21))</f>
        <v>--</v>
      </c>
      <c r="F205" s="781"/>
      <c r="G205" s="781" t="str">
        <f>IF(C205="--","--",IF('Részletes oszt ív'!R21="","",'Részletes oszt ív'!R21))</f>
        <v>--</v>
      </c>
      <c r="H205" s="781"/>
      <c r="I205" s="239" t="str">
        <f t="shared" si="21"/>
        <v>--</v>
      </c>
      <c r="K205" s="337">
        <f t="shared" si="22"/>
        <v>0</v>
      </c>
      <c r="M205" s="26" t="str">
        <f t="shared" si="23"/>
        <v/>
      </c>
      <c r="N205" s="26" t="e">
        <f t="shared" si="24"/>
        <v>#N/A</v>
      </c>
      <c r="O205" s="104"/>
    </row>
    <row r="206" spans="1:17" ht="12.2" customHeight="1" x14ac:dyDescent="0.25">
      <c r="A206" s="435">
        <v>15</v>
      </c>
      <c r="B206" s="117" t="str">
        <f t="shared" si="18"/>
        <v>--</v>
      </c>
      <c r="C206" s="117" t="str">
        <f t="shared" si="19"/>
        <v>--</v>
      </c>
      <c r="D206" s="440" t="str">
        <f t="shared" si="20"/>
        <v>--</v>
      </c>
      <c r="E206" s="781" t="str">
        <f>IF(C206="--","--",IF('Részletes oszt ív'!Q22="","",'Részletes oszt ív'!Q22))</f>
        <v>--</v>
      </c>
      <c r="F206" s="781"/>
      <c r="G206" s="781" t="str">
        <f>IF(C206="--","--",IF('Részletes oszt ív'!R22="","",'Részletes oszt ív'!R22))</f>
        <v>--</v>
      </c>
      <c r="H206" s="781"/>
      <c r="I206" s="239" t="str">
        <f t="shared" si="21"/>
        <v>--</v>
      </c>
      <c r="K206" s="337">
        <f t="shared" si="22"/>
        <v>0</v>
      </c>
      <c r="M206" s="26" t="str">
        <f t="shared" si="23"/>
        <v/>
      </c>
      <c r="N206" s="26" t="e">
        <f t="shared" si="24"/>
        <v>#N/A</v>
      </c>
      <c r="O206" s="104"/>
    </row>
    <row r="207" spans="1:17" ht="12.2" customHeight="1" x14ac:dyDescent="0.25">
      <c r="A207" s="435">
        <v>16</v>
      </c>
      <c r="B207" s="117" t="str">
        <f t="shared" si="18"/>
        <v>--</v>
      </c>
      <c r="C207" s="117" t="str">
        <f t="shared" si="19"/>
        <v>--</v>
      </c>
      <c r="D207" s="440" t="str">
        <f t="shared" si="20"/>
        <v>--</v>
      </c>
      <c r="E207" s="781" t="str">
        <f>IF(C207="--","--",IF('Részletes oszt ív'!Q23="","",'Részletes oszt ív'!Q23))</f>
        <v>--</v>
      </c>
      <c r="F207" s="781"/>
      <c r="G207" s="781" t="str">
        <f>IF(C207="--","--",IF('Részletes oszt ív'!R23="","",'Részletes oszt ív'!R23))</f>
        <v>--</v>
      </c>
      <c r="H207" s="781"/>
      <c r="I207" s="239" t="str">
        <f t="shared" si="21"/>
        <v>--</v>
      </c>
      <c r="K207" s="337">
        <f t="shared" si="22"/>
        <v>0</v>
      </c>
      <c r="M207" s="26" t="str">
        <f t="shared" si="23"/>
        <v/>
      </c>
      <c r="N207" s="26" t="e">
        <f t="shared" si="24"/>
        <v>#N/A</v>
      </c>
      <c r="O207" s="104"/>
    </row>
    <row r="208" spans="1:17" ht="12.2" customHeight="1" x14ac:dyDescent="0.25">
      <c r="A208" s="435">
        <v>17</v>
      </c>
      <c r="B208" s="117" t="str">
        <f t="shared" si="18"/>
        <v>--</v>
      </c>
      <c r="C208" s="117" t="str">
        <f t="shared" si="19"/>
        <v>--</v>
      </c>
      <c r="D208" s="440" t="str">
        <f t="shared" si="20"/>
        <v>--</v>
      </c>
      <c r="E208" s="781" t="str">
        <f>IF(C208="--","--",IF('Részletes oszt ív'!Q24="","",'Részletes oszt ív'!Q24))</f>
        <v>--</v>
      </c>
      <c r="F208" s="781"/>
      <c r="G208" s="781" t="str">
        <f>IF(C208="--","--",IF('Részletes oszt ív'!R24="","",'Részletes oszt ív'!R24))</f>
        <v>--</v>
      </c>
      <c r="H208" s="781"/>
      <c r="I208" s="239" t="str">
        <f t="shared" si="21"/>
        <v>--</v>
      </c>
      <c r="K208" s="337">
        <f t="shared" si="22"/>
        <v>0</v>
      </c>
      <c r="M208" s="26" t="str">
        <f t="shared" si="23"/>
        <v/>
      </c>
      <c r="N208" s="26" t="e">
        <f t="shared" si="24"/>
        <v>#N/A</v>
      </c>
      <c r="O208" s="104"/>
    </row>
    <row r="209" spans="1:15" ht="12.2" customHeight="1" x14ac:dyDescent="0.25">
      <c r="A209" s="435">
        <v>18</v>
      </c>
      <c r="B209" s="117" t="str">
        <f t="shared" si="18"/>
        <v>--</v>
      </c>
      <c r="C209" s="117" t="str">
        <f t="shared" si="19"/>
        <v>--</v>
      </c>
      <c r="D209" s="440" t="str">
        <f t="shared" si="20"/>
        <v>--</v>
      </c>
      <c r="E209" s="781" t="str">
        <f>IF(C209="--","--",IF('Részletes oszt ív'!Q25="","",'Részletes oszt ív'!Q25))</f>
        <v>--</v>
      </c>
      <c r="F209" s="781"/>
      <c r="G209" s="781" t="str">
        <f>IF(C209="--","--",IF('Részletes oszt ív'!R25="","",'Részletes oszt ív'!R25))</f>
        <v>--</v>
      </c>
      <c r="H209" s="781"/>
      <c r="I209" s="239" t="str">
        <f t="shared" si="21"/>
        <v>--</v>
      </c>
      <c r="K209" s="337">
        <f t="shared" si="22"/>
        <v>0</v>
      </c>
      <c r="M209" s="26" t="str">
        <f t="shared" si="23"/>
        <v/>
      </c>
      <c r="N209" s="26" t="e">
        <f t="shared" si="24"/>
        <v>#N/A</v>
      </c>
      <c r="O209" s="104"/>
    </row>
    <row r="210" spans="1:15" ht="12.2" customHeight="1" x14ac:dyDescent="0.25">
      <c r="A210" s="435">
        <v>19</v>
      </c>
      <c r="B210" s="117" t="str">
        <f t="shared" si="18"/>
        <v>--</v>
      </c>
      <c r="C210" s="117" t="str">
        <f t="shared" si="19"/>
        <v>--</v>
      </c>
      <c r="D210" s="440" t="str">
        <f t="shared" si="20"/>
        <v>--</v>
      </c>
      <c r="E210" s="781" t="str">
        <f>IF(C210="--","--",IF('Részletes oszt ív'!Q26="","",'Részletes oszt ív'!Q26))</f>
        <v>--</v>
      </c>
      <c r="F210" s="781"/>
      <c r="G210" s="781" t="str">
        <f>IF(C210="--","--",IF('Részletes oszt ív'!R26="","",'Részletes oszt ív'!R26))</f>
        <v>--</v>
      </c>
      <c r="H210" s="781"/>
      <c r="I210" s="239" t="str">
        <f t="shared" si="21"/>
        <v>--</v>
      </c>
      <c r="K210" s="337">
        <f t="shared" si="22"/>
        <v>0</v>
      </c>
      <c r="M210" s="26" t="str">
        <f t="shared" si="23"/>
        <v/>
      </c>
      <c r="N210" s="26" t="e">
        <f t="shared" si="24"/>
        <v>#N/A</v>
      </c>
      <c r="O210" s="104"/>
    </row>
    <row r="211" spans="1:15" ht="12.2" customHeight="1" x14ac:dyDescent="0.25">
      <c r="A211" s="435">
        <v>20</v>
      </c>
      <c r="B211" s="117" t="str">
        <f t="shared" si="18"/>
        <v>--</v>
      </c>
      <c r="C211" s="117" t="str">
        <f t="shared" si="19"/>
        <v>--</v>
      </c>
      <c r="D211" s="440" t="str">
        <f t="shared" si="20"/>
        <v>--</v>
      </c>
      <c r="E211" s="781" t="str">
        <f>IF(C211="--","--",IF('Részletes oszt ív'!Q27="","",'Részletes oszt ív'!Q27))</f>
        <v>--</v>
      </c>
      <c r="F211" s="781"/>
      <c r="G211" s="781" t="str">
        <f>IF(C211="--","--",IF('Részletes oszt ív'!R27="","",'Részletes oszt ív'!R27))</f>
        <v>--</v>
      </c>
      <c r="H211" s="781"/>
      <c r="I211" s="239" t="str">
        <f t="shared" si="21"/>
        <v>--</v>
      </c>
      <c r="K211" s="337">
        <f t="shared" si="22"/>
        <v>0</v>
      </c>
      <c r="M211" s="26" t="str">
        <f t="shared" si="23"/>
        <v/>
      </c>
      <c r="N211" s="26" t="e">
        <f t="shared" si="24"/>
        <v>#N/A</v>
      </c>
      <c r="O211" s="104"/>
    </row>
    <row r="212" spans="1:15" ht="12.2" customHeight="1" x14ac:dyDescent="0.25">
      <c r="A212" s="435">
        <v>21</v>
      </c>
      <c r="B212" s="117" t="str">
        <f t="shared" si="18"/>
        <v>--</v>
      </c>
      <c r="C212" s="117" t="str">
        <f t="shared" si="19"/>
        <v>--</v>
      </c>
      <c r="D212" s="440" t="str">
        <f t="shared" si="20"/>
        <v>--</v>
      </c>
      <c r="E212" s="781" t="str">
        <f>IF(C212="--","--",IF('Részletes oszt ív'!Q28="","",'Részletes oszt ív'!Q28))</f>
        <v>--</v>
      </c>
      <c r="F212" s="781"/>
      <c r="G212" s="781" t="str">
        <f>IF(C212="--","--",IF('Részletes oszt ív'!R28="","",'Részletes oszt ív'!R28))</f>
        <v>--</v>
      </c>
      <c r="H212" s="781"/>
      <c r="I212" s="239" t="str">
        <f t="shared" si="21"/>
        <v>--</v>
      </c>
      <c r="K212" s="337">
        <f t="shared" si="22"/>
        <v>0</v>
      </c>
      <c r="M212" s="26" t="str">
        <f t="shared" si="23"/>
        <v/>
      </c>
      <c r="N212" s="26" t="e">
        <f t="shared" si="24"/>
        <v>#N/A</v>
      </c>
      <c r="O212" s="104"/>
    </row>
    <row r="213" spans="1:15" ht="12.2" customHeight="1" x14ac:dyDescent="0.25">
      <c r="A213" s="435">
        <v>22</v>
      </c>
      <c r="B213" s="117" t="str">
        <f t="shared" si="18"/>
        <v>--</v>
      </c>
      <c r="C213" s="117" t="str">
        <f t="shared" si="19"/>
        <v>--</v>
      </c>
      <c r="D213" s="440" t="str">
        <f t="shared" si="20"/>
        <v>--</v>
      </c>
      <c r="E213" s="781" t="str">
        <f>IF(C213="--","--",IF('Részletes oszt ív'!Q29="","",'Részletes oszt ív'!Q29))</f>
        <v>--</v>
      </c>
      <c r="F213" s="781"/>
      <c r="G213" s="781" t="str">
        <f>IF(C213="--","--",IF('Részletes oszt ív'!R29="","",'Részletes oszt ív'!R29))</f>
        <v>--</v>
      </c>
      <c r="H213" s="781"/>
      <c r="I213" s="239" t="str">
        <f t="shared" si="21"/>
        <v>--</v>
      </c>
      <c r="K213" s="337">
        <f t="shared" si="22"/>
        <v>0</v>
      </c>
      <c r="M213" s="26" t="str">
        <f t="shared" si="23"/>
        <v/>
      </c>
      <c r="N213" s="26" t="e">
        <f t="shared" si="24"/>
        <v>#N/A</v>
      </c>
      <c r="O213" s="104"/>
    </row>
    <row r="214" spans="1:15" ht="12.2" customHeight="1" x14ac:dyDescent="0.25">
      <c r="A214" s="435">
        <v>23</v>
      </c>
      <c r="B214" s="117" t="str">
        <f t="shared" si="18"/>
        <v>--</v>
      </c>
      <c r="C214" s="117" t="str">
        <f t="shared" si="19"/>
        <v>--</v>
      </c>
      <c r="D214" s="440" t="str">
        <f t="shared" si="20"/>
        <v>--</v>
      </c>
      <c r="E214" s="781" t="str">
        <f>IF(C214="--","--",IF('Részletes oszt ív'!Q30="","",'Részletes oszt ív'!Q30))</f>
        <v>--</v>
      </c>
      <c r="F214" s="781"/>
      <c r="G214" s="781" t="str">
        <f>IF(C214="--","--",IF('Részletes oszt ív'!R30="","",'Részletes oszt ív'!R30))</f>
        <v>--</v>
      </c>
      <c r="H214" s="781"/>
      <c r="I214" s="239" t="str">
        <f t="shared" si="21"/>
        <v>--</v>
      </c>
      <c r="K214" s="337">
        <f t="shared" si="22"/>
        <v>0</v>
      </c>
      <c r="M214" s="26" t="str">
        <f t="shared" si="23"/>
        <v/>
      </c>
      <c r="N214" s="26" t="e">
        <f t="shared" si="24"/>
        <v>#N/A</v>
      </c>
      <c r="O214" s="104"/>
    </row>
    <row r="215" spans="1:15" ht="12.2" customHeight="1" x14ac:dyDescent="0.25">
      <c r="A215" s="435">
        <v>24</v>
      </c>
      <c r="B215" s="117" t="str">
        <f t="shared" si="18"/>
        <v>--</v>
      </c>
      <c r="C215" s="117" t="str">
        <f t="shared" si="19"/>
        <v>--</v>
      </c>
      <c r="D215" s="440" t="str">
        <f t="shared" si="20"/>
        <v>--</v>
      </c>
      <c r="E215" s="781" t="str">
        <f>IF(C215="--","--",IF('Részletes oszt ív'!Q31="","",'Részletes oszt ív'!Q31))</f>
        <v>--</v>
      </c>
      <c r="F215" s="781"/>
      <c r="G215" s="781" t="str">
        <f>IF(C215="--","--",IF('Részletes oszt ív'!R31="","",'Részletes oszt ív'!R31))</f>
        <v>--</v>
      </c>
      <c r="H215" s="781"/>
      <c r="I215" s="239" t="str">
        <f t="shared" si="21"/>
        <v>--</v>
      </c>
      <c r="K215" s="337">
        <f t="shared" si="22"/>
        <v>0</v>
      </c>
      <c r="M215" s="26" t="str">
        <f t="shared" si="23"/>
        <v/>
      </c>
      <c r="N215" s="26" t="e">
        <f t="shared" si="24"/>
        <v>#N/A</v>
      </c>
      <c r="O215" s="104"/>
    </row>
    <row r="216" spans="1:15" ht="12.2" customHeight="1" x14ac:dyDescent="0.25">
      <c r="A216" s="435">
        <v>25</v>
      </c>
      <c r="B216" s="117" t="str">
        <f t="shared" si="18"/>
        <v>--</v>
      </c>
      <c r="C216" s="117" t="str">
        <f t="shared" si="19"/>
        <v>--</v>
      </c>
      <c r="D216" s="440" t="str">
        <f t="shared" si="20"/>
        <v>--</v>
      </c>
      <c r="E216" s="781" t="str">
        <f>IF(C216="--","--",IF('Részletes oszt ív'!Q32="","",'Részletes oszt ív'!Q32))</f>
        <v>--</v>
      </c>
      <c r="F216" s="781"/>
      <c r="G216" s="781" t="str">
        <f>IF(C216="--","--",IF('Részletes oszt ív'!R32="","",'Részletes oszt ív'!R32))</f>
        <v>--</v>
      </c>
      <c r="H216" s="781"/>
      <c r="I216" s="239" t="str">
        <f t="shared" si="21"/>
        <v>--</v>
      </c>
      <c r="K216" s="337">
        <f t="shared" si="22"/>
        <v>0</v>
      </c>
      <c r="M216" s="26" t="str">
        <f t="shared" si="23"/>
        <v/>
      </c>
      <c r="N216" s="26" t="e">
        <f t="shared" si="24"/>
        <v>#N/A</v>
      </c>
      <c r="O216" s="104"/>
    </row>
    <row r="217" spans="1:15" ht="12.2" customHeight="1" x14ac:dyDescent="0.25">
      <c r="A217" s="435">
        <v>26</v>
      </c>
      <c r="B217" s="117" t="str">
        <f t="shared" si="18"/>
        <v>--</v>
      </c>
      <c r="C217" s="117" t="str">
        <f t="shared" si="19"/>
        <v>--</v>
      </c>
      <c r="D217" s="440" t="str">
        <f t="shared" si="20"/>
        <v>--</v>
      </c>
      <c r="E217" s="781" t="str">
        <f>IF(C217="--","--",IF('Részletes oszt ív'!Q33="","",'Részletes oszt ív'!Q33))</f>
        <v>--</v>
      </c>
      <c r="F217" s="781"/>
      <c r="G217" s="781" t="str">
        <f>IF(C217="--","--",IF('Részletes oszt ív'!R33="","",'Részletes oszt ív'!R33))</f>
        <v>--</v>
      </c>
      <c r="H217" s="781"/>
      <c r="I217" s="239" t="str">
        <f t="shared" si="21"/>
        <v>--</v>
      </c>
      <c r="K217" s="337">
        <f t="shared" si="22"/>
        <v>0</v>
      </c>
      <c r="M217" s="26" t="str">
        <f t="shared" si="23"/>
        <v/>
      </c>
      <c r="N217" s="26" t="e">
        <f t="shared" si="24"/>
        <v>#N/A</v>
      </c>
      <c r="O217" s="104"/>
    </row>
    <row r="218" spans="1:15" ht="12.2" customHeight="1" x14ac:dyDescent="0.25">
      <c r="A218" s="435">
        <v>27</v>
      </c>
      <c r="B218" s="117" t="str">
        <f t="shared" si="18"/>
        <v>--</v>
      </c>
      <c r="C218" s="117" t="str">
        <f t="shared" si="19"/>
        <v>--</v>
      </c>
      <c r="D218" s="440" t="str">
        <f t="shared" si="20"/>
        <v>--</v>
      </c>
      <c r="E218" s="781" t="str">
        <f>IF(C218="--","--",IF('Részletes oszt ív'!Q34="","",'Részletes oszt ív'!Q34))</f>
        <v>--</v>
      </c>
      <c r="F218" s="781"/>
      <c r="G218" s="781" t="str">
        <f>IF(C218="--","--",IF('Részletes oszt ív'!R34="","",'Részletes oszt ív'!R34))</f>
        <v>--</v>
      </c>
      <c r="H218" s="781"/>
      <c r="I218" s="239" t="str">
        <f t="shared" si="21"/>
        <v>--</v>
      </c>
      <c r="K218" s="337">
        <f t="shared" si="22"/>
        <v>0</v>
      </c>
      <c r="M218" s="26" t="str">
        <f t="shared" si="23"/>
        <v/>
      </c>
      <c r="N218" s="26" t="e">
        <f t="shared" si="24"/>
        <v>#N/A</v>
      </c>
      <c r="O218" s="104"/>
    </row>
    <row r="219" spans="1:15" ht="12.2" customHeight="1" x14ac:dyDescent="0.25">
      <c r="A219" s="435">
        <v>28</v>
      </c>
      <c r="B219" s="117" t="str">
        <f t="shared" si="18"/>
        <v>--</v>
      </c>
      <c r="C219" s="117" t="str">
        <f t="shared" si="19"/>
        <v>--</v>
      </c>
      <c r="D219" s="440" t="str">
        <f t="shared" si="20"/>
        <v>--</v>
      </c>
      <c r="E219" s="781" t="str">
        <f>IF(C219="--","--",IF('Részletes oszt ív'!Q35="","",'Részletes oszt ív'!Q35))</f>
        <v>--</v>
      </c>
      <c r="F219" s="781"/>
      <c r="G219" s="781" t="str">
        <f>IF(C219="--","--",IF('Részletes oszt ív'!R35="","",'Részletes oszt ív'!R35))</f>
        <v>--</v>
      </c>
      <c r="H219" s="781"/>
      <c r="I219" s="239" t="str">
        <f t="shared" si="21"/>
        <v>--</v>
      </c>
      <c r="K219" s="337">
        <f t="shared" si="22"/>
        <v>0</v>
      </c>
      <c r="M219" s="26" t="str">
        <f t="shared" si="23"/>
        <v/>
      </c>
      <c r="N219" s="26" t="e">
        <f t="shared" si="24"/>
        <v>#N/A</v>
      </c>
      <c r="O219" s="104"/>
    </row>
    <row r="220" spans="1:15" ht="12.2" customHeight="1" x14ac:dyDescent="0.25">
      <c r="A220" s="435">
        <v>29</v>
      </c>
      <c r="B220" s="117" t="str">
        <f t="shared" si="18"/>
        <v>--</v>
      </c>
      <c r="C220" s="117" t="str">
        <f t="shared" si="19"/>
        <v>--</v>
      </c>
      <c r="D220" s="440" t="str">
        <f t="shared" si="20"/>
        <v>--</v>
      </c>
      <c r="E220" s="781" t="str">
        <f>IF(C220="--","--",IF('Részletes oszt ív'!Q36="","",'Részletes oszt ív'!Q36))</f>
        <v>--</v>
      </c>
      <c r="F220" s="781"/>
      <c r="G220" s="781" t="str">
        <f>IF(C220="--","--",IF('Részletes oszt ív'!R36="","",'Részletes oszt ív'!R36))</f>
        <v>--</v>
      </c>
      <c r="H220" s="781"/>
      <c r="I220" s="239" t="str">
        <f t="shared" si="21"/>
        <v>--</v>
      </c>
      <c r="K220" s="337">
        <f t="shared" si="22"/>
        <v>0</v>
      </c>
      <c r="M220" s="26" t="str">
        <f t="shared" si="23"/>
        <v/>
      </c>
      <c r="N220" s="26" t="e">
        <f t="shared" si="24"/>
        <v>#N/A</v>
      </c>
      <c r="O220" s="104"/>
    </row>
    <row r="221" spans="1:15" ht="12.2" customHeight="1" x14ac:dyDescent="0.25">
      <c r="A221" s="435">
        <v>30</v>
      </c>
      <c r="B221" s="117" t="str">
        <f t="shared" si="18"/>
        <v>--</v>
      </c>
      <c r="C221" s="117" t="str">
        <f t="shared" si="19"/>
        <v>--</v>
      </c>
      <c r="D221" s="440" t="str">
        <f t="shared" si="20"/>
        <v>--</v>
      </c>
      <c r="E221" s="781" t="str">
        <f>IF(C221="--","--",IF('Részletes oszt ív'!Q37="","",'Részletes oszt ív'!Q37))</f>
        <v>--</v>
      </c>
      <c r="F221" s="781"/>
      <c r="G221" s="781" t="str">
        <f>IF(C221="--","--",IF('Részletes oszt ív'!R37="","",'Részletes oszt ív'!R37))</f>
        <v>--</v>
      </c>
      <c r="H221" s="781"/>
      <c r="I221" s="239" t="str">
        <f t="shared" si="21"/>
        <v>--</v>
      </c>
      <c r="K221" s="337">
        <f t="shared" si="22"/>
        <v>0</v>
      </c>
      <c r="M221" s="26" t="str">
        <f t="shared" si="23"/>
        <v/>
      </c>
      <c r="N221" s="26" t="e">
        <f t="shared" si="24"/>
        <v>#N/A</v>
      </c>
      <c r="O221" s="104"/>
    </row>
    <row r="222" spans="1:15" ht="12.2" customHeight="1" x14ac:dyDescent="0.25">
      <c r="A222" s="435">
        <v>31</v>
      </c>
      <c r="B222" s="117" t="str">
        <f t="shared" si="18"/>
        <v>--</v>
      </c>
      <c r="C222" s="117" t="str">
        <f t="shared" si="19"/>
        <v>--</v>
      </c>
      <c r="D222" s="440" t="str">
        <f t="shared" si="20"/>
        <v>--</v>
      </c>
      <c r="E222" s="781" t="str">
        <f>IF(C222="--","--",IF('Részletes oszt ív'!Q38="","",'Részletes oszt ív'!Q38))</f>
        <v>--</v>
      </c>
      <c r="F222" s="781"/>
      <c r="G222" s="781" t="str">
        <f>IF(C222="--","--",IF('Részletes oszt ív'!R38="","",'Részletes oszt ív'!R38))</f>
        <v>--</v>
      </c>
      <c r="H222" s="781"/>
      <c r="I222" s="239" t="str">
        <f t="shared" si="21"/>
        <v>--</v>
      </c>
      <c r="K222" s="337">
        <f t="shared" si="22"/>
        <v>0</v>
      </c>
      <c r="M222" s="26" t="str">
        <f t="shared" si="23"/>
        <v/>
      </c>
      <c r="N222" s="26" t="e">
        <f t="shared" si="24"/>
        <v>#N/A</v>
      </c>
      <c r="O222" s="104"/>
    </row>
    <row r="223" spans="1:15" ht="12.2" customHeight="1" x14ac:dyDescent="0.25">
      <c r="A223" s="435">
        <v>32</v>
      </c>
      <c r="B223" s="117" t="str">
        <f t="shared" si="18"/>
        <v>--</v>
      </c>
      <c r="C223" s="117" t="str">
        <f t="shared" si="19"/>
        <v>--</v>
      </c>
      <c r="D223" s="440" t="str">
        <f t="shared" si="20"/>
        <v>--</v>
      </c>
      <c r="E223" s="781" t="str">
        <f>IF(C223="--","--",IF('Részletes oszt ív'!Q39="","",'Részletes oszt ív'!Q39))</f>
        <v>--</v>
      </c>
      <c r="F223" s="781"/>
      <c r="G223" s="781" t="str">
        <f>IF(C223="--","--",IF('Részletes oszt ív'!R39="","",'Részletes oszt ív'!R39))</f>
        <v>--</v>
      </c>
      <c r="H223" s="781"/>
      <c r="I223" s="239" t="str">
        <f t="shared" si="21"/>
        <v>--</v>
      </c>
      <c r="K223" s="337">
        <f t="shared" si="22"/>
        <v>0</v>
      </c>
      <c r="M223" s="26" t="str">
        <f t="shared" si="23"/>
        <v/>
      </c>
      <c r="N223" s="26" t="e">
        <f t="shared" si="24"/>
        <v>#N/A</v>
      </c>
      <c r="O223" s="104"/>
    </row>
    <row r="224" spans="1:15" ht="12.2" customHeight="1" x14ac:dyDescent="0.25">
      <c r="A224" s="435">
        <v>33</v>
      </c>
      <c r="B224" s="117" t="str">
        <f t="shared" si="18"/>
        <v>--</v>
      </c>
      <c r="C224" s="117" t="str">
        <f t="shared" si="19"/>
        <v>--</v>
      </c>
      <c r="D224" s="440" t="str">
        <f t="shared" si="20"/>
        <v>--</v>
      </c>
      <c r="E224" s="781" t="str">
        <f>IF(C224="--","--",IF('Részletes oszt ív'!Q40="","",'Részletes oszt ív'!Q40))</f>
        <v>--</v>
      </c>
      <c r="F224" s="781"/>
      <c r="G224" s="781" t="str">
        <f>IF(C224="--","--",IF('Részletes oszt ív'!R40="","",'Részletes oszt ív'!R40))</f>
        <v>--</v>
      </c>
      <c r="H224" s="781"/>
      <c r="I224" s="239" t="str">
        <f t="shared" si="21"/>
        <v>--</v>
      </c>
      <c r="K224" s="337">
        <f t="shared" si="22"/>
        <v>0</v>
      </c>
      <c r="M224" s="26" t="str">
        <f t="shared" si="23"/>
        <v/>
      </c>
      <c r="N224" s="26" t="e">
        <f t="shared" si="24"/>
        <v>#N/A</v>
      </c>
      <c r="O224" s="104"/>
    </row>
    <row r="225" spans="1:15" ht="12.2" customHeight="1" thickBot="1" x14ac:dyDescent="0.3">
      <c r="A225" s="119">
        <v>34</v>
      </c>
      <c r="B225" s="241" t="str">
        <f t="shared" si="18"/>
        <v>--</v>
      </c>
      <c r="C225" s="241" t="str">
        <f t="shared" si="19"/>
        <v>--</v>
      </c>
      <c r="D225" s="242" t="str">
        <f t="shared" si="20"/>
        <v>--</v>
      </c>
      <c r="E225" s="792" t="str">
        <f>IF(C225="--","--",IF('Részletes oszt ív'!Q41="","",'Részletes oszt ív'!Q41))</f>
        <v>--</v>
      </c>
      <c r="F225" s="792"/>
      <c r="G225" s="792" t="str">
        <f>IF(C225="--","--",IF('Részletes oszt ív'!R41="","",'Részletes oszt ív'!R41))</f>
        <v>--</v>
      </c>
      <c r="H225" s="792"/>
      <c r="I225" s="107" t="str">
        <f t="shared" si="21"/>
        <v>--</v>
      </c>
      <c r="K225" s="337">
        <f t="shared" si="22"/>
        <v>0</v>
      </c>
      <c r="M225" s="26" t="str">
        <f t="shared" si="23"/>
        <v/>
      </c>
      <c r="N225" s="26" t="e">
        <f t="shared" si="24"/>
        <v>#N/A</v>
      </c>
      <c r="O225" s="104"/>
    </row>
    <row r="226" spans="1:15" ht="12.2" hidden="1" customHeight="1" thickBot="1" x14ac:dyDescent="0.3">
      <c r="A226" s="441">
        <v>35</v>
      </c>
      <c r="B226" s="241" t="str">
        <f t="shared" si="18"/>
        <v>--</v>
      </c>
      <c r="C226" s="241" t="str">
        <f t="shared" si="19"/>
        <v>--</v>
      </c>
      <c r="D226" s="242" t="str">
        <f t="shared" si="20"/>
        <v>--</v>
      </c>
      <c r="E226" s="793" t="str">
        <f>IF(C226="--","--",IF('Részletes oszt ív'!Q42="","",'Részletes oszt ív'!Q42))</f>
        <v>--</v>
      </c>
      <c r="F226" s="793"/>
      <c r="G226" s="793" t="str">
        <f>IF(C226="--","--",IF('Részletes oszt ív'!R42="","",'Részletes oszt ív'!R42))</f>
        <v>--</v>
      </c>
      <c r="H226" s="793"/>
      <c r="I226" s="243" t="str">
        <f t="shared" si="21"/>
        <v>--</v>
      </c>
      <c r="K226" s="337">
        <f t="shared" si="22"/>
        <v>0</v>
      </c>
      <c r="M226" s="26" t="str">
        <f t="shared" si="23"/>
        <v/>
      </c>
      <c r="N226" s="26" t="e">
        <f t="shared" si="24"/>
        <v>#N/A</v>
      </c>
      <c r="O226" s="104"/>
    </row>
    <row r="227" spans="1:15" ht="7.5" customHeight="1" x14ac:dyDescent="0.25">
      <c r="A227" s="28"/>
      <c r="B227" s="28"/>
      <c r="C227" s="28"/>
      <c r="D227" s="28"/>
    </row>
    <row r="228" spans="1:15" x14ac:dyDescent="0.25">
      <c r="A228" s="101" t="str">
        <f>CONCATENATE('Vizsgaszerv adatai'!C$168,",  ",'Vizsgaszerv adatai'!C$166)</f>
        <v>Budapest,  2017. június 13.</v>
      </c>
      <c r="B228" s="101"/>
    </row>
    <row r="229" spans="1:15" ht="11.25" customHeight="1" x14ac:dyDescent="0.25"/>
    <row r="231" spans="1:15" ht="12" customHeight="1" x14ac:dyDescent="0.25">
      <c r="A231" s="794" t="str">
        <f>'Vizsgaszerv adatai'!C$66</f>
        <v>Ál Péter</v>
      </c>
      <c r="B231" s="794"/>
      <c r="C231" s="109" t="str">
        <f>'Vizsgaszerv adatai'!C$68</f>
        <v>Kő Pál</v>
      </c>
      <c r="D231" s="794" t="str">
        <f>'Vizsgaszerv adatai'!C$70</f>
        <v>Ács Éva</v>
      </c>
      <c r="E231" s="794"/>
      <c r="F231" s="795" t="str">
        <f>'Vizsgaszerv adatai'!C$72</f>
        <v>Nagy Anikó</v>
      </c>
      <c r="G231" s="795"/>
      <c r="H231" s="795" t="str">
        <f>'Vizsgaszerv adatai'!C$74</f>
        <v>Szél Evelin</v>
      </c>
      <c r="I231" s="795"/>
    </row>
    <row r="232" spans="1:15" ht="10.5" customHeight="1" x14ac:dyDescent="0.25">
      <c r="A232" s="794" t="str">
        <f>'Vizsgaszerv adatai'!B$66</f>
        <v>vb. elnöke</v>
      </c>
      <c r="B232" s="794"/>
      <c r="C232" s="102" t="str">
        <f>'Vizsgaszerv adatai'!B$68</f>
        <v>vb. tagja</v>
      </c>
      <c r="D232" s="794" t="str">
        <f>'Vizsgaszerv adatai'!B$70</f>
        <v>vb. tagja</v>
      </c>
      <c r="E232" s="794"/>
      <c r="F232" s="795" t="str">
        <f>'Vizsgaszerv adatai'!B$72</f>
        <v>vb. tagja</v>
      </c>
      <c r="G232" s="795"/>
      <c r="H232" s="795" t="str">
        <f>'Vizsgaszerv adatai'!B$74</f>
        <v>jegyző</v>
      </c>
      <c r="I232" s="795"/>
    </row>
    <row r="235" spans="1:15" ht="12" customHeight="1" x14ac:dyDescent="0.25">
      <c r="A235" s="804" t="str">
        <f>IF('Vizsgaszerv adatai'!C$87="","",'Vizsgaszerv adatai'!C$87)</f>
        <v>Tóth István</v>
      </c>
      <c r="B235" s="804"/>
      <c r="C235" s="110" t="str">
        <f>IF('Vizsgaszerv adatai'!C$89="","",'Vizsgaszerv adatai'!C$89)</f>
        <v/>
      </c>
      <c r="D235" s="803" t="str">
        <f>IF('Vizsgaszerv adatai'!C$91="","",'Vizsgaszerv adatai'!C$91)</f>
        <v/>
      </c>
      <c r="E235" s="803"/>
      <c r="F235" s="802" t="str">
        <f>IF('Vizsgaszerv adatai'!C$93="","",'Vizsgaszerv adatai'!C$93)</f>
        <v/>
      </c>
      <c r="G235" s="802"/>
      <c r="H235" s="802" t="str">
        <f>IF('Vizsgaszerv adatai'!C$95="","",'Vizsgaszerv adatai'!C$95)</f>
        <v/>
      </c>
      <c r="I235" s="802"/>
    </row>
    <row r="236" spans="1:15" ht="10.5" customHeight="1" x14ac:dyDescent="0.25">
      <c r="A236" s="802" t="str">
        <f>IF('Vizsgaszerv adatai'!C$87="","","szakértő")</f>
        <v>szakértő</v>
      </c>
      <c r="B236" s="802"/>
      <c r="C236" s="110" t="str">
        <f>IF('Vizsgaszerv adatai'!C$89="","","szakértő")</f>
        <v/>
      </c>
      <c r="D236" s="803" t="str">
        <f>IF('Vizsgaszerv adatai'!C$91="","","szakértő")</f>
        <v/>
      </c>
      <c r="E236" s="803"/>
      <c r="F236" s="802" t="str">
        <f>IF('Vizsgaszerv adatai'!C$93="","","szakértő")</f>
        <v/>
      </c>
      <c r="G236" s="802"/>
      <c r="H236" s="802" t="str">
        <f>IF('Vizsgaszerv adatai'!C$95="","","szakértő")</f>
        <v/>
      </c>
      <c r="I236" s="802"/>
    </row>
    <row r="237" spans="1:15" x14ac:dyDescent="0.25">
      <c r="A237" s="669" t="str">
        <f>A1</f>
        <v>Aranykalászos gazda      Gyakorlati vizsga</v>
      </c>
      <c r="B237" s="669"/>
      <c r="C237" s="669"/>
      <c r="D237" s="669"/>
      <c r="E237" s="669"/>
      <c r="F237" s="669"/>
      <c r="G237" s="669"/>
      <c r="H237" s="669"/>
      <c r="I237" s="669"/>
      <c r="J237" s="6">
        <v>5</v>
      </c>
    </row>
    <row r="238" spans="1:15" ht="30.75" customHeight="1" x14ac:dyDescent="0.25">
      <c r="A238" s="808" t="s">
        <v>7465</v>
      </c>
      <c r="B238" s="808"/>
      <c r="C238" s="809" t="str">
        <f>CONCATENATE('Vizsgaszerv adatai'!C$170,"  ",'Vizsgaszerv adatai'!C$172,"  ",'Vizsgaszerv adatai'!C$178,";  ",'Vizsgaszerv adatai'!C$180)</f>
        <v xml:space="preserve">Arany János Mezőgazdasági Iskola  1122 Budapest, Levendula út 25.  ;  </v>
      </c>
      <c r="D238" s="809"/>
      <c r="E238" s="809"/>
      <c r="F238" s="809"/>
      <c r="G238" s="809"/>
      <c r="H238" s="809"/>
      <c r="I238" s="809"/>
    </row>
    <row r="239" spans="1:15" ht="7.5" customHeight="1" x14ac:dyDescent="0.25">
      <c r="A239" s="733"/>
      <c r="B239" s="733"/>
    </row>
    <row r="240" spans="1:15" ht="27" customHeight="1" x14ac:dyDescent="0.25">
      <c r="A240" s="805" t="s">
        <v>7464</v>
      </c>
      <c r="B240" s="805"/>
      <c r="C240" s="806" t="str">
        <f>'Szakképesítés adatai'!B$38</f>
        <v>-</v>
      </c>
      <c r="D240" s="806"/>
      <c r="E240" s="806"/>
      <c r="F240" s="806"/>
      <c r="G240" s="806"/>
      <c r="H240" s="806"/>
      <c r="I240" s="806"/>
    </row>
    <row r="241" spans="1:17" x14ac:dyDescent="0.25">
      <c r="C241" s="806"/>
      <c r="D241" s="806"/>
      <c r="E241" s="806"/>
      <c r="F241" s="806"/>
      <c r="G241" s="806"/>
      <c r="H241" s="806"/>
      <c r="I241" s="806"/>
    </row>
    <row r="242" spans="1:17" x14ac:dyDescent="0.25">
      <c r="C242" s="806"/>
      <c r="D242" s="806"/>
      <c r="E242" s="806"/>
      <c r="F242" s="806"/>
      <c r="G242" s="806"/>
      <c r="H242" s="806"/>
      <c r="I242" s="806"/>
    </row>
    <row r="243" spans="1:17" x14ac:dyDescent="0.25">
      <c r="C243" s="806"/>
      <c r="D243" s="806"/>
      <c r="E243" s="806"/>
      <c r="F243" s="806"/>
      <c r="G243" s="806"/>
      <c r="H243" s="806"/>
      <c r="I243" s="806"/>
    </row>
    <row r="244" spans="1:17" x14ac:dyDescent="0.25">
      <c r="C244" s="806"/>
      <c r="D244" s="806"/>
      <c r="E244" s="806"/>
      <c r="F244" s="806"/>
      <c r="G244" s="806"/>
      <c r="H244" s="806"/>
      <c r="I244" s="806"/>
    </row>
    <row r="245" spans="1:17" x14ac:dyDescent="0.25">
      <c r="C245" s="806"/>
      <c r="D245" s="806"/>
      <c r="E245" s="806"/>
      <c r="F245" s="806"/>
      <c r="G245" s="806"/>
      <c r="H245" s="806"/>
      <c r="I245" s="806"/>
    </row>
    <row r="246" spans="1:17" x14ac:dyDescent="0.25">
      <c r="C246" s="806"/>
      <c r="D246" s="806"/>
      <c r="E246" s="806"/>
      <c r="F246" s="806"/>
      <c r="G246" s="806"/>
      <c r="H246" s="806"/>
      <c r="I246" s="806"/>
    </row>
    <row r="247" spans="1:17" x14ac:dyDescent="0.25">
      <c r="C247" s="806"/>
      <c r="D247" s="806"/>
      <c r="E247" s="806"/>
      <c r="F247" s="806"/>
      <c r="G247" s="806"/>
      <c r="H247" s="806"/>
      <c r="I247" s="806"/>
    </row>
    <row r="248" spans="1:17" ht="15" customHeight="1" x14ac:dyDescent="0.25">
      <c r="A248" s="807" t="s">
        <v>7504</v>
      </c>
      <c r="B248" s="807"/>
      <c r="C248" s="123" t="str">
        <f>'Szakképesítés adatai'!J$38</f>
        <v>-</v>
      </c>
      <c r="D248" s="120"/>
      <c r="E248" s="123"/>
      <c r="F248" s="121"/>
      <c r="G248" s="811" t="s">
        <v>7505</v>
      </c>
      <c r="H248" s="811"/>
      <c r="I248" s="124" t="str">
        <f>'Szakképesítés adatai'!K$38</f>
        <v>-</v>
      </c>
      <c r="K248" s="5">
        <f>IF(I248="-",0,I248)</f>
        <v>0</v>
      </c>
    </row>
    <row r="249" spans="1:17" ht="9" customHeight="1" thickBot="1" x14ac:dyDescent="0.3">
      <c r="A249" s="111"/>
      <c r="B249" s="111"/>
      <c r="C249" s="116"/>
      <c r="D249" s="112"/>
      <c r="E249" s="115"/>
      <c r="F249" s="102"/>
      <c r="G249" s="115"/>
      <c r="H249" s="113"/>
      <c r="I249" s="114"/>
    </row>
    <row r="250" spans="1:17" ht="15.75" thickBot="1" x14ac:dyDescent="0.3">
      <c r="A250" s="562" t="s">
        <v>7466</v>
      </c>
      <c r="B250" s="563" t="s">
        <v>7467</v>
      </c>
      <c r="C250" s="563" t="s">
        <v>7468</v>
      </c>
      <c r="D250" s="563" t="s">
        <v>7469</v>
      </c>
      <c r="E250" s="782" t="s">
        <v>7470</v>
      </c>
      <c r="F250" s="784"/>
      <c r="G250" s="782" t="s">
        <v>7471</v>
      </c>
      <c r="H250" s="784"/>
      <c r="I250" s="564" t="s">
        <v>7472</v>
      </c>
      <c r="J250" s="103"/>
      <c r="M250" s="86"/>
      <c r="N250" s="86"/>
      <c r="O250" s="105"/>
    </row>
    <row r="251" spans="1:17" ht="12.2" customHeight="1" x14ac:dyDescent="0.25">
      <c r="A251" s="433">
        <v>1</v>
      </c>
      <c r="B251" s="240" t="str">
        <f>IF(C$240="-","--",B15)</f>
        <v>--</v>
      </c>
      <c r="C251" s="240" t="str">
        <f>IF(C$240="-","--",C15)</f>
        <v>--</v>
      </c>
      <c r="D251" s="438" t="str">
        <f>IF(C$240="-","--",D15)</f>
        <v>--</v>
      </c>
      <c r="E251" s="814" t="str">
        <f>IF(C251="--","--",IF('Részletes oszt ív'!S8="","",'Részletes oszt ív'!S8))</f>
        <v>--</v>
      </c>
      <c r="F251" s="814"/>
      <c r="G251" s="814" t="str">
        <f>IF(C251="--","--",IF('Részletes oszt ív'!T8="","",'Részletes oszt ív'!T8))</f>
        <v>--</v>
      </c>
      <c r="H251" s="814"/>
      <c r="I251" s="238" t="str">
        <f>IF(C$240="-","--",IF(C251="--","--",IF(G251="","",IF(G251="n","nem vizsgázott",CONCATENATE(N251," (",M251,")")))))</f>
        <v>--</v>
      </c>
      <c r="K251" s="337">
        <f>(IF(E251="",0,IF(E251="--",0,G251))*K$248)/100</f>
        <v>0</v>
      </c>
      <c r="M251" s="26" t="str">
        <f>IF(C$240="-","",G251)</f>
        <v/>
      </c>
      <c r="N251" s="26" t="e">
        <f>VLOOKUP(M251,$P$15:$Q$19,2)</f>
        <v>#N/A</v>
      </c>
      <c r="O251" s="106"/>
      <c r="P251" s="26">
        <v>1</v>
      </c>
      <c r="Q251" s="26" t="s">
        <v>7475</v>
      </c>
    </row>
    <row r="252" spans="1:17" ht="12.2" customHeight="1" x14ac:dyDescent="0.25">
      <c r="A252" s="435">
        <v>2</v>
      </c>
      <c r="B252" s="117" t="str">
        <f t="shared" ref="B252:B285" si="25">IF(C$240="-","--",B16)</f>
        <v>--</v>
      </c>
      <c r="C252" s="117" t="str">
        <f t="shared" ref="C252:C285" si="26">IF(C$240="-","--",C16)</f>
        <v>--</v>
      </c>
      <c r="D252" s="440" t="str">
        <f t="shared" ref="D252:D285" si="27">IF(C$240="-","--",D16)</f>
        <v>--</v>
      </c>
      <c r="E252" s="781" t="str">
        <f>IF(C252="--","--",IF('Részletes oszt ív'!S9="","",'Részletes oszt ív'!S9))</f>
        <v>--</v>
      </c>
      <c r="F252" s="781"/>
      <c r="G252" s="781" t="str">
        <f>IF(C252="--","--",IF('Részletes oszt ív'!T9="","",'Részletes oszt ív'!T9))</f>
        <v>--</v>
      </c>
      <c r="H252" s="781"/>
      <c r="I252" s="239" t="str">
        <f t="shared" ref="I252:I285" si="28">IF(C$240="-","--",IF(C252="--","--",IF(G252="","",IF(G252="n","nem vizsgázott",CONCATENATE(N252," (",M252,")")))))</f>
        <v>--</v>
      </c>
      <c r="K252" s="337">
        <f t="shared" ref="K252:K285" si="29">(IF(E252="",0,IF(E252="--",0,G252))*K$248)/100</f>
        <v>0</v>
      </c>
      <c r="M252" s="26" t="str">
        <f t="shared" ref="M252:M285" si="30">IF(C$240="-","",G252)</f>
        <v/>
      </c>
      <c r="N252" s="26" t="e">
        <f t="shared" ref="N252:N285" si="31">VLOOKUP(M252,$P$15:$Q$19,2)</f>
        <v>#N/A</v>
      </c>
      <c r="O252" s="106"/>
      <c r="P252" s="26">
        <v>2</v>
      </c>
      <c r="Q252" s="26" t="s">
        <v>7476</v>
      </c>
    </row>
    <row r="253" spans="1:17" ht="12.2" customHeight="1" x14ac:dyDescent="0.25">
      <c r="A253" s="435">
        <v>3</v>
      </c>
      <c r="B253" s="117" t="str">
        <f t="shared" si="25"/>
        <v>--</v>
      </c>
      <c r="C253" s="117" t="str">
        <f t="shared" si="26"/>
        <v>--</v>
      </c>
      <c r="D253" s="440" t="str">
        <f t="shared" si="27"/>
        <v>--</v>
      </c>
      <c r="E253" s="781" t="str">
        <f>IF(C253="--","--",IF('Részletes oszt ív'!S10="","",'Részletes oszt ív'!S10))</f>
        <v>--</v>
      </c>
      <c r="F253" s="781"/>
      <c r="G253" s="781" t="str">
        <f>IF(C253="--","--",IF('Részletes oszt ív'!T10="","",'Részletes oszt ív'!T10))</f>
        <v>--</v>
      </c>
      <c r="H253" s="781"/>
      <c r="I253" s="239" t="str">
        <f t="shared" si="28"/>
        <v>--</v>
      </c>
      <c r="K253" s="337">
        <f t="shared" si="29"/>
        <v>0</v>
      </c>
      <c r="M253" s="26" t="str">
        <f t="shared" si="30"/>
        <v/>
      </c>
      <c r="N253" s="26" t="e">
        <f t="shared" si="31"/>
        <v>#N/A</v>
      </c>
      <c r="O253" s="106"/>
      <c r="P253" s="26">
        <v>3</v>
      </c>
      <c r="Q253" s="26" t="s">
        <v>7477</v>
      </c>
    </row>
    <row r="254" spans="1:17" ht="12.2" customHeight="1" x14ac:dyDescent="0.25">
      <c r="A254" s="435">
        <v>4</v>
      </c>
      <c r="B254" s="117" t="str">
        <f t="shared" si="25"/>
        <v>--</v>
      </c>
      <c r="C254" s="117" t="str">
        <f t="shared" si="26"/>
        <v>--</v>
      </c>
      <c r="D254" s="440" t="str">
        <f t="shared" si="27"/>
        <v>--</v>
      </c>
      <c r="E254" s="781" t="str">
        <f>IF(C254="--","--",IF('Részletes oszt ív'!S11="","",'Részletes oszt ív'!S11))</f>
        <v>--</v>
      </c>
      <c r="F254" s="781"/>
      <c r="G254" s="781" t="str">
        <f>IF(C254="--","--",IF('Részletes oszt ív'!T11="","",'Részletes oszt ív'!T11))</f>
        <v>--</v>
      </c>
      <c r="H254" s="781"/>
      <c r="I254" s="239" t="str">
        <f t="shared" si="28"/>
        <v>--</v>
      </c>
      <c r="K254" s="337">
        <f t="shared" si="29"/>
        <v>0</v>
      </c>
      <c r="M254" s="26" t="str">
        <f t="shared" si="30"/>
        <v/>
      </c>
      <c r="N254" s="26" t="e">
        <f t="shared" si="31"/>
        <v>#N/A</v>
      </c>
      <c r="O254" s="106"/>
      <c r="P254" s="26">
        <v>4</v>
      </c>
      <c r="Q254" s="26" t="s">
        <v>7478</v>
      </c>
    </row>
    <row r="255" spans="1:17" ht="12.2" customHeight="1" x14ac:dyDescent="0.25">
      <c r="A255" s="435">
        <v>5</v>
      </c>
      <c r="B255" s="117" t="str">
        <f t="shared" si="25"/>
        <v>--</v>
      </c>
      <c r="C255" s="117" t="str">
        <f t="shared" si="26"/>
        <v>--</v>
      </c>
      <c r="D255" s="440" t="str">
        <f t="shared" si="27"/>
        <v>--</v>
      </c>
      <c r="E255" s="781" t="str">
        <f>IF(C255="--","--",IF('Részletes oszt ív'!S12="","",'Részletes oszt ív'!S12))</f>
        <v>--</v>
      </c>
      <c r="F255" s="781"/>
      <c r="G255" s="781" t="str">
        <f>IF(C255="--","--",IF('Részletes oszt ív'!T12="","",'Részletes oszt ív'!T12))</f>
        <v>--</v>
      </c>
      <c r="H255" s="781"/>
      <c r="I255" s="239" t="str">
        <f t="shared" si="28"/>
        <v>--</v>
      </c>
      <c r="K255" s="337">
        <f t="shared" si="29"/>
        <v>0</v>
      </c>
      <c r="M255" s="26" t="str">
        <f t="shared" si="30"/>
        <v/>
      </c>
      <c r="N255" s="26" t="e">
        <f t="shared" si="31"/>
        <v>#N/A</v>
      </c>
      <c r="O255" s="106"/>
      <c r="P255" s="26">
        <v>5</v>
      </c>
      <c r="Q255" s="26" t="s">
        <v>7479</v>
      </c>
    </row>
    <row r="256" spans="1:17" ht="12.2" customHeight="1" x14ac:dyDescent="0.25">
      <c r="A256" s="435">
        <v>6</v>
      </c>
      <c r="B256" s="117" t="str">
        <f t="shared" si="25"/>
        <v>--</v>
      </c>
      <c r="C256" s="117" t="str">
        <f t="shared" si="26"/>
        <v>--</v>
      </c>
      <c r="D256" s="440" t="str">
        <f t="shared" si="27"/>
        <v>--</v>
      </c>
      <c r="E256" s="781" t="str">
        <f>IF(C256="--","--",IF('Részletes oszt ív'!S13="","",'Részletes oszt ív'!S13))</f>
        <v>--</v>
      </c>
      <c r="F256" s="781"/>
      <c r="G256" s="781" t="str">
        <f>IF(C256="--","--",IF('Részletes oszt ív'!T13="","",'Részletes oszt ív'!T13))</f>
        <v>--</v>
      </c>
      <c r="H256" s="781"/>
      <c r="I256" s="239" t="str">
        <f t="shared" si="28"/>
        <v>--</v>
      </c>
      <c r="K256" s="337">
        <f t="shared" si="29"/>
        <v>0</v>
      </c>
      <c r="M256" s="26" t="str">
        <f t="shared" si="30"/>
        <v/>
      </c>
      <c r="N256" s="26" t="e">
        <f t="shared" si="31"/>
        <v>#N/A</v>
      </c>
      <c r="O256" s="104"/>
    </row>
    <row r="257" spans="1:15" ht="12.2" customHeight="1" x14ac:dyDescent="0.25">
      <c r="A257" s="435">
        <v>7</v>
      </c>
      <c r="B257" s="117" t="str">
        <f t="shared" si="25"/>
        <v>--</v>
      </c>
      <c r="C257" s="117" t="str">
        <f t="shared" si="26"/>
        <v>--</v>
      </c>
      <c r="D257" s="440" t="str">
        <f t="shared" si="27"/>
        <v>--</v>
      </c>
      <c r="E257" s="781" t="str">
        <f>IF(C257="--","--",IF('Részletes oszt ív'!S14="","",'Részletes oszt ív'!S14))</f>
        <v>--</v>
      </c>
      <c r="F257" s="781"/>
      <c r="G257" s="781" t="str">
        <f>IF(C257="--","--",IF('Részletes oszt ív'!T14="","",'Részletes oszt ív'!T14))</f>
        <v>--</v>
      </c>
      <c r="H257" s="781"/>
      <c r="I257" s="239" t="str">
        <f t="shared" si="28"/>
        <v>--</v>
      </c>
      <c r="K257" s="337">
        <f t="shared" si="29"/>
        <v>0</v>
      </c>
      <c r="M257" s="26" t="str">
        <f t="shared" si="30"/>
        <v/>
      </c>
      <c r="N257" s="26" t="e">
        <f t="shared" si="31"/>
        <v>#N/A</v>
      </c>
      <c r="O257" s="104"/>
    </row>
    <row r="258" spans="1:15" ht="12.2" customHeight="1" x14ac:dyDescent="0.25">
      <c r="A258" s="435">
        <v>8</v>
      </c>
      <c r="B258" s="117" t="str">
        <f t="shared" si="25"/>
        <v>--</v>
      </c>
      <c r="C258" s="117" t="str">
        <f t="shared" si="26"/>
        <v>--</v>
      </c>
      <c r="D258" s="440" t="str">
        <f t="shared" si="27"/>
        <v>--</v>
      </c>
      <c r="E258" s="781" t="str">
        <f>IF(C258="--","--",IF('Részletes oszt ív'!S15="","",'Részletes oszt ív'!S15))</f>
        <v>--</v>
      </c>
      <c r="F258" s="781"/>
      <c r="G258" s="781" t="str">
        <f>IF(C258="--","--",IF('Részletes oszt ív'!T15="","",'Részletes oszt ív'!T15))</f>
        <v>--</v>
      </c>
      <c r="H258" s="781"/>
      <c r="I258" s="239" t="str">
        <f t="shared" si="28"/>
        <v>--</v>
      </c>
      <c r="K258" s="337">
        <f t="shared" si="29"/>
        <v>0</v>
      </c>
      <c r="M258" s="26" t="str">
        <f t="shared" si="30"/>
        <v/>
      </c>
      <c r="N258" s="26" t="e">
        <f t="shared" si="31"/>
        <v>#N/A</v>
      </c>
      <c r="O258" s="104"/>
    </row>
    <row r="259" spans="1:15" ht="12.2" customHeight="1" x14ac:dyDescent="0.25">
      <c r="A259" s="435">
        <v>9</v>
      </c>
      <c r="B259" s="117" t="str">
        <f t="shared" si="25"/>
        <v>--</v>
      </c>
      <c r="C259" s="117" t="str">
        <f t="shared" si="26"/>
        <v>--</v>
      </c>
      <c r="D259" s="440" t="str">
        <f t="shared" si="27"/>
        <v>--</v>
      </c>
      <c r="E259" s="781" t="str">
        <f>IF(C259="--","--",IF('Részletes oszt ív'!S16="","",'Részletes oszt ív'!S16))</f>
        <v>--</v>
      </c>
      <c r="F259" s="781"/>
      <c r="G259" s="781" t="str">
        <f>IF(C259="--","--",IF('Részletes oszt ív'!T16="","",'Részletes oszt ív'!T16))</f>
        <v>--</v>
      </c>
      <c r="H259" s="781"/>
      <c r="I259" s="239" t="str">
        <f t="shared" si="28"/>
        <v>--</v>
      </c>
      <c r="K259" s="337">
        <f t="shared" si="29"/>
        <v>0</v>
      </c>
      <c r="M259" s="26" t="str">
        <f t="shared" si="30"/>
        <v/>
      </c>
      <c r="N259" s="26" t="e">
        <f t="shared" si="31"/>
        <v>#N/A</v>
      </c>
      <c r="O259" s="104"/>
    </row>
    <row r="260" spans="1:15" ht="12.2" customHeight="1" x14ac:dyDescent="0.25">
      <c r="A260" s="435">
        <v>10</v>
      </c>
      <c r="B260" s="117" t="str">
        <f t="shared" si="25"/>
        <v>--</v>
      </c>
      <c r="C260" s="117" t="str">
        <f t="shared" si="26"/>
        <v>--</v>
      </c>
      <c r="D260" s="440" t="str">
        <f t="shared" si="27"/>
        <v>--</v>
      </c>
      <c r="E260" s="781" t="str">
        <f>IF(C260="--","--",IF('Részletes oszt ív'!S17="","",'Részletes oszt ív'!S17))</f>
        <v>--</v>
      </c>
      <c r="F260" s="781"/>
      <c r="G260" s="781" t="str">
        <f>IF(C260="--","--",IF('Részletes oszt ív'!T17="","",'Részletes oszt ív'!T17))</f>
        <v>--</v>
      </c>
      <c r="H260" s="781"/>
      <c r="I260" s="239" t="str">
        <f t="shared" si="28"/>
        <v>--</v>
      </c>
      <c r="K260" s="337">
        <f t="shared" si="29"/>
        <v>0</v>
      </c>
      <c r="M260" s="26" t="str">
        <f t="shared" si="30"/>
        <v/>
      </c>
      <c r="N260" s="26" t="e">
        <f t="shared" si="31"/>
        <v>#N/A</v>
      </c>
      <c r="O260" s="104"/>
    </row>
    <row r="261" spans="1:15" ht="12.2" customHeight="1" x14ac:dyDescent="0.25">
      <c r="A261" s="435">
        <v>11</v>
      </c>
      <c r="B261" s="117" t="str">
        <f t="shared" si="25"/>
        <v>--</v>
      </c>
      <c r="C261" s="117" t="str">
        <f t="shared" si="26"/>
        <v>--</v>
      </c>
      <c r="D261" s="440" t="str">
        <f t="shared" si="27"/>
        <v>--</v>
      </c>
      <c r="E261" s="781" t="str">
        <f>IF(C261="--","--",IF('Részletes oszt ív'!S18="","",'Részletes oszt ív'!S18))</f>
        <v>--</v>
      </c>
      <c r="F261" s="781"/>
      <c r="G261" s="781" t="str">
        <f>IF(C261="--","--",IF('Részletes oszt ív'!T18="","",'Részletes oszt ív'!T18))</f>
        <v>--</v>
      </c>
      <c r="H261" s="781"/>
      <c r="I261" s="239" t="str">
        <f t="shared" si="28"/>
        <v>--</v>
      </c>
      <c r="K261" s="337">
        <f t="shared" si="29"/>
        <v>0</v>
      </c>
      <c r="M261" s="26" t="str">
        <f t="shared" si="30"/>
        <v/>
      </c>
      <c r="N261" s="26" t="e">
        <f t="shared" si="31"/>
        <v>#N/A</v>
      </c>
      <c r="O261" s="104"/>
    </row>
    <row r="262" spans="1:15" ht="12.2" customHeight="1" x14ac:dyDescent="0.25">
      <c r="A262" s="435">
        <v>12</v>
      </c>
      <c r="B262" s="117" t="str">
        <f t="shared" si="25"/>
        <v>--</v>
      </c>
      <c r="C262" s="117" t="str">
        <f t="shared" si="26"/>
        <v>--</v>
      </c>
      <c r="D262" s="440" t="str">
        <f t="shared" si="27"/>
        <v>--</v>
      </c>
      <c r="E262" s="781" t="str">
        <f>IF(C262="--","--",IF('Részletes oszt ív'!S19="","",'Részletes oszt ív'!S19))</f>
        <v>--</v>
      </c>
      <c r="F262" s="781"/>
      <c r="G262" s="781" t="str">
        <f>IF(C262="--","--",IF('Részletes oszt ív'!T19="","",'Részletes oszt ív'!T19))</f>
        <v>--</v>
      </c>
      <c r="H262" s="781"/>
      <c r="I262" s="239" t="str">
        <f t="shared" si="28"/>
        <v>--</v>
      </c>
      <c r="K262" s="337">
        <f t="shared" si="29"/>
        <v>0</v>
      </c>
      <c r="M262" s="26" t="str">
        <f t="shared" si="30"/>
        <v/>
      </c>
      <c r="N262" s="26" t="e">
        <f t="shared" si="31"/>
        <v>#N/A</v>
      </c>
      <c r="O262" s="104"/>
    </row>
    <row r="263" spans="1:15" ht="12.2" customHeight="1" x14ac:dyDescent="0.25">
      <c r="A263" s="435">
        <v>13</v>
      </c>
      <c r="B263" s="117" t="str">
        <f t="shared" si="25"/>
        <v>--</v>
      </c>
      <c r="C263" s="117" t="str">
        <f t="shared" si="26"/>
        <v>--</v>
      </c>
      <c r="D263" s="440" t="str">
        <f t="shared" si="27"/>
        <v>--</v>
      </c>
      <c r="E263" s="781" t="str">
        <f>IF(C263="--","--",IF('Részletes oszt ív'!S20="","",'Részletes oszt ív'!S20))</f>
        <v>--</v>
      </c>
      <c r="F263" s="781"/>
      <c r="G263" s="781" t="str">
        <f>IF(C263="--","--",IF('Részletes oszt ív'!T20="","",'Részletes oszt ív'!T20))</f>
        <v>--</v>
      </c>
      <c r="H263" s="781"/>
      <c r="I263" s="239" t="str">
        <f t="shared" si="28"/>
        <v>--</v>
      </c>
      <c r="K263" s="337">
        <f t="shared" si="29"/>
        <v>0</v>
      </c>
      <c r="M263" s="26" t="str">
        <f t="shared" si="30"/>
        <v/>
      </c>
      <c r="N263" s="26" t="e">
        <f t="shared" si="31"/>
        <v>#N/A</v>
      </c>
      <c r="O263" s="104"/>
    </row>
    <row r="264" spans="1:15" ht="12.2" customHeight="1" x14ac:dyDescent="0.25">
      <c r="A264" s="435">
        <v>14</v>
      </c>
      <c r="B264" s="117" t="str">
        <f t="shared" si="25"/>
        <v>--</v>
      </c>
      <c r="C264" s="117" t="str">
        <f t="shared" si="26"/>
        <v>--</v>
      </c>
      <c r="D264" s="440" t="str">
        <f t="shared" si="27"/>
        <v>--</v>
      </c>
      <c r="E264" s="781" t="str">
        <f>IF(C264="--","--",IF('Részletes oszt ív'!S21="","",'Részletes oszt ív'!S21))</f>
        <v>--</v>
      </c>
      <c r="F264" s="781"/>
      <c r="G264" s="781" t="str">
        <f>IF(C264="--","--",IF('Részletes oszt ív'!T21="","",'Részletes oszt ív'!T21))</f>
        <v>--</v>
      </c>
      <c r="H264" s="781"/>
      <c r="I264" s="239" t="str">
        <f t="shared" si="28"/>
        <v>--</v>
      </c>
      <c r="K264" s="337">
        <f t="shared" si="29"/>
        <v>0</v>
      </c>
      <c r="M264" s="26" t="str">
        <f t="shared" si="30"/>
        <v/>
      </c>
      <c r="N264" s="26" t="e">
        <f t="shared" si="31"/>
        <v>#N/A</v>
      </c>
      <c r="O264" s="104"/>
    </row>
    <row r="265" spans="1:15" ht="12.2" customHeight="1" x14ac:dyDescent="0.25">
      <c r="A265" s="435">
        <v>15</v>
      </c>
      <c r="B265" s="117" t="str">
        <f t="shared" si="25"/>
        <v>--</v>
      </c>
      <c r="C265" s="117" t="str">
        <f t="shared" si="26"/>
        <v>--</v>
      </c>
      <c r="D265" s="440" t="str">
        <f t="shared" si="27"/>
        <v>--</v>
      </c>
      <c r="E265" s="781" t="str">
        <f>IF(C265="--","--",IF('Részletes oszt ív'!S22="","",'Részletes oszt ív'!S22))</f>
        <v>--</v>
      </c>
      <c r="F265" s="781"/>
      <c r="G265" s="781" t="str">
        <f>IF(C265="--","--",IF('Részletes oszt ív'!T22="","",'Részletes oszt ív'!T22))</f>
        <v>--</v>
      </c>
      <c r="H265" s="781"/>
      <c r="I265" s="239" t="str">
        <f t="shared" si="28"/>
        <v>--</v>
      </c>
      <c r="K265" s="337">
        <f t="shared" si="29"/>
        <v>0</v>
      </c>
      <c r="M265" s="26" t="str">
        <f t="shared" si="30"/>
        <v/>
      </c>
      <c r="N265" s="26" t="e">
        <f t="shared" si="31"/>
        <v>#N/A</v>
      </c>
      <c r="O265" s="104"/>
    </row>
    <row r="266" spans="1:15" ht="12.2" customHeight="1" x14ac:dyDescent="0.25">
      <c r="A266" s="435">
        <v>16</v>
      </c>
      <c r="B266" s="117" t="str">
        <f t="shared" si="25"/>
        <v>--</v>
      </c>
      <c r="C266" s="117" t="str">
        <f t="shared" si="26"/>
        <v>--</v>
      </c>
      <c r="D266" s="440" t="str">
        <f t="shared" si="27"/>
        <v>--</v>
      </c>
      <c r="E266" s="781" t="str">
        <f>IF(C266="--","--",IF('Részletes oszt ív'!S23="","",'Részletes oszt ív'!S23))</f>
        <v>--</v>
      </c>
      <c r="F266" s="781"/>
      <c r="G266" s="781" t="str">
        <f>IF(C266="--","--",IF('Részletes oszt ív'!T23="","",'Részletes oszt ív'!T23))</f>
        <v>--</v>
      </c>
      <c r="H266" s="781"/>
      <c r="I266" s="239" t="str">
        <f t="shared" si="28"/>
        <v>--</v>
      </c>
      <c r="K266" s="337">
        <f t="shared" si="29"/>
        <v>0</v>
      </c>
      <c r="M266" s="26" t="str">
        <f t="shared" si="30"/>
        <v/>
      </c>
      <c r="N266" s="26" t="e">
        <f t="shared" si="31"/>
        <v>#N/A</v>
      </c>
      <c r="O266" s="104"/>
    </row>
    <row r="267" spans="1:15" ht="12.2" customHeight="1" x14ac:dyDescent="0.25">
      <c r="A267" s="435">
        <v>17</v>
      </c>
      <c r="B267" s="117" t="str">
        <f t="shared" si="25"/>
        <v>--</v>
      </c>
      <c r="C267" s="117" t="str">
        <f t="shared" si="26"/>
        <v>--</v>
      </c>
      <c r="D267" s="440" t="str">
        <f t="shared" si="27"/>
        <v>--</v>
      </c>
      <c r="E267" s="781" t="str">
        <f>IF(C267="--","--",IF('Részletes oszt ív'!S24="","",'Részletes oszt ív'!S24))</f>
        <v>--</v>
      </c>
      <c r="F267" s="781"/>
      <c r="G267" s="781" t="str">
        <f>IF(C267="--","--",IF('Részletes oszt ív'!T24="","",'Részletes oszt ív'!T24))</f>
        <v>--</v>
      </c>
      <c r="H267" s="781"/>
      <c r="I267" s="239" t="str">
        <f t="shared" si="28"/>
        <v>--</v>
      </c>
      <c r="K267" s="337">
        <f t="shared" si="29"/>
        <v>0</v>
      </c>
      <c r="M267" s="26" t="str">
        <f t="shared" si="30"/>
        <v/>
      </c>
      <c r="N267" s="26" t="e">
        <f t="shared" si="31"/>
        <v>#N/A</v>
      </c>
      <c r="O267" s="104"/>
    </row>
    <row r="268" spans="1:15" ht="12.2" customHeight="1" x14ac:dyDescent="0.25">
      <c r="A268" s="435">
        <v>18</v>
      </c>
      <c r="B268" s="117" t="str">
        <f t="shared" si="25"/>
        <v>--</v>
      </c>
      <c r="C268" s="117" t="str">
        <f t="shared" si="26"/>
        <v>--</v>
      </c>
      <c r="D268" s="440" t="str">
        <f t="shared" si="27"/>
        <v>--</v>
      </c>
      <c r="E268" s="781" t="str">
        <f>IF(C268="--","--",IF('Részletes oszt ív'!S25="","",'Részletes oszt ív'!S25))</f>
        <v>--</v>
      </c>
      <c r="F268" s="781"/>
      <c r="G268" s="781" t="str">
        <f>IF(C268="--","--",IF('Részletes oszt ív'!T25="","",'Részletes oszt ív'!T25))</f>
        <v>--</v>
      </c>
      <c r="H268" s="781"/>
      <c r="I268" s="239" t="str">
        <f t="shared" si="28"/>
        <v>--</v>
      </c>
      <c r="K268" s="337">
        <f t="shared" si="29"/>
        <v>0</v>
      </c>
      <c r="M268" s="26" t="str">
        <f t="shared" si="30"/>
        <v/>
      </c>
      <c r="N268" s="26" t="e">
        <f t="shared" si="31"/>
        <v>#N/A</v>
      </c>
      <c r="O268" s="104"/>
    </row>
    <row r="269" spans="1:15" ht="12.2" customHeight="1" x14ac:dyDescent="0.25">
      <c r="A269" s="435">
        <v>19</v>
      </c>
      <c r="B269" s="117" t="str">
        <f t="shared" si="25"/>
        <v>--</v>
      </c>
      <c r="C269" s="117" t="str">
        <f t="shared" si="26"/>
        <v>--</v>
      </c>
      <c r="D269" s="440" t="str">
        <f t="shared" si="27"/>
        <v>--</v>
      </c>
      <c r="E269" s="781" t="str">
        <f>IF(C269="--","--",IF('Részletes oszt ív'!S26="","",'Részletes oszt ív'!S26))</f>
        <v>--</v>
      </c>
      <c r="F269" s="781"/>
      <c r="G269" s="781" t="str">
        <f>IF(C269="--","--",IF('Részletes oszt ív'!T26="","",'Részletes oszt ív'!T26))</f>
        <v>--</v>
      </c>
      <c r="H269" s="781"/>
      <c r="I269" s="239" t="str">
        <f t="shared" si="28"/>
        <v>--</v>
      </c>
      <c r="K269" s="337">
        <f t="shared" si="29"/>
        <v>0</v>
      </c>
      <c r="M269" s="26" t="str">
        <f t="shared" si="30"/>
        <v/>
      </c>
      <c r="N269" s="26" t="e">
        <f t="shared" si="31"/>
        <v>#N/A</v>
      </c>
      <c r="O269" s="104"/>
    </row>
    <row r="270" spans="1:15" ht="12.2" customHeight="1" x14ac:dyDescent="0.25">
      <c r="A270" s="435">
        <v>20</v>
      </c>
      <c r="B270" s="117" t="str">
        <f t="shared" si="25"/>
        <v>--</v>
      </c>
      <c r="C270" s="117" t="str">
        <f t="shared" si="26"/>
        <v>--</v>
      </c>
      <c r="D270" s="440" t="str">
        <f t="shared" si="27"/>
        <v>--</v>
      </c>
      <c r="E270" s="781" t="str">
        <f>IF(C270="--","--",IF('Részletes oszt ív'!S27="","",'Részletes oszt ív'!S27))</f>
        <v>--</v>
      </c>
      <c r="F270" s="781"/>
      <c r="G270" s="781" t="str">
        <f>IF(C270="--","--",IF('Részletes oszt ív'!T27="","",'Részletes oszt ív'!T27))</f>
        <v>--</v>
      </c>
      <c r="H270" s="781"/>
      <c r="I270" s="239" t="str">
        <f t="shared" si="28"/>
        <v>--</v>
      </c>
      <c r="K270" s="337">
        <f t="shared" si="29"/>
        <v>0</v>
      </c>
      <c r="M270" s="26" t="str">
        <f t="shared" si="30"/>
        <v/>
      </c>
      <c r="N270" s="26" t="e">
        <f t="shared" si="31"/>
        <v>#N/A</v>
      </c>
      <c r="O270" s="104"/>
    </row>
    <row r="271" spans="1:15" ht="12.2" customHeight="1" x14ac:dyDescent="0.25">
      <c r="A271" s="435">
        <v>21</v>
      </c>
      <c r="B271" s="117" t="str">
        <f t="shared" si="25"/>
        <v>--</v>
      </c>
      <c r="C271" s="117" t="str">
        <f t="shared" si="26"/>
        <v>--</v>
      </c>
      <c r="D271" s="440" t="str">
        <f t="shared" si="27"/>
        <v>--</v>
      </c>
      <c r="E271" s="781" t="str">
        <f>IF(C271="--","--",IF('Részletes oszt ív'!S28="","",'Részletes oszt ív'!S28))</f>
        <v>--</v>
      </c>
      <c r="F271" s="781"/>
      <c r="G271" s="781" t="str">
        <f>IF(C271="--","--",IF('Részletes oszt ív'!T28="","",'Részletes oszt ív'!T28))</f>
        <v>--</v>
      </c>
      <c r="H271" s="781"/>
      <c r="I271" s="239" t="str">
        <f t="shared" si="28"/>
        <v>--</v>
      </c>
      <c r="K271" s="337">
        <f t="shared" si="29"/>
        <v>0</v>
      </c>
      <c r="M271" s="26" t="str">
        <f t="shared" si="30"/>
        <v/>
      </c>
      <c r="N271" s="26" t="e">
        <f t="shared" si="31"/>
        <v>#N/A</v>
      </c>
      <c r="O271" s="104"/>
    </row>
    <row r="272" spans="1:15" ht="12.2" customHeight="1" x14ac:dyDescent="0.25">
      <c r="A272" s="435">
        <v>22</v>
      </c>
      <c r="B272" s="117" t="str">
        <f t="shared" si="25"/>
        <v>--</v>
      </c>
      <c r="C272" s="117" t="str">
        <f t="shared" si="26"/>
        <v>--</v>
      </c>
      <c r="D272" s="440" t="str">
        <f t="shared" si="27"/>
        <v>--</v>
      </c>
      <c r="E272" s="781" t="str">
        <f>IF(C272="--","--",IF('Részletes oszt ív'!S29="","",'Részletes oszt ív'!S29))</f>
        <v>--</v>
      </c>
      <c r="F272" s="781"/>
      <c r="G272" s="781" t="str">
        <f>IF(C272="--","--",IF('Részletes oszt ív'!T29="","",'Részletes oszt ív'!T29))</f>
        <v>--</v>
      </c>
      <c r="H272" s="781"/>
      <c r="I272" s="239" t="str">
        <f t="shared" si="28"/>
        <v>--</v>
      </c>
      <c r="K272" s="337">
        <f t="shared" si="29"/>
        <v>0</v>
      </c>
      <c r="M272" s="26" t="str">
        <f t="shared" si="30"/>
        <v/>
      </c>
      <c r="N272" s="26" t="e">
        <f t="shared" si="31"/>
        <v>#N/A</v>
      </c>
      <c r="O272" s="104"/>
    </row>
    <row r="273" spans="1:15" ht="12.2" customHeight="1" x14ac:dyDescent="0.25">
      <c r="A273" s="435">
        <v>23</v>
      </c>
      <c r="B273" s="117" t="str">
        <f t="shared" si="25"/>
        <v>--</v>
      </c>
      <c r="C273" s="117" t="str">
        <f t="shared" si="26"/>
        <v>--</v>
      </c>
      <c r="D273" s="440" t="str">
        <f t="shared" si="27"/>
        <v>--</v>
      </c>
      <c r="E273" s="781" t="str">
        <f>IF(C273="--","--",IF('Részletes oszt ív'!S30="","",'Részletes oszt ív'!S30))</f>
        <v>--</v>
      </c>
      <c r="F273" s="781"/>
      <c r="G273" s="781" t="str">
        <f>IF(C273="--","--",IF('Részletes oszt ív'!T30="","",'Részletes oszt ív'!T30))</f>
        <v>--</v>
      </c>
      <c r="H273" s="781"/>
      <c r="I273" s="239" t="str">
        <f t="shared" si="28"/>
        <v>--</v>
      </c>
      <c r="K273" s="337">
        <f t="shared" si="29"/>
        <v>0</v>
      </c>
      <c r="M273" s="26" t="str">
        <f t="shared" si="30"/>
        <v/>
      </c>
      <c r="N273" s="26" t="e">
        <f t="shared" si="31"/>
        <v>#N/A</v>
      </c>
      <c r="O273" s="104"/>
    </row>
    <row r="274" spans="1:15" ht="12.2" customHeight="1" x14ac:dyDescent="0.25">
      <c r="A274" s="435">
        <v>24</v>
      </c>
      <c r="B274" s="117" t="str">
        <f t="shared" si="25"/>
        <v>--</v>
      </c>
      <c r="C274" s="117" t="str">
        <f t="shared" si="26"/>
        <v>--</v>
      </c>
      <c r="D274" s="440" t="str">
        <f t="shared" si="27"/>
        <v>--</v>
      </c>
      <c r="E274" s="781" t="str">
        <f>IF(C274="--","--",IF('Részletes oszt ív'!S31="","",'Részletes oszt ív'!S31))</f>
        <v>--</v>
      </c>
      <c r="F274" s="781"/>
      <c r="G274" s="781" t="str">
        <f>IF(C274="--","--",IF('Részletes oszt ív'!T31="","",'Részletes oszt ív'!T31))</f>
        <v>--</v>
      </c>
      <c r="H274" s="781"/>
      <c r="I274" s="239" t="str">
        <f t="shared" si="28"/>
        <v>--</v>
      </c>
      <c r="K274" s="337">
        <f t="shared" si="29"/>
        <v>0</v>
      </c>
      <c r="M274" s="26" t="str">
        <f t="shared" si="30"/>
        <v/>
      </c>
      <c r="N274" s="26" t="e">
        <f t="shared" si="31"/>
        <v>#N/A</v>
      </c>
      <c r="O274" s="104"/>
    </row>
    <row r="275" spans="1:15" ht="12.2" customHeight="1" x14ac:dyDescent="0.25">
      <c r="A275" s="435">
        <v>25</v>
      </c>
      <c r="B275" s="117" t="str">
        <f t="shared" si="25"/>
        <v>--</v>
      </c>
      <c r="C275" s="117" t="str">
        <f t="shared" si="26"/>
        <v>--</v>
      </c>
      <c r="D275" s="440" t="str">
        <f t="shared" si="27"/>
        <v>--</v>
      </c>
      <c r="E275" s="781" t="str">
        <f>IF(C275="--","--",IF('Részletes oszt ív'!S32="","",'Részletes oszt ív'!S32))</f>
        <v>--</v>
      </c>
      <c r="F275" s="781"/>
      <c r="G275" s="781" t="str">
        <f>IF(C275="--","--",IF('Részletes oszt ív'!T32="","",'Részletes oszt ív'!T32))</f>
        <v>--</v>
      </c>
      <c r="H275" s="781"/>
      <c r="I275" s="239" t="str">
        <f t="shared" si="28"/>
        <v>--</v>
      </c>
      <c r="K275" s="337">
        <f t="shared" si="29"/>
        <v>0</v>
      </c>
      <c r="M275" s="26" t="str">
        <f t="shared" si="30"/>
        <v/>
      </c>
      <c r="N275" s="26" t="e">
        <f t="shared" si="31"/>
        <v>#N/A</v>
      </c>
      <c r="O275" s="104"/>
    </row>
    <row r="276" spans="1:15" ht="12.2" customHeight="1" x14ac:dyDescent="0.25">
      <c r="A276" s="435">
        <v>26</v>
      </c>
      <c r="B276" s="117" t="str">
        <f t="shared" si="25"/>
        <v>--</v>
      </c>
      <c r="C276" s="117" t="str">
        <f t="shared" si="26"/>
        <v>--</v>
      </c>
      <c r="D276" s="440" t="str">
        <f t="shared" si="27"/>
        <v>--</v>
      </c>
      <c r="E276" s="781" t="str">
        <f>IF(C276="--","--",IF('Részletes oszt ív'!S33="","",'Részletes oszt ív'!S33))</f>
        <v>--</v>
      </c>
      <c r="F276" s="781"/>
      <c r="G276" s="781" t="str">
        <f>IF(C276="--","--",IF('Részletes oszt ív'!T33="","",'Részletes oszt ív'!T33))</f>
        <v>--</v>
      </c>
      <c r="H276" s="781"/>
      <c r="I276" s="239" t="str">
        <f t="shared" si="28"/>
        <v>--</v>
      </c>
      <c r="K276" s="337">
        <f t="shared" si="29"/>
        <v>0</v>
      </c>
      <c r="M276" s="26" t="str">
        <f t="shared" si="30"/>
        <v/>
      </c>
      <c r="N276" s="26" t="e">
        <f t="shared" si="31"/>
        <v>#N/A</v>
      </c>
      <c r="O276" s="104"/>
    </row>
    <row r="277" spans="1:15" ht="12.2" customHeight="1" x14ac:dyDescent="0.25">
      <c r="A277" s="435">
        <v>27</v>
      </c>
      <c r="B277" s="117" t="str">
        <f t="shared" si="25"/>
        <v>--</v>
      </c>
      <c r="C277" s="117" t="str">
        <f t="shared" si="26"/>
        <v>--</v>
      </c>
      <c r="D277" s="440" t="str">
        <f t="shared" si="27"/>
        <v>--</v>
      </c>
      <c r="E277" s="781" t="str">
        <f>IF(C277="--","--",IF('Részletes oszt ív'!S34="","",'Részletes oszt ív'!S34))</f>
        <v>--</v>
      </c>
      <c r="F277" s="781"/>
      <c r="G277" s="781" t="str">
        <f>IF(C277="--","--",IF('Részletes oszt ív'!T34="","",'Részletes oszt ív'!T34))</f>
        <v>--</v>
      </c>
      <c r="H277" s="781"/>
      <c r="I277" s="239" t="str">
        <f t="shared" si="28"/>
        <v>--</v>
      </c>
      <c r="K277" s="337">
        <f t="shared" si="29"/>
        <v>0</v>
      </c>
      <c r="M277" s="26" t="str">
        <f t="shared" si="30"/>
        <v/>
      </c>
      <c r="N277" s="26" t="e">
        <f t="shared" si="31"/>
        <v>#N/A</v>
      </c>
      <c r="O277" s="104"/>
    </row>
    <row r="278" spans="1:15" ht="12.2" customHeight="1" x14ac:dyDescent="0.25">
      <c r="A278" s="435">
        <v>28</v>
      </c>
      <c r="B278" s="117" t="str">
        <f t="shared" si="25"/>
        <v>--</v>
      </c>
      <c r="C278" s="117" t="str">
        <f t="shared" si="26"/>
        <v>--</v>
      </c>
      <c r="D278" s="440" t="str">
        <f t="shared" si="27"/>
        <v>--</v>
      </c>
      <c r="E278" s="781" t="str">
        <f>IF(C278="--","--",IF('Részletes oszt ív'!S35="","",'Részletes oszt ív'!S35))</f>
        <v>--</v>
      </c>
      <c r="F278" s="781"/>
      <c r="G278" s="781" t="str">
        <f>IF(C278="--","--",IF('Részletes oszt ív'!T35="","",'Részletes oszt ív'!T35))</f>
        <v>--</v>
      </c>
      <c r="H278" s="781"/>
      <c r="I278" s="239" t="str">
        <f t="shared" si="28"/>
        <v>--</v>
      </c>
      <c r="K278" s="337">
        <f t="shared" si="29"/>
        <v>0</v>
      </c>
      <c r="M278" s="26" t="str">
        <f t="shared" si="30"/>
        <v/>
      </c>
      <c r="N278" s="26" t="e">
        <f t="shared" si="31"/>
        <v>#N/A</v>
      </c>
      <c r="O278" s="104"/>
    </row>
    <row r="279" spans="1:15" ht="12.2" customHeight="1" x14ac:dyDescent="0.25">
      <c r="A279" s="435">
        <v>29</v>
      </c>
      <c r="B279" s="117" t="str">
        <f t="shared" si="25"/>
        <v>--</v>
      </c>
      <c r="C279" s="117" t="str">
        <f t="shared" si="26"/>
        <v>--</v>
      </c>
      <c r="D279" s="440" t="str">
        <f t="shared" si="27"/>
        <v>--</v>
      </c>
      <c r="E279" s="781" t="str">
        <f>IF(C279="--","--",IF('Részletes oszt ív'!S36="","",'Részletes oszt ív'!S36))</f>
        <v>--</v>
      </c>
      <c r="F279" s="781"/>
      <c r="G279" s="781" t="str">
        <f>IF(C279="--","--",IF('Részletes oszt ív'!T36="","",'Részletes oszt ív'!T36))</f>
        <v>--</v>
      </c>
      <c r="H279" s="781"/>
      <c r="I279" s="239" t="str">
        <f t="shared" si="28"/>
        <v>--</v>
      </c>
      <c r="K279" s="337">
        <f t="shared" si="29"/>
        <v>0</v>
      </c>
      <c r="M279" s="26" t="str">
        <f t="shared" si="30"/>
        <v/>
      </c>
      <c r="N279" s="26" t="e">
        <f t="shared" si="31"/>
        <v>#N/A</v>
      </c>
      <c r="O279" s="104"/>
    </row>
    <row r="280" spans="1:15" ht="12.2" customHeight="1" x14ac:dyDescent="0.25">
      <c r="A280" s="435">
        <v>30</v>
      </c>
      <c r="B280" s="117" t="str">
        <f t="shared" si="25"/>
        <v>--</v>
      </c>
      <c r="C280" s="117" t="str">
        <f t="shared" si="26"/>
        <v>--</v>
      </c>
      <c r="D280" s="440" t="str">
        <f t="shared" si="27"/>
        <v>--</v>
      </c>
      <c r="E280" s="781" t="str">
        <f>IF(C280="--","--",IF('Részletes oszt ív'!S37="","",'Részletes oszt ív'!S37))</f>
        <v>--</v>
      </c>
      <c r="F280" s="781"/>
      <c r="G280" s="781" t="str">
        <f>IF(C280="--","--",IF('Részletes oszt ív'!T37="","",'Részletes oszt ív'!T37))</f>
        <v>--</v>
      </c>
      <c r="H280" s="781"/>
      <c r="I280" s="239" t="str">
        <f t="shared" si="28"/>
        <v>--</v>
      </c>
      <c r="K280" s="337">
        <f t="shared" si="29"/>
        <v>0</v>
      </c>
      <c r="M280" s="26" t="str">
        <f t="shared" si="30"/>
        <v/>
      </c>
      <c r="N280" s="26" t="e">
        <f t="shared" si="31"/>
        <v>#N/A</v>
      </c>
      <c r="O280" s="104"/>
    </row>
    <row r="281" spans="1:15" ht="12.2" customHeight="1" x14ac:dyDescent="0.25">
      <c r="A281" s="435">
        <v>31</v>
      </c>
      <c r="B281" s="117" t="str">
        <f t="shared" si="25"/>
        <v>--</v>
      </c>
      <c r="C281" s="117" t="str">
        <f t="shared" si="26"/>
        <v>--</v>
      </c>
      <c r="D281" s="440" t="str">
        <f t="shared" si="27"/>
        <v>--</v>
      </c>
      <c r="E281" s="781" t="str">
        <f>IF(C281="--","--",IF('Részletes oszt ív'!S38="","",'Részletes oszt ív'!S38))</f>
        <v>--</v>
      </c>
      <c r="F281" s="781"/>
      <c r="G281" s="781" t="str">
        <f>IF(C281="--","--",IF('Részletes oszt ív'!T38="","",'Részletes oszt ív'!T38))</f>
        <v>--</v>
      </c>
      <c r="H281" s="781"/>
      <c r="I281" s="239" t="str">
        <f t="shared" si="28"/>
        <v>--</v>
      </c>
      <c r="K281" s="337">
        <f t="shared" si="29"/>
        <v>0</v>
      </c>
      <c r="M281" s="26" t="str">
        <f t="shared" si="30"/>
        <v/>
      </c>
      <c r="N281" s="26" t="e">
        <f t="shared" si="31"/>
        <v>#N/A</v>
      </c>
      <c r="O281" s="104"/>
    </row>
    <row r="282" spans="1:15" ht="12.2" customHeight="1" x14ac:dyDescent="0.25">
      <c r="A282" s="435">
        <v>32</v>
      </c>
      <c r="B282" s="117" t="str">
        <f t="shared" si="25"/>
        <v>--</v>
      </c>
      <c r="C282" s="117" t="str">
        <f t="shared" si="26"/>
        <v>--</v>
      </c>
      <c r="D282" s="440" t="str">
        <f t="shared" si="27"/>
        <v>--</v>
      </c>
      <c r="E282" s="781" t="str">
        <f>IF(C282="--","--",IF('Részletes oszt ív'!S39="","",'Részletes oszt ív'!S39))</f>
        <v>--</v>
      </c>
      <c r="F282" s="781"/>
      <c r="G282" s="781" t="str">
        <f>IF(C282="--","--",IF('Részletes oszt ív'!T39="","",'Részletes oszt ív'!T39))</f>
        <v>--</v>
      </c>
      <c r="H282" s="781"/>
      <c r="I282" s="239" t="str">
        <f t="shared" si="28"/>
        <v>--</v>
      </c>
      <c r="K282" s="337">
        <f t="shared" si="29"/>
        <v>0</v>
      </c>
      <c r="M282" s="26" t="str">
        <f t="shared" si="30"/>
        <v/>
      </c>
      <c r="N282" s="26" t="e">
        <f t="shared" si="31"/>
        <v>#N/A</v>
      </c>
      <c r="O282" s="104"/>
    </row>
    <row r="283" spans="1:15" ht="12.2" customHeight="1" x14ac:dyDescent="0.25">
      <c r="A283" s="435">
        <v>33</v>
      </c>
      <c r="B283" s="117" t="str">
        <f t="shared" si="25"/>
        <v>--</v>
      </c>
      <c r="C283" s="117" t="str">
        <f t="shared" si="26"/>
        <v>--</v>
      </c>
      <c r="D283" s="440" t="str">
        <f t="shared" si="27"/>
        <v>--</v>
      </c>
      <c r="E283" s="781" t="str">
        <f>IF(C283="--","--",IF('Részletes oszt ív'!S40="","",'Részletes oszt ív'!S40))</f>
        <v>--</v>
      </c>
      <c r="F283" s="781"/>
      <c r="G283" s="781" t="str">
        <f>IF(C283="--","--",IF('Részletes oszt ív'!T40="","",'Részletes oszt ív'!T40))</f>
        <v>--</v>
      </c>
      <c r="H283" s="781"/>
      <c r="I283" s="239" t="str">
        <f t="shared" si="28"/>
        <v>--</v>
      </c>
      <c r="K283" s="337">
        <f t="shared" si="29"/>
        <v>0</v>
      </c>
      <c r="M283" s="26" t="str">
        <f t="shared" si="30"/>
        <v/>
      </c>
      <c r="N283" s="26" t="e">
        <f t="shared" si="31"/>
        <v>#N/A</v>
      </c>
      <c r="O283" s="104"/>
    </row>
    <row r="284" spans="1:15" ht="12.2" customHeight="1" thickBot="1" x14ac:dyDescent="0.3">
      <c r="A284" s="119">
        <v>34</v>
      </c>
      <c r="B284" s="241" t="str">
        <f t="shared" si="25"/>
        <v>--</v>
      </c>
      <c r="C284" s="241" t="str">
        <f t="shared" si="26"/>
        <v>--</v>
      </c>
      <c r="D284" s="242" t="str">
        <f t="shared" si="27"/>
        <v>--</v>
      </c>
      <c r="E284" s="792" t="str">
        <f>IF(C284="--","--",IF('Részletes oszt ív'!S41="","",'Részletes oszt ív'!S41))</f>
        <v>--</v>
      </c>
      <c r="F284" s="792"/>
      <c r="G284" s="792" t="str">
        <f>IF(C284="--","--",IF('Részletes oszt ív'!T41="","",'Részletes oszt ív'!T41))</f>
        <v>--</v>
      </c>
      <c r="H284" s="792"/>
      <c r="I284" s="107" t="str">
        <f t="shared" si="28"/>
        <v>--</v>
      </c>
      <c r="K284" s="337">
        <f t="shared" si="29"/>
        <v>0</v>
      </c>
      <c r="M284" s="26" t="str">
        <f t="shared" si="30"/>
        <v/>
      </c>
      <c r="N284" s="26" t="e">
        <f t="shared" si="31"/>
        <v>#N/A</v>
      </c>
      <c r="O284" s="104"/>
    </row>
    <row r="285" spans="1:15" ht="12.2" hidden="1" customHeight="1" thickBot="1" x14ac:dyDescent="0.3">
      <c r="A285" s="441">
        <v>35</v>
      </c>
      <c r="B285" s="241" t="str">
        <f t="shared" si="25"/>
        <v>--</v>
      </c>
      <c r="C285" s="241" t="str">
        <f t="shared" si="26"/>
        <v>--</v>
      </c>
      <c r="D285" s="242" t="str">
        <f t="shared" si="27"/>
        <v>--</v>
      </c>
      <c r="E285" s="793" t="str">
        <f>IF(C285="--","--",IF('Részletes oszt ív'!S42="","",'Részletes oszt ív'!S42))</f>
        <v>--</v>
      </c>
      <c r="F285" s="793"/>
      <c r="G285" s="793" t="str">
        <f>IF(C285="--","--",IF('Részletes oszt ív'!T42="","",'Részletes oszt ív'!T42))</f>
        <v>--</v>
      </c>
      <c r="H285" s="793"/>
      <c r="I285" s="243" t="str">
        <f t="shared" si="28"/>
        <v>--</v>
      </c>
      <c r="K285" s="337">
        <f t="shared" si="29"/>
        <v>0</v>
      </c>
      <c r="M285" s="26" t="str">
        <f t="shared" si="30"/>
        <v/>
      </c>
      <c r="N285" s="26" t="e">
        <f t="shared" si="31"/>
        <v>#N/A</v>
      </c>
      <c r="O285" s="104"/>
    </row>
    <row r="286" spans="1:15" ht="7.5" customHeight="1" x14ac:dyDescent="0.25">
      <c r="A286" s="28"/>
      <c r="B286" s="28"/>
      <c r="C286" s="28"/>
      <c r="D286" s="28"/>
    </row>
    <row r="287" spans="1:15" x14ac:dyDescent="0.25">
      <c r="A287" s="101" t="str">
        <f>CONCATENATE('Vizsgaszerv adatai'!C$168,",  ",'Vizsgaszerv adatai'!C$166)</f>
        <v>Budapest,  2017. június 13.</v>
      </c>
      <c r="B287" s="101"/>
    </row>
    <row r="288" spans="1:15" ht="11.25" customHeight="1" x14ac:dyDescent="0.25"/>
    <row r="290" spans="1:10" ht="12" customHeight="1" x14ac:dyDescent="0.25">
      <c r="A290" s="794" t="str">
        <f>'Vizsgaszerv adatai'!C$66</f>
        <v>Ál Péter</v>
      </c>
      <c r="B290" s="794"/>
      <c r="C290" s="109" t="str">
        <f>'Vizsgaszerv adatai'!C$68</f>
        <v>Kő Pál</v>
      </c>
      <c r="D290" s="794" t="str">
        <f>'Vizsgaszerv adatai'!C$70</f>
        <v>Ács Éva</v>
      </c>
      <c r="E290" s="794"/>
      <c r="F290" s="795" t="str">
        <f>'Vizsgaszerv adatai'!C$72</f>
        <v>Nagy Anikó</v>
      </c>
      <c r="G290" s="795"/>
      <c r="H290" s="795" t="str">
        <f>'Vizsgaszerv adatai'!C$74</f>
        <v>Szél Evelin</v>
      </c>
      <c r="I290" s="795"/>
    </row>
    <row r="291" spans="1:10" ht="10.5" customHeight="1" x14ac:dyDescent="0.25">
      <c r="A291" s="794" t="str">
        <f>'Vizsgaszerv adatai'!B$66</f>
        <v>vb. elnöke</v>
      </c>
      <c r="B291" s="794"/>
      <c r="C291" s="102" t="str">
        <f>'Vizsgaszerv adatai'!B$68</f>
        <v>vb. tagja</v>
      </c>
      <c r="D291" s="794" t="str">
        <f>'Vizsgaszerv adatai'!B$70</f>
        <v>vb. tagja</v>
      </c>
      <c r="E291" s="794"/>
      <c r="F291" s="795" t="str">
        <f>'Vizsgaszerv adatai'!B$72</f>
        <v>vb. tagja</v>
      </c>
      <c r="G291" s="795"/>
      <c r="H291" s="795" t="str">
        <f>'Vizsgaszerv adatai'!B$74</f>
        <v>jegyző</v>
      </c>
      <c r="I291" s="795"/>
    </row>
    <row r="294" spans="1:10" ht="12" customHeight="1" x14ac:dyDescent="0.25">
      <c r="A294" s="804" t="str">
        <f>IF('Vizsgaszerv adatai'!C$87="","",'Vizsgaszerv adatai'!C$87)</f>
        <v>Tóth István</v>
      </c>
      <c r="B294" s="804"/>
      <c r="C294" s="110" t="str">
        <f>IF('Vizsgaszerv adatai'!C$89="","",'Vizsgaszerv adatai'!C$89)</f>
        <v/>
      </c>
      <c r="D294" s="803" t="str">
        <f>IF('Vizsgaszerv adatai'!C$91="","",'Vizsgaszerv adatai'!C$91)</f>
        <v/>
      </c>
      <c r="E294" s="803"/>
      <c r="F294" s="802" t="str">
        <f>IF('Vizsgaszerv adatai'!C$93="","",'Vizsgaszerv adatai'!C$93)</f>
        <v/>
      </c>
      <c r="G294" s="802"/>
      <c r="H294" s="802" t="str">
        <f>IF('Vizsgaszerv adatai'!C$95="","",'Vizsgaszerv adatai'!C$95)</f>
        <v/>
      </c>
      <c r="I294" s="802"/>
    </row>
    <row r="295" spans="1:10" ht="10.5" customHeight="1" x14ac:dyDescent="0.25">
      <c r="A295" s="802" t="str">
        <f>IF('Vizsgaszerv adatai'!C$87="","","szakértő")</f>
        <v>szakértő</v>
      </c>
      <c r="B295" s="802"/>
      <c r="C295" s="110" t="str">
        <f>IF('Vizsgaszerv adatai'!C$89="","","szakértő")</f>
        <v/>
      </c>
      <c r="D295" s="803" t="str">
        <f>IF('Vizsgaszerv adatai'!C$91="","","szakértő")</f>
        <v/>
      </c>
      <c r="E295" s="803"/>
      <c r="F295" s="802" t="str">
        <f>IF('Vizsgaszerv adatai'!C$93="","","szakértő")</f>
        <v/>
      </c>
      <c r="G295" s="802"/>
      <c r="H295" s="802" t="str">
        <f>IF('Vizsgaszerv adatai'!C$95="","","szakértő")</f>
        <v/>
      </c>
      <c r="I295" s="802"/>
    </row>
    <row r="296" spans="1:10" x14ac:dyDescent="0.25">
      <c r="A296" s="669" t="str">
        <f>A1</f>
        <v>Aranykalászos gazda      Gyakorlati vizsga</v>
      </c>
      <c r="B296" s="669"/>
      <c r="C296" s="669"/>
      <c r="D296" s="669"/>
      <c r="E296" s="669"/>
      <c r="F296" s="669"/>
      <c r="G296" s="669"/>
      <c r="H296" s="669"/>
      <c r="I296" s="669"/>
      <c r="J296" s="6">
        <v>6</v>
      </c>
    </row>
    <row r="297" spans="1:10" ht="30.75" customHeight="1" x14ac:dyDescent="0.25">
      <c r="A297" s="808" t="s">
        <v>7465</v>
      </c>
      <c r="B297" s="808"/>
      <c r="C297" s="809" t="str">
        <f>CONCATENATE('Vizsgaszerv adatai'!C$170,"  ",'Vizsgaszerv adatai'!C$172,"  ",'Vizsgaszerv adatai'!C$178,";  ",'Vizsgaszerv adatai'!C$180)</f>
        <v xml:space="preserve">Arany János Mezőgazdasági Iskola  1122 Budapest, Levendula út 25.  ;  </v>
      </c>
      <c r="D297" s="809"/>
      <c r="E297" s="809"/>
      <c r="F297" s="809"/>
      <c r="G297" s="809"/>
      <c r="H297" s="809"/>
      <c r="I297" s="809"/>
    </row>
    <row r="298" spans="1:10" ht="7.5" customHeight="1" x14ac:dyDescent="0.25">
      <c r="A298" s="733"/>
      <c r="B298" s="733"/>
    </row>
    <row r="299" spans="1:10" ht="27" customHeight="1" x14ac:dyDescent="0.25">
      <c r="A299" s="805" t="s">
        <v>7464</v>
      </c>
      <c r="B299" s="805"/>
      <c r="C299" s="806" t="str">
        <f>'Szakképesítés adatai'!B$39</f>
        <v>-</v>
      </c>
      <c r="D299" s="806"/>
      <c r="E299" s="806"/>
      <c r="F299" s="806"/>
      <c r="G299" s="806"/>
      <c r="H299" s="806"/>
      <c r="I299" s="806"/>
    </row>
    <row r="300" spans="1:10" x14ac:dyDescent="0.25">
      <c r="C300" s="806"/>
      <c r="D300" s="806"/>
      <c r="E300" s="806"/>
      <c r="F300" s="806"/>
      <c r="G300" s="806"/>
      <c r="H300" s="806"/>
      <c r="I300" s="806"/>
    </row>
    <row r="301" spans="1:10" x14ac:dyDescent="0.25">
      <c r="C301" s="806"/>
      <c r="D301" s="806"/>
      <c r="E301" s="806"/>
      <c r="F301" s="806"/>
      <c r="G301" s="806"/>
      <c r="H301" s="806"/>
      <c r="I301" s="806"/>
    </row>
    <row r="302" spans="1:10" x14ac:dyDescent="0.25">
      <c r="C302" s="806"/>
      <c r="D302" s="806"/>
      <c r="E302" s="806"/>
      <c r="F302" s="806"/>
      <c r="G302" s="806"/>
      <c r="H302" s="806"/>
      <c r="I302" s="806"/>
    </row>
    <row r="303" spans="1:10" x14ac:dyDescent="0.25">
      <c r="C303" s="806"/>
      <c r="D303" s="806"/>
      <c r="E303" s="806"/>
      <c r="F303" s="806"/>
      <c r="G303" s="806"/>
      <c r="H303" s="806"/>
      <c r="I303" s="806"/>
    </row>
    <row r="304" spans="1:10" x14ac:dyDescent="0.25">
      <c r="C304" s="806"/>
      <c r="D304" s="806"/>
      <c r="E304" s="806"/>
      <c r="F304" s="806"/>
      <c r="G304" s="806"/>
      <c r="H304" s="806"/>
      <c r="I304" s="806"/>
    </row>
    <row r="305" spans="1:17" x14ac:dyDescent="0.25">
      <c r="C305" s="806"/>
      <c r="D305" s="806"/>
      <c r="E305" s="806"/>
      <c r="F305" s="806"/>
      <c r="G305" s="806"/>
      <c r="H305" s="806"/>
      <c r="I305" s="806"/>
    </row>
    <row r="306" spans="1:17" x14ac:dyDescent="0.25">
      <c r="C306" s="806"/>
      <c r="D306" s="806"/>
      <c r="E306" s="806"/>
      <c r="F306" s="806"/>
      <c r="G306" s="806"/>
      <c r="H306" s="806"/>
      <c r="I306" s="806"/>
    </row>
    <row r="307" spans="1:17" ht="15" customHeight="1" x14ac:dyDescent="0.25">
      <c r="A307" s="807" t="s">
        <v>7504</v>
      </c>
      <c r="B307" s="807"/>
      <c r="C307" s="123" t="str">
        <f>'Szakképesítés adatai'!J$39</f>
        <v>-</v>
      </c>
      <c r="D307" s="120"/>
      <c r="E307" s="123"/>
      <c r="F307" s="121"/>
      <c r="G307" s="811" t="s">
        <v>7505</v>
      </c>
      <c r="H307" s="811"/>
      <c r="I307" s="124" t="str">
        <f>'Szakképesítés adatai'!K$39</f>
        <v>-</v>
      </c>
      <c r="K307" s="5">
        <f>IF(I307="-",0,I307)</f>
        <v>0</v>
      </c>
    </row>
    <row r="308" spans="1:17" ht="9" customHeight="1" thickBot="1" x14ac:dyDescent="0.3">
      <c r="A308" s="111"/>
      <c r="B308" s="111"/>
      <c r="C308" s="116"/>
      <c r="D308" s="112"/>
      <c r="E308" s="115"/>
      <c r="F308" s="102"/>
      <c r="G308" s="115"/>
      <c r="H308" s="113"/>
      <c r="I308" s="114"/>
    </row>
    <row r="309" spans="1:17" ht="15.75" thickBot="1" x14ac:dyDescent="0.3">
      <c r="A309" s="562" t="s">
        <v>7466</v>
      </c>
      <c r="B309" s="563" t="s">
        <v>7467</v>
      </c>
      <c r="C309" s="563" t="s">
        <v>7468</v>
      </c>
      <c r="D309" s="563" t="s">
        <v>7469</v>
      </c>
      <c r="E309" s="782" t="s">
        <v>7470</v>
      </c>
      <c r="F309" s="784"/>
      <c r="G309" s="782" t="s">
        <v>7471</v>
      </c>
      <c r="H309" s="784"/>
      <c r="I309" s="564" t="s">
        <v>7472</v>
      </c>
      <c r="J309" s="103"/>
      <c r="M309" s="86"/>
      <c r="N309" s="86"/>
      <c r="O309" s="105"/>
    </row>
    <row r="310" spans="1:17" ht="12.2" customHeight="1" x14ac:dyDescent="0.25">
      <c r="A310" s="434">
        <v>1</v>
      </c>
      <c r="B310" s="240" t="str">
        <f>IF(C$299="-","--",B15)</f>
        <v>--</v>
      </c>
      <c r="C310" s="240" t="str">
        <f>IF(C$299="-","--",C15)</f>
        <v>--</v>
      </c>
      <c r="D310" s="438" t="str">
        <f>IF(C$299="-","--",D15)</f>
        <v>--</v>
      </c>
      <c r="E310" s="814" t="str">
        <f>IF(C310="--","--",IF('Részletes oszt ív'!U8="","",'Részletes oszt ív'!U8))</f>
        <v>--</v>
      </c>
      <c r="F310" s="814"/>
      <c r="G310" s="791" t="str">
        <f>IF(C310="--","--",IF('Részletes oszt ív'!V8="","",'Részletes oszt ív'!V8))</f>
        <v>--</v>
      </c>
      <c r="H310" s="791"/>
      <c r="I310" s="238" t="str">
        <f>IF(C$299="-","--",IF(C310="--","--",IF(G310="","",IF(G310="n","nem vizsgázott",CONCATENATE(N310," (",M310,")")))))</f>
        <v>--</v>
      </c>
      <c r="K310" s="337">
        <f>(IF(E310="",0,IF(E310="--",0,G310))*K$307)/100</f>
        <v>0</v>
      </c>
      <c r="M310" s="26" t="str">
        <f>IF(G310="-","",G310)</f>
        <v>--</v>
      </c>
      <c r="N310" s="26" t="e">
        <f>VLOOKUP(M310,$P$15:$Q$19,2)</f>
        <v>#N/A</v>
      </c>
      <c r="O310" s="106"/>
      <c r="P310" s="26">
        <v>1</v>
      </c>
      <c r="Q310" s="26" t="s">
        <v>7475</v>
      </c>
    </row>
    <row r="311" spans="1:17" ht="12.2" customHeight="1" x14ac:dyDescent="0.25">
      <c r="A311" s="435">
        <v>2</v>
      </c>
      <c r="B311" s="117" t="str">
        <f t="shared" ref="B311:B344" si="32">IF(C$299="-","--",B16)</f>
        <v>--</v>
      </c>
      <c r="C311" s="117" t="str">
        <f t="shared" ref="C311:C344" si="33">IF(C$299="-","--",C16)</f>
        <v>--</v>
      </c>
      <c r="D311" s="440" t="str">
        <f t="shared" ref="D311:D344" si="34">IF(C$299="-","--",D16)</f>
        <v>--</v>
      </c>
      <c r="E311" s="781" t="str">
        <f>IF(C311="--","--",IF('Részletes oszt ív'!U9="","",'Részletes oszt ív'!U9))</f>
        <v>--</v>
      </c>
      <c r="F311" s="781"/>
      <c r="G311" s="781" t="str">
        <f>IF(C311="--","--",IF('Részletes oszt ív'!V9="","",'Részletes oszt ív'!V9))</f>
        <v>--</v>
      </c>
      <c r="H311" s="781"/>
      <c r="I311" s="239" t="str">
        <f t="shared" ref="I311:I344" si="35">IF(C$299="-","--",IF(C311="--","--",IF(G311="","",IF(G311="n","nem vizsgázott",CONCATENATE(N311," (",M311,")")))))</f>
        <v>--</v>
      </c>
      <c r="K311" s="337">
        <f t="shared" ref="K311:K344" si="36">(IF(E311="",0,IF(E311="--",0,G311))*K$307)/100</f>
        <v>0</v>
      </c>
      <c r="M311" s="26" t="str">
        <f t="shared" ref="M311:M344" si="37">IF(G311="-","",G311)</f>
        <v>--</v>
      </c>
      <c r="N311" s="26" t="e">
        <f t="shared" ref="N311:N344" si="38">VLOOKUP(M311,$P$15:$Q$19,2)</f>
        <v>#N/A</v>
      </c>
      <c r="O311" s="106"/>
      <c r="P311" s="26">
        <v>2</v>
      </c>
      <c r="Q311" s="26" t="s">
        <v>7476</v>
      </c>
    </row>
    <row r="312" spans="1:17" ht="12.2" customHeight="1" x14ac:dyDescent="0.25">
      <c r="A312" s="435">
        <v>3</v>
      </c>
      <c r="B312" s="117" t="str">
        <f t="shared" si="32"/>
        <v>--</v>
      </c>
      <c r="C312" s="117" t="str">
        <f t="shared" si="33"/>
        <v>--</v>
      </c>
      <c r="D312" s="440" t="str">
        <f t="shared" si="34"/>
        <v>--</v>
      </c>
      <c r="E312" s="781" t="str">
        <f>IF(C312="--","--",IF('Részletes oszt ív'!U10="","",'Részletes oszt ív'!U10))</f>
        <v>--</v>
      </c>
      <c r="F312" s="781"/>
      <c r="G312" s="781" t="str">
        <f>IF(C312="--","--",IF('Részletes oszt ív'!V10="","",'Részletes oszt ív'!V10))</f>
        <v>--</v>
      </c>
      <c r="H312" s="781"/>
      <c r="I312" s="239" t="str">
        <f t="shared" si="35"/>
        <v>--</v>
      </c>
      <c r="K312" s="337">
        <f t="shared" si="36"/>
        <v>0</v>
      </c>
      <c r="M312" s="26" t="str">
        <f t="shared" si="37"/>
        <v>--</v>
      </c>
      <c r="N312" s="26" t="e">
        <f t="shared" si="38"/>
        <v>#N/A</v>
      </c>
      <c r="O312" s="106"/>
      <c r="P312" s="26">
        <v>3</v>
      </c>
      <c r="Q312" s="26" t="s">
        <v>7477</v>
      </c>
    </row>
    <row r="313" spans="1:17" ht="12.2" customHeight="1" x14ac:dyDescent="0.25">
      <c r="A313" s="435">
        <v>4</v>
      </c>
      <c r="B313" s="117" t="str">
        <f t="shared" si="32"/>
        <v>--</v>
      </c>
      <c r="C313" s="117" t="str">
        <f t="shared" si="33"/>
        <v>--</v>
      </c>
      <c r="D313" s="440" t="str">
        <f t="shared" si="34"/>
        <v>--</v>
      </c>
      <c r="E313" s="781" t="str">
        <f>IF(C313="--","--",IF('Részletes oszt ív'!U11="","",'Részletes oszt ív'!U11))</f>
        <v>--</v>
      </c>
      <c r="F313" s="781"/>
      <c r="G313" s="781" t="str">
        <f>IF(C313="--","--",IF('Részletes oszt ív'!V11="","",'Részletes oszt ív'!V11))</f>
        <v>--</v>
      </c>
      <c r="H313" s="781"/>
      <c r="I313" s="239" t="str">
        <f t="shared" si="35"/>
        <v>--</v>
      </c>
      <c r="K313" s="337">
        <f t="shared" si="36"/>
        <v>0</v>
      </c>
      <c r="M313" s="26" t="str">
        <f t="shared" si="37"/>
        <v>--</v>
      </c>
      <c r="N313" s="26" t="e">
        <f t="shared" si="38"/>
        <v>#N/A</v>
      </c>
      <c r="O313" s="106"/>
      <c r="P313" s="26">
        <v>4</v>
      </c>
      <c r="Q313" s="26" t="s">
        <v>7478</v>
      </c>
    </row>
    <row r="314" spans="1:17" ht="12.2" customHeight="1" x14ac:dyDescent="0.25">
      <c r="A314" s="435">
        <v>5</v>
      </c>
      <c r="B314" s="117" t="str">
        <f t="shared" si="32"/>
        <v>--</v>
      </c>
      <c r="C314" s="117" t="str">
        <f t="shared" si="33"/>
        <v>--</v>
      </c>
      <c r="D314" s="440" t="str">
        <f t="shared" si="34"/>
        <v>--</v>
      </c>
      <c r="E314" s="781" t="str">
        <f>IF(C314="--","--",IF('Részletes oszt ív'!U12="","",'Részletes oszt ív'!U12))</f>
        <v>--</v>
      </c>
      <c r="F314" s="781"/>
      <c r="G314" s="781" t="str">
        <f>IF(C314="--","--",IF('Részletes oszt ív'!V12="","",'Részletes oszt ív'!V12))</f>
        <v>--</v>
      </c>
      <c r="H314" s="781"/>
      <c r="I314" s="239" t="str">
        <f t="shared" si="35"/>
        <v>--</v>
      </c>
      <c r="K314" s="337">
        <f t="shared" si="36"/>
        <v>0</v>
      </c>
      <c r="M314" s="26" t="str">
        <f t="shared" si="37"/>
        <v>--</v>
      </c>
      <c r="N314" s="26" t="e">
        <f t="shared" si="38"/>
        <v>#N/A</v>
      </c>
      <c r="O314" s="106"/>
      <c r="P314" s="26">
        <v>5</v>
      </c>
      <c r="Q314" s="26" t="s">
        <v>7479</v>
      </c>
    </row>
    <row r="315" spans="1:17" ht="12.2" customHeight="1" x14ac:dyDescent="0.25">
      <c r="A315" s="435">
        <v>6</v>
      </c>
      <c r="B315" s="117" t="str">
        <f t="shared" si="32"/>
        <v>--</v>
      </c>
      <c r="C315" s="117" t="str">
        <f t="shared" si="33"/>
        <v>--</v>
      </c>
      <c r="D315" s="440" t="str">
        <f t="shared" si="34"/>
        <v>--</v>
      </c>
      <c r="E315" s="781" t="str">
        <f>IF(C315="--","--",IF('Részletes oszt ív'!U13="","",'Részletes oszt ív'!U13))</f>
        <v>--</v>
      </c>
      <c r="F315" s="781"/>
      <c r="G315" s="781" t="str">
        <f>IF(C315="--","--",IF('Részletes oszt ív'!V13="","",'Részletes oszt ív'!V13))</f>
        <v>--</v>
      </c>
      <c r="H315" s="781"/>
      <c r="I315" s="239" t="str">
        <f t="shared" si="35"/>
        <v>--</v>
      </c>
      <c r="K315" s="337">
        <f t="shared" si="36"/>
        <v>0</v>
      </c>
      <c r="M315" s="26" t="str">
        <f t="shared" si="37"/>
        <v>--</v>
      </c>
      <c r="N315" s="26" t="e">
        <f t="shared" si="38"/>
        <v>#N/A</v>
      </c>
      <c r="O315" s="104"/>
    </row>
    <row r="316" spans="1:17" ht="12.2" customHeight="1" x14ac:dyDescent="0.25">
      <c r="A316" s="435">
        <v>7</v>
      </c>
      <c r="B316" s="117" t="str">
        <f t="shared" si="32"/>
        <v>--</v>
      </c>
      <c r="C316" s="117" t="str">
        <f t="shared" si="33"/>
        <v>--</v>
      </c>
      <c r="D316" s="440" t="str">
        <f t="shared" si="34"/>
        <v>--</v>
      </c>
      <c r="E316" s="781" t="str">
        <f>IF(C316="--","--",IF('Részletes oszt ív'!U14="","",'Részletes oszt ív'!U14))</f>
        <v>--</v>
      </c>
      <c r="F316" s="781"/>
      <c r="G316" s="781" t="str">
        <f>IF(C316="--","--",IF('Részletes oszt ív'!V14="","",'Részletes oszt ív'!V14))</f>
        <v>--</v>
      </c>
      <c r="H316" s="781"/>
      <c r="I316" s="239" t="str">
        <f t="shared" si="35"/>
        <v>--</v>
      </c>
      <c r="K316" s="337">
        <f t="shared" si="36"/>
        <v>0</v>
      </c>
      <c r="M316" s="26" t="str">
        <f t="shared" si="37"/>
        <v>--</v>
      </c>
      <c r="N316" s="26" t="e">
        <f t="shared" si="38"/>
        <v>#N/A</v>
      </c>
      <c r="O316" s="104"/>
    </row>
    <row r="317" spans="1:17" ht="12.2" customHeight="1" x14ac:dyDescent="0.25">
      <c r="A317" s="435">
        <v>8</v>
      </c>
      <c r="B317" s="117" t="str">
        <f t="shared" si="32"/>
        <v>--</v>
      </c>
      <c r="C317" s="117" t="str">
        <f t="shared" si="33"/>
        <v>--</v>
      </c>
      <c r="D317" s="440" t="str">
        <f t="shared" si="34"/>
        <v>--</v>
      </c>
      <c r="E317" s="781" t="str">
        <f>IF(C317="--","--",IF('Részletes oszt ív'!U15="","",'Részletes oszt ív'!U15))</f>
        <v>--</v>
      </c>
      <c r="F317" s="781"/>
      <c r="G317" s="781" t="str">
        <f>IF(C317="--","--",IF('Részletes oszt ív'!V15="","",'Részletes oszt ív'!V15))</f>
        <v>--</v>
      </c>
      <c r="H317" s="781"/>
      <c r="I317" s="239" t="str">
        <f t="shared" si="35"/>
        <v>--</v>
      </c>
      <c r="K317" s="337">
        <f t="shared" si="36"/>
        <v>0</v>
      </c>
      <c r="M317" s="26" t="str">
        <f t="shared" si="37"/>
        <v>--</v>
      </c>
      <c r="N317" s="26" t="e">
        <f t="shared" si="38"/>
        <v>#N/A</v>
      </c>
      <c r="O317" s="104"/>
    </row>
    <row r="318" spans="1:17" ht="12.2" customHeight="1" x14ac:dyDescent="0.25">
      <c r="A318" s="435">
        <v>9</v>
      </c>
      <c r="B318" s="117" t="str">
        <f t="shared" si="32"/>
        <v>--</v>
      </c>
      <c r="C318" s="117" t="str">
        <f t="shared" si="33"/>
        <v>--</v>
      </c>
      <c r="D318" s="440" t="str">
        <f t="shared" si="34"/>
        <v>--</v>
      </c>
      <c r="E318" s="781" t="str">
        <f>IF(C318="--","--",IF('Részletes oszt ív'!U16="","",'Részletes oszt ív'!U16))</f>
        <v>--</v>
      </c>
      <c r="F318" s="781"/>
      <c r="G318" s="781" t="str">
        <f>IF(C318="--","--",IF('Részletes oszt ív'!V16="","",'Részletes oszt ív'!V16))</f>
        <v>--</v>
      </c>
      <c r="H318" s="781"/>
      <c r="I318" s="239" t="str">
        <f t="shared" si="35"/>
        <v>--</v>
      </c>
      <c r="K318" s="337">
        <f t="shared" si="36"/>
        <v>0</v>
      </c>
      <c r="M318" s="26" t="str">
        <f t="shared" si="37"/>
        <v>--</v>
      </c>
      <c r="N318" s="26" t="e">
        <f t="shared" si="38"/>
        <v>#N/A</v>
      </c>
      <c r="O318" s="104"/>
    </row>
    <row r="319" spans="1:17" ht="12.2" customHeight="1" x14ac:dyDescent="0.25">
      <c r="A319" s="435">
        <v>10</v>
      </c>
      <c r="B319" s="117" t="str">
        <f t="shared" si="32"/>
        <v>--</v>
      </c>
      <c r="C319" s="117" t="str">
        <f t="shared" si="33"/>
        <v>--</v>
      </c>
      <c r="D319" s="440" t="str">
        <f t="shared" si="34"/>
        <v>--</v>
      </c>
      <c r="E319" s="781" t="str">
        <f>IF(C319="--","--",IF('Részletes oszt ív'!U17="","",'Részletes oszt ív'!U17))</f>
        <v>--</v>
      </c>
      <c r="F319" s="781"/>
      <c r="G319" s="781" t="str">
        <f>IF(C319="--","--",IF('Részletes oszt ív'!V17="","",'Részletes oszt ív'!V17))</f>
        <v>--</v>
      </c>
      <c r="H319" s="781"/>
      <c r="I319" s="239" t="str">
        <f t="shared" si="35"/>
        <v>--</v>
      </c>
      <c r="K319" s="337">
        <f t="shared" si="36"/>
        <v>0</v>
      </c>
      <c r="M319" s="26" t="str">
        <f t="shared" si="37"/>
        <v>--</v>
      </c>
      <c r="N319" s="26" t="e">
        <f t="shared" si="38"/>
        <v>#N/A</v>
      </c>
      <c r="O319" s="104"/>
    </row>
    <row r="320" spans="1:17" ht="12.2" customHeight="1" x14ac:dyDescent="0.25">
      <c r="A320" s="435">
        <v>11</v>
      </c>
      <c r="B320" s="117" t="str">
        <f t="shared" si="32"/>
        <v>--</v>
      </c>
      <c r="C320" s="117" t="str">
        <f t="shared" si="33"/>
        <v>--</v>
      </c>
      <c r="D320" s="440" t="str">
        <f t="shared" si="34"/>
        <v>--</v>
      </c>
      <c r="E320" s="781" t="str">
        <f>IF(C320="--","--",IF('Részletes oszt ív'!U18="","",'Részletes oszt ív'!U18))</f>
        <v>--</v>
      </c>
      <c r="F320" s="781"/>
      <c r="G320" s="781" t="str">
        <f>IF(C320="--","--",IF('Részletes oszt ív'!V18="","",'Részletes oszt ív'!V18))</f>
        <v>--</v>
      </c>
      <c r="H320" s="781"/>
      <c r="I320" s="239" t="str">
        <f t="shared" si="35"/>
        <v>--</v>
      </c>
      <c r="K320" s="337">
        <f t="shared" si="36"/>
        <v>0</v>
      </c>
      <c r="M320" s="26" t="str">
        <f t="shared" si="37"/>
        <v>--</v>
      </c>
      <c r="N320" s="26" t="e">
        <f t="shared" si="38"/>
        <v>#N/A</v>
      </c>
      <c r="O320" s="104"/>
    </row>
    <row r="321" spans="1:15" ht="12.2" customHeight="1" x14ac:dyDescent="0.25">
      <c r="A321" s="435">
        <v>12</v>
      </c>
      <c r="B321" s="117" t="str">
        <f t="shared" si="32"/>
        <v>--</v>
      </c>
      <c r="C321" s="117" t="str">
        <f t="shared" si="33"/>
        <v>--</v>
      </c>
      <c r="D321" s="440" t="str">
        <f t="shared" si="34"/>
        <v>--</v>
      </c>
      <c r="E321" s="781" t="str">
        <f>IF(C321="--","--",IF('Részletes oszt ív'!U19="","",'Részletes oszt ív'!U19))</f>
        <v>--</v>
      </c>
      <c r="F321" s="781"/>
      <c r="G321" s="781" t="str">
        <f>IF(C321="--","--",IF('Részletes oszt ív'!V19="","",'Részletes oszt ív'!V19))</f>
        <v>--</v>
      </c>
      <c r="H321" s="781"/>
      <c r="I321" s="239" t="str">
        <f t="shared" si="35"/>
        <v>--</v>
      </c>
      <c r="K321" s="337">
        <f t="shared" si="36"/>
        <v>0</v>
      </c>
      <c r="M321" s="26" t="str">
        <f t="shared" si="37"/>
        <v>--</v>
      </c>
      <c r="N321" s="26" t="e">
        <f t="shared" si="38"/>
        <v>#N/A</v>
      </c>
      <c r="O321" s="104"/>
    </row>
    <row r="322" spans="1:15" ht="12.2" customHeight="1" x14ac:dyDescent="0.25">
      <c r="A322" s="435">
        <v>13</v>
      </c>
      <c r="B322" s="117" t="str">
        <f t="shared" si="32"/>
        <v>--</v>
      </c>
      <c r="C322" s="117" t="str">
        <f t="shared" si="33"/>
        <v>--</v>
      </c>
      <c r="D322" s="440" t="str">
        <f t="shared" si="34"/>
        <v>--</v>
      </c>
      <c r="E322" s="781" t="str">
        <f>IF(C322="--","--",IF('Részletes oszt ív'!U20="","",'Részletes oszt ív'!U20))</f>
        <v>--</v>
      </c>
      <c r="F322" s="781"/>
      <c r="G322" s="781" t="str">
        <f>IF(C322="--","--",IF('Részletes oszt ív'!V20="","",'Részletes oszt ív'!V20))</f>
        <v>--</v>
      </c>
      <c r="H322" s="781"/>
      <c r="I322" s="239" t="str">
        <f t="shared" si="35"/>
        <v>--</v>
      </c>
      <c r="K322" s="337">
        <f t="shared" si="36"/>
        <v>0</v>
      </c>
      <c r="M322" s="26" t="str">
        <f t="shared" si="37"/>
        <v>--</v>
      </c>
      <c r="N322" s="26" t="e">
        <f t="shared" si="38"/>
        <v>#N/A</v>
      </c>
      <c r="O322" s="104"/>
    </row>
    <row r="323" spans="1:15" ht="12.2" customHeight="1" x14ac:dyDescent="0.25">
      <c r="A323" s="435">
        <v>14</v>
      </c>
      <c r="B323" s="117" t="str">
        <f t="shared" si="32"/>
        <v>--</v>
      </c>
      <c r="C323" s="117" t="str">
        <f t="shared" si="33"/>
        <v>--</v>
      </c>
      <c r="D323" s="440" t="str">
        <f t="shared" si="34"/>
        <v>--</v>
      </c>
      <c r="E323" s="781" t="str">
        <f>IF(C323="--","--",IF('Részletes oszt ív'!U21="","",'Részletes oszt ív'!U21))</f>
        <v>--</v>
      </c>
      <c r="F323" s="781"/>
      <c r="G323" s="781" t="str">
        <f>IF(C323="--","--",IF('Részletes oszt ív'!V21="","",'Részletes oszt ív'!V21))</f>
        <v>--</v>
      </c>
      <c r="H323" s="781"/>
      <c r="I323" s="239" t="str">
        <f t="shared" si="35"/>
        <v>--</v>
      </c>
      <c r="K323" s="337">
        <f t="shared" si="36"/>
        <v>0</v>
      </c>
      <c r="M323" s="26" t="str">
        <f t="shared" si="37"/>
        <v>--</v>
      </c>
      <c r="N323" s="26" t="e">
        <f t="shared" si="38"/>
        <v>#N/A</v>
      </c>
      <c r="O323" s="104"/>
    </row>
    <row r="324" spans="1:15" ht="12.2" customHeight="1" x14ac:dyDescent="0.25">
      <c r="A324" s="435">
        <v>15</v>
      </c>
      <c r="B324" s="117" t="str">
        <f t="shared" si="32"/>
        <v>--</v>
      </c>
      <c r="C324" s="117" t="str">
        <f t="shared" si="33"/>
        <v>--</v>
      </c>
      <c r="D324" s="440" t="str">
        <f t="shared" si="34"/>
        <v>--</v>
      </c>
      <c r="E324" s="781" t="str">
        <f>IF(C324="--","--",IF('Részletes oszt ív'!U22="","",'Részletes oszt ív'!U22))</f>
        <v>--</v>
      </c>
      <c r="F324" s="781"/>
      <c r="G324" s="781" t="str">
        <f>IF(C324="--","--",IF('Részletes oszt ív'!V22="","",'Részletes oszt ív'!V22))</f>
        <v>--</v>
      </c>
      <c r="H324" s="781"/>
      <c r="I324" s="239" t="str">
        <f t="shared" si="35"/>
        <v>--</v>
      </c>
      <c r="K324" s="337">
        <f t="shared" si="36"/>
        <v>0</v>
      </c>
      <c r="M324" s="26" t="str">
        <f t="shared" si="37"/>
        <v>--</v>
      </c>
      <c r="N324" s="26" t="e">
        <f t="shared" si="38"/>
        <v>#N/A</v>
      </c>
      <c r="O324" s="104"/>
    </row>
    <row r="325" spans="1:15" ht="12.2" customHeight="1" x14ac:dyDescent="0.25">
      <c r="A325" s="435">
        <v>16</v>
      </c>
      <c r="B325" s="117" t="str">
        <f t="shared" si="32"/>
        <v>--</v>
      </c>
      <c r="C325" s="117" t="str">
        <f t="shared" si="33"/>
        <v>--</v>
      </c>
      <c r="D325" s="440" t="str">
        <f t="shared" si="34"/>
        <v>--</v>
      </c>
      <c r="E325" s="781" t="str">
        <f>IF(C325="--","--",IF('Részletes oszt ív'!U23="","",'Részletes oszt ív'!U23))</f>
        <v>--</v>
      </c>
      <c r="F325" s="781"/>
      <c r="G325" s="781" t="str">
        <f>IF(C325="--","--",IF('Részletes oszt ív'!V23="","",'Részletes oszt ív'!V23))</f>
        <v>--</v>
      </c>
      <c r="H325" s="781"/>
      <c r="I325" s="239" t="str">
        <f t="shared" si="35"/>
        <v>--</v>
      </c>
      <c r="K325" s="337">
        <f t="shared" si="36"/>
        <v>0</v>
      </c>
      <c r="M325" s="26" t="str">
        <f t="shared" si="37"/>
        <v>--</v>
      </c>
      <c r="N325" s="26" t="e">
        <f t="shared" si="38"/>
        <v>#N/A</v>
      </c>
      <c r="O325" s="104"/>
    </row>
    <row r="326" spans="1:15" ht="12.2" customHeight="1" x14ac:dyDescent="0.25">
      <c r="A326" s="435">
        <v>17</v>
      </c>
      <c r="B326" s="117" t="str">
        <f t="shared" si="32"/>
        <v>--</v>
      </c>
      <c r="C326" s="117" t="str">
        <f t="shared" si="33"/>
        <v>--</v>
      </c>
      <c r="D326" s="440" t="str">
        <f t="shared" si="34"/>
        <v>--</v>
      </c>
      <c r="E326" s="781" t="str">
        <f>IF(C326="--","--",IF('Részletes oszt ív'!U24="","",'Részletes oszt ív'!U24))</f>
        <v>--</v>
      </c>
      <c r="F326" s="781"/>
      <c r="G326" s="781" t="str">
        <f>IF(C326="--","--",IF('Részletes oszt ív'!V24="","",'Részletes oszt ív'!V24))</f>
        <v>--</v>
      </c>
      <c r="H326" s="781"/>
      <c r="I326" s="239" t="str">
        <f t="shared" si="35"/>
        <v>--</v>
      </c>
      <c r="K326" s="337">
        <f t="shared" si="36"/>
        <v>0</v>
      </c>
      <c r="M326" s="26" t="str">
        <f t="shared" si="37"/>
        <v>--</v>
      </c>
      <c r="N326" s="26" t="e">
        <f t="shared" si="38"/>
        <v>#N/A</v>
      </c>
      <c r="O326" s="104"/>
    </row>
    <row r="327" spans="1:15" ht="12.2" customHeight="1" x14ac:dyDescent="0.25">
      <c r="A327" s="435">
        <v>18</v>
      </c>
      <c r="B327" s="117" t="str">
        <f t="shared" si="32"/>
        <v>--</v>
      </c>
      <c r="C327" s="117" t="str">
        <f t="shared" si="33"/>
        <v>--</v>
      </c>
      <c r="D327" s="440" t="str">
        <f t="shared" si="34"/>
        <v>--</v>
      </c>
      <c r="E327" s="781" t="str">
        <f>IF(C327="--","--",IF('Részletes oszt ív'!U25="","",'Részletes oszt ív'!U25))</f>
        <v>--</v>
      </c>
      <c r="F327" s="781"/>
      <c r="G327" s="781" t="str">
        <f>IF(C327="--","--",IF('Részletes oszt ív'!V25="","",'Részletes oszt ív'!V25))</f>
        <v>--</v>
      </c>
      <c r="H327" s="781"/>
      <c r="I327" s="239" t="str">
        <f t="shared" si="35"/>
        <v>--</v>
      </c>
      <c r="K327" s="337">
        <f t="shared" si="36"/>
        <v>0</v>
      </c>
      <c r="M327" s="26" t="str">
        <f t="shared" si="37"/>
        <v>--</v>
      </c>
      <c r="N327" s="26" t="e">
        <f t="shared" si="38"/>
        <v>#N/A</v>
      </c>
      <c r="O327" s="104"/>
    </row>
    <row r="328" spans="1:15" ht="12.2" customHeight="1" x14ac:dyDescent="0.25">
      <c r="A328" s="435">
        <v>19</v>
      </c>
      <c r="B328" s="117" t="str">
        <f t="shared" si="32"/>
        <v>--</v>
      </c>
      <c r="C328" s="117" t="str">
        <f t="shared" si="33"/>
        <v>--</v>
      </c>
      <c r="D328" s="440" t="str">
        <f t="shared" si="34"/>
        <v>--</v>
      </c>
      <c r="E328" s="781" t="str">
        <f>IF(C328="--","--",IF('Részletes oszt ív'!U26="","",'Részletes oszt ív'!U26))</f>
        <v>--</v>
      </c>
      <c r="F328" s="781"/>
      <c r="G328" s="781" t="str">
        <f>IF(C328="--","--",IF('Részletes oszt ív'!V26="","",'Részletes oszt ív'!V26))</f>
        <v>--</v>
      </c>
      <c r="H328" s="781"/>
      <c r="I328" s="239" t="str">
        <f t="shared" si="35"/>
        <v>--</v>
      </c>
      <c r="K328" s="337">
        <f t="shared" si="36"/>
        <v>0</v>
      </c>
      <c r="M328" s="26" t="str">
        <f t="shared" si="37"/>
        <v>--</v>
      </c>
      <c r="N328" s="26" t="e">
        <f t="shared" si="38"/>
        <v>#N/A</v>
      </c>
      <c r="O328" s="104"/>
    </row>
    <row r="329" spans="1:15" ht="12.2" customHeight="1" x14ac:dyDescent="0.25">
      <c r="A329" s="435">
        <v>20</v>
      </c>
      <c r="B329" s="117" t="str">
        <f t="shared" si="32"/>
        <v>--</v>
      </c>
      <c r="C329" s="117" t="str">
        <f t="shared" si="33"/>
        <v>--</v>
      </c>
      <c r="D329" s="440" t="str">
        <f t="shared" si="34"/>
        <v>--</v>
      </c>
      <c r="E329" s="781" t="str">
        <f>IF(C329="--","--",IF('Részletes oszt ív'!U27="","",'Részletes oszt ív'!U27))</f>
        <v>--</v>
      </c>
      <c r="F329" s="781"/>
      <c r="G329" s="781" t="str">
        <f>IF(C329="--","--",IF('Részletes oszt ív'!V27="","",'Részletes oszt ív'!V27))</f>
        <v>--</v>
      </c>
      <c r="H329" s="781"/>
      <c r="I329" s="239" t="str">
        <f t="shared" si="35"/>
        <v>--</v>
      </c>
      <c r="K329" s="337">
        <f t="shared" si="36"/>
        <v>0</v>
      </c>
      <c r="M329" s="26" t="str">
        <f t="shared" si="37"/>
        <v>--</v>
      </c>
      <c r="N329" s="26" t="e">
        <f t="shared" si="38"/>
        <v>#N/A</v>
      </c>
      <c r="O329" s="104"/>
    </row>
    <row r="330" spans="1:15" ht="12.2" customHeight="1" x14ac:dyDescent="0.25">
      <c r="A330" s="435">
        <v>21</v>
      </c>
      <c r="B330" s="117" t="str">
        <f t="shared" si="32"/>
        <v>--</v>
      </c>
      <c r="C330" s="117" t="str">
        <f t="shared" si="33"/>
        <v>--</v>
      </c>
      <c r="D330" s="440" t="str">
        <f t="shared" si="34"/>
        <v>--</v>
      </c>
      <c r="E330" s="781" t="str">
        <f>IF(C330="--","--",IF('Részletes oszt ív'!U28="","",'Részletes oszt ív'!U28))</f>
        <v>--</v>
      </c>
      <c r="F330" s="781"/>
      <c r="G330" s="781" t="str">
        <f>IF(C330="--","--",IF('Részletes oszt ív'!V28="","",'Részletes oszt ív'!V28))</f>
        <v>--</v>
      </c>
      <c r="H330" s="781"/>
      <c r="I330" s="239" t="str">
        <f t="shared" si="35"/>
        <v>--</v>
      </c>
      <c r="K330" s="337">
        <f t="shared" si="36"/>
        <v>0</v>
      </c>
      <c r="M330" s="26" t="str">
        <f t="shared" si="37"/>
        <v>--</v>
      </c>
      <c r="N330" s="26" t="e">
        <f t="shared" si="38"/>
        <v>#N/A</v>
      </c>
      <c r="O330" s="104"/>
    </row>
    <row r="331" spans="1:15" ht="12.2" customHeight="1" x14ac:dyDescent="0.25">
      <c r="A331" s="435">
        <v>22</v>
      </c>
      <c r="B331" s="117" t="str">
        <f t="shared" si="32"/>
        <v>--</v>
      </c>
      <c r="C331" s="117" t="str">
        <f t="shared" si="33"/>
        <v>--</v>
      </c>
      <c r="D331" s="440" t="str">
        <f t="shared" si="34"/>
        <v>--</v>
      </c>
      <c r="E331" s="781" t="str">
        <f>IF(C331="--","--",IF('Részletes oszt ív'!U29="","",'Részletes oszt ív'!U29))</f>
        <v>--</v>
      </c>
      <c r="F331" s="781"/>
      <c r="G331" s="781" t="str">
        <f>IF(C331="--","--",IF('Részletes oszt ív'!V29="","",'Részletes oszt ív'!V29))</f>
        <v>--</v>
      </c>
      <c r="H331" s="781"/>
      <c r="I331" s="239" t="str">
        <f t="shared" si="35"/>
        <v>--</v>
      </c>
      <c r="K331" s="337">
        <f t="shared" si="36"/>
        <v>0</v>
      </c>
      <c r="M331" s="26" t="str">
        <f t="shared" si="37"/>
        <v>--</v>
      </c>
      <c r="N331" s="26" t="e">
        <f t="shared" si="38"/>
        <v>#N/A</v>
      </c>
      <c r="O331" s="104"/>
    </row>
    <row r="332" spans="1:15" ht="12.2" customHeight="1" x14ac:dyDescent="0.25">
      <c r="A332" s="435">
        <v>23</v>
      </c>
      <c r="B332" s="117" t="str">
        <f t="shared" si="32"/>
        <v>--</v>
      </c>
      <c r="C332" s="117" t="str">
        <f t="shared" si="33"/>
        <v>--</v>
      </c>
      <c r="D332" s="440" t="str">
        <f t="shared" si="34"/>
        <v>--</v>
      </c>
      <c r="E332" s="781" t="str">
        <f>IF(C332="--","--",IF('Részletes oszt ív'!U30="","",'Részletes oszt ív'!U30))</f>
        <v>--</v>
      </c>
      <c r="F332" s="781"/>
      <c r="G332" s="781" t="str">
        <f>IF(C332="--","--",IF('Részletes oszt ív'!V30="","",'Részletes oszt ív'!V30))</f>
        <v>--</v>
      </c>
      <c r="H332" s="781"/>
      <c r="I332" s="239" t="str">
        <f t="shared" si="35"/>
        <v>--</v>
      </c>
      <c r="K332" s="337">
        <f t="shared" si="36"/>
        <v>0</v>
      </c>
      <c r="M332" s="26" t="str">
        <f t="shared" si="37"/>
        <v>--</v>
      </c>
      <c r="N332" s="26" t="e">
        <f t="shared" si="38"/>
        <v>#N/A</v>
      </c>
      <c r="O332" s="104"/>
    </row>
    <row r="333" spans="1:15" ht="12.2" customHeight="1" x14ac:dyDescent="0.25">
      <c r="A333" s="435">
        <v>24</v>
      </c>
      <c r="B333" s="117" t="str">
        <f t="shared" si="32"/>
        <v>--</v>
      </c>
      <c r="C333" s="117" t="str">
        <f t="shared" si="33"/>
        <v>--</v>
      </c>
      <c r="D333" s="440" t="str">
        <f t="shared" si="34"/>
        <v>--</v>
      </c>
      <c r="E333" s="781" t="str">
        <f>IF(C333="--","--",IF('Részletes oszt ív'!U31="","",'Részletes oszt ív'!U31))</f>
        <v>--</v>
      </c>
      <c r="F333" s="781"/>
      <c r="G333" s="781" t="str">
        <f>IF(C333="--","--",IF('Részletes oszt ív'!V31="","",'Részletes oszt ív'!V31))</f>
        <v>--</v>
      </c>
      <c r="H333" s="781"/>
      <c r="I333" s="239" t="str">
        <f t="shared" si="35"/>
        <v>--</v>
      </c>
      <c r="K333" s="337">
        <f t="shared" si="36"/>
        <v>0</v>
      </c>
      <c r="M333" s="26" t="str">
        <f t="shared" si="37"/>
        <v>--</v>
      </c>
      <c r="N333" s="26" t="e">
        <f t="shared" si="38"/>
        <v>#N/A</v>
      </c>
      <c r="O333" s="104"/>
    </row>
    <row r="334" spans="1:15" ht="12.2" customHeight="1" x14ac:dyDescent="0.25">
      <c r="A334" s="435">
        <v>25</v>
      </c>
      <c r="B334" s="117" t="str">
        <f t="shared" si="32"/>
        <v>--</v>
      </c>
      <c r="C334" s="117" t="str">
        <f t="shared" si="33"/>
        <v>--</v>
      </c>
      <c r="D334" s="440" t="str">
        <f t="shared" si="34"/>
        <v>--</v>
      </c>
      <c r="E334" s="781" t="str">
        <f>IF(C334="--","--",IF('Részletes oszt ív'!U32="","",'Részletes oszt ív'!U32))</f>
        <v>--</v>
      </c>
      <c r="F334" s="781"/>
      <c r="G334" s="781" t="str">
        <f>IF(C334="--","--",IF('Részletes oszt ív'!V32="","",'Részletes oszt ív'!V32))</f>
        <v>--</v>
      </c>
      <c r="H334" s="781"/>
      <c r="I334" s="239" t="str">
        <f t="shared" si="35"/>
        <v>--</v>
      </c>
      <c r="K334" s="337">
        <f t="shared" si="36"/>
        <v>0</v>
      </c>
      <c r="M334" s="26" t="str">
        <f t="shared" si="37"/>
        <v>--</v>
      </c>
      <c r="N334" s="26" t="e">
        <f t="shared" si="38"/>
        <v>#N/A</v>
      </c>
      <c r="O334" s="104"/>
    </row>
    <row r="335" spans="1:15" ht="12.2" customHeight="1" x14ac:dyDescent="0.25">
      <c r="A335" s="435">
        <v>26</v>
      </c>
      <c r="B335" s="117" t="str">
        <f t="shared" si="32"/>
        <v>--</v>
      </c>
      <c r="C335" s="117" t="str">
        <f t="shared" si="33"/>
        <v>--</v>
      </c>
      <c r="D335" s="440" t="str">
        <f t="shared" si="34"/>
        <v>--</v>
      </c>
      <c r="E335" s="781" t="str">
        <f>IF(C335="--","--",IF('Részletes oszt ív'!U33="","",'Részletes oszt ív'!U33))</f>
        <v>--</v>
      </c>
      <c r="F335" s="781"/>
      <c r="G335" s="781" t="str">
        <f>IF(C335="--","--",IF('Részletes oszt ív'!V33="","",'Részletes oszt ív'!V33))</f>
        <v>--</v>
      </c>
      <c r="H335" s="781"/>
      <c r="I335" s="239" t="str">
        <f t="shared" si="35"/>
        <v>--</v>
      </c>
      <c r="K335" s="337">
        <f t="shared" si="36"/>
        <v>0</v>
      </c>
      <c r="M335" s="26" t="str">
        <f t="shared" si="37"/>
        <v>--</v>
      </c>
      <c r="N335" s="26" t="e">
        <f t="shared" si="38"/>
        <v>#N/A</v>
      </c>
      <c r="O335" s="104"/>
    </row>
    <row r="336" spans="1:15" ht="12.2" customHeight="1" x14ac:dyDescent="0.25">
      <c r="A336" s="435">
        <v>27</v>
      </c>
      <c r="B336" s="117" t="str">
        <f t="shared" si="32"/>
        <v>--</v>
      </c>
      <c r="C336" s="117" t="str">
        <f t="shared" si="33"/>
        <v>--</v>
      </c>
      <c r="D336" s="440" t="str">
        <f t="shared" si="34"/>
        <v>--</v>
      </c>
      <c r="E336" s="781" t="str">
        <f>IF(C336="--","--",IF('Részletes oszt ív'!U34="","",'Részletes oszt ív'!U34))</f>
        <v>--</v>
      </c>
      <c r="F336" s="781"/>
      <c r="G336" s="781" t="str">
        <f>IF(C336="--","--",IF('Részletes oszt ív'!V34="","",'Részletes oszt ív'!V34))</f>
        <v>--</v>
      </c>
      <c r="H336" s="781"/>
      <c r="I336" s="239" t="str">
        <f t="shared" si="35"/>
        <v>--</v>
      </c>
      <c r="K336" s="337">
        <f t="shared" si="36"/>
        <v>0</v>
      </c>
      <c r="M336" s="26" t="str">
        <f t="shared" si="37"/>
        <v>--</v>
      </c>
      <c r="N336" s="26" t="e">
        <f t="shared" si="38"/>
        <v>#N/A</v>
      </c>
      <c r="O336" s="104"/>
    </row>
    <row r="337" spans="1:15" ht="12.2" customHeight="1" x14ac:dyDescent="0.25">
      <c r="A337" s="435">
        <v>28</v>
      </c>
      <c r="B337" s="117" t="str">
        <f t="shared" si="32"/>
        <v>--</v>
      </c>
      <c r="C337" s="117" t="str">
        <f t="shared" si="33"/>
        <v>--</v>
      </c>
      <c r="D337" s="440" t="str">
        <f t="shared" si="34"/>
        <v>--</v>
      </c>
      <c r="E337" s="781" t="str">
        <f>IF(C337="--","--",IF('Részletes oszt ív'!U35="","",'Részletes oszt ív'!U35))</f>
        <v>--</v>
      </c>
      <c r="F337" s="781"/>
      <c r="G337" s="781" t="str">
        <f>IF(C337="--","--",IF('Részletes oszt ív'!V35="","",'Részletes oszt ív'!V35))</f>
        <v>--</v>
      </c>
      <c r="H337" s="781"/>
      <c r="I337" s="239" t="str">
        <f t="shared" si="35"/>
        <v>--</v>
      </c>
      <c r="K337" s="337">
        <f t="shared" si="36"/>
        <v>0</v>
      </c>
      <c r="M337" s="26" t="str">
        <f t="shared" si="37"/>
        <v>--</v>
      </c>
      <c r="N337" s="26" t="e">
        <f t="shared" si="38"/>
        <v>#N/A</v>
      </c>
      <c r="O337" s="104"/>
    </row>
    <row r="338" spans="1:15" ht="12.2" customHeight="1" x14ac:dyDescent="0.25">
      <c r="A338" s="435">
        <v>29</v>
      </c>
      <c r="B338" s="117" t="str">
        <f t="shared" si="32"/>
        <v>--</v>
      </c>
      <c r="C338" s="117" t="str">
        <f t="shared" si="33"/>
        <v>--</v>
      </c>
      <c r="D338" s="440" t="str">
        <f t="shared" si="34"/>
        <v>--</v>
      </c>
      <c r="E338" s="781" t="str">
        <f>IF(C338="--","--",IF('Részletes oszt ív'!U36="","",'Részletes oszt ív'!U36))</f>
        <v>--</v>
      </c>
      <c r="F338" s="781"/>
      <c r="G338" s="781" t="str">
        <f>IF(C338="--","--",IF('Részletes oszt ív'!V36="","",'Részletes oszt ív'!V36))</f>
        <v>--</v>
      </c>
      <c r="H338" s="781"/>
      <c r="I338" s="239" t="str">
        <f t="shared" si="35"/>
        <v>--</v>
      </c>
      <c r="K338" s="337">
        <f t="shared" si="36"/>
        <v>0</v>
      </c>
      <c r="M338" s="26" t="str">
        <f t="shared" si="37"/>
        <v>--</v>
      </c>
      <c r="N338" s="26" t="e">
        <f t="shared" si="38"/>
        <v>#N/A</v>
      </c>
      <c r="O338" s="104"/>
    </row>
    <row r="339" spans="1:15" ht="12.2" customHeight="1" x14ac:dyDescent="0.25">
      <c r="A339" s="435">
        <v>30</v>
      </c>
      <c r="B339" s="117" t="str">
        <f t="shared" si="32"/>
        <v>--</v>
      </c>
      <c r="C339" s="117" t="str">
        <f t="shared" si="33"/>
        <v>--</v>
      </c>
      <c r="D339" s="440" t="str">
        <f t="shared" si="34"/>
        <v>--</v>
      </c>
      <c r="E339" s="781" t="str">
        <f>IF(C339="--","--",IF('Részletes oszt ív'!U37="","",'Részletes oszt ív'!U37))</f>
        <v>--</v>
      </c>
      <c r="F339" s="781"/>
      <c r="G339" s="781" t="str">
        <f>IF(C339="--","--",IF('Részletes oszt ív'!V37="","",'Részletes oszt ív'!V37))</f>
        <v>--</v>
      </c>
      <c r="H339" s="781"/>
      <c r="I339" s="239" t="str">
        <f t="shared" si="35"/>
        <v>--</v>
      </c>
      <c r="K339" s="337">
        <f t="shared" si="36"/>
        <v>0</v>
      </c>
      <c r="M339" s="26" t="str">
        <f t="shared" si="37"/>
        <v>--</v>
      </c>
      <c r="N339" s="26" t="e">
        <f t="shared" si="38"/>
        <v>#N/A</v>
      </c>
      <c r="O339" s="104"/>
    </row>
    <row r="340" spans="1:15" ht="12.2" customHeight="1" x14ac:dyDescent="0.25">
      <c r="A340" s="435">
        <v>31</v>
      </c>
      <c r="B340" s="117" t="str">
        <f t="shared" si="32"/>
        <v>--</v>
      </c>
      <c r="C340" s="117" t="str">
        <f t="shared" si="33"/>
        <v>--</v>
      </c>
      <c r="D340" s="440" t="str">
        <f t="shared" si="34"/>
        <v>--</v>
      </c>
      <c r="E340" s="781" t="str">
        <f>IF(C340="--","--",IF('Részletes oszt ív'!U38="","",'Részletes oszt ív'!U38))</f>
        <v>--</v>
      </c>
      <c r="F340" s="781"/>
      <c r="G340" s="781" t="str">
        <f>IF(C340="--","--",IF('Részletes oszt ív'!V38="","",'Részletes oszt ív'!V38))</f>
        <v>--</v>
      </c>
      <c r="H340" s="781"/>
      <c r="I340" s="239" t="str">
        <f t="shared" si="35"/>
        <v>--</v>
      </c>
      <c r="K340" s="337">
        <f t="shared" si="36"/>
        <v>0</v>
      </c>
      <c r="M340" s="26" t="str">
        <f t="shared" si="37"/>
        <v>--</v>
      </c>
      <c r="N340" s="26" t="e">
        <f t="shared" si="38"/>
        <v>#N/A</v>
      </c>
      <c r="O340" s="104"/>
    </row>
    <row r="341" spans="1:15" ht="12.2" customHeight="1" x14ac:dyDescent="0.25">
      <c r="A341" s="435">
        <v>32</v>
      </c>
      <c r="B341" s="117" t="str">
        <f t="shared" si="32"/>
        <v>--</v>
      </c>
      <c r="C341" s="117" t="str">
        <f t="shared" si="33"/>
        <v>--</v>
      </c>
      <c r="D341" s="440" t="str">
        <f t="shared" si="34"/>
        <v>--</v>
      </c>
      <c r="E341" s="781" t="str">
        <f>IF(C341="--","--",IF('Részletes oszt ív'!U39="","",'Részletes oszt ív'!U39))</f>
        <v>--</v>
      </c>
      <c r="F341" s="781"/>
      <c r="G341" s="781" t="str">
        <f>IF(C341="--","--",IF('Részletes oszt ív'!V39="","",'Részletes oszt ív'!V39))</f>
        <v>--</v>
      </c>
      <c r="H341" s="781"/>
      <c r="I341" s="239" t="str">
        <f t="shared" si="35"/>
        <v>--</v>
      </c>
      <c r="K341" s="337">
        <f t="shared" si="36"/>
        <v>0</v>
      </c>
      <c r="M341" s="26" t="str">
        <f t="shared" si="37"/>
        <v>--</v>
      </c>
      <c r="N341" s="26" t="e">
        <f t="shared" si="38"/>
        <v>#N/A</v>
      </c>
      <c r="O341" s="104"/>
    </row>
    <row r="342" spans="1:15" ht="12.2" customHeight="1" x14ac:dyDescent="0.25">
      <c r="A342" s="435">
        <v>33</v>
      </c>
      <c r="B342" s="117" t="str">
        <f t="shared" si="32"/>
        <v>--</v>
      </c>
      <c r="C342" s="117" t="str">
        <f t="shared" si="33"/>
        <v>--</v>
      </c>
      <c r="D342" s="440" t="str">
        <f t="shared" si="34"/>
        <v>--</v>
      </c>
      <c r="E342" s="781" t="str">
        <f>IF(C342="--","--",IF('Részletes oszt ív'!U40="","",'Részletes oszt ív'!U40))</f>
        <v>--</v>
      </c>
      <c r="F342" s="781"/>
      <c r="G342" s="781" t="str">
        <f>IF(C342="--","--",IF('Részletes oszt ív'!V40="","",'Részletes oszt ív'!V40))</f>
        <v>--</v>
      </c>
      <c r="H342" s="781"/>
      <c r="I342" s="239" t="str">
        <f t="shared" si="35"/>
        <v>--</v>
      </c>
      <c r="K342" s="337">
        <f t="shared" si="36"/>
        <v>0</v>
      </c>
      <c r="M342" s="26" t="str">
        <f t="shared" si="37"/>
        <v>--</v>
      </c>
      <c r="N342" s="26" t="e">
        <f t="shared" si="38"/>
        <v>#N/A</v>
      </c>
      <c r="O342" s="104"/>
    </row>
    <row r="343" spans="1:15" ht="12.2" customHeight="1" thickBot="1" x14ac:dyDescent="0.3">
      <c r="A343" s="119">
        <v>34</v>
      </c>
      <c r="B343" s="241" t="str">
        <f t="shared" si="32"/>
        <v>--</v>
      </c>
      <c r="C343" s="241" t="str">
        <f t="shared" si="33"/>
        <v>--</v>
      </c>
      <c r="D343" s="242" t="str">
        <f t="shared" si="34"/>
        <v>--</v>
      </c>
      <c r="E343" s="793" t="str">
        <f>IF(C343="--","--",IF('Részletes oszt ív'!U41="","",'Részletes oszt ív'!U41))</f>
        <v>--</v>
      </c>
      <c r="F343" s="793"/>
      <c r="G343" s="792" t="str">
        <f>IF(C343="--","--",IF('Részletes oszt ív'!V41="","",'Részletes oszt ív'!V41))</f>
        <v>--</v>
      </c>
      <c r="H343" s="792"/>
      <c r="I343" s="107" t="str">
        <f t="shared" si="35"/>
        <v>--</v>
      </c>
      <c r="K343" s="337">
        <f t="shared" si="36"/>
        <v>0</v>
      </c>
      <c r="M343" s="26" t="str">
        <f t="shared" si="37"/>
        <v>--</v>
      </c>
      <c r="N343" s="26" t="e">
        <f t="shared" si="38"/>
        <v>#N/A</v>
      </c>
      <c r="O343" s="104"/>
    </row>
    <row r="344" spans="1:15" ht="12.2" hidden="1" customHeight="1" thickBot="1" x14ac:dyDescent="0.3">
      <c r="A344" s="441">
        <v>35</v>
      </c>
      <c r="B344" s="241" t="str">
        <f t="shared" si="32"/>
        <v>--</v>
      </c>
      <c r="C344" s="241" t="str">
        <f t="shared" si="33"/>
        <v>--</v>
      </c>
      <c r="D344" s="242" t="str">
        <f t="shared" si="34"/>
        <v>--</v>
      </c>
      <c r="E344" s="793" t="str">
        <f>IF(C344="--","--",IF('Részletes oszt ív'!U42="","",'Részletes oszt ív'!U42))</f>
        <v>--</v>
      </c>
      <c r="F344" s="793"/>
      <c r="G344" s="793" t="str">
        <f>IF(C344="--","--",IF('Részletes oszt ív'!Z42="","",'Részletes oszt ív'!Z42))</f>
        <v>--</v>
      </c>
      <c r="H344" s="793"/>
      <c r="I344" s="243" t="str">
        <f t="shared" si="35"/>
        <v>--</v>
      </c>
      <c r="K344" s="337">
        <f t="shared" si="36"/>
        <v>0</v>
      </c>
      <c r="M344" s="26" t="str">
        <f t="shared" si="37"/>
        <v>--</v>
      </c>
      <c r="N344" s="26" t="e">
        <f t="shared" si="38"/>
        <v>#N/A</v>
      </c>
      <c r="O344" s="104"/>
    </row>
    <row r="345" spans="1:15" ht="7.5" customHeight="1" x14ac:dyDescent="0.25">
      <c r="A345" s="28"/>
      <c r="B345" s="28"/>
      <c r="C345" s="28"/>
      <c r="D345" s="28"/>
    </row>
    <row r="346" spans="1:15" x14ac:dyDescent="0.25">
      <c r="A346" s="101" t="str">
        <f>CONCATENATE('Vizsgaszerv adatai'!C$168,",  ",'Vizsgaszerv adatai'!C$166)</f>
        <v>Budapest,  2017. június 13.</v>
      </c>
      <c r="B346" s="101"/>
    </row>
    <row r="347" spans="1:15" ht="11.25" customHeight="1" x14ac:dyDescent="0.25"/>
    <row r="349" spans="1:15" ht="12" customHeight="1" x14ac:dyDescent="0.25">
      <c r="A349" s="794" t="str">
        <f>'Vizsgaszerv adatai'!C$66</f>
        <v>Ál Péter</v>
      </c>
      <c r="B349" s="794"/>
      <c r="C349" s="109" t="str">
        <f>'Vizsgaszerv adatai'!C$68</f>
        <v>Kő Pál</v>
      </c>
      <c r="D349" s="794" t="str">
        <f>'Vizsgaszerv adatai'!C$70</f>
        <v>Ács Éva</v>
      </c>
      <c r="E349" s="794"/>
      <c r="F349" s="795" t="str">
        <f>'Vizsgaszerv adatai'!C$72</f>
        <v>Nagy Anikó</v>
      </c>
      <c r="G349" s="795"/>
      <c r="H349" s="795" t="str">
        <f>'Vizsgaszerv adatai'!C$74</f>
        <v>Szél Evelin</v>
      </c>
      <c r="I349" s="795"/>
    </row>
    <row r="350" spans="1:15" ht="10.5" customHeight="1" x14ac:dyDescent="0.25">
      <c r="A350" s="794" t="str">
        <f>'Vizsgaszerv adatai'!B$66</f>
        <v>vb. elnöke</v>
      </c>
      <c r="B350" s="794"/>
      <c r="C350" s="102" t="str">
        <f>'Vizsgaszerv adatai'!B$68</f>
        <v>vb. tagja</v>
      </c>
      <c r="D350" s="794" t="str">
        <f>'Vizsgaszerv adatai'!B$70</f>
        <v>vb. tagja</v>
      </c>
      <c r="E350" s="794"/>
      <c r="F350" s="795" t="str">
        <f>'Vizsgaszerv adatai'!B$72</f>
        <v>vb. tagja</v>
      </c>
      <c r="G350" s="795"/>
      <c r="H350" s="795" t="str">
        <f>'Vizsgaszerv adatai'!B$74</f>
        <v>jegyző</v>
      </c>
      <c r="I350" s="795"/>
    </row>
    <row r="353" spans="1:15" ht="12" customHeight="1" x14ac:dyDescent="0.25">
      <c r="A353" s="804" t="str">
        <f>IF('Vizsgaszerv adatai'!C$87="","",'Vizsgaszerv adatai'!C$87)</f>
        <v>Tóth István</v>
      </c>
      <c r="B353" s="804"/>
      <c r="C353" s="110" t="str">
        <f>IF('Vizsgaszerv adatai'!C$89="","",'Vizsgaszerv adatai'!C$89)</f>
        <v/>
      </c>
      <c r="D353" s="803" t="str">
        <f>IF('Vizsgaszerv adatai'!C$91="","",'Vizsgaszerv adatai'!C$91)</f>
        <v/>
      </c>
      <c r="E353" s="803"/>
      <c r="F353" s="802" t="str">
        <f>IF('Vizsgaszerv adatai'!C$93="","",'Vizsgaszerv adatai'!C$93)</f>
        <v/>
      </c>
      <c r="G353" s="802"/>
      <c r="H353" s="802" t="str">
        <f>IF('Vizsgaszerv adatai'!C$95="","",'Vizsgaszerv adatai'!C$95)</f>
        <v/>
      </c>
      <c r="I353" s="802"/>
    </row>
    <row r="354" spans="1:15" ht="10.5" customHeight="1" x14ac:dyDescent="0.25">
      <c r="A354" s="802" t="str">
        <f>IF('Vizsgaszerv adatai'!C$87="","","szakértő")</f>
        <v>szakértő</v>
      </c>
      <c r="B354" s="802"/>
      <c r="C354" s="110" t="str">
        <f>IF('Vizsgaszerv adatai'!C$89="","","szakértő")</f>
        <v/>
      </c>
      <c r="D354" s="803" t="str">
        <f>IF('Vizsgaszerv adatai'!C$91="","","szakértő")</f>
        <v/>
      </c>
      <c r="E354" s="803"/>
      <c r="F354" s="802" t="str">
        <f>IF('Vizsgaszerv adatai'!C$93="","","szakértő")</f>
        <v/>
      </c>
      <c r="G354" s="802"/>
      <c r="H354" s="802" t="str">
        <f>IF('Vizsgaszerv adatai'!C$95="","","szakértő")</f>
        <v/>
      </c>
      <c r="I354" s="802"/>
    </row>
    <row r="355" spans="1:15" x14ac:dyDescent="0.25">
      <c r="A355" s="669" t="str">
        <f>A1</f>
        <v>Aranykalászos gazda      Gyakorlati vizsga</v>
      </c>
      <c r="B355" s="669"/>
      <c r="C355" s="669"/>
      <c r="D355" s="669"/>
      <c r="E355" s="669"/>
      <c r="F355" s="669"/>
      <c r="G355" s="669"/>
      <c r="H355" s="669"/>
      <c r="I355" s="669"/>
      <c r="J355" s="6">
        <v>7</v>
      </c>
    </row>
    <row r="356" spans="1:15" ht="30.75" customHeight="1" x14ac:dyDescent="0.25">
      <c r="A356" s="808" t="s">
        <v>7465</v>
      </c>
      <c r="B356" s="808"/>
      <c r="C356" s="809" t="str">
        <f>CONCATENATE('Vizsgaszerv adatai'!C$170,"  ",'Vizsgaszerv adatai'!C$172,"  ",'Vizsgaszerv adatai'!C$178,";  ",'Vizsgaszerv adatai'!C$180)</f>
        <v xml:space="preserve">Arany János Mezőgazdasági Iskola  1122 Budapest, Levendula út 25.  ;  </v>
      </c>
      <c r="D356" s="809"/>
      <c r="E356" s="809"/>
      <c r="F356" s="809"/>
      <c r="G356" s="809"/>
      <c r="H356" s="809"/>
      <c r="I356" s="809"/>
    </row>
    <row r="357" spans="1:15" ht="7.5" customHeight="1" x14ac:dyDescent="0.25">
      <c r="A357" s="733"/>
      <c r="B357" s="733"/>
    </row>
    <row r="358" spans="1:15" ht="27" customHeight="1" x14ac:dyDescent="0.25">
      <c r="A358" s="805" t="s">
        <v>7464</v>
      </c>
      <c r="B358" s="805"/>
      <c r="C358" s="806" t="str">
        <f>'Szakképesítés adatai'!B$40</f>
        <v>-</v>
      </c>
      <c r="D358" s="806"/>
      <c r="E358" s="806"/>
      <c r="F358" s="806"/>
      <c r="G358" s="806"/>
      <c r="H358" s="806"/>
      <c r="I358" s="806"/>
    </row>
    <row r="359" spans="1:15" x14ac:dyDescent="0.25">
      <c r="C359" s="806"/>
      <c r="D359" s="806"/>
      <c r="E359" s="806"/>
      <c r="F359" s="806"/>
      <c r="G359" s="806"/>
      <c r="H359" s="806"/>
      <c r="I359" s="806"/>
    </row>
    <row r="360" spans="1:15" x14ac:dyDescent="0.25">
      <c r="C360" s="806"/>
      <c r="D360" s="806"/>
      <c r="E360" s="806"/>
      <c r="F360" s="806"/>
      <c r="G360" s="806"/>
      <c r="H360" s="806"/>
      <c r="I360" s="806"/>
    </row>
    <row r="361" spans="1:15" x14ac:dyDescent="0.25">
      <c r="C361" s="806"/>
      <c r="D361" s="806"/>
      <c r="E361" s="806"/>
      <c r="F361" s="806"/>
      <c r="G361" s="806"/>
      <c r="H361" s="806"/>
      <c r="I361" s="806"/>
    </row>
    <row r="362" spans="1:15" x14ac:dyDescent="0.25">
      <c r="C362" s="806"/>
      <c r="D362" s="806"/>
      <c r="E362" s="806"/>
      <c r="F362" s="806"/>
      <c r="G362" s="806"/>
      <c r="H362" s="806"/>
      <c r="I362" s="806"/>
    </row>
    <row r="363" spans="1:15" x14ac:dyDescent="0.25">
      <c r="C363" s="806"/>
      <c r="D363" s="806"/>
      <c r="E363" s="806"/>
      <c r="F363" s="806"/>
      <c r="G363" s="806"/>
      <c r="H363" s="806"/>
      <c r="I363" s="806"/>
    </row>
    <row r="364" spans="1:15" x14ac:dyDescent="0.25">
      <c r="C364" s="806"/>
      <c r="D364" s="806"/>
      <c r="E364" s="806"/>
      <c r="F364" s="806"/>
      <c r="G364" s="806"/>
      <c r="H364" s="806"/>
      <c r="I364" s="806"/>
    </row>
    <row r="365" spans="1:15" x14ac:dyDescent="0.25">
      <c r="C365" s="806"/>
      <c r="D365" s="806"/>
      <c r="E365" s="806"/>
      <c r="F365" s="806"/>
      <c r="G365" s="806"/>
      <c r="H365" s="806"/>
      <c r="I365" s="806"/>
    </row>
    <row r="366" spans="1:15" ht="15" customHeight="1" x14ac:dyDescent="0.25">
      <c r="A366" s="807" t="s">
        <v>7504</v>
      </c>
      <c r="B366" s="807"/>
      <c r="C366" s="123" t="str">
        <f>'Szakképesítés adatai'!J$40</f>
        <v>-</v>
      </c>
      <c r="D366" s="120"/>
      <c r="E366" s="123"/>
      <c r="F366" s="126"/>
      <c r="G366" s="811" t="s">
        <v>7505</v>
      </c>
      <c r="H366" s="811"/>
      <c r="I366" s="124" t="str">
        <f>'Szakképesítés adatai'!K$40</f>
        <v>-</v>
      </c>
      <c r="K366" s="5">
        <f>IF(I366="-",0,I366)</f>
        <v>0</v>
      </c>
    </row>
    <row r="367" spans="1:15" ht="9" customHeight="1" thickBot="1" x14ac:dyDescent="0.3">
      <c r="A367" s="111"/>
      <c r="B367" s="111"/>
      <c r="C367" s="116"/>
      <c r="D367" s="112"/>
      <c r="E367" s="115"/>
      <c r="F367" s="128"/>
      <c r="G367" s="115"/>
      <c r="H367" s="113"/>
      <c r="I367" s="114"/>
    </row>
    <row r="368" spans="1:15" ht="15.75" thickBot="1" x14ac:dyDescent="0.3">
      <c r="A368" s="562" t="s">
        <v>7466</v>
      </c>
      <c r="B368" s="563" t="s">
        <v>7467</v>
      </c>
      <c r="C368" s="563" t="s">
        <v>7468</v>
      </c>
      <c r="D368" s="563" t="s">
        <v>7469</v>
      </c>
      <c r="E368" s="782" t="s">
        <v>7470</v>
      </c>
      <c r="F368" s="784"/>
      <c r="G368" s="782" t="s">
        <v>7471</v>
      </c>
      <c r="H368" s="784"/>
      <c r="I368" s="564" t="s">
        <v>7472</v>
      </c>
      <c r="J368" s="103"/>
      <c r="M368" s="86"/>
      <c r="N368" s="86"/>
      <c r="O368" s="105"/>
    </row>
    <row r="369" spans="1:17" ht="12.2" customHeight="1" x14ac:dyDescent="0.25">
      <c r="A369" s="434">
        <v>1</v>
      </c>
      <c r="B369" s="240" t="str">
        <f>IF(C$358="-","--",B15)</f>
        <v>--</v>
      </c>
      <c r="C369" s="240" t="str">
        <f>IF(C$358="-","--",C15)</f>
        <v>--</v>
      </c>
      <c r="D369" s="438" t="str">
        <f>IF(C$358="-","--",D15)</f>
        <v>--</v>
      </c>
      <c r="E369" s="791" t="str">
        <f>IF(C369="--","--",IF('Részletes oszt ív'!W8="","",'Részletes oszt ív'!W8))</f>
        <v>--</v>
      </c>
      <c r="F369" s="791"/>
      <c r="G369" s="791" t="str">
        <f>IF(C369="--","--",IF('Részletes oszt ív'!X8="","",'Részletes oszt ív'!X8))</f>
        <v>--</v>
      </c>
      <c r="H369" s="791"/>
      <c r="I369" s="238" t="str">
        <f>IF(C$358="-","--",IF(C369="--","--",IF(G369="","",IF(G369="n","nem vizsgázott",CONCATENATE(N369," (",M369,")")))))</f>
        <v>--</v>
      </c>
      <c r="K369" s="337">
        <f>(IF(E369="",0,IF(E369="--",0,G369))*K$366)/100</f>
        <v>0</v>
      </c>
      <c r="M369" s="26" t="str">
        <f>IF(C$358="-","",G369)</f>
        <v/>
      </c>
      <c r="N369" s="26" t="e">
        <f>VLOOKUP(M369,$P$15:$Q$19,2)</f>
        <v>#N/A</v>
      </c>
      <c r="O369" s="106"/>
      <c r="P369" s="26">
        <v>1</v>
      </c>
      <c r="Q369" s="26" t="s">
        <v>7475</v>
      </c>
    </row>
    <row r="370" spans="1:17" ht="12.2" customHeight="1" x14ac:dyDescent="0.25">
      <c r="A370" s="435">
        <v>2</v>
      </c>
      <c r="B370" s="117" t="str">
        <f t="shared" ref="B370:B403" si="39">IF(C$358="-","--",B16)</f>
        <v>--</v>
      </c>
      <c r="C370" s="117" t="str">
        <f t="shared" ref="C370:C403" si="40">IF(C$358="-","--",C16)</f>
        <v>--</v>
      </c>
      <c r="D370" s="440" t="str">
        <f t="shared" ref="D370:D403" si="41">IF(C$358="-","--",D16)</f>
        <v>--</v>
      </c>
      <c r="E370" s="781" t="str">
        <f>IF(C370="--","--",IF('Részletes oszt ív'!W9="","",'Részletes oszt ív'!W9))</f>
        <v>--</v>
      </c>
      <c r="F370" s="781"/>
      <c r="G370" s="781" t="str">
        <f>IF(C370="--","--",IF('Részletes oszt ív'!X9="","",'Részletes oszt ív'!X9))</f>
        <v>--</v>
      </c>
      <c r="H370" s="781"/>
      <c r="I370" s="239" t="str">
        <f t="shared" ref="I370:I402" si="42">IF(C$358="-","--",IF(C370="--","--",IF(G370="","",IF(G370="n","nem vizsgázott",CONCATENATE(N370," (",M370,")")))))</f>
        <v>--</v>
      </c>
      <c r="K370" s="337">
        <f t="shared" ref="K370:K403" si="43">(IF(E370="",0,IF(E370="--",0,G370))*K$366)/100</f>
        <v>0</v>
      </c>
      <c r="M370" s="26" t="str">
        <f t="shared" ref="M370:M403" si="44">IF(C$358="-","",G370)</f>
        <v/>
      </c>
      <c r="N370" s="26" t="e">
        <f t="shared" ref="N370:N403" si="45">VLOOKUP(M370,$P$15:$Q$19,2)</f>
        <v>#N/A</v>
      </c>
      <c r="O370" s="106"/>
      <c r="P370" s="26">
        <v>2</v>
      </c>
      <c r="Q370" s="26" t="s">
        <v>7476</v>
      </c>
    </row>
    <row r="371" spans="1:17" ht="12.2" customHeight="1" x14ac:dyDescent="0.25">
      <c r="A371" s="435">
        <v>3</v>
      </c>
      <c r="B371" s="117" t="str">
        <f t="shared" si="39"/>
        <v>--</v>
      </c>
      <c r="C371" s="117" t="str">
        <f t="shared" si="40"/>
        <v>--</v>
      </c>
      <c r="D371" s="440" t="str">
        <f t="shared" si="41"/>
        <v>--</v>
      </c>
      <c r="E371" s="781" t="str">
        <f>IF(C371="--","--",IF('Részletes oszt ív'!W10="","",'Részletes oszt ív'!W10))</f>
        <v>--</v>
      </c>
      <c r="F371" s="781"/>
      <c r="G371" s="781" t="str">
        <f>IF(C371="--","--",IF('Részletes oszt ív'!X10="","",'Részletes oszt ív'!X10))</f>
        <v>--</v>
      </c>
      <c r="H371" s="781"/>
      <c r="I371" s="239" t="str">
        <f t="shared" si="42"/>
        <v>--</v>
      </c>
      <c r="K371" s="337">
        <f t="shared" si="43"/>
        <v>0</v>
      </c>
      <c r="M371" s="26" t="str">
        <f t="shared" si="44"/>
        <v/>
      </c>
      <c r="N371" s="26" t="e">
        <f t="shared" si="45"/>
        <v>#N/A</v>
      </c>
      <c r="O371" s="106"/>
      <c r="P371" s="26">
        <v>3</v>
      </c>
      <c r="Q371" s="26" t="s">
        <v>7477</v>
      </c>
    </row>
    <row r="372" spans="1:17" ht="12.2" customHeight="1" x14ac:dyDescent="0.25">
      <c r="A372" s="435">
        <v>4</v>
      </c>
      <c r="B372" s="117" t="str">
        <f t="shared" si="39"/>
        <v>--</v>
      </c>
      <c r="C372" s="117" t="str">
        <f t="shared" si="40"/>
        <v>--</v>
      </c>
      <c r="D372" s="440" t="str">
        <f t="shared" si="41"/>
        <v>--</v>
      </c>
      <c r="E372" s="781" t="str">
        <f>IF(C372="--","--",IF('Részletes oszt ív'!W11="","",'Részletes oszt ív'!W11))</f>
        <v>--</v>
      </c>
      <c r="F372" s="781"/>
      <c r="G372" s="781" t="str">
        <f>IF(C372="--","--",IF('Részletes oszt ív'!X11="","",'Részletes oszt ív'!X11))</f>
        <v>--</v>
      </c>
      <c r="H372" s="781"/>
      <c r="I372" s="239" t="str">
        <f t="shared" si="42"/>
        <v>--</v>
      </c>
      <c r="K372" s="337">
        <f t="shared" si="43"/>
        <v>0</v>
      </c>
      <c r="M372" s="26" t="str">
        <f t="shared" si="44"/>
        <v/>
      </c>
      <c r="N372" s="26" t="e">
        <f t="shared" si="45"/>
        <v>#N/A</v>
      </c>
      <c r="O372" s="106"/>
      <c r="P372" s="26">
        <v>4</v>
      </c>
      <c r="Q372" s="26" t="s">
        <v>7478</v>
      </c>
    </row>
    <row r="373" spans="1:17" ht="12.2" customHeight="1" x14ac:dyDescent="0.25">
      <c r="A373" s="435">
        <v>5</v>
      </c>
      <c r="B373" s="117" t="str">
        <f t="shared" si="39"/>
        <v>--</v>
      </c>
      <c r="C373" s="117" t="str">
        <f t="shared" si="40"/>
        <v>--</v>
      </c>
      <c r="D373" s="440" t="str">
        <f t="shared" si="41"/>
        <v>--</v>
      </c>
      <c r="E373" s="781" t="str">
        <f>IF(C373="--","--",IF('Részletes oszt ív'!W12="","",'Részletes oszt ív'!W12))</f>
        <v>--</v>
      </c>
      <c r="F373" s="781"/>
      <c r="G373" s="781" t="str">
        <f>IF(C373="--","--",IF('Részletes oszt ív'!X12="","",'Részletes oszt ív'!X12))</f>
        <v>--</v>
      </c>
      <c r="H373" s="781"/>
      <c r="I373" s="239" t="str">
        <f t="shared" si="42"/>
        <v>--</v>
      </c>
      <c r="K373" s="337">
        <f t="shared" si="43"/>
        <v>0</v>
      </c>
      <c r="M373" s="26" t="str">
        <f t="shared" si="44"/>
        <v/>
      </c>
      <c r="N373" s="26" t="e">
        <f t="shared" si="45"/>
        <v>#N/A</v>
      </c>
      <c r="O373" s="106"/>
      <c r="P373" s="26">
        <v>5</v>
      </c>
      <c r="Q373" s="26" t="s">
        <v>7479</v>
      </c>
    </row>
    <row r="374" spans="1:17" ht="12.2" customHeight="1" x14ac:dyDescent="0.25">
      <c r="A374" s="435">
        <v>6</v>
      </c>
      <c r="B374" s="117" t="str">
        <f t="shared" si="39"/>
        <v>--</v>
      </c>
      <c r="C374" s="117" t="str">
        <f t="shared" si="40"/>
        <v>--</v>
      </c>
      <c r="D374" s="440" t="str">
        <f t="shared" si="41"/>
        <v>--</v>
      </c>
      <c r="E374" s="781" t="str">
        <f>IF(C374="--","--",IF('Részletes oszt ív'!W13="","",'Részletes oszt ív'!W13))</f>
        <v>--</v>
      </c>
      <c r="F374" s="781"/>
      <c r="G374" s="781" t="str">
        <f>IF(C374="--","--",IF('Részletes oszt ív'!X13="","",'Részletes oszt ív'!X13))</f>
        <v>--</v>
      </c>
      <c r="H374" s="781"/>
      <c r="I374" s="239" t="str">
        <f t="shared" si="42"/>
        <v>--</v>
      </c>
      <c r="K374" s="337">
        <f t="shared" si="43"/>
        <v>0</v>
      </c>
      <c r="M374" s="26" t="str">
        <f t="shared" si="44"/>
        <v/>
      </c>
      <c r="N374" s="26" t="e">
        <f t="shared" si="45"/>
        <v>#N/A</v>
      </c>
      <c r="O374" s="104"/>
    </row>
    <row r="375" spans="1:17" ht="12.2" customHeight="1" x14ac:dyDescent="0.25">
      <c r="A375" s="435">
        <v>7</v>
      </c>
      <c r="B375" s="117" t="str">
        <f t="shared" si="39"/>
        <v>--</v>
      </c>
      <c r="C375" s="117" t="str">
        <f t="shared" si="40"/>
        <v>--</v>
      </c>
      <c r="D375" s="440" t="str">
        <f t="shared" si="41"/>
        <v>--</v>
      </c>
      <c r="E375" s="781" t="str">
        <f>IF(C375="--","--",IF('Részletes oszt ív'!W14="","",'Részletes oszt ív'!W14))</f>
        <v>--</v>
      </c>
      <c r="F375" s="781"/>
      <c r="G375" s="781" t="str">
        <f>IF(C375="--","--",IF('Részletes oszt ív'!X14="","",'Részletes oszt ív'!X14))</f>
        <v>--</v>
      </c>
      <c r="H375" s="781"/>
      <c r="I375" s="239" t="str">
        <f t="shared" si="42"/>
        <v>--</v>
      </c>
      <c r="K375" s="337">
        <f t="shared" si="43"/>
        <v>0</v>
      </c>
      <c r="M375" s="26" t="str">
        <f t="shared" si="44"/>
        <v/>
      </c>
      <c r="N375" s="26" t="e">
        <f t="shared" si="45"/>
        <v>#N/A</v>
      </c>
      <c r="O375" s="104"/>
    </row>
    <row r="376" spans="1:17" ht="12.2" customHeight="1" x14ac:dyDescent="0.25">
      <c r="A376" s="435">
        <v>8</v>
      </c>
      <c r="B376" s="117" t="str">
        <f t="shared" si="39"/>
        <v>--</v>
      </c>
      <c r="C376" s="117" t="str">
        <f t="shared" si="40"/>
        <v>--</v>
      </c>
      <c r="D376" s="440" t="str">
        <f t="shared" si="41"/>
        <v>--</v>
      </c>
      <c r="E376" s="781" t="str">
        <f>IF(C376="--","--",IF('Részletes oszt ív'!W15="","",'Részletes oszt ív'!W15))</f>
        <v>--</v>
      </c>
      <c r="F376" s="781"/>
      <c r="G376" s="781" t="str">
        <f>IF(C376="--","--",IF('Részletes oszt ív'!X15="","",'Részletes oszt ív'!X15))</f>
        <v>--</v>
      </c>
      <c r="H376" s="781"/>
      <c r="I376" s="239" t="str">
        <f t="shared" si="42"/>
        <v>--</v>
      </c>
      <c r="K376" s="337">
        <f t="shared" si="43"/>
        <v>0</v>
      </c>
      <c r="M376" s="26" t="str">
        <f t="shared" si="44"/>
        <v/>
      </c>
      <c r="N376" s="26" t="e">
        <f t="shared" si="45"/>
        <v>#N/A</v>
      </c>
      <c r="O376" s="104"/>
    </row>
    <row r="377" spans="1:17" ht="12.2" customHeight="1" x14ac:dyDescent="0.25">
      <c r="A377" s="435">
        <v>9</v>
      </c>
      <c r="B377" s="117" t="str">
        <f t="shared" si="39"/>
        <v>--</v>
      </c>
      <c r="C377" s="117" t="str">
        <f t="shared" si="40"/>
        <v>--</v>
      </c>
      <c r="D377" s="440" t="str">
        <f t="shared" si="41"/>
        <v>--</v>
      </c>
      <c r="E377" s="781" t="str">
        <f>IF(C377="--","--",IF('Részletes oszt ív'!W16="","",'Részletes oszt ív'!W16))</f>
        <v>--</v>
      </c>
      <c r="F377" s="781"/>
      <c r="G377" s="781" t="str">
        <f>IF(C377="--","--",IF('Részletes oszt ív'!X16="","",'Részletes oszt ív'!X16))</f>
        <v>--</v>
      </c>
      <c r="H377" s="781"/>
      <c r="I377" s="239" t="str">
        <f t="shared" si="42"/>
        <v>--</v>
      </c>
      <c r="K377" s="337">
        <f t="shared" si="43"/>
        <v>0</v>
      </c>
      <c r="M377" s="26" t="str">
        <f t="shared" si="44"/>
        <v/>
      </c>
      <c r="N377" s="26" t="e">
        <f t="shared" si="45"/>
        <v>#N/A</v>
      </c>
      <c r="O377" s="104"/>
    </row>
    <row r="378" spans="1:17" ht="12.2" customHeight="1" x14ac:dyDescent="0.25">
      <c r="A378" s="435">
        <v>10</v>
      </c>
      <c r="B378" s="117" t="str">
        <f t="shared" si="39"/>
        <v>--</v>
      </c>
      <c r="C378" s="117" t="str">
        <f t="shared" si="40"/>
        <v>--</v>
      </c>
      <c r="D378" s="440" t="str">
        <f t="shared" si="41"/>
        <v>--</v>
      </c>
      <c r="E378" s="781" t="str">
        <f>IF(C378="--","--",IF('Részletes oszt ív'!W17="","",'Részletes oszt ív'!W17))</f>
        <v>--</v>
      </c>
      <c r="F378" s="781"/>
      <c r="G378" s="781" t="str">
        <f>IF(C378="--","--",IF('Részletes oszt ív'!X17="","",'Részletes oszt ív'!X17))</f>
        <v>--</v>
      </c>
      <c r="H378" s="781"/>
      <c r="I378" s="239" t="str">
        <f t="shared" si="42"/>
        <v>--</v>
      </c>
      <c r="K378" s="337">
        <f t="shared" si="43"/>
        <v>0</v>
      </c>
      <c r="M378" s="26" t="str">
        <f t="shared" si="44"/>
        <v/>
      </c>
      <c r="N378" s="26" t="e">
        <f t="shared" si="45"/>
        <v>#N/A</v>
      </c>
      <c r="O378" s="104"/>
    </row>
    <row r="379" spans="1:17" ht="12.2" customHeight="1" x14ac:dyDescent="0.25">
      <c r="A379" s="435">
        <v>11</v>
      </c>
      <c r="B379" s="117" t="str">
        <f t="shared" si="39"/>
        <v>--</v>
      </c>
      <c r="C379" s="117" t="str">
        <f t="shared" si="40"/>
        <v>--</v>
      </c>
      <c r="D379" s="440" t="str">
        <f t="shared" si="41"/>
        <v>--</v>
      </c>
      <c r="E379" s="781" t="str">
        <f>IF(C379="--","--",IF('Részletes oszt ív'!W18="","",'Részletes oszt ív'!W18))</f>
        <v>--</v>
      </c>
      <c r="F379" s="781"/>
      <c r="G379" s="781" t="str">
        <f>IF(C379="--","--",IF('Részletes oszt ív'!X18="","",'Részletes oszt ív'!X18))</f>
        <v>--</v>
      </c>
      <c r="H379" s="781"/>
      <c r="I379" s="239" t="str">
        <f t="shared" si="42"/>
        <v>--</v>
      </c>
      <c r="K379" s="337">
        <f t="shared" si="43"/>
        <v>0</v>
      </c>
      <c r="M379" s="26" t="str">
        <f t="shared" si="44"/>
        <v/>
      </c>
      <c r="N379" s="26" t="e">
        <f t="shared" si="45"/>
        <v>#N/A</v>
      </c>
      <c r="O379" s="104"/>
    </row>
    <row r="380" spans="1:17" ht="12.2" customHeight="1" x14ac:dyDescent="0.25">
      <c r="A380" s="435">
        <v>12</v>
      </c>
      <c r="B380" s="117" t="str">
        <f t="shared" si="39"/>
        <v>--</v>
      </c>
      <c r="C380" s="117" t="str">
        <f t="shared" si="40"/>
        <v>--</v>
      </c>
      <c r="D380" s="440" t="str">
        <f t="shared" si="41"/>
        <v>--</v>
      </c>
      <c r="E380" s="781" t="str">
        <f>IF(C380="--","--",IF('Részletes oszt ív'!W19="","",'Részletes oszt ív'!W19))</f>
        <v>--</v>
      </c>
      <c r="F380" s="781"/>
      <c r="G380" s="781" t="str">
        <f>IF(C380="--","--",IF('Részletes oszt ív'!X19="","",'Részletes oszt ív'!X19))</f>
        <v>--</v>
      </c>
      <c r="H380" s="781"/>
      <c r="I380" s="239" t="str">
        <f t="shared" si="42"/>
        <v>--</v>
      </c>
      <c r="K380" s="337">
        <f t="shared" si="43"/>
        <v>0</v>
      </c>
      <c r="M380" s="26" t="str">
        <f t="shared" si="44"/>
        <v/>
      </c>
      <c r="N380" s="26" t="e">
        <f t="shared" si="45"/>
        <v>#N/A</v>
      </c>
      <c r="O380" s="104"/>
    </row>
    <row r="381" spans="1:17" ht="12.2" customHeight="1" x14ac:dyDescent="0.25">
      <c r="A381" s="435">
        <v>13</v>
      </c>
      <c r="B381" s="117" t="str">
        <f t="shared" si="39"/>
        <v>--</v>
      </c>
      <c r="C381" s="117" t="str">
        <f t="shared" si="40"/>
        <v>--</v>
      </c>
      <c r="D381" s="440" t="str">
        <f t="shared" si="41"/>
        <v>--</v>
      </c>
      <c r="E381" s="781" t="str">
        <f>IF(C381="--","--",IF('Részletes oszt ív'!W20="","",'Részletes oszt ív'!W20))</f>
        <v>--</v>
      </c>
      <c r="F381" s="781"/>
      <c r="G381" s="781" t="str">
        <f>IF(C381="--","--",IF('Részletes oszt ív'!X20="","",'Részletes oszt ív'!X20))</f>
        <v>--</v>
      </c>
      <c r="H381" s="781"/>
      <c r="I381" s="239" t="str">
        <f t="shared" si="42"/>
        <v>--</v>
      </c>
      <c r="K381" s="337">
        <f t="shared" si="43"/>
        <v>0</v>
      </c>
      <c r="M381" s="26" t="str">
        <f t="shared" si="44"/>
        <v/>
      </c>
      <c r="N381" s="26" t="e">
        <f t="shared" si="45"/>
        <v>#N/A</v>
      </c>
      <c r="O381" s="104"/>
    </row>
    <row r="382" spans="1:17" ht="12.2" customHeight="1" x14ac:dyDescent="0.25">
      <c r="A382" s="435">
        <v>14</v>
      </c>
      <c r="B382" s="117" t="str">
        <f t="shared" si="39"/>
        <v>--</v>
      </c>
      <c r="C382" s="117" t="str">
        <f t="shared" si="40"/>
        <v>--</v>
      </c>
      <c r="D382" s="440" t="str">
        <f t="shared" si="41"/>
        <v>--</v>
      </c>
      <c r="E382" s="781" t="str">
        <f>IF(C382="--","--",IF('Részletes oszt ív'!W21="","",'Részletes oszt ív'!W21))</f>
        <v>--</v>
      </c>
      <c r="F382" s="781"/>
      <c r="G382" s="781" t="str">
        <f>IF(C382="--","--",IF('Részletes oszt ív'!X21="","",'Részletes oszt ív'!X21))</f>
        <v>--</v>
      </c>
      <c r="H382" s="781"/>
      <c r="I382" s="239" t="str">
        <f t="shared" si="42"/>
        <v>--</v>
      </c>
      <c r="K382" s="337">
        <f t="shared" si="43"/>
        <v>0</v>
      </c>
      <c r="M382" s="26" t="str">
        <f t="shared" si="44"/>
        <v/>
      </c>
      <c r="N382" s="26" t="e">
        <f t="shared" si="45"/>
        <v>#N/A</v>
      </c>
      <c r="O382" s="104"/>
    </row>
    <row r="383" spans="1:17" ht="12.2" customHeight="1" x14ac:dyDescent="0.25">
      <c r="A383" s="435">
        <v>15</v>
      </c>
      <c r="B383" s="117" t="str">
        <f t="shared" si="39"/>
        <v>--</v>
      </c>
      <c r="C383" s="117" t="str">
        <f t="shared" si="40"/>
        <v>--</v>
      </c>
      <c r="D383" s="440" t="str">
        <f t="shared" si="41"/>
        <v>--</v>
      </c>
      <c r="E383" s="781" t="str">
        <f>IF(C383="--","--",IF('Részletes oszt ív'!W22="","",'Részletes oszt ív'!W22))</f>
        <v>--</v>
      </c>
      <c r="F383" s="781"/>
      <c r="G383" s="781" t="str">
        <f>IF(C383="--","--",IF('Részletes oszt ív'!X22="","",'Részletes oszt ív'!X22))</f>
        <v>--</v>
      </c>
      <c r="H383" s="781"/>
      <c r="I383" s="239" t="str">
        <f t="shared" si="42"/>
        <v>--</v>
      </c>
      <c r="K383" s="337">
        <f t="shared" si="43"/>
        <v>0</v>
      </c>
      <c r="M383" s="26" t="str">
        <f t="shared" si="44"/>
        <v/>
      </c>
      <c r="N383" s="26" t="e">
        <f t="shared" si="45"/>
        <v>#N/A</v>
      </c>
      <c r="O383" s="104"/>
    </row>
    <row r="384" spans="1:17" ht="12.2" customHeight="1" x14ac:dyDescent="0.25">
      <c r="A384" s="435">
        <v>16</v>
      </c>
      <c r="B384" s="117" t="str">
        <f t="shared" si="39"/>
        <v>--</v>
      </c>
      <c r="C384" s="117" t="str">
        <f t="shared" si="40"/>
        <v>--</v>
      </c>
      <c r="D384" s="440" t="str">
        <f t="shared" si="41"/>
        <v>--</v>
      </c>
      <c r="E384" s="781" t="str">
        <f>IF(C384="--","--",IF('Részletes oszt ív'!W23="","",'Részletes oszt ív'!W23))</f>
        <v>--</v>
      </c>
      <c r="F384" s="781"/>
      <c r="G384" s="781" t="str">
        <f>IF(C384="--","--",IF('Részletes oszt ív'!X23="","",'Részletes oszt ív'!X23))</f>
        <v>--</v>
      </c>
      <c r="H384" s="781"/>
      <c r="I384" s="239" t="str">
        <f t="shared" si="42"/>
        <v>--</v>
      </c>
      <c r="K384" s="337">
        <f t="shared" si="43"/>
        <v>0</v>
      </c>
      <c r="M384" s="26" t="str">
        <f t="shared" si="44"/>
        <v/>
      </c>
      <c r="N384" s="26" t="e">
        <f t="shared" si="45"/>
        <v>#N/A</v>
      </c>
      <c r="O384" s="104"/>
    </row>
    <row r="385" spans="1:15" ht="12.2" customHeight="1" x14ac:dyDescent="0.25">
      <c r="A385" s="435">
        <v>17</v>
      </c>
      <c r="B385" s="117" t="str">
        <f t="shared" si="39"/>
        <v>--</v>
      </c>
      <c r="C385" s="117" t="str">
        <f t="shared" si="40"/>
        <v>--</v>
      </c>
      <c r="D385" s="440" t="str">
        <f t="shared" si="41"/>
        <v>--</v>
      </c>
      <c r="E385" s="781" t="str">
        <f>IF(C385="--","--",IF('Részletes oszt ív'!W24="","",'Részletes oszt ív'!W24))</f>
        <v>--</v>
      </c>
      <c r="F385" s="781"/>
      <c r="G385" s="781" t="str">
        <f>IF(C385="--","--",IF('Részletes oszt ív'!X24="","",'Részletes oszt ív'!X24))</f>
        <v>--</v>
      </c>
      <c r="H385" s="781"/>
      <c r="I385" s="239" t="str">
        <f t="shared" si="42"/>
        <v>--</v>
      </c>
      <c r="K385" s="337">
        <f t="shared" si="43"/>
        <v>0</v>
      </c>
      <c r="M385" s="26" t="str">
        <f t="shared" si="44"/>
        <v/>
      </c>
      <c r="N385" s="26" t="e">
        <f t="shared" si="45"/>
        <v>#N/A</v>
      </c>
      <c r="O385" s="104"/>
    </row>
    <row r="386" spans="1:15" ht="12.2" customHeight="1" x14ac:dyDescent="0.25">
      <c r="A386" s="435">
        <v>18</v>
      </c>
      <c r="B386" s="117" t="str">
        <f t="shared" si="39"/>
        <v>--</v>
      </c>
      <c r="C386" s="117" t="str">
        <f t="shared" si="40"/>
        <v>--</v>
      </c>
      <c r="D386" s="440" t="str">
        <f t="shared" si="41"/>
        <v>--</v>
      </c>
      <c r="E386" s="781" t="str">
        <f>IF(C386="--","--",IF('Részletes oszt ív'!W25="","",'Részletes oszt ív'!W25))</f>
        <v>--</v>
      </c>
      <c r="F386" s="781"/>
      <c r="G386" s="781" t="str">
        <f>IF(C386="--","--",IF('Részletes oszt ív'!X25="","",'Részletes oszt ív'!X25))</f>
        <v>--</v>
      </c>
      <c r="H386" s="781"/>
      <c r="I386" s="239" t="str">
        <f t="shared" si="42"/>
        <v>--</v>
      </c>
      <c r="K386" s="337">
        <f t="shared" si="43"/>
        <v>0</v>
      </c>
      <c r="M386" s="26" t="str">
        <f t="shared" si="44"/>
        <v/>
      </c>
      <c r="N386" s="26" t="e">
        <f t="shared" si="45"/>
        <v>#N/A</v>
      </c>
      <c r="O386" s="104"/>
    </row>
    <row r="387" spans="1:15" ht="12.2" customHeight="1" x14ac:dyDescent="0.25">
      <c r="A387" s="435">
        <v>19</v>
      </c>
      <c r="B387" s="117" t="str">
        <f t="shared" si="39"/>
        <v>--</v>
      </c>
      <c r="C387" s="117" t="str">
        <f t="shared" si="40"/>
        <v>--</v>
      </c>
      <c r="D387" s="440" t="str">
        <f t="shared" si="41"/>
        <v>--</v>
      </c>
      <c r="E387" s="781" t="str">
        <f>IF(C387="--","--",IF('Részletes oszt ív'!W26="","",'Részletes oszt ív'!W26))</f>
        <v>--</v>
      </c>
      <c r="F387" s="781"/>
      <c r="G387" s="781" t="str">
        <f>IF(C387="--","--",IF('Részletes oszt ív'!X26="","",'Részletes oszt ív'!X26))</f>
        <v>--</v>
      </c>
      <c r="H387" s="781"/>
      <c r="I387" s="239" t="str">
        <f t="shared" si="42"/>
        <v>--</v>
      </c>
      <c r="K387" s="337">
        <f t="shared" si="43"/>
        <v>0</v>
      </c>
      <c r="M387" s="26" t="str">
        <f t="shared" si="44"/>
        <v/>
      </c>
      <c r="N387" s="26" t="e">
        <f t="shared" si="45"/>
        <v>#N/A</v>
      </c>
      <c r="O387" s="104"/>
    </row>
    <row r="388" spans="1:15" ht="12.2" customHeight="1" x14ac:dyDescent="0.25">
      <c r="A388" s="435">
        <v>20</v>
      </c>
      <c r="B388" s="117" t="str">
        <f t="shared" si="39"/>
        <v>--</v>
      </c>
      <c r="C388" s="117" t="str">
        <f t="shared" si="40"/>
        <v>--</v>
      </c>
      <c r="D388" s="440" t="str">
        <f t="shared" si="41"/>
        <v>--</v>
      </c>
      <c r="E388" s="781" t="str">
        <f>IF(C388="--","--",IF('Részletes oszt ív'!W27="","",'Részletes oszt ív'!W27))</f>
        <v>--</v>
      </c>
      <c r="F388" s="781"/>
      <c r="G388" s="781" t="str">
        <f>IF(C388="--","--",IF('Részletes oszt ív'!X27="","",'Részletes oszt ív'!X27))</f>
        <v>--</v>
      </c>
      <c r="H388" s="781"/>
      <c r="I388" s="239" t="str">
        <f t="shared" si="42"/>
        <v>--</v>
      </c>
      <c r="K388" s="337">
        <f t="shared" si="43"/>
        <v>0</v>
      </c>
      <c r="M388" s="26" t="str">
        <f t="shared" si="44"/>
        <v/>
      </c>
      <c r="N388" s="26" t="e">
        <f t="shared" si="45"/>
        <v>#N/A</v>
      </c>
      <c r="O388" s="104"/>
    </row>
    <row r="389" spans="1:15" ht="12.2" customHeight="1" x14ac:dyDescent="0.25">
      <c r="A389" s="435">
        <v>21</v>
      </c>
      <c r="B389" s="117" t="str">
        <f t="shared" si="39"/>
        <v>--</v>
      </c>
      <c r="C389" s="117" t="str">
        <f t="shared" si="40"/>
        <v>--</v>
      </c>
      <c r="D389" s="440" t="str">
        <f t="shared" si="41"/>
        <v>--</v>
      </c>
      <c r="E389" s="781" t="str">
        <f>IF(C389="--","--",IF('Részletes oszt ív'!W28="","",'Részletes oszt ív'!W28))</f>
        <v>--</v>
      </c>
      <c r="F389" s="781"/>
      <c r="G389" s="781" t="str">
        <f>IF(C389="--","--",IF('Részletes oszt ív'!X28="","",'Részletes oszt ív'!X28))</f>
        <v>--</v>
      </c>
      <c r="H389" s="781"/>
      <c r="I389" s="239" t="str">
        <f t="shared" si="42"/>
        <v>--</v>
      </c>
      <c r="K389" s="337">
        <f t="shared" si="43"/>
        <v>0</v>
      </c>
      <c r="M389" s="26" t="str">
        <f t="shared" si="44"/>
        <v/>
      </c>
      <c r="N389" s="26" t="e">
        <f t="shared" si="45"/>
        <v>#N/A</v>
      </c>
      <c r="O389" s="104"/>
    </row>
    <row r="390" spans="1:15" ht="12.2" customHeight="1" x14ac:dyDescent="0.25">
      <c r="A390" s="435">
        <v>22</v>
      </c>
      <c r="B390" s="117" t="str">
        <f t="shared" si="39"/>
        <v>--</v>
      </c>
      <c r="C390" s="117" t="str">
        <f t="shared" si="40"/>
        <v>--</v>
      </c>
      <c r="D390" s="440" t="str">
        <f t="shared" si="41"/>
        <v>--</v>
      </c>
      <c r="E390" s="781" t="str">
        <f>IF(C390="--","--",IF('Részletes oszt ív'!W29="","",'Részletes oszt ív'!W29))</f>
        <v>--</v>
      </c>
      <c r="F390" s="781"/>
      <c r="G390" s="781" t="str">
        <f>IF(C390="--","--",IF('Részletes oszt ív'!X29="","",'Részletes oszt ív'!X29))</f>
        <v>--</v>
      </c>
      <c r="H390" s="781"/>
      <c r="I390" s="239" t="str">
        <f t="shared" si="42"/>
        <v>--</v>
      </c>
      <c r="K390" s="337">
        <f t="shared" si="43"/>
        <v>0</v>
      </c>
      <c r="M390" s="26" t="str">
        <f t="shared" si="44"/>
        <v/>
      </c>
      <c r="N390" s="26" t="e">
        <f t="shared" si="45"/>
        <v>#N/A</v>
      </c>
      <c r="O390" s="104"/>
    </row>
    <row r="391" spans="1:15" ht="12.2" customHeight="1" x14ac:dyDescent="0.25">
      <c r="A391" s="435">
        <v>23</v>
      </c>
      <c r="B391" s="117" t="str">
        <f t="shared" si="39"/>
        <v>--</v>
      </c>
      <c r="C391" s="117" t="str">
        <f t="shared" si="40"/>
        <v>--</v>
      </c>
      <c r="D391" s="440" t="str">
        <f t="shared" si="41"/>
        <v>--</v>
      </c>
      <c r="E391" s="781" t="str">
        <f>IF(C391="--","--",IF('Részletes oszt ív'!W30="","",'Részletes oszt ív'!W30))</f>
        <v>--</v>
      </c>
      <c r="F391" s="781"/>
      <c r="G391" s="781" t="str">
        <f>IF(C391="--","--",IF('Részletes oszt ív'!X30="","",'Részletes oszt ív'!X30))</f>
        <v>--</v>
      </c>
      <c r="H391" s="781"/>
      <c r="I391" s="239" t="str">
        <f t="shared" si="42"/>
        <v>--</v>
      </c>
      <c r="K391" s="337">
        <f t="shared" si="43"/>
        <v>0</v>
      </c>
      <c r="M391" s="26" t="str">
        <f t="shared" si="44"/>
        <v/>
      </c>
      <c r="N391" s="26" t="e">
        <f t="shared" si="45"/>
        <v>#N/A</v>
      </c>
      <c r="O391" s="104"/>
    </row>
    <row r="392" spans="1:15" ht="12.2" customHeight="1" x14ac:dyDescent="0.25">
      <c r="A392" s="435">
        <v>24</v>
      </c>
      <c r="B392" s="117" t="str">
        <f t="shared" si="39"/>
        <v>--</v>
      </c>
      <c r="C392" s="117" t="str">
        <f t="shared" si="40"/>
        <v>--</v>
      </c>
      <c r="D392" s="440" t="str">
        <f t="shared" si="41"/>
        <v>--</v>
      </c>
      <c r="E392" s="781" t="str">
        <f>IF(C392="--","--",IF('Részletes oszt ív'!W31="","",'Részletes oszt ív'!W31))</f>
        <v>--</v>
      </c>
      <c r="F392" s="781"/>
      <c r="G392" s="781" t="str">
        <f>IF(C392="--","--",IF('Részletes oszt ív'!X31="","",'Részletes oszt ív'!X31))</f>
        <v>--</v>
      </c>
      <c r="H392" s="781"/>
      <c r="I392" s="239" t="str">
        <f t="shared" si="42"/>
        <v>--</v>
      </c>
      <c r="K392" s="337">
        <f t="shared" si="43"/>
        <v>0</v>
      </c>
      <c r="M392" s="26" t="str">
        <f t="shared" si="44"/>
        <v/>
      </c>
      <c r="N392" s="26" t="e">
        <f t="shared" si="45"/>
        <v>#N/A</v>
      </c>
      <c r="O392" s="104"/>
    </row>
    <row r="393" spans="1:15" ht="12.2" customHeight="1" x14ac:dyDescent="0.25">
      <c r="A393" s="435">
        <v>25</v>
      </c>
      <c r="B393" s="117" t="str">
        <f t="shared" si="39"/>
        <v>--</v>
      </c>
      <c r="C393" s="117" t="str">
        <f t="shared" si="40"/>
        <v>--</v>
      </c>
      <c r="D393" s="440" t="str">
        <f t="shared" si="41"/>
        <v>--</v>
      </c>
      <c r="E393" s="781" t="str">
        <f>IF(C393="--","--",IF('Részletes oszt ív'!W32="","",'Részletes oszt ív'!W32))</f>
        <v>--</v>
      </c>
      <c r="F393" s="781"/>
      <c r="G393" s="781" t="str">
        <f>IF(C393="--","--",IF('Részletes oszt ív'!X32="","",'Részletes oszt ív'!X32))</f>
        <v>--</v>
      </c>
      <c r="H393" s="781"/>
      <c r="I393" s="239" t="str">
        <f t="shared" si="42"/>
        <v>--</v>
      </c>
      <c r="K393" s="337">
        <f t="shared" si="43"/>
        <v>0</v>
      </c>
      <c r="M393" s="26" t="str">
        <f t="shared" si="44"/>
        <v/>
      </c>
      <c r="N393" s="26" t="e">
        <f t="shared" si="45"/>
        <v>#N/A</v>
      </c>
      <c r="O393" s="104"/>
    </row>
    <row r="394" spans="1:15" ht="12.2" customHeight="1" x14ac:dyDescent="0.25">
      <c r="A394" s="435">
        <v>26</v>
      </c>
      <c r="B394" s="117" t="str">
        <f t="shared" si="39"/>
        <v>--</v>
      </c>
      <c r="C394" s="117" t="str">
        <f t="shared" si="40"/>
        <v>--</v>
      </c>
      <c r="D394" s="440" t="str">
        <f t="shared" si="41"/>
        <v>--</v>
      </c>
      <c r="E394" s="781" t="str">
        <f>IF(C394="--","--",IF('Részletes oszt ív'!W33="","",'Részletes oszt ív'!W33))</f>
        <v>--</v>
      </c>
      <c r="F394" s="781"/>
      <c r="G394" s="781" t="str">
        <f>IF(C394="--","--",IF('Részletes oszt ív'!X33="","",'Részletes oszt ív'!X33))</f>
        <v>--</v>
      </c>
      <c r="H394" s="781"/>
      <c r="I394" s="239" t="str">
        <f t="shared" si="42"/>
        <v>--</v>
      </c>
      <c r="K394" s="337">
        <f t="shared" si="43"/>
        <v>0</v>
      </c>
      <c r="M394" s="26" t="str">
        <f t="shared" si="44"/>
        <v/>
      </c>
      <c r="N394" s="26" t="e">
        <f t="shared" si="45"/>
        <v>#N/A</v>
      </c>
      <c r="O394" s="104"/>
    </row>
    <row r="395" spans="1:15" ht="12.2" customHeight="1" x14ac:dyDescent="0.25">
      <c r="A395" s="435">
        <v>27</v>
      </c>
      <c r="B395" s="117" t="str">
        <f t="shared" si="39"/>
        <v>--</v>
      </c>
      <c r="C395" s="117" t="str">
        <f t="shared" si="40"/>
        <v>--</v>
      </c>
      <c r="D395" s="440" t="str">
        <f t="shared" si="41"/>
        <v>--</v>
      </c>
      <c r="E395" s="781" t="str">
        <f>IF(C395="--","--",IF('Részletes oszt ív'!W34="","",'Részletes oszt ív'!W34))</f>
        <v>--</v>
      </c>
      <c r="F395" s="781"/>
      <c r="G395" s="781" t="str">
        <f>IF(C395="--","--",IF('Részletes oszt ív'!X34="","",'Részletes oszt ív'!X34))</f>
        <v>--</v>
      </c>
      <c r="H395" s="781"/>
      <c r="I395" s="239" t="str">
        <f t="shared" si="42"/>
        <v>--</v>
      </c>
      <c r="K395" s="337">
        <f t="shared" si="43"/>
        <v>0</v>
      </c>
      <c r="M395" s="26" t="str">
        <f t="shared" si="44"/>
        <v/>
      </c>
      <c r="N395" s="26" t="e">
        <f t="shared" si="45"/>
        <v>#N/A</v>
      </c>
      <c r="O395" s="104"/>
    </row>
    <row r="396" spans="1:15" ht="12.2" customHeight="1" x14ac:dyDescent="0.25">
      <c r="A396" s="435">
        <v>28</v>
      </c>
      <c r="B396" s="117" t="str">
        <f t="shared" si="39"/>
        <v>--</v>
      </c>
      <c r="C396" s="117" t="str">
        <f t="shared" si="40"/>
        <v>--</v>
      </c>
      <c r="D396" s="440" t="str">
        <f t="shared" si="41"/>
        <v>--</v>
      </c>
      <c r="E396" s="781" t="str">
        <f>IF(C396="--","--",IF('Részletes oszt ív'!W35="","",'Részletes oszt ív'!W35))</f>
        <v>--</v>
      </c>
      <c r="F396" s="781"/>
      <c r="G396" s="781" t="str">
        <f>IF(C396="--","--",IF('Részletes oszt ív'!X35="","",'Részletes oszt ív'!X35))</f>
        <v>--</v>
      </c>
      <c r="H396" s="781"/>
      <c r="I396" s="239" t="str">
        <f t="shared" si="42"/>
        <v>--</v>
      </c>
      <c r="K396" s="337">
        <f t="shared" si="43"/>
        <v>0</v>
      </c>
      <c r="M396" s="26" t="str">
        <f t="shared" si="44"/>
        <v/>
      </c>
      <c r="N396" s="26" t="e">
        <f t="shared" si="45"/>
        <v>#N/A</v>
      </c>
      <c r="O396" s="104"/>
    </row>
    <row r="397" spans="1:15" ht="12.2" customHeight="1" x14ac:dyDescent="0.25">
      <c r="A397" s="435">
        <v>29</v>
      </c>
      <c r="B397" s="117" t="str">
        <f t="shared" si="39"/>
        <v>--</v>
      </c>
      <c r="C397" s="117" t="str">
        <f t="shared" si="40"/>
        <v>--</v>
      </c>
      <c r="D397" s="440" t="str">
        <f t="shared" si="41"/>
        <v>--</v>
      </c>
      <c r="E397" s="781" t="str">
        <f>IF(C397="--","--",IF('Részletes oszt ív'!W36="","",'Részletes oszt ív'!W36))</f>
        <v>--</v>
      </c>
      <c r="F397" s="781"/>
      <c r="G397" s="781" t="str">
        <f>IF(C397="--","--",IF('Részletes oszt ív'!X36="","",'Részletes oszt ív'!X36))</f>
        <v>--</v>
      </c>
      <c r="H397" s="781"/>
      <c r="I397" s="239" t="str">
        <f t="shared" si="42"/>
        <v>--</v>
      </c>
      <c r="K397" s="337">
        <f t="shared" si="43"/>
        <v>0</v>
      </c>
      <c r="M397" s="26" t="str">
        <f t="shared" si="44"/>
        <v/>
      </c>
      <c r="N397" s="26" t="e">
        <f t="shared" si="45"/>
        <v>#N/A</v>
      </c>
      <c r="O397" s="104"/>
    </row>
    <row r="398" spans="1:15" ht="12.2" customHeight="1" x14ac:dyDescent="0.25">
      <c r="A398" s="435">
        <v>30</v>
      </c>
      <c r="B398" s="117" t="str">
        <f t="shared" si="39"/>
        <v>--</v>
      </c>
      <c r="C398" s="117" t="str">
        <f t="shared" si="40"/>
        <v>--</v>
      </c>
      <c r="D398" s="440" t="str">
        <f t="shared" si="41"/>
        <v>--</v>
      </c>
      <c r="E398" s="781" t="str">
        <f>IF(C398="--","--",IF('Részletes oszt ív'!W37="","",'Részletes oszt ív'!W37))</f>
        <v>--</v>
      </c>
      <c r="F398" s="781"/>
      <c r="G398" s="781" t="str">
        <f>IF(C398="--","--",IF('Részletes oszt ív'!X37="","",'Részletes oszt ív'!X37))</f>
        <v>--</v>
      </c>
      <c r="H398" s="781"/>
      <c r="I398" s="239" t="str">
        <f t="shared" si="42"/>
        <v>--</v>
      </c>
      <c r="K398" s="337">
        <f t="shared" si="43"/>
        <v>0</v>
      </c>
      <c r="M398" s="26" t="str">
        <f t="shared" si="44"/>
        <v/>
      </c>
      <c r="N398" s="26" t="e">
        <f t="shared" si="45"/>
        <v>#N/A</v>
      </c>
      <c r="O398" s="104"/>
    </row>
    <row r="399" spans="1:15" ht="12.2" customHeight="1" x14ac:dyDescent="0.25">
      <c r="A399" s="435">
        <v>31</v>
      </c>
      <c r="B399" s="117" t="str">
        <f t="shared" si="39"/>
        <v>--</v>
      </c>
      <c r="C399" s="117" t="str">
        <f t="shared" si="40"/>
        <v>--</v>
      </c>
      <c r="D399" s="440" t="str">
        <f t="shared" si="41"/>
        <v>--</v>
      </c>
      <c r="E399" s="781" t="str">
        <f>IF(C399="--","--",IF('Részletes oszt ív'!W38="","",'Részletes oszt ív'!W38))</f>
        <v>--</v>
      </c>
      <c r="F399" s="781"/>
      <c r="G399" s="781" t="str">
        <f>IF(C399="--","--",IF('Részletes oszt ív'!X38="","",'Részletes oszt ív'!X38))</f>
        <v>--</v>
      </c>
      <c r="H399" s="781"/>
      <c r="I399" s="239" t="str">
        <f t="shared" si="42"/>
        <v>--</v>
      </c>
      <c r="K399" s="337">
        <f t="shared" si="43"/>
        <v>0</v>
      </c>
      <c r="M399" s="26" t="str">
        <f t="shared" si="44"/>
        <v/>
      </c>
      <c r="N399" s="26" t="e">
        <f t="shared" si="45"/>
        <v>#N/A</v>
      </c>
      <c r="O399" s="104"/>
    </row>
    <row r="400" spans="1:15" ht="12.2" customHeight="1" x14ac:dyDescent="0.25">
      <c r="A400" s="435">
        <v>32</v>
      </c>
      <c r="B400" s="117" t="str">
        <f t="shared" si="39"/>
        <v>--</v>
      </c>
      <c r="C400" s="117" t="str">
        <f t="shared" si="40"/>
        <v>--</v>
      </c>
      <c r="D400" s="440" t="str">
        <f t="shared" si="41"/>
        <v>--</v>
      </c>
      <c r="E400" s="781" t="str">
        <f>IF(C400="--","--",IF('Részletes oszt ív'!W39="","",'Részletes oszt ív'!W39))</f>
        <v>--</v>
      </c>
      <c r="F400" s="781"/>
      <c r="G400" s="781" t="str">
        <f>IF(C400="--","--",IF('Részletes oszt ív'!X39="","",'Részletes oszt ív'!X39))</f>
        <v>--</v>
      </c>
      <c r="H400" s="781"/>
      <c r="I400" s="239" t="str">
        <f t="shared" si="42"/>
        <v>--</v>
      </c>
      <c r="K400" s="337">
        <f t="shared" si="43"/>
        <v>0</v>
      </c>
      <c r="M400" s="26" t="str">
        <f t="shared" si="44"/>
        <v/>
      </c>
      <c r="N400" s="26" t="e">
        <f t="shared" si="45"/>
        <v>#N/A</v>
      </c>
      <c r="O400" s="104"/>
    </row>
    <row r="401" spans="1:15" ht="12.2" customHeight="1" x14ac:dyDescent="0.25">
      <c r="A401" s="435">
        <v>33</v>
      </c>
      <c r="B401" s="117" t="str">
        <f t="shared" si="39"/>
        <v>--</v>
      </c>
      <c r="C401" s="117" t="str">
        <f t="shared" si="40"/>
        <v>--</v>
      </c>
      <c r="D401" s="440" t="str">
        <f t="shared" si="41"/>
        <v>--</v>
      </c>
      <c r="E401" s="781" t="str">
        <f>IF(C401="--","--",IF('Részletes oszt ív'!W40="","",'Részletes oszt ív'!W40))</f>
        <v>--</v>
      </c>
      <c r="F401" s="781"/>
      <c r="G401" s="781" t="str">
        <f>IF(C401="--","--",IF('Részletes oszt ív'!X40="","",'Részletes oszt ív'!X40))</f>
        <v>--</v>
      </c>
      <c r="H401" s="781"/>
      <c r="I401" s="239" t="str">
        <f t="shared" si="42"/>
        <v>--</v>
      </c>
      <c r="K401" s="337">
        <f t="shared" si="43"/>
        <v>0</v>
      </c>
      <c r="M401" s="26" t="str">
        <f t="shared" si="44"/>
        <v/>
      </c>
      <c r="N401" s="26" t="e">
        <f t="shared" si="45"/>
        <v>#N/A</v>
      </c>
      <c r="O401" s="104"/>
    </row>
    <row r="402" spans="1:15" ht="12.2" customHeight="1" thickBot="1" x14ac:dyDescent="0.3">
      <c r="A402" s="119">
        <v>34</v>
      </c>
      <c r="B402" s="241" t="str">
        <f t="shared" si="39"/>
        <v>--</v>
      </c>
      <c r="C402" s="241" t="str">
        <f t="shared" si="40"/>
        <v>--</v>
      </c>
      <c r="D402" s="242" t="str">
        <f t="shared" si="41"/>
        <v>--</v>
      </c>
      <c r="E402" s="792" t="str">
        <f>IF(C402="--","--",IF('Részletes oszt ív'!W41="","",'Részletes oszt ív'!W41))</f>
        <v>--</v>
      </c>
      <c r="F402" s="792"/>
      <c r="G402" s="792" t="str">
        <f>IF(C402="--","--",IF('Részletes oszt ív'!X41="","",'Részletes oszt ív'!X41))</f>
        <v>--</v>
      </c>
      <c r="H402" s="792"/>
      <c r="I402" s="107" t="str">
        <f t="shared" si="42"/>
        <v>--</v>
      </c>
      <c r="K402" s="337">
        <f t="shared" si="43"/>
        <v>0</v>
      </c>
      <c r="M402" s="26" t="str">
        <f t="shared" si="44"/>
        <v/>
      </c>
      <c r="N402" s="26" t="e">
        <f t="shared" si="45"/>
        <v>#N/A</v>
      </c>
      <c r="O402" s="104"/>
    </row>
    <row r="403" spans="1:15" ht="12.2" hidden="1" customHeight="1" thickBot="1" x14ac:dyDescent="0.3">
      <c r="A403" s="441">
        <v>35</v>
      </c>
      <c r="B403" s="241" t="str">
        <f t="shared" si="39"/>
        <v>--</v>
      </c>
      <c r="C403" s="241" t="str">
        <f t="shared" si="40"/>
        <v>--</v>
      </c>
      <c r="D403" s="242" t="str">
        <f t="shared" si="41"/>
        <v>--</v>
      </c>
      <c r="E403" s="812" t="str">
        <f>IF(C403="--","--",IF('Részletes oszt ív'!W42="","",'Részletes oszt ív'!W42))</f>
        <v>--</v>
      </c>
      <c r="F403" s="813"/>
      <c r="G403" s="812" t="str">
        <f>IF(C403="--","--",IF('Részletes oszt ív'!X42="","",'Részletes oszt ív'!X42))</f>
        <v>--</v>
      </c>
      <c r="H403" s="813"/>
      <c r="I403" s="243" t="str">
        <f t="shared" ref="I403" si="46">IF(C$358="-","--",IF(G403="","--",IF(G403="n","nem vizsgázott",CONCATENATE(N403," (",M403,")"))))</f>
        <v>--</v>
      </c>
      <c r="K403" s="337">
        <f t="shared" si="43"/>
        <v>0</v>
      </c>
      <c r="M403" s="26" t="str">
        <f t="shared" si="44"/>
        <v/>
      </c>
      <c r="N403" s="26" t="e">
        <f t="shared" si="45"/>
        <v>#N/A</v>
      </c>
      <c r="O403" s="104"/>
    </row>
    <row r="404" spans="1:15" ht="7.5" customHeight="1" x14ac:dyDescent="0.25">
      <c r="A404" s="28"/>
      <c r="B404" s="28"/>
      <c r="C404" s="28"/>
      <c r="D404" s="28"/>
    </row>
    <row r="405" spans="1:15" x14ac:dyDescent="0.25">
      <c r="A405" s="101" t="str">
        <f>CONCATENATE('Vizsgaszerv adatai'!C$168,",  ",'Vizsgaszerv adatai'!C$166)</f>
        <v>Budapest,  2017. június 13.</v>
      </c>
      <c r="B405" s="101"/>
    </row>
    <row r="406" spans="1:15" ht="11.25" customHeight="1" x14ac:dyDescent="0.25"/>
    <row r="408" spans="1:15" ht="12" customHeight="1" x14ac:dyDescent="0.25">
      <c r="A408" s="794" t="str">
        <f>'Vizsgaszerv adatai'!C$66</f>
        <v>Ál Péter</v>
      </c>
      <c r="B408" s="794"/>
      <c r="C408" s="127" t="str">
        <f>'Vizsgaszerv adatai'!C$68</f>
        <v>Kő Pál</v>
      </c>
      <c r="D408" s="794" t="str">
        <f>'Vizsgaszerv adatai'!C$70</f>
        <v>Ács Éva</v>
      </c>
      <c r="E408" s="794"/>
      <c r="F408" s="795" t="str">
        <f>'Vizsgaszerv adatai'!C$72</f>
        <v>Nagy Anikó</v>
      </c>
      <c r="G408" s="795"/>
      <c r="H408" s="795" t="str">
        <f>'Vizsgaszerv adatai'!C$74</f>
        <v>Szél Evelin</v>
      </c>
      <c r="I408" s="795"/>
    </row>
    <row r="409" spans="1:15" ht="10.5" customHeight="1" x14ac:dyDescent="0.25">
      <c r="A409" s="794" t="str">
        <f>'Vizsgaszerv adatai'!B$66</f>
        <v>vb. elnöke</v>
      </c>
      <c r="B409" s="794"/>
      <c r="C409" s="128" t="str">
        <f>'Vizsgaszerv adatai'!B$68</f>
        <v>vb. tagja</v>
      </c>
      <c r="D409" s="794" t="str">
        <f>'Vizsgaszerv adatai'!B$70</f>
        <v>vb. tagja</v>
      </c>
      <c r="E409" s="794"/>
      <c r="F409" s="795" t="str">
        <f>'Vizsgaszerv adatai'!B$72</f>
        <v>vb. tagja</v>
      </c>
      <c r="G409" s="795"/>
      <c r="H409" s="795" t="str">
        <f>'Vizsgaszerv adatai'!B$74</f>
        <v>jegyző</v>
      </c>
      <c r="I409" s="795"/>
    </row>
    <row r="412" spans="1:15" ht="12" customHeight="1" x14ac:dyDescent="0.25">
      <c r="A412" s="804" t="str">
        <f>IF('Vizsgaszerv adatai'!C$87="","",'Vizsgaszerv adatai'!C$87)</f>
        <v>Tóth István</v>
      </c>
      <c r="B412" s="804"/>
      <c r="C412" s="125" t="str">
        <f>IF('Vizsgaszerv adatai'!C$89="","",'Vizsgaszerv adatai'!C$89)</f>
        <v/>
      </c>
      <c r="D412" s="803" t="str">
        <f>IF('Vizsgaszerv adatai'!C$91="","",'Vizsgaszerv adatai'!C$91)</f>
        <v/>
      </c>
      <c r="E412" s="803"/>
      <c r="F412" s="802" t="str">
        <f>IF('Vizsgaszerv adatai'!C$93="","",'Vizsgaszerv adatai'!C$93)</f>
        <v/>
      </c>
      <c r="G412" s="802"/>
      <c r="H412" s="802" t="str">
        <f>IF('Vizsgaszerv adatai'!C$95="","",'Vizsgaszerv adatai'!C$95)</f>
        <v/>
      </c>
      <c r="I412" s="802"/>
    </row>
    <row r="413" spans="1:15" ht="10.5" customHeight="1" x14ac:dyDescent="0.25">
      <c r="A413" s="802" t="str">
        <f>IF('Vizsgaszerv adatai'!C$87="","","szakértő")</f>
        <v>szakértő</v>
      </c>
      <c r="B413" s="802"/>
      <c r="C413" s="125" t="str">
        <f>IF('Vizsgaszerv adatai'!C$89="","","szakértő")</f>
        <v/>
      </c>
      <c r="D413" s="803" t="str">
        <f>IF('Vizsgaszerv adatai'!C$91="","","szakértő")</f>
        <v/>
      </c>
      <c r="E413" s="803"/>
      <c r="F413" s="802" t="str">
        <f>IF('Vizsgaszerv adatai'!C$93="","","szakértő")</f>
        <v/>
      </c>
      <c r="G413" s="802"/>
      <c r="H413" s="802" t="str">
        <f>IF('Vizsgaszerv adatai'!C$95="","","szakértő")</f>
        <v/>
      </c>
      <c r="I413" s="802"/>
    </row>
    <row r="414" spans="1:15" x14ac:dyDescent="0.25">
      <c r="A414" s="669" t="str">
        <f>A60</f>
        <v>Aranykalászos gazda      Gyakorlati vizsga</v>
      </c>
      <c r="B414" s="669"/>
      <c r="C414" s="669"/>
      <c r="D414" s="669"/>
      <c r="E414" s="669"/>
      <c r="F414" s="669"/>
      <c r="G414" s="669"/>
      <c r="H414" s="669"/>
      <c r="I414" s="669"/>
      <c r="J414" s="477">
        <v>8</v>
      </c>
      <c r="M414" s="476"/>
      <c r="N414" s="476"/>
      <c r="O414" s="476"/>
    </row>
    <row r="415" spans="1:15" ht="30.75" customHeight="1" x14ac:dyDescent="0.25">
      <c r="A415" s="808" t="s">
        <v>7465</v>
      </c>
      <c r="B415" s="808"/>
      <c r="C415" s="809" t="str">
        <f>CONCATENATE('Vizsgaszerv adatai'!C$170,"  ",'Vizsgaszerv adatai'!C$172,"  ",'Vizsgaszerv adatai'!C$178,";  ",'Vizsgaszerv adatai'!C$180)</f>
        <v xml:space="preserve">Arany János Mezőgazdasági Iskola  1122 Budapest, Levendula út 25.  ;  </v>
      </c>
      <c r="D415" s="809"/>
      <c r="E415" s="809"/>
      <c r="F415" s="809"/>
      <c r="G415" s="809"/>
      <c r="H415" s="809"/>
      <c r="I415" s="809"/>
      <c r="J415" s="477"/>
      <c r="M415" s="476"/>
      <c r="N415" s="476"/>
      <c r="O415" s="476"/>
    </row>
    <row r="416" spans="1:15" ht="7.5" customHeight="1" x14ac:dyDescent="0.25">
      <c r="A416" s="733"/>
      <c r="B416" s="733"/>
      <c r="E416" s="477"/>
      <c r="F416" s="477"/>
      <c r="G416" s="477"/>
      <c r="H416" s="477"/>
      <c r="I416" s="477"/>
      <c r="J416" s="477"/>
      <c r="M416" s="476"/>
      <c r="N416" s="476"/>
      <c r="O416" s="476"/>
    </row>
    <row r="417" spans="1:17" ht="27" customHeight="1" x14ac:dyDescent="0.25">
      <c r="A417" s="805" t="s">
        <v>7464</v>
      </c>
      <c r="B417" s="805"/>
      <c r="C417" s="806" t="str">
        <f>'Szakképesítés adatai'!B$41</f>
        <v>-</v>
      </c>
      <c r="D417" s="806"/>
      <c r="E417" s="806"/>
      <c r="F417" s="806"/>
      <c r="G417" s="806"/>
      <c r="H417" s="806"/>
      <c r="I417" s="806"/>
      <c r="J417" s="477"/>
      <c r="M417" s="476"/>
      <c r="N417" s="476"/>
      <c r="O417" s="476"/>
    </row>
    <row r="418" spans="1:17" x14ac:dyDescent="0.25">
      <c r="C418" s="806"/>
      <c r="D418" s="806"/>
      <c r="E418" s="806"/>
      <c r="F418" s="806"/>
      <c r="G418" s="806"/>
      <c r="H418" s="806"/>
      <c r="I418" s="806"/>
      <c r="J418" s="477"/>
      <c r="M418" s="476"/>
      <c r="N418" s="476"/>
      <c r="O418" s="476"/>
    </row>
    <row r="419" spans="1:17" x14ac:dyDescent="0.25">
      <c r="C419" s="806"/>
      <c r="D419" s="806"/>
      <c r="E419" s="806"/>
      <c r="F419" s="806"/>
      <c r="G419" s="806"/>
      <c r="H419" s="806"/>
      <c r="I419" s="806"/>
      <c r="J419" s="477"/>
      <c r="M419" s="476"/>
      <c r="N419" s="476"/>
      <c r="O419" s="476"/>
    </row>
    <row r="420" spans="1:17" x14ac:dyDescent="0.25">
      <c r="C420" s="806"/>
      <c r="D420" s="806"/>
      <c r="E420" s="806"/>
      <c r="F420" s="806"/>
      <c r="G420" s="806"/>
      <c r="H420" s="806"/>
      <c r="I420" s="806"/>
      <c r="J420" s="477"/>
      <c r="M420" s="476"/>
      <c r="N420" s="476"/>
      <c r="O420" s="476"/>
    </row>
    <row r="421" spans="1:17" x14ac:dyDescent="0.25">
      <c r="C421" s="806"/>
      <c r="D421" s="806"/>
      <c r="E421" s="806"/>
      <c r="F421" s="806"/>
      <c r="G421" s="806"/>
      <c r="H421" s="806"/>
      <c r="I421" s="806"/>
      <c r="J421" s="477"/>
      <c r="M421" s="476"/>
      <c r="N421" s="476"/>
      <c r="O421" s="476"/>
    </row>
    <row r="422" spans="1:17" x14ac:dyDescent="0.25">
      <c r="C422" s="806"/>
      <c r="D422" s="806"/>
      <c r="E422" s="806"/>
      <c r="F422" s="806"/>
      <c r="G422" s="806"/>
      <c r="H422" s="806"/>
      <c r="I422" s="806"/>
      <c r="J422" s="477"/>
      <c r="M422" s="476"/>
      <c r="N422" s="476"/>
      <c r="O422" s="476"/>
    </row>
    <row r="423" spans="1:17" x14ac:dyDescent="0.25">
      <c r="C423" s="806"/>
      <c r="D423" s="806"/>
      <c r="E423" s="806"/>
      <c r="F423" s="806"/>
      <c r="G423" s="806"/>
      <c r="H423" s="806"/>
      <c r="I423" s="806"/>
      <c r="J423" s="477"/>
      <c r="M423" s="476"/>
      <c r="N423" s="476"/>
      <c r="O423" s="476"/>
    </row>
    <row r="424" spans="1:17" x14ac:dyDescent="0.25">
      <c r="C424" s="806"/>
      <c r="D424" s="806"/>
      <c r="E424" s="806"/>
      <c r="F424" s="806"/>
      <c r="G424" s="806"/>
      <c r="H424" s="806"/>
      <c r="I424" s="806"/>
      <c r="J424" s="477"/>
      <c r="M424" s="476"/>
      <c r="N424" s="476"/>
      <c r="O424" s="476"/>
    </row>
    <row r="425" spans="1:17" ht="15" customHeight="1" x14ac:dyDescent="0.25">
      <c r="A425" s="807" t="s">
        <v>7504</v>
      </c>
      <c r="B425" s="807"/>
      <c r="C425" s="123" t="str">
        <f>'Szakképesítés adatai'!J$41</f>
        <v>-</v>
      </c>
      <c r="D425" s="120"/>
      <c r="E425" s="123"/>
      <c r="F425" s="481"/>
      <c r="G425" s="811" t="s">
        <v>7505</v>
      </c>
      <c r="H425" s="811"/>
      <c r="I425" s="124" t="str">
        <f>'Szakképesítés adatai'!K$41</f>
        <v>-</v>
      </c>
      <c r="J425" s="477"/>
      <c r="K425" s="5">
        <f>IF(I425="-",0,I425)</f>
        <v>0</v>
      </c>
      <c r="M425" s="476"/>
      <c r="N425" s="476"/>
      <c r="O425" s="476"/>
    </row>
    <row r="426" spans="1:17" ht="9" customHeight="1" thickBot="1" x14ac:dyDescent="0.3">
      <c r="A426" s="111"/>
      <c r="B426" s="111"/>
      <c r="C426" s="116"/>
      <c r="D426" s="112"/>
      <c r="E426" s="115"/>
      <c r="F426" s="483"/>
      <c r="G426" s="115"/>
      <c r="H426" s="113"/>
      <c r="I426" s="114"/>
      <c r="J426" s="477"/>
      <c r="M426" s="476"/>
      <c r="N426" s="476"/>
      <c r="O426" s="476"/>
    </row>
    <row r="427" spans="1:17" ht="15.75" thickBot="1" x14ac:dyDescent="0.3">
      <c r="A427" s="562" t="s">
        <v>7466</v>
      </c>
      <c r="B427" s="563" t="s">
        <v>7467</v>
      </c>
      <c r="C427" s="563" t="s">
        <v>7468</v>
      </c>
      <c r="D427" s="563" t="s">
        <v>7469</v>
      </c>
      <c r="E427" s="782" t="s">
        <v>7470</v>
      </c>
      <c r="F427" s="784"/>
      <c r="G427" s="782" t="s">
        <v>7471</v>
      </c>
      <c r="H427" s="784"/>
      <c r="I427" s="564" t="s">
        <v>7472</v>
      </c>
      <c r="J427" s="103"/>
      <c r="M427" s="86"/>
      <c r="N427" s="86"/>
      <c r="O427" s="105"/>
    </row>
    <row r="428" spans="1:17" ht="12.2" customHeight="1" x14ac:dyDescent="0.25">
      <c r="A428" s="478">
        <v>1</v>
      </c>
      <c r="B428" s="240" t="str">
        <f>IF(C$417="-","--",B74)</f>
        <v>--</v>
      </c>
      <c r="C428" s="240" t="str">
        <f>IF(C$417="-","--",C74)</f>
        <v>--</v>
      </c>
      <c r="D428" s="491" t="str">
        <f>IF(C$417="-","--",D74)</f>
        <v>--</v>
      </c>
      <c r="E428" s="791" t="str">
        <f>IF(C428="--","--",IF('Részletes oszt ív'!Y8="","",'Részletes oszt ív'!Y8))</f>
        <v>--</v>
      </c>
      <c r="F428" s="791"/>
      <c r="G428" s="791" t="str">
        <f>IF(C428="--","--",IF('Részletes oszt ív'!Z8="","",'Részletes oszt ív'!Z8))</f>
        <v>--</v>
      </c>
      <c r="H428" s="791"/>
      <c r="I428" s="238" t="str">
        <f>IF(C$417="-","--",IF(C428="--","--",IF(G428="","",IF(G428="n","nem vizsgázott",CONCATENATE(N428," (",M428,")")))))</f>
        <v>--</v>
      </c>
      <c r="J428" s="477"/>
      <c r="K428" s="337">
        <f>(IF(E428="",0,IF(E428="--",0,G428))*K$366)/100</f>
        <v>0</v>
      </c>
      <c r="M428" s="484" t="str">
        <f>IF(C$358="-","",G428)</f>
        <v/>
      </c>
      <c r="N428" s="484" t="e">
        <f>VLOOKUP(M428,$P$15:$Q$19,2)</f>
        <v>#N/A</v>
      </c>
      <c r="O428" s="106"/>
      <c r="P428" s="484">
        <v>1</v>
      </c>
      <c r="Q428" s="484" t="s">
        <v>7475</v>
      </c>
    </row>
    <row r="429" spans="1:17" ht="12.2" customHeight="1" x14ac:dyDescent="0.25">
      <c r="A429" s="479">
        <v>2</v>
      </c>
      <c r="B429" s="419" t="str">
        <f t="shared" ref="B429:B461" si="47">IF(C$417="-","--",B75)</f>
        <v>--</v>
      </c>
      <c r="C429" s="419" t="str">
        <f t="shared" ref="C429:C461" si="48">IF(C$417="-","--",C75)</f>
        <v>--</v>
      </c>
      <c r="D429" s="490" t="str">
        <f t="shared" ref="D429:D461" si="49">IF(C$417="-","--",D75)</f>
        <v>--</v>
      </c>
      <c r="E429" s="781" t="str">
        <f>IF(C429="--","--",IF('Részletes oszt ív'!Y9="","",'Részletes oszt ív'!Y9))</f>
        <v>--</v>
      </c>
      <c r="F429" s="781"/>
      <c r="G429" s="781" t="str">
        <f>IF(C429="--","--",IF('Részletes oszt ív'!Z9="","",'Részletes oszt ív'!Z9))</f>
        <v>--</v>
      </c>
      <c r="H429" s="781"/>
      <c r="I429" s="239" t="str">
        <f t="shared" ref="I429:I461" si="50">IF(C$358="-","--",IF(C429="--","--",IF(G429="","",IF(G429="n","nem vizsgázott",CONCATENATE(N429," (",M429,")")))))</f>
        <v>--</v>
      </c>
      <c r="J429" s="477"/>
      <c r="K429" s="337">
        <f t="shared" ref="K429:K462" si="51">(IF(E429="",0,IF(E429="--",0,G429))*K$366)/100</f>
        <v>0</v>
      </c>
      <c r="M429" s="484" t="str">
        <f t="shared" ref="M429:M462" si="52">IF(C$358="-","",G429)</f>
        <v/>
      </c>
      <c r="N429" s="484" t="e">
        <f t="shared" ref="N429:N462" si="53">VLOOKUP(M429,$P$15:$Q$19,2)</f>
        <v>#N/A</v>
      </c>
      <c r="O429" s="106"/>
      <c r="P429" s="484">
        <v>2</v>
      </c>
      <c r="Q429" s="484" t="s">
        <v>7476</v>
      </c>
    </row>
    <row r="430" spans="1:17" ht="12.2" customHeight="1" x14ac:dyDescent="0.25">
      <c r="A430" s="479">
        <v>3</v>
      </c>
      <c r="B430" s="419" t="str">
        <f t="shared" si="47"/>
        <v>--</v>
      </c>
      <c r="C430" s="419" t="str">
        <f t="shared" si="48"/>
        <v>--</v>
      </c>
      <c r="D430" s="490" t="str">
        <f t="shared" si="49"/>
        <v>--</v>
      </c>
      <c r="E430" s="781" t="str">
        <f>IF(C430="--","--",IF('Részletes oszt ív'!Y10="","",'Részletes oszt ív'!Y10))</f>
        <v>--</v>
      </c>
      <c r="F430" s="781"/>
      <c r="G430" s="781" t="str">
        <f>IF(C430="--","--",IF('Részletes oszt ív'!Z10="","",'Részletes oszt ív'!Z10))</f>
        <v>--</v>
      </c>
      <c r="H430" s="781"/>
      <c r="I430" s="239" t="str">
        <f t="shared" si="50"/>
        <v>--</v>
      </c>
      <c r="J430" s="477"/>
      <c r="K430" s="337">
        <f t="shared" si="51"/>
        <v>0</v>
      </c>
      <c r="M430" s="484" t="str">
        <f t="shared" si="52"/>
        <v/>
      </c>
      <c r="N430" s="484" t="e">
        <f t="shared" si="53"/>
        <v>#N/A</v>
      </c>
      <c r="O430" s="106"/>
      <c r="P430" s="484">
        <v>3</v>
      </c>
      <c r="Q430" s="484" t="s">
        <v>7477</v>
      </c>
    </row>
    <row r="431" spans="1:17" ht="12.2" customHeight="1" x14ac:dyDescent="0.25">
      <c r="A431" s="479">
        <v>4</v>
      </c>
      <c r="B431" s="419" t="str">
        <f t="shared" si="47"/>
        <v>--</v>
      </c>
      <c r="C431" s="419" t="str">
        <f t="shared" si="48"/>
        <v>--</v>
      </c>
      <c r="D431" s="490" t="str">
        <f t="shared" si="49"/>
        <v>--</v>
      </c>
      <c r="E431" s="781" t="str">
        <f>IF(C431="--","--",IF('Részletes oszt ív'!Y11="","",'Részletes oszt ív'!Y11))</f>
        <v>--</v>
      </c>
      <c r="F431" s="781"/>
      <c r="G431" s="781" t="str">
        <f>IF(C431="--","--",IF('Részletes oszt ív'!Z11="","",'Részletes oszt ív'!Z11))</f>
        <v>--</v>
      </c>
      <c r="H431" s="781"/>
      <c r="I431" s="239" t="str">
        <f t="shared" si="50"/>
        <v>--</v>
      </c>
      <c r="J431" s="477"/>
      <c r="K431" s="337">
        <f t="shared" si="51"/>
        <v>0</v>
      </c>
      <c r="M431" s="484" t="str">
        <f t="shared" si="52"/>
        <v/>
      </c>
      <c r="N431" s="484" t="e">
        <f t="shared" si="53"/>
        <v>#N/A</v>
      </c>
      <c r="O431" s="106"/>
      <c r="P431" s="484">
        <v>4</v>
      </c>
      <c r="Q431" s="484" t="s">
        <v>7478</v>
      </c>
    </row>
    <row r="432" spans="1:17" ht="12.2" customHeight="1" x14ac:dyDescent="0.25">
      <c r="A432" s="479">
        <v>5</v>
      </c>
      <c r="B432" s="419" t="str">
        <f t="shared" si="47"/>
        <v>--</v>
      </c>
      <c r="C432" s="419" t="str">
        <f t="shared" si="48"/>
        <v>--</v>
      </c>
      <c r="D432" s="490" t="str">
        <f t="shared" si="49"/>
        <v>--</v>
      </c>
      <c r="E432" s="781" t="str">
        <f>IF(C432="--","--",IF('Részletes oszt ív'!Y12="","",'Részletes oszt ív'!Y12))</f>
        <v>--</v>
      </c>
      <c r="F432" s="781"/>
      <c r="G432" s="781" t="str">
        <f>IF(C432="--","--",IF('Részletes oszt ív'!Z12="","",'Részletes oszt ív'!Z12))</f>
        <v>--</v>
      </c>
      <c r="H432" s="781"/>
      <c r="I432" s="239" t="str">
        <f t="shared" si="50"/>
        <v>--</v>
      </c>
      <c r="J432" s="477"/>
      <c r="K432" s="337">
        <f t="shared" si="51"/>
        <v>0</v>
      </c>
      <c r="M432" s="484" t="str">
        <f t="shared" si="52"/>
        <v/>
      </c>
      <c r="N432" s="484" t="e">
        <f t="shared" si="53"/>
        <v>#N/A</v>
      </c>
      <c r="O432" s="106"/>
      <c r="P432" s="484">
        <v>5</v>
      </c>
      <c r="Q432" s="484" t="s">
        <v>7479</v>
      </c>
    </row>
    <row r="433" spans="1:15" ht="12.2" customHeight="1" x14ac:dyDescent="0.25">
      <c r="A433" s="479">
        <v>6</v>
      </c>
      <c r="B433" s="419" t="str">
        <f t="shared" si="47"/>
        <v>--</v>
      </c>
      <c r="C433" s="419" t="str">
        <f t="shared" si="48"/>
        <v>--</v>
      </c>
      <c r="D433" s="490" t="str">
        <f t="shared" si="49"/>
        <v>--</v>
      </c>
      <c r="E433" s="781" t="str">
        <f>IF(C433="--","--",IF('Részletes oszt ív'!Y13="","",'Részletes oszt ív'!Y13))</f>
        <v>--</v>
      </c>
      <c r="F433" s="781"/>
      <c r="G433" s="781" t="str">
        <f>IF(C433="--","--",IF('Részletes oszt ív'!Z13="","",'Részletes oszt ív'!Z13))</f>
        <v>--</v>
      </c>
      <c r="H433" s="781"/>
      <c r="I433" s="239" t="str">
        <f t="shared" si="50"/>
        <v>--</v>
      </c>
      <c r="J433" s="477"/>
      <c r="K433" s="337">
        <f t="shared" si="51"/>
        <v>0</v>
      </c>
      <c r="M433" s="484" t="str">
        <f t="shared" si="52"/>
        <v/>
      </c>
      <c r="N433" s="484" t="e">
        <f t="shared" si="53"/>
        <v>#N/A</v>
      </c>
      <c r="O433" s="104"/>
    </row>
    <row r="434" spans="1:15" ht="12.2" customHeight="1" x14ac:dyDescent="0.25">
      <c r="A434" s="479">
        <v>7</v>
      </c>
      <c r="B434" s="419" t="str">
        <f t="shared" si="47"/>
        <v>--</v>
      </c>
      <c r="C434" s="419" t="str">
        <f t="shared" si="48"/>
        <v>--</v>
      </c>
      <c r="D434" s="490" t="str">
        <f t="shared" si="49"/>
        <v>--</v>
      </c>
      <c r="E434" s="781" t="str">
        <f>IF(C434="--","--",IF('Részletes oszt ív'!Y14="","",'Részletes oszt ív'!Y14))</f>
        <v>--</v>
      </c>
      <c r="F434" s="781"/>
      <c r="G434" s="781" t="str">
        <f>IF(C434="--","--",IF('Részletes oszt ív'!Z14="","",'Részletes oszt ív'!Z14))</f>
        <v>--</v>
      </c>
      <c r="H434" s="781"/>
      <c r="I434" s="239" t="str">
        <f t="shared" si="50"/>
        <v>--</v>
      </c>
      <c r="J434" s="477"/>
      <c r="K434" s="337">
        <f t="shared" si="51"/>
        <v>0</v>
      </c>
      <c r="M434" s="484" t="str">
        <f t="shared" si="52"/>
        <v/>
      </c>
      <c r="N434" s="484" t="e">
        <f t="shared" si="53"/>
        <v>#N/A</v>
      </c>
      <c r="O434" s="104"/>
    </row>
    <row r="435" spans="1:15" ht="12.2" customHeight="1" x14ac:dyDescent="0.25">
      <c r="A435" s="479">
        <v>8</v>
      </c>
      <c r="B435" s="419" t="str">
        <f t="shared" si="47"/>
        <v>--</v>
      </c>
      <c r="C435" s="419" t="str">
        <f t="shared" si="48"/>
        <v>--</v>
      </c>
      <c r="D435" s="490" t="str">
        <f t="shared" si="49"/>
        <v>--</v>
      </c>
      <c r="E435" s="781" t="str">
        <f>IF(C435="--","--",IF('Részletes oszt ív'!Y15="","",'Részletes oszt ív'!Y15))</f>
        <v>--</v>
      </c>
      <c r="F435" s="781"/>
      <c r="G435" s="781" t="str">
        <f>IF(C435="--","--",IF('Részletes oszt ív'!Z15="","",'Részletes oszt ív'!Z15))</f>
        <v>--</v>
      </c>
      <c r="H435" s="781"/>
      <c r="I435" s="239" t="str">
        <f t="shared" si="50"/>
        <v>--</v>
      </c>
      <c r="J435" s="477"/>
      <c r="K435" s="337">
        <f t="shared" si="51"/>
        <v>0</v>
      </c>
      <c r="M435" s="484" t="str">
        <f t="shared" si="52"/>
        <v/>
      </c>
      <c r="N435" s="484" t="e">
        <f t="shared" si="53"/>
        <v>#N/A</v>
      </c>
      <c r="O435" s="104"/>
    </row>
    <row r="436" spans="1:15" ht="12.2" customHeight="1" x14ac:dyDescent="0.25">
      <c r="A436" s="479">
        <v>9</v>
      </c>
      <c r="B436" s="419" t="str">
        <f t="shared" si="47"/>
        <v>--</v>
      </c>
      <c r="C436" s="419" t="str">
        <f t="shared" si="48"/>
        <v>--</v>
      </c>
      <c r="D436" s="490" t="str">
        <f t="shared" si="49"/>
        <v>--</v>
      </c>
      <c r="E436" s="781" t="str">
        <f>IF(C436="--","--",IF('Részletes oszt ív'!Y16="","",'Részletes oszt ív'!Y16))</f>
        <v>--</v>
      </c>
      <c r="F436" s="781"/>
      <c r="G436" s="781" t="str">
        <f>IF(C436="--","--",IF('Részletes oszt ív'!Z16="","",'Részletes oszt ív'!Z16))</f>
        <v>--</v>
      </c>
      <c r="H436" s="781"/>
      <c r="I436" s="239" t="str">
        <f t="shared" si="50"/>
        <v>--</v>
      </c>
      <c r="J436" s="477"/>
      <c r="K436" s="337">
        <f t="shared" si="51"/>
        <v>0</v>
      </c>
      <c r="M436" s="484" t="str">
        <f t="shared" si="52"/>
        <v/>
      </c>
      <c r="N436" s="484" t="e">
        <f t="shared" si="53"/>
        <v>#N/A</v>
      </c>
      <c r="O436" s="104"/>
    </row>
    <row r="437" spans="1:15" ht="12.2" customHeight="1" x14ac:dyDescent="0.25">
      <c r="A437" s="479">
        <v>10</v>
      </c>
      <c r="B437" s="419" t="str">
        <f t="shared" si="47"/>
        <v>--</v>
      </c>
      <c r="C437" s="419" t="str">
        <f t="shared" si="48"/>
        <v>--</v>
      </c>
      <c r="D437" s="490" t="str">
        <f t="shared" si="49"/>
        <v>--</v>
      </c>
      <c r="E437" s="781" t="str">
        <f>IF(C437="--","--",IF('Részletes oszt ív'!Y17="","",'Részletes oszt ív'!Y17))</f>
        <v>--</v>
      </c>
      <c r="F437" s="781"/>
      <c r="G437" s="781" t="str">
        <f>IF(C437="--","--",IF('Részletes oszt ív'!Z17="","",'Részletes oszt ív'!Z17))</f>
        <v>--</v>
      </c>
      <c r="H437" s="781"/>
      <c r="I437" s="239" t="str">
        <f t="shared" si="50"/>
        <v>--</v>
      </c>
      <c r="J437" s="477"/>
      <c r="K437" s="337">
        <f t="shared" si="51"/>
        <v>0</v>
      </c>
      <c r="M437" s="484" t="str">
        <f t="shared" si="52"/>
        <v/>
      </c>
      <c r="N437" s="484" t="e">
        <f t="shared" si="53"/>
        <v>#N/A</v>
      </c>
      <c r="O437" s="104"/>
    </row>
    <row r="438" spans="1:15" ht="12.2" customHeight="1" x14ac:dyDescent="0.25">
      <c r="A438" s="479">
        <v>11</v>
      </c>
      <c r="B438" s="419" t="str">
        <f t="shared" si="47"/>
        <v>--</v>
      </c>
      <c r="C438" s="419" t="str">
        <f t="shared" si="48"/>
        <v>--</v>
      </c>
      <c r="D438" s="490" t="str">
        <f t="shared" si="49"/>
        <v>--</v>
      </c>
      <c r="E438" s="781" t="str">
        <f>IF(C438="--","--",IF('Részletes oszt ív'!Y18="","",'Részletes oszt ív'!Y18))</f>
        <v>--</v>
      </c>
      <c r="F438" s="781"/>
      <c r="G438" s="781" t="str">
        <f>IF(C438="--","--",IF('Részletes oszt ív'!Z18="","",'Részletes oszt ív'!Z18))</f>
        <v>--</v>
      </c>
      <c r="H438" s="781"/>
      <c r="I438" s="239" t="str">
        <f t="shared" si="50"/>
        <v>--</v>
      </c>
      <c r="J438" s="477"/>
      <c r="K438" s="337">
        <f t="shared" si="51"/>
        <v>0</v>
      </c>
      <c r="M438" s="484" t="str">
        <f t="shared" si="52"/>
        <v/>
      </c>
      <c r="N438" s="484" t="e">
        <f t="shared" si="53"/>
        <v>#N/A</v>
      </c>
      <c r="O438" s="104"/>
    </row>
    <row r="439" spans="1:15" ht="12.2" customHeight="1" x14ac:dyDescent="0.25">
      <c r="A439" s="479">
        <v>12</v>
      </c>
      <c r="B439" s="419" t="str">
        <f t="shared" si="47"/>
        <v>--</v>
      </c>
      <c r="C439" s="419" t="str">
        <f t="shared" si="48"/>
        <v>--</v>
      </c>
      <c r="D439" s="490" t="str">
        <f t="shared" si="49"/>
        <v>--</v>
      </c>
      <c r="E439" s="781" t="str">
        <f>IF(C439="--","--",IF('Részletes oszt ív'!Y19="","",'Részletes oszt ív'!Y19))</f>
        <v>--</v>
      </c>
      <c r="F439" s="781"/>
      <c r="G439" s="781" t="str">
        <f>IF(C439="--","--",IF('Részletes oszt ív'!Z19="","",'Részletes oszt ív'!Z19))</f>
        <v>--</v>
      </c>
      <c r="H439" s="781"/>
      <c r="I439" s="239" t="str">
        <f t="shared" si="50"/>
        <v>--</v>
      </c>
      <c r="J439" s="477"/>
      <c r="K439" s="337">
        <f t="shared" si="51"/>
        <v>0</v>
      </c>
      <c r="M439" s="484" t="str">
        <f t="shared" si="52"/>
        <v/>
      </c>
      <c r="N439" s="484" t="e">
        <f t="shared" si="53"/>
        <v>#N/A</v>
      </c>
      <c r="O439" s="104"/>
    </row>
    <row r="440" spans="1:15" ht="12.2" customHeight="1" x14ac:dyDescent="0.25">
      <c r="A440" s="479">
        <v>13</v>
      </c>
      <c r="B440" s="419" t="str">
        <f t="shared" si="47"/>
        <v>--</v>
      </c>
      <c r="C440" s="419" t="str">
        <f t="shared" si="48"/>
        <v>--</v>
      </c>
      <c r="D440" s="490" t="str">
        <f t="shared" si="49"/>
        <v>--</v>
      </c>
      <c r="E440" s="781" t="str">
        <f>IF(C440="--","--",IF('Részletes oszt ív'!Y20="","",'Részletes oszt ív'!Y20))</f>
        <v>--</v>
      </c>
      <c r="F440" s="781"/>
      <c r="G440" s="781" t="str">
        <f>IF(C440="--","--",IF('Részletes oszt ív'!Z20="","",'Részletes oszt ív'!Z20))</f>
        <v>--</v>
      </c>
      <c r="H440" s="781"/>
      <c r="I440" s="239" t="str">
        <f t="shared" si="50"/>
        <v>--</v>
      </c>
      <c r="J440" s="477"/>
      <c r="K440" s="337">
        <f t="shared" si="51"/>
        <v>0</v>
      </c>
      <c r="M440" s="484" t="str">
        <f t="shared" si="52"/>
        <v/>
      </c>
      <c r="N440" s="484" t="e">
        <f t="shared" si="53"/>
        <v>#N/A</v>
      </c>
      <c r="O440" s="104"/>
    </row>
    <row r="441" spans="1:15" ht="12.2" customHeight="1" x14ac:dyDescent="0.25">
      <c r="A441" s="479">
        <v>14</v>
      </c>
      <c r="B441" s="419" t="str">
        <f t="shared" si="47"/>
        <v>--</v>
      </c>
      <c r="C441" s="419" t="str">
        <f t="shared" si="48"/>
        <v>--</v>
      </c>
      <c r="D441" s="490" t="str">
        <f t="shared" si="49"/>
        <v>--</v>
      </c>
      <c r="E441" s="781" t="str">
        <f>IF(C441="--","--",IF('Részletes oszt ív'!Y21="","",'Részletes oszt ív'!Y21))</f>
        <v>--</v>
      </c>
      <c r="F441" s="781"/>
      <c r="G441" s="781" t="str">
        <f>IF(C441="--","--",IF('Részletes oszt ív'!Z21="","",'Részletes oszt ív'!Z21))</f>
        <v>--</v>
      </c>
      <c r="H441" s="781"/>
      <c r="I441" s="239" t="str">
        <f t="shared" si="50"/>
        <v>--</v>
      </c>
      <c r="J441" s="477"/>
      <c r="K441" s="337">
        <f t="shared" si="51"/>
        <v>0</v>
      </c>
      <c r="M441" s="484" t="str">
        <f t="shared" si="52"/>
        <v/>
      </c>
      <c r="N441" s="484" t="e">
        <f t="shared" si="53"/>
        <v>#N/A</v>
      </c>
      <c r="O441" s="104"/>
    </row>
    <row r="442" spans="1:15" ht="12.2" customHeight="1" x14ac:dyDescent="0.25">
      <c r="A442" s="479">
        <v>15</v>
      </c>
      <c r="B442" s="419" t="str">
        <f t="shared" si="47"/>
        <v>--</v>
      </c>
      <c r="C442" s="419" t="str">
        <f t="shared" si="48"/>
        <v>--</v>
      </c>
      <c r="D442" s="490" t="str">
        <f t="shared" si="49"/>
        <v>--</v>
      </c>
      <c r="E442" s="781" t="str">
        <f>IF(C442="--","--",IF('Részletes oszt ív'!Y22="","",'Részletes oszt ív'!Y22))</f>
        <v>--</v>
      </c>
      <c r="F442" s="781"/>
      <c r="G442" s="781" t="str">
        <f>IF(C442="--","--",IF('Részletes oszt ív'!Z22="","",'Részletes oszt ív'!Z22))</f>
        <v>--</v>
      </c>
      <c r="H442" s="781"/>
      <c r="I442" s="239" t="str">
        <f t="shared" si="50"/>
        <v>--</v>
      </c>
      <c r="J442" s="477"/>
      <c r="K442" s="337">
        <f t="shared" si="51"/>
        <v>0</v>
      </c>
      <c r="M442" s="484" t="str">
        <f t="shared" si="52"/>
        <v/>
      </c>
      <c r="N442" s="484" t="e">
        <f t="shared" si="53"/>
        <v>#N/A</v>
      </c>
      <c r="O442" s="104"/>
    </row>
    <row r="443" spans="1:15" ht="12.2" customHeight="1" x14ac:dyDescent="0.25">
      <c r="A443" s="479">
        <v>16</v>
      </c>
      <c r="B443" s="419" t="str">
        <f t="shared" si="47"/>
        <v>--</v>
      </c>
      <c r="C443" s="419" t="str">
        <f t="shared" si="48"/>
        <v>--</v>
      </c>
      <c r="D443" s="490" t="str">
        <f t="shared" si="49"/>
        <v>--</v>
      </c>
      <c r="E443" s="781" t="str">
        <f>IF(C443="--","--",IF('Részletes oszt ív'!Y23="","",'Részletes oszt ív'!Y23))</f>
        <v>--</v>
      </c>
      <c r="F443" s="781"/>
      <c r="G443" s="781" t="str">
        <f>IF(C443="--","--",IF('Részletes oszt ív'!Z23="","",'Részletes oszt ív'!Z23))</f>
        <v>--</v>
      </c>
      <c r="H443" s="781"/>
      <c r="I443" s="239" t="str">
        <f t="shared" si="50"/>
        <v>--</v>
      </c>
      <c r="J443" s="477"/>
      <c r="K443" s="337">
        <f t="shared" si="51"/>
        <v>0</v>
      </c>
      <c r="M443" s="484" t="str">
        <f t="shared" si="52"/>
        <v/>
      </c>
      <c r="N443" s="484" t="e">
        <f t="shared" si="53"/>
        <v>#N/A</v>
      </c>
      <c r="O443" s="104"/>
    </row>
    <row r="444" spans="1:15" ht="12.2" customHeight="1" x14ac:dyDescent="0.25">
      <c r="A444" s="479">
        <v>17</v>
      </c>
      <c r="B444" s="419" t="str">
        <f t="shared" si="47"/>
        <v>--</v>
      </c>
      <c r="C444" s="419" t="str">
        <f t="shared" si="48"/>
        <v>--</v>
      </c>
      <c r="D444" s="490" t="str">
        <f t="shared" si="49"/>
        <v>--</v>
      </c>
      <c r="E444" s="781" t="str">
        <f>IF(C444="--","--",IF('Részletes oszt ív'!Y24="","",'Részletes oszt ív'!Y24))</f>
        <v>--</v>
      </c>
      <c r="F444" s="781"/>
      <c r="G444" s="781" t="str">
        <f>IF(C444="--","--",IF('Részletes oszt ív'!Z24="","",'Részletes oszt ív'!Z24))</f>
        <v>--</v>
      </c>
      <c r="H444" s="781"/>
      <c r="I444" s="239" t="str">
        <f t="shared" si="50"/>
        <v>--</v>
      </c>
      <c r="J444" s="477"/>
      <c r="K444" s="337">
        <f t="shared" si="51"/>
        <v>0</v>
      </c>
      <c r="M444" s="484" t="str">
        <f t="shared" si="52"/>
        <v/>
      </c>
      <c r="N444" s="484" t="e">
        <f t="shared" si="53"/>
        <v>#N/A</v>
      </c>
      <c r="O444" s="104"/>
    </row>
    <row r="445" spans="1:15" ht="12.2" customHeight="1" x14ac:dyDescent="0.25">
      <c r="A445" s="479">
        <v>18</v>
      </c>
      <c r="B445" s="419" t="str">
        <f t="shared" si="47"/>
        <v>--</v>
      </c>
      <c r="C445" s="419" t="str">
        <f t="shared" si="48"/>
        <v>--</v>
      </c>
      <c r="D445" s="490" t="str">
        <f t="shared" si="49"/>
        <v>--</v>
      </c>
      <c r="E445" s="781" t="str">
        <f>IF(C445="--","--",IF('Részletes oszt ív'!Y25="","",'Részletes oszt ív'!Y25))</f>
        <v>--</v>
      </c>
      <c r="F445" s="781"/>
      <c r="G445" s="781" t="str">
        <f>IF(C445="--","--",IF('Részletes oszt ív'!Z25="","",'Részletes oszt ív'!Z25))</f>
        <v>--</v>
      </c>
      <c r="H445" s="781"/>
      <c r="I445" s="239" t="str">
        <f t="shared" si="50"/>
        <v>--</v>
      </c>
      <c r="J445" s="477"/>
      <c r="K445" s="337">
        <f t="shared" si="51"/>
        <v>0</v>
      </c>
      <c r="M445" s="484" t="str">
        <f t="shared" si="52"/>
        <v/>
      </c>
      <c r="N445" s="484" t="e">
        <f t="shared" si="53"/>
        <v>#N/A</v>
      </c>
      <c r="O445" s="104"/>
    </row>
    <row r="446" spans="1:15" ht="12.2" customHeight="1" x14ac:dyDescent="0.25">
      <c r="A446" s="479">
        <v>19</v>
      </c>
      <c r="B446" s="419" t="str">
        <f t="shared" si="47"/>
        <v>--</v>
      </c>
      <c r="C446" s="419" t="str">
        <f t="shared" si="48"/>
        <v>--</v>
      </c>
      <c r="D446" s="490" t="str">
        <f t="shared" si="49"/>
        <v>--</v>
      </c>
      <c r="E446" s="781" t="str">
        <f>IF(C446="--","--",IF('Részletes oszt ív'!Y26="","",'Részletes oszt ív'!Y26))</f>
        <v>--</v>
      </c>
      <c r="F446" s="781"/>
      <c r="G446" s="781" t="str">
        <f>IF(C446="--","--",IF('Részletes oszt ív'!Z26="","",'Részletes oszt ív'!Z26))</f>
        <v>--</v>
      </c>
      <c r="H446" s="781"/>
      <c r="I446" s="239" t="str">
        <f t="shared" si="50"/>
        <v>--</v>
      </c>
      <c r="J446" s="477"/>
      <c r="K446" s="337">
        <f t="shared" si="51"/>
        <v>0</v>
      </c>
      <c r="M446" s="484" t="str">
        <f t="shared" si="52"/>
        <v/>
      </c>
      <c r="N446" s="484" t="e">
        <f t="shared" si="53"/>
        <v>#N/A</v>
      </c>
      <c r="O446" s="104"/>
    </row>
    <row r="447" spans="1:15" ht="12.2" customHeight="1" x14ac:dyDescent="0.25">
      <c r="A447" s="479">
        <v>20</v>
      </c>
      <c r="B447" s="419" t="str">
        <f t="shared" si="47"/>
        <v>--</v>
      </c>
      <c r="C447" s="419" t="str">
        <f t="shared" si="48"/>
        <v>--</v>
      </c>
      <c r="D447" s="490" t="str">
        <f t="shared" si="49"/>
        <v>--</v>
      </c>
      <c r="E447" s="781" t="str">
        <f>IF(C447="--","--",IF('Részletes oszt ív'!Y27="","",'Részletes oszt ív'!Y27))</f>
        <v>--</v>
      </c>
      <c r="F447" s="781"/>
      <c r="G447" s="781" t="str">
        <f>IF(C447="--","--",IF('Részletes oszt ív'!Z27="","",'Részletes oszt ív'!Z27))</f>
        <v>--</v>
      </c>
      <c r="H447" s="781"/>
      <c r="I447" s="239" t="str">
        <f t="shared" si="50"/>
        <v>--</v>
      </c>
      <c r="J447" s="477"/>
      <c r="K447" s="337">
        <f t="shared" si="51"/>
        <v>0</v>
      </c>
      <c r="M447" s="484" t="str">
        <f t="shared" si="52"/>
        <v/>
      </c>
      <c r="N447" s="484" t="e">
        <f t="shared" si="53"/>
        <v>#N/A</v>
      </c>
      <c r="O447" s="104"/>
    </row>
    <row r="448" spans="1:15" ht="12.2" customHeight="1" x14ac:dyDescent="0.25">
      <c r="A448" s="479">
        <v>21</v>
      </c>
      <c r="B448" s="419" t="str">
        <f t="shared" si="47"/>
        <v>--</v>
      </c>
      <c r="C448" s="419" t="str">
        <f t="shared" si="48"/>
        <v>--</v>
      </c>
      <c r="D448" s="490" t="str">
        <f t="shared" si="49"/>
        <v>--</v>
      </c>
      <c r="E448" s="781" t="str">
        <f>IF(C448="--","--",IF('Részletes oszt ív'!Y28="","",'Részletes oszt ív'!Y28))</f>
        <v>--</v>
      </c>
      <c r="F448" s="781"/>
      <c r="G448" s="781" t="str">
        <f>IF(C448="--","--",IF('Részletes oszt ív'!Z28="","",'Részletes oszt ív'!Z28))</f>
        <v>--</v>
      </c>
      <c r="H448" s="781"/>
      <c r="I448" s="239" t="str">
        <f t="shared" si="50"/>
        <v>--</v>
      </c>
      <c r="J448" s="477"/>
      <c r="K448" s="337">
        <f t="shared" si="51"/>
        <v>0</v>
      </c>
      <c r="M448" s="484" t="str">
        <f t="shared" si="52"/>
        <v/>
      </c>
      <c r="N448" s="484" t="e">
        <f t="shared" si="53"/>
        <v>#N/A</v>
      </c>
      <c r="O448" s="104"/>
    </row>
    <row r="449" spans="1:15" ht="12.2" customHeight="1" x14ac:dyDescent="0.25">
      <c r="A449" s="479">
        <v>22</v>
      </c>
      <c r="B449" s="419" t="str">
        <f t="shared" si="47"/>
        <v>--</v>
      </c>
      <c r="C449" s="419" t="str">
        <f t="shared" si="48"/>
        <v>--</v>
      </c>
      <c r="D449" s="490" t="str">
        <f t="shared" si="49"/>
        <v>--</v>
      </c>
      <c r="E449" s="781" t="str">
        <f>IF(C449="--","--",IF('Részletes oszt ív'!Y29="","",'Részletes oszt ív'!Y29))</f>
        <v>--</v>
      </c>
      <c r="F449" s="781"/>
      <c r="G449" s="781" t="str">
        <f>IF(C449="--","--",IF('Részletes oszt ív'!Z29="","",'Részletes oszt ív'!Z29))</f>
        <v>--</v>
      </c>
      <c r="H449" s="781"/>
      <c r="I449" s="239" t="str">
        <f t="shared" si="50"/>
        <v>--</v>
      </c>
      <c r="J449" s="477"/>
      <c r="K449" s="337">
        <f t="shared" si="51"/>
        <v>0</v>
      </c>
      <c r="M449" s="484" t="str">
        <f t="shared" si="52"/>
        <v/>
      </c>
      <c r="N449" s="484" t="e">
        <f t="shared" si="53"/>
        <v>#N/A</v>
      </c>
      <c r="O449" s="104"/>
    </row>
    <row r="450" spans="1:15" ht="12.2" customHeight="1" x14ac:dyDescent="0.25">
      <c r="A450" s="479">
        <v>23</v>
      </c>
      <c r="B450" s="419" t="str">
        <f t="shared" si="47"/>
        <v>--</v>
      </c>
      <c r="C450" s="419" t="str">
        <f t="shared" si="48"/>
        <v>--</v>
      </c>
      <c r="D450" s="490" t="str">
        <f t="shared" si="49"/>
        <v>--</v>
      </c>
      <c r="E450" s="781" t="str">
        <f>IF(C450="--","--",IF('Részletes oszt ív'!Y30="","",'Részletes oszt ív'!Y30))</f>
        <v>--</v>
      </c>
      <c r="F450" s="781"/>
      <c r="G450" s="781" t="str">
        <f>IF(C450="--","--",IF('Részletes oszt ív'!Z30="","",'Részletes oszt ív'!Z30))</f>
        <v>--</v>
      </c>
      <c r="H450" s="781"/>
      <c r="I450" s="239" t="str">
        <f t="shared" si="50"/>
        <v>--</v>
      </c>
      <c r="J450" s="477"/>
      <c r="K450" s="337">
        <f t="shared" si="51"/>
        <v>0</v>
      </c>
      <c r="M450" s="484" t="str">
        <f t="shared" si="52"/>
        <v/>
      </c>
      <c r="N450" s="484" t="e">
        <f t="shared" si="53"/>
        <v>#N/A</v>
      </c>
      <c r="O450" s="104"/>
    </row>
    <row r="451" spans="1:15" ht="12.2" customHeight="1" x14ac:dyDescent="0.25">
      <c r="A451" s="479">
        <v>24</v>
      </c>
      <c r="B451" s="419" t="str">
        <f t="shared" si="47"/>
        <v>--</v>
      </c>
      <c r="C451" s="419" t="str">
        <f t="shared" si="48"/>
        <v>--</v>
      </c>
      <c r="D451" s="490" t="str">
        <f t="shared" si="49"/>
        <v>--</v>
      </c>
      <c r="E451" s="781" t="str">
        <f>IF(C451="--","--",IF('Részletes oszt ív'!Y31="","",'Részletes oszt ív'!Y31))</f>
        <v>--</v>
      </c>
      <c r="F451" s="781"/>
      <c r="G451" s="781" t="str">
        <f>IF(C451="--","--",IF('Részletes oszt ív'!Z31="","",'Részletes oszt ív'!Z31))</f>
        <v>--</v>
      </c>
      <c r="H451" s="781"/>
      <c r="I451" s="239" t="str">
        <f t="shared" si="50"/>
        <v>--</v>
      </c>
      <c r="J451" s="477"/>
      <c r="K451" s="337">
        <f t="shared" si="51"/>
        <v>0</v>
      </c>
      <c r="M451" s="484" t="str">
        <f t="shared" si="52"/>
        <v/>
      </c>
      <c r="N451" s="484" t="e">
        <f t="shared" si="53"/>
        <v>#N/A</v>
      </c>
      <c r="O451" s="104"/>
    </row>
    <row r="452" spans="1:15" ht="12.2" customHeight="1" x14ac:dyDescent="0.25">
      <c r="A452" s="479">
        <v>25</v>
      </c>
      <c r="B452" s="419" t="str">
        <f t="shared" si="47"/>
        <v>--</v>
      </c>
      <c r="C452" s="419" t="str">
        <f t="shared" si="48"/>
        <v>--</v>
      </c>
      <c r="D452" s="490" t="str">
        <f t="shared" si="49"/>
        <v>--</v>
      </c>
      <c r="E452" s="781" t="str">
        <f>IF(C452="--","--",IF('Részletes oszt ív'!Y32="","",'Részletes oszt ív'!Y32))</f>
        <v>--</v>
      </c>
      <c r="F452" s="781"/>
      <c r="G452" s="781" t="str">
        <f>IF(C452="--","--",IF('Részletes oszt ív'!Z32="","",'Részletes oszt ív'!Z32))</f>
        <v>--</v>
      </c>
      <c r="H452" s="781"/>
      <c r="I452" s="239" t="str">
        <f t="shared" si="50"/>
        <v>--</v>
      </c>
      <c r="J452" s="477"/>
      <c r="K452" s="337">
        <f t="shared" si="51"/>
        <v>0</v>
      </c>
      <c r="M452" s="484" t="str">
        <f t="shared" si="52"/>
        <v/>
      </c>
      <c r="N452" s="484" t="e">
        <f t="shared" si="53"/>
        <v>#N/A</v>
      </c>
      <c r="O452" s="104"/>
    </row>
    <row r="453" spans="1:15" ht="12.2" customHeight="1" x14ac:dyDescent="0.25">
      <c r="A453" s="479">
        <v>26</v>
      </c>
      <c r="B453" s="419" t="str">
        <f t="shared" si="47"/>
        <v>--</v>
      </c>
      <c r="C453" s="419" t="str">
        <f t="shared" si="48"/>
        <v>--</v>
      </c>
      <c r="D453" s="490" t="str">
        <f t="shared" si="49"/>
        <v>--</v>
      </c>
      <c r="E453" s="781" t="str">
        <f>IF(C453="--","--",IF('Részletes oszt ív'!Y33="","",'Részletes oszt ív'!Y33))</f>
        <v>--</v>
      </c>
      <c r="F453" s="781"/>
      <c r="G453" s="781" t="str">
        <f>IF(C453="--","--",IF('Részletes oszt ív'!Z33="","",'Részletes oszt ív'!Z33))</f>
        <v>--</v>
      </c>
      <c r="H453" s="781"/>
      <c r="I453" s="239" t="str">
        <f t="shared" si="50"/>
        <v>--</v>
      </c>
      <c r="J453" s="477"/>
      <c r="K453" s="337">
        <f t="shared" si="51"/>
        <v>0</v>
      </c>
      <c r="M453" s="484" t="str">
        <f t="shared" si="52"/>
        <v/>
      </c>
      <c r="N453" s="484" t="e">
        <f t="shared" si="53"/>
        <v>#N/A</v>
      </c>
      <c r="O453" s="104"/>
    </row>
    <row r="454" spans="1:15" ht="12.2" customHeight="1" x14ac:dyDescent="0.25">
      <c r="A454" s="479">
        <v>27</v>
      </c>
      <c r="B454" s="419" t="str">
        <f t="shared" si="47"/>
        <v>--</v>
      </c>
      <c r="C454" s="419" t="str">
        <f t="shared" si="48"/>
        <v>--</v>
      </c>
      <c r="D454" s="490" t="str">
        <f t="shared" si="49"/>
        <v>--</v>
      </c>
      <c r="E454" s="781" t="str">
        <f>IF(C454="--","--",IF('Részletes oszt ív'!Y34="","",'Részletes oszt ív'!Y34))</f>
        <v>--</v>
      </c>
      <c r="F454" s="781"/>
      <c r="G454" s="781" t="str">
        <f>IF(C454="--","--",IF('Részletes oszt ív'!Z34="","",'Részletes oszt ív'!Z34))</f>
        <v>--</v>
      </c>
      <c r="H454" s="781"/>
      <c r="I454" s="239" t="str">
        <f t="shared" si="50"/>
        <v>--</v>
      </c>
      <c r="J454" s="477"/>
      <c r="K454" s="337">
        <f t="shared" si="51"/>
        <v>0</v>
      </c>
      <c r="M454" s="484" t="str">
        <f t="shared" si="52"/>
        <v/>
      </c>
      <c r="N454" s="484" t="e">
        <f t="shared" si="53"/>
        <v>#N/A</v>
      </c>
      <c r="O454" s="104"/>
    </row>
    <row r="455" spans="1:15" ht="12.2" customHeight="1" x14ac:dyDescent="0.25">
      <c r="A455" s="479">
        <v>28</v>
      </c>
      <c r="B455" s="419" t="str">
        <f t="shared" si="47"/>
        <v>--</v>
      </c>
      <c r="C455" s="419" t="str">
        <f t="shared" si="48"/>
        <v>--</v>
      </c>
      <c r="D455" s="490" t="str">
        <f t="shared" si="49"/>
        <v>--</v>
      </c>
      <c r="E455" s="781" t="str">
        <f>IF(C455="--","--",IF('Részletes oszt ív'!Y35="","",'Részletes oszt ív'!Y35))</f>
        <v>--</v>
      </c>
      <c r="F455" s="781"/>
      <c r="G455" s="781" t="str">
        <f>IF(C455="--","--",IF('Részletes oszt ív'!Z35="","",'Részletes oszt ív'!Z35))</f>
        <v>--</v>
      </c>
      <c r="H455" s="781"/>
      <c r="I455" s="239" t="str">
        <f t="shared" si="50"/>
        <v>--</v>
      </c>
      <c r="J455" s="477"/>
      <c r="K455" s="337">
        <f t="shared" si="51"/>
        <v>0</v>
      </c>
      <c r="M455" s="484" t="str">
        <f t="shared" si="52"/>
        <v/>
      </c>
      <c r="N455" s="484" t="e">
        <f t="shared" si="53"/>
        <v>#N/A</v>
      </c>
      <c r="O455" s="104"/>
    </row>
    <row r="456" spans="1:15" ht="12.2" customHeight="1" x14ac:dyDescent="0.25">
      <c r="A456" s="479">
        <v>29</v>
      </c>
      <c r="B456" s="419" t="str">
        <f t="shared" si="47"/>
        <v>--</v>
      </c>
      <c r="C456" s="419" t="str">
        <f t="shared" si="48"/>
        <v>--</v>
      </c>
      <c r="D456" s="490" t="str">
        <f t="shared" si="49"/>
        <v>--</v>
      </c>
      <c r="E456" s="781" t="str">
        <f>IF(C456="--","--",IF('Részletes oszt ív'!Y36="","",'Részletes oszt ív'!Y36))</f>
        <v>--</v>
      </c>
      <c r="F456" s="781"/>
      <c r="G456" s="781" t="str">
        <f>IF(C456="--","--",IF('Részletes oszt ív'!Z36="","",'Részletes oszt ív'!Z36))</f>
        <v>--</v>
      </c>
      <c r="H456" s="781"/>
      <c r="I456" s="239" t="str">
        <f t="shared" si="50"/>
        <v>--</v>
      </c>
      <c r="J456" s="477"/>
      <c r="K456" s="337">
        <f t="shared" si="51"/>
        <v>0</v>
      </c>
      <c r="M456" s="484" t="str">
        <f t="shared" si="52"/>
        <v/>
      </c>
      <c r="N456" s="484" t="e">
        <f t="shared" si="53"/>
        <v>#N/A</v>
      </c>
      <c r="O456" s="104"/>
    </row>
    <row r="457" spans="1:15" ht="12.2" customHeight="1" x14ac:dyDescent="0.25">
      <c r="A457" s="479">
        <v>30</v>
      </c>
      <c r="B457" s="419" t="str">
        <f t="shared" si="47"/>
        <v>--</v>
      </c>
      <c r="C457" s="419" t="str">
        <f t="shared" si="48"/>
        <v>--</v>
      </c>
      <c r="D457" s="490" t="str">
        <f t="shared" si="49"/>
        <v>--</v>
      </c>
      <c r="E457" s="781" t="str">
        <f>IF(C457="--","--",IF('Részletes oszt ív'!Y37="","",'Részletes oszt ív'!Y37))</f>
        <v>--</v>
      </c>
      <c r="F457" s="781"/>
      <c r="G457" s="781" t="str">
        <f>IF(C457="--","--",IF('Részletes oszt ív'!Z37="","",'Részletes oszt ív'!Z37))</f>
        <v>--</v>
      </c>
      <c r="H457" s="781"/>
      <c r="I457" s="239" t="str">
        <f t="shared" si="50"/>
        <v>--</v>
      </c>
      <c r="J457" s="477"/>
      <c r="K457" s="337">
        <f t="shared" si="51"/>
        <v>0</v>
      </c>
      <c r="M457" s="484" t="str">
        <f t="shared" si="52"/>
        <v/>
      </c>
      <c r="N457" s="484" t="e">
        <f t="shared" si="53"/>
        <v>#N/A</v>
      </c>
      <c r="O457" s="104"/>
    </row>
    <row r="458" spans="1:15" ht="12.2" customHeight="1" x14ac:dyDescent="0.25">
      <c r="A458" s="479">
        <v>31</v>
      </c>
      <c r="B458" s="419" t="str">
        <f t="shared" si="47"/>
        <v>--</v>
      </c>
      <c r="C458" s="419" t="str">
        <f t="shared" si="48"/>
        <v>--</v>
      </c>
      <c r="D458" s="490" t="str">
        <f t="shared" si="49"/>
        <v>--</v>
      </c>
      <c r="E458" s="781" t="str">
        <f>IF(C458="--","--",IF('Részletes oszt ív'!Y38="","",'Részletes oszt ív'!Y38))</f>
        <v>--</v>
      </c>
      <c r="F458" s="781"/>
      <c r="G458" s="781" t="str">
        <f>IF(C458="--","--",IF('Részletes oszt ív'!Z38="","",'Részletes oszt ív'!Z38))</f>
        <v>--</v>
      </c>
      <c r="H458" s="781"/>
      <c r="I458" s="239" t="str">
        <f t="shared" si="50"/>
        <v>--</v>
      </c>
      <c r="J458" s="477"/>
      <c r="K458" s="337">
        <f t="shared" si="51"/>
        <v>0</v>
      </c>
      <c r="M458" s="484" t="str">
        <f t="shared" si="52"/>
        <v/>
      </c>
      <c r="N458" s="484" t="e">
        <f t="shared" si="53"/>
        <v>#N/A</v>
      </c>
      <c r="O458" s="104"/>
    </row>
    <row r="459" spans="1:15" ht="12.2" customHeight="1" x14ac:dyDescent="0.25">
      <c r="A459" s="479">
        <v>32</v>
      </c>
      <c r="B459" s="419" t="str">
        <f t="shared" si="47"/>
        <v>--</v>
      </c>
      <c r="C459" s="419" t="str">
        <f t="shared" si="48"/>
        <v>--</v>
      </c>
      <c r="D459" s="490" t="str">
        <f t="shared" si="49"/>
        <v>--</v>
      </c>
      <c r="E459" s="781" t="str">
        <f>IF(C459="--","--",IF('Részletes oszt ív'!Y39="","",'Részletes oszt ív'!Y39))</f>
        <v>--</v>
      </c>
      <c r="F459" s="781"/>
      <c r="G459" s="781" t="str">
        <f>IF(C459="--","--",IF('Részletes oszt ív'!Z39="","",'Részletes oszt ív'!Z39))</f>
        <v>--</v>
      </c>
      <c r="H459" s="781"/>
      <c r="I459" s="239" t="str">
        <f t="shared" si="50"/>
        <v>--</v>
      </c>
      <c r="J459" s="477"/>
      <c r="K459" s="337">
        <f t="shared" si="51"/>
        <v>0</v>
      </c>
      <c r="M459" s="484" t="str">
        <f t="shared" si="52"/>
        <v/>
      </c>
      <c r="N459" s="484" t="e">
        <f t="shared" si="53"/>
        <v>#N/A</v>
      </c>
      <c r="O459" s="104"/>
    </row>
    <row r="460" spans="1:15" ht="12.2" customHeight="1" x14ac:dyDescent="0.25">
      <c r="A460" s="479">
        <v>33</v>
      </c>
      <c r="B460" s="419" t="str">
        <f t="shared" si="47"/>
        <v>--</v>
      </c>
      <c r="C460" s="419" t="str">
        <f t="shared" si="48"/>
        <v>--</v>
      </c>
      <c r="D460" s="490" t="str">
        <f t="shared" si="49"/>
        <v>--</v>
      </c>
      <c r="E460" s="781" t="str">
        <f>IF(C460="--","--",IF('Részletes oszt ív'!Y40="","",'Részletes oszt ív'!Y40))</f>
        <v>--</v>
      </c>
      <c r="F460" s="781"/>
      <c r="G460" s="781" t="str">
        <f>IF(C460="--","--",IF('Részletes oszt ív'!Z40="","",'Részletes oszt ív'!Z40))</f>
        <v>--</v>
      </c>
      <c r="H460" s="781"/>
      <c r="I460" s="239" t="str">
        <f t="shared" si="50"/>
        <v>--</v>
      </c>
      <c r="J460" s="477"/>
      <c r="K460" s="337">
        <f t="shared" si="51"/>
        <v>0</v>
      </c>
      <c r="M460" s="484" t="str">
        <f t="shared" si="52"/>
        <v/>
      </c>
      <c r="N460" s="484" t="e">
        <f t="shared" si="53"/>
        <v>#N/A</v>
      </c>
      <c r="O460" s="104"/>
    </row>
    <row r="461" spans="1:15" ht="12.2" customHeight="1" thickBot="1" x14ac:dyDescent="0.3">
      <c r="A461" s="119">
        <v>34</v>
      </c>
      <c r="B461" s="118" t="str">
        <f t="shared" si="47"/>
        <v>--</v>
      </c>
      <c r="C461" s="118" t="str">
        <f t="shared" si="48"/>
        <v>--</v>
      </c>
      <c r="D461" s="492" t="str">
        <f t="shared" si="49"/>
        <v>--</v>
      </c>
      <c r="E461" s="792" t="str">
        <f>IF(C461="--","--",IF('Részletes oszt ív'!Y41="","",'Részletes oszt ív'!Y41))</f>
        <v>--</v>
      </c>
      <c r="F461" s="792"/>
      <c r="G461" s="792" t="str">
        <f>IF(C461="--","--",IF('Részletes oszt ív'!Z41="","",'Részletes oszt ív'!Z41))</f>
        <v>--</v>
      </c>
      <c r="H461" s="792"/>
      <c r="I461" s="107" t="str">
        <f t="shared" si="50"/>
        <v>--</v>
      </c>
      <c r="J461" s="477"/>
      <c r="K461" s="337">
        <f t="shared" si="51"/>
        <v>0</v>
      </c>
      <c r="M461" s="484" t="str">
        <f t="shared" si="52"/>
        <v/>
      </c>
      <c r="N461" s="484" t="e">
        <f t="shared" si="53"/>
        <v>#N/A</v>
      </c>
      <c r="O461" s="104"/>
    </row>
    <row r="462" spans="1:15" ht="12.2" hidden="1" customHeight="1" x14ac:dyDescent="0.25">
      <c r="A462" s="441">
        <v>35</v>
      </c>
      <c r="B462" s="241" t="str">
        <f t="shared" ref="B462" si="54">IF(C$358="-","--",B108)</f>
        <v>--</v>
      </c>
      <c r="C462" s="241" t="str">
        <f t="shared" ref="C462" si="55">IF(C$358="-","--",C108)</f>
        <v>--</v>
      </c>
      <c r="D462" s="485" t="str">
        <f t="shared" ref="D462" si="56">IF(C$358="-","--",D108)</f>
        <v>--</v>
      </c>
      <c r="E462" s="799"/>
      <c r="F462" s="801"/>
      <c r="G462" s="799"/>
      <c r="H462" s="801"/>
      <c r="I462" s="243" t="str">
        <f t="shared" ref="I462" si="57">IF(C$358="-","--",IF(G462="","--",IF(G462="n","nem vizsgázott",CONCATENATE(N462," (",M462,")"))))</f>
        <v>--</v>
      </c>
      <c r="J462" s="477"/>
      <c r="K462" s="337">
        <f t="shared" si="51"/>
        <v>0</v>
      </c>
      <c r="M462" s="484" t="str">
        <f t="shared" si="52"/>
        <v/>
      </c>
      <c r="N462" s="484" t="e">
        <f t="shared" si="53"/>
        <v>#N/A</v>
      </c>
      <c r="O462" s="104"/>
    </row>
    <row r="463" spans="1:15" ht="7.5" customHeight="1" x14ac:dyDescent="0.25">
      <c r="A463" s="28"/>
      <c r="B463" s="28"/>
      <c r="C463" s="28"/>
      <c r="D463" s="28"/>
      <c r="E463" s="477"/>
      <c r="F463" s="477"/>
      <c r="G463" s="477"/>
      <c r="H463" s="477"/>
      <c r="I463" s="477"/>
      <c r="J463" s="477"/>
      <c r="M463" s="476"/>
      <c r="N463" s="476"/>
      <c r="O463" s="476"/>
    </row>
    <row r="464" spans="1:15" x14ac:dyDescent="0.25">
      <c r="A464" s="101" t="str">
        <f>CONCATENATE('Vizsgaszerv adatai'!C$168,",  ",'Vizsgaszerv adatai'!C$166)</f>
        <v>Budapest,  2017. június 13.</v>
      </c>
      <c r="B464" s="101"/>
      <c r="E464" s="477"/>
      <c r="F464" s="477"/>
      <c r="G464" s="477"/>
      <c r="H464" s="477"/>
      <c r="I464" s="477"/>
      <c r="J464" s="477"/>
      <c r="M464" s="476"/>
      <c r="N464" s="476"/>
      <c r="O464" s="476"/>
    </row>
    <row r="465" spans="1:15" ht="11.25" customHeight="1" x14ac:dyDescent="0.25">
      <c r="E465" s="477"/>
      <c r="F465" s="477"/>
      <c r="G465" s="477"/>
      <c r="H465" s="477"/>
      <c r="I465" s="477"/>
      <c r="J465" s="477"/>
      <c r="M465" s="476"/>
      <c r="N465" s="476"/>
      <c r="O465" s="476"/>
    </row>
    <row r="466" spans="1:15" x14ac:dyDescent="0.25">
      <c r="E466" s="477"/>
      <c r="F466" s="477"/>
      <c r="G466" s="477"/>
      <c r="H466" s="477"/>
      <c r="I466" s="477"/>
      <c r="J466" s="477"/>
      <c r="M466" s="476"/>
      <c r="N466" s="476"/>
      <c r="O466" s="476"/>
    </row>
    <row r="467" spans="1:15" ht="12" customHeight="1" x14ac:dyDescent="0.25">
      <c r="A467" s="794" t="str">
        <f>'Vizsgaszerv adatai'!C$66</f>
        <v>Ál Péter</v>
      </c>
      <c r="B467" s="794"/>
      <c r="C467" s="482" t="str">
        <f>'Vizsgaszerv adatai'!C$68</f>
        <v>Kő Pál</v>
      </c>
      <c r="D467" s="794" t="str">
        <f>'Vizsgaszerv adatai'!C$70</f>
        <v>Ács Éva</v>
      </c>
      <c r="E467" s="794"/>
      <c r="F467" s="795" t="str">
        <f>'Vizsgaszerv adatai'!C$72</f>
        <v>Nagy Anikó</v>
      </c>
      <c r="G467" s="795"/>
      <c r="H467" s="795" t="str">
        <f>'Vizsgaszerv adatai'!C$74</f>
        <v>Szél Evelin</v>
      </c>
      <c r="I467" s="795"/>
      <c r="J467" s="477"/>
      <c r="M467" s="476"/>
      <c r="N467" s="476"/>
      <c r="O467" s="476"/>
    </row>
    <row r="468" spans="1:15" ht="10.5" customHeight="1" x14ac:dyDescent="0.25">
      <c r="A468" s="794" t="str">
        <f>'Vizsgaszerv adatai'!B$66</f>
        <v>vb. elnöke</v>
      </c>
      <c r="B468" s="794"/>
      <c r="C468" s="483" t="str">
        <f>'Vizsgaszerv adatai'!B$68</f>
        <v>vb. tagja</v>
      </c>
      <c r="D468" s="794" t="str">
        <f>'Vizsgaszerv adatai'!B$70</f>
        <v>vb. tagja</v>
      </c>
      <c r="E468" s="794"/>
      <c r="F468" s="795" t="str">
        <f>'Vizsgaszerv adatai'!B$72</f>
        <v>vb. tagja</v>
      </c>
      <c r="G468" s="795"/>
      <c r="H468" s="795" t="str">
        <f>'Vizsgaszerv adatai'!B$74</f>
        <v>jegyző</v>
      </c>
      <c r="I468" s="795"/>
      <c r="J468" s="477"/>
      <c r="M468" s="476"/>
      <c r="N468" s="476"/>
      <c r="O468" s="476"/>
    </row>
    <row r="1000" spans="1:1" x14ac:dyDescent="0.25">
      <c r="A1000" s="457" t="s">
        <v>7841</v>
      </c>
    </row>
  </sheetData>
  <mergeCells count="760">
    <mergeCell ref="A467:B467"/>
    <mergeCell ref="D467:E467"/>
    <mergeCell ref="F467:G467"/>
    <mergeCell ref="H467:I467"/>
    <mergeCell ref="A468:B468"/>
    <mergeCell ref="D468:E468"/>
    <mergeCell ref="F468:G468"/>
    <mergeCell ref="H468:I468"/>
    <mergeCell ref="E458:F458"/>
    <mergeCell ref="G458:H458"/>
    <mergeCell ref="E459:F459"/>
    <mergeCell ref="G459:H459"/>
    <mergeCell ref="E460:F460"/>
    <mergeCell ref="G460:H460"/>
    <mergeCell ref="E461:F461"/>
    <mergeCell ref="G461:H461"/>
    <mergeCell ref="E462:F462"/>
    <mergeCell ref="G462:H462"/>
    <mergeCell ref="E453:F453"/>
    <mergeCell ref="G453:H453"/>
    <mergeCell ref="E454:F454"/>
    <mergeCell ref="G454:H454"/>
    <mergeCell ref="E455:F455"/>
    <mergeCell ref="G455:H455"/>
    <mergeCell ref="E456:F456"/>
    <mergeCell ref="G456:H456"/>
    <mergeCell ref="E457:F457"/>
    <mergeCell ref="G457:H457"/>
    <mergeCell ref="E448:F448"/>
    <mergeCell ref="G448:H448"/>
    <mergeCell ref="E449:F449"/>
    <mergeCell ref="G449:H449"/>
    <mergeCell ref="E450:F450"/>
    <mergeCell ref="G450:H450"/>
    <mergeCell ref="E451:F451"/>
    <mergeCell ref="G451:H451"/>
    <mergeCell ref="E452:F452"/>
    <mergeCell ref="G452:H452"/>
    <mergeCell ref="E443:F443"/>
    <mergeCell ref="G443:H443"/>
    <mergeCell ref="E444:F444"/>
    <mergeCell ref="G444:H444"/>
    <mergeCell ref="E445:F445"/>
    <mergeCell ref="G445:H445"/>
    <mergeCell ref="E446:F446"/>
    <mergeCell ref="G446:H446"/>
    <mergeCell ref="E447:F447"/>
    <mergeCell ref="G447:H447"/>
    <mergeCell ref="E438:F438"/>
    <mergeCell ref="G438:H438"/>
    <mergeCell ref="E439:F439"/>
    <mergeCell ref="G439:H439"/>
    <mergeCell ref="E440:F440"/>
    <mergeCell ref="G440:H440"/>
    <mergeCell ref="E441:F441"/>
    <mergeCell ref="G441:H441"/>
    <mergeCell ref="E442:F442"/>
    <mergeCell ref="G442:H442"/>
    <mergeCell ref="E433:F433"/>
    <mergeCell ref="G433:H433"/>
    <mergeCell ref="E434:F434"/>
    <mergeCell ref="G434:H434"/>
    <mergeCell ref="E435:F435"/>
    <mergeCell ref="G435:H435"/>
    <mergeCell ref="E436:F436"/>
    <mergeCell ref="G436:H436"/>
    <mergeCell ref="E437:F437"/>
    <mergeCell ref="G437:H437"/>
    <mergeCell ref="E428:F428"/>
    <mergeCell ref="G428:H428"/>
    <mergeCell ref="E429:F429"/>
    <mergeCell ref="G429:H429"/>
    <mergeCell ref="E430:F430"/>
    <mergeCell ref="G430:H430"/>
    <mergeCell ref="E431:F431"/>
    <mergeCell ref="G431:H431"/>
    <mergeCell ref="E432:F432"/>
    <mergeCell ref="G432:H432"/>
    <mergeCell ref="A414:I414"/>
    <mergeCell ref="A415:B415"/>
    <mergeCell ref="C415:I415"/>
    <mergeCell ref="A416:B416"/>
    <mergeCell ref="A417:B417"/>
    <mergeCell ref="C417:I424"/>
    <mergeCell ref="A425:B425"/>
    <mergeCell ref="G425:H425"/>
    <mergeCell ref="E427:F427"/>
    <mergeCell ref="G427:H427"/>
    <mergeCell ref="E342:F342"/>
    <mergeCell ref="G342:H342"/>
    <mergeCell ref="E343:F343"/>
    <mergeCell ref="G343:H343"/>
    <mergeCell ref="E344:F344"/>
    <mergeCell ref="G344:H344"/>
    <mergeCell ref="E337:F337"/>
    <mergeCell ref="G337:H337"/>
    <mergeCell ref="E338:F338"/>
    <mergeCell ref="G338:H338"/>
    <mergeCell ref="E339:F339"/>
    <mergeCell ref="G339:H339"/>
    <mergeCell ref="E340:F340"/>
    <mergeCell ref="G340:H340"/>
    <mergeCell ref="E341:F341"/>
    <mergeCell ref="G341:H341"/>
    <mergeCell ref="E332:F332"/>
    <mergeCell ref="G332:H332"/>
    <mergeCell ref="E333:F333"/>
    <mergeCell ref="G333:H333"/>
    <mergeCell ref="E334:F334"/>
    <mergeCell ref="G334:H334"/>
    <mergeCell ref="E335:F335"/>
    <mergeCell ref="G335:H335"/>
    <mergeCell ref="E336:F336"/>
    <mergeCell ref="G336:H336"/>
    <mergeCell ref="E327:F327"/>
    <mergeCell ref="G327:H327"/>
    <mergeCell ref="E328:F328"/>
    <mergeCell ref="G328:H328"/>
    <mergeCell ref="E329:F329"/>
    <mergeCell ref="G329:H329"/>
    <mergeCell ref="E330:F330"/>
    <mergeCell ref="G330:H330"/>
    <mergeCell ref="E331:F331"/>
    <mergeCell ref="G331:H331"/>
    <mergeCell ref="E322:F322"/>
    <mergeCell ref="G322:H322"/>
    <mergeCell ref="E323:F323"/>
    <mergeCell ref="G323:H323"/>
    <mergeCell ref="E324:F324"/>
    <mergeCell ref="G324:H324"/>
    <mergeCell ref="E325:F325"/>
    <mergeCell ref="G325:H325"/>
    <mergeCell ref="E326:F326"/>
    <mergeCell ref="G326:H326"/>
    <mergeCell ref="E317:F317"/>
    <mergeCell ref="G317:H317"/>
    <mergeCell ref="E318:F318"/>
    <mergeCell ref="G318:H318"/>
    <mergeCell ref="E319:F319"/>
    <mergeCell ref="G319:H319"/>
    <mergeCell ref="E320:F320"/>
    <mergeCell ref="G320:H320"/>
    <mergeCell ref="E321:F321"/>
    <mergeCell ref="G321:H321"/>
    <mergeCell ref="G312:H312"/>
    <mergeCell ref="E313:F313"/>
    <mergeCell ref="G313:H313"/>
    <mergeCell ref="E314:F314"/>
    <mergeCell ref="G314:H314"/>
    <mergeCell ref="E315:F315"/>
    <mergeCell ref="G315:H315"/>
    <mergeCell ref="E316:F316"/>
    <mergeCell ref="G316:H316"/>
    <mergeCell ref="E281:F281"/>
    <mergeCell ref="G281:H281"/>
    <mergeCell ref="E282:F282"/>
    <mergeCell ref="G282:H282"/>
    <mergeCell ref="E283:F283"/>
    <mergeCell ref="G283:H283"/>
    <mergeCell ref="E284:F284"/>
    <mergeCell ref="G284:H284"/>
    <mergeCell ref="E285:F285"/>
    <mergeCell ref="G285:H285"/>
    <mergeCell ref="E276:F276"/>
    <mergeCell ref="G276:H276"/>
    <mergeCell ref="E277:F277"/>
    <mergeCell ref="G277:H277"/>
    <mergeCell ref="E278:F278"/>
    <mergeCell ref="G278:H278"/>
    <mergeCell ref="E279:F279"/>
    <mergeCell ref="G279:H279"/>
    <mergeCell ref="E280:F280"/>
    <mergeCell ref="G280:H280"/>
    <mergeCell ref="E271:F271"/>
    <mergeCell ref="G271:H271"/>
    <mergeCell ref="E272:F272"/>
    <mergeCell ref="G272:H272"/>
    <mergeCell ref="E273:F273"/>
    <mergeCell ref="G273:H273"/>
    <mergeCell ref="E274:F274"/>
    <mergeCell ref="G274:H274"/>
    <mergeCell ref="E275:F275"/>
    <mergeCell ref="G275:H275"/>
    <mergeCell ref="E266:F266"/>
    <mergeCell ref="G266:H266"/>
    <mergeCell ref="E267:F267"/>
    <mergeCell ref="G267:H267"/>
    <mergeCell ref="E268:F268"/>
    <mergeCell ref="G268:H268"/>
    <mergeCell ref="E269:F269"/>
    <mergeCell ref="G269:H269"/>
    <mergeCell ref="E270:F270"/>
    <mergeCell ref="G270:H270"/>
    <mergeCell ref="G261:H261"/>
    <mergeCell ref="E262:F262"/>
    <mergeCell ref="G262:H262"/>
    <mergeCell ref="E263:F263"/>
    <mergeCell ref="G263:H263"/>
    <mergeCell ref="E264:F264"/>
    <mergeCell ref="G264:H264"/>
    <mergeCell ref="E265:F265"/>
    <mergeCell ref="G265:H265"/>
    <mergeCell ref="E226:F226"/>
    <mergeCell ref="G226:H226"/>
    <mergeCell ref="E250:F250"/>
    <mergeCell ref="G250:H250"/>
    <mergeCell ref="E251:F251"/>
    <mergeCell ref="G251:H251"/>
    <mergeCell ref="E252:F252"/>
    <mergeCell ref="G252:H252"/>
    <mergeCell ref="E253:F253"/>
    <mergeCell ref="G253:H253"/>
    <mergeCell ref="A237:I237"/>
    <mergeCell ref="A238:B238"/>
    <mergeCell ref="C238:I238"/>
    <mergeCell ref="A239:B239"/>
    <mergeCell ref="A240:B240"/>
    <mergeCell ref="C240:I247"/>
    <mergeCell ref="A235:B235"/>
    <mergeCell ref="D235:E235"/>
    <mergeCell ref="F235:G235"/>
    <mergeCell ref="H235:I235"/>
    <mergeCell ref="A236:B236"/>
    <mergeCell ref="D236:E236"/>
    <mergeCell ref="F236:G236"/>
    <mergeCell ref="H236:I236"/>
    <mergeCell ref="E221:F221"/>
    <mergeCell ref="G221:H221"/>
    <mergeCell ref="E222:F222"/>
    <mergeCell ref="G222:H222"/>
    <mergeCell ref="E223:F223"/>
    <mergeCell ref="G223:H223"/>
    <mergeCell ref="E224:F224"/>
    <mergeCell ref="G224:H224"/>
    <mergeCell ref="E225:F225"/>
    <mergeCell ref="G225:H225"/>
    <mergeCell ref="E216:F216"/>
    <mergeCell ref="G216:H216"/>
    <mergeCell ref="E217:F217"/>
    <mergeCell ref="G217:H217"/>
    <mergeCell ref="E218:F218"/>
    <mergeCell ref="G218:H218"/>
    <mergeCell ref="E219:F219"/>
    <mergeCell ref="G219:H219"/>
    <mergeCell ref="E220:F220"/>
    <mergeCell ref="G220:H220"/>
    <mergeCell ref="E211:F211"/>
    <mergeCell ref="G211:H211"/>
    <mergeCell ref="E212:F212"/>
    <mergeCell ref="G212:H212"/>
    <mergeCell ref="E213:F213"/>
    <mergeCell ref="G213:H213"/>
    <mergeCell ref="E214:F214"/>
    <mergeCell ref="G214:H214"/>
    <mergeCell ref="E215:F215"/>
    <mergeCell ref="G215:H215"/>
    <mergeCell ref="E206:F206"/>
    <mergeCell ref="G206:H206"/>
    <mergeCell ref="E207:F207"/>
    <mergeCell ref="G207:H207"/>
    <mergeCell ref="E208:F208"/>
    <mergeCell ref="G208:H208"/>
    <mergeCell ref="E209:F209"/>
    <mergeCell ref="G209:H209"/>
    <mergeCell ref="E210:F210"/>
    <mergeCell ref="G210:H210"/>
    <mergeCell ref="G201:H201"/>
    <mergeCell ref="E202:F202"/>
    <mergeCell ref="G202:H202"/>
    <mergeCell ref="E203:F203"/>
    <mergeCell ref="G203:H203"/>
    <mergeCell ref="E204:F204"/>
    <mergeCell ref="G204:H204"/>
    <mergeCell ref="E205:F205"/>
    <mergeCell ref="G205:H205"/>
    <mergeCell ref="E166:F166"/>
    <mergeCell ref="G166:H166"/>
    <mergeCell ref="E167:F167"/>
    <mergeCell ref="G167:H167"/>
    <mergeCell ref="E191:F191"/>
    <mergeCell ref="G191:H191"/>
    <mergeCell ref="E192:F192"/>
    <mergeCell ref="G192:H192"/>
    <mergeCell ref="E193:F193"/>
    <mergeCell ref="G193:H193"/>
    <mergeCell ref="A178:I178"/>
    <mergeCell ref="A179:B179"/>
    <mergeCell ref="C179:I179"/>
    <mergeCell ref="A180:B180"/>
    <mergeCell ref="A181:B181"/>
    <mergeCell ref="C181:I188"/>
    <mergeCell ref="A176:B176"/>
    <mergeCell ref="D176:E176"/>
    <mergeCell ref="F176:G176"/>
    <mergeCell ref="H176:I176"/>
    <mergeCell ref="A177:B177"/>
    <mergeCell ref="D177:E177"/>
    <mergeCell ref="F177:G177"/>
    <mergeCell ref="H177:I177"/>
    <mergeCell ref="E161:F161"/>
    <mergeCell ref="G161:H161"/>
    <mergeCell ref="E162:F162"/>
    <mergeCell ref="G162:H162"/>
    <mergeCell ref="E163:F163"/>
    <mergeCell ref="G163:H163"/>
    <mergeCell ref="E164:F164"/>
    <mergeCell ref="G164:H164"/>
    <mergeCell ref="E165:F165"/>
    <mergeCell ref="G165:H165"/>
    <mergeCell ref="E156:F156"/>
    <mergeCell ref="G156:H156"/>
    <mergeCell ref="E157:F157"/>
    <mergeCell ref="G157:H157"/>
    <mergeCell ref="E158:F158"/>
    <mergeCell ref="G158:H158"/>
    <mergeCell ref="E159:F159"/>
    <mergeCell ref="G159:H159"/>
    <mergeCell ref="E160:F160"/>
    <mergeCell ref="G160:H160"/>
    <mergeCell ref="E151:F151"/>
    <mergeCell ref="G151:H151"/>
    <mergeCell ref="E152:F152"/>
    <mergeCell ref="G152:H152"/>
    <mergeCell ref="E153:F153"/>
    <mergeCell ref="G153:H153"/>
    <mergeCell ref="E154:F154"/>
    <mergeCell ref="G154:H154"/>
    <mergeCell ref="E155:F155"/>
    <mergeCell ref="G155:H155"/>
    <mergeCell ref="E146:F146"/>
    <mergeCell ref="G146:H146"/>
    <mergeCell ref="E147:F147"/>
    <mergeCell ref="G147:H147"/>
    <mergeCell ref="E148:F148"/>
    <mergeCell ref="G148:H148"/>
    <mergeCell ref="E149:F149"/>
    <mergeCell ref="G149:H149"/>
    <mergeCell ref="E150:F150"/>
    <mergeCell ref="G150:H150"/>
    <mergeCell ref="G141:H141"/>
    <mergeCell ref="E142:F142"/>
    <mergeCell ref="G142:H142"/>
    <mergeCell ref="E143:F143"/>
    <mergeCell ref="G143:H143"/>
    <mergeCell ref="E144:F144"/>
    <mergeCell ref="G144:H144"/>
    <mergeCell ref="E145:F145"/>
    <mergeCell ref="G145:H145"/>
    <mergeCell ref="A1:I1"/>
    <mergeCell ref="A2:B2"/>
    <mergeCell ref="C2:I2"/>
    <mergeCell ref="A3:B3"/>
    <mergeCell ref="A4:B4"/>
    <mergeCell ref="C4:I11"/>
    <mergeCell ref="E132:F132"/>
    <mergeCell ref="G132:H132"/>
    <mergeCell ref="E133:F133"/>
    <mergeCell ref="G133:H133"/>
    <mergeCell ref="A12:B12"/>
    <mergeCell ref="A54:B54"/>
    <mergeCell ref="D54:E54"/>
    <mergeCell ref="F54:G54"/>
    <mergeCell ref="H54:I54"/>
    <mergeCell ref="A55:B55"/>
    <mergeCell ref="D55:E55"/>
    <mergeCell ref="F55:G55"/>
    <mergeCell ref="H55:I55"/>
    <mergeCell ref="G12:H12"/>
    <mergeCell ref="A60:I60"/>
    <mergeCell ref="A61:B61"/>
    <mergeCell ref="C61:I61"/>
    <mergeCell ref="A62:B62"/>
    <mergeCell ref="A63:B63"/>
    <mergeCell ref="C63:I70"/>
    <mergeCell ref="A58:B58"/>
    <mergeCell ref="D58:E58"/>
    <mergeCell ref="F58:G58"/>
    <mergeCell ref="H58:I58"/>
    <mergeCell ref="A59:B59"/>
    <mergeCell ref="D59:E59"/>
    <mergeCell ref="F59:G59"/>
    <mergeCell ref="H59:I59"/>
    <mergeCell ref="A71:B71"/>
    <mergeCell ref="A113:B113"/>
    <mergeCell ref="D113:E113"/>
    <mergeCell ref="F113:G113"/>
    <mergeCell ref="H113:I113"/>
    <mergeCell ref="A114:B114"/>
    <mergeCell ref="D114:E114"/>
    <mergeCell ref="F114:G114"/>
    <mergeCell ref="H114:I114"/>
    <mergeCell ref="G71:H71"/>
    <mergeCell ref="E76:F76"/>
    <mergeCell ref="G76:H76"/>
    <mergeCell ref="E77:F77"/>
    <mergeCell ref="G77:H77"/>
    <mergeCell ref="E78:F78"/>
    <mergeCell ref="G78:H78"/>
    <mergeCell ref="E73:F73"/>
    <mergeCell ref="G73:H73"/>
    <mergeCell ref="E74:F74"/>
    <mergeCell ref="G74:H74"/>
    <mergeCell ref="E75:F75"/>
    <mergeCell ref="G75:H75"/>
    <mergeCell ref="E82:F82"/>
    <mergeCell ref="G82:H82"/>
    <mergeCell ref="A119:I119"/>
    <mergeCell ref="A120:B120"/>
    <mergeCell ref="C120:I120"/>
    <mergeCell ref="A121:B121"/>
    <mergeCell ref="A122:B122"/>
    <mergeCell ref="C122:I129"/>
    <mergeCell ref="A117:B117"/>
    <mergeCell ref="D117:E117"/>
    <mergeCell ref="F117:G117"/>
    <mergeCell ref="H117:I117"/>
    <mergeCell ref="A118:B118"/>
    <mergeCell ref="D118:E118"/>
    <mergeCell ref="F118:G118"/>
    <mergeCell ref="H118:I118"/>
    <mergeCell ref="A130:B130"/>
    <mergeCell ref="A172:B172"/>
    <mergeCell ref="D172:E172"/>
    <mergeCell ref="F172:G172"/>
    <mergeCell ref="H172:I172"/>
    <mergeCell ref="A173:B173"/>
    <mergeCell ref="D173:E173"/>
    <mergeCell ref="F173:G173"/>
    <mergeCell ref="H173:I173"/>
    <mergeCell ref="E134:F134"/>
    <mergeCell ref="G134:H134"/>
    <mergeCell ref="E135:F135"/>
    <mergeCell ref="G135:H135"/>
    <mergeCell ref="E136:F136"/>
    <mergeCell ref="G136:H136"/>
    <mergeCell ref="E137:F137"/>
    <mergeCell ref="G137:H137"/>
    <mergeCell ref="E138:F138"/>
    <mergeCell ref="G138:H138"/>
    <mergeCell ref="E139:F139"/>
    <mergeCell ref="G139:H139"/>
    <mergeCell ref="E140:F140"/>
    <mergeCell ref="G140:H140"/>
    <mergeCell ref="E141:F141"/>
    <mergeCell ref="A189:B189"/>
    <mergeCell ref="A231:B231"/>
    <mergeCell ref="D231:E231"/>
    <mergeCell ref="F231:G231"/>
    <mergeCell ref="H231:I231"/>
    <mergeCell ref="A232:B232"/>
    <mergeCell ref="D232:E232"/>
    <mergeCell ref="F232:G232"/>
    <mergeCell ref="H232:I232"/>
    <mergeCell ref="E194:F194"/>
    <mergeCell ref="G194:H194"/>
    <mergeCell ref="E195:F195"/>
    <mergeCell ref="G195:H195"/>
    <mergeCell ref="E196:F196"/>
    <mergeCell ref="G196:H196"/>
    <mergeCell ref="E197:F197"/>
    <mergeCell ref="G197:H197"/>
    <mergeCell ref="E198:F198"/>
    <mergeCell ref="G198:H198"/>
    <mergeCell ref="E199:F199"/>
    <mergeCell ref="G199:H199"/>
    <mergeCell ref="E200:F200"/>
    <mergeCell ref="G200:H200"/>
    <mergeCell ref="E201:F201"/>
    <mergeCell ref="A248:B248"/>
    <mergeCell ref="A290:B290"/>
    <mergeCell ref="D290:E290"/>
    <mergeCell ref="F290:G290"/>
    <mergeCell ref="H290:I290"/>
    <mergeCell ref="A291:B291"/>
    <mergeCell ref="D291:E291"/>
    <mergeCell ref="F291:G291"/>
    <mergeCell ref="H291:I291"/>
    <mergeCell ref="E254:F254"/>
    <mergeCell ref="G254:H254"/>
    <mergeCell ref="E255:F255"/>
    <mergeCell ref="G255:H255"/>
    <mergeCell ref="E256:F256"/>
    <mergeCell ref="G256:H256"/>
    <mergeCell ref="E257:F257"/>
    <mergeCell ref="G257:H257"/>
    <mergeCell ref="E258:F258"/>
    <mergeCell ref="G258:H258"/>
    <mergeCell ref="E259:F259"/>
    <mergeCell ref="G259:H259"/>
    <mergeCell ref="E260:F260"/>
    <mergeCell ref="G260:H260"/>
    <mergeCell ref="E261:F261"/>
    <mergeCell ref="A296:I296"/>
    <mergeCell ref="A297:B297"/>
    <mergeCell ref="C297:I297"/>
    <mergeCell ref="A298:B298"/>
    <mergeCell ref="A299:B299"/>
    <mergeCell ref="C299:I306"/>
    <mergeCell ref="A294:B294"/>
    <mergeCell ref="D294:E294"/>
    <mergeCell ref="F294:G294"/>
    <mergeCell ref="H294:I294"/>
    <mergeCell ref="A295:B295"/>
    <mergeCell ref="D295:E295"/>
    <mergeCell ref="F295:G295"/>
    <mergeCell ref="H295:I295"/>
    <mergeCell ref="A353:B353"/>
    <mergeCell ref="D353:E353"/>
    <mergeCell ref="F353:G353"/>
    <mergeCell ref="H353:I353"/>
    <mergeCell ref="A354:B354"/>
    <mergeCell ref="D354:E354"/>
    <mergeCell ref="F354:G354"/>
    <mergeCell ref="H354:I354"/>
    <mergeCell ref="A307:B307"/>
    <mergeCell ref="A349:B349"/>
    <mergeCell ref="D349:E349"/>
    <mergeCell ref="F349:G349"/>
    <mergeCell ref="H349:I349"/>
    <mergeCell ref="A350:B350"/>
    <mergeCell ref="D350:E350"/>
    <mergeCell ref="F350:G350"/>
    <mergeCell ref="H350:I350"/>
    <mergeCell ref="E309:F309"/>
    <mergeCell ref="G309:H309"/>
    <mergeCell ref="E310:F310"/>
    <mergeCell ref="G310:H310"/>
    <mergeCell ref="E311:F311"/>
    <mergeCell ref="G311:H311"/>
    <mergeCell ref="E312:F312"/>
    <mergeCell ref="E17:F17"/>
    <mergeCell ref="G17:H17"/>
    <mergeCell ref="E18:F18"/>
    <mergeCell ref="G18:H18"/>
    <mergeCell ref="E19:F19"/>
    <mergeCell ref="G19:H19"/>
    <mergeCell ref="E14:F14"/>
    <mergeCell ref="G14:H14"/>
    <mergeCell ref="E15:F15"/>
    <mergeCell ref="G15:H15"/>
    <mergeCell ref="E16:F16"/>
    <mergeCell ref="G16:H16"/>
    <mergeCell ref="E23:F23"/>
    <mergeCell ref="G23:H23"/>
    <mergeCell ref="E24:F24"/>
    <mergeCell ref="G24:H24"/>
    <mergeCell ref="E25:F25"/>
    <mergeCell ref="G25:H25"/>
    <mergeCell ref="E20:F20"/>
    <mergeCell ref="G20:H20"/>
    <mergeCell ref="E21:F21"/>
    <mergeCell ref="G21:H21"/>
    <mergeCell ref="E22:F22"/>
    <mergeCell ref="G22:H22"/>
    <mergeCell ref="E29:F29"/>
    <mergeCell ref="G29:H29"/>
    <mergeCell ref="E30:F30"/>
    <mergeCell ref="G30:H30"/>
    <mergeCell ref="E31:F31"/>
    <mergeCell ref="G31:H31"/>
    <mergeCell ref="E26:F26"/>
    <mergeCell ref="G26:H26"/>
    <mergeCell ref="E27:F27"/>
    <mergeCell ref="G27:H27"/>
    <mergeCell ref="E28:F28"/>
    <mergeCell ref="G28:H28"/>
    <mergeCell ref="E35:F35"/>
    <mergeCell ref="G35:H35"/>
    <mergeCell ref="E36:F36"/>
    <mergeCell ref="G36:H36"/>
    <mergeCell ref="E37:F37"/>
    <mergeCell ref="G37:H37"/>
    <mergeCell ref="E32:F32"/>
    <mergeCell ref="G32:H32"/>
    <mergeCell ref="E33:F33"/>
    <mergeCell ref="G33:H33"/>
    <mergeCell ref="E34:F34"/>
    <mergeCell ref="G34:H34"/>
    <mergeCell ref="E41:F41"/>
    <mergeCell ref="G41:H41"/>
    <mergeCell ref="E42:F42"/>
    <mergeCell ref="G42:H42"/>
    <mergeCell ref="E43:F43"/>
    <mergeCell ref="G43:H43"/>
    <mergeCell ref="E38:F38"/>
    <mergeCell ref="G38:H38"/>
    <mergeCell ref="E39:F39"/>
    <mergeCell ref="G39:H39"/>
    <mergeCell ref="E40:F40"/>
    <mergeCell ref="G40:H40"/>
    <mergeCell ref="E47:F47"/>
    <mergeCell ref="G47:H47"/>
    <mergeCell ref="E48:F48"/>
    <mergeCell ref="G48:H48"/>
    <mergeCell ref="E49:F49"/>
    <mergeCell ref="G49:H49"/>
    <mergeCell ref="E44:F44"/>
    <mergeCell ref="G44:H44"/>
    <mergeCell ref="E45:F45"/>
    <mergeCell ref="G45:H45"/>
    <mergeCell ref="E46:F46"/>
    <mergeCell ref="G46:H46"/>
    <mergeCell ref="E83:F83"/>
    <mergeCell ref="G83:H83"/>
    <mergeCell ref="E84:F84"/>
    <mergeCell ref="G84:H84"/>
    <mergeCell ref="E79:F79"/>
    <mergeCell ref="G79:H79"/>
    <mergeCell ref="E80:F80"/>
    <mergeCell ref="G80:H80"/>
    <mergeCell ref="E81:F81"/>
    <mergeCell ref="G81:H81"/>
    <mergeCell ref="E88:F88"/>
    <mergeCell ref="G88:H88"/>
    <mergeCell ref="E89:F89"/>
    <mergeCell ref="G89:H89"/>
    <mergeCell ref="E90:F90"/>
    <mergeCell ref="G90:H90"/>
    <mergeCell ref="E85:F85"/>
    <mergeCell ref="G85:H85"/>
    <mergeCell ref="E86:F86"/>
    <mergeCell ref="G86:H86"/>
    <mergeCell ref="E87:F87"/>
    <mergeCell ref="G87:H87"/>
    <mergeCell ref="E94:F94"/>
    <mergeCell ref="G94:H94"/>
    <mergeCell ref="E95:F95"/>
    <mergeCell ref="G95:H95"/>
    <mergeCell ref="E96:F96"/>
    <mergeCell ref="G96:H96"/>
    <mergeCell ref="E91:F91"/>
    <mergeCell ref="G91:H91"/>
    <mergeCell ref="E92:F92"/>
    <mergeCell ref="G92:H92"/>
    <mergeCell ref="E93:F93"/>
    <mergeCell ref="G93:H93"/>
    <mergeCell ref="E100:F100"/>
    <mergeCell ref="G100:H100"/>
    <mergeCell ref="E101:F101"/>
    <mergeCell ref="G101:H101"/>
    <mergeCell ref="E102:F102"/>
    <mergeCell ref="G102:H102"/>
    <mergeCell ref="E97:F97"/>
    <mergeCell ref="G97:H97"/>
    <mergeCell ref="E98:F98"/>
    <mergeCell ref="G98:H98"/>
    <mergeCell ref="E99:F99"/>
    <mergeCell ref="G99:H99"/>
    <mergeCell ref="E106:F106"/>
    <mergeCell ref="G106:H106"/>
    <mergeCell ref="E107:F107"/>
    <mergeCell ref="G107:H107"/>
    <mergeCell ref="E108:F108"/>
    <mergeCell ref="G108:H108"/>
    <mergeCell ref="E103:F103"/>
    <mergeCell ref="G103:H103"/>
    <mergeCell ref="E104:F104"/>
    <mergeCell ref="G104:H104"/>
    <mergeCell ref="E105:F105"/>
    <mergeCell ref="G105:H105"/>
    <mergeCell ref="A355:I355"/>
    <mergeCell ref="A356:B356"/>
    <mergeCell ref="C356:I356"/>
    <mergeCell ref="A357:B357"/>
    <mergeCell ref="A358:B358"/>
    <mergeCell ref="C358:I365"/>
    <mergeCell ref="A366:B366"/>
    <mergeCell ref="E368:F368"/>
    <mergeCell ref="G368:H368"/>
    <mergeCell ref="E369:F369"/>
    <mergeCell ref="G369:H369"/>
    <mergeCell ref="E370:F370"/>
    <mergeCell ref="G370:H370"/>
    <mergeCell ref="E371:F371"/>
    <mergeCell ref="G371:H371"/>
    <mergeCell ref="E372:F372"/>
    <mergeCell ref="G372:H372"/>
    <mergeCell ref="E373:F373"/>
    <mergeCell ref="G373:H373"/>
    <mergeCell ref="E374:F374"/>
    <mergeCell ref="G374:H374"/>
    <mergeCell ref="E375:F375"/>
    <mergeCell ref="G375:H375"/>
    <mergeCell ref="E376:F376"/>
    <mergeCell ref="G376:H376"/>
    <mergeCell ref="E377:F377"/>
    <mergeCell ref="G377:H377"/>
    <mergeCell ref="E378:F378"/>
    <mergeCell ref="G378:H378"/>
    <mergeCell ref="E379:F379"/>
    <mergeCell ref="G379:H379"/>
    <mergeCell ref="E380:F380"/>
    <mergeCell ref="G380:H380"/>
    <mergeCell ref="E381:F381"/>
    <mergeCell ref="G381:H381"/>
    <mergeCell ref="E382:F382"/>
    <mergeCell ref="G382:H382"/>
    <mergeCell ref="E383:F383"/>
    <mergeCell ref="G383:H383"/>
    <mergeCell ref="E384:F384"/>
    <mergeCell ref="G384:H384"/>
    <mergeCell ref="E385:F385"/>
    <mergeCell ref="G385:H385"/>
    <mergeCell ref="E386:F386"/>
    <mergeCell ref="G386:H386"/>
    <mergeCell ref="E387:F387"/>
    <mergeCell ref="G387:H387"/>
    <mergeCell ref="E388:F388"/>
    <mergeCell ref="G388:H388"/>
    <mergeCell ref="E389:F389"/>
    <mergeCell ref="G389:H389"/>
    <mergeCell ref="E390:F390"/>
    <mergeCell ref="G390:H390"/>
    <mergeCell ref="E391:F391"/>
    <mergeCell ref="G391:H391"/>
    <mergeCell ref="E392:F392"/>
    <mergeCell ref="G392:H392"/>
    <mergeCell ref="E393:F393"/>
    <mergeCell ref="G393:H393"/>
    <mergeCell ref="G400:H400"/>
    <mergeCell ref="E401:F401"/>
    <mergeCell ref="G401:H401"/>
    <mergeCell ref="E402:F402"/>
    <mergeCell ref="G402:H402"/>
    <mergeCell ref="E403:F403"/>
    <mergeCell ref="G403:H403"/>
    <mergeCell ref="E394:F394"/>
    <mergeCell ref="G394:H394"/>
    <mergeCell ref="E395:F395"/>
    <mergeCell ref="G395:H395"/>
    <mergeCell ref="E396:F396"/>
    <mergeCell ref="G396:H396"/>
    <mergeCell ref="E397:F397"/>
    <mergeCell ref="G397:H397"/>
    <mergeCell ref="E398:F398"/>
    <mergeCell ref="G398:H398"/>
    <mergeCell ref="G130:H130"/>
    <mergeCell ref="G189:H189"/>
    <mergeCell ref="G248:H248"/>
    <mergeCell ref="G307:H307"/>
    <mergeCell ref="G366:H366"/>
    <mergeCell ref="A413:B413"/>
    <mergeCell ref="D413:E413"/>
    <mergeCell ref="F413:G413"/>
    <mergeCell ref="H413:I413"/>
    <mergeCell ref="A408:B408"/>
    <mergeCell ref="D408:E408"/>
    <mergeCell ref="F408:G408"/>
    <mergeCell ref="H408:I408"/>
    <mergeCell ref="A409:B409"/>
    <mergeCell ref="D409:E409"/>
    <mergeCell ref="F409:G409"/>
    <mergeCell ref="H409:I409"/>
    <mergeCell ref="A412:B412"/>
    <mergeCell ref="D412:E412"/>
    <mergeCell ref="F412:G412"/>
    <mergeCell ref="H412:I412"/>
    <mergeCell ref="E399:F399"/>
    <mergeCell ref="G399:H399"/>
    <mergeCell ref="E400:F400"/>
  </mergeCells>
  <conditionalFormatting sqref="E311:H344 E15:H49 E74:H108 E133:H167 E192:H226 E251:H285 G310:H344">
    <cfRule type="cellIs" dxfId="61" priority="20" operator="equal">
      <formula>0</formula>
    </cfRule>
  </conditionalFormatting>
  <conditionalFormatting sqref="E369:H403">
    <cfRule type="cellIs" dxfId="60" priority="14" operator="equal">
      <formula>0</formula>
    </cfRule>
  </conditionalFormatting>
  <conditionalFormatting sqref="G369:H403">
    <cfRule type="cellIs" dxfId="59" priority="13" operator="equal">
      <formula>0</formula>
    </cfRule>
  </conditionalFormatting>
  <conditionalFormatting sqref="E310:F344">
    <cfRule type="cellIs" dxfId="58" priority="11" operator="equal">
      <formula>0</formula>
    </cfRule>
  </conditionalFormatting>
  <conditionalFormatting sqref="I15:I49 I74:I108 I133:I167 I192:I226 I251:I285 I310:I344 I369:I403">
    <cfRule type="cellIs" dxfId="57" priority="9" operator="equal">
      <formula>"nem vizsgázott"</formula>
    </cfRule>
    <cfRule type="cellIs" dxfId="56" priority="10" operator="equal">
      <formula>"elégtelen (1)"</formula>
    </cfRule>
  </conditionalFormatting>
  <conditionalFormatting sqref="E15:H49 E74:H108 E133:H167 E192:H226 E251:H285 E369:H403 E310:H344">
    <cfRule type="cellIs" dxfId="55" priority="8" operator="equal">
      <formula>"n"</formula>
    </cfRule>
  </conditionalFormatting>
  <conditionalFormatting sqref="G15:H49 G74:H108 G133:H167 G192:H226 G251:H285 G369:H403 G310:H344">
    <cfRule type="cellIs" dxfId="54" priority="7" operator="equal">
      <formula>1</formula>
    </cfRule>
  </conditionalFormatting>
  <conditionalFormatting sqref="E428:H462">
    <cfRule type="cellIs" dxfId="53" priority="6" operator="equal">
      <formula>0</formula>
    </cfRule>
  </conditionalFormatting>
  <conditionalFormatting sqref="G428:H461">
    <cfRule type="cellIs" dxfId="52" priority="5" operator="equal">
      <formula>0</formula>
    </cfRule>
  </conditionalFormatting>
  <conditionalFormatting sqref="I428:I462">
    <cfRule type="cellIs" dxfId="51" priority="3" operator="equal">
      <formula>"nem vizsgázott"</formula>
    </cfRule>
    <cfRule type="cellIs" dxfId="50" priority="4" operator="equal">
      <formula>"elégtelen (1)"</formula>
    </cfRule>
  </conditionalFormatting>
  <conditionalFormatting sqref="E428:H462">
    <cfRule type="cellIs" dxfId="49" priority="2" operator="equal">
      <formula>"n"</formula>
    </cfRule>
  </conditionalFormatting>
  <conditionalFormatting sqref="G428:H462">
    <cfRule type="cellIs" dxfId="48" priority="1" operator="equal">
      <formula>1</formula>
    </cfRule>
  </conditionalFormatting>
  <pageMargins left="0.39370078740157483" right="0.39370078740157483" top="0.74803149606299213" bottom="0.39370078740157483" header="0.31496062992125984" footer="0.31496062992125984"/>
  <pageSetup paperSize="9" orientation="portrait" blackAndWhite="1" r:id="rId1"/>
  <headerFooter>
    <oddHeader>&amp;C&amp;"Times New Roman,Normál"VIZSGAFELADATONKÉNTIOSZTÁLYOZÓ ÍV</oddHeader>
  </headerFooter>
  <rowBreaks count="7" manualBreakCount="7">
    <brk id="59" max="8" man="1"/>
    <brk id="118" max="8" man="1"/>
    <brk id="177" max="8" man="1"/>
    <brk id="236" max="8" man="1"/>
    <brk id="295" max="8" man="1"/>
    <brk id="354" max="8" man="1"/>
    <brk id="413" max="8"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A354"/>
  <sheetViews>
    <sheetView zoomScaleNormal="100" workbookViewId="0">
      <selection activeCell="A4" sqref="A4:B4"/>
    </sheetView>
  </sheetViews>
  <sheetFormatPr defaultRowHeight="15" x14ac:dyDescent="0.25"/>
  <cols>
    <col min="1" max="1" width="4.5703125" style="5" customWidth="1"/>
    <col min="2" max="2" width="12.42578125" style="5" customWidth="1"/>
    <col min="3" max="3" width="20.85546875" style="5" customWidth="1"/>
    <col min="4" max="4" width="8.7109375" style="5" customWidth="1"/>
    <col min="5" max="5" width="7" style="6" customWidth="1"/>
    <col min="6" max="8" width="9.140625" style="6" customWidth="1"/>
    <col min="9" max="9" width="13.5703125" style="6" customWidth="1"/>
    <col min="10" max="10" width="0" style="6" hidden="1" customWidth="1"/>
    <col min="11" max="12" width="0" style="5" hidden="1" customWidth="1"/>
    <col min="13" max="15" width="0" style="88" hidden="1" customWidth="1"/>
    <col min="16" max="36" width="0" style="5" hidden="1" customWidth="1"/>
    <col min="37" max="16384" width="9.140625" style="5"/>
  </cols>
  <sheetData>
    <row r="1" spans="1:27" x14ac:dyDescent="0.25">
      <c r="A1" s="669" t="str">
        <f>CONCATENATE('Vizsgaszerv adatai'!A3,"      ",'Szakképesítés adatai'!A$60)</f>
        <v>Aranykalászos gazda      Szóbeli vizsga</v>
      </c>
      <c r="B1" s="669"/>
      <c r="C1" s="669"/>
      <c r="D1" s="669"/>
      <c r="E1" s="669"/>
      <c r="F1" s="669"/>
      <c r="G1" s="669"/>
      <c r="H1" s="669"/>
      <c r="I1" s="669"/>
      <c r="AA1" s="457" t="s">
        <v>7840</v>
      </c>
    </row>
    <row r="2" spans="1:27" ht="30.75" customHeight="1" x14ac:dyDescent="0.25">
      <c r="A2" s="808" t="s">
        <v>7465</v>
      </c>
      <c r="B2" s="808"/>
      <c r="C2" s="809" t="str">
        <f>CONCATENATE('Vizsgaszerv adatai'!C$170,"  ",'Vizsgaszerv adatai'!C$172,"  ",'Vizsgaszerv adatai'!C$178,";  ",'Vizsgaszerv adatai'!C$180)</f>
        <v xml:space="preserve">Arany János Mezőgazdasági Iskola  1122 Budapest, Levendula út 25.  ;  </v>
      </c>
      <c r="D2" s="809"/>
      <c r="E2" s="809"/>
      <c r="F2" s="809"/>
      <c r="G2" s="809"/>
      <c r="H2" s="809"/>
      <c r="I2" s="809"/>
    </row>
    <row r="3" spans="1:27" ht="7.5" customHeight="1" x14ac:dyDescent="0.25">
      <c r="A3" s="733"/>
      <c r="B3" s="733"/>
    </row>
    <row r="4" spans="1:27" ht="27" customHeight="1" x14ac:dyDescent="0.25">
      <c r="A4" s="805" t="s">
        <v>7464</v>
      </c>
      <c r="B4" s="805"/>
      <c r="C4" s="806" t="str">
        <f>'Szakképesítés adatai'!B$63</f>
        <v>A szóbeli vizsgafeladat központilag összeállított vizsgakérdései a 4. Szakmai követelmények pontban szereplő „Állattartás” szakmai követelménymodul témaköreit tartalmazzák.</v>
      </c>
      <c r="D4" s="806"/>
      <c r="E4" s="806"/>
      <c r="F4" s="806"/>
      <c r="G4" s="806"/>
      <c r="H4" s="806"/>
      <c r="I4" s="806"/>
    </row>
    <row r="5" spans="1:27" x14ac:dyDescent="0.25">
      <c r="C5" s="806"/>
      <c r="D5" s="806"/>
      <c r="E5" s="806"/>
      <c r="F5" s="806"/>
      <c r="G5" s="806"/>
      <c r="H5" s="806"/>
      <c r="I5" s="806"/>
    </row>
    <row r="6" spans="1:27" x14ac:dyDescent="0.25">
      <c r="C6" s="806"/>
      <c r="D6" s="806"/>
      <c r="E6" s="806"/>
      <c r="F6" s="806"/>
      <c r="G6" s="806"/>
      <c r="H6" s="806"/>
      <c r="I6" s="806"/>
    </row>
    <row r="7" spans="1:27" x14ac:dyDescent="0.25">
      <c r="C7" s="806"/>
      <c r="D7" s="806"/>
      <c r="E7" s="806"/>
      <c r="F7" s="806"/>
      <c r="G7" s="806"/>
      <c r="H7" s="806"/>
      <c r="I7" s="806"/>
    </row>
    <row r="8" spans="1:27" x14ac:dyDescent="0.25">
      <c r="C8" s="806"/>
      <c r="D8" s="806"/>
      <c r="E8" s="806"/>
      <c r="F8" s="806"/>
      <c r="G8" s="806"/>
      <c r="H8" s="806"/>
      <c r="I8" s="806"/>
    </row>
    <row r="9" spans="1:27" x14ac:dyDescent="0.25">
      <c r="C9" s="806"/>
      <c r="D9" s="806"/>
      <c r="E9" s="806"/>
      <c r="F9" s="806"/>
      <c r="G9" s="806"/>
      <c r="H9" s="806"/>
      <c r="I9" s="806"/>
    </row>
    <row r="10" spans="1:27" x14ac:dyDescent="0.25">
      <c r="C10" s="806"/>
      <c r="D10" s="806"/>
      <c r="E10" s="806"/>
      <c r="F10" s="806"/>
      <c r="G10" s="806"/>
      <c r="H10" s="806"/>
      <c r="I10" s="806"/>
    </row>
    <row r="11" spans="1:27" x14ac:dyDescent="0.25">
      <c r="C11" s="806"/>
      <c r="D11" s="806"/>
      <c r="E11" s="806"/>
      <c r="F11" s="806"/>
      <c r="G11" s="806"/>
      <c r="H11" s="806"/>
      <c r="I11" s="806"/>
    </row>
    <row r="12" spans="1:27" ht="15" customHeight="1" x14ac:dyDescent="0.25">
      <c r="A12" s="807" t="s">
        <v>7500</v>
      </c>
      <c r="B12" s="807"/>
      <c r="C12" s="123">
        <f>'Szakképesítés adatai'!J$63</f>
        <v>25</v>
      </c>
      <c r="D12" s="120" t="s">
        <v>7501</v>
      </c>
      <c r="E12" s="123">
        <f>'Szakképesítés adatai'!K$63</f>
        <v>15</v>
      </c>
      <c r="F12" s="121" t="s">
        <v>7502</v>
      </c>
      <c r="G12" s="123">
        <f>'Szakképesítés adatai'!L$63</f>
        <v>10</v>
      </c>
      <c r="H12" s="122" t="s">
        <v>7503</v>
      </c>
      <c r="I12" s="124">
        <f>'Szakképesítés adatai'!M$63</f>
        <v>15</v>
      </c>
      <c r="K12" s="5">
        <f>IF(I12="-",0,I12)</f>
        <v>15</v>
      </c>
    </row>
    <row r="13" spans="1:27" ht="9" customHeight="1" thickBot="1" x14ac:dyDescent="0.3">
      <c r="A13" s="111"/>
      <c r="B13" s="111"/>
      <c r="C13" s="116"/>
      <c r="D13" s="112"/>
      <c r="E13" s="115"/>
      <c r="F13" s="102"/>
      <c r="G13" s="115"/>
      <c r="H13" s="113"/>
      <c r="I13" s="114"/>
    </row>
    <row r="14" spans="1:27" ht="24.75" thickBot="1" x14ac:dyDescent="0.3">
      <c r="A14" s="562" t="s">
        <v>7466</v>
      </c>
      <c r="B14" s="563" t="s">
        <v>7467</v>
      </c>
      <c r="C14" s="563" t="s">
        <v>7468</v>
      </c>
      <c r="D14" s="563" t="s">
        <v>7469</v>
      </c>
      <c r="E14" s="563" t="s">
        <v>7473</v>
      </c>
      <c r="F14" s="563" t="s">
        <v>7471</v>
      </c>
      <c r="G14" s="563" t="s">
        <v>7474</v>
      </c>
      <c r="H14" s="563" t="s">
        <v>7471</v>
      </c>
      <c r="I14" s="564" t="s">
        <v>7472</v>
      </c>
      <c r="J14" s="103"/>
      <c r="M14" s="86"/>
      <c r="N14" s="86"/>
      <c r="O14" s="105"/>
    </row>
    <row r="15" spans="1:27" ht="12.2" customHeight="1" x14ac:dyDescent="0.25">
      <c r="A15" s="433">
        <v>1</v>
      </c>
      <c r="B15" s="240" t="str">
        <f>IF(C$4="-","--",IF(Nevek!E3="","--",CONCATENATE(Nevek!B3,"/",Nevek!C3,"/",Nevek!D3)))</f>
        <v>74057/1/2020</v>
      </c>
      <c r="C15" s="240" t="str">
        <f>IF(C$4="-","--",IF(Nevek!E3="","--",Nevek!E3))</f>
        <v>Nagyné Balogh Emília</v>
      </c>
      <c r="D15" s="438">
        <f>IF(C$4="-","--",IF(Nevek!E3="","--",Nevek!J3))</f>
        <v>0</v>
      </c>
      <c r="E15" s="438">
        <f>IF(C15="--","--",IF('Részletes oszt ív'!AA8="","",'Részletes oszt ív'!AA8))</f>
        <v>10</v>
      </c>
      <c r="F15" s="438">
        <f>IF(C15="--","--",IF('Részletes oszt ív'!AB8="","",'Részletes oszt ív'!AB8))</f>
        <v>5</v>
      </c>
      <c r="G15" s="438" t="str">
        <f>IF(C15="--","--",IF('Részletes oszt ív'!AC8="","",'Részletes oszt ív'!AC8))</f>
        <v/>
      </c>
      <c r="H15" s="438" t="str">
        <f>IF(C15="--","--",IF('Részletes oszt ív'!AD8="","",'Részletes oszt ív'!AD8))</f>
        <v/>
      </c>
      <c r="I15" s="238" t="str">
        <f>IF(C$4="-","--",IF(C15="--","--",IF(E15="","",IF(E15="n","nem vizsgázott",CONCATENATE(N15," (",M15,")")))))</f>
        <v>jeles (5)</v>
      </c>
      <c r="K15" s="5">
        <f>(IF(M15="",0,IF(M15="--",0,M15))*K$12)/100</f>
        <v>0.75</v>
      </c>
      <c r="M15" s="86">
        <f>IF(F15="--","",IF(H$15="",F15,ROUND(((F$15+H$15)/2),0)))</f>
        <v>5</v>
      </c>
      <c r="N15" s="86" t="str">
        <f>IF(F15="--","",VLOOKUP(M15,$P$15:$Q$19,2))</f>
        <v>jeles</v>
      </c>
      <c r="O15" s="106"/>
      <c r="P15" s="26">
        <v>1</v>
      </c>
      <c r="Q15" s="26" t="s">
        <v>7475</v>
      </c>
    </row>
    <row r="16" spans="1:27" ht="12.2" customHeight="1" x14ac:dyDescent="0.25">
      <c r="A16" s="435">
        <v>2</v>
      </c>
      <c r="B16" s="419" t="str">
        <f>IF(C$4="-","--",IF(Nevek!E4="","--",CONCATENATE(Nevek!B4,"/",Nevek!C4,"/",Nevek!D4)))</f>
        <v>74057/2/2020</v>
      </c>
      <c r="C16" s="117" t="str">
        <f>IF(C$4="-","--",IF(Nevek!E4="","--",Nevek!E4))</f>
        <v>b</v>
      </c>
      <c r="D16" s="440">
        <f>IF(C$4="-","--",IF(Nevek!E4="","--",Nevek!J4))</f>
        <v>0</v>
      </c>
      <c r="E16" s="437">
        <f>IF(C16="--","--",IF('Részletes oszt ív'!AA9="","",'Részletes oszt ív'!AA9))</f>
        <v>11</v>
      </c>
      <c r="F16" s="437">
        <f>IF(C16="--","--",IF('Részletes oszt ív'!AB9="","",'Részletes oszt ív'!AB9))</f>
        <v>4</v>
      </c>
      <c r="G16" s="437" t="str">
        <f>IF(C16="--","--",IF('Részletes oszt ív'!AC9="","",'Részletes oszt ív'!AC9))</f>
        <v/>
      </c>
      <c r="H16" s="437" t="str">
        <f>IF(C16="--","--",IF('Részletes oszt ív'!AD9="","",'Részletes oszt ív'!AD9))</f>
        <v/>
      </c>
      <c r="I16" s="239" t="str">
        <f t="shared" ref="I16:I49" si="0">IF(C$4="-","--",IF(C16="--","--",IF(E16="","",IF(E16="n","nem vizsgázott",CONCATENATE(N16," (",M16,")")))))</f>
        <v>jó (4)</v>
      </c>
      <c r="K16" s="5">
        <f t="shared" ref="K16:K49" si="1">(IF(M16="",0,IF(M16="--",0,M16))*K$12)/100</f>
        <v>0.6</v>
      </c>
      <c r="M16" s="86">
        <f t="shared" ref="M16:M49" si="2">IF(F16="--","",IF(H$15="",F16,ROUND(((F$15+H$15)/2),0)))</f>
        <v>4</v>
      </c>
      <c r="N16" s="86" t="str">
        <f t="shared" ref="N16:N49" si="3">IF(F16="--","",VLOOKUP(M16,$P$15:$Q$19,2))</f>
        <v>jó</v>
      </c>
      <c r="O16" s="106"/>
      <c r="P16" s="26">
        <v>2</v>
      </c>
      <c r="Q16" s="26" t="s">
        <v>7476</v>
      </c>
    </row>
    <row r="17" spans="1:17" ht="12.2" customHeight="1" x14ac:dyDescent="0.25">
      <c r="A17" s="435">
        <v>3</v>
      </c>
      <c r="B17" s="419" t="str">
        <f>IF(C$4="-","--",IF(Nevek!E5="","--",CONCATENATE(Nevek!B5,"/",Nevek!C5,"/",Nevek!D5)))</f>
        <v>74057/3/2020</v>
      </c>
      <c r="C17" s="117" t="str">
        <f>IF(C$4="-","--",IF(Nevek!E5="","--",Nevek!E5))</f>
        <v>c</v>
      </c>
      <c r="D17" s="440">
        <f>IF(C$4="-","--",IF(Nevek!E5="","--",Nevek!J5))</f>
        <v>0</v>
      </c>
      <c r="E17" s="437">
        <f>IF(C17="--","--",IF('Részletes oszt ív'!AA10="","",'Részletes oszt ív'!AA10))</f>
        <v>12</v>
      </c>
      <c r="F17" s="437">
        <f>IF(C17="--","--",IF('Részletes oszt ív'!AB10="","",'Részletes oszt ív'!AB10))</f>
        <v>3</v>
      </c>
      <c r="G17" s="437" t="str">
        <f>IF(C17="--","--",IF('Részletes oszt ív'!AC10="","",'Részletes oszt ív'!AC10))</f>
        <v/>
      </c>
      <c r="H17" s="437" t="str">
        <f>IF(C17="--","--",IF('Részletes oszt ív'!AD10="","",'Részletes oszt ív'!AD10))</f>
        <v/>
      </c>
      <c r="I17" s="239" t="str">
        <f t="shared" si="0"/>
        <v>közepes (3)</v>
      </c>
      <c r="K17" s="5">
        <f t="shared" si="1"/>
        <v>0.45</v>
      </c>
      <c r="M17" s="86">
        <f t="shared" si="2"/>
        <v>3</v>
      </c>
      <c r="N17" s="86" t="str">
        <f t="shared" si="3"/>
        <v>közepes</v>
      </c>
      <c r="O17" s="106"/>
      <c r="P17" s="26">
        <v>3</v>
      </c>
      <c r="Q17" s="26" t="s">
        <v>7477</v>
      </c>
    </row>
    <row r="18" spans="1:17" ht="12.2" customHeight="1" x14ac:dyDescent="0.25">
      <c r="A18" s="435">
        <v>4</v>
      </c>
      <c r="B18" s="419" t="str">
        <f>IF(C$4="-","--",IF(Nevek!E6="","--",CONCATENATE(Nevek!B6,"/",Nevek!C6,"/",Nevek!D6)))</f>
        <v>74057/4/2020</v>
      </c>
      <c r="C18" s="117" t="str">
        <f>IF(C$4="-","--",IF(Nevek!E6="","--",Nevek!E6))</f>
        <v>d</v>
      </c>
      <c r="D18" s="440">
        <f>IF(C$4="-","--",IF(Nevek!E6="","--",Nevek!J6))</f>
        <v>0</v>
      </c>
      <c r="E18" s="437">
        <f>IF(C18="--","--",IF('Részletes oszt ív'!AA11="","",'Részletes oszt ív'!AA11))</f>
        <v>13</v>
      </c>
      <c r="F18" s="437">
        <f>IF(C18="--","--",IF('Részletes oszt ív'!AB11="","",'Részletes oszt ív'!AB11))</f>
        <v>2</v>
      </c>
      <c r="G18" s="437" t="str">
        <f>IF(C18="--","--",IF('Részletes oszt ív'!AC11="","",'Részletes oszt ív'!AC11))</f>
        <v/>
      </c>
      <c r="H18" s="437" t="str">
        <f>IF(C18="--","--",IF('Részletes oszt ív'!AD11="","",'Részletes oszt ív'!AD11))</f>
        <v/>
      </c>
      <c r="I18" s="239" t="str">
        <f t="shared" si="0"/>
        <v>elégséges (2)</v>
      </c>
      <c r="K18" s="5">
        <f t="shared" si="1"/>
        <v>0.3</v>
      </c>
      <c r="M18" s="86">
        <f t="shared" si="2"/>
        <v>2</v>
      </c>
      <c r="N18" s="86" t="str">
        <f t="shared" si="3"/>
        <v>elégséges</v>
      </c>
      <c r="O18" s="106"/>
      <c r="P18" s="26">
        <v>4</v>
      </c>
      <c r="Q18" s="26" t="s">
        <v>7478</v>
      </c>
    </row>
    <row r="19" spans="1:17" ht="12.2" customHeight="1" x14ac:dyDescent="0.25">
      <c r="A19" s="435">
        <v>5</v>
      </c>
      <c r="B19" s="419" t="str">
        <f>IF(C$4="-","--",IF(Nevek!E7="","--",CONCATENATE(Nevek!B7,"/",Nevek!C7,"/",Nevek!D7)))</f>
        <v>74057/5/2020</v>
      </c>
      <c r="C19" s="117" t="str">
        <f>IF(C$4="-","--",IF(Nevek!E7="","--",Nevek!E7))</f>
        <v>e</v>
      </c>
      <c r="D19" s="440">
        <f>IF(C$4="-","--",IF(Nevek!E7="","--",Nevek!J7))</f>
        <v>0</v>
      </c>
      <c r="E19" s="437">
        <f>IF(C19="--","--",IF('Részletes oszt ív'!AA12="","",'Részletes oszt ív'!AA12))</f>
        <v>14</v>
      </c>
      <c r="F19" s="437">
        <f>IF(C19="--","--",IF('Részletes oszt ív'!AB12="","",'Részletes oszt ív'!AB12))</f>
        <v>1</v>
      </c>
      <c r="G19" s="437" t="str">
        <f>IF(C19="--","--",IF('Részletes oszt ív'!AC12="","",'Részletes oszt ív'!AC12))</f>
        <v/>
      </c>
      <c r="H19" s="437" t="str">
        <f>IF(C19="--","--",IF('Részletes oszt ív'!AD12="","",'Részletes oszt ív'!AD12))</f>
        <v/>
      </c>
      <c r="I19" s="239" t="str">
        <f t="shared" si="0"/>
        <v>elégtelen (1)</v>
      </c>
      <c r="K19" s="5">
        <f t="shared" si="1"/>
        <v>0.15</v>
      </c>
      <c r="M19" s="86">
        <f t="shared" si="2"/>
        <v>1</v>
      </c>
      <c r="N19" s="86" t="str">
        <f t="shared" si="3"/>
        <v>elégtelen</v>
      </c>
      <c r="O19" s="106"/>
      <c r="P19" s="26">
        <v>5</v>
      </c>
      <c r="Q19" s="26" t="s">
        <v>7479</v>
      </c>
    </row>
    <row r="20" spans="1:17" ht="12.2" customHeight="1" x14ac:dyDescent="0.25">
      <c r="A20" s="435">
        <v>6</v>
      </c>
      <c r="B20" s="419" t="str">
        <f>IF(C$4="-","--",IF(Nevek!E8="","--",CONCATENATE(Nevek!B8,"/",Nevek!C8,"/",Nevek!D8)))</f>
        <v>74057/6/2020</v>
      </c>
      <c r="C20" s="117" t="str">
        <f>IF(C$4="-","--",IF(Nevek!E8="","--",Nevek!E8))</f>
        <v>f</v>
      </c>
      <c r="D20" s="440">
        <f>IF(C$4="-","--",IF(Nevek!E8="","--",Nevek!J8))</f>
        <v>0</v>
      </c>
      <c r="E20" s="437">
        <f>IF(C20="--","--",IF('Részletes oszt ív'!AA13="","",'Részletes oszt ív'!AA13))</f>
        <v>15</v>
      </c>
      <c r="F20" s="437">
        <f>IF(C20="--","--",IF('Részletes oszt ív'!AB13="","",'Részletes oszt ív'!AB13))</f>
        <v>4</v>
      </c>
      <c r="G20" s="437" t="str">
        <f>IF(C20="--","--",IF('Részletes oszt ív'!AC13="","",'Részletes oszt ív'!AC13))</f>
        <v/>
      </c>
      <c r="H20" s="437" t="str">
        <f>IF(C20="--","--",IF('Részletes oszt ív'!AD13="","",'Részletes oszt ív'!AD13))</f>
        <v/>
      </c>
      <c r="I20" s="239" t="str">
        <f t="shared" si="0"/>
        <v>jó (4)</v>
      </c>
      <c r="K20" s="5">
        <f t="shared" si="1"/>
        <v>0.6</v>
      </c>
      <c r="M20" s="86">
        <f t="shared" si="2"/>
        <v>4</v>
      </c>
      <c r="N20" s="86" t="str">
        <f t="shared" si="3"/>
        <v>jó</v>
      </c>
      <c r="O20" s="104"/>
    </row>
    <row r="21" spans="1:17" ht="12.2" customHeight="1" x14ac:dyDescent="0.25">
      <c r="A21" s="435">
        <v>7</v>
      </c>
      <c r="B21" s="419" t="str">
        <f>IF(C$4="-","--",IF(Nevek!E9="","--",CONCATENATE(Nevek!B9,"/",Nevek!C9,"/",Nevek!D9)))</f>
        <v>74057/7/2020</v>
      </c>
      <c r="C21" s="117" t="str">
        <f>IF(C$4="-","--",IF(Nevek!E9="","--",Nevek!E9))</f>
        <v>h</v>
      </c>
      <c r="D21" s="440">
        <f>IF(C$4="-","--",IF(Nevek!E9="","--",Nevek!J9))</f>
        <v>0</v>
      </c>
      <c r="E21" s="437" t="str">
        <f>IF(C21="--","--",IF('Részletes oszt ív'!AA14="","",'Részletes oszt ív'!AA14))</f>
        <v>V</v>
      </c>
      <c r="F21" s="437">
        <f>IF(C21="--","--",IF('Részletes oszt ív'!AB14="","",'Részletes oszt ív'!AB14))</f>
        <v>5</v>
      </c>
      <c r="G21" s="437" t="str">
        <f>IF(C21="--","--",IF('Részletes oszt ív'!AC14="","",'Részletes oszt ív'!AC14))</f>
        <v/>
      </c>
      <c r="H21" s="437" t="str">
        <f>IF(C21="--","--",IF('Részletes oszt ív'!AD14="","",'Részletes oszt ív'!AD14))</f>
        <v/>
      </c>
      <c r="I21" s="239" t="str">
        <f t="shared" si="0"/>
        <v>jeles (5)</v>
      </c>
      <c r="K21" s="5">
        <f t="shared" si="1"/>
        <v>0.75</v>
      </c>
      <c r="M21" s="86">
        <f t="shared" si="2"/>
        <v>5</v>
      </c>
      <c r="N21" s="86" t="str">
        <f t="shared" si="3"/>
        <v>jeles</v>
      </c>
      <c r="O21" s="104"/>
    </row>
    <row r="22" spans="1:17" ht="12.2" customHeight="1" x14ac:dyDescent="0.25">
      <c r="A22" s="435">
        <v>8</v>
      </c>
      <c r="B22" s="419" t="str">
        <f>IF(C$4="-","--",IF(Nevek!E10="","--",CONCATENATE(Nevek!B10,"/",Nevek!C10,"/",Nevek!D10)))</f>
        <v>74057/8/2020</v>
      </c>
      <c r="C22" s="117" t="str">
        <f>IF(C$4="-","--",IF(Nevek!E10="","--",Nevek!E10))</f>
        <v>hh</v>
      </c>
      <c r="D22" s="440">
        <f>IF(C$4="-","--",IF(Nevek!E10="","--",Nevek!J10))</f>
        <v>0</v>
      </c>
      <c r="E22" s="437">
        <f>IF(C22="--","--",IF('Részletes oszt ív'!AA15="","",'Részletes oszt ív'!AA15))</f>
        <v>3</v>
      </c>
      <c r="F22" s="437">
        <f>IF(C22="--","--",IF('Részletes oszt ív'!AB15="","",'Részletes oszt ív'!AB15))</f>
        <v>5</v>
      </c>
      <c r="G22" s="437" t="str">
        <f>IF(C22="--","--",IF('Részletes oszt ív'!AC15="","",'Részletes oszt ív'!AC15))</f>
        <v/>
      </c>
      <c r="H22" s="437" t="str">
        <f>IF(C22="--","--",IF('Részletes oszt ív'!AD15="","",'Részletes oszt ív'!AD15))</f>
        <v/>
      </c>
      <c r="I22" s="239" t="str">
        <f t="shared" si="0"/>
        <v>jeles (5)</v>
      </c>
      <c r="K22" s="5">
        <f t="shared" si="1"/>
        <v>0.75</v>
      </c>
      <c r="M22" s="86">
        <f t="shared" si="2"/>
        <v>5</v>
      </c>
      <c r="N22" s="86" t="str">
        <f t="shared" si="3"/>
        <v>jeles</v>
      </c>
      <c r="O22" s="104"/>
    </row>
    <row r="23" spans="1:17" ht="12.2" customHeight="1" x14ac:dyDescent="0.25">
      <c r="A23" s="435">
        <v>9</v>
      </c>
      <c r="B23" s="419" t="str">
        <f>IF(C$4="-","--",IF(Nevek!E11="","--",CONCATENATE(Nevek!B11,"/",Nevek!C11,"/",Nevek!D11)))</f>
        <v>74057/9/2020</v>
      </c>
      <c r="C23" s="117" t="str">
        <f>IF(C$4="-","--",IF(Nevek!E11="","--",Nevek!E11))</f>
        <v>i</v>
      </c>
      <c r="D23" s="440">
        <f>IF(C$4="-","--",IF(Nevek!E11="","--",Nevek!J11))</f>
        <v>0</v>
      </c>
      <c r="E23" s="437">
        <f>IF(C23="--","--",IF('Részletes oszt ív'!AA16="","",'Részletes oszt ív'!AA16))</f>
        <v>3</v>
      </c>
      <c r="F23" s="437">
        <f>IF(C23="--","--",IF('Részletes oszt ív'!AB16="","",'Részletes oszt ív'!AB16))</f>
        <v>3</v>
      </c>
      <c r="G23" s="437" t="str">
        <f>IF(C23="--","--",IF('Részletes oszt ív'!AC16="","",'Részletes oszt ív'!AC16))</f>
        <v/>
      </c>
      <c r="H23" s="437" t="str">
        <f>IF(C23="--","--",IF('Részletes oszt ív'!AD16="","",'Részletes oszt ív'!AD16))</f>
        <v/>
      </c>
      <c r="I23" s="239" t="str">
        <f t="shared" si="0"/>
        <v>közepes (3)</v>
      </c>
      <c r="K23" s="5">
        <f t="shared" si="1"/>
        <v>0.45</v>
      </c>
      <c r="M23" s="86">
        <f t="shared" si="2"/>
        <v>3</v>
      </c>
      <c r="N23" s="86" t="str">
        <f t="shared" si="3"/>
        <v>közepes</v>
      </c>
      <c r="O23" s="104"/>
    </row>
    <row r="24" spans="1:17" ht="12.2" customHeight="1" x14ac:dyDescent="0.25">
      <c r="A24" s="435">
        <v>10</v>
      </c>
      <c r="B24" s="419" t="str">
        <f>IF(C$4="-","--",IF(Nevek!E12="","--",CONCATENATE(Nevek!B12,"/",Nevek!C12,"/",Nevek!D12)))</f>
        <v>74057/10/2020</v>
      </c>
      <c r="C24" s="117" t="str">
        <f>IF(C$4="-","--",IF(Nevek!E12="","--",Nevek!E12))</f>
        <v>j</v>
      </c>
      <c r="D24" s="440">
        <f>IF(C$4="-","--",IF(Nevek!E12="","--",Nevek!J12))</f>
        <v>0</v>
      </c>
      <c r="E24" s="437" t="str">
        <f>IF(C24="--","--",IF('Részletes oszt ív'!AA17="","",'Részletes oszt ív'!AA17))</f>
        <v/>
      </c>
      <c r="F24" s="437" t="str">
        <f>IF(C24="--","--",IF('Részletes oszt ív'!AB17="","",'Részletes oszt ív'!AB17))</f>
        <v/>
      </c>
      <c r="G24" s="437" t="str">
        <f>IF(C24="--","--",IF('Részletes oszt ív'!AC17="","",'Részletes oszt ív'!AC17))</f>
        <v/>
      </c>
      <c r="H24" s="437" t="str">
        <f>IF(C24="--","--",IF('Részletes oszt ív'!AD17="","",'Részletes oszt ív'!AD17))</f>
        <v/>
      </c>
      <c r="I24" s="239" t="str">
        <f t="shared" si="0"/>
        <v/>
      </c>
      <c r="K24" s="5">
        <f t="shared" si="1"/>
        <v>0</v>
      </c>
      <c r="M24" s="86" t="str">
        <f t="shared" si="2"/>
        <v/>
      </c>
      <c r="N24" s="86" t="e">
        <f t="shared" si="3"/>
        <v>#N/A</v>
      </c>
      <c r="O24" s="104"/>
    </row>
    <row r="25" spans="1:17" ht="12.2" customHeight="1" x14ac:dyDescent="0.25">
      <c r="A25" s="435">
        <v>11</v>
      </c>
      <c r="B25" s="419" t="str">
        <f>IF(C$4="-","--",IF(Nevek!E13="","--",CONCATENATE(Nevek!B13,"/",Nevek!C13,"/",Nevek!D13)))</f>
        <v>74057/11/2020</v>
      </c>
      <c r="C25" s="117" t="str">
        <f>IF(C$4="-","--",IF(Nevek!E13="","--",Nevek!E13))</f>
        <v>k</v>
      </c>
      <c r="D25" s="440">
        <f>IF(C$4="-","--",IF(Nevek!E13="","--",Nevek!J13))</f>
        <v>0</v>
      </c>
      <c r="E25" s="437" t="str">
        <f>IF(C25="--","--",IF('Részletes oszt ív'!AA18="","",'Részletes oszt ív'!AA18))</f>
        <v/>
      </c>
      <c r="F25" s="437" t="str">
        <f>IF(C25="--","--",IF('Részletes oszt ív'!AB18="","",'Részletes oszt ív'!AB18))</f>
        <v/>
      </c>
      <c r="G25" s="437" t="str">
        <f>IF(C25="--","--",IF('Részletes oszt ív'!AC18="","",'Részletes oszt ív'!AC18))</f>
        <v/>
      </c>
      <c r="H25" s="437" t="str">
        <f>IF(C25="--","--",IF('Részletes oszt ív'!AD18="","",'Részletes oszt ív'!AD18))</f>
        <v/>
      </c>
      <c r="I25" s="239" t="str">
        <f t="shared" si="0"/>
        <v/>
      </c>
      <c r="K25" s="5">
        <f t="shared" si="1"/>
        <v>0</v>
      </c>
      <c r="M25" s="86" t="str">
        <f t="shared" si="2"/>
        <v/>
      </c>
      <c r="N25" s="86" t="e">
        <f t="shared" si="3"/>
        <v>#N/A</v>
      </c>
      <c r="O25" s="104"/>
    </row>
    <row r="26" spans="1:17" ht="12.2" customHeight="1" x14ac:dyDescent="0.25">
      <c r="A26" s="435">
        <v>12</v>
      </c>
      <c r="B26" s="419" t="str">
        <f>IF(C$4="-","--",IF(Nevek!E14="","--",CONCATENATE(Nevek!B14,"/",Nevek!C14,"/",Nevek!D14)))</f>
        <v>74057/12/2020</v>
      </c>
      <c r="C26" s="117" t="str">
        <f>IF(C$4="-","--",IF(Nevek!E14="","--",Nevek!E14))</f>
        <v>l</v>
      </c>
      <c r="D26" s="440">
        <f>IF(C$4="-","--",IF(Nevek!E14="","--",Nevek!J14))</f>
        <v>0</v>
      </c>
      <c r="E26" s="437" t="str">
        <f>IF(C26="--","--",IF('Részletes oszt ív'!AA19="","",'Részletes oszt ív'!AA19))</f>
        <v/>
      </c>
      <c r="F26" s="437" t="str">
        <f>IF(C26="--","--",IF('Részletes oszt ív'!AB19="","",'Részletes oszt ív'!AB19))</f>
        <v/>
      </c>
      <c r="G26" s="437" t="str">
        <f>IF(C26="--","--",IF('Részletes oszt ív'!AC19="","",'Részletes oszt ív'!AC19))</f>
        <v/>
      </c>
      <c r="H26" s="437" t="str">
        <f>IF(C26="--","--",IF('Részletes oszt ív'!AD19="","",'Részletes oszt ív'!AD19))</f>
        <v/>
      </c>
      <c r="I26" s="239" t="str">
        <f t="shared" si="0"/>
        <v/>
      </c>
      <c r="K26" s="5">
        <f t="shared" si="1"/>
        <v>0</v>
      </c>
      <c r="M26" s="86" t="str">
        <f t="shared" si="2"/>
        <v/>
      </c>
      <c r="N26" s="86" t="e">
        <f t="shared" si="3"/>
        <v>#N/A</v>
      </c>
      <c r="O26" s="104"/>
    </row>
    <row r="27" spans="1:17" ht="12.2" customHeight="1" x14ac:dyDescent="0.25">
      <c r="A27" s="435">
        <v>13</v>
      </c>
      <c r="B27" s="419" t="str">
        <f>IF(C$4="-","--",IF(Nevek!E15="","--",CONCATENATE(Nevek!B15,"/",Nevek!C15,"/",Nevek!D15)))</f>
        <v>74057/13/2020</v>
      </c>
      <c r="C27" s="117" t="str">
        <f>IF(C$4="-","--",IF(Nevek!E15="","--",Nevek!E15))</f>
        <v>m</v>
      </c>
      <c r="D27" s="440">
        <f>IF(C$4="-","--",IF(Nevek!E15="","--",Nevek!J15))</f>
        <v>0</v>
      </c>
      <c r="E27" s="437" t="str">
        <f>IF(C27="--","--",IF('Részletes oszt ív'!AA20="","",'Részletes oszt ív'!AA20))</f>
        <v/>
      </c>
      <c r="F27" s="437" t="str">
        <f>IF(C27="--","--",IF('Részletes oszt ív'!AB20="","",'Részletes oszt ív'!AB20))</f>
        <v/>
      </c>
      <c r="G27" s="437" t="str">
        <f>IF(C27="--","--",IF('Részletes oszt ív'!AC20="","",'Részletes oszt ív'!AC20))</f>
        <v/>
      </c>
      <c r="H27" s="437" t="str">
        <f>IF(C27="--","--",IF('Részletes oszt ív'!AD20="","",'Részletes oszt ív'!AD20))</f>
        <v/>
      </c>
      <c r="I27" s="239" t="str">
        <f t="shared" si="0"/>
        <v/>
      </c>
      <c r="K27" s="5">
        <f t="shared" si="1"/>
        <v>0</v>
      </c>
      <c r="M27" s="86" t="str">
        <f t="shared" si="2"/>
        <v/>
      </c>
      <c r="N27" s="86" t="e">
        <f t="shared" si="3"/>
        <v>#N/A</v>
      </c>
      <c r="O27" s="104"/>
    </row>
    <row r="28" spans="1:17" ht="12.2" customHeight="1" x14ac:dyDescent="0.25">
      <c r="A28" s="435">
        <v>14</v>
      </c>
      <c r="B28" s="419" t="str">
        <f>IF(C$4="-","--",IF(Nevek!E16="","--",CONCATENATE(Nevek!B16,"/",Nevek!C16,"/",Nevek!D16)))</f>
        <v>74057/14/2020</v>
      </c>
      <c r="C28" s="117" t="str">
        <f>IF(C$4="-","--",IF(Nevek!E16="","--",Nevek!E16))</f>
        <v>n</v>
      </c>
      <c r="D28" s="440">
        <f>IF(C$4="-","--",IF(Nevek!E16="","--",Nevek!J16))</f>
        <v>0</v>
      </c>
      <c r="E28" s="437" t="str">
        <f>IF(C28="--","--",IF('Részletes oszt ív'!AA21="","",'Részletes oszt ív'!AA21))</f>
        <v/>
      </c>
      <c r="F28" s="437" t="str">
        <f>IF(C28="--","--",IF('Részletes oszt ív'!AB21="","",'Részletes oszt ív'!AB21))</f>
        <v/>
      </c>
      <c r="G28" s="437" t="str">
        <f>IF(C28="--","--",IF('Részletes oszt ív'!AC21="","",'Részletes oszt ív'!AC21))</f>
        <v/>
      </c>
      <c r="H28" s="437" t="str">
        <f>IF(C28="--","--",IF('Részletes oszt ív'!AD21="","",'Részletes oszt ív'!AD21))</f>
        <v/>
      </c>
      <c r="I28" s="239" t="str">
        <f t="shared" si="0"/>
        <v/>
      </c>
      <c r="K28" s="5">
        <f t="shared" si="1"/>
        <v>0</v>
      </c>
      <c r="M28" s="86" t="str">
        <f t="shared" si="2"/>
        <v/>
      </c>
      <c r="N28" s="86" t="e">
        <f t="shared" si="3"/>
        <v>#N/A</v>
      </c>
      <c r="O28" s="104"/>
    </row>
    <row r="29" spans="1:17" ht="12.2" customHeight="1" x14ac:dyDescent="0.25">
      <c r="A29" s="435">
        <v>15</v>
      </c>
      <c r="B29" s="419" t="str">
        <f>IF(C$4="-","--",IF(Nevek!E17="","--",CONCATENATE(Nevek!B17,"/",Nevek!C17,"/",Nevek!D17)))</f>
        <v>74057/15/2020</v>
      </c>
      <c r="C29" s="117" t="str">
        <f>IF(C$4="-","--",IF(Nevek!E17="","--",Nevek!E17))</f>
        <v>o</v>
      </c>
      <c r="D29" s="440">
        <f>IF(C$4="-","--",IF(Nevek!E17="","--",Nevek!J17))</f>
        <v>0</v>
      </c>
      <c r="E29" s="437" t="str">
        <f>IF(C29="--","--",IF('Részletes oszt ív'!AA22="","",'Részletes oszt ív'!AA22))</f>
        <v/>
      </c>
      <c r="F29" s="437" t="str">
        <f>IF(C29="--","--",IF('Részletes oszt ív'!AB22="","",'Részletes oszt ív'!AB22))</f>
        <v/>
      </c>
      <c r="G29" s="437" t="str">
        <f>IF(C29="--","--",IF('Részletes oszt ív'!AC22="","",'Részletes oszt ív'!AC22))</f>
        <v/>
      </c>
      <c r="H29" s="437" t="str">
        <f>IF(C29="--","--",IF('Részletes oszt ív'!AD22="","",'Részletes oszt ív'!AD22))</f>
        <v/>
      </c>
      <c r="I29" s="239" t="str">
        <f t="shared" si="0"/>
        <v/>
      </c>
      <c r="K29" s="5">
        <f t="shared" si="1"/>
        <v>0</v>
      </c>
      <c r="M29" s="86" t="str">
        <f t="shared" si="2"/>
        <v/>
      </c>
      <c r="N29" s="86" t="e">
        <f t="shared" si="3"/>
        <v>#N/A</v>
      </c>
      <c r="O29" s="104"/>
    </row>
    <row r="30" spans="1:17" ht="12.2" customHeight="1" x14ac:dyDescent="0.25">
      <c r="A30" s="435">
        <v>16</v>
      </c>
      <c r="B30" s="419" t="str">
        <f>IF(C$4="-","--",IF(Nevek!E18="","--",CONCATENATE(Nevek!B18,"/",Nevek!C18,"/",Nevek!D18)))</f>
        <v>74057/16/2020</v>
      </c>
      <c r="C30" s="117" t="str">
        <f>IF(C$4="-","--",IF(Nevek!E18="","--",Nevek!E18))</f>
        <v>ó</v>
      </c>
      <c r="D30" s="440">
        <f>IF(C$4="-","--",IF(Nevek!E18="","--",Nevek!J18))</f>
        <v>0</v>
      </c>
      <c r="E30" s="437" t="str">
        <f>IF(C30="--","--",IF('Részletes oszt ív'!AA23="","",'Részletes oszt ív'!AA23))</f>
        <v/>
      </c>
      <c r="F30" s="437" t="str">
        <f>IF(C30="--","--",IF('Részletes oszt ív'!AB23="","",'Részletes oszt ív'!AB23))</f>
        <v/>
      </c>
      <c r="G30" s="437" t="str">
        <f>IF(C30="--","--",IF('Részletes oszt ív'!AC23="","",'Részletes oszt ív'!AC23))</f>
        <v/>
      </c>
      <c r="H30" s="437" t="str">
        <f>IF(C30="--","--",IF('Részletes oszt ív'!AD23="","",'Részletes oszt ív'!AD23))</f>
        <v/>
      </c>
      <c r="I30" s="239" t="str">
        <f t="shared" si="0"/>
        <v/>
      </c>
      <c r="K30" s="5">
        <f t="shared" si="1"/>
        <v>0</v>
      </c>
      <c r="M30" s="86" t="str">
        <f t="shared" si="2"/>
        <v/>
      </c>
      <c r="N30" s="86" t="e">
        <f t="shared" si="3"/>
        <v>#N/A</v>
      </c>
      <c r="O30" s="104"/>
    </row>
    <row r="31" spans="1:17" ht="12.2" customHeight="1" x14ac:dyDescent="0.25">
      <c r="A31" s="435">
        <v>17</v>
      </c>
      <c r="B31" s="419" t="str">
        <f>IF(C$4="-","--",IF(Nevek!E19="","--",CONCATENATE(Nevek!B19,"/",Nevek!C19,"/",Nevek!D19)))</f>
        <v>74057/17/2020</v>
      </c>
      <c r="C31" s="117" t="str">
        <f>IF(C$4="-","--",IF(Nevek!E19="","--",Nevek!E19))</f>
        <v>ö</v>
      </c>
      <c r="D31" s="440">
        <f>IF(C$4="-","--",IF(Nevek!E19="","--",Nevek!J19))</f>
        <v>0</v>
      </c>
      <c r="E31" s="437" t="str">
        <f>IF(C31="--","--",IF('Részletes oszt ív'!AA24="","",'Részletes oszt ív'!AA24))</f>
        <v/>
      </c>
      <c r="F31" s="437" t="str">
        <f>IF(C31="--","--",IF('Részletes oszt ív'!AB24="","",'Részletes oszt ív'!AB24))</f>
        <v/>
      </c>
      <c r="G31" s="437" t="str">
        <f>IF(C31="--","--",IF('Részletes oszt ív'!AC24="","",'Részletes oszt ív'!AC24))</f>
        <v/>
      </c>
      <c r="H31" s="437" t="str">
        <f>IF(C31="--","--",IF('Részletes oszt ív'!AD24="","",'Részletes oszt ív'!AD24))</f>
        <v/>
      </c>
      <c r="I31" s="239" t="str">
        <f t="shared" si="0"/>
        <v/>
      </c>
      <c r="K31" s="5">
        <f t="shared" si="1"/>
        <v>0</v>
      </c>
      <c r="M31" s="86" t="str">
        <f t="shared" si="2"/>
        <v/>
      </c>
      <c r="N31" s="86" t="e">
        <f t="shared" si="3"/>
        <v>#N/A</v>
      </c>
      <c r="O31" s="104"/>
    </row>
    <row r="32" spans="1:17" ht="12.2" customHeight="1" x14ac:dyDescent="0.25">
      <c r="A32" s="435">
        <v>18</v>
      </c>
      <c r="B32" s="419" t="str">
        <f>IF(C$4="-","--",IF(Nevek!E20="","--",CONCATENATE(Nevek!B20,"/",Nevek!C20,"/",Nevek!D20)))</f>
        <v>74057/18/2020</v>
      </c>
      <c r="C32" s="117" t="str">
        <f>IF(C$4="-","--",IF(Nevek!E20="","--",Nevek!E20))</f>
        <v>ő</v>
      </c>
      <c r="D32" s="440">
        <f>IF(C$4="-","--",IF(Nevek!E20="","--",Nevek!J20))</f>
        <v>0</v>
      </c>
      <c r="E32" s="437" t="str">
        <f>IF(C32="--","--",IF('Részletes oszt ív'!AA25="","",'Részletes oszt ív'!AA25))</f>
        <v/>
      </c>
      <c r="F32" s="437" t="str">
        <f>IF(C32="--","--",IF('Részletes oszt ív'!AB25="","",'Részletes oszt ív'!AB25))</f>
        <v/>
      </c>
      <c r="G32" s="437" t="str">
        <f>IF(C32="--","--",IF('Részletes oszt ív'!AC25="","",'Részletes oszt ív'!AC25))</f>
        <v/>
      </c>
      <c r="H32" s="437" t="str">
        <f>IF(C32="--","--",IF('Részletes oszt ív'!AD25="","",'Részletes oszt ív'!AD25))</f>
        <v/>
      </c>
      <c r="I32" s="239" t="str">
        <f t="shared" si="0"/>
        <v/>
      </c>
      <c r="K32" s="5">
        <f t="shared" si="1"/>
        <v>0</v>
      </c>
      <c r="M32" s="86" t="str">
        <f t="shared" si="2"/>
        <v/>
      </c>
      <c r="N32" s="86" t="e">
        <f t="shared" si="3"/>
        <v>#N/A</v>
      </c>
      <c r="O32" s="104"/>
    </row>
    <row r="33" spans="1:15" ht="12.2" customHeight="1" x14ac:dyDescent="0.25">
      <c r="A33" s="435">
        <v>19</v>
      </c>
      <c r="B33" s="419" t="str">
        <f>IF(C$4="-","--",IF(Nevek!E21="","--",CONCATENATE(Nevek!B21,"/",Nevek!C21,"/",Nevek!D21)))</f>
        <v>74057/19/2020</v>
      </c>
      <c r="C33" s="117" t="str">
        <f>IF(C$4="-","--",IF(Nevek!E21="","--",Nevek!E21))</f>
        <v>p</v>
      </c>
      <c r="D33" s="440">
        <f>IF(C$4="-","--",IF(Nevek!E21="","--",Nevek!J21))</f>
        <v>0</v>
      </c>
      <c r="E33" s="437" t="str">
        <f>IF(C33="--","--",IF('Részletes oszt ív'!AA26="","",'Részletes oszt ív'!AA26))</f>
        <v/>
      </c>
      <c r="F33" s="437" t="str">
        <f>IF(C33="--","--",IF('Részletes oszt ív'!AB26="","",'Részletes oszt ív'!AB26))</f>
        <v/>
      </c>
      <c r="G33" s="437" t="str">
        <f>IF(C33="--","--",IF('Részletes oszt ív'!AC26="","",'Részletes oszt ív'!AC26))</f>
        <v/>
      </c>
      <c r="H33" s="437" t="str">
        <f>IF(C33="--","--",IF('Részletes oszt ív'!AD26="","",'Részletes oszt ív'!AD26))</f>
        <v/>
      </c>
      <c r="I33" s="239" t="str">
        <f t="shared" si="0"/>
        <v/>
      </c>
      <c r="K33" s="5">
        <f t="shared" si="1"/>
        <v>0</v>
      </c>
      <c r="M33" s="86" t="str">
        <f t="shared" si="2"/>
        <v/>
      </c>
      <c r="N33" s="86" t="e">
        <f t="shared" si="3"/>
        <v>#N/A</v>
      </c>
      <c r="O33" s="104"/>
    </row>
    <row r="34" spans="1:15" ht="12.2" customHeight="1" x14ac:dyDescent="0.25">
      <c r="A34" s="435">
        <v>20</v>
      </c>
      <c r="B34" s="419" t="str">
        <f>IF(C$4="-","--",IF(Nevek!E22="","--",CONCATENATE(Nevek!B22,"/",Nevek!C22,"/",Nevek!D22)))</f>
        <v>74057/20/2020</v>
      </c>
      <c r="C34" s="117" t="str">
        <f>IF(C$4="-","--",IF(Nevek!E22="","--",Nevek!E22))</f>
        <v>q</v>
      </c>
      <c r="D34" s="440">
        <f>IF(C$4="-","--",IF(Nevek!E22="","--",Nevek!J22))</f>
        <v>0</v>
      </c>
      <c r="E34" s="437" t="str">
        <f>IF(C34="--","--",IF('Részletes oszt ív'!AA27="","",'Részletes oszt ív'!AA27))</f>
        <v/>
      </c>
      <c r="F34" s="437" t="str">
        <f>IF(C34="--","--",IF('Részletes oszt ív'!AB27="","",'Részletes oszt ív'!AB27))</f>
        <v/>
      </c>
      <c r="G34" s="437" t="str">
        <f>IF(C34="--","--",IF('Részletes oszt ív'!AC27="","",'Részletes oszt ív'!AC27))</f>
        <v/>
      </c>
      <c r="H34" s="437" t="str">
        <f>IF(C34="--","--",IF('Részletes oszt ív'!AD27="","",'Részletes oszt ív'!AD27))</f>
        <v/>
      </c>
      <c r="I34" s="239" t="str">
        <f t="shared" si="0"/>
        <v/>
      </c>
      <c r="K34" s="5">
        <f t="shared" si="1"/>
        <v>0</v>
      </c>
      <c r="M34" s="86" t="str">
        <f t="shared" si="2"/>
        <v/>
      </c>
      <c r="N34" s="86" t="e">
        <f t="shared" si="3"/>
        <v>#N/A</v>
      </c>
      <c r="O34" s="104"/>
    </row>
    <row r="35" spans="1:15" ht="12.2" customHeight="1" x14ac:dyDescent="0.25">
      <c r="A35" s="435">
        <v>21</v>
      </c>
      <c r="B35" s="419" t="str">
        <f>IF(C$4="-","--",IF(Nevek!E23="","--",CONCATENATE(Nevek!B23,"/",Nevek!C23,"/",Nevek!D23)))</f>
        <v>74057/21/2020</v>
      </c>
      <c r="C35" s="117" t="str">
        <f>IF(C$4="-","--",IF(Nevek!E23="","--",Nevek!E23))</f>
        <v>r</v>
      </c>
      <c r="D35" s="440">
        <f>IF(C$4="-","--",IF(Nevek!E23="","--",Nevek!J23))</f>
        <v>0</v>
      </c>
      <c r="E35" s="437" t="str">
        <f>IF(C35="--","--",IF('Részletes oszt ív'!AA28="","",'Részletes oszt ív'!AA28))</f>
        <v/>
      </c>
      <c r="F35" s="437" t="str">
        <f>IF(C35="--","--",IF('Részletes oszt ív'!AB28="","",'Részletes oszt ív'!AB28))</f>
        <v/>
      </c>
      <c r="G35" s="437" t="str">
        <f>IF(C35="--","--",IF('Részletes oszt ív'!AC28="","",'Részletes oszt ív'!AC28))</f>
        <v/>
      </c>
      <c r="H35" s="437" t="str">
        <f>IF(C35="--","--",IF('Részletes oszt ív'!AD28="","",'Részletes oszt ív'!AD28))</f>
        <v/>
      </c>
      <c r="I35" s="239" t="str">
        <f t="shared" si="0"/>
        <v/>
      </c>
      <c r="K35" s="5">
        <f t="shared" si="1"/>
        <v>0</v>
      </c>
      <c r="M35" s="86" t="str">
        <f t="shared" si="2"/>
        <v/>
      </c>
      <c r="N35" s="86" t="e">
        <f t="shared" si="3"/>
        <v>#N/A</v>
      </c>
      <c r="O35" s="104"/>
    </row>
    <row r="36" spans="1:15" ht="12.2" customHeight="1" x14ac:dyDescent="0.25">
      <c r="A36" s="435">
        <v>22</v>
      </c>
      <c r="B36" s="419" t="str">
        <f>IF(C$4="-","--",IF(Nevek!E24="","--",CONCATENATE(Nevek!B24,"/",Nevek!C24,"/",Nevek!D24)))</f>
        <v>74057/22/2020</v>
      </c>
      <c r="C36" s="117" t="str">
        <f>IF(C$4="-","--",IF(Nevek!E24="","--",Nevek!E24))</f>
        <v>s</v>
      </c>
      <c r="D36" s="440">
        <f>IF(C$4="-","--",IF(Nevek!E24="","--",Nevek!J24))</f>
        <v>0</v>
      </c>
      <c r="E36" s="437" t="str">
        <f>IF(C36="--","--",IF('Részletes oszt ív'!AA29="","",'Részletes oszt ív'!AA29))</f>
        <v/>
      </c>
      <c r="F36" s="437" t="str">
        <f>IF(C36="--","--",IF('Részletes oszt ív'!AB29="","",'Részletes oszt ív'!AB29))</f>
        <v/>
      </c>
      <c r="G36" s="437" t="str">
        <f>IF(C36="--","--",IF('Részletes oszt ív'!AC29="","",'Részletes oszt ív'!AC29))</f>
        <v/>
      </c>
      <c r="H36" s="437" t="str">
        <f>IF(C36="--","--",IF('Részletes oszt ív'!AD29="","",'Részletes oszt ív'!AD29))</f>
        <v/>
      </c>
      <c r="I36" s="239" t="str">
        <f t="shared" si="0"/>
        <v/>
      </c>
      <c r="K36" s="5">
        <f t="shared" si="1"/>
        <v>0</v>
      </c>
      <c r="M36" s="86" t="str">
        <f t="shared" si="2"/>
        <v/>
      </c>
      <c r="N36" s="86" t="e">
        <f t="shared" si="3"/>
        <v>#N/A</v>
      </c>
      <c r="O36" s="104"/>
    </row>
    <row r="37" spans="1:15" ht="12.2" customHeight="1" x14ac:dyDescent="0.25">
      <c r="A37" s="435">
        <v>23</v>
      </c>
      <c r="B37" s="419" t="str">
        <f>IF(C$4="-","--",IF(Nevek!E25="","--",CONCATENATE(Nevek!B25,"/",Nevek!C25,"/",Nevek!D25)))</f>
        <v>74057/23/2020</v>
      </c>
      <c r="C37" s="117" t="str">
        <f>IF(C$4="-","--",IF(Nevek!E25="","--",Nevek!E25))</f>
        <v>t</v>
      </c>
      <c r="D37" s="440">
        <f>IF(C$4="-","--",IF(Nevek!E25="","--",Nevek!J25))</f>
        <v>0</v>
      </c>
      <c r="E37" s="437" t="str">
        <f>IF(C37="--","--",IF('Részletes oszt ív'!AA30="","",'Részletes oszt ív'!AA30))</f>
        <v/>
      </c>
      <c r="F37" s="437" t="str">
        <f>IF(C37="--","--",IF('Részletes oszt ív'!AB30="","",'Részletes oszt ív'!AB30))</f>
        <v/>
      </c>
      <c r="G37" s="437" t="str">
        <f>IF(C37="--","--",IF('Részletes oszt ív'!AC30="","",'Részletes oszt ív'!AC30))</f>
        <v/>
      </c>
      <c r="H37" s="437" t="str">
        <f>IF(C37="--","--",IF('Részletes oszt ív'!AD30="","",'Részletes oszt ív'!AD30))</f>
        <v/>
      </c>
      <c r="I37" s="239" t="str">
        <f t="shared" si="0"/>
        <v/>
      </c>
      <c r="K37" s="5">
        <f t="shared" si="1"/>
        <v>0</v>
      </c>
      <c r="M37" s="86" t="str">
        <f t="shared" si="2"/>
        <v/>
      </c>
      <c r="N37" s="86" t="e">
        <f t="shared" si="3"/>
        <v>#N/A</v>
      </c>
      <c r="O37" s="104"/>
    </row>
    <row r="38" spans="1:15" ht="12.2" customHeight="1" x14ac:dyDescent="0.25">
      <c r="A38" s="435">
        <v>24</v>
      </c>
      <c r="B38" s="419" t="str">
        <f>IF(C$4="-","--",IF(Nevek!E26="","--",CONCATENATE(Nevek!B26,"/",Nevek!C26,"/",Nevek!D26)))</f>
        <v>74057/24/2020</v>
      </c>
      <c r="C38" s="117" t="str">
        <f>IF(C$4="-","--",IF(Nevek!E26="","--",Nevek!E26))</f>
        <v>ty</v>
      </c>
      <c r="D38" s="440">
        <f>IF(C$4="-","--",IF(Nevek!E26="","--",Nevek!J26))</f>
        <v>0</v>
      </c>
      <c r="E38" s="437" t="str">
        <f>IF(C38="--","--",IF('Részletes oszt ív'!AA31="","",'Részletes oszt ív'!AA31))</f>
        <v/>
      </c>
      <c r="F38" s="437" t="str">
        <f>IF(C38="--","--",IF('Részletes oszt ív'!AB31="","",'Részletes oszt ív'!AB31))</f>
        <v/>
      </c>
      <c r="G38" s="437" t="str">
        <f>IF(C38="--","--",IF('Részletes oszt ív'!AC31="","",'Részletes oszt ív'!AC31))</f>
        <v/>
      </c>
      <c r="H38" s="437" t="str">
        <f>IF(C38="--","--",IF('Részletes oszt ív'!AD31="","",'Részletes oszt ív'!AD31))</f>
        <v/>
      </c>
      <c r="I38" s="239" t="str">
        <f t="shared" si="0"/>
        <v/>
      </c>
      <c r="K38" s="5">
        <f t="shared" si="1"/>
        <v>0</v>
      </c>
      <c r="M38" s="86" t="str">
        <f t="shared" si="2"/>
        <v/>
      </c>
      <c r="N38" s="86" t="e">
        <f t="shared" si="3"/>
        <v>#N/A</v>
      </c>
      <c r="O38" s="104"/>
    </row>
    <row r="39" spans="1:15" ht="12.2" customHeight="1" x14ac:dyDescent="0.25">
      <c r="A39" s="435">
        <v>25</v>
      </c>
      <c r="B39" s="419" t="str">
        <f>IF(C$4="-","--",IF(Nevek!E27="","--",CONCATENATE(Nevek!B27,"/",Nevek!C27,"/",Nevek!D27)))</f>
        <v>74057/25/2020</v>
      </c>
      <c r="C39" s="117" t="str">
        <f>IF(C$4="-","--",IF(Nevek!E27="","--",Nevek!E27))</f>
        <v>u</v>
      </c>
      <c r="D39" s="440">
        <f>IF(C$4="-","--",IF(Nevek!E27="","--",Nevek!J27))</f>
        <v>0</v>
      </c>
      <c r="E39" s="437" t="str">
        <f>IF(C39="--","--",IF('Részletes oszt ív'!AA32="","",'Részletes oszt ív'!AA32))</f>
        <v/>
      </c>
      <c r="F39" s="437" t="str">
        <f>IF(C39="--","--",IF('Részletes oszt ív'!AB32="","",'Részletes oszt ív'!AB32))</f>
        <v/>
      </c>
      <c r="G39" s="437" t="str">
        <f>IF(C39="--","--",IF('Részletes oszt ív'!AC32="","",'Részletes oszt ív'!AC32))</f>
        <v/>
      </c>
      <c r="H39" s="437" t="str">
        <f>IF(C39="--","--",IF('Részletes oszt ív'!AD32="","",'Részletes oszt ív'!AD32))</f>
        <v/>
      </c>
      <c r="I39" s="239" t="str">
        <f t="shared" si="0"/>
        <v/>
      </c>
      <c r="K39" s="5">
        <f t="shared" si="1"/>
        <v>0</v>
      </c>
      <c r="M39" s="86" t="str">
        <f t="shared" si="2"/>
        <v/>
      </c>
      <c r="N39" s="86" t="e">
        <f t="shared" si="3"/>
        <v>#N/A</v>
      </c>
      <c r="O39" s="104"/>
    </row>
    <row r="40" spans="1:15" ht="12.2" customHeight="1" x14ac:dyDescent="0.25">
      <c r="A40" s="435">
        <v>26</v>
      </c>
      <c r="B40" s="419" t="str">
        <f>IF(C$4="-","--",IF(Nevek!E28="","--",CONCATENATE(Nevek!B28,"/",Nevek!C28,"/",Nevek!D28)))</f>
        <v>74057/26/2020</v>
      </c>
      <c r="C40" s="117" t="str">
        <f>IF(C$4="-","--",IF(Nevek!E28="","--",Nevek!E28))</f>
        <v>ú</v>
      </c>
      <c r="D40" s="440">
        <f>IF(C$4="-","--",IF(Nevek!E28="","--",Nevek!J28))</f>
        <v>0</v>
      </c>
      <c r="E40" s="437" t="str">
        <f>IF(C40="--","--",IF('Részletes oszt ív'!AA33="","",'Részletes oszt ív'!AA33))</f>
        <v/>
      </c>
      <c r="F40" s="437" t="str">
        <f>IF(C40="--","--",IF('Részletes oszt ív'!AB33="","",'Részletes oszt ív'!AB33))</f>
        <v/>
      </c>
      <c r="G40" s="437" t="str">
        <f>IF(C40="--","--",IF('Részletes oszt ív'!AC33="","",'Részletes oszt ív'!AC33))</f>
        <v/>
      </c>
      <c r="H40" s="437" t="str">
        <f>IF(C40="--","--",IF('Részletes oszt ív'!AD33="","",'Részletes oszt ív'!AD33))</f>
        <v/>
      </c>
      <c r="I40" s="239" t="str">
        <f t="shared" si="0"/>
        <v/>
      </c>
      <c r="K40" s="5">
        <f t="shared" si="1"/>
        <v>0</v>
      </c>
      <c r="M40" s="86" t="str">
        <f t="shared" si="2"/>
        <v/>
      </c>
      <c r="N40" s="86" t="e">
        <f t="shared" si="3"/>
        <v>#N/A</v>
      </c>
      <c r="O40" s="104"/>
    </row>
    <row r="41" spans="1:15" ht="12.2" customHeight="1" x14ac:dyDescent="0.25">
      <c r="A41" s="435">
        <v>27</v>
      </c>
      <c r="B41" s="419" t="str">
        <f>IF(C$4="-","--",IF(Nevek!E29="","--",CONCATENATE(Nevek!B29,"/",Nevek!C29,"/",Nevek!D29)))</f>
        <v>74057/27/2020</v>
      </c>
      <c r="C41" s="117" t="str">
        <f>IF(C$4="-","--",IF(Nevek!E29="","--",Nevek!E29))</f>
        <v>ü</v>
      </c>
      <c r="D41" s="440">
        <f>IF(C$4="-","--",IF(Nevek!E29="","--",Nevek!J29))</f>
        <v>0</v>
      </c>
      <c r="E41" s="437" t="str">
        <f>IF(C41="--","--",IF('Részletes oszt ív'!AA34="","",'Részletes oszt ív'!AA34))</f>
        <v/>
      </c>
      <c r="F41" s="437" t="str">
        <f>IF(C41="--","--",IF('Részletes oszt ív'!AB34="","",'Részletes oszt ív'!AB34))</f>
        <v/>
      </c>
      <c r="G41" s="437" t="str">
        <f>IF(C41="--","--",IF('Részletes oszt ív'!AC34="","",'Részletes oszt ív'!AC34))</f>
        <v/>
      </c>
      <c r="H41" s="437" t="str">
        <f>IF(C41="--","--",IF('Részletes oszt ív'!AD34="","",'Részletes oszt ív'!AD34))</f>
        <v/>
      </c>
      <c r="I41" s="239" t="str">
        <f t="shared" si="0"/>
        <v/>
      </c>
      <c r="K41" s="5">
        <f t="shared" si="1"/>
        <v>0</v>
      </c>
      <c r="M41" s="86" t="str">
        <f t="shared" si="2"/>
        <v/>
      </c>
      <c r="N41" s="86" t="e">
        <f t="shared" si="3"/>
        <v>#N/A</v>
      </c>
      <c r="O41" s="104"/>
    </row>
    <row r="42" spans="1:15" ht="12.2" customHeight="1" x14ac:dyDescent="0.25">
      <c r="A42" s="435">
        <v>28</v>
      </c>
      <c r="B42" s="419" t="str">
        <f>IF(C$4="-","--",IF(Nevek!E30="","--",CONCATENATE(Nevek!B30,"/",Nevek!C30,"/",Nevek!D30)))</f>
        <v>74057/28/2020</v>
      </c>
      <c r="C42" s="117" t="str">
        <f>IF(C$4="-","--",IF(Nevek!E30="","--",Nevek!E30))</f>
        <v>ű</v>
      </c>
      <c r="D42" s="440">
        <f>IF(C$4="-","--",IF(Nevek!E30="","--",Nevek!J30))</f>
        <v>0</v>
      </c>
      <c r="E42" s="437" t="str">
        <f>IF(C42="--","--",IF('Részletes oszt ív'!AA35="","",'Részletes oszt ív'!AA35))</f>
        <v/>
      </c>
      <c r="F42" s="437" t="str">
        <f>IF(C42="--","--",IF('Részletes oszt ív'!AB35="","",'Részletes oszt ív'!AB35))</f>
        <v/>
      </c>
      <c r="G42" s="437" t="str">
        <f>IF(C42="--","--",IF('Részletes oszt ív'!AC35="","",'Részletes oszt ív'!AC35))</f>
        <v/>
      </c>
      <c r="H42" s="437" t="str">
        <f>IF(C42="--","--",IF('Részletes oszt ív'!AD35="","",'Részletes oszt ív'!AD35))</f>
        <v/>
      </c>
      <c r="I42" s="239" t="str">
        <f t="shared" si="0"/>
        <v/>
      </c>
      <c r="K42" s="5">
        <f t="shared" si="1"/>
        <v>0</v>
      </c>
      <c r="M42" s="86" t="str">
        <f t="shared" si="2"/>
        <v/>
      </c>
      <c r="N42" s="86" t="e">
        <f t="shared" si="3"/>
        <v>#N/A</v>
      </c>
      <c r="O42" s="104"/>
    </row>
    <row r="43" spans="1:15" ht="12.2" customHeight="1" x14ac:dyDescent="0.25">
      <c r="A43" s="435">
        <v>29</v>
      </c>
      <c r="B43" s="419" t="str">
        <f>IF(C$4="-","--",IF(Nevek!E31="","--",CONCATENATE(Nevek!B31,"/",Nevek!C31,"/",Nevek!D31)))</f>
        <v>74057/29/2020</v>
      </c>
      <c r="C43" s="117" t="str">
        <f>IF(C$4="-","--",IF(Nevek!E31="","--",Nevek!E31))</f>
        <v>v</v>
      </c>
      <c r="D43" s="440">
        <f>IF(C$4="-","--",IF(Nevek!E31="","--",Nevek!J31))</f>
        <v>0</v>
      </c>
      <c r="E43" s="437" t="str">
        <f>IF(C43="--","--",IF('Részletes oszt ív'!AA36="","",'Részletes oszt ív'!AA36))</f>
        <v/>
      </c>
      <c r="F43" s="437" t="str">
        <f>IF(C43="--","--",IF('Részletes oszt ív'!AB36="","",'Részletes oszt ív'!AB36))</f>
        <v/>
      </c>
      <c r="G43" s="437" t="str">
        <f>IF(C43="--","--",IF('Részletes oszt ív'!AC36="","",'Részletes oszt ív'!AC36))</f>
        <v/>
      </c>
      <c r="H43" s="437" t="str">
        <f>IF(C43="--","--",IF('Részletes oszt ív'!AD36="","",'Részletes oszt ív'!AD36))</f>
        <v/>
      </c>
      <c r="I43" s="239" t="str">
        <f t="shared" si="0"/>
        <v/>
      </c>
      <c r="K43" s="5">
        <f t="shared" si="1"/>
        <v>0</v>
      </c>
      <c r="M43" s="86" t="str">
        <f t="shared" si="2"/>
        <v/>
      </c>
      <c r="N43" s="86" t="e">
        <f t="shared" si="3"/>
        <v>#N/A</v>
      </c>
      <c r="O43" s="104"/>
    </row>
    <row r="44" spans="1:15" ht="12.2" customHeight="1" x14ac:dyDescent="0.25">
      <c r="A44" s="435">
        <v>30</v>
      </c>
      <c r="B44" s="419" t="str">
        <f>IF(C$4="-","--",IF(Nevek!E32="","--",CONCATENATE(Nevek!B32,"/",Nevek!C32,"/",Nevek!D32)))</f>
        <v>74057/30/2020</v>
      </c>
      <c r="C44" s="117" t="str">
        <f>IF(C$4="-","--",IF(Nevek!E32="","--",Nevek!E32))</f>
        <v>z</v>
      </c>
      <c r="D44" s="440">
        <f>IF(C$4="-","--",IF(Nevek!E32="","--",Nevek!J32))</f>
        <v>0</v>
      </c>
      <c r="E44" s="437" t="str">
        <f>IF(C44="--","--",IF('Részletes oszt ív'!AA37="","",'Részletes oszt ív'!AA37))</f>
        <v/>
      </c>
      <c r="F44" s="437" t="str">
        <f>IF(C44="--","--",IF('Részletes oszt ív'!AB37="","",'Részletes oszt ív'!AB37))</f>
        <v/>
      </c>
      <c r="G44" s="437" t="str">
        <f>IF(C44="--","--",IF('Részletes oszt ív'!AC37="","",'Részletes oszt ív'!AC37))</f>
        <v/>
      </c>
      <c r="H44" s="437" t="str">
        <f>IF(C44="--","--",IF('Részletes oszt ív'!AD37="","",'Részletes oszt ív'!AD37))</f>
        <v/>
      </c>
      <c r="I44" s="239" t="str">
        <f t="shared" si="0"/>
        <v/>
      </c>
      <c r="K44" s="5">
        <f t="shared" si="1"/>
        <v>0</v>
      </c>
      <c r="M44" s="86" t="str">
        <f t="shared" si="2"/>
        <v/>
      </c>
      <c r="N44" s="86" t="e">
        <f t="shared" si="3"/>
        <v>#N/A</v>
      </c>
      <c r="O44" s="104"/>
    </row>
    <row r="45" spans="1:15" ht="12.2" customHeight="1" x14ac:dyDescent="0.25">
      <c r="A45" s="435">
        <v>31</v>
      </c>
      <c r="B45" s="419" t="str">
        <f>IF(C$4="-","--",IF(Nevek!E33="","--",CONCATENATE(Nevek!B33,"/",Nevek!C33,"/",Nevek!D33)))</f>
        <v>--</v>
      </c>
      <c r="C45" s="117" t="str">
        <f>IF(C$4="-","--",IF(Nevek!E33="","--",Nevek!E33))</f>
        <v>--</v>
      </c>
      <c r="D45" s="440" t="str">
        <f>IF(C$4="-","--",IF(Nevek!E33="","--",Nevek!J33))</f>
        <v>--</v>
      </c>
      <c r="E45" s="437" t="str">
        <f>IF(C45="--","--",IF('Részletes oszt ív'!AA38="","",'Részletes oszt ív'!AA38))</f>
        <v>--</v>
      </c>
      <c r="F45" s="437" t="str">
        <f>IF(C45="--","--",IF('Részletes oszt ív'!AB38="","",'Részletes oszt ív'!AB38))</f>
        <v>--</v>
      </c>
      <c r="G45" s="437" t="str">
        <f>IF(C45="--","--",IF('Részletes oszt ív'!AC38="","",'Részletes oszt ív'!AC38))</f>
        <v>--</v>
      </c>
      <c r="H45" s="437" t="str">
        <f>IF(C45="--","--",IF('Részletes oszt ív'!AD38="","",'Részletes oszt ív'!AD38))</f>
        <v>--</v>
      </c>
      <c r="I45" s="239" t="str">
        <f t="shared" si="0"/>
        <v>--</v>
      </c>
      <c r="K45" s="5">
        <f t="shared" si="1"/>
        <v>0</v>
      </c>
      <c r="M45" s="86" t="str">
        <f t="shared" si="2"/>
        <v/>
      </c>
      <c r="N45" s="86" t="str">
        <f t="shared" si="3"/>
        <v/>
      </c>
      <c r="O45" s="104"/>
    </row>
    <row r="46" spans="1:15" ht="12.2" customHeight="1" x14ac:dyDescent="0.25">
      <c r="A46" s="435">
        <v>32</v>
      </c>
      <c r="B46" s="419" t="str">
        <f>IF(C$4="-","--",IF(Nevek!E34="","--",CONCATENATE(Nevek!B34,"/",Nevek!C34,"/",Nevek!D34)))</f>
        <v>--</v>
      </c>
      <c r="C46" s="117" t="str">
        <f>IF(C$4="-","--",IF(Nevek!E34="","--",Nevek!E34))</f>
        <v>--</v>
      </c>
      <c r="D46" s="440" t="str">
        <f>IF(C$4="-","--",IF(Nevek!E34="","--",Nevek!J34))</f>
        <v>--</v>
      </c>
      <c r="E46" s="437" t="str">
        <f>IF(C46="--","--",IF('Részletes oszt ív'!AA39="","",'Részletes oszt ív'!AA39))</f>
        <v>--</v>
      </c>
      <c r="F46" s="437" t="str">
        <f>IF(C46="--","--",IF('Részletes oszt ív'!AB39="","",'Részletes oszt ív'!AB39))</f>
        <v>--</v>
      </c>
      <c r="G46" s="437" t="str">
        <f>IF(C46="--","--",IF('Részletes oszt ív'!AC39="","",'Részletes oszt ív'!AC39))</f>
        <v>--</v>
      </c>
      <c r="H46" s="437" t="str">
        <f>IF(C46="--","--",IF('Részletes oszt ív'!AD39="","",'Részletes oszt ív'!AD39))</f>
        <v>--</v>
      </c>
      <c r="I46" s="239" t="str">
        <f t="shared" si="0"/>
        <v>--</v>
      </c>
      <c r="K46" s="5">
        <f t="shared" si="1"/>
        <v>0</v>
      </c>
      <c r="M46" s="86" t="str">
        <f t="shared" si="2"/>
        <v/>
      </c>
      <c r="N46" s="86" t="str">
        <f t="shared" si="3"/>
        <v/>
      </c>
      <c r="O46" s="104"/>
    </row>
    <row r="47" spans="1:15" ht="12.2" customHeight="1" x14ac:dyDescent="0.25">
      <c r="A47" s="435">
        <v>33</v>
      </c>
      <c r="B47" s="419" t="str">
        <f>IF(C$4="-","--",IF(Nevek!E35="","--",CONCATENATE(Nevek!B35,"/",Nevek!C35,"/",Nevek!D35)))</f>
        <v>--</v>
      </c>
      <c r="C47" s="117" t="str">
        <f>IF(C$4="-","--",IF(Nevek!E35="","--",Nevek!E35))</f>
        <v>--</v>
      </c>
      <c r="D47" s="440" t="str">
        <f>IF(C$4="-","--",IF(Nevek!E35="","--",Nevek!J35))</f>
        <v>--</v>
      </c>
      <c r="E47" s="437" t="str">
        <f>IF(C47="--","--",IF('Részletes oszt ív'!AA40="","",'Részletes oszt ív'!AA40))</f>
        <v>--</v>
      </c>
      <c r="F47" s="437" t="str">
        <f>IF(C47="--","--",IF('Részletes oszt ív'!AB40="","",'Részletes oszt ív'!AB40))</f>
        <v>--</v>
      </c>
      <c r="G47" s="437" t="str">
        <f>IF(C47="--","--",IF('Részletes oszt ív'!AC40="","",'Részletes oszt ív'!AC40))</f>
        <v>--</v>
      </c>
      <c r="H47" s="437" t="str">
        <f>IF(C47="--","--",IF('Részletes oszt ív'!AD40="","",'Részletes oszt ív'!AD40))</f>
        <v>--</v>
      </c>
      <c r="I47" s="239" t="str">
        <f t="shared" si="0"/>
        <v>--</v>
      </c>
      <c r="K47" s="5">
        <f t="shared" si="1"/>
        <v>0</v>
      </c>
      <c r="M47" s="86" t="str">
        <f t="shared" si="2"/>
        <v/>
      </c>
      <c r="N47" s="86" t="str">
        <f t="shared" si="3"/>
        <v/>
      </c>
      <c r="O47" s="104"/>
    </row>
    <row r="48" spans="1:15" ht="12.2" customHeight="1" thickBot="1" x14ac:dyDescent="0.3">
      <c r="A48" s="119">
        <v>34</v>
      </c>
      <c r="B48" s="118" t="str">
        <f>IF(C$4="-","--",IF(Nevek!E36="","--",CONCATENATE(Nevek!B36,"/",Nevek!C36,"/",Nevek!D36)))</f>
        <v>--</v>
      </c>
      <c r="C48" s="241" t="str">
        <f>IF(C$4="-","--",IF(Nevek!E36="","--",Nevek!E36))</f>
        <v>--</v>
      </c>
      <c r="D48" s="242" t="str">
        <f>IF(C$4="-","--",IF(Nevek!E36="","--",Nevek!J36))</f>
        <v>--</v>
      </c>
      <c r="E48" s="439" t="str">
        <f>IF(C48="--","--",IF('Részletes oszt ív'!AA41="","",'Részletes oszt ív'!AA41))</f>
        <v>--</v>
      </c>
      <c r="F48" s="439" t="str">
        <f>IF(C48="--","--",IF('Részletes oszt ív'!AB41="","",'Részletes oszt ív'!AB41))</f>
        <v>--</v>
      </c>
      <c r="G48" s="439" t="str">
        <f>IF(C48="--","--",IF('Részletes oszt ív'!AC41="","",'Részletes oszt ív'!AC41))</f>
        <v>--</v>
      </c>
      <c r="H48" s="439" t="str">
        <f>IF(C48="--","--",IF('Részletes oszt ív'!AD41="","",'Részletes oszt ív'!AD41))</f>
        <v>--</v>
      </c>
      <c r="I48" s="107" t="str">
        <f t="shared" si="0"/>
        <v>--</v>
      </c>
      <c r="K48" s="5">
        <f t="shared" si="1"/>
        <v>0</v>
      </c>
      <c r="M48" s="86" t="str">
        <f t="shared" si="2"/>
        <v/>
      </c>
      <c r="N48" s="86" t="str">
        <f t="shared" si="3"/>
        <v/>
      </c>
      <c r="O48" s="104"/>
    </row>
    <row r="49" spans="1:15" ht="12.2" hidden="1" customHeight="1" thickBot="1" x14ac:dyDescent="0.3">
      <c r="A49" s="441">
        <v>35</v>
      </c>
      <c r="B49" s="241" t="str">
        <f>IF(C$4="-","--",IF(Nevek!E37="","--",CONCATENATE(Nevek!B37,"/",Nevek!C37,"/",Nevek!D37)))</f>
        <v>--</v>
      </c>
      <c r="C49" s="241" t="str">
        <f>IF(C$4="-","--",IF(Nevek!E37="","--",Nevek!E37))</f>
        <v>--</v>
      </c>
      <c r="D49" s="242" t="str">
        <f>IF(C$4="-","--",IF(Nevek!E37="","--",Nevek!J37))</f>
        <v>--</v>
      </c>
      <c r="E49" s="242" t="str">
        <f>IF(C49="--","--",IF('Részletes oszt ív'!AA42="","",'Részletes oszt ív'!AA42))</f>
        <v>--</v>
      </c>
      <c r="F49" s="242" t="str">
        <f>IF(C49="--","--",IF('Részletes oszt ív'!AB42="","",'Részletes oszt ív'!AB42))</f>
        <v>--</v>
      </c>
      <c r="G49" s="242" t="str">
        <f>IF(C49="--","--",IF('Részletes oszt ív'!AC42="","",'Részletes oszt ív'!AC42))</f>
        <v>--</v>
      </c>
      <c r="H49" s="242" t="str">
        <f>IF(C49="--","--",IF('Részletes oszt ív'!AD42="","",'Részletes oszt ív'!AD42))</f>
        <v>--</v>
      </c>
      <c r="I49" s="243" t="str">
        <f t="shared" si="0"/>
        <v>--</v>
      </c>
      <c r="K49" s="5">
        <f t="shared" si="1"/>
        <v>0</v>
      </c>
      <c r="M49" s="86" t="str">
        <f t="shared" si="2"/>
        <v/>
      </c>
      <c r="N49" s="86" t="str">
        <f t="shared" si="3"/>
        <v/>
      </c>
      <c r="O49" s="104"/>
    </row>
    <row r="50" spans="1:15" ht="7.5" customHeight="1" x14ac:dyDescent="0.25">
      <c r="A50" s="28"/>
      <c r="B50" s="28"/>
      <c r="C50" s="28"/>
      <c r="D50" s="28"/>
    </row>
    <row r="51" spans="1:15" x14ac:dyDescent="0.25">
      <c r="A51" s="101" t="str">
        <f>CONCATENATE('Vizsgaszerv adatai'!C$168,",  ",'Vizsgaszerv adatai'!C$166)</f>
        <v>Budapest,  2017. június 13.</v>
      </c>
      <c r="B51" s="101"/>
    </row>
    <row r="52" spans="1:15" ht="11.25" customHeight="1" x14ac:dyDescent="0.25"/>
    <row r="54" spans="1:15" ht="12" customHeight="1" x14ac:dyDescent="0.25">
      <c r="A54" s="794" t="str">
        <f>'Vizsgaszerv adatai'!C$66</f>
        <v>Ál Péter</v>
      </c>
      <c r="B54" s="794"/>
      <c r="C54" s="109" t="str">
        <f>'Vizsgaszerv adatai'!C$68</f>
        <v>Kő Pál</v>
      </c>
      <c r="D54" s="794" t="str">
        <f>'Vizsgaszerv adatai'!C$70</f>
        <v>Ács Éva</v>
      </c>
      <c r="E54" s="794"/>
      <c r="F54" s="795" t="str">
        <f>'Vizsgaszerv adatai'!C$72</f>
        <v>Nagy Anikó</v>
      </c>
      <c r="G54" s="795"/>
      <c r="H54" s="795" t="str">
        <f>'Vizsgaszerv adatai'!C$74</f>
        <v>Szél Evelin</v>
      </c>
      <c r="I54" s="795"/>
    </row>
    <row r="55" spans="1:15" ht="10.5" customHeight="1" x14ac:dyDescent="0.25">
      <c r="A55" s="794" t="str">
        <f>'Vizsgaszerv adatai'!B$66</f>
        <v>vb. elnöke</v>
      </c>
      <c r="B55" s="794"/>
      <c r="C55" s="102" t="str">
        <f>'Vizsgaszerv adatai'!B$68</f>
        <v>vb. tagja</v>
      </c>
      <c r="D55" s="794" t="str">
        <f>'Vizsgaszerv adatai'!B$70</f>
        <v>vb. tagja</v>
      </c>
      <c r="E55" s="794"/>
      <c r="F55" s="795" t="str">
        <f>'Vizsgaszerv adatai'!B$72</f>
        <v>vb. tagja</v>
      </c>
      <c r="G55" s="795"/>
      <c r="H55" s="795" t="str">
        <f>'Vizsgaszerv adatai'!B$74</f>
        <v>jegyző</v>
      </c>
      <c r="I55" s="795"/>
    </row>
    <row r="58" spans="1:15" ht="12" customHeight="1" x14ac:dyDescent="0.25">
      <c r="A58" s="804" t="str">
        <f>IF('Vizsgaszerv adatai'!C$77="","",'Vizsgaszerv adatai'!C$77)</f>
        <v>Papp Pál</v>
      </c>
      <c r="B58" s="804"/>
      <c r="C58" s="110" t="str">
        <f>IF('Vizsgaszerv adatai'!C$79="","",'Vizsgaszerv adatai'!C$79)</f>
        <v/>
      </c>
      <c r="D58" s="803" t="str">
        <f>IF('Vizsgaszerv adatai'!C$81="","",'Vizsgaszerv adatai'!C$81)</f>
        <v/>
      </c>
      <c r="E58" s="803"/>
      <c r="F58" s="802" t="str">
        <f>IF('Vizsgaszerv adatai'!C$83="","",'Vizsgaszerv adatai'!C$83)</f>
        <v/>
      </c>
      <c r="G58" s="802"/>
      <c r="H58" s="802" t="str">
        <f>IF('Vizsgaszerv adatai'!C$85="","",'Vizsgaszerv adatai'!C$85)</f>
        <v/>
      </c>
      <c r="I58" s="802"/>
    </row>
    <row r="59" spans="1:15" ht="10.5" customHeight="1" x14ac:dyDescent="0.25">
      <c r="A59" s="802" t="str">
        <f>IF('Vizsgaszerv adatai'!C$77="","","szakértő")</f>
        <v>szakértő</v>
      </c>
      <c r="B59" s="802"/>
      <c r="C59" s="110" t="str">
        <f>IF('Vizsgaszerv adatai'!C$79="","","szakértő")</f>
        <v/>
      </c>
      <c r="D59" s="803" t="str">
        <f>IF('Vizsgaszerv adatai'!C$81="","","szakértő")</f>
        <v/>
      </c>
      <c r="E59" s="803"/>
      <c r="F59" s="802" t="str">
        <f>IF('Vizsgaszerv adatai'!C$83="","","szakértő")</f>
        <v/>
      </c>
      <c r="G59" s="802"/>
      <c r="H59" s="802" t="str">
        <f>IF('Vizsgaszerv adatai'!C$85="","","szakértő")</f>
        <v/>
      </c>
      <c r="I59" s="802"/>
    </row>
    <row r="60" spans="1:15" x14ac:dyDescent="0.25">
      <c r="A60" s="669" t="str">
        <f>A1</f>
        <v>Aranykalászos gazda      Szóbeli vizsga</v>
      </c>
      <c r="B60" s="669"/>
      <c r="C60" s="669"/>
      <c r="D60" s="669"/>
      <c r="E60" s="669"/>
      <c r="F60" s="669"/>
      <c r="G60" s="669"/>
      <c r="H60" s="669"/>
      <c r="I60" s="669"/>
    </row>
    <row r="61" spans="1:15" ht="30.75" customHeight="1" x14ac:dyDescent="0.25">
      <c r="A61" s="808" t="s">
        <v>7465</v>
      </c>
      <c r="B61" s="808"/>
      <c r="C61" s="809" t="str">
        <f>CONCATENATE('Vizsgaszerv adatai'!C$170,"  ",'Vizsgaszerv adatai'!C$172,"  ",'Vizsgaszerv adatai'!C$178,";  ",'Vizsgaszerv adatai'!C$180)</f>
        <v xml:space="preserve">Arany János Mezőgazdasági Iskola  1122 Budapest, Levendula út 25.  ;  </v>
      </c>
      <c r="D61" s="809"/>
      <c r="E61" s="809"/>
      <c r="F61" s="809"/>
      <c r="G61" s="809"/>
      <c r="H61" s="809"/>
      <c r="I61" s="809"/>
    </row>
    <row r="62" spans="1:15" ht="7.5" customHeight="1" x14ac:dyDescent="0.25">
      <c r="A62" s="733"/>
      <c r="B62" s="733"/>
    </row>
    <row r="63" spans="1:15" ht="27" customHeight="1" x14ac:dyDescent="0.25">
      <c r="A63" s="805" t="s">
        <v>7464</v>
      </c>
      <c r="B63" s="805"/>
      <c r="C63" s="806" t="str">
        <f>'Szakképesítés adatai'!B$64</f>
        <v>A szóbeli vizsgafeladat központilag összeállított vizsgakérdései a 4. Szakmai követelmények pontban szereplő „Növénytermesztés” szakmai követelménymodul témaköreit tartalmazzák.</v>
      </c>
      <c r="D63" s="806"/>
      <c r="E63" s="806"/>
      <c r="F63" s="806"/>
      <c r="G63" s="806"/>
      <c r="H63" s="806"/>
      <c r="I63" s="806"/>
    </row>
    <row r="64" spans="1:15" x14ac:dyDescent="0.25">
      <c r="C64" s="806"/>
      <c r="D64" s="806"/>
      <c r="E64" s="806"/>
      <c r="F64" s="806"/>
      <c r="G64" s="806"/>
      <c r="H64" s="806"/>
      <c r="I64" s="806"/>
    </row>
    <row r="65" spans="1:17" x14ac:dyDescent="0.25">
      <c r="C65" s="806"/>
      <c r="D65" s="806"/>
      <c r="E65" s="806"/>
      <c r="F65" s="806"/>
      <c r="G65" s="806"/>
      <c r="H65" s="806"/>
      <c r="I65" s="806"/>
    </row>
    <row r="66" spans="1:17" x14ac:dyDescent="0.25">
      <c r="C66" s="806"/>
      <c r="D66" s="806"/>
      <c r="E66" s="806"/>
      <c r="F66" s="806"/>
      <c r="G66" s="806"/>
      <c r="H66" s="806"/>
      <c r="I66" s="806"/>
    </row>
    <row r="67" spans="1:17" x14ac:dyDescent="0.25">
      <c r="C67" s="806"/>
      <c r="D67" s="806"/>
      <c r="E67" s="806"/>
      <c r="F67" s="806"/>
      <c r="G67" s="806"/>
      <c r="H67" s="806"/>
      <c r="I67" s="806"/>
    </row>
    <row r="68" spans="1:17" x14ac:dyDescent="0.25">
      <c r="C68" s="806"/>
      <c r="D68" s="806"/>
      <c r="E68" s="806"/>
      <c r="F68" s="806"/>
      <c r="G68" s="806"/>
      <c r="H68" s="806"/>
      <c r="I68" s="806"/>
    </row>
    <row r="69" spans="1:17" x14ac:dyDescent="0.25">
      <c r="C69" s="806"/>
      <c r="D69" s="806"/>
      <c r="E69" s="806"/>
      <c r="F69" s="806"/>
      <c r="G69" s="806"/>
      <c r="H69" s="806"/>
      <c r="I69" s="806"/>
    </row>
    <row r="70" spans="1:17" x14ac:dyDescent="0.25">
      <c r="C70" s="806"/>
      <c r="D70" s="806"/>
      <c r="E70" s="806"/>
      <c r="F70" s="806"/>
      <c r="G70" s="806"/>
      <c r="H70" s="806"/>
      <c r="I70" s="806"/>
    </row>
    <row r="71" spans="1:17" ht="15" customHeight="1" x14ac:dyDescent="0.25">
      <c r="A71" s="807" t="s">
        <v>7500</v>
      </c>
      <c r="B71" s="807"/>
      <c r="C71" s="123">
        <f>'Szakképesítés adatai'!J$64</f>
        <v>25</v>
      </c>
      <c r="D71" s="120" t="s">
        <v>7501</v>
      </c>
      <c r="E71" s="123">
        <f>'Szakképesítés adatai'!K$64</f>
        <v>15</v>
      </c>
      <c r="F71" s="121" t="s">
        <v>7502</v>
      </c>
      <c r="G71" s="123">
        <f>'Szakképesítés adatai'!L$64</f>
        <v>10</v>
      </c>
      <c r="H71" s="122" t="s">
        <v>7503</v>
      </c>
      <c r="I71" s="124">
        <f>'Szakképesítés adatai'!M$64</f>
        <v>15</v>
      </c>
      <c r="K71" s="5">
        <f>IF(I71="-",0,I71)</f>
        <v>15</v>
      </c>
    </row>
    <row r="72" spans="1:17" ht="9" customHeight="1" thickBot="1" x14ac:dyDescent="0.3">
      <c r="A72" s="111"/>
      <c r="B72" s="111"/>
      <c r="C72" s="116"/>
      <c r="D72" s="112"/>
      <c r="E72" s="115"/>
      <c r="F72" s="102"/>
      <c r="G72" s="115"/>
      <c r="H72" s="113"/>
      <c r="I72" s="114"/>
    </row>
    <row r="73" spans="1:17" ht="24.75" thickBot="1" x14ac:dyDescent="0.3">
      <c r="A73" s="562" t="s">
        <v>7466</v>
      </c>
      <c r="B73" s="563" t="s">
        <v>7467</v>
      </c>
      <c r="C73" s="563" t="s">
        <v>7468</v>
      </c>
      <c r="D73" s="563" t="s">
        <v>7469</v>
      </c>
      <c r="E73" s="563" t="s">
        <v>7473</v>
      </c>
      <c r="F73" s="563" t="s">
        <v>7471</v>
      </c>
      <c r="G73" s="563" t="s">
        <v>7474</v>
      </c>
      <c r="H73" s="563" t="s">
        <v>7471</v>
      </c>
      <c r="I73" s="564" t="s">
        <v>7472</v>
      </c>
      <c r="J73" s="103"/>
      <c r="M73" s="86"/>
      <c r="N73" s="86"/>
      <c r="O73" s="105"/>
    </row>
    <row r="74" spans="1:17" ht="12.2" customHeight="1" x14ac:dyDescent="0.25">
      <c r="A74" s="433">
        <v>1</v>
      </c>
      <c r="B74" s="240" t="str">
        <f>IF(C$63="-","--",B15)</f>
        <v>74057/1/2020</v>
      </c>
      <c r="C74" s="240" t="str">
        <f>IF(C$63="-","--",C15)</f>
        <v>Nagyné Balogh Emília</v>
      </c>
      <c r="D74" s="438">
        <f>IF(C$63="-","--",D15)</f>
        <v>0</v>
      </c>
      <c r="E74" s="438" t="str">
        <f>IF(C74="--","--",IF('Részletes oszt ív'!AE8="","",'Részletes oszt ív'!AE8))</f>
        <v>2$</v>
      </c>
      <c r="F74" s="438">
        <f>IF(C74="--","--",IF('Részletes oszt ív'!AF8="","",'Részletes oszt ív'!AF8))</f>
        <v>3</v>
      </c>
      <c r="G74" s="438" t="str">
        <f>IF(C74="--","--",IF('Részletes oszt ív'!AG8="","",'Részletes oszt ív'!AG8))</f>
        <v/>
      </c>
      <c r="H74" s="438" t="str">
        <f>IF(C74="--","--",IF('Részletes oszt ív'!AH8="","",'Részletes oszt ív'!AH8))</f>
        <v/>
      </c>
      <c r="I74" s="238" t="str">
        <f>IF(C$63="-","--",IF(C74="--","--",IF(E74="","",IF(E74="n","nem vizsgázott",CONCATENATE(N74," (",M74,")")))))</f>
        <v>közepes (3)</v>
      </c>
      <c r="K74" s="5">
        <f>IF(M74="",0,M74)</f>
        <v>3</v>
      </c>
      <c r="M74" s="86">
        <f>IF(F74="--","",IF(H74="",F74,ROUND(((F74+H74)/2),0)))</f>
        <v>3</v>
      </c>
      <c r="N74" s="86" t="str">
        <f>IF(F74="--","",VLOOKUP(M74,$P$15:$Q$19,2))</f>
        <v>közepes</v>
      </c>
      <c r="O74" s="106"/>
      <c r="P74" s="26">
        <v>1</v>
      </c>
      <c r="Q74" s="26" t="s">
        <v>7475</v>
      </c>
    </row>
    <row r="75" spans="1:17" ht="12.2" customHeight="1" x14ac:dyDescent="0.25">
      <c r="A75" s="435">
        <v>2</v>
      </c>
      <c r="B75" s="117" t="str">
        <f t="shared" ref="B75:B108" si="4">IF(C$63="-","--",B16)</f>
        <v>74057/2/2020</v>
      </c>
      <c r="C75" s="117" t="str">
        <f t="shared" ref="C75:C108" si="5">IF(C$63="-","--",C16)</f>
        <v>b</v>
      </c>
      <c r="D75" s="437">
        <f t="shared" ref="D75:D108" si="6">IF(C$63="-","--",D16)</f>
        <v>0</v>
      </c>
      <c r="E75" s="437">
        <f>IF(C75="--","--",IF('Részletes oszt ív'!AE9="","",'Részletes oszt ív'!AE9))</f>
        <v>11</v>
      </c>
      <c r="F75" s="437">
        <f>IF(C75="--","--",IF('Részletes oszt ív'!AF9="","",'Részletes oszt ív'!AF9))</f>
        <v>2</v>
      </c>
      <c r="G75" s="437" t="str">
        <f>IF(C75="--","--",IF('Részletes oszt ív'!AG9="","",'Részletes oszt ív'!AG9))</f>
        <v/>
      </c>
      <c r="H75" s="437" t="str">
        <f>IF(C75="--","--",IF('Részletes oszt ív'!AH9="","",'Részletes oszt ív'!AH9))</f>
        <v/>
      </c>
      <c r="I75" s="239" t="str">
        <f t="shared" ref="I75:I108" si="7">IF(C$63="-","--",IF(C75="--","--",IF(E75="","",IF(E75="n","nem vizsgázott",CONCATENATE(N75," (",M75,")")))))</f>
        <v>elégséges (2)</v>
      </c>
      <c r="K75" s="5">
        <f t="shared" ref="K75:K108" si="8">IF(M75="",0,M75)</f>
        <v>2</v>
      </c>
      <c r="M75" s="86">
        <f t="shared" ref="M75:M108" si="9">IF(F75="--","",IF(H75="",F75,ROUND(((F75+H75)/2),0)))</f>
        <v>2</v>
      </c>
      <c r="N75" s="86" t="str">
        <f t="shared" ref="N75:N108" si="10">IF(F75="--","",VLOOKUP(M75,$P$15:$Q$19,2))</f>
        <v>elégséges</v>
      </c>
      <c r="O75" s="106"/>
      <c r="P75" s="26">
        <v>2</v>
      </c>
      <c r="Q75" s="26" t="s">
        <v>7476</v>
      </c>
    </row>
    <row r="76" spans="1:17" ht="12.2" customHeight="1" x14ac:dyDescent="0.25">
      <c r="A76" s="435">
        <v>3</v>
      </c>
      <c r="B76" s="117" t="str">
        <f t="shared" si="4"/>
        <v>74057/3/2020</v>
      </c>
      <c r="C76" s="117" t="str">
        <f t="shared" si="5"/>
        <v>c</v>
      </c>
      <c r="D76" s="437">
        <f t="shared" si="6"/>
        <v>0</v>
      </c>
      <c r="E76" s="437" t="str">
        <f>IF(C76="--","--",IF('Részletes oszt ív'!AE10="","",'Részletes oszt ív'!AE10))</f>
        <v/>
      </c>
      <c r="F76" s="437" t="str">
        <f>IF(C76="--","--",IF('Részletes oszt ív'!AF10="","",'Részletes oszt ív'!AF10))</f>
        <v/>
      </c>
      <c r="G76" s="437" t="str">
        <f>IF(C76="--","--",IF('Részletes oszt ív'!AG10="","",'Részletes oszt ív'!AG10))</f>
        <v/>
      </c>
      <c r="H76" s="437" t="str">
        <f>IF(C76="--","--",IF('Részletes oszt ív'!AH10="","",'Részletes oszt ív'!AH10))</f>
        <v/>
      </c>
      <c r="I76" s="239" t="str">
        <f t="shared" si="7"/>
        <v/>
      </c>
      <c r="K76" s="5">
        <f t="shared" si="8"/>
        <v>0</v>
      </c>
      <c r="M76" s="86" t="str">
        <f t="shared" si="9"/>
        <v/>
      </c>
      <c r="N76" s="86" t="e">
        <f t="shared" si="10"/>
        <v>#N/A</v>
      </c>
      <c r="O76" s="106"/>
      <c r="P76" s="26">
        <v>3</v>
      </c>
      <c r="Q76" s="26" t="s">
        <v>7477</v>
      </c>
    </row>
    <row r="77" spans="1:17" ht="12.2" customHeight="1" x14ac:dyDescent="0.25">
      <c r="A77" s="435">
        <v>4</v>
      </c>
      <c r="B77" s="117" t="str">
        <f t="shared" si="4"/>
        <v>74057/4/2020</v>
      </c>
      <c r="C77" s="117" t="str">
        <f t="shared" si="5"/>
        <v>d</v>
      </c>
      <c r="D77" s="437">
        <f t="shared" si="6"/>
        <v>0</v>
      </c>
      <c r="E77" s="437" t="str">
        <f>IF(C77="--","--",IF('Részletes oszt ív'!AE11="","",'Részletes oszt ív'!AE11))</f>
        <v/>
      </c>
      <c r="F77" s="437" t="str">
        <f>IF(C77="--","--",IF('Részletes oszt ív'!AF11="","",'Részletes oszt ív'!AF11))</f>
        <v/>
      </c>
      <c r="G77" s="437" t="str">
        <f>IF(C77="--","--",IF('Részletes oszt ív'!AG11="","",'Részletes oszt ív'!AG11))</f>
        <v/>
      </c>
      <c r="H77" s="437" t="str">
        <f>IF(C77="--","--",IF('Részletes oszt ív'!AH11="","",'Részletes oszt ív'!AH11))</f>
        <v/>
      </c>
      <c r="I77" s="239" t="str">
        <f t="shared" si="7"/>
        <v/>
      </c>
      <c r="K77" s="5">
        <f t="shared" si="8"/>
        <v>0</v>
      </c>
      <c r="M77" s="86" t="str">
        <f t="shared" si="9"/>
        <v/>
      </c>
      <c r="N77" s="86" t="e">
        <f t="shared" si="10"/>
        <v>#N/A</v>
      </c>
      <c r="O77" s="106"/>
      <c r="P77" s="26">
        <v>4</v>
      </c>
      <c r="Q77" s="26" t="s">
        <v>7478</v>
      </c>
    </row>
    <row r="78" spans="1:17" ht="12.2" customHeight="1" x14ac:dyDescent="0.25">
      <c r="A78" s="435">
        <v>5</v>
      </c>
      <c r="B78" s="117" t="str">
        <f t="shared" si="4"/>
        <v>74057/5/2020</v>
      </c>
      <c r="C78" s="117" t="str">
        <f t="shared" si="5"/>
        <v>e</v>
      </c>
      <c r="D78" s="437">
        <f t="shared" si="6"/>
        <v>0</v>
      </c>
      <c r="E78" s="437" t="str">
        <f>IF(C78="--","--",IF('Részletes oszt ív'!AE12="","",'Részletes oszt ív'!AE12))</f>
        <v/>
      </c>
      <c r="F78" s="437" t="str">
        <f>IF(C78="--","--",IF('Részletes oszt ív'!AF12="","",'Részletes oszt ív'!AF12))</f>
        <v/>
      </c>
      <c r="G78" s="437" t="str">
        <f>IF(C78="--","--",IF('Részletes oszt ív'!AG12="","",'Részletes oszt ív'!AG12))</f>
        <v/>
      </c>
      <c r="H78" s="437" t="str">
        <f>IF(C78="--","--",IF('Részletes oszt ív'!AH12="","",'Részletes oszt ív'!AH12))</f>
        <v/>
      </c>
      <c r="I78" s="239" t="str">
        <f t="shared" si="7"/>
        <v/>
      </c>
      <c r="K78" s="5">
        <f t="shared" si="8"/>
        <v>0</v>
      </c>
      <c r="M78" s="86" t="str">
        <f t="shared" si="9"/>
        <v/>
      </c>
      <c r="N78" s="86" t="e">
        <f t="shared" si="10"/>
        <v>#N/A</v>
      </c>
      <c r="O78" s="106"/>
      <c r="P78" s="26">
        <v>5</v>
      </c>
      <c r="Q78" s="26" t="s">
        <v>7479</v>
      </c>
    </row>
    <row r="79" spans="1:17" ht="12.2" customHeight="1" x14ac:dyDescent="0.25">
      <c r="A79" s="435">
        <v>6</v>
      </c>
      <c r="B79" s="117" t="str">
        <f t="shared" si="4"/>
        <v>74057/6/2020</v>
      </c>
      <c r="C79" s="117" t="str">
        <f t="shared" si="5"/>
        <v>f</v>
      </c>
      <c r="D79" s="437">
        <f t="shared" si="6"/>
        <v>0</v>
      </c>
      <c r="E79" s="437" t="str">
        <f>IF(C79="--","--",IF('Részletes oszt ív'!AE13="","",'Részletes oszt ív'!AE13))</f>
        <v/>
      </c>
      <c r="F79" s="437" t="str">
        <f>IF(C79="--","--",IF('Részletes oszt ív'!AF13="","",'Részletes oszt ív'!AF13))</f>
        <v/>
      </c>
      <c r="G79" s="437" t="str">
        <f>IF(C79="--","--",IF('Részletes oszt ív'!AG13="","",'Részletes oszt ív'!AG13))</f>
        <v/>
      </c>
      <c r="H79" s="437" t="str">
        <f>IF(C79="--","--",IF('Részletes oszt ív'!AH13="","",'Részletes oszt ív'!AH13))</f>
        <v/>
      </c>
      <c r="I79" s="239" t="str">
        <f t="shared" si="7"/>
        <v/>
      </c>
      <c r="K79" s="5">
        <f t="shared" si="8"/>
        <v>0</v>
      </c>
      <c r="M79" s="86" t="str">
        <f t="shared" si="9"/>
        <v/>
      </c>
      <c r="N79" s="86" t="e">
        <f t="shared" si="10"/>
        <v>#N/A</v>
      </c>
      <c r="O79" s="104"/>
    </row>
    <row r="80" spans="1:17" ht="12.2" customHeight="1" x14ac:dyDescent="0.25">
      <c r="A80" s="435">
        <v>7</v>
      </c>
      <c r="B80" s="117" t="str">
        <f t="shared" si="4"/>
        <v>74057/7/2020</v>
      </c>
      <c r="C80" s="117" t="str">
        <f t="shared" si="5"/>
        <v>h</v>
      </c>
      <c r="D80" s="437">
        <f t="shared" si="6"/>
        <v>0</v>
      </c>
      <c r="E80" s="437" t="str">
        <f>IF(C80="--","--",IF('Részletes oszt ív'!AE14="","",'Részletes oszt ív'!AE14))</f>
        <v/>
      </c>
      <c r="F80" s="437" t="str">
        <f>IF(C80="--","--",IF('Részletes oszt ív'!AF14="","",'Részletes oszt ív'!AF14))</f>
        <v/>
      </c>
      <c r="G80" s="437" t="str">
        <f>IF(C80="--","--",IF('Részletes oszt ív'!AG14="","",'Részletes oszt ív'!AG14))</f>
        <v/>
      </c>
      <c r="H80" s="437" t="str">
        <f>IF(C80="--","--",IF('Részletes oszt ív'!AH14="","",'Részletes oszt ív'!AH14))</f>
        <v/>
      </c>
      <c r="I80" s="239" t="str">
        <f t="shared" si="7"/>
        <v/>
      </c>
      <c r="K80" s="5">
        <f t="shared" si="8"/>
        <v>0</v>
      </c>
      <c r="M80" s="86" t="str">
        <f t="shared" si="9"/>
        <v/>
      </c>
      <c r="N80" s="86" t="e">
        <f t="shared" si="10"/>
        <v>#N/A</v>
      </c>
      <c r="O80" s="104"/>
    </row>
    <row r="81" spans="1:15" ht="12.2" customHeight="1" x14ac:dyDescent="0.25">
      <c r="A81" s="435">
        <v>8</v>
      </c>
      <c r="B81" s="117" t="str">
        <f t="shared" si="4"/>
        <v>74057/8/2020</v>
      </c>
      <c r="C81" s="117" t="str">
        <f t="shared" si="5"/>
        <v>hh</v>
      </c>
      <c r="D81" s="437">
        <f t="shared" si="6"/>
        <v>0</v>
      </c>
      <c r="E81" s="437" t="str">
        <f>IF(C81="--","--",IF('Részletes oszt ív'!AE15="","",'Részletes oszt ív'!AE15))</f>
        <v/>
      </c>
      <c r="F81" s="437" t="str">
        <f>IF(C81="--","--",IF('Részletes oszt ív'!AF15="","",'Részletes oszt ív'!AF15))</f>
        <v/>
      </c>
      <c r="G81" s="437" t="str">
        <f>IF(C81="--","--",IF('Részletes oszt ív'!AG15="","",'Részletes oszt ív'!AG15))</f>
        <v/>
      </c>
      <c r="H81" s="437" t="str">
        <f>IF(C81="--","--",IF('Részletes oszt ív'!AH15="","",'Részletes oszt ív'!AH15))</f>
        <v/>
      </c>
      <c r="I81" s="239" t="str">
        <f t="shared" si="7"/>
        <v/>
      </c>
      <c r="K81" s="5">
        <f t="shared" si="8"/>
        <v>0</v>
      </c>
      <c r="M81" s="86" t="str">
        <f t="shared" si="9"/>
        <v/>
      </c>
      <c r="N81" s="86" t="e">
        <f t="shared" si="10"/>
        <v>#N/A</v>
      </c>
      <c r="O81" s="104"/>
    </row>
    <row r="82" spans="1:15" ht="12.2" customHeight="1" x14ac:dyDescent="0.25">
      <c r="A82" s="435">
        <v>9</v>
      </c>
      <c r="B82" s="117" t="str">
        <f t="shared" si="4"/>
        <v>74057/9/2020</v>
      </c>
      <c r="C82" s="117" t="str">
        <f t="shared" si="5"/>
        <v>i</v>
      </c>
      <c r="D82" s="437">
        <f t="shared" si="6"/>
        <v>0</v>
      </c>
      <c r="E82" s="437" t="str">
        <f>IF(C82="--","--",IF('Részletes oszt ív'!AE16="","",'Részletes oszt ív'!AE16))</f>
        <v/>
      </c>
      <c r="F82" s="437" t="str">
        <f>IF(C82="--","--",IF('Részletes oszt ív'!AF16="","",'Részletes oszt ív'!AF16))</f>
        <v/>
      </c>
      <c r="G82" s="437" t="str">
        <f>IF(C82="--","--",IF('Részletes oszt ív'!AG16="","",'Részletes oszt ív'!AG16))</f>
        <v/>
      </c>
      <c r="H82" s="437" t="str">
        <f>IF(C82="--","--",IF('Részletes oszt ív'!AH16="","",'Részletes oszt ív'!AH16))</f>
        <v/>
      </c>
      <c r="I82" s="239" t="str">
        <f t="shared" si="7"/>
        <v/>
      </c>
      <c r="K82" s="5">
        <f t="shared" si="8"/>
        <v>0</v>
      </c>
      <c r="M82" s="86" t="str">
        <f t="shared" si="9"/>
        <v/>
      </c>
      <c r="N82" s="86" t="e">
        <f t="shared" si="10"/>
        <v>#N/A</v>
      </c>
      <c r="O82" s="104"/>
    </row>
    <row r="83" spans="1:15" ht="12.2" customHeight="1" x14ac:dyDescent="0.25">
      <c r="A83" s="435">
        <v>10</v>
      </c>
      <c r="B83" s="117" t="str">
        <f t="shared" si="4"/>
        <v>74057/10/2020</v>
      </c>
      <c r="C83" s="117" t="str">
        <f t="shared" si="5"/>
        <v>j</v>
      </c>
      <c r="D83" s="437">
        <f t="shared" si="6"/>
        <v>0</v>
      </c>
      <c r="E83" s="437" t="str">
        <f>IF(C83="--","--",IF('Részletes oszt ív'!AE17="","",'Részletes oszt ív'!AE17))</f>
        <v/>
      </c>
      <c r="F83" s="437" t="str">
        <f>IF(C83="--","--",IF('Részletes oszt ív'!AF17="","",'Részletes oszt ív'!AF17))</f>
        <v/>
      </c>
      <c r="G83" s="437" t="str">
        <f>IF(C83="--","--",IF('Részletes oszt ív'!AG17="","",'Részletes oszt ív'!AG17))</f>
        <v/>
      </c>
      <c r="H83" s="437" t="str">
        <f>IF(C83="--","--",IF('Részletes oszt ív'!AH17="","",'Részletes oszt ív'!AH17))</f>
        <v/>
      </c>
      <c r="I83" s="239" t="str">
        <f t="shared" si="7"/>
        <v/>
      </c>
      <c r="K83" s="5">
        <f t="shared" si="8"/>
        <v>0</v>
      </c>
      <c r="M83" s="86" t="str">
        <f t="shared" si="9"/>
        <v/>
      </c>
      <c r="N83" s="86" t="e">
        <f t="shared" si="10"/>
        <v>#N/A</v>
      </c>
      <c r="O83" s="104"/>
    </row>
    <row r="84" spans="1:15" ht="12.2" customHeight="1" x14ac:dyDescent="0.25">
      <c r="A84" s="435">
        <v>11</v>
      </c>
      <c r="B84" s="117" t="str">
        <f t="shared" si="4"/>
        <v>74057/11/2020</v>
      </c>
      <c r="C84" s="117" t="str">
        <f t="shared" si="5"/>
        <v>k</v>
      </c>
      <c r="D84" s="437">
        <f t="shared" si="6"/>
        <v>0</v>
      </c>
      <c r="E84" s="437" t="str">
        <f>IF(C84="--","--",IF('Részletes oszt ív'!AE18="","",'Részletes oszt ív'!AE18))</f>
        <v/>
      </c>
      <c r="F84" s="437" t="str">
        <f>IF(C84="--","--",IF('Részletes oszt ív'!AF18="","",'Részletes oszt ív'!AF18))</f>
        <v/>
      </c>
      <c r="G84" s="437" t="str">
        <f>IF(C84="--","--",IF('Részletes oszt ív'!AG18="","",'Részletes oszt ív'!AG18))</f>
        <v/>
      </c>
      <c r="H84" s="437" t="str">
        <f>IF(C84="--","--",IF('Részletes oszt ív'!AH18="","",'Részletes oszt ív'!AH18))</f>
        <v/>
      </c>
      <c r="I84" s="239" t="str">
        <f t="shared" si="7"/>
        <v/>
      </c>
      <c r="K84" s="5">
        <f t="shared" si="8"/>
        <v>0</v>
      </c>
      <c r="M84" s="86" t="str">
        <f t="shared" si="9"/>
        <v/>
      </c>
      <c r="N84" s="86" t="e">
        <f t="shared" si="10"/>
        <v>#N/A</v>
      </c>
      <c r="O84" s="104"/>
    </row>
    <row r="85" spans="1:15" ht="12.2" customHeight="1" x14ac:dyDescent="0.25">
      <c r="A85" s="435">
        <v>12</v>
      </c>
      <c r="B85" s="117" t="str">
        <f t="shared" si="4"/>
        <v>74057/12/2020</v>
      </c>
      <c r="C85" s="117" t="str">
        <f t="shared" si="5"/>
        <v>l</v>
      </c>
      <c r="D85" s="437">
        <f t="shared" si="6"/>
        <v>0</v>
      </c>
      <c r="E85" s="437" t="str">
        <f>IF(C85="--","--",IF('Részletes oszt ív'!AE19="","",'Részletes oszt ív'!AE19))</f>
        <v/>
      </c>
      <c r="F85" s="437" t="str">
        <f>IF(C85="--","--",IF('Részletes oszt ív'!AF19="","",'Részletes oszt ív'!AF19))</f>
        <v/>
      </c>
      <c r="G85" s="437" t="str">
        <f>IF(C85="--","--",IF('Részletes oszt ív'!AG19="","",'Részletes oszt ív'!AG19))</f>
        <v/>
      </c>
      <c r="H85" s="437" t="str">
        <f>IF(C85="--","--",IF('Részletes oszt ív'!AH19="","",'Részletes oszt ív'!AH19))</f>
        <v/>
      </c>
      <c r="I85" s="239" t="str">
        <f t="shared" si="7"/>
        <v/>
      </c>
      <c r="K85" s="5">
        <f t="shared" si="8"/>
        <v>0</v>
      </c>
      <c r="M85" s="86" t="str">
        <f t="shared" si="9"/>
        <v/>
      </c>
      <c r="N85" s="86" t="e">
        <f t="shared" si="10"/>
        <v>#N/A</v>
      </c>
      <c r="O85" s="104"/>
    </row>
    <row r="86" spans="1:15" ht="12.2" customHeight="1" x14ac:dyDescent="0.25">
      <c r="A86" s="435">
        <v>13</v>
      </c>
      <c r="B86" s="117" t="str">
        <f t="shared" si="4"/>
        <v>74057/13/2020</v>
      </c>
      <c r="C86" s="117" t="str">
        <f t="shared" si="5"/>
        <v>m</v>
      </c>
      <c r="D86" s="437">
        <f t="shared" si="6"/>
        <v>0</v>
      </c>
      <c r="E86" s="437" t="str">
        <f>IF(C86="--","--",IF('Részletes oszt ív'!AE20="","",'Részletes oszt ív'!AE20))</f>
        <v/>
      </c>
      <c r="F86" s="437" t="str">
        <f>IF(C86="--","--",IF('Részletes oszt ív'!AF20="","",'Részletes oszt ív'!AF20))</f>
        <v/>
      </c>
      <c r="G86" s="437" t="str">
        <f>IF(C86="--","--",IF('Részletes oszt ív'!AG20="","",'Részletes oszt ív'!AG20))</f>
        <v/>
      </c>
      <c r="H86" s="437" t="str">
        <f>IF(C86="--","--",IF('Részletes oszt ív'!AH20="","",'Részletes oszt ív'!AH20))</f>
        <v/>
      </c>
      <c r="I86" s="239" t="str">
        <f t="shared" si="7"/>
        <v/>
      </c>
      <c r="K86" s="5">
        <f t="shared" si="8"/>
        <v>0</v>
      </c>
      <c r="M86" s="86" t="str">
        <f t="shared" si="9"/>
        <v/>
      </c>
      <c r="N86" s="86" t="e">
        <f t="shared" si="10"/>
        <v>#N/A</v>
      </c>
      <c r="O86" s="104"/>
    </row>
    <row r="87" spans="1:15" ht="12.2" customHeight="1" x14ac:dyDescent="0.25">
      <c r="A87" s="435">
        <v>14</v>
      </c>
      <c r="B87" s="117" t="str">
        <f t="shared" si="4"/>
        <v>74057/14/2020</v>
      </c>
      <c r="C87" s="117" t="str">
        <f t="shared" si="5"/>
        <v>n</v>
      </c>
      <c r="D87" s="437">
        <f t="shared" si="6"/>
        <v>0</v>
      </c>
      <c r="E87" s="437" t="str">
        <f>IF(C87="--","--",IF('Részletes oszt ív'!AE21="","",'Részletes oszt ív'!AE21))</f>
        <v/>
      </c>
      <c r="F87" s="437" t="str">
        <f>IF(C87="--","--",IF('Részletes oszt ív'!AF21="","",'Részletes oszt ív'!AF21))</f>
        <v/>
      </c>
      <c r="G87" s="437" t="str">
        <f>IF(C87="--","--",IF('Részletes oszt ív'!AG21="","",'Részletes oszt ív'!AG21))</f>
        <v/>
      </c>
      <c r="H87" s="437" t="str">
        <f>IF(C87="--","--",IF('Részletes oszt ív'!AH21="","",'Részletes oszt ív'!AH21))</f>
        <v/>
      </c>
      <c r="I87" s="239" t="str">
        <f t="shared" si="7"/>
        <v/>
      </c>
      <c r="K87" s="5">
        <f t="shared" si="8"/>
        <v>0</v>
      </c>
      <c r="M87" s="86" t="str">
        <f t="shared" si="9"/>
        <v/>
      </c>
      <c r="N87" s="86" t="e">
        <f t="shared" si="10"/>
        <v>#N/A</v>
      </c>
      <c r="O87" s="104"/>
    </row>
    <row r="88" spans="1:15" ht="12.2" customHeight="1" x14ac:dyDescent="0.25">
      <c r="A88" s="435">
        <v>15</v>
      </c>
      <c r="B88" s="117" t="str">
        <f t="shared" si="4"/>
        <v>74057/15/2020</v>
      </c>
      <c r="C88" s="117" t="str">
        <f t="shared" si="5"/>
        <v>o</v>
      </c>
      <c r="D88" s="437">
        <f t="shared" si="6"/>
        <v>0</v>
      </c>
      <c r="E88" s="437" t="str">
        <f>IF(C88="--","--",IF('Részletes oszt ív'!AE22="","",'Részletes oszt ív'!AE22))</f>
        <v/>
      </c>
      <c r="F88" s="437" t="str">
        <f>IF(C88="--","--",IF('Részletes oszt ív'!AF22="","",'Részletes oszt ív'!AF22))</f>
        <v/>
      </c>
      <c r="G88" s="437" t="str">
        <f>IF(C88="--","--",IF('Részletes oszt ív'!AG22="","",'Részletes oszt ív'!AG22))</f>
        <v/>
      </c>
      <c r="H88" s="437" t="str">
        <f>IF(C88="--","--",IF('Részletes oszt ív'!AH22="","",'Részletes oszt ív'!AH22))</f>
        <v/>
      </c>
      <c r="I88" s="239" t="str">
        <f t="shared" si="7"/>
        <v/>
      </c>
      <c r="K88" s="5">
        <f t="shared" si="8"/>
        <v>0</v>
      </c>
      <c r="M88" s="86" t="str">
        <f t="shared" si="9"/>
        <v/>
      </c>
      <c r="N88" s="86" t="e">
        <f t="shared" si="10"/>
        <v>#N/A</v>
      </c>
      <c r="O88" s="104"/>
    </row>
    <row r="89" spans="1:15" ht="12.2" customHeight="1" x14ac:dyDescent="0.25">
      <c r="A89" s="435">
        <v>16</v>
      </c>
      <c r="B89" s="117" t="str">
        <f t="shared" si="4"/>
        <v>74057/16/2020</v>
      </c>
      <c r="C89" s="117" t="str">
        <f t="shared" si="5"/>
        <v>ó</v>
      </c>
      <c r="D89" s="437">
        <f t="shared" si="6"/>
        <v>0</v>
      </c>
      <c r="E89" s="437" t="str">
        <f>IF(C89="--","--",IF('Részletes oszt ív'!AE23="","",'Részletes oszt ív'!AE23))</f>
        <v/>
      </c>
      <c r="F89" s="437" t="str">
        <f>IF(C89="--","--",IF('Részletes oszt ív'!AF23="","",'Részletes oszt ív'!AF23))</f>
        <v/>
      </c>
      <c r="G89" s="437" t="str">
        <f>IF(C89="--","--",IF('Részletes oszt ív'!AG23="","",'Részletes oszt ív'!AG23))</f>
        <v/>
      </c>
      <c r="H89" s="437" t="str">
        <f>IF(C89="--","--",IF('Részletes oszt ív'!AH23="","",'Részletes oszt ív'!AH23))</f>
        <v/>
      </c>
      <c r="I89" s="239" t="str">
        <f t="shared" si="7"/>
        <v/>
      </c>
      <c r="K89" s="5">
        <f t="shared" si="8"/>
        <v>0</v>
      </c>
      <c r="M89" s="86" t="str">
        <f t="shared" si="9"/>
        <v/>
      </c>
      <c r="N89" s="86" t="e">
        <f t="shared" si="10"/>
        <v>#N/A</v>
      </c>
      <c r="O89" s="104"/>
    </row>
    <row r="90" spans="1:15" ht="12.2" customHeight="1" x14ac:dyDescent="0.25">
      <c r="A90" s="435">
        <v>17</v>
      </c>
      <c r="B90" s="117" t="str">
        <f t="shared" si="4"/>
        <v>74057/17/2020</v>
      </c>
      <c r="C90" s="117" t="str">
        <f t="shared" si="5"/>
        <v>ö</v>
      </c>
      <c r="D90" s="437">
        <f t="shared" si="6"/>
        <v>0</v>
      </c>
      <c r="E90" s="437" t="str">
        <f>IF(C90="--","--",IF('Részletes oszt ív'!AE24="","",'Részletes oszt ív'!AE24))</f>
        <v/>
      </c>
      <c r="F90" s="437" t="str">
        <f>IF(C90="--","--",IF('Részletes oszt ív'!AF24="","",'Részletes oszt ív'!AF24))</f>
        <v/>
      </c>
      <c r="G90" s="437" t="str">
        <f>IF(C90="--","--",IF('Részletes oszt ív'!AG24="","",'Részletes oszt ív'!AG24))</f>
        <v/>
      </c>
      <c r="H90" s="437" t="str">
        <f>IF(C90="--","--",IF('Részletes oszt ív'!AH24="","",'Részletes oszt ív'!AH24))</f>
        <v/>
      </c>
      <c r="I90" s="239" t="str">
        <f t="shared" si="7"/>
        <v/>
      </c>
      <c r="K90" s="5">
        <f t="shared" si="8"/>
        <v>0</v>
      </c>
      <c r="M90" s="86" t="str">
        <f t="shared" si="9"/>
        <v/>
      </c>
      <c r="N90" s="86" t="e">
        <f t="shared" si="10"/>
        <v>#N/A</v>
      </c>
      <c r="O90" s="104"/>
    </row>
    <row r="91" spans="1:15" ht="12.2" customHeight="1" x14ac:dyDescent="0.25">
      <c r="A91" s="435">
        <v>18</v>
      </c>
      <c r="B91" s="117" t="str">
        <f t="shared" si="4"/>
        <v>74057/18/2020</v>
      </c>
      <c r="C91" s="117" t="str">
        <f t="shared" si="5"/>
        <v>ő</v>
      </c>
      <c r="D91" s="437">
        <f t="shared" si="6"/>
        <v>0</v>
      </c>
      <c r="E91" s="437" t="str">
        <f>IF(C91="--","--",IF('Részletes oszt ív'!AE25="","",'Részletes oszt ív'!AE25))</f>
        <v/>
      </c>
      <c r="F91" s="437" t="str">
        <f>IF(C91="--","--",IF('Részletes oszt ív'!AF25="","",'Részletes oszt ív'!AF25))</f>
        <v/>
      </c>
      <c r="G91" s="437" t="str">
        <f>IF(C91="--","--",IF('Részletes oszt ív'!AG25="","",'Részletes oszt ív'!AG25))</f>
        <v/>
      </c>
      <c r="H91" s="437" t="str">
        <f>IF(C91="--","--",IF('Részletes oszt ív'!AH25="","",'Részletes oszt ív'!AH25))</f>
        <v/>
      </c>
      <c r="I91" s="239" t="str">
        <f t="shared" si="7"/>
        <v/>
      </c>
      <c r="K91" s="5">
        <f t="shared" si="8"/>
        <v>0</v>
      </c>
      <c r="M91" s="86" t="str">
        <f t="shared" si="9"/>
        <v/>
      </c>
      <c r="N91" s="86" t="e">
        <f t="shared" si="10"/>
        <v>#N/A</v>
      </c>
      <c r="O91" s="104"/>
    </row>
    <row r="92" spans="1:15" ht="12.2" customHeight="1" x14ac:dyDescent="0.25">
      <c r="A92" s="435">
        <v>19</v>
      </c>
      <c r="B92" s="117" t="str">
        <f t="shared" si="4"/>
        <v>74057/19/2020</v>
      </c>
      <c r="C92" s="117" t="str">
        <f t="shared" si="5"/>
        <v>p</v>
      </c>
      <c r="D92" s="437">
        <f t="shared" si="6"/>
        <v>0</v>
      </c>
      <c r="E92" s="437" t="str">
        <f>IF(C92="--","--",IF('Részletes oszt ív'!AE26="","",'Részletes oszt ív'!AE26))</f>
        <v/>
      </c>
      <c r="F92" s="437" t="str">
        <f>IF(C92="--","--",IF('Részletes oszt ív'!AF26="","",'Részletes oszt ív'!AF26))</f>
        <v/>
      </c>
      <c r="G92" s="437" t="str">
        <f>IF(C92="--","--",IF('Részletes oszt ív'!AG26="","",'Részletes oszt ív'!AG26))</f>
        <v/>
      </c>
      <c r="H92" s="437" t="str">
        <f>IF(C92="--","--",IF('Részletes oszt ív'!AH26="","",'Részletes oszt ív'!AH26))</f>
        <v/>
      </c>
      <c r="I92" s="239" t="str">
        <f t="shared" si="7"/>
        <v/>
      </c>
      <c r="K92" s="5">
        <f t="shared" si="8"/>
        <v>0</v>
      </c>
      <c r="M92" s="86" t="str">
        <f t="shared" si="9"/>
        <v/>
      </c>
      <c r="N92" s="86" t="e">
        <f t="shared" si="10"/>
        <v>#N/A</v>
      </c>
      <c r="O92" s="104"/>
    </row>
    <row r="93" spans="1:15" ht="12.2" customHeight="1" x14ac:dyDescent="0.25">
      <c r="A93" s="435">
        <v>20</v>
      </c>
      <c r="B93" s="117" t="str">
        <f t="shared" si="4"/>
        <v>74057/20/2020</v>
      </c>
      <c r="C93" s="117" t="str">
        <f t="shared" si="5"/>
        <v>q</v>
      </c>
      <c r="D93" s="437">
        <f t="shared" si="6"/>
        <v>0</v>
      </c>
      <c r="E93" s="437" t="str">
        <f>IF(C93="--","--",IF('Részletes oszt ív'!AE27="","",'Részletes oszt ív'!AE27))</f>
        <v/>
      </c>
      <c r="F93" s="437" t="str">
        <f>IF(C93="--","--",IF('Részletes oszt ív'!AF27="","",'Részletes oszt ív'!AF27))</f>
        <v/>
      </c>
      <c r="G93" s="437" t="str">
        <f>IF(C93="--","--",IF('Részletes oszt ív'!AG27="","",'Részletes oszt ív'!AG27))</f>
        <v/>
      </c>
      <c r="H93" s="437" t="str">
        <f>IF(C93="--","--",IF('Részletes oszt ív'!AH27="","",'Részletes oszt ív'!AH27))</f>
        <v/>
      </c>
      <c r="I93" s="239" t="str">
        <f t="shared" si="7"/>
        <v/>
      </c>
      <c r="K93" s="5">
        <f t="shared" si="8"/>
        <v>0</v>
      </c>
      <c r="M93" s="86" t="str">
        <f t="shared" si="9"/>
        <v/>
      </c>
      <c r="N93" s="86" t="e">
        <f t="shared" si="10"/>
        <v>#N/A</v>
      </c>
      <c r="O93" s="104"/>
    </row>
    <row r="94" spans="1:15" ht="12.2" customHeight="1" x14ac:dyDescent="0.25">
      <c r="A94" s="435">
        <v>21</v>
      </c>
      <c r="B94" s="117" t="str">
        <f t="shared" si="4"/>
        <v>74057/21/2020</v>
      </c>
      <c r="C94" s="117" t="str">
        <f t="shared" si="5"/>
        <v>r</v>
      </c>
      <c r="D94" s="437">
        <f t="shared" si="6"/>
        <v>0</v>
      </c>
      <c r="E94" s="437" t="str">
        <f>IF(C94="--","--",IF('Részletes oszt ív'!AE28="","",'Részletes oszt ív'!AE28))</f>
        <v/>
      </c>
      <c r="F94" s="437" t="str">
        <f>IF(C94="--","--",IF('Részletes oszt ív'!AF28="","",'Részletes oszt ív'!AF28))</f>
        <v/>
      </c>
      <c r="G94" s="437" t="str">
        <f>IF(C94="--","--",IF('Részletes oszt ív'!AG28="","",'Részletes oszt ív'!AG28))</f>
        <v/>
      </c>
      <c r="H94" s="437" t="str">
        <f>IF(C94="--","--",IF('Részletes oszt ív'!AH28="","",'Részletes oszt ív'!AH28))</f>
        <v/>
      </c>
      <c r="I94" s="239" t="str">
        <f t="shared" si="7"/>
        <v/>
      </c>
      <c r="K94" s="5">
        <f t="shared" si="8"/>
        <v>0</v>
      </c>
      <c r="M94" s="86" t="str">
        <f t="shared" si="9"/>
        <v/>
      </c>
      <c r="N94" s="86" t="e">
        <f t="shared" si="10"/>
        <v>#N/A</v>
      </c>
      <c r="O94" s="104"/>
    </row>
    <row r="95" spans="1:15" ht="12.2" customHeight="1" x14ac:dyDescent="0.25">
      <c r="A95" s="435">
        <v>22</v>
      </c>
      <c r="B95" s="117" t="str">
        <f t="shared" si="4"/>
        <v>74057/22/2020</v>
      </c>
      <c r="C95" s="117" t="str">
        <f t="shared" si="5"/>
        <v>s</v>
      </c>
      <c r="D95" s="437">
        <f t="shared" si="6"/>
        <v>0</v>
      </c>
      <c r="E95" s="437" t="str">
        <f>IF(C95="--","--",IF('Részletes oszt ív'!AE29="","",'Részletes oszt ív'!AE29))</f>
        <v/>
      </c>
      <c r="F95" s="437" t="str">
        <f>IF(C95="--","--",IF('Részletes oszt ív'!AF29="","",'Részletes oszt ív'!AF29))</f>
        <v/>
      </c>
      <c r="G95" s="437" t="str">
        <f>IF(C95="--","--",IF('Részletes oszt ív'!AG29="","",'Részletes oszt ív'!AG29))</f>
        <v/>
      </c>
      <c r="H95" s="437" t="str">
        <f>IF(C95="--","--",IF('Részletes oszt ív'!AH29="","",'Részletes oszt ív'!AH29))</f>
        <v/>
      </c>
      <c r="I95" s="239" t="str">
        <f t="shared" si="7"/>
        <v/>
      </c>
      <c r="K95" s="5">
        <f t="shared" si="8"/>
        <v>0</v>
      </c>
      <c r="M95" s="86" t="str">
        <f t="shared" si="9"/>
        <v/>
      </c>
      <c r="N95" s="86" t="e">
        <f t="shared" si="10"/>
        <v>#N/A</v>
      </c>
      <c r="O95" s="104"/>
    </row>
    <row r="96" spans="1:15" ht="12.2" customHeight="1" x14ac:dyDescent="0.25">
      <c r="A96" s="435">
        <v>23</v>
      </c>
      <c r="B96" s="117" t="str">
        <f t="shared" si="4"/>
        <v>74057/23/2020</v>
      </c>
      <c r="C96" s="117" t="str">
        <f t="shared" si="5"/>
        <v>t</v>
      </c>
      <c r="D96" s="437">
        <f t="shared" si="6"/>
        <v>0</v>
      </c>
      <c r="E96" s="437" t="str">
        <f>IF(C96="--","--",IF('Részletes oszt ív'!AE30="","",'Részletes oszt ív'!AE30))</f>
        <v/>
      </c>
      <c r="F96" s="437" t="str">
        <f>IF(C96="--","--",IF('Részletes oszt ív'!AF30="","",'Részletes oszt ív'!AF30))</f>
        <v/>
      </c>
      <c r="G96" s="437" t="str">
        <f>IF(C96="--","--",IF('Részletes oszt ív'!AG30="","",'Részletes oszt ív'!AG30))</f>
        <v/>
      </c>
      <c r="H96" s="437" t="str">
        <f>IF(C96="--","--",IF('Részletes oszt ív'!AH30="","",'Részletes oszt ív'!AH30))</f>
        <v/>
      </c>
      <c r="I96" s="239" t="str">
        <f t="shared" si="7"/>
        <v/>
      </c>
      <c r="K96" s="5">
        <f t="shared" si="8"/>
        <v>0</v>
      </c>
      <c r="M96" s="86" t="str">
        <f t="shared" si="9"/>
        <v/>
      </c>
      <c r="N96" s="86" t="e">
        <f t="shared" si="10"/>
        <v>#N/A</v>
      </c>
      <c r="O96" s="104"/>
    </row>
    <row r="97" spans="1:15" ht="12.2" customHeight="1" x14ac:dyDescent="0.25">
      <c r="A97" s="435">
        <v>24</v>
      </c>
      <c r="B97" s="117" t="str">
        <f t="shared" si="4"/>
        <v>74057/24/2020</v>
      </c>
      <c r="C97" s="117" t="str">
        <f t="shared" si="5"/>
        <v>ty</v>
      </c>
      <c r="D97" s="437">
        <f t="shared" si="6"/>
        <v>0</v>
      </c>
      <c r="E97" s="437" t="str">
        <f>IF(C97="--","--",IF('Részletes oszt ív'!AE31="","",'Részletes oszt ív'!AE31))</f>
        <v/>
      </c>
      <c r="F97" s="437" t="str">
        <f>IF(C97="--","--",IF('Részletes oszt ív'!AF31="","",'Részletes oszt ív'!AF31))</f>
        <v/>
      </c>
      <c r="G97" s="437" t="str">
        <f>IF(C97="--","--",IF('Részletes oszt ív'!AG31="","",'Részletes oszt ív'!AG31))</f>
        <v/>
      </c>
      <c r="H97" s="437" t="str">
        <f>IF(C97="--","--",IF('Részletes oszt ív'!AH31="","",'Részletes oszt ív'!AH31))</f>
        <v/>
      </c>
      <c r="I97" s="239" t="str">
        <f t="shared" si="7"/>
        <v/>
      </c>
      <c r="K97" s="5">
        <f t="shared" si="8"/>
        <v>0</v>
      </c>
      <c r="M97" s="86" t="str">
        <f t="shared" si="9"/>
        <v/>
      </c>
      <c r="N97" s="86" t="e">
        <f t="shared" si="10"/>
        <v>#N/A</v>
      </c>
      <c r="O97" s="104"/>
    </row>
    <row r="98" spans="1:15" ht="12.2" customHeight="1" x14ac:dyDescent="0.25">
      <c r="A98" s="435">
        <v>25</v>
      </c>
      <c r="B98" s="117" t="str">
        <f t="shared" si="4"/>
        <v>74057/25/2020</v>
      </c>
      <c r="C98" s="117" t="str">
        <f t="shared" si="5"/>
        <v>u</v>
      </c>
      <c r="D98" s="437">
        <f t="shared" si="6"/>
        <v>0</v>
      </c>
      <c r="E98" s="437" t="str">
        <f>IF(C98="--","--",IF('Részletes oszt ív'!AE32="","",'Részletes oszt ív'!AE32))</f>
        <v/>
      </c>
      <c r="F98" s="437" t="str">
        <f>IF(C98="--","--",IF('Részletes oszt ív'!AF32="","",'Részletes oszt ív'!AF32))</f>
        <v/>
      </c>
      <c r="G98" s="437" t="str">
        <f>IF(C98="--","--",IF('Részletes oszt ív'!AG32="","",'Részletes oszt ív'!AG32))</f>
        <v/>
      </c>
      <c r="H98" s="437" t="str">
        <f>IF(C98="--","--",IF('Részletes oszt ív'!AH32="","",'Részletes oszt ív'!AH32))</f>
        <v/>
      </c>
      <c r="I98" s="239" t="str">
        <f t="shared" si="7"/>
        <v/>
      </c>
      <c r="K98" s="5">
        <f t="shared" si="8"/>
        <v>0</v>
      </c>
      <c r="M98" s="86" t="str">
        <f t="shared" si="9"/>
        <v/>
      </c>
      <c r="N98" s="86" t="e">
        <f t="shared" si="10"/>
        <v>#N/A</v>
      </c>
      <c r="O98" s="104"/>
    </row>
    <row r="99" spans="1:15" ht="12.2" customHeight="1" x14ac:dyDescent="0.25">
      <c r="A99" s="435">
        <v>26</v>
      </c>
      <c r="B99" s="117" t="str">
        <f t="shared" si="4"/>
        <v>74057/26/2020</v>
      </c>
      <c r="C99" s="117" t="str">
        <f t="shared" si="5"/>
        <v>ú</v>
      </c>
      <c r="D99" s="437">
        <f t="shared" si="6"/>
        <v>0</v>
      </c>
      <c r="E99" s="437" t="str">
        <f>IF(C99="--","--",IF('Részletes oszt ív'!AE33="","",'Részletes oszt ív'!AE33))</f>
        <v/>
      </c>
      <c r="F99" s="437" t="str">
        <f>IF(C99="--","--",IF('Részletes oszt ív'!AF33="","",'Részletes oszt ív'!AF33))</f>
        <v/>
      </c>
      <c r="G99" s="437" t="str">
        <f>IF(C99="--","--",IF('Részletes oszt ív'!AG33="","",'Részletes oszt ív'!AG33))</f>
        <v/>
      </c>
      <c r="H99" s="437" t="str">
        <f>IF(C99="--","--",IF('Részletes oszt ív'!AH33="","",'Részletes oszt ív'!AH33))</f>
        <v/>
      </c>
      <c r="I99" s="239" t="str">
        <f t="shared" si="7"/>
        <v/>
      </c>
      <c r="K99" s="5">
        <f t="shared" si="8"/>
        <v>0</v>
      </c>
      <c r="M99" s="86" t="str">
        <f t="shared" si="9"/>
        <v/>
      </c>
      <c r="N99" s="86" t="e">
        <f t="shared" si="10"/>
        <v>#N/A</v>
      </c>
      <c r="O99" s="104"/>
    </row>
    <row r="100" spans="1:15" ht="12.2" customHeight="1" x14ac:dyDescent="0.25">
      <c r="A100" s="435">
        <v>27</v>
      </c>
      <c r="B100" s="117" t="str">
        <f t="shared" si="4"/>
        <v>74057/27/2020</v>
      </c>
      <c r="C100" s="117" t="str">
        <f t="shared" si="5"/>
        <v>ü</v>
      </c>
      <c r="D100" s="437">
        <f t="shared" si="6"/>
        <v>0</v>
      </c>
      <c r="E100" s="437" t="str">
        <f>IF(C100="--","--",IF('Részletes oszt ív'!AE34="","",'Részletes oszt ív'!AE34))</f>
        <v/>
      </c>
      <c r="F100" s="437" t="str">
        <f>IF(C100="--","--",IF('Részletes oszt ív'!AF34="","",'Részletes oszt ív'!AF34))</f>
        <v/>
      </c>
      <c r="G100" s="437" t="str">
        <f>IF(C100="--","--",IF('Részletes oszt ív'!AG34="","",'Részletes oszt ív'!AG34))</f>
        <v/>
      </c>
      <c r="H100" s="437" t="str">
        <f>IF(C100="--","--",IF('Részletes oszt ív'!AH34="","",'Részletes oszt ív'!AH34))</f>
        <v/>
      </c>
      <c r="I100" s="239" t="str">
        <f t="shared" si="7"/>
        <v/>
      </c>
      <c r="K100" s="5">
        <f t="shared" si="8"/>
        <v>0</v>
      </c>
      <c r="M100" s="86" t="str">
        <f t="shared" si="9"/>
        <v/>
      </c>
      <c r="N100" s="86" t="e">
        <f t="shared" si="10"/>
        <v>#N/A</v>
      </c>
      <c r="O100" s="104"/>
    </row>
    <row r="101" spans="1:15" ht="12.2" customHeight="1" x14ac:dyDescent="0.25">
      <c r="A101" s="435">
        <v>28</v>
      </c>
      <c r="B101" s="117" t="str">
        <f t="shared" si="4"/>
        <v>74057/28/2020</v>
      </c>
      <c r="C101" s="117" t="str">
        <f t="shared" si="5"/>
        <v>ű</v>
      </c>
      <c r="D101" s="437">
        <f t="shared" si="6"/>
        <v>0</v>
      </c>
      <c r="E101" s="437" t="str">
        <f>IF(C101="--","--",IF('Részletes oszt ív'!AE35="","",'Részletes oszt ív'!AE35))</f>
        <v/>
      </c>
      <c r="F101" s="437" t="str">
        <f>IF(C101="--","--",IF('Részletes oszt ív'!AF35="","",'Részletes oszt ív'!AF35))</f>
        <v/>
      </c>
      <c r="G101" s="437" t="str">
        <f>IF(C101="--","--",IF('Részletes oszt ív'!AG35="","",'Részletes oszt ív'!AG35))</f>
        <v/>
      </c>
      <c r="H101" s="437" t="str">
        <f>IF(C101="--","--",IF('Részletes oszt ív'!AH35="","",'Részletes oszt ív'!AH35))</f>
        <v/>
      </c>
      <c r="I101" s="239" t="str">
        <f t="shared" si="7"/>
        <v/>
      </c>
      <c r="K101" s="5">
        <f t="shared" si="8"/>
        <v>0</v>
      </c>
      <c r="M101" s="86" t="str">
        <f t="shared" si="9"/>
        <v/>
      </c>
      <c r="N101" s="86" t="e">
        <f t="shared" si="10"/>
        <v>#N/A</v>
      </c>
      <c r="O101" s="104"/>
    </row>
    <row r="102" spans="1:15" ht="12.2" customHeight="1" x14ac:dyDescent="0.25">
      <c r="A102" s="435">
        <v>29</v>
      </c>
      <c r="B102" s="117" t="str">
        <f t="shared" si="4"/>
        <v>74057/29/2020</v>
      </c>
      <c r="C102" s="117" t="str">
        <f t="shared" si="5"/>
        <v>v</v>
      </c>
      <c r="D102" s="437">
        <f t="shared" si="6"/>
        <v>0</v>
      </c>
      <c r="E102" s="437" t="str">
        <f>IF(C102="--","--",IF('Részletes oszt ív'!AE36="","",'Részletes oszt ív'!AE36))</f>
        <v/>
      </c>
      <c r="F102" s="437" t="str">
        <f>IF(C102="--","--",IF('Részletes oszt ív'!AF36="","",'Részletes oszt ív'!AF36))</f>
        <v/>
      </c>
      <c r="G102" s="437" t="str">
        <f>IF(C102="--","--",IF('Részletes oszt ív'!AG36="","",'Részletes oszt ív'!AG36))</f>
        <v/>
      </c>
      <c r="H102" s="437" t="str">
        <f>IF(C102="--","--",IF('Részletes oszt ív'!AH36="","",'Részletes oszt ív'!AH36))</f>
        <v/>
      </c>
      <c r="I102" s="239" t="str">
        <f t="shared" si="7"/>
        <v/>
      </c>
      <c r="K102" s="5">
        <f t="shared" si="8"/>
        <v>0</v>
      </c>
      <c r="M102" s="86" t="str">
        <f t="shared" si="9"/>
        <v/>
      </c>
      <c r="N102" s="86" t="e">
        <f t="shared" si="10"/>
        <v>#N/A</v>
      </c>
      <c r="O102" s="104"/>
    </row>
    <row r="103" spans="1:15" ht="12.2" customHeight="1" x14ac:dyDescent="0.25">
      <c r="A103" s="435">
        <v>30</v>
      </c>
      <c r="B103" s="117" t="str">
        <f t="shared" si="4"/>
        <v>74057/30/2020</v>
      </c>
      <c r="C103" s="117" t="str">
        <f t="shared" si="5"/>
        <v>z</v>
      </c>
      <c r="D103" s="437">
        <f t="shared" si="6"/>
        <v>0</v>
      </c>
      <c r="E103" s="437" t="str">
        <f>IF(C103="--","--",IF('Részletes oszt ív'!AE37="","",'Részletes oszt ív'!AE37))</f>
        <v/>
      </c>
      <c r="F103" s="437" t="str">
        <f>IF(C103="--","--",IF('Részletes oszt ív'!AF37="","",'Részletes oszt ív'!AF37))</f>
        <v/>
      </c>
      <c r="G103" s="437" t="str">
        <f>IF(C103="--","--",IF('Részletes oszt ív'!AG37="","",'Részletes oszt ív'!AG37))</f>
        <v/>
      </c>
      <c r="H103" s="437" t="str">
        <f>IF(C103="--","--",IF('Részletes oszt ív'!AH37="","",'Részletes oszt ív'!AH37))</f>
        <v/>
      </c>
      <c r="I103" s="239" t="str">
        <f t="shared" si="7"/>
        <v/>
      </c>
      <c r="K103" s="5">
        <f t="shared" si="8"/>
        <v>0</v>
      </c>
      <c r="M103" s="86" t="str">
        <f t="shared" si="9"/>
        <v/>
      </c>
      <c r="N103" s="86" t="e">
        <f t="shared" si="10"/>
        <v>#N/A</v>
      </c>
      <c r="O103" s="104"/>
    </row>
    <row r="104" spans="1:15" ht="12.2" customHeight="1" x14ac:dyDescent="0.25">
      <c r="A104" s="435">
        <v>31</v>
      </c>
      <c r="B104" s="117" t="str">
        <f t="shared" si="4"/>
        <v>--</v>
      </c>
      <c r="C104" s="117" t="str">
        <f t="shared" si="5"/>
        <v>--</v>
      </c>
      <c r="D104" s="437" t="str">
        <f t="shared" si="6"/>
        <v>--</v>
      </c>
      <c r="E104" s="437" t="str">
        <f>IF(C104="--","--",IF('Részletes oszt ív'!AE38="","",'Részletes oszt ív'!AE38))</f>
        <v>--</v>
      </c>
      <c r="F104" s="437" t="str">
        <f>IF(C104="--","--",IF('Részletes oszt ív'!AF38="","",'Részletes oszt ív'!AF38))</f>
        <v>--</v>
      </c>
      <c r="G104" s="437" t="str">
        <f>IF(C104="--","--",IF('Részletes oszt ív'!AG38="","",'Részletes oszt ív'!AG38))</f>
        <v>--</v>
      </c>
      <c r="H104" s="437" t="str">
        <f>IF(C104="--","--",IF('Részletes oszt ív'!AH38="","",'Részletes oszt ív'!AH38))</f>
        <v>--</v>
      </c>
      <c r="I104" s="239" t="str">
        <f t="shared" si="7"/>
        <v>--</v>
      </c>
      <c r="K104" s="5">
        <f t="shared" si="8"/>
        <v>0</v>
      </c>
      <c r="M104" s="86" t="str">
        <f t="shared" si="9"/>
        <v/>
      </c>
      <c r="N104" s="86" t="str">
        <f t="shared" si="10"/>
        <v/>
      </c>
      <c r="O104" s="104"/>
    </row>
    <row r="105" spans="1:15" ht="12.2" customHeight="1" x14ac:dyDescent="0.25">
      <c r="A105" s="435">
        <v>32</v>
      </c>
      <c r="B105" s="117" t="str">
        <f t="shared" si="4"/>
        <v>--</v>
      </c>
      <c r="C105" s="117" t="str">
        <f t="shared" si="5"/>
        <v>--</v>
      </c>
      <c r="D105" s="437" t="str">
        <f t="shared" si="6"/>
        <v>--</v>
      </c>
      <c r="E105" s="437" t="str">
        <f>IF(C105="--","--",IF('Részletes oszt ív'!AE39="","",'Részletes oszt ív'!AE39))</f>
        <v>--</v>
      </c>
      <c r="F105" s="437" t="str">
        <f>IF(C105="--","--",IF('Részletes oszt ív'!AF39="","",'Részletes oszt ív'!AF39))</f>
        <v>--</v>
      </c>
      <c r="G105" s="437" t="str">
        <f>IF(C105="--","--",IF('Részletes oszt ív'!AG39="","",'Részletes oszt ív'!AG39))</f>
        <v>--</v>
      </c>
      <c r="H105" s="437" t="str">
        <f>IF(C105="--","--",IF('Részletes oszt ív'!AH39="","",'Részletes oszt ív'!AH39))</f>
        <v>--</v>
      </c>
      <c r="I105" s="239" t="str">
        <f t="shared" si="7"/>
        <v>--</v>
      </c>
      <c r="K105" s="5">
        <f t="shared" si="8"/>
        <v>0</v>
      </c>
      <c r="M105" s="86" t="str">
        <f t="shared" si="9"/>
        <v/>
      </c>
      <c r="N105" s="86" t="str">
        <f t="shared" si="10"/>
        <v/>
      </c>
      <c r="O105" s="104"/>
    </row>
    <row r="106" spans="1:15" ht="12.2" customHeight="1" x14ac:dyDescent="0.25">
      <c r="A106" s="435">
        <v>33</v>
      </c>
      <c r="B106" s="117" t="str">
        <f t="shared" si="4"/>
        <v>--</v>
      </c>
      <c r="C106" s="117" t="str">
        <f t="shared" si="5"/>
        <v>--</v>
      </c>
      <c r="D106" s="437" t="str">
        <f t="shared" si="6"/>
        <v>--</v>
      </c>
      <c r="E106" s="437" t="str">
        <f>IF(C106="--","--",IF('Részletes oszt ív'!AE40="","",'Részletes oszt ív'!AE40))</f>
        <v>--</v>
      </c>
      <c r="F106" s="437" t="str">
        <f>IF(C106="--","--",IF('Részletes oszt ív'!AF40="","",'Részletes oszt ív'!AF40))</f>
        <v>--</v>
      </c>
      <c r="G106" s="437" t="str">
        <f>IF(C106="--","--",IF('Részletes oszt ív'!AG40="","",'Részletes oszt ív'!AG40))</f>
        <v>--</v>
      </c>
      <c r="H106" s="437" t="str">
        <f>IF(C106="--","--",IF('Részletes oszt ív'!AH40="","",'Részletes oszt ív'!AH40))</f>
        <v>--</v>
      </c>
      <c r="I106" s="239" t="str">
        <f t="shared" si="7"/>
        <v>--</v>
      </c>
      <c r="K106" s="5">
        <f t="shared" si="8"/>
        <v>0</v>
      </c>
      <c r="M106" s="86" t="str">
        <f t="shared" si="9"/>
        <v/>
      </c>
      <c r="N106" s="86" t="str">
        <f t="shared" si="10"/>
        <v/>
      </c>
      <c r="O106" s="104"/>
    </row>
    <row r="107" spans="1:15" ht="12.2" customHeight="1" thickBot="1" x14ac:dyDescent="0.3">
      <c r="A107" s="119">
        <v>34</v>
      </c>
      <c r="B107" s="241" t="str">
        <f t="shared" si="4"/>
        <v>--</v>
      </c>
      <c r="C107" s="241" t="str">
        <f t="shared" si="5"/>
        <v>--</v>
      </c>
      <c r="D107" s="439" t="str">
        <f t="shared" si="6"/>
        <v>--</v>
      </c>
      <c r="E107" s="439" t="str">
        <f>IF(C107="--","--",IF('Részletes oszt ív'!AE41="","",'Részletes oszt ív'!AE41))</f>
        <v>--</v>
      </c>
      <c r="F107" s="439" t="str">
        <f>IF(C107="--","--",IF('Részletes oszt ív'!AF41="","",'Részletes oszt ív'!AF41))</f>
        <v>--</v>
      </c>
      <c r="G107" s="439" t="str">
        <f>IF(C107="--","--",IF('Részletes oszt ív'!AG41="","",'Részletes oszt ív'!AG41))</f>
        <v>--</v>
      </c>
      <c r="H107" s="439" t="str">
        <f>IF(C107="--","--",IF('Részletes oszt ív'!AH41="","",'Részletes oszt ív'!AH41))</f>
        <v>--</v>
      </c>
      <c r="I107" s="107" t="str">
        <f t="shared" si="7"/>
        <v>--</v>
      </c>
      <c r="K107" s="5">
        <f t="shared" si="8"/>
        <v>0</v>
      </c>
      <c r="M107" s="86" t="str">
        <f t="shared" si="9"/>
        <v/>
      </c>
      <c r="N107" s="86" t="str">
        <f t="shared" si="10"/>
        <v/>
      </c>
      <c r="O107" s="104"/>
    </row>
    <row r="108" spans="1:15" ht="12.2" hidden="1" customHeight="1" thickBot="1" x14ac:dyDescent="0.3">
      <c r="A108" s="441">
        <v>35</v>
      </c>
      <c r="B108" s="241" t="str">
        <f t="shared" si="4"/>
        <v>--</v>
      </c>
      <c r="C108" s="241" t="str">
        <f t="shared" si="5"/>
        <v>--</v>
      </c>
      <c r="D108" s="242" t="str">
        <f t="shared" si="6"/>
        <v>--</v>
      </c>
      <c r="E108" s="242" t="str">
        <f>IF(C108="--","--",IF('Részletes oszt ív'!AE42="","",'Részletes oszt ív'!AE42))</f>
        <v>--</v>
      </c>
      <c r="F108" s="242" t="str">
        <f>IF(C108="--","--",IF('Részletes oszt ív'!AF42="","",'Részletes oszt ív'!AF42))</f>
        <v>--</v>
      </c>
      <c r="G108" s="242" t="str">
        <f>IF(C108="--","--",IF('Részletes oszt ív'!AG42="","",'Részletes oszt ív'!AG42))</f>
        <v>--</v>
      </c>
      <c r="H108" s="242" t="str">
        <f>IF(C108="--","--",IF('Részletes oszt ív'!AH42="","",'Részletes oszt ív'!AH42))</f>
        <v>--</v>
      </c>
      <c r="I108" s="243" t="str">
        <f t="shared" si="7"/>
        <v>--</v>
      </c>
      <c r="K108" s="5">
        <f t="shared" si="8"/>
        <v>0</v>
      </c>
      <c r="M108" s="86" t="str">
        <f t="shared" si="9"/>
        <v/>
      </c>
      <c r="N108" s="86" t="str">
        <f t="shared" si="10"/>
        <v/>
      </c>
      <c r="O108" s="104"/>
    </row>
    <row r="109" spans="1:15" ht="7.5" customHeight="1" x14ac:dyDescent="0.25">
      <c r="A109" s="28"/>
      <c r="B109" s="28"/>
      <c r="C109" s="28"/>
      <c r="D109" s="28"/>
    </row>
    <row r="110" spans="1:15" x14ac:dyDescent="0.25">
      <c r="A110" s="101" t="str">
        <f>CONCATENATE('Vizsgaszerv adatai'!C$168,",  ",'Vizsgaszerv adatai'!C$166)</f>
        <v>Budapest,  2017. június 13.</v>
      </c>
      <c r="B110" s="101"/>
    </row>
    <row r="111" spans="1:15" ht="11.25" customHeight="1" x14ac:dyDescent="0.25"/>
    <row r="113" spans="1:9" ht="12" customHeight="1" x14ac:dyDescent="0.25">
      <c r="A113" s="794" t="str">
        <f>'Vizsgaszerv adatai'!C$66</f>
        <v>Ál Péter</v>
      </c>
      <c r="B113" s="794"/>
      <c r="C113" s="109" t="str">
        <f>'Vizsgaszerv adatai'!C$68</f>
        <v>Kő Pál</v>
      </c>
      <c r="D113" s="794" t="str">
        <f>'Vizsgaszerv adatai'!C$70</f>
        <v>Ács Éva</v>
      </c>
      <c r="E113" s="794"/>
      <c r="F113" s="795" t="str">
        <f>'Vizsgaszerv adatai'!C$72</f>
        <v>Nagy Anikó</v>
      </c>
      <c r="G113" s="795"/>
      <c r="H113" s="795" t="str">
        <f>'Vizsgaszerv adatai'!C$74</f>
        <v>Szél Evelin</v>
      </c>
      <c r="I113" s="795"/>
    </row>
    <row r="114" spans="1:9" ht="10.5" customHeight="1" x14ac:dyDescent="0.25">
      <c r="A114" s="794" t="str">
        <f>'Vizsgaszerv adatai'!B$66</f>
        <v>vb. elnöke</v>
      </c>
      <c r="B114" s="794"/>
      <c r="C114" s="102" t="str">
        <f>'Vizsgaszerv adatai'!B$68</f>
        <v>vb. tagja</v>
      </c>
      <c r="D114" s="794" t="str">
        <f>'Vizsgaszerv adatai'!B$70</f>
        <v>vb. tagja</v>
      </c>
      <c r="E114" s="794"/>
      <c r="F114" s="795" t="str">
        <f>'Vizsgaszerv adatai'!B$72</f>
        <v>vb. tagja</v>
      </c>
      <c r="G114" s="795"/>
      <c r="H114" s="795" t="str">
        <f>'Vizsgaszerv adatai'!B$74</f>
        <v>jegyző</v>
      </c>
      <c r="I114" s="795"/>
    </row>
    <row r="117" spans="1:9" ht="12" customHeight="1" x14ac:dyDescent="0.25">
      <c r="A117" s="804" t="str">
        <f>IF('Vizsgaszerv adatai'!C$77="","",'Vizsgaszerv adatai'!C$77)</f>
        <v>Papp Pál</v>
      </c>
      <c r="B117" s="804"/>
      <c r="C117" s="110" t="str">
        <f>IF('Vizsgaszerv adatai'!C$79="","",'Vizsgaszerv adatai'!C$79)</f>
        <v/>
      </c>
      <c r="D117" s="803" t="str">
        <f>IF('Vizsgaszerv adatai'!C$81="","",'Vizsgaszerv adatai'!C$81)</f>
        <v/>
      </c>
      <c r="E117" s="803"/>
      <c r="F117" s="802" t="str">
        <f>IF('Vizsgaszerv adatai'!C$83="","",'Vizsgaszerv adatai'!C$83)</f>
        <v/>
      </c>
      <c r="G117" s="802"/>
      <c r="H117" s="802" t="str">
        <f>IF('Vizsgaszerv adatai'!C$85="","",'Vizsgaszerv adatai'!C$85)</f>
        <v/>
      </c>
      <c r="I117" s="802"/>
    </row>
    <row r="118" spans="1:9" ht="10.5" customHeight="1" x14ac:dyDescent="0.25">
      <c r="A118" s="802" t="str">
        <f>IF('Vizsgaszerv adatai'!C$77="","","szakértő")</f>
        <v>szakértő</v>
      </c>
      <c r="B118" s="802"/>
      <c r="C118" s="110" t="str">
        <f>IF('Vizsgaszerv adatai'!C$79="","","szakértő")</f>
        <v/>
      </c>
      <c r="D118" s="803" t="str">
        <f>IF('Vizsgaszerv adatai'!C$81="","","szakértő")</f>
        <v/>
      </c>
      <c r="E118" s="803"/>
      <c r="F118" s="802" t="str">
        <f>IF('Vizsgaszerv adatai'!C$83="","","szakértő")</f>
        <v/>
      </c>
      <c r="G118" s="802"/>
      <c r="H118" s="802" t="str">
        <f>IF('Vizsgaszerv adatai'!C$85="","","szakértő")</f>
        <v/>
      </c>
      <c r="I118" s="802"/>
    </row>
    <row r="119" spans="1:9" x14ac:dyDescent="0.25">
      <c r="A119" s="669" t="str">
        <f>A1</f>
        <v>Aranykalászos gazda      Szóbeli vizsga</v>
      </c>
      <c r="B119" s="669"/>
      <c r="C119" s="669"/>
      <c r="D119" s="669"/>
      <c r="E119" s="669"/>
      <c r="F119" s="669"/>
      <c r="G119" s="669"/>
      <c r="H119" s="669"/>
      <c r="I119" s="669"/>
    </row>
    <row r="120" spans="1:9" ht="30.75" customHeight="1" x14ac:dyDescent="0.25">
      <c r="A120" s="808" t="s">
        <v>7465</v>
      </c>
      <c r="B120" s="808"/>
      <c r="C120" s="809" t="str">
        <f>CONCATENATE('Vizsgaszerv adatai'!C$170,"  ",'Vizsgaszerv adatai'!C$172,"  ",'Vizsgaszerv adatai'!C$178,";  ",'Vizsgaszerv adatai'!C$180)</f>
        <v xml:space="preserve">Arany János Mezőgazdasági Iskola  1122 Budapest, Levendula út 25.  ;  </v>
      </c>
      <c r="D120" s="809"/>
      <c r="E120" s="809"/>
      <c r="F120" s="809"/>
      <c r="G120" s="809"/>
      <c r="H120" s="809"/>
      <c r="I120" s="809"/>
    </row>
    <row r="121" spans="1:9" ht="7.5" customHeight="1" x14ac:dyDescent="0.25">
      <c r="A121" s="733"/>
      <c r="B121" s="733"/>
    </row>
    <row r="122" spans="1:9" ht="27" customHeight="1" x14ac:dyDescent="0.25">
      <c r="A122" s="805" t="s">
        <v>7464</v>
      </c>
      <c r="B122" s="805"/>
      <c r="C122" s="806" t="str">
        <f>'Szakképesítés adatai'!B$65</f>
        <v>A szóbeli vizsgafeladat központilag összeállított vizsgakérdései a 4. Szakmai követelmények pontban szereplő „Agrárkereskedelem, vállalkozás és ügyvitel” szakmai követelménymodul témaköreit tartalmazzák.</v>
      </c>
      <c r="D122" s="806"/>
      <c r="E122" s="806"/>
      <c r="F122" s="806"/>
      <c r="G122" s="806"/>
      <c r="H122" s="806"/>
      <c r="I122" s="806"/>
    </row>
    <row r="123" spans="1:9" x14ac:dyDescent="0.25">
      <c r="C123" s="806"/>
      <c r="D123" s="806"/>
      <c r="E123" s="806"/>
      <c r="F123" s="806"/>
      <c r="G123" s="806"/>
      <c r="H123" s="806"/>
      <c r="I123" s="806"/>
    </row>
    <row r="124" spans="1:9" x14ac:dyDescent="0.25">
      <c r="C124" s="806"/>
      <c r="D124" s="806"/>
      <c r="E124" s="806"/>
      <c r="F124" s="806"/>
      <c r="G124" s="806"/>
      <c r="H124" s="806"/>
      <c r="I124" s="806"/>
    </row>
    <row r="125" spans="1:9" x14ac:dyDescent="0.25">
      <c r="C125" s="806"/>
      <c r="D125" s="806"/>
      <c r="E125" s="806"/>
      <c r="F125" s="806"/>
      <c r="G125" s="806"/>
      <c r="H125" s="806"/>
      <c r="I125" s="806"/>
    </row>
    <row r="126" spans="1:9" x14ac:dyDescent="0.25">
      <c r="C126" s="806"/>
      <c r="D126" s="806"/>
      <c r="E126" s="806"/>
      <c r="F126" s="806"/>
      <c r="G126" s="806"/>
      <c r="H126" s="806"/>
      <c r="I126" s="806"/>
    </row>
    <row r="127" spans="1:9" x14ac:dyDescent="0.25">
      <c r="C127" s="806"/>
      <c r="D127" s="806"/>
      <c r="E127" s="806"/>
      <c r="F127" s="806"/>
      <c r="G127" s="806"/>
      <c r="H127" s="806"/>
      <c r="I127" s="806"/>
    </row>
    <row r="128" spans="1:9" x14ac:dyDescent="0.25">
      <c r="C128" s="806"/>
      <c r="D128" s="806"/>
      <c r="E128" s="806"/>
      <c r="F128" s="806"/>
      <c r="G128" s="806"/>
      <c r="H128" s="806"/>
      <c r="I128" s="806"/>
    </row>
    <row r="129" spans="1:17" x14ac:dyDescent="0.25">
      <c r="C129" s="806"/>
      <c r="D129" s="806"/>
      <c r="E129" s="806"/>
      <c r="F129" s="806"/>
      <c r="G129" s="806"/>
      <c r="H129" s="806"/>
      <c r="I129" s="806"/>
    </row>
    <row r="130" spans="1:17" ht="15" customHeight="1" x14ac:dyDescent="0.25">
      <c r="A130" s="807" t="s">
        <v>7500</v>
      </c>
      <c r="B130" s="807"/>
      <c r="C130" s="123">
        <f>'Szakképesítés adatai'!J$65</f>
        <v>25</v>
      </c>
      <c r="D130" s="120" t="s">
        <v>7501</v>
      </c>
      <c r="E130" s="123">
        <f>'Szakképesítés adatai'!K$65</f>
        <v>15</v>
      </c>
      <c r="F130" s="121" t="s">
        <v>7502</v>
      </c>
      <c r="G130" s="123">
        <f>'Szakképesítés adatai'!L$65</f>
        <v>10</v>
      </c>
      <c r="H130" s="122" t="s">
        <v>7503</v>
      </c>
      <c r="I130" s="124">
        <f>'Szakképesítés adatai'!M$65</f>
        <v>10</v>
      </c>
      <c r="K130" s="5">
        <f>IF(I130="-",0,I130)</f>
        <v>10</v>
      </c>
    </row>
    <row r="131" spans="1:17" ht="9" customHeight="1" thickBot="1" x14ac:dyDescent="0.3">
      <c r="A131" s="111"/>
      <c r="B131" s="111"/>
      <c r="C131" s="116"/>
      <c r="D131" s="112"/>
      <c r="E131" s="115"/>
      <c r="F131" s="102"/>
      <c r="G131" s="115"/>
      <c r="H131" s="113"/>
      <c r="I131" s="114"/>
    </row>
    <row r="132" spans="1:17" ht="24.75" thickBot="1" x14ac:dyDescent="0.3">
      <c r="A132" s="562" t="s">
        <v>7466</v>
      </c>
      <c r="B132" s="563" t="s">
        <v>7467</v>
      </c>
      <c r="C132" s="563" t="s">
        <v>7468</v>
      </c>
      <c r="D132" s="563" t="s">
        <v>7469</v>
      </c>
      <c r="E132" s="563" t="s">
        <v>7473</v>
      </c>
      <c r="F132" s="563" t="s">
        <v>7471</v>
      </c>
      <c r="G132" s="563" t="s">
        <v>7474</v>
      </c>
      <c r="H132" s="563" t="s">
        <v>7471</v>
      </c>
      <c r="I132" s="564" t="s">
        <v>7472</v>
      </c>
      <c r="J132" s="103"/>
      <c r="M132" s="86"/>
      <c r="N132" s="86"/>
      <c r="O132" s="105"/>
    </row>
    <row r="133" spans="1:17" ht="12.2" customHeight="1" x14ac:dyDescent="0.25">
      <c r="A133" s="433">
        <v>1</v>
      </c>
      <c r="B133" s="240" t="str">
        <f>IF(C$122="-","--",B15)</f>
        <v>74057/1/2020</v>
      </c>
      <c r="C133" s="240" t="str">
        <f>IF(C$122="-","--",C15)</f>
        <v>Nagyné Balogh Emília</v>
      </c>
      <c r="D133" s="438">
        <f>IF(C$122="-","--",D15)</f>
        <v>0</v>
      </c>
      <c r="E133" s="438">
        <f>IF(C133="--","--",IF('Részletes oszt ív'!AI8="","",'Részletes oszt ív'!AI8))</f>
        <v>3</v>
      </c>
      <c r="F133" s="438">
        <f>IF(C133="--","--",IF('Részletes oszt ív'!AJ8="","",'Részletes oszt ív'!AJ8))</f>
        <v>3</v>
      </c>
      <c r="G133" s="438" t="str">
        <f>IF(C133="--","--",IF('Részletes oszt ív'!AK8="","",'Részletes oszt ív'!AK8))</f>
        <v/>
      </c>
      <c r="H133" s="438" t="str">
        <f>IF(C133="--","--",IF('Részletes oszt ív'!AL8="","",'Részletes oszt ív'!AL8))</f>
        <v/>
      </c>
      <c r="I133" s="238" t="str">
        <f>IF(C$122="-","--",IF(C133="--","--",IF(E133="","",IF(E133="n","nem vizsgázott",CONCATENATE(N133," (",M133,")")))))</f>
        <v>közepes (3)</v>
      </c>
      <c r="K133" s="5">
        <f>IF(M133="",0,M133)</f>
        <v>3</v>
      </c>
      <c r="M133" s="86">
        <f>IF(F133="--","",IF(H133="",F133,ROUND(((F133+H133)/2),0)))</f>
        <v>3</v>
      </c>
      <c r="N133" s="86" t="str">
        <f>IF(F133="","",VLOOKUP(M133,$P$15:$Q$19,2))</f>
        <v>közepes</v>
      </c>
      <c r="O133" s="106"/>
      <c r="P133" s="26">
        <v>1</v>
      </c>
      <c r="Q133" s="26" t="s">
        <v>7475</v>
      </c>
    </row>
    <row r="134" spans="1:17" ht="12.2" customHeight="1" x14ac:dyDescent="0.25">
      <c r="A134" s="435">
        <v>2</v>
      </c>
      <c r="B134" s="117" t="str">
        <f t="shared" ref="B134:B167" si="11">IF(C$122="-","--",B16)</f>
        <v>74057/2/2020</v>
      </c>
      <c r="C134" s="117" t="str">
        <f t="shared" ref="C134:C167" si="12">IF(C$122="-","--",C16)</f>
        <v>b</v>
      </c>
      <c r="D134" s="440">
        <f t="shared" ref="D134:D167" si="13">IF(C$122="-","--",D16)</f>
        <v>0</v>
      </c>
      <c r="E134" s="437">
        <f>IF(C134="--","--",IF('Részletes oszt ív'!AI9="","",'Részletes oszt ív'!AI9))</f>
        <v>2</v>
      </c>
      <c r="F134" s="437">
        <f>IF(C134="--","--",IF('Részletes oszt ív'!AJ9="","",'Részletes oszt ív'!AJ9))</f>
        <v>3</v>
      </c>
      <c r="G134" s="437" t="str">
        <f>IF(C134="--","--",IF('Részletes oszt ív'!AK9="","",'Részletes oszt ív'!AK9))</f>
        <v/>
      </c>
      <c r="H134" s="437" t="str">
        <f>IF(C134="--","--",IF('Részletes oszt ív'!AL9="","",'Részletes oszt ív'!AL9))</f>
        <v/>
      </c>
      <c r="I134" s="239" t="str">
        <f t="shared" ref="I134:I167" si="14">IF(C$122="-","--",IF(C134="--","--",IF(E134="","",IF(E134="n","nem vizsgázott",CONCATENATE(N134," (",M134,")")))))</f>
        <v>közepes (3)</v>
      </c>
      <c r="K134" s="5">
        <f t="shared" ref="K134:K167" si="15">IF(M134="",0,M134)</f>
        <v>3</v>
      </c>
      <c r="M134" s="86">
        <f t="shared" ref="M134:M167" si="16">IF(F134="--","",IF(H134="",F134,ROUND(((F134+H134)/2),0)))</f>
        <v>3</v>
      </c>
      <c r="N134" s="86" t="str">
        <f t="shared" ref="N134:N167" si="17">IF(F134="","",VLOOKUP(M134,$P$15:$Q$19,2))</f>
        <v>közepes</v>
      </c>
      <c r="O134" s="106"/>
      <c r="P134" s="26">
        <v>2</v>
      </c>
      <c r="Q134" s="26" t="s">
        <v>7476</v>
      </c>
    </row>
    <row r="135" spans="1:17" ht="12.2" customHeight="1" x14ac:dyDescent="0.25">
      <c r="A135" s="435">
        <v>3</v>
      </c>
      <c r="B135" s="117" t="str">
        <f t="shared" si="11"/>
        <v>74057/3/2020</v>
      </c>
      <c r="C135" s="117" t="str">
        <f t="shared" si="12"/>
        <v>c</v>
      </c>
      <c r="D135" s="440">
        <f t="shared" si="13"/>
        <v>0</v>
      </c>
      <c r="E135" s="437" t="str">
        <f>IF(C135="--","--",IF('Részletes oszt ív'!AI10="","",'Részletes oszt ív'!AI10))</f>
        <v/>
      </c>
      <c r="F135" s="437" t="str">
        <f>IF(C135="--","--",IF('Részletes oszt ív'!AJ10="","",'Részletes oszt ív'!AJ10))</f>
        <v/>
      </c>
      <c r="G135" s="437" t="str">
        <f>IF(C135="--","--",IF('Részletes oszt ív'!AK10="","",'Részletes oszt ív'!AK10))</f>
        <v/>
      </c>
      <c r="H135" s="437" t="str">
        <f>IF(C135="--","--",IF('Részletes oszt ív'!AL10="","",'Részletes oszt ív'!AL10))</f>
        <v/>
      </c>
      <c r="I135" s="239" t="str">
        <f t="shared" si="14"/>
        <v/>
      </c>
      <c r="K135" s="5">
        <f t="shared" si="15"/>
        <v>0</v>
      </c>
      <c r="M135" s="86" t="str">
        <f t="shared" si="16"/>
        <v/>
      </c>
      <c r="N135" s="86" t="str">
        <f t="shared" si="17"/>
        <v/>
      </c>
      <c r="O135" s="106"/>
      <c r="P135" s="26">
        <v>3</v>
      </c>
      <c r="Q135" s="26" t="s">
        <v>7477</v>
      </c>
    </row>
    <row r="136" spans="1:17" ht="12.2" customHeight="1" x14ac:dyDescent="0.25">
      <c r="A136" s="435">
        <v>4</v>
      </c>
      <c r="B136" s="117" t="str">
        <f t="shared" si="11"/>
        <v>74057/4/2020</v>
      </c>
      <c r="C136" s="117" t="str">
        <f t="shared" si="12"/>
        <v>d</v>
      </c>
      <c r="D136" s="440">
        <f t="shared" si="13"/>
        <v>0</v>
      </c>
      <c r="E136" s="437" t="str">
        <f>IF(C136="--","--",IF('Részletes oszt ív'!AI11="","",'Részletes oszt ív'!AI11))</f>
        <v/>
      </c>
      <c r="F136" s="437" t="str">
        <f>IF(C136="--","--",IF('Részletes oszt ív'!AJ11="","",'Részletes oszt ív'!AJ11))</f>
        <v/>
      </c>
      <c r="G136" s="437" t="str">
        <f>IF(C136="--","--",IF('Részletes oszt ív'!AK11="","",'Részletes oszt ív'!AK11))</f>
        <v/>
      </c>
      <c r="H136" s="437" t="str">
        <f>IF(C136="--","--",IF('Részletes oszt ív'!AL11="","",'Részletes oszt ív'!AL11))</f>
        <v/>
      </c>
      <c r="I136" s="239" t="str">
        <f t="shared" si="14"/>
        <v/>
      </c>
      <c r="K136" s="5">
        <f t="shared" si="15"/>
        <v>0</v>
      </c>
      <c r="M136" s="86" t="str">
        <f t="shared" si="16"/>
        <v/>
      </c>
      <c r="N136" s="86" t="str">
        <f t="shared" si="17"/>
        <v/>
      </c>
      <c r="O136" s="106"/>
      <c r="P136" s="26">
        <v>4</v>
      </c>
      <c r="Q136" s="26" t="s">
        <v>7478</v>
      </c>
    </row>
    <row r="137" spans="1:17" ht="12.2" customHeight="1" x14ac:dyDescent="0.25">
      <c r="A137" s="435">
        <v>5</v>
      </c>
      <c r="B137" s="117" t="str">
        <f t="shared" si="11"/>
        <v>74057/5/2020</v>
      </c>
      <c r="C137" s="117" t="str">
        <f t="shared" si="12"/>
        <v>e</v>
      </c>
      <c r="D137" s="440">
        <f t="shared" si="13"/>
        <v>0</v>
      </c>
      <c r="E137" s="437" t="str">
        <f>IF(C137="--","--",IF('Részletes oszt ív'!AI12="","",'Részletes oszt ív'!AI12))</f>
        <v/>
      </c>
      <c r="F137" s="437" t="str">
        <f>IF(C137="--","--",IF('Részletes oszt ív'!AJ12="","",'Részletes oszt ív'!AJ12))</f>
        <v/>
      </c>
      <c r="G137" s="437" t="str">
        <f>IF(C137="--","--",IF('Részletes oszt ív'!AK12="","",'Részletes oszt ív'!AK12))</f>
        <v/>
      </c>
      <c r="H137" s="437" t="str">
        <f>IF(C137="--","--",IF('Részletes oszt ív'!AL12="","",'Részletes oszt ív'!AL12))</f>
        <v/>
      </c>
      <c r="I137" s="239" t="str">
        <f t="shared" si="14"/>
        <v/>
      </c>
      <c r="K137" s="5">
        <f t="shared" si="15"/>
        <v>0</v>
      </c>
      <c r="M137" s="86" t="str">
        <f t="shared" si="16"/>
        <v/>
      </c>
      <c r="N137" s="86" t="str">
        <f t="shared" si="17"/>
        <v/>
      </c>
      <c r="O137" s="106"/>
      <c r="P137" s="26">
        <v>5</v>
      </c>
      <c r="Q137" s="26" t="s">
        <v>7479</v>
      </c>
    </row>
    <row r="138" spans="1:17" ht="12.2" customHeight="1" x14ac:dyDescent="0.25">
      <c r="A138" s="435">
        <v>6</v>
      </c>
      <c r="B138" s="117" t="str">
        <f t="shared" si="11"/>
        <v>74057/6/2020</v>
      </c>
      <c r="C138" s="117" t="str">
        <f t="shared" si="12"/>
        <v>f</v>
      </c>
      <c r="D138" s="440">
        <f t="shared" si="13"/>
        <v>0</v>
      </c>
      <c r="E138" s="437" t="str">
        <f>IF(C138="--","--",IF('Részletes oszt ív'!AI13="","",'Részletes oszt ív'!AI13))</f>
        <v/>
      </c>
      <c r="F138" s="437" t="str">
        <f>IF(C138="--","--",IF('Részletes oszt ív'!AJ13="","",'Részletes oszt ív'!AJ13))</f>
        <v/>
      </c>
      <c r="G138" s="437" t="str">
        <f>IF(C138="--","--",IF('Részletes oszt ív'!AK13="","",'Részletes oszt ív'!AK13))</f>
        <v/>
      </c>
      <c r="H138" s="437" t="str">
        <f>IF(C138="--","--",IF('Részletes oszt ív'!AL13="","",'Részletes oszt ív'!AL13))</f>
        <v/>
      </c>
      <c r="I138" s="239" t="str">
        <f t="shared" si="14"/>
        <v/>
      </c>
      <c r="K138" s="5">
        <f t="shared" si="15"/>
        <v>0</v>
      </c>
      <c r="M138" s="86" t="str">
        <f t="shared" si="16"/>
        <v/>
      </c>
      <c r="N138" s="86" t="str">
        <f t="shared" si="17"/>
        <v/>
      </c>
      <c r="O138" s="104"/>
    </row>
    <row r="139" spans="1:17" ht="12.2" customHeight="1" x14ac:dyDescent="0.25">
      <c r="A139" s="435">
        <v>7</v>
      </c>
      <c r="B139" s="117" t="str">
        <f t="shared" si="11"/>
        <v>74057/7/2020</v>
      </c>
      <c r="C139" s="117" t="str">
        <f t="shared" si="12"/>
        <v>h</v>
      </c>
      <c r="D139" s="440">
        <f t="shared" si="13"/>
        <v>0</v>
      </c>
      <c r="E139" s="437" t="str">
        <f>IF(C139="--","--",IF('Részletes oszt ív'!AI14="","",'Részletes oszt ív'!AI14))</f>
        <v/>
      </c>
      <c r="F139" s="437" t="str">
        <f>IF(C139="--","--",IF('Részletes oszt ív'!AJ14="","",'Részletes oszt ív'!AJ14))</f>
        <v/>
      </c>
      <c r="G139" s="437" t="str">
        <f>IF(C139="--","--",IF('Részletes oszt ív'!AK14="","",'Részletes oszt ív'!AK14))</f>
        <v/>
      </c>
      <c r="H139" s="437" t="str">
        <f>IF(C139="--","--",IF('Részletes oszt ív'!AL14="","",'Részletes oszt ív'!AL14))</f>
        <v/>
      </c>
      <c r="I139" s="239" t="str">
        <f t="shared" si="14"/>
        <v/>
      </c>
      <c r="K139" s="5">
        <f t="shared" si="15"/>
        <v>0</v>
      </c>
      <c r="M139" s="86" t="str">
        <f t="shared" si="16"/>
        <v/>
      </c>
      <c r="N139" s="86" t="str">
        <f t="shared" si="17"/>
        <v/>
      </c>
      <c r="O139" s="104"/>
    </row>
    <row r="140" spans="1:17" ht="12.2" customHeight="1" x14ac:dyDescent="0.25">
      <c r="A140" s="435">
        <v>8</v>
      </c>
      <c r="B140" s="117" t="str">
        <f t="shared" si="11"/>
        <v>74057/8/2020</v>
      </c>
      <c r="C140" s="117" t="str">
        <f t="shared" si="12"/>
        <v>hh</v>
      </c>
      <c r="D140" s="440">
        <f t="shared" si="13"/>
        <v>0</v>
      </c>
      <c r="E140" s="437" t="str">
        <f>IF(C140="--","--",IF('Részletes oszt ív'!AI15="","",'Részletes oszt ív'!AI15))</f>
        <v/>
      </c>
      <c r="F140" s="437" t="str">
        <f>IF(C140="--","--",IF('Részletes oszt ív'!AJ15="","",'Részletes oszt ív'!AJ15))</f>
        <v/>
      </c>
      <c r="G140" s="437" t="str">
        <f>IF(C140="--","--",IF('Részletes oszt ív'!AK15="","",'Részletes oszt ív'!AK15))</f>
        <v/>
      </c>
      <c r="H140" s="437" t="str">
        <f>IF(C140="--","--",IF('Részletes oszt ív'!AL15="","",'Részletes oszt ív'!AL15))</f>
        <v/>
      </c>
      <c r="I140" s="239" t="str">
        <f t="shared" si="14"/>
        <v/>
      </c>
      <c r="K140" s="5">
        <f t="shared" si="15"/>
        <v>0</v>
      </c>
      <c r="M140" s="86" t="str">
        <f t="shared" si="16"/>
        <v/>
      </c>
      <c r="N140" s="86" t="str">
        <f t="shared" si="17"/>
        <v/>
      </c>
      <c r="O140" s="104"/>
    </row>
    <row r="141" spans="1:17" ht="12.2" customHeight="1" x14ac:dyDescent="0.25">
      <c r="A141" s="435">
        <v>9</v>
      </c>
      <c r="B141" s="117" t="str">
        <f t="shared" si="11"/>
        <v>74057/9/2020</v>
      </c>
      <c r="C141" s="117" t="str">
        <f t="shared" si="12"/>
        <v>i</v>
      </c>
      <c r="D141" s="440">
        <f t="shared" si="13"/>
        <v>0</v>
      </c>
      <c r="E141" s="437" t="str">
        <f>IF(C141="--","--",IF('Részletes oszt ív'!AI16="","",'Részletes oszt ív'!AI16))</f>
        <v/>
      </c>
      <c r="F141" s="437" t="str">
        <f>IF(C141="--","--",IF('Részletes oszt ív'!AJ16="","",'Részletes oszt ív'!AJ16))</f>
        <v/>
      </c>
      <c r="G141" s="437" t="str">
        <f>IF(C141="--","--",IF('Részletes oszt ív'!AK16="","",'Részletes oszt ív'!AK16))</f>
        <v/>
      </c>
      <c r="H141" s="437" t="str">
        <f>IF(C141="--","--",IF('Részletes oszt ív'!AL16="","",'Részletes oszt ív'!AL16))</f>
        <v/>
      </c>
      <c r="I141" s="239" t="str">
        <f t="shared" si="14"/>
        <v/>
      </c>
      <c r="K141" s="5">
        <f t="shared" si="15"/>
        <v>0</v>
      </c>
      <c r="M141" s="86" t="str">
        <f t="shared" si="16"/>
        <v/>
      </c>
      <c r="N141" s="86" t="str">
        <f t="shared" si="17"/>
        <v/>
      </c>
      <c r="O141" s="104"/>
    </row>
    <row r="142" spans="1:17" ht="12.2" customHeight="1" x14ac:dyDescent="0.25">
      <c r="A142" s="435">
        <v>10</v>
      </c>
      <c r="B142" s="117" t="str">
        <f t="shared" si="11"/>
        <v>74057/10/2020</v>
      </c>
      <c r="C142" s="117" t="str">
        <f t="shared" si="12"/>
        <v>j</v>
      </c>
      <c r="D142" s="440">
        <f t="shared" si="13"/>
        <v>0</v>
      </c>
      <c r="E142" s="437" t="str">
        <f>IF(C142="--","--",IF('Részletes oszt ív'!AI17="","",'Részletes oszt ív'!AI17))</f>
        <v/>
      </c>
      <c r="F142" s="437" t="str">
        <f>IF(C142="--","--",IF('Részletes oszt ív'!AJ17="","",'Részletes oszt ív'!AJ17))</f>
        <v/>
      </c>
      <c r="G142" s="437" t="str">
        <f>IF(C142="--","--",IF('Részletes oszt ív'!AK17="","",'Részletes oszt ív'!AK17))</f>
        <v/>
      </c>
      <c r="H142" s="437" t="str">
        <f>IF(C142="--","--",IF('Részletes oszt ív'!AL17="","",'Részletes oszt ív'!AL17))</f>
        <v/>
      </c>
      <c r="I142" s="239" t="str">
        <f t="shared" si="14"/>
        <v/>
      </c>
      <c r="K142" s="5">
        <f t="shared" si="15"/>
        <v>0</v>
      </c>
      <c r="M142" s="86" t="str">
        <f t="shared" si="16"/>
        <v/>
      </c>
      <c r="N142" s="86" t="str">
        <f t="shared" si="17"/>
        <v/>
      </c>
      <c r="O142" s="104"/>
    </row>
    <row r="143" spans="1:17" ht="12.2" customHeight="1" x14ac:dyDescent="0.25">
      <c r="A143" s="435">
        <v>11</v>
      </c>
      <c r="B143" s="117" t="str">
        <f t="shared" si="11"/>
        <v>74057/11/2020</v>
      </c>
      <c r="C143" s="117" t="str">
        <f t="shared" si="12"/>
        <v>k</v>
      </c>
      <c r="D143" s="440">
        <f t="shared" si="13"/>
        <v>0</v>
      </c>
      <c r="E143" s="437" t="str">
        <f>IF(C143="--","--",IF('Részletes oszt ív'!AI18="","",'Részletes oszt ív'!AI18))</f>
        <v/>
      </c>
      <c r="F143" s="437" t="str">
        <f>IF(C143="--","--",IF('Részletes oszt ív'!AJ18="","",'Részletes oszt ív'!AJ18))</f>
        <v/>
      </c>
      <c r="G143" s="437" t="str">
        <f>IF(C143="--","--",IF('Részletes oszt ív'!AK18="","",'Részletes oszt ív'!AK18))</f>
        <v/>
      </c>
      <c r="H143" s="437" t="str">
        <f>IF(C143="--","--",IF('Részletes oszt ív'!AL18="","",'Részletes oszt ív'!AL18))</f>
        <v/>
      </c>
      <c r="I143" s="239" t="str">
        <f t="shared" si="14"/>
        <v/>
      </c>
      <c r="K143" s="5">
        <f t="shared" si="15"/>
        <v>0</v>
      </c>
      <c r="M143" s="86" t="str">
        <f t="shared" si="16"/>
        <v/>
      </c>
      <c r="N143" s="86" t="str">
        <f t="shared" si="17"/>
        <v/>
      </c>
      <c r="O143" s="104"/>
    </row>
    <row r="144" spans="1:17" ht="12.2" customHeight="1" x14ac:dyDescent="0.25">
      <c r="A144" s="435">
        <v>12</v>
      </c>
      <c r="B144" s="117" t="str">
        <f t="shared" si="11"/>
        <v>74057/12/2020</v>
      </c>
      <c r="C144" s="117" t="str">
        <f t="shared" si="12"/>
        <v>l</v>
      </c>
      <c r="D144" s="440">
        <f t="shared" si="13"/>
        <v>0</v>
      </c>
      <c r="E144" s="437" t="str">
        <f>IF(C144="--","--",IF('Részletes oszt ív'!AI19="","",'Részletes oszt ív'!AI19))</f>
        <v/>
      </c>
      <c r="F144" s="437" t="str">
        <f>IF(C144="--","--",IF('Részletes oszt ív'!AJ19="","",'Részletes oszt ív'!AJ19))</f>
        <v/>
      </c>
      <c r="G144" s="437" t="str">
        <f>IF(C144="--","--",IF('Részletes oszt ív'!AK19="","",'Részletes oszt ív'!AK19))</f>
        <v/>
      </c>
      <c r="H144" s="437" t="str">
        <f>IF(C144="--","--",IF('Részletes oszt ív'!AL19="","",'Részletes oszt ív'!AL19))</f>
        <v/>
      </c>
      <c r="I144" s="239" t="str">
        <f t="shared" si="14"/>
        <v/>
      </c>
      <c r="K144" s="5">
        <f t="shared" si="15"/>
        <v>0</v>
      </c>
      <c r="M144" s="86" t="str">
        <f t="shared" si="16"/>
        <v/>
      </c>
      <c r="N144" s="86" t="str">
        <f t="shared" si="17"/>
        <v/>
      </c>
      <c r="O144" s="104"/>
    </row>
    <row r="145" spans="1:15" ht="12.2" customHeight="1" x14ac:dyDescent="0.25">
      <c r="A145" s="435">
        <v>13</v>
      </c>
      <c r="B145" s="117" t="str">
        <f t="shared" si="11"/>
        <v>74057/13/2020</v>
      </c>
      <c r="C145" s="117" t="str">
        <f t="shared" si="12"/>
        <v>m</v>
      </c>
      <c r="D145" s="440">
        <f t="shared" si="13"/>
        <v>0</v>
      </c>
      <c r="E145" s="437" t="str">
        <f>IF(C145="--","--",IF('Részletes oszt ív'!AI20="","",'Részletes oszt ív'!AI20))</f>
        <v/>
      </c>
      <c r="F145" s="437" t="str">
        <f>IF(C145="--","--",IF('Részletes oszt ív'!AJ20="","",'Részletes oszt ív'!AJ20))</f>
        <v/>
      </c>
      <c r="G145" s="437" t="str">
        <f>IF(C145="--","--",IF('Részletes oszt ív'!AK20="","",'Részletes oszt ív'!AK20))</f>
        <v/>
      </c>
      <c r="H145" s="437" t="str">
        <f>IF(C145="--","--",IF('Részletes oszt ív'!AL20="","",'Részletes oszt ív'!AL20))</f>
        <v/>
      </c>
      <c r="I145" s="239" t="str">
        <f t="shared" si="14"/>
        <v/>
      </c>
      <c r="K145" s="5">
        <f t="shared" si="15"/>
        <v>0</v>
      </c>
      <c r="M145" s="86" t="str">
        <f t="shared" si="16"/>
        <v/>
      </c>
      <c r="N145" s="86" t="str">
        <f t="shared" si="17"/>
        <v/>
      </c>
      <c r="O145" s="104"/>
    </row>
    <row r="146" spans="1:15" ht="12.2" customHeight="1" x14ac:dyDescent="0.25">
      <c r="A146" s="435">
        <v>14</v>
      </c>
      <c r="B146" s="117" t="str">
        <f t="shared" si="11"/>
        <v>74057/14/2020</v>
      </c>
      <c r="C146" s="117" t="str">
        <f t="shared" si="12"/>
        <v>n</v>
      </c>
      <c r="D146" s="440">
        <f t="shared" si="13"/>
        <v>0</v>
      </c>
      <c r="E146" s="437" t="str">
        <f>IF(C146="--","--",IF('Részletes oszt ív'!AI21="","",'Részletes oszt ív'!AI21))</f>
        <v/>
      </c>
      <c r="F146" s="437" t="str">
        <f>IF(C146="--","--",IF('Részletes oszt ív'!AJ21="","",'Részletes oszt ív'!AJ21))</f>
        <v/>
      </c>
      <c r="G146" s="437" t="str">
        <f>IF(C146="--","--",IF('Részletes oszt ív'!AK21="","",'Részletes oszt ív'!AK21))</f>
        <v/>
      </c>
      <c r="H146" s="437" t="str">
        <f>IF(C146="--","--",IF('Részletes oszt ív'!AL21="","",'Részletes oszt ív'!AL21))</f>
        <v/>
      </c>
      <c r="I146" s="239" t="str">
        <f t="shared" si="14"/>
        <v/>
      </c>
      <c r="K146" s="5">
        <f t="shared" si="15"/>
        <v>0</v>
      </c>
      <c r="M146" s="86" t="str">
        <f t="shared" si="16"/>
        <v/>
      </c>
      <c r="N146" s="86" t="str">
        <f t="shared" si="17"/>
        <v/>
      </c>
      <c r="O146" s="104"/>
    </row>
    <row r="147" spans="1:15" ht="12.2" customHeight="1" x14ac:dyDescent="0.25">
      <c r="A147" s="435">
        <v>15</v>
      </c>
      <c r="B147" s="117" t="str">
        <f t="shared" si="11"/>
        <v>74057/15/2020</v>
      </c>
      <c r="C147" s="117" t="str">
        <f t="shared" si="12"/>
        <v>o</v>
      </c>
      <c r="D147" s="440">
        <f t="shared" si="13"/>
        <v>0</v>
      </c>
      <c r="E147" s="437" t="str">
        <f>IF(C147="--","--",IF('Részletes oszt ív'!AI22="","",'Részletes oszt ív'!AI22))</f>
        <v/>
      </c>
      <c r="F147" s="437" t="str">
        <f>IF(C147="--","--",IF('Részletes oszt ív'!AJ22="","",'Részletes oszt ív'!AJ22))</f>
        <v/>
      </c>
      <c r="G147" s="437" t="str">
        <f>IF(C147="--","--",IF('Részletes oszt ív'!AK22="","",'Részletes oszt ív'!AK22))</f>
        <v/>
      </c>
      <c r="H147" s="437" t="str">
        <f>IF(C147="--","--",IF('Részletes oszt ív'!AL22="","",'Részletes oszt ív'!AL22))</f>
        <v/>
      </c>
      <c r="I147" s="239" t="str">
        <f t="shared" si="14"/>
        <v/>
      </c>
      <c r="K147" s="5">
        <f t="shared" si="15"/>
        <v>0</v>
      </c>
      <c r="M147" s="86" t="str">
        <f t="shared" si="16"/>
        <v/>
      </c>
      <c r="N147" s="86" t="str">
        <f t="shared" si="17"/>
        <v/>
      </c>
      <c r="O147" s="104"/>
    </row>
    <row r="148" spans="1:15" ht="12.2" customHeight="1" x14ac:dyDescent="0.25">
      <c r="A148" s="435">
        <v>16</v>
      </c>
      <c r="B148" s="117" t="str">
        <f t="shared" si="11"/>
        <v>74057/16/2020</v>
      </c>
      <c r="C148" s="117" t="str">
        <f t="shared" si="12"/>
        <v>ó</v>
      </c>
      <c r="D148" s="440">
        <f t="shared" si="13"/>
        <v>0</v>
      </c>
      <c r="E148" s="437" t="str">
        <f>IF(C148="--","--",IF('Részletes oszt ív'!AI23="","",'Részletes oszt ív'!AI23))</f>
        <v/>
      </c>
      <c r="F148" s="437" t="str">
        <f>IF(C148="--","--",IF('Részletes oszt ív'!AJ23="","",'Részletes oszt ív'!AJ23))</f>
        <v/>
      </c>
      <c r="G148" s="437" t="str">
        <f>IF(C148="--","--",IF('Részletes oszt ív'!AK23="","",'Részletes oszt ív'!AK23))</f>
        <v/>
      </c>
      <c r="H148" s="437" t="str">
        <f>IF(C148="--","--",IF('Részletes oszt ív'!AL23="","",'Részletes oszt ív'!AL23))</f>
        <v/>
      </c>
      <c r="I148" s="239" t="str">
        <f t="shared" si="14"/>
        <v/>
      </c>
      <c r="K148" s="5">
        <f t="shared" si="15"/>
        <v>0</v>
      </c>
      <c r="M148" s="86" t="str">
        <f t="shared" si="16"/>
        <v/>
      </c>
      <c r="N148" s="86" t="str">
        <f t="shared" si="17"/>
        <v/>
      </c>
      <c r="O148" s="104"/>
    </row>
    <row r="149" spans="1:15" ht="12.2" customHeight="1" x14ac:dyDescent="0.25">
      <c r="A149" s="435">
        <v>17</v>
      </c>
      <c r="B149" s="117" t="str">
        <f t="shared" si="11"/>
        <v>74057/17/2020</v>
      </c>
      <c r="C149" s="117" t="str">
        <f t="shared" si="12"/>
        <v>ö</v>
      </c>
      <c r="D149" s="440">
        <f t="shared" si="13"/>
        <v>0</v>
      </c>
      <c r="E149" s="437" t="str">
        <f>IF(C149="--","--",IF('Részletes oszt ív'!AI24="","",'Részletes oszt ív'!AI24))</f>
        <v/>
      </c>
      <c r="F149" s="437" t="str">
        <f>IF(C149="--","--",IF('Részletes oszt ív'!AJ24="","",'Részletes oszt ív'!AJ24))</f>
        <v/>
      </c>
      <c r="G149" s="437" t="str">
        <f>IF(C149="--","--",IF('Részletes oszt ív'!AK24="","",'Részletes oszt ív'!AK24))</f>
        <v/>
      </c>
      <c r="H149" s="437" t="str">
        <f>IF(C149="--","--",IF('Részletes oszt ív'!AL24="","",'Részletes oszt ív'!AL24))</f>
        <v/>
      </c>
      <c r="I149" s="239" t="str">
        <f t="shared" si="14"/>
        <v/>
      </c>
      <c r="K149" s="5">
        <f t="shared" si="15"/>
        <v>0</v>
      </c>
      <c r="M149" s="86" t="str">
        <f t="shared" si="16"/>
        <v/>
      </c>
      <c r="N149" s="86" t="str">
        <f t="shared" si="17"/>
        <v/>
      </c>
      <c r="O149" s="104"/>
    </row>
    <row r="150" spans="1:15" ht="12.2" customHeight="1" x14ac:dyDescent="0.25">
      <c r="A150" s="435">
        <v>18</v>
      </c>
      <c r="B150" s="117" t="str">
        <f t="shared" si="11"/>
        <v>74057/18/2020</v>
      </c>
      <c r="C150" s="117" t="str">
        <f t="shared" si="12"/>
        <v>ő</v>
      </c>
      <c r="D150" s="440">
        <f t="shared" si="13"/>
        <v>0</v>
      </c>
      <c r="E150" s="437" t="str">
        <f>IF(C150="--","--",IF('Részletes oszt ív'!AI25="","",'Részletes oszt ív'!AI25))</f>
        <v/>
      </c>
      <c r="F150" s="437" t="str">
        <f>IF(C150="--","--",IF('Részletes oszt ív'!AJ25="","",'Részletes oszt ív'!AJ25))</f>
        <v/>
      </c>
      <c r="G150" s="437" t="str">
        <f>IF(C150="--","--",IF('Részletes oszt ív'!AK25="","",'Részletes oszt ív'!AK25))</f>
        <v/>
      </c>
      <c r="H150" s="437" t="str">
        <f>IF(C150="--","--",IF('Részletes oszt ív'!AL25="","",'Részletes oszt ív'!AL25))</f>
        <v/>
      </c>
      <c r="I150" s="239" t="str">
        <f t="shared" si="14"/>
        <v/>
      </c>
      <c r="K150" s="5">
        <f t="shared" si="15"/>
        <v>0</v>
      </c>
      <c r="M150" s="86" t="str">
        <f t="shared" si="16"/>
        <v/>
      </c>
      <c r="N150" s="86" t="str">
        <f t="shared" si="17"/>
        <v/>
      </c>
      <c r="O150" s="104"/>
    </row>
    <row r="151" spans="1:15" ht="12.2" customHeight="1" x14ac:dyDescent="0.25">
      <c r="A151" s="435">
        <v>19</v>
      </c>
      <c r="B151" s="117" t="str">
        <f t="shared" si="11"/>
        <v>74057/19/2020</v>
      </c>
      <c r="C151" s="117" t="str">
        <f t="shared" si="12"/>
        <v>p</v>
      </c>
      <c r="D151" s="440">
        <f t="shared" si="13"/>
        <v>0</v>
      </c>
      <c r="E151" s="437" t="str">
        <f>IF(C151="--","--",IF('Részletes oszt ív'!AI26="","",'Részletes oszt ív'!AI26))</f>
        <v/>
      </c>
      <c r="F151" s="437" t="str">
        <f>IF(C151="--","--",IF('Részletes oszt ív'!AJ26="","",'Részletes oszt ív'!AJ26))</f>
        <v/>
      </c>
      <c r="G151" s="437" t="str">
        <f>IF(C151="--","--",IF('Részletes oszt ív'!AK26="","",'Részletes oszt ív'!AK26))</f>
        <v/>
      </c>
      <c r="H151" s="437" t="str">
        <f>IF(C151="--","--",IF('Részletes oszt ív'!AL26="","",'Részletes oszt ív'!AL26))</f>
        <v/>
      </c>
      <c r="I151" s="239" t="str">
        <f t="shared" si="14"/>
        <v/>
      </c>
      <c r="K151" s="5">
        <f t="shared" si="15"/>
        <v>0</v>
      </c>
      <c r="M151" s="86" t="str">
        <f t="shared" si="16"/>
        <v/>
      </c>
      <c r="N151" s="86" t="str">
        <f t="shared" si="17"/>
        <v/>
      </c>
      <c r="O151" s="104"/>
    </row>
    <row r="152" spans="1:15" ht="12.2" customHeight="1" x14ac:dyDescent="0.25">
      <c r="A152" s="435">
        <v>20</v>
      </c>
      <c r="B152" s="117" t="str">
        <f t="shared" si="11"/>
        <v>74057/20/2020</v>
      </c>
      <c r="C152" s="117" t="str">
        <f t="shared" si="12"/>
        <v>q</v>
      </c>
      <c r="D152" s="440">
        <f t="shared" si="13"/>
        <v>0</v>
      </c>
      <c r="E152" s="437" t="str">
        <f>IF(C152="--","--",IF('Részletes oszt ív'!AI27="","",'Részletes oszt ív'!AI27))</f>
        <v/>
      </c>
      <c r="F152" s="437" t="str">
        <f>IF(C152="--","--",IF('Részletes oszt ív'!AJ27="","",'Részletes oszt ív'!AJ27))</f>
        <v/>
      </c>
      <c r="G152" s="437" t="str">
        <f>IF(C152="--","--",IF('Részletes oszt ív'!AK27="","",'Részletes oszt ív'!AK27))</f>
        <v/>
      </c>
      <c r="H152" s="437" t="str">
        <f>IF(C152="--","--",IF('Részletes oszt ív'!AL27="","",'Részletes oszt ív'!AL27))</f>
        <v/>
      </c>
      <c r="I152" s="239" t="str">
        <f t="shared" si="14"/>
        <v/>
      </c>
      <c r="K152" s="5">
        <f t="shared" si="15"/>
        <v>0</v>
      </c>
      <c r="M152" s="86" t="str">
        <f t="shared" si="16"/>
        <v/>
      </c>
      <c r="N152" s="86" t="str">
        <f t="shared" si="17"/>
        <v/>
      </c>
      <c r="O152" s="104"/>
    </row>
    <row r="153" spans="1:15" ht="12.2" customHeight="1" x14ac:dyDescent="0.25">
      <c r="A153" s="435">
        <v>21</v>
      </c>
      <c r="B153" s="117" t="str">
        <f t="shared" si="11"/>
        <v>74057/21/2020</v>
      </c>
      <c r="C153" s="117" t="str">
        <f t="shared" si="12"/>
        <v>r</v>
      </c>
      <c r="D153" s="440">
        <f t="shared" si="13"/>
        <v>0</v>
      </c>
      <c r="E153" s="437" t="str">
        <f>IF(C153="--","--",IF('Részletes oszt ív'!AI28="","",'Részletes oszt ív'!AI28))</f>
        <v/>
      </c>
      <c r="F153" s="437" t="str">
        <f>IF(C153="--","--",IF('Részletes oszt ív'!AJ28="","",'Részletes oszt ív'!AJ28))</f>
        <v/>
      </c>
      <c r="G153" s="437" t="str">
        <f>IF(C153="--","--",IF('Részletes oszt ív'!AK28="","",'Részletes oszt ív'!AK28))</f>
        <v/>
      </c>
      <c r="H153" s="437" t="str">
        <f>IF(C153="--","--",IF('Részletes oszt ív'!AL28="","",'Részletes oszt ív'!AL28))</f>
        <v/>
      </c>
      <c r="I153" s="239" t="str">
        <f t="shared" si="14"/>
        <v/>
      </c>
      <c r="K153" s="5">
        <f t="shared" si="15"/>
        <v>0</v>
      </c>
      <c r="M153" s="86" t="str">
        <f t="shared" si="16"/>
        <v/>
      </c>
      <c r="N153" s="86" t="str">
        <f t="shared" si="17"/>
        <v/>
      </c>
      <c r="O153" s="104"/>
    </row>
    <row r="154" spans="1:15" ht="12.2" customHeight="1" x14ac:dyDescent="0.25">
      <c r="A154" s="435">
        <v>22</v>
      </c>
      <c r="B154" s="117" t="str">
        <f t="shared" si="11"/>
        <v>74057/22/2020</v>
      </c>
      <c r="C154" s="117" t="str">
        <f t="shared" si="12"/>
        <v>s</v>
      </c>
      <c r="D154" s="440">
        <f t="shared" si="13"/>
        <v>0</v>
      </c>
      <c r="E154" s="437" t="str">
        <f>IF(C154="--","--",IF('Részletes oszt ív'!AI29="","",'Részletes oszt ív'!AI29))</f>
        <v/>
      </c>
      <c r="F154" s="437" t="str">
        <f>IF(C154="--","--",IF('Részletes oszt ív'!AJ29="","",'Részletes oszt ív'!AJ29))</f>
        <v/>
      </c>
      <c r="G154" s="437" t="str">
        <f>IF(C154="--","--",IF('Részletes oszt ív'!AK29="","",'Részletes oszt ív'!AK29))</f>
        <v/>
      </c>
      <c r="H154" s="437" t="str">
        <f>IF(C154="--","--",IF('Részletes oszt ív'!AL29="","",'Részletes oszt ív'!AL29))</f>
        <v/>
      </c>
      <c r="I154" s="239" t="str">
        <f t="shared" si="14"/>
        <v/>
      </c>
      <c r="K154" s="5">
        <f t="shared" si="15"/>
        <v>0</v>
      </c>
      <c r="M154" s="86" t="str">
        <f t="shared" si="16"/>
        <v/>
      </c>
      <c r="N154" s="86" t="str">
        <f t="shared" si="17"/>
        <v/>
      </c>
      <c r="O154" s="104"/>
    </row>
    <row r="155" spans="1:15" ht="12.2" customHeight="1" x14ac:dyDescent="0.25">
      <c r="A155" s="435">
        <v>23</v>
      </c>
      <c r="B155" s="117" t="str">
        <f t="shared" si="11"/>
        <v>74057/23/2020</v>
      </c>
      <c r="C155" s="117" t="str">
        <f t="shared" si="12"/>
        <v>t</v>
      </c>
      <c r="D155" s="440">
        <f t="shared" si="13"/>
        <v>0</v>
      </c>
      <c r="E155" s="437" t="str">
        <f>IF(C155="--","--",IF('Részletes oszt ív'!AI30="","",'Részletes oszt ív'!AI30))</f>
        <v/>
      </c>
      <c r="F155" s="437" t="str">
        <f>IF(C155="--","--",IF('Részletes oszt ív'!AJ30="","",'Részletes oszt ív'!AJ30))</f>
        <v/>
      </c>
      <c r="G155" s="437" t="str">
        <f>IF(C155="--","--",IF('Részletes oszt ív'!AK30="","",'Részletes oszt ív'!AK30))</f>
        <v/>
      </c>
      <c r="H155" s="437" t="str">
        <f>IF(C155="--","--",IF('Részletes oszt ív'!AL30="","",'Részletes oszt ív'!AL30))</f>
        <v/>
      </c>
      <c r="I155" s="239" t="str">
        <f t="shared" si="14"/>
        <v/>
      </c>
      <c r="K155" s="5">
        <f t="shared" si="15"/>
        <v>0</v>
      </c>
      <c r="M155" s="86" t="str">
        <f t="shared" si="16"/>
        <v/>
      </c>
      <c r="N155" s="86" t="str">
        <f t="shared" si="17"/>
        <v/>
      </c>
      <c r="O155" s="104"/>
    </row>
    <row r="156" spans="1:15" ht="12.2" customHeight="1" x14ac:dyDescent="0.25">
      <c r="A156" s="435">
        <v>24</v>
      </c>
      <c r="B156" s="117" t="str">
        <f t="shared" si="11"/>
        <v>74057/24/2020</v>
      </c>
      <c r="C156" s="117" t="str">
        <f t="shared" si="12"/>
        <v>ty</v>
      </c>
      <c r="D156" s="440">
        <f t="shared" si="13"/>
        <v>0</v>
      </c>
      <c r="E156" s="437" t="str">
        <f>IF(C156="--","--",IF('Részletes oszt ív'!AI31="","",'Részletes oszt ív'!AI31))</f>
        <v/>
      </c>
      <c r="F156" s="437" t="str">
        <f>IF(C156="--","--",IF('Részletes oszt ív'!AJ31="","",'Részletes oszt ív'!AJ31))</f>
        <v/>
      </c>
      <c r="G156" s="437" t="str">
        <f>IF(C156="--","--",IF('Részletes oszt ív'!AK31="","",'Részletes oszt ív'!AK31))</f>
        <v/>
      </c>
      <c r="H156" s="437" t="str">
        <f>IF(C156="--","--",IF('Részletes oszt ív'!AL31="","",'Részletes oszt ív'!AL31))</f>
        <v/>
      </c>
      <c r="I156" s="239" t="str">
        <f t="shared" si="14"/>
        <v/>
      </c>
      <c r="K156" s="5">
        <f t="shared" si="15"/>
        <v>0</v>
      </c>
      <c r="M156" s="86" t="str">
        <f t="shared" si="16"/>
        <v/>
      </c>
      <c r="N156" s="86" t="str">
        <f t="shared" si="17"/>
        <v/>
      </c>
      <c r="O156" s="104"/>
    </row>
    <row r="157" spans="1:15" ht="12.2" customHeight="1" x14ac:dyDescent="0.25">
      <c r="A157" s="435">
        <v>25</v>
      </c>
      <c r="B157" s="117" t="str">
        <f t="shared" si="11"/>
        <v>74057/25/2020</v>
      </c>
      <c r="C157" s="117" t="str">
        <f t="shared" si="12"/>
        <v>u</v>
      </c>
      <c r="D157" s="440">
        <f t="shared" si="13"/>
        <v>0</v>
      </c>
      <c r="E157" s="437" t="str">
        <f>IF(C157="--","--",IF('Részletes oszt ív'!AI32="","",'Részletes oszt ív'!AI32))</f>
        <v/>
      </c>
      <c r="F157" s="437" t="str">
        <f>IF(C157="--","--",IF('Részletes oszt ív'!AJ32="","",'Részletes oszt ív'!AJ32))</f>
        <v/>
      </c>
      <c r="G157" s="437" t="str">
        <f>IF(C157="--","--",IF('Részletes oszt ív'!AK32="","",'Részletes oszt ív'!AK32))</f>
        <v/>
      </c>
      <c r="H157" s="437" t="str">
        <f>IF(C157="--","--",IF('Részletes oszt ív'!AL32="","",'Részletes oszt ív'!AL32))</f>
        <v/>
      </c>
      <c r="I157" s="239" t="str">
        <f t="shared" si="14"/>
        <v/>
      </c>
      <c r="K157" s="5">
        <f t="shared" si="15"/>
        <v>0</v>
      </c>
      <c r="M157" s="86" t="str">
        <f t="shared" si="16"/>
        <v/>
      </c>
      <c r="N157" s="86" t="str">
        <f t="shared" si="17"/>
        <v/>
      </c>
      <c r="O157" s="104"/>
    </row>
    <row r="158" spans="1:15" ht="12.2" customHeight="1" x14ac:dyDescent="0.25">
      <c r="A158" s="435">
        <v>26</v>
      </c>
      <c r="B158" s="117" t="str">
        <f t="shared" si="11"/>
        <v>74057/26/2020</v>
      </c>
      <c r="C158" s="117" t="str">
        <f t="shared" si="12"/>
        <v>ú</v>
      </c>
      <c r="D158" s="440">
        <f t="shared" si="13"/>
        <v>0</v>
      </c>
      <c r="E158" s="437" t="str">
        <f>IF(C158="--","--",IF('Részletes oszt ív'!AI33="","",'Részletes oszt ív'!AI33))</f>
        <v/>
      </c>
      <c r="F158" s="437" t="str">
        <f>IF(C158="--","--",IF('Részletes oszt ív'!AJ33="","",'Részletes oszt ív'!AJ33))</f>
        <v/>
      </c>
      <c r="G158" s="437" t="str">
        <f>IF(C158="--","--",IF('Részletes oszt ív'!AK33="","",'Részletes oszt ív'!AK33))</f>
        <v/>
      </c>
      <c r="H158" s="437" t="str">
        <f>IF(C158="--","--",IF('Részletes oszt ív'!AL33="","",'Részletes oszt ív'!AL33))</f>
        <v/>
      </c>
      <c r="I158" s="239" t="str">
        <f t="shared" si="14"/>
        <v/>
      </c>
      <c r="K158" s="5">
        <f t="shared" si="15"/>
        <v>0</v>
      </c>
      <c r="M158" s="86" t="str">
        <f t="shared" si="16"/>
        <v/>
      </c>
      <c r="N158" s="86" t="str">
        <f t="shared" si="17"/>
        <v/>
      </c>
      <c r="O158" s="104"/>
    </row>
    <row r="159" spans="1:15" ht="12.2" customHeight="1" x14ac:dyDescent="0.25">
      <c r="A159" s="435">
        <v>27</v>
      </c>
      <c r="B159" s="117" t="str">
        <f t="shared" si="11"/>
        <v>74057/27/2020</v>
      </c>
      <c r="C159" s="117" t="str">
        <f t="shared" si="12"/>
        <v>ü</v>
      </c>
      <c r="D159" s="440">
        <f t="shared" si="13"/>
        <v>0</v>
      </c>
      <c r="E159" s="437" t="str">
        <f>IF(C159="--","--",IF('Részletes oszt ív'!AI34="","",'Részletes oszt ív'!AI34))</f>
        <v/>
      </c>
      <c r="F159" s="437" t="str">
        <f>IF(C159="--","--",IF('Részletes oszt ív'!AJ34="","",'Részletes oszt ív'!AJ34))</f>
        <v/>
      </c>
      <c r="G159" s="437" t="str">
        <f>IF(C159="--","--",IF('Részletes oszt ív'!AK34="","",'Részletes oszt ív'!AK34))</f>
        <v/>
      </c>
      <c r="H159" s="437" t="str">
        <f>IF(C159="--","--",IF('Részletes oszt ív'!AL34="","",'Részletes oszt ív'!AL34))</f>
        <v/>
      </c>
      <c r="I159" s="239" t="str">
        <f t="shared" si="14"/>
        <v/>
      </c>
      <c r="K159" s="5">
        <f t="shared" si="15"/>
        <v>0</v>
      </c>
      <c r="M159" s="86" t="str">
        <f t="shared" si="16"/>
        <v/>
      </c>
      <c r="N159" s="86" t="str">
        <f t="shared" si="17"/>
        <v/>
      </c>
      <c r="O159" s="104"/>
    </row>
    <row r="160" spans="1:15" ht="12.2" customHeight="1" x14ac:dyDescent="0.25">
      <c r="A160" s="435">
        <v>28</v>
      </c>
      <c r="B160" s="117" t="str">
        <f t="shared" si="11"/>
        <v>74057/28/2020</v>
      </c>
      <c r="C160" s="117" t="str">
        <f t="shared" si="12"/>
        <v>ű</v>
      </c>
      <c r="D160" s="440">
        <f t="shared" si="13"/>
        <v>0</v>
      </c>
      <c r="E160" s="437" t="str">
        <f>IF(C160="--","--",IF('Részletes oszt ív'!AI35="","",'Részletes oszt ív'!AI35))</f>
        <v/>
      </c>
      <c r="F160" s="437" t="str">
        <f>IF(C160="--","--",IF('Részletes oszt ív'!AJ35="","",'Részletes oszt ív'!AJ35))</f>
        <v/>
      </c>
      <c r="G160" s="437" t="str">
        <f>IF(C160="--","--",IF('Részletes oszt ív'!AK35="","",'Részletes oszt ív'!AK35))</f>
        <v/>
      </c>
      <c r="H160" s="437" t="str">
        <f>IF(C160="--","--",IF('Részletes oszt ív'!AL35="","",'Részletes oszt ív'!AL35))</f>
        <v/>
      </c>
      <c r="I160" s="239" t="str">
        <f t="shared" si="14"/>
        <v/>
      </c>
      <c r="K160" s="5">
        <f t="shared" si="15"/>
        <v>0</v>
      </c>
      <c r="M160" s="86" t="str">
        <f t="shared" si="16"/>
        <v/>
      </c>
      <c r="N160" s="86" t="str">
        <f t="shared" si="17"/>
        <v/>
      </c>
      <c r="O160" s="104"/>
    </row>
    <row r="161" spans="1:15" ht="12.2" customHeight="1" x14ac:dyDescent="0.25">
      <c r="A161" s="435">
        <v>29</v>
      </c>
      <c r="B161" s="117" t="str">
        <f t="shared" si="11"/>
        <v>74057/29/2020</v>
      </c>
      <c r="C161" s="117" t="str">
        <f t="shared" si="12"/>
        <v>v</v>
      </c>
      <c r="D161" s="440">
        <f t="shared" si="13"/>
        <v>0</v>
      </c>
      <c r="E161" s="437" t="str">
        <f>IF(C161="--","--",IF('Részletes oszt ív'!AI36="","",'Részletes oszt ív'!AI36))</f>
        <v/>
      </c>
      <c r="F161" s="437" t="str">
        <f>IF(C161="--","--",IF('Részletes oszt ív'!AJ36="","",'Részletes oszt ív'!AJ36))</f>
        <v/>
      </c>
      <c r="G161" s="437" t="str">
        <f>IF(C161="--","--",IF('Részletes oszt ív'!AK36="","",'Részletes oszt ív'!AK36))</f>
        <v/>
      </c>
      <c r="H161" s="437" t="str">
        <f>IF(C161="--","--",IF('Részletes oszt ív'!AL36="","",'Részletes oszt ív'!AL36))</f>
        <v/>
      </c>
      <c r="I161" s="239" t="str">
        <f t="shared" si="14"/>
        <v/>
      </c>
      <c r="K161" s="5">
        <f t="shared" si="15"/>
        <v>0</v>
      </c>
      <c r="M161" s="86" t="str">
        <f t="shared" si="16"/>
        <v/>
      </c>
      <c r="N161" s="86" t="str">
        <f t="shared" si="17"/>
        <v/>
      </c>
      <c r="O161" s="104"/>
    </row>
    <row r="162" spans="1:15" ht="12.2" customHeight="1" x14ac:dyDescent="0.25">
      <c r="A162" s="435">
        <v>30</v>
      </c>
      <c r="B162" s="117" t="str">
        <f t="shared" si="11"/>
        <v>74057/30/2020</v>
      </c>
      <c r="C162" s="117" t="str">
        <f t="shared" si="12"/>
        <v>z</v>
      </c>
      <c r="D162" s="440">
        <f t="shared" si="13"/>
        <v>0</v>
      </c>
      <c r="E162" s="437" t="str">
        <f>IF(C162="--","--",IF('Részletes oszt ív'!AI37="","",'Részletes oszt ív'!AI37))</f>
        <v/>
      </c>
      <c r="F162" s="437" t="str">
        <f>IF(C162="--","--",IF('Részletes oszt ív'!AJ37="","",'Részletes oszt ív'!AJ37))</f>
        <v/>
      </c>
      <c r="G162" s="437" t="str">
        <f>IF(C162="--","--",IF('Részletes oszt ív'!AK37="","",'Részletes oszt ív'!AK37))</f>
        <v/>
      </c>
      <c r="H162" s="437" t="str">
        <f>IF(C162="--","--",IF('Részletes oszt ív'!AL37="","",'Részletes oszt ív'!AL37))</f>
        <v/>
      </c>
      <c r="I162" s="239" t="str">
        <f t="shared" si="14"/>
        <v/>
      </c>
      <c r="K162" s="5">
        <f t="shared" si="15"/>
        <v>0</v>
      </c>
      <c r="M162" s="86" t="str">
        <f t="shared" si="16"/>
        <v/>
      </c>
      <c r="N162" s="86" t="str">
        <f t="shared" si="17"/>
        <v/>
      </c>
      <c r="O162" s="104"/>
    </row>
    <row r="163" spans="1:15" ht="12.2" customHeight="1" x14ac:dyDescent="0.25">
      <c r="A163" s="435">
        <v>31</v>
      </c>
      <c r="B163" s="117" t="str">
        <f t="shared" si="11"/>
        <v>--</v>
      </c>
      <c r="C163" s="117" t="str">
        <f t="shared" si="12"/>
        <v>--</v>
      </c>
      <c r="D163" s="440" t="str">
        <f t="shared" si="13"/>
        <v>--</v>
      </c>
      <c r="E163" s="437" t="str">
        <f>IF(C163="--","--",IF('Részletes oszt ív'!AI38="","",'Részletes oszt ív'!AI38))</f>
        <v>--</v>
      </c>
      <c r="F163" s="437" t="str">
        <f>IF(C163="--","--",IF('Részletes oszt ív'!AJ38="","",'Részletes oszt ív'!AJ38))</f>
        <v>--</v>
      </c>
      <c r="G163" s="437" t="str">
        <f>IF(C163="--","--",IF('Részletes oszt ív'!AK38="","",'Részletes oszt ív'!AK38))</f>
        <v>--</v>
      </c>
      <c r="H163" s="437" t="str">
        <f>IF(C163="--","--",IF('Részletes oszt ív'!AL38="","",'Részletes oszt ív'!AL38))</f>
        <v>--</v>
      </c>
      <c r="I163" s="239" t="str">
        <f t="shared" si="14"/>
        <v>--</v>
      </c>
      <c r="K163" s="5">
        <f t="shared" si="15"/>
        <v>0</v>
      </c>
      <c r="M163" s="86" t="str">
        <f t="shared" si="16"/>
        <v/>
      </c>
      <c r="N163" s="86" t="e">
        <f t="shared" si="17"/>
        <v>#N/A</v>
      </c>
      <c r="O163" s="104"/>
    </row>
    <row r="164" spans="1:15" ht="12.2" customHeight="1" x14ac:dyDescent="0.25">
      <c r="A164" s="435">
        <v>32</v>
      </c>
      <c r="B164" s="117" t="str">
        <f t="shared" si="11"/>
        <v>--</v>
      </c>
      <c r="C164" s="117" t="str">
        <f t="shared" si="12"/>
        <v>--</v>
      </c>
      <c r="D164" s="440" t="str">
        <f t="shared" si="13"/>
        <v>--</v>
      </c>
      <c r="E164" s="437" t="str">
        <f>IF(C164="--","--",IF('Részletes oszt ív'!AI39="","",'Részletes oszt ív'!AI39))</f>
        <v>--</v>
      </c>
      <c r="F164" s="437" t="str">
        <f>IF(C164="--","--",IF('Részletes oszt ív'!AJ39="","",'Részletes oszt ív'!AJ39))</f>
        <v>--</v>
      </c>
      <c r="G164" s="437" t="str">
        <f>IF(C164="--","--",IF('Részletes oszt ív'!AK39="","",'Részletes oszt ív'!AK39))</f>
        <v>--</v>
      </c>
      <c r="H164" s="437" t="str">
        <f>IF(C164="--","--",IF('Részletes oszt ív'!AL39="","",'Részletes oszt ív'!AL39))</f>
        <v>--</v>
      </c>
      <c r="I164" s="239" t="str">
        <f t="shared" si="14"/>
        <v>--</v>
      </c>
      <c r="K164" s="5">
        <f t="shared" si="15"/>
        <v>0</v>
      </c>
      <c r="M164" s="86" t="str">
        <f t="shared" si="16"/>
        <v/>
      </c>
      <c r="N164" s="86" t="e">
        <f t="shared" si="17"/>
        <v>#N/A</v>
      </c>
      <c r="O164" s="104"/>
    </row>
    <row r="165" spans="1:15" ht="12.2" customHeight="1" x14ac:dyDescent="0.25">
      <c r="A165" s="435">
        <v>33</v>
      </c>
      <c r="B165" s="117" t="str">
        <f t="shared" si="11"/>
        <v>--</v>
      </c>
      <c r="C165" s="117" t="str">
        <f t="shared" si="12"/>
        <v>--</v>
      </c>
      <c r="D165" s="440" t="str">
        <f t="shared" si="13"/>
        <v>--</v>
      </c>
      <c r="E165" s="437" t="str">
        <f>IF(C165="--","--",IF('Részletes oszt ív'!AI40="","",'Részletes oszt ív'!AI40))</f>
        <v>--</v>
      </c>
      <c r="F165" s="437" t="str">
        <f>IF(C165="--","--",IF('Részletes oszt ív'!AJ40="","",'Részletes oszt ív'!AJ40))</f>
        <v>--</v>
      </c>
      <c r="G165" s="437" t="str">
        <f>IF(C165="--","--",IF('Részletes oszt ív'!AK40="","",'Részletes oszt ív'!AK40))</f>
        <v>--</v>
      </c>
      <c r="H165" s="437" t="str">
        <f>IF(C165="--","--",IF('Részletes oszt ív'!AL40="","",'Részletes oszt ív'!AL40))</f>
        <v>--</v>
      </c>
      <c r="I165" s="239" t="str">
        <f t="shared" si="14"/>
        <v>--</v>
      </c>
      <c r="K165" s="5">
        <f t="shared" si="15"/>
        <v>0</v>
      </c>
      <c r="M165" s="86" t="str">
        <f t="shared" si="16"/>
        <v/>
      </c>
      <c r="N165" s="86" t="e">
        <f t="shared" si="17"/>
        <v>#N/A</v>
      </c>
      <c r="O165" s="104"/>
    </row>
    <row r="166" spans="1:15" ht="12.2" customHeight="1" thickBot="1" x14ac:dyDescent="0.3">
      <c r="A166" s="119">
        <v>34</v>
      </c>
      <c r="B166" s="241" t="str">
        <f t="shared" si="11"/>
        <v>--</v>
      </c>
      <c r="C166" s="241" t="str">
        <f t="shared" si="12"/>
        <v>--</v>
      </c>
      <c r="D166" s="242" t="str">
        <f t="shared" si="13"/>
        <v>--</v>
      </c>
      <c r="E166" s="439" t="str">
        <f>IF(C166="--","--",IF('Részletes oszt ív'!AI41="","",'Részletes oszt ív'!AI41))</f>
        <v>--</v>
      </c>
      <c r="F166" s="439" t="str">
        <f>IF(C166="--","--",IF('Részletes oszt ív'!AJ41="","",'Részletes oszt ív'!AJ41))</f>
        <v>--</v>
      </c>
      <c r="G166" s="439" t="str">
        <f>IF(C166="--","--",IF('Részletes oszt ív'!AK41="","",'Részletes oszt ív'!AK41))</f>
        <v>--</v>
      </c>
      <c r="H166" s="439" t="str">
        <f>IF(C166="--","--",IF('Részletes oszt ív'!AL41="","",'Részletes oszt ív'!AL41))</f>
        <v>--</v>
      </c>
      <c r="I166" s="107" t="str">
        <f t="shared" si="14"/>
        <v>--</v>
      </c>
      <c r="K166" s="5">
        <f t="shared" si="15"/>
        <v>0</v>
      </c>
      <c r="M166" s="86" t="str">
        <f t="shared" si="16"/>
        <v/>
      </c>
      <c r="N166" s="86" t="e">
        <f t="shared" si="17"/>
        <v>#N/A</v>
      </c>
      <c r="O166" s="104"/>
    </row>
    <row r="167" spans="1:15" ht="12.2" hidden="1" customHeight="1" thickBot="1" x14ac:dyDescent="0.3">
      <c r="A167" s="441">
        <v>35</v>
      </c>
      <c r="B167" s="241" t="str">
        <f t="shared" si="11"/>
        <v>--</v>
      </c>
      <c r="C167" s="241" t="str">
        <f t="shared" si="12"/>
        <v>--</v>
      </c>
      <c r="D167" s="242" t="str">
        <f t="shared" si="13"/>
        <v>--</v>
      </c>
      <c r="E167" s="242" t="str">
        <f>IF(C167="--","--",IF('Részletes oszt ív'!AI42="","",'Részletes oszt ív'!AI42))</f>
        <v>--</v>
      </c>
      <c r="F167" s="242" t="str">
        <f>IF(C167="--","--",IF('Részletes oszt ív'!AJ42="","",'Részletes oszt ív'!AJ42))</f>
        <v>--</v>
      </c>
      <c r="G167" s="242" t="str">
        <f>IF(C167="--","--",IF('Részletes oszt ív'!AK42="","",'Részletes oszt ív'!AK42))</f>
        <v>--</v>
      </c>
      <c r="H167" s="242" t="str">
        <f>IF(C167="--","--",IF('Részletes oszt ív'!AL42="","",'Részletes oszt ív'!AL42))</f>
        <v>--</v>
      </c>
      <c r="I167" s="243" t="str">
        <f t="shared" si="14"/>
        <v>--</v>
      </c>
      <c r="K167" s="5">
        <f t="shared" si="15"/>
        <v>0</v>
      </c>
      <c r="M167" s="86" t="str">
        <f t="shared" si="16"/>
        <v/>
      </c>
      <c r="N167" s="86" t="e">
        <f t="shared" si="17"/>
        <v>#N/A</v>
      </c>
      <c r="O167" s="104"/>
    </row>
    <row r="168" spans="1:15" ht="7.5" customHeight="1" x14ac:dyDescent="0.25">
      <c r="A168" s="28"/>
      <c r="B168" s="28"/>
      <c r="C168" s="28"/>
      <c r="D168" s="28"/>
    </row>
    <row r="169" spans="1:15" x14ac:dyDescent="0.25">
      <c r="A169" s="101" t="str">
        <f>CONCATENATE('Vizsgaszerv adatai'!C$168,",  ",'Vizsgaszerv adatai'!C$166)</f>
        <v>Budapest,  2017. június 13.</v>
      </c>
      <c r="B169" s="101"/>
    </row>
    <row r="170" spans="1:15" ht="11.25" customHeight="1" x14ac:dyDescent="0.25"/>
    <row r="172" spans="1:15" ht="12" customHeight="1" x14ac:dyDescent="0.25">
      <c r="A172" s="794" t="str">
        <f>'Vizsgaszerv adatai'!C$66</f>
        <v>Ál Péter</v>
      </c>
      <c r="B172" s="794"/>
      <c r="C172" s="109" t="str">
        <f>'Vizsgaszerv adatai'!C$68</f>
        <v>Kő Pál</v>
      </c>
      <c r="D172" s="794" t="str">
        <f>'Vizsgaszerv adatai'!C$70</f>
        <v>Ács Éva</v>
      </c>
      <c r="E172" s="794"/>
      <c r="F172" s="795" t="str">
        <f>'Vizsgaszerv adatai'!C$72</f>
        <v>Nagy Anikó</v>
      </c>
      <c r="G172" s="795"/>
      <c r="H172" s="795" t="str">
        <f>'Vizsgaszerv adatai'!C$74</f>
        <v>Szél Evelin</v>
      </c>
      <c r="I172" s="795"/>
    </row>
    <row r="173" spans="1:15" ht="10.5" customHeight="1" x14ac:dyDescent="0.25">
      <c r="A173" s="794" t="str">
        <f>'Vizsgaszerv adatai'!B$66</f>
        <v>vb. elnöke</v>
      </c>
      <c r="B173" s="794"/>
      <c r="C173" s="102" t="str">
        <f>'Vizsgaszerv adatai'!B$68</f>
        <v>vb. tagja</v>
      </c>
      <c r="D173" s="794" t="str">
        <f>'Vizsgaszerv adatai'!B$70</f>
        <v>vb. tagja</v>
      </c>
      <c r="E173" s="794"/>
      <c r="F173" s="795" t="str">
        <f>'Vizsgaszerv adatai'!B$72</f>
        <v>vb. tagja</v>
      </c>
      <c r="G173" s="795"/>
      <c r="H173" s="795" t="str">
        <f>'Vizsgaszerv adatai'!B$74</f>
        <v>jegyző</v>
      </c>
      <c r="I173" s="795"/>
    </row>
    <row r="176" spans="1:15" ht="12" customHeight="1" x14ac:dyDescent="0.25">
      <c r="A176" s="804" t="str">
        <f>IF('Vizsgaszerv adatai'!C$77="","",'Vizsgaszerv adatai'!C$77)</f>
        <v>Papp Pál</v>
      </c>
      <c r="B176" s="804"/>
      <c r="C176" s="110" t="str">
        <f>IF('Vizsgaszerv adatai'!C$79="","",'Vizsgaszerv adatai'!C$79)</f>
        <v/>
      </c>
      <c r="D176" s="803" t="str">
        <f>IF('Vizsgaszerv adatai'!C$81="","",'Vizsgaszerv adatai'!C$81)</f>
        <v/>
      </c>
      <c r="E176" s="803"/>
      <c r="F176" s="802" t="str">
        <f>IF('Vizsgaszerv adatai'!C$83="","",'Vizsgaszerv adatai'!C$83)</f>
        <v/>
      </c>
      <c r="G176" s="802"/>
      <c r="H176" s="802" t="str">
        <f>IF('Vizsgaszerv adatai'!C$85="","",'Vizsgaszerv adatai'!C$85)</f>
        <v/>
      </c>
      <c r="I176" s="802"/>
    </row>
    <row r="177" spans="1:17" ht="10.5" customHeight="1" x14ac:dyDescent="0.25">
      <c r="A177" s="802" t="str">
        <f>IF('Vizsgaszerv adatai'!C$77="","","szakértő")</f>
        <v>szakértő</v>
      </c>
      <c r="B177" s="802"/>
      <c r="C177" s="110" t="str">
        <f>IF('Vizsgaszerv adatai'!C$79="","","szakértő")</f>
        <v/>
      </c>
      <c r="D177" s="803" t="str">
        <f>IF('Vizsgaszerv adatai'!C$81="","","szakértő")</f>
        <v/>
      </c>
      <c r="E177" s="803"/>
      <c r="F177" s="802" t="str">
        <f>IF('Vizsgaszerv adatai'!C$83="","","szakértő")</f>
        <v/>
      </c>
      <c r="G177" s="802"/>
      <c r="H177" s="802" t="str">
        <f>IF('Vizsgaszerv adatai'!C$85="","","szakértő")</f>
        <v/>
      </c>
      <c r="I177" s="802"/>
    </row>
    <row r="178" spans="1:17" x14ac:dyDescent="0.25">
      <c r="A178" s="669" t="str">
        <f>A1</f>
        <v>Aranykalászos gazda      Szóbeli vizsga</v>
      </c>
      <c r="B178" s="669"/>
      <c r="C178" s="669"/>
      <c r="D178" s="669"/>
      <c r="E178" s="669"/>
      <c r="F178" s="669"/>
      <c r="G178" s="669"/>
      <c r="H178" s="669"/>
      <c r="I178" s="669"/>
    </row>
    <row r="179" spans="1:17" ht="30.75" customHeight="1" x14ac:dyDescent="0.25">
      <c r="A179" s="808" t="s">
        <v>7465</v>
      </c>
      <c r="B179" s="808"/>
      <c r="C179" s="809" t="str">
        <f>CONCATENATE('Vizsgaszerv adatai'!C$170,"  ",'Vizsgaszerv adatai'!C$172,"  ",'Vizsgaszerv adatai'!C$178,";  ",'Vizsgaszerv adatai'!C$180)</f>
        <v xml:space="preserve">Arany János Mezőgazdasági Iskola  1122 Budapest, Levendula út 25.  ;  </v>
      </c>
      <c r="D179" s="809"/>
      <c r="E179" s="809"/>
      <c r="F179" s="809"/>
      <c r="G179" s="809"/>
      <c r="H179" s="809"/>
      <c r="I179" s="809"/>
    </row>
    <row r="180" spans="1:17" ht="7.5" customHeight="1" x14ac:dyDescent="0.25">
      <c r="A180" s="733"/>
      <c r="B180" s="733"/>
    </row>
    <row r="181" spans="1:17" ht="27" customHeight="1" x14ac:dyDescent="0.25">
      <c r="A181" s="805" t="s">
        <v>7464</v>
      </c>
      <c r="B181" s="805"/>
      <c r="C181" s="806" t="str">
        <f>'Szakképesítés adatai'!B$66</f>
        <v>-</v>
      </c>
      <c r="D181" s="806"/>
      <c r="E181" s="806"/>
      <c r="F181" s="806"/>
      <c r="G181" s="806"/>
      <c r="H181" s="806"/>
      <c r="I181" s="806"/>
    </row>
    <row r="182" spans="1:17" x14ac:dyDescent="0.25">
      <c r="C182" s="806"/>
      <c r="D182" s="806"/>
      <c r="E182" s="806"/>
      <c r="F182" s="806"/>
      <c r="G182" s="806"/>
      <c r="H182" s="806"/>
      <c r="I182" s="806"/>
    </row>
    <row r="183" spans="1:17" x14ac:dyDescent="0.25">
      <c r="C183" s="806"/>
      <c r="D183" s="806"/>
      <c r="E183" s="806"/>
      <c r="F183" s="806"/>
      <c r="G183" s="806"/>
      <c r="H183" s="806"/>
      <c r="I183" s="806"/>
    </row>
    <row r="184" spans="1:17" x14ac:dyDescent="0.25">
      <c r="C184" s="806"/>
      <c r="D184" s="806"/>
      <c r="E184" s="806"/>
      <c r="F184" s="806"/>
      <c r="G184" s="806"/>
      <c r="H184" s="806"/>
      <c r="I184" s="806"/>
    </row>
    <row r="185" spans="1:17" x14ac:dyDescent="0.25">
      <c r="C185" s="806"/>
      <c r="D185" s="806"/>
      <c r="E185" s="806"/>
      <c r="F185" s="806"/>
      <c r="G185" s="806"/>
      <c r="H185" s="806"/>
      <c r="I185" s="806"/>
    </row>
    <row r="186" spans="1:17" x14ac:dyDescent="0.25">
      <c r="C186" s="806"/>
      <c r="D186" s="806"/>
      <c r="E186" s="806"/>
      <c r="F186" s="806"/>
      <c r="G186" s="806"/>
      <c r="H186" s="806"/>
      <c r="I186" s="806"/>
    </row>
    <row r="187" spans="1:17" x14ac:dyDescent="0.25">
      <c r="C187" s="806"/>
      <c r="D187" s="806"/>
      <c r="E187" s="806"/>
      <c r="F187" s="806"/>
      <c r="G187" s="806"/>
      <c r="H187" s="806"/>
      <c r="I187" s="806"/>
    </row>
    <row r="188" spans="1:17" x14ac:dyDescent="0.25">
      <c r="C188" s="806"/>
      <c r="D188" s="806"/>
      <c r="E188" s="806"/>
      <c r="F188" s="806"/>
      <c r="G188" s="806"/>
      <c r="H188" s="806"/>
      <c r="I188" s="806"/>
    </row>
    <row r="189" spans="1:17" ht="15" customHeight="1" x14ac:dyDescent="0.25">
      <c r="A189" s="807" t="s">
        <v>7500</v>
      </c>
      <c r="B189" s="807"/>
      <c r="C189" s="123" t="str">
        <f>'Szakképesítés adatai'!J$66</f>
        <v>-</v>
      </c>
      <c r="D189" s="120" t="s">
        <v>7501</v>
      </c>
      <c r="E189" s="123" t="str">
        <f>'Szakképesítés adatai'!K$66</f>
        <v>-</v>
      </c>
      <c r="F189" s="121" t="s">
        <v>7502</v>
      </c>
      <c r="G189" s="123" t="str">
        <f>'Szakképesítés adatai'!L$66</f>
        <v>-</v>
      </c>
      <c r="H189" s="122" t="s">
        <v>7503</v>
      </c>
      <c r="I189" s="124" t="str">
        <f>'Szakképesítés adatai'!M$66</f>
        <v>-</v>
      </c>
      <c r="K189" s="5">
        <f>IF(I189="-",0,I189)</f>
        <v>0</v>
      </c>
    </row>
    <row r="190" spans="1:17" ht="9" customHeight="1" thickBot="1" x14ac:dyDescent="0.3">
      <c r="A190" s="111"/>
      <c r="B190" s="111"/>
      <c r="C190" s="116"/>
      <c r="D190" s="112"/>
      <c r="E190" s="115"/>
      <c r="F190" s="102"/>
      <c r="G190" s="115"/>
      <c r="H190" s="113"/>
      <c r="I190" s="114"/>
    </row>
    <row r="191" spans="1:17" ht="24.75" thickBot="1" x14ac:dyDescent="0.3">
      <c r="A191" s="562" t="s">
        <v>7466</v>
      </c>
      <c r="B191" s="563" t="s">
        <v>7467</v>
      </c>
      <c r="C191" s="563" t="s">
        <v>7468</v>
      </c>
      <c r="D191" s="563" t="s">
        <v>7469</v>
      </c>
      <c r="E191" s="563" t="s">
        <v>7473</v>
      </c>
      <c r="F191" s="563" t="s">
        <v>7471</v>
      </c>
      <c r="G191" s="563" t="s">
        <v>7474</v>
      </c>
      <c r="H191" s="563" t="s">
        <v>7471</v>
      </c>
      <c r="I191" s="564" t="s">
        <v>7472</v>
      </c>
      <c r="J191" s="103"/>
      <c r="M191" s="86"/>
      <c r="N191" s="86"/>
      <c r="O191" s="105"/>
    </row>
    <row r="192" spans="1:17" ht="12.2" customHeight="1" x14ac:dyDescent="0.25">
      <c r="A192" s="433">
        <v>1</v>
      </c>
      <c r="B192" s="240" t="str">
        <f>IF(C$181="-","--",B15)</f>
        <v>--</v>
      </c>
      <c r="C192" s="240" t="str">
        <f>IF(C$181="-","--",C15)</f>
        <v>--</v>
      </c>
      <c r="D192" s="438" t="str">
        <f>IF(C$181="-","--",D15)</f>
        <v>--</v>
      </c>
      <c r="E192" s="438" t="str">
        <f>IF(C192="--","--",IF('Részletes oszt ív'!AM8="","",'Részletes oszt ív'!AM8))</f>
        <v>--</v>
      </c>
      <c r="F192" s="438" t="str">
        <f>IF(C192="--","--",IF('Részletes oszt ív'!AN8="","",'Részletes oszt ív'!AN8))</f>
        <v>--</v>
      </c>
      <c r="G192" s="438" t="str">
        <f>IF(C192="--","--",IF('Részletes oszt ív'!AO8="","",'Részletes oszt ív'!AO8))</f>
        <v>--</v>
      </c>
      <c r="H192" s="438" t="str">
        <f>IF(C192="--","--",IF('Részletes oszt ív'!AP8="","",'Részletes oszt ív'!AP8))</f>
        <v>--</v>
      </c>
      <c r="I192" s="238" t="str">
        <f>IF(C$181="-","--",IF(C192="--","--",IF(E192="","",IF(E192="n","nem vizsgázott",CONCATENATE(N192," (",M192,")")))))</f>
        <v>--</v>
      </c>
      <c r="K192" s="5">
        <f>IF(M192="",0,M192)</f>
        <v>0</v>
      </c>
      <c r="M192" s="26" t="str">
        <f>IF(F192="--","",IF(H192="",F192,ROUND(((F192+H192)/2),0)))</f>
        <v/>
      </c>
      <c r="N192" s="26" t="e">
        <f>IF(F192="","",VLOOKUP(M192,$P$15:$Q$19,2))</f>
        <v>#N/A</v>
      </c>
      <c r="O192" s="106"/>
      <c r="P192" s="26">
        <v>1</v>
      </c>
      <c r="Q192" s="26" t="s">
        <v>7475</v>
      </c>
    </row>
    <row r="193" spans="1:17" ht="12.2" customHeight="1" x14ac:dyDescent="0.25">
      <c r="A193" s="435">
        <v>2</v>
      </c>
      <c r="B193" s="117" t="str">
        <f t="shared" ref="B193:B226" si="18">IF(C$181="-","--",B16)</f>
        <v>--</v>
      </c>
      <c r="C193" s="117" t="str">
        <f t="shared" ref="C193:C226" si="19">IF(C$181="-","--",C16)</f>
        <v>--</v>
      </c>
      <c r="D193" s="440" t="str">
        <f t="shared" ref="D193:D226" si="20">IF(C$181="-","--",D16)</f>
        <v>--</v>
      </c>
      <c r="E193" s="437" t="str">
        <f>IF(C193="--","--",IF('Részletes oszt ív'!AM9="","",'Részletes oszt ív'!AM9))</f>
        <v>--</v>
      </c>
      <c r="F193" s="437" t="str">
        <f>IF(C193="--","--",IF('Részletes oszt ív'!AN9="","",'Részletes oszt ív'!AN9))</f>
        <v>--</v>
      </c>
      <c r="G193" s="437" t="str">
        <f>IF(C193="--","--",IF('Részletes oszt ív'!AO9="","",'Részletes oszt ív'!AO9))</f>
        <v>--</v>
      </c>
      <c r="H193" s="437" t="str">
        <f>IF(C193="--","--",IF('Részletes oszt ív'!AP9="","",'Részletes oszt ív'!AP9))</f>
        <v>--</v>
      </c>
      <c r="I193" s="239" t="str">
        <f t="shared" ref="I193:I226" si="21">IF(C$181="-","--",IF(C193="--","--",IF(E193="","",IF(E193="n","nem vizsgázott",CONCATENATE(N193," (",M193,")")))))</f>
        <v>--</v>
      </c>
      <c r="K193" s="5">
        <f t="shared" ref="K193:K226" si="22">IF(M193="",0,M193)</f>
        <v>0</v>
      </c>
      <c r="M193" s="334" t="str">
        <f t="shared" ref="M193:M226" si="23">IF(F193="--","",IF(H193="",F193,ROUND(((F193+H193)/2),0)))</f>
        <v/>
      </c>
      <c r="N193" s="26" t="e">
        <f t="shared" ref="N193:N226" si="24">IF(F193="","",VLOOKUP(M193,$P$15:$Q$19,2))</f>
        <v>#N/A</v>
      </c>
      <c r="O193" s="106"/>
      <c r="P193" s="26">
        <v>2</v>
      </c>
      <c r="Q193" s="26" t="s">
        <v>7476</v>
      </c>
    </row>
    <row r="194" spans="1:17" ht="12.2" customHeight="1" x14ac:dyDescent="0.25">
      <c r="A194" s="435">
        <v>3</v>
      </c>
      <c r="B194" s="117" t="str">
        <f t="shared" si="18"/>
        <v>--</v>
      </c>
      <c r="C194" s="117" t="str">
        <f t="shared" si="19"/>
        <v>--</v>
      </c>
      <c r="D194" s="440" t="str">
        <f t="shared" si="20"/>
        <v>--</v>
      </c>
      <c r="E194" s="437" t="str">
        <f>IF(C194="--","--",IF('Részletes oszt ív'!AM10="","",'Részletes oszt ív'!AM10))</f>
        <v>--</v>
      </c>
      <c r="F194" s="437" t="str">
        <f>IF(C194="--","--",IF('Részletes oszt ív'!AN10="","",'Részletes oszt ív'!AN10))</f>
        <v>--</v>
      </c>
      <c r="G194" s="437" t="str">
        <f>IF(C194="--","--",IF('Részletes oszt ív'!AO10="","",'Részletes oszt ív'!AO10))</f>
        <v>--</v>
      </c>
      <c r="H194" s="437" t="str">
        <f>IF(C194="--","--",IF('Részletes oszt ív'!AP10="","",'Részletes oszt ív'!AP10))</f>
        <v>--</v>
      </c>
      <c r="I194" s="239" t="str">
        <f t="shared" si="21"/>
        <v>--</v>
      </c>
      <c r="K194" s="5">
        <f t="shared" si="22"/>
        <v>0</v>
      </c>
      <c r="M194" s="334" t="str">
        <f t="shared" si="23"/>
        <v/>
      </c>
      <c r="N194" s="26" t="e">
        <f t="shared" si="24"/>
        <v>#N/A</v>
      </c>
      <c r="O194" s="106"/>
      <c r="P194" s="26">
        <v>3</v>
      </c>
      <c r="Q194" s="26" t="s">
        <v>7477</v>
      </c>
    </row>
    <row r="195" spans="1:17" ht="12.2" customHeight="1" x14ac:dyDescent="0.25">
      <c r="A195" s="435">
        <v>4</v>
      </c>
      <c r="B195" s="117" t="str">
        <f t="shared" si="18"/>
        <v>--</v>
      </c>
      <c r="C195" s="117" t="str">
        <f t="shared" si="19"/>
        <v>--</v>
      </c>
      <c r="D195" s="440" t="str">
        <f t="shared" si="20"/>
        <v>--</v>
      </c>
      <c r="E195" s="437" t="str">
        <f>IF(C195="--","--",IF('Részletes oszt ív'!AM11="","",'Részletes oszt ív'!AM11))</f>
        <v>--</v>
      </c>
      <c r="F195" s="437" t="str">
        <f>IF(C195="--","--",IF('Részletes oszt ív'!AN11="","",'Részletes oszt ív'!AN11))</f>
        <v>--</v>
      </c>
      <c r="G195" s="437" t="str">
        <f>IF(C195="--","--",IF('Részletes oszt ív'!AO11="","",'Részletes oszt ív'!AO11))</f>
        <v>--</v>
      </c>
      <c r="H195" s="437" t="str">
        <f>IF(C195="--","--",IF('Részletes oszt ív'!AP11="","",'Részletes oszt ív'!AP11))</f>
        <v>--</v>
      </c>
      <c r="I195" s="239" t="str">
        <f t="shared" si="21"/>
        <v>--</v>
      </c>
      <c r="K195" s="5">
        <f t="shared" si="22"/>
        <v>0</v>
      </c>
      <c r="M195" s="334" t="str">
        <f t="shared" si="23"/>
        <v/>
      </c>
      <c r="N195" s="26" t="e">
        <f t="shared" si="24"/>
        <v>#N/A</v>
      </c>
      <c r="O195" s="106"/>
      <c r="P195" s="26">
        <v>4</v>
      </c>
      <c r="Q195" s="26" t="s">
        <v>7478</v>
      </c>
    </row>
    <row r="196" spans="1:17" ht="12.2" customHeight="1" x14ac:dyDescent="0.25">
      <c r="A196" s="435">
        <v>5</v>
      </c>
      <c r="B196" s="117" t="str">
        <f t="shared" si="18"/>
        <v>--</v>
      </c>
      <c r="C196" s="117" t="str">
        <f t="shared" si="19"/>
        <v>--</v>
      </c>
      <c r="D196" s="440" t="str">
        <f t="shared" si="20"/>
        <v>--</v>
      </c>
      <c r="E196" s="437" t="str">
        <f>IF(C196="--","--",IF('Részletes oszt ív'!AM12="","",'Részletes oszt ív'!AM12))</f>
        <v>--</v>
      </c>
      <c r="F196" s="437" t="str">
        <f>IF(C196="--","--",IF('Részletes oszt ív'!AN12="","",'Részletes oszt ív'!AN12))</f>
        <v>--</v>
      </c>
      <c r="G196" s="437" t="str">
        <f>IF(C196="--","--",IF('Részletes oszt ív'!AO12="","",'Részletes oszt ív'!AO12))</f>
        <v>--</v>
      </c>
      <c r="H196" s="437" t="str">
        <f>IF(C196="--","--",IF('Részletes oszt ív'!AP12="","",'Részletes oszt ív'!AP12))</f>
        <v>--</v>
      </c>
      <c r="I196" s="239" t="str">
        <f t="shared" si="21"/>
        <v>--</v>
      </c>
      <c r="K196" s="5">
        <f t="shared" si="22"/>
        <v>0</v>
      </c>
      <c r="M196" s="334" t="str">
        <f t="shared" si="23"/>
        <v/>
      </c>
      <c r="N196" s="86" t="e">
        <f t="shared" si="24"/>
        <v>#N/A</v>
      </c>
      <c r="O196" s="106"/>
      <c r="P196" s="26">
        <v>5</v>
      </c>
      <c r="Q196" s="26" t="s">
        <v>7479</v>
      </c>
    </row>
    <row r="197" spans="1:17" ht="12.2" customHeight="1" x14ac:dyDescent="0.25">
      <c r="A197" s="435">
        <v>6</v>
      </c>
      <c r="B197" s="117" t="str">
        <f t="shared" si="18"/>
        <v>--</v>
      </c>
      <c r="C197" s="117" t="str">
        <f t="shared" si="19"/>
        <v>--</v>
      </c>
      <c r="D197" s="440" t="str">
        <f t="shared" si="20"/>
        <v>--</v>
      </c>
      <c r="E197" s="437" t="str">
        <f>IF(C197="--","--",IF('Részletes oszt ív'!AM13="","",'Részletes oszt ív'!AM13))</f>
        <v>--</v>
      </c>
      <c r="F197" s="437" t="str">
        <f>IF(C197="--","--",IF('Részletes oszt ív'!AN13="","",'Részletes oszt ív'!AN13))</f>
        <v>--</v>
      </c>
      <c r="G197" s="437" t="str">
        <f>IF(C197="--","--",IF('Részletes oszt ív'!AO13="","",'Részletes oszt ív'!AO13))</f>
        <v>--</v>
      </c>
      <c r="H197" s="437" t="str">
        <f>IF(C197="--","--",IF('Részletes oszt ív'!AP13="","",'Részletes oszt ív'!AP13))</f>
        <v>--</v>
      </c>
      <c r="I197" s="239" t="str">
        <f t="shared" si="21"/>
        <v>--</v>
      </c>
      <c r="K197" s="5">
        <f t="shared" si="22"/>
        <v>0</v>
      </c>
      <c r="M197" s="334" t="str">
        <f t="shared" si="23"/>
        <v/>
      </c>
      <c r="N197" s="86" t="e">
        <f t="shared" si="24"/>
        <v>#N/A</v>
      </c>
      <c r="O197" s="104"/>
    </row>
    <row r="198" spans="1:17" ht="12.2" customHeight="1" x14ac:dyDescent="0.25">
      <c r="A198" s="435">
        <v>7</v>
      </c>
      <c r="B198" s="117" t="str">
        <f t="shared" si="18"/>
        <v>--</v>
      </c>
      <c r="C198" s="117" t="str">
        <f t="shared" si="19"/>
        <v>--</v>
      </c>
      <c r="D198" s="440" t="str">
        <f t="shared" si="20"/>
        <v>--</v>
      </c>
      <c r="E198" s="437" t="str">
        <f>IF(C198="--","--",IF('Részletes oszt ív'!AM14="","",'Részletes oszt ív'!AM14))</f>
        <v>--</v>
      </c>
      <c r="F198" s="437" t="str">
        <f>IF(C198="--","--",IF('Részletes oszt ív'!AN14="","",'Részletes oszt ív'!AN14))</f>
        <v>--</v>
      </c>
      <c r="G198" s="437" t="str">
        <f>IF(C198="--","--",IF('Részletes oszt ív'!AO14="","",'Részletes oszt ív'!AO14))</f>
        <v>--</v>
      </c>
      <c r="H198" s="437" t="str">
        <f>IF(C198="--","--",IF('Részletes oszt ív'!AP14="","",'Részletes oszt ív'!AP14))</f>
        <v>--</v>
      </c>
      <c r="I198" s="239" t="str">
        <f t="shared" si="21"/>
        <v>--</v>
      </c>
      <c r="K198" s="5">
        <f t="shared" si="22"/>
        <v>0</v>
      </c>
      <c r="M198" s="334" t="str">
        <f t="shared" si="23"/>
        <v/>
      </c>
      <c r="N198" s="86" t="e">
        <f t="shared" si="24"/>
        <v>#N/A</v>
      </c>
      <c r="O198" s="104"/>
    </row>
    <row r="199" spans="1:17" ht="12.2" customHeight="1" x14ac:dyDescent="0.25">
      <c r="A199" s="435">
        <v>8</v>
      </c>
      <c r="B199" s="117" t="str">
        <f t="shared" si="18"/>
        <v>--</v>
      </c>
      <c r="C199" s="117" t="str">
        <f t="shared" si="19"/>
        <v>--</v>
      </c>
      <c r="D199" s="440" t="str">
        <f t="shared" si="20"/>
        <v>--</v>
      </c>
      <c r="E199" s="437" t="str">
        <f>IF(C199="--","--",IF('Részletes oszt ív'!AM15="","",'Részletes oszt ív'!AM15))</f>
        <v>--</v>
      </c>
      <c r="F199" s="437" t="str">
        <f>IF(C199="--","--",IF('Részletes oszt ív'!AN15="","",'Részletes oszt ív'!AN15))</f>
        <v>--</v>
      </c>
      <c r="G199" s="437" t="str">
        <f>IF(C199="--","--",IF('Részletes oszt ív'!AO15="","",'Részletes oszt ív'!AO15))</f>
        <v>--</v>
      </c>
      <c r="H199" s="437" t="str">
        <f>IF(C199="--","--",IF('Részletes oszt ív'!AP15="","",'Részletes oszt ív'!AP15))</f>
        <v>--</v>
      </c>
      <c r="I199" s="239" t="str">
        <f t="shared" si="21"/>
        <v>--</v>
      </c>
      <c r="K199" s="5">
        <f t="shared" si="22"/>
        <v>0</v>
      </c>
      <c r="M199" s="334" t="str">
        <f t="shared" si="23"/>
        <v/>
      </c>
      <c r="N199" s="86" t="e">
        <f t="shared" si="24"/>
        <v>#N/A</v>
      </c>
      <c r="O199" s="104"/>
    </row>
    <row r="200" spans="1:17" ht="12.2" customHeight="1" x14ac:dyDescent="0.25">
      <c r="A200" s="435">
        <v>9</v>
      </c>
      <c r="B200" s="117" t="str">
        <f t="shared" si="18"/>
        <v>--</v>
      </c>
      <c r="C200" s="117" t="str">
        <f t="shared" si="19"/>
        <v>--</v>
      </c>
      <c r="D200" s="440" t="str">
        <f t="shared" si="20"/>
        <v>--</v>
      </c>
      <c r="E200" s="437" t="str">
        <f>IF(C200="--","--",IF('Részletes oszt ív'!AM16="","",'Részletes oszt ív'!AM16))</f>
        <v>--</v>
      </c>
      <c r="F200" s="437" t="str">
        <f>IF(C200="--","--",IF('Részletes oszt ív'!AN16="","",'Részletes oszt ív'!AN16))</f>
        <v>--</v>
      </c>
      <c r="G200" s="437" t="str">
        <f>IF(C200="--","--",IF('Részletes oszt ív'!AO16="","",'Részletes oszt ív'!AO16))</f>
        <v>--</v>
      </c>
      <c r="H200" s="437" t="str">
        <f>IF(C200="--","--",IF('Részletes oszt ív'!AP16="","",'Részletes oszt ív'!AP16))</f>
        <v>--</v>
      </c>
      <c r="I200" s="239" t="str">
        <f t="shared" si="21"/>
        <v>--</v>
      </c>
      <c r="K200" s="5">
        <f t="shared" si="22"/>
        <v>0</v>
      </c>
      <c r="M200" s="334" t="str">
        <f t="shared" si="23"/>
        <v/>
      </c>
      <c r="N200" s="86" t="e">
        <f t="shared" si="24"/>
        <v>#N/A</v>
      </c>
      <c r="O200" s="104"/>
    </row>
    <row r="201" spans="1:17" ht="12.2" customHeight="1" x14ac:dyDescent="0.25">
      <c r="A201" s="435">
        <v>10</v>
      </c>
      <c r="B201" s="117" t="str">
        <f t="shared" si="18"/>
        <v>--</v>
      </c>
      <c r="C201" s="117" t="str">
        <f t="shared" si="19"/>
        <v>--</v>
      </c>
      <c r="D201" s="440" t="str">
        <f t="shared" si="20"/>
        <v>--</v>
      </c>
      <c r="E201" s="437" t="str">
        <f>IF(C201="--","--",IF('Részletes oszt ív'!AM17="","",'Részletes oszt ív'!AM17))</f>
        <v>--</v>
      </c>
      <c r="F201" s="437" t="str">
        <f>IF(C201="--","--",IF('Részletes oszt ív'!AN17="","",'Részletes oszt ív'!AN17))</f>
        <v>--</v>
      </c>
      <c r="G201" s="437" t="str">
        <f>IF(C201="--","--",IF('Részletes oszt ív'!AO17="","",'Részletes oszt ív'!AO17))</f>
        <v>--</v>
      </c>
      <c r="H201" s="437" t="str">
        <f>IF(C201="--","--",IF('Részletes oszt ív'!AP17="","",'Részletes oszt ív'!AP17))</f>
        <v>--</v>
      </c>
      <c r="I201" s="239" t="str">
        <f t="shared" si="21"/>
        <v>--</v>
      </c>
      <c r="K201" s="5">
        <f t="shared" si="22"/>
        <v>0</v>
      </c>
      <c r="M201" s="334" t="str">
        <f t="shared" si="23"/>
        <v/>
      </c>
      <c r="N201" s="86" t="e">
        <f t="shared" si="24"/>
        <v>#N/A</v>
      </c>
      <c r="O201" s="104"/>
    </row>
    <row r="202" spans="1:17" ht="12.2" customHeight="1" x14ac:dyDescent="0.25">
      <c r="A202" s="435">
        <v>11</v>
      </c>
      <c r="B202" s="117" t="str">
        <f t="shared" si="18"/>
        <v>--</v>
      </c>
      <c r="C202" s="117" t="str">
        <f t="shared" si="19"/>
        <v>--</v>
      </c>
      <c r="D202" s="440" t="str">
        <f t="shared" si="20"/>
        <v>--</v>
      </c>
      <c r="E202" s="437" t="str">
        <f>IF(C202="--","--",IF('Részletes oszt ív'!AM18="","",'Részletes oszt ív'!AM18))</f>
        <v>--</v>
      </c>
      <c r="F202" s="437" t="str">
        <f>IF(C202="--","--",IF('Részletes oszt ív'!AN18="","",'Részletes oszt ív'!AN18))</f>
        <v>--</v>
      </c>
      <c r="G202" s="437" t="str">
        <f>IF(C202="--","--",IF('Részletes oszt ív'!AO18="","",'Részletes oszt ív'!AO18))</f>
        <v>--</v>
      </c>
      <c r="H202" s="437" t="str">
        <f>IF(C202="--","--",IF('Részletes oszt ív'!AP18="","",'Részletes oszt ív'!AP18))</f>
        <v>--</v>
      </c>
      <c r="I202" s="239" t="str">
        <f t="shared" si="21"/>
        <v>--</v>
      </c>
      <c r="K202" s="5">
        <f t="shared" si="22"/>
        <v>0</v>
      </c>
      <c r="M202" s="334" t="str">
        <f t="shared" si="23"/>
        <v/>
      </c>
      <c r="N202" s="86" t="e">
        <f t="shared" si="24"/>
        <v>#N/A</v>
      </c>
      <c r="O202" s="104"/>
    </row>
    <row r="203" spans="1:17" ht="12.2" customHeight="1" x14ac:dyDescent="0.25">
      <c r="A203" s="435">
        <v>12</v>
      </c>
      <c r="B203" s="117" t="str">
        <f t="shared" si="18"/>
        <v>--</v>
      </c>
      <c r="C203" s="117" t="str">
        <f t="shared" si="19"/>
        <v>--</v>
      </c>
      <c r="D203" s="440" t="str">
        <f t="shared" si="20"/>
        <v>--</v>
      </c>
      <c r="E203" s="437" t="str">
        <f>IF(C203="--","--",IF('Részletes oszt ív'!AM19="","",'Részletes oszt ív'!AM19))</f>
        <v>--</v>
      </c>
      <c r="F203" s="437" t="str">
        <f>IF(C203="--","--",IF('Részletes oszt ív'!AN19="","",'Részletes oszt ív'!AN19))</f>
        <v>--</v>
      </c>
      <c r="G203" s="437" t="str">
        <f>IF(C203="--","--",IF('Részletes oszt ív'!AO19="","",'Részletes oszt ív'!AO19))</f>
        <v>--</v>
      </c>
      <c r="H203" s="437" t="str">
        <f>IF(C203="--","--",IF('Részletes oszt ív'!AP19="","",'Részletes oszt ív'!AP19))</f>
        <v>--</v>
      </c>
      <c r="I203" s="239" t="str">
        <f t="shared" si="21"/>
        <v>--</v>
      </c>
      <c r="K203" s="5">
        <f t="shared" si="22"/>
        <v>0</v>
      </c>
      <c r="M203" s="334" t="str">
        <f t="shared" si="23"/>
        <v/>
      </c>
      <c r="N203" s="86" t="e">
        <f t="shared" si="24"/>
        <v>#N/A</v>
      </c>
      <c r="O203" s="104"/>
    </row>
    <row r="204" spans="1:17" ht="12.2" customHeight="1" x14ac:dyDescent="0.25">
      <c r="A204" s="435">
        <v>13</v>
      </c>
      <c r="B204" s="117" t="str">
        <f t="shared" si="18"/>
        <v>--</v>
      </c>
      <c r="C204" s="117" t="str">
        <f t="shared" si="19"/>
        <v>--</v>
      </c>
      <c r="D204" s="440" t="str">
        <f t="shared" si="20"/>
        <v>--</v>
      </c>
      <c r="E204" s="437" t="str">
        <f>IF(C204="--","--",IF('Részletes oszt ív'!AM20="","",'Részletes oszt ív'!AM20))</f>
        <v>--</v>
      </c>
      <c r="F204" s="437" t="str">
        <f>IF(C204="--","--",IF('Részletes oszt ív'!AN20="","",'Részletes oszt ív'!AN20))</f>
        <v>--</v>
      </c>
      <c r="G204" s="437" t="str">
        <f>IF(C204="--","--",IF('Részletes oszt ív'!AO20="","",'Részletes oszt ív'!AO20))</f>
        <v>--</v>
      </c>
      <c r="H204" s="437" t="str">
        <f>IF(C204="--","--",IF('Részletes oszt ív'!AP20="","",'Részletes oszt ív'!AP20))</f>
        <v>--</v>
      </c>
      <c r="I204" s="239" t="str">
        <f t="shared" si="21"/>
        <v>--</v>
      </c>
      <c r="K204" s="5">
        <f t="shared" si="22"/>
        <v>0</v>
      </c>
      <c r="M204" s="334" t="str">
        <f t="shared" si="23"/>
        <v/>
      </c>
      <c r="N204" s="86" t="e">
        <f t="shared" si="24"/>
        <v>#N/A</v>
      </c>
      <c r="O204" s="104"/>
    </row>
    <row r="205" spans="1:17" ht="12.2" customHeight="1" x14ac:dyDescent="0.25">
      <c r="A205" s="435">
        <v>14</v>
      </c>
      <c r="B205" s="117" t="str">
        <f t="shared" si="18"/>
        <v>--</v>
      </c>
      <c r="C205" s="117" t="str">
        <f t="shared" si="19"/>
        <v>--</v>
      </c>
      <c r="D205" s="440" t="str">
        <f t="shared" si="20"/>
        <v>--</v>
      </c>
      <c r="E205" s="437" t="str">
        <f>IF(C205="--","--",IF('Részletes oszt ív'!AM21="","",'Részletes oszt ív'!AM21))</f>
        <v>--</v>
      </c>
      <c r="F205" s="437" t="str">
        <f>IF(C205="--","--",IF('Részletes oszt ív'!AN21="","",'Részletes oszt ív'!AN21))</f>
        <v>--</v>
      </c>
      <c r="G205" s="437" t="str">
        <f>IF(C205="--","--",IF('Részletes oszt ív'!AO21="","",'Részletes oszt ív'!AO21))</f>
        <v>--</v>
      </c>
      <c r="H205" s="437" t="str">
        <f>IF(C205="--","--",IF('Részletes oszt ív'!AP21="","",'Részletes oszt ív'!AP21))</f>
        <v>--</v>
      </c>
      <c r="I205" s="239" t="str">
        <f t="shared" si="21"/>
        <v>--</v>
      </c>
      <c r="K205" s="5">
        <f t="shared" si="22"/>
        <v>0</v>
      </c>
      <c r="M205" s="334" t="str">
        <f t="shared" si="23"/>
        <v/>
      </c>
      <c r="N205" s="86" t="e">
        <f t="shared" si="24"/>
        <v>#N/A</v>
      </c>
      <c r="O205" s="104"/>
    </row>
    <row r="206" spans="1:17" ht="12.2" customHeight="1" x14ac:dyDescent="0.25">
      <c r="A206" s="435">
        <v>15</v>
      </c>
      <c r="B206" s="117" t="str">
        <f t="shared" si="18"/>
        <v>--</v>
      </c>
      <c r="C206" s="117" t="str">
        <f t="shared" si="19"/>
        <v>--</v>
      </c>
      <c r="D206" s="440" t="str">
        <f t="shared" si="20"/>
        <v>--</v>
      </c>
      <c r="E206" s="437" t="str">
        <f>IF(C206="--","--",IF('Részletes oszt ív'!AM22="","",'Részletes oszt ív'!AM22))</f>
        <v>--</v>
      </c>
      <c r="F206" s="437" t="str">
        <f>IF(C206="--","--",IF('Részletes oszt ív'!AN22="","",'Részletes oszt ív'!AN22))</f>
        <v>--</v>
      </c>
      <c r="G206" s="437" t="str">
        <f>IF(C206="--","--",IF('Részletes oszt ív'!AO22="","",'Részletes oszt ív'!AO22))</f>
        <v>--</v>
      </c>
      <c r="H206" s="437" t="str">
        <f>IF(C206="--","--",IF('Részletes oszt ív'!AP22="","",'Részletes oszt ív'!AP22))</f>
        <v>--</v>
      </c>
      <c r="I206" s="239" t="str">
        <f t="shared" si="21"/>
        <v>--</v>
      </c>
      <c r="K206" s="5">
        <f t="shared" si="22"/>
        <v>0</v>
      </c>
      <c r="M206" s="334" t="str">
        <f t="shared" si="23"/>
        <v/>
      </c>
      <c r="N206" s="86" t="e">
        <f t="shared" si="24"/>
        <v>#N/A</v>
      </c>
      <c r="O206" s="104"/>
    </row>
    <row r="207" spans="1:17" ht="12.2" customHeight="1" x14ac:dyDescent="0.25">
      <c r="A207" s="435">
        <v>16</v>
      </c>
      <c r="B207" s="117" t="str">
        <f t="shared" si="18"/>
        <v>--</v>
      </c>
      <c r="C207" s="117" t="str">
        <f t="shared" si="19"/>
        <v>--</v>
      </c>
      <c r="D207" s="440" t="str">
        <f t="shared" si="20"/>
        <v>--</v>
      </c>
      <c r="E207" s="437" t="str">
        <f>IF(C207="--","--",IF('Részletes oszt ív'!AM23="","",'Részletes oszt ív'!AM23))</f>
        <v>--</v>
      </c>
      <c r="F207" s="437" t="str">
        <f>IF(C207="--","--",IF('Részletes oszt ív'!AN23="","",'Részletes oszt ív'!AN23))</f>
        <v>--</v>
      </c>
      <c r="G207" s="437" t="str">
        <f>IF(C207="--","--",IF('Részletes oszt ív'!AO23="","",'Részletes oszt ív'!AO23))</f>
        <v>--</v>
      </c>
      <c r="H207" s="437" t="str">
        <f>IF(C207="--","--",IF('Részletes oszt ív'!AP23="","",'Részletes oszt ív'!AP23))</f>
        <v>--</v>
      </c>
      <c r="I207" s="239" t="str">
        <f t="shared" si="21"/>
        <v>--</v>
      </c>
      <c r="K207" s="5">
        <f t="shared" si="22"/>
        <v>0</v>
      </c>
      <c r="M207" s="334" t="str">
        <f t="shared" si="23"/>
        <v/>
      </c>
      <c r="N207" s="86" t="e">
        <f t="shared" si="24"/>
        <v>#N/A</v>
      </c>
      <c r="O207" s="104"/>
    </row>
    <row r="208" spans="1:17" ht="12.2" customHeight="1" x14ac:dyDescent="0.25">
      <c r="A208" s="435">
        <v>17</v>
      </c>
      <c r="B208" s="117" t="str">
        <f t="shared" si="18"/>
        <v>--</v>
      </c>
      <c r="C208" s="117" t="str">
        <f t="shared" si="19"/>
        <v>--</v>
      </c>
      <c r="D208" s="440" t="str">
        <f t="shared" si="20"/>
        <v>--</v>
      </c>
      <c r="E208" s="437" t="str">
        <f>IF(C208="--","--",IF('Részletes oszt ív'!AM24="","",'Részletes oszt ív'!AM24))</f>
        <v>--</v>
      </c>
      <c r="F208" s="437" t="str">
        <f>IF(C208="--","--",IF('Részletes oszt ív'!AN24="","",'Részletes oszt ív'!AN24))</f>
        <v>--</v>
      </c>
      <c r="G208" s="437" t="str">
        <f>IF(C208="--","--",IF('Részletes oszt ív'!AO24="","",'Részletes oszt ív'!AO24))</f>
        <v>--</v>
      </c>
      <c r="H208" s="437" t="str">
        <f>IF(C208="--","--",IF('Részletes oszt ív'!AP24="","",'Részletes oszt ív'!AP24))</f>
        <v>--</v>
      </c>
      <c r="I208" s="239" t="str">
        <f t="shared" si="21"/>
        <v>--</v>
      </c>
      <c r="K208" s="5">
        <f t="shared" si="22"/>
        <v>0</v>
      </c>
      <c r="M208" s="334" t="str">
        <f t="shared" si="23"/>
        <v/>
      </c>
      <c r="N208" s="86" t="e">
        <f t="shared" si="24"/>
        <v>#N/A</v>
      </c>
      <c r="O208" s="104"/>
    </row>
    <row r="209" spans="1:15" ht="12.2" customHeight="1" x14ac:dyDescent="0.25">
      <c r="A209" s="435">
        <v>18</v>
      </c>
      <c r="B209" s="117" t="str">
        <f t="shared" si="18"/>
        <v>--</v>
      </c>
      <c r="C209" s="117" t="str">
        <f t="shared" si="19"/>
        <v>--</v>
      </c>
      <c r="D209" s="440" t="str">
        <f t="shared" si="20"/>
        <v>--</v>
      </c>
      <c r="E209" s="437" t="str">
        <f>IF(C209="--","--",IF('Részletes oszt ív'!AM25="","",'Részletes oszt ív'!AM25))</f>
        <v>--</v>
      </c>
      <c r="F209" s="437" t="str">
        <f>IF(C209="--","--",IF('Részletes oszt ív'!AN25="","",'Részletes oszt ív'!AN25))</f>
        <v>--</v>
      </c>
      <c r="G209" s="437" t="str">
        <f>IF(C209="--","--",IF('Részletes oszt ív'!AO25="","",'Részletes oszt ív'!AO25))</f>
        <v>--</v>
      </c>
      <c r="H209" s="437" t="str">
        <f>IF(C209="--","--",IF('Részletes oszt ív'!AP25="","",'Részletes oszt ív'!AP25))</f>
        <v>--</v>
      </c>
      <c r="I209" s="239" t="str">
        <f t="shared" si="21"/>
        <v>--</v>
      </c>
      <c r="K209" s="5">
        <f t="shared" si="22"/>
        <v>0</v>
      </c>
      <c r="M209" s="334" t="str">
        <f t="shared" si="23"/>
        <v/>
      </c>
      <c r="N209" s="86" t="e">
        <f t="shared" si="24"/>
        <v>#N/A</v>
      </c>
      <c r="O209" s="104"/>
    </row>
    <row r="210" spans="1:15" ht="12.2" customHeight="1" x14ac:dyDescent="0.25">
      <c r="A210" s="435">
        <v>19</v>
      </c>
      <c r="B210" s="117" t="str">
        <f t="shared" si="18"/>
        <v>--</v>
      </c>
      <c r="C210" s="117" t="str">
        <f t="shared" si="19"/>
        <v>--</v>
      </c>
      <c r="D210" s="440" t="str">
        <f t="shared" si="20"/>
        <v>--</v>
      </c>
      <c r="E210" s="437" t="str">
        <f>IF(C210="--","--",IF('Részletes oszt ív'!AM26="","",'Részletes oszt ív'!AM26))</f>
        <v>--</v>
      </c>
      <c r="F210" s="437" t="str">
        <f>IF(C210="--","--",IF('Részletes oszt ív'!AN26="","",'Részletes oszt ív'!AN26))</f>
        <v>--</v>
      </c>
      <c r="G210" s="437" t="str">
        <f>IF(C210="--","--",IF('Részletes oszt ív'!AO26="","",'Részletes oszt ív'!AO26))</f>
        <v>--</v>
      </c>
      <c r="H210" s="437" t="str">
        <f>IF(C210="--","--",IF('Részletes oszt ív'!AP26="","",'Részletes oszt ív'!AP26))</f>
        <v>--</v>
      </c>
      <c r="I210" s="239" t="str">
        <f t="shared" si="21"/>
        <v>--</v>
      </c>
      <c r="K210" s="5">
        <f t="shared" si="22"/>
        <v>0</v>
      </c>
      <c r="M210" s="334" t="str">
        <f t="shared" si="23"/>
        <v/>
      </c>
      <c r="N210" s="86" t="e">
        <f t="shared" si="24"/>
        <v>#N/A</v>
      </c>
      <c r="O210" s="104"/>
    </row>
    <row r="211" spans="1:15" ht="12.2" customHeight="1" x14ac:dyDescent="0.25">
      <c r="A211" s="435">
        <v>20</v>
      </c>
      <c r="B211" s="117" t="str">
        <f t="shared" si="18"/>
        <v>--</v>
      </c>
      <c r="C211" s="117" t="str">
        <f t="shared" si="19"/>
        <v>--</v>
      </c>
      <c r="D211" s="440" t="str">
        <f t="shared" si="20"/>
        <v>--</v>
      </c>
      <c r="E211" s="437" t="str">
        <f>IF(C211="--","--",IF('Részletes oszt ív'!AM27="","",'Részletes oszt ív'!AM27))</f>
        <v>--</v>
      </c>
      <c r="F211" s="437" t="str">
        <f>IF(C211="--","--",IF('Részletes oszt ív'!AN27="","",'Részletes oszt ív'!AN27))</f>
        <v>--</v>
      </c>
      <c r="G211" s="437" t="str">
        <f>IF(C211="--","--",IF('Részletes oszt ív'!AO27="","",'Részletes oszt ív'!AO27))</f>
        <v>--</v>
      </c>
      <c r="H211" s="437" t="str">
        <f>IF(C211="--","--",IF('Részletes oszt ív'!AP27="","",'Részletes oszt ív'!AP27))</f>
        <v>--</v>
      </c>
      <c r="I211" s="239" t="str">
        <f t="shared" si="21"/>
        <v>--</v>
      </c>
      <c r="K211" s="5">
        <f t="shared" si="22"/>
        <v>0</v>
      </c>
      <c r="M211" s="334" t="str">
        <f t="shared" si="23"/>
        <v/>
      </c>
      <c r="N211" s="86" t="e">
        <f t="shared" si="24"/>
        <v>#N/A</v>
      </c>
      <c r="O211" s="104"/>
    </row>
    <row r="212" spans="1:15" ht="12.2" customHeight="1" x14ac:dyDescent="0.25">
      <c r="A212" s="435">
        <v>21</v>
      </c>
      <c r="B212" s="117" t="str">
        <f t="shared" si="18"/>
        <v>--</v>
      </c>
      <c r="C212" s="117" t="str">
        <f t="shared" si="19"/>
        <v>--</v>
      </c>
      <c r="D212" s="440" t="str">
        <f t="shared" si="20"/>
        <v>--</v>
      </c>
      <c r="E212" s="437" t="str">
        <f>IF(C212="--","--",IF('Részletes oszt ív'!AM28="","",'Részletes oszt ív'!AM28))</f>
        <v>--</v>
      </c>
      <c r="F212" s="437" t="str">
        <f>IF(C212="--","--",IF('Részletes oszt ív'!AN28="","",'Részletes oszt ív'!AN28))</f>
        <v>--</v>
      </c>
      <c r="G212" s="437" t="str">
        <f>IF(C212="--","--",IF('Részletes oszt ív'!AO28="","",'Részletes oszt ív'!AO28))</f>
        <v>--</v>
      </c>
      <c r="H212" s="437" t="str">
        <f>IF(C212="--","--",IF('Részletes oszt ív'!AP28="","",'Részletes oszt ív'!AP28))</f>
        <v>--</v>
      </c>
      <c r="I212" s="239" t="str">
        <f t="shared" si="21"/>
        <v>--</v>
      </c>
      <c r="K212" s="5">
        <f t="shared" si="22"/>
        <v>0</v>
      </c>
      <c r="M212" s="334" t="str">
        <f t="shared" si="23"/>
        <v/>
      </c>
      <c r="N212" s="86" t="e">
        <f t="shared" si="24"/>
        <v>#N/A</v>
      </c>
      <c r="O212" s="104"/>
    </row>
    <row r="213" spans="1:15" ht="12.2" customHeight="1" x14ac:dyDescent="0.25">
      <c r="A213" s="435">
        <v>22</v>
      </c>
      <c r="B213" s="117" t="str">
        <f t="shared" si="18"/>
        <v>--</v>
      </c>
      <c r="C213" s="117" t="str">
        <f t="shared" si="19"/>
        <v>--</v>
      </c>
      <c r="D213" s="440" t="str">
        <f t="shared" si="20"/>
        <v>--</v>
      </c>
      <c r="E213" s="437" t="str">
        <f>IF(C213="--","--",IF('Részletes oszt ív'!AM29="","",'Részletes oszt ív'!AM29))</f>
        <v>--</v>
      </c>
      <c r="F213" s="437" t="str">
        <f>IF(C213="--","--",IF('Részletes oszt ív'!AN29="","",'Részletes oszt ív'!AN29))</f>
        <v>--</v>
      </c>
      <c r="G213" s="437" t="str">
        <f>IF(C213="--","--",IF('Részletes oszt ív'!AO29="","",'Részletes oszt ív'!AO29))</f>
        <v>--</v>
      </c>
      <c r="H213" s="437" t="str">
        <f>IF(C213="--","--",IF('Részletes oszt ív'!AP29="","",'Részletes oszt ív'!AP29))</f>
        <v>--</v>
      </c>
      <c r="I213" s="239" t="str">
        <f t="shared" si="21"/>
        <v>--</v>
      </c>
      <c r="K213" s="5">
        <f t="shared" si="22"/>
        <v>0</v>
      </c>
      <c r="M213" s="334" t="str">
        <f t="shared" si="23"/>
        <v/>
      </c>
      <c r="N213" s="86" t="e">
        <f t="shared" si="24"/>
        <v>#N/A</v>
      </c>
      <c r="O213" s="104"/>
    </row>
    <row r="214" spans="1:15" ht="12.2" customHeight="1" x14ac:dyDescent="0.25">
      <c r="A214" s="435">
        <v>23</v>
      </c>
      <c r="B214" s="117" t="str">
        <f t="shared" si="18"/>
        <v>--</v>
      </c>
      <c r="C214" s="117" t="str">
        <f t="shared" si="19"/>
        <v>--</v>
      </c>
      <c r="D214" s="440" t="str">
        <f t="shared" si="20"/>
        <v>--</v>
      </c>
      <c r="E214" s="437" t="str">
        <f>IF(C214="--","--",IF('Részletes oszt ív'!AM30="","",'Részletes oszt ív'!AM30))</f>
        <v>--</v>
      </c>
      <c r="F214" s="437" t="str">
        <f>IF(C214="--","--",IF('Részletes oszt ív'!AN30="","",'Részletes oszt ív'!AN30))</f>
        <v>--</v>
      </c>
      <c r="G214" s="437" t="str">
        <f>IF(C214="--","--",IF('Részletes oszt ív'!AO30="","",'Részletes oszt ív'!AO30))</f>
        <v>--</v>
      </c>
      <c r="H214" s="437" t="str">
        <f>IF(C214="--","--",IF('Részletes oszt ív'!AP30="","",'Részletes oszt ív'!AP30))</f>
        <v>--</v>
      </c>
      <c r="I214" s="239" t="str">
        <f t="shared" si="21"/>
        <v>--</v>
      </c>
      <c r="K214" s="5">
        <f t="shared" si="22"/>
        <v>0</v>
      </c>
      <c r="M214" s="334" t="str">
        <f t="shared" si="23"/>
        <v/>
      </c>
      <c r="N214" s="86" t="e">
        <f t="shared" si="24"/>
        <v>#N/A</v>
      </c>
      <c r="O214" s="104"/>
    </row>
    <row r="215" spans="1:15" ht="12.2" customHeight="1" x14ac:dyDescent="0.25">
      <c r="A215" s="435">
        <v>24</v>
      </c>
      <c r="B215" s="117" t="str">
        <f t="shared" si="18"/>
        <v>--</v>
      </c>
      <c r="C215" s="117" t="str">
        <f t="shared" si="19"/>
        <v>--</v>
      </c>
      <c r="D215" s="440" t="str">
        <f t="shared" si="20"/>
        <v>--</v>
      </c>
      <c r="E215" s="437" t="str">
        <f>IF(C215="--","--",IF('Részletes oszt ív'!AM31="","",'Részletes oszt ív'!AM31))</f>
        <v>--</v>
      </c>
      <c r="F215" s="437" t="str">
        <f>IF(C215="--","--",IF('Részletes oszt ív'!AN31="","",'Részletes oszt ív'!AN31))</f>
        <v>--</v>
      </c>
      <c r="G215" s="437" t="str">
        <f>IF(C215="--","--",IF('Részletes oszt ív'!AO31="","",'Részletes oszt ív'!AO31))</f>
        <v>--</v>
      </c>
      <c r="H215" s="437" t="str">
        <f>IF(C215="--","--",IF('Részletes oszt ív'!AP31="","",'Részletes oszt ív'!AP31))</f>
        <v>--</v>
      </c>
      <c r="I215" s="239" t="str">
        <f t="shared" si="21"/>
        <v>--</v>
      </c>
      <c r="K215" s="5">
        <f t="shared" si="22"/>
        <v>0</v>
      </c>
      <c r="M215" s="334" t="str">
        <f t="shared" si="23"/>
        <v/>
      </c>
      <c r="N215" s="86" t="e">
        <f t="shared" si="24"/>
        <v>#N/A</v>
      </c>
      <c r="O215" s="104"/>
    </row>
    <row r="216" spans="1:15" ht="12.2" customHeight="1" x14ac:dyDescent="0.25">
      <c r="A216" s="435">
        <v>25</v>
      </c>
      <c r="B216" s="117" t="str">
        <f t="shared" si="18"/>
        <v>--</v>
      </c>
      <c r="C216" s="117" t="str">
        <f t="shared" si="19"/>
        <v>--</v>
      </c>
      <c r="D216" s="440" t="str">
        <f t="shared" si="20"/>
        <v>--</v>
      </c>
      <c r="E216" s="437" t="str">
        <f>IF(C216="--","--",IF('Részletes oszt ív'!AM32="","",'Részletes oszt ív'!AM32))</f>
        <v>--</v>
      </c>
      <c r="F216" s="437" t="str">
        <f>IF(C216="--","--",IF('Részletes oszt ív'!AN32="","",'Részletes oszt ív'!AN32))</f>
        <v>--</v>
      </c>
      <c r="G216" s="437" t="str">
        <f>IF(C216="--","--",IF('Részletes oszt ív'!AO32="","",'Részletes oszt ív'!AO32))</f>
        <v>--</v>
      </c>
      <c r="H216" s="437" t="str">
        <f>IF(C216="--","--",IF('Részletes oszt ív'!AP32="","",'Részletes oszt ív'!AP32))</f>
        <v>--</v>
      </c>
      <c r="I216" s="239" t="str">
        <f t="shared" si="21"/>
        <v>--</v>
      </c>
      <c r="K216" s="5">
        <f t="shared" si="22"/>
        <v>0</v>
      </c>
      <c r="M216" s="334" t="str">
        <f t="shared" si="23"/>
        <v/>
      </c>
      <c r="N216" s="86" t="e">
        <f t="shared" si="24"/>
        <v>#N/A</v>
      </c>
      <c r="O216" s="104"/>
    </row>
    <row r="217" spans="1:15" ht="12.2" customHeight="1" x14ac:dyDescent="0.25">
      <c r="A217" s="435">
        <v>26</v>
      </c>
      <c r="B217" s="117" t="str">
        <f t="shared" si="18"/>
        <v>--</v>
      </c>
      <c r="C217" s="117" t="str">
        <f t="shared" si="19"/>
        <v>--</v>
      </c>
      <c r="D217" s="440" t="str">
        <f t="shared" si="20"/>
        <v>--</v>
      </c>
      <c r="E217" s="437" t="str">
        <f>IF(C217="--","--",IF('Részletes oszt ív'!AM33="","",'Részletes oszt ív'!AM33))</f>
        <v>--</v>
      </c>
      <c r="F217" s="437" t="str">
        <f>IF(C217="--","--",IF('Részletes oszt ív'!AN33="","",'Részletes oszt ív'!AN33))</f>
        <v>--</v>
      </c>
      <c r="G217" s="437" t="str">
        <f>IF(C217="--","--",IF('Részletes oszt ív'!AO33="","",'Részletes oszt ív'!AO33))</f>
        <v>--</v>
      </c>
      <c r="H217" s="437" t="str">
        <f>IF(C217="--","--",IF('Részletes oszt ív'!AP33="","",'Részletes oszt ív'!AP33))</f>
        <v>--</v>
      </c>
      <c r="I217" s="239" t="str">
        <f t="shared" si="21"/>
        <v>--</v>
      </c>
      <c r="K217" s="5">
        <f t="shared" si="22"/>
        <v>0</v>
      </c>
      <c r="M217" s="334" t="str">
        <f t="shared" si="23"/>
        <v/>
      </c>
      <c r="N217" s="86" t="e">
        <f t="shared" si="24"/>
        <v>#N/A</v>
      </c>
      <c r="O217" s="104"/>
    </row>
    <row r="218" spans="1:15" ht="12.2" customHeight="1" x14ac:dyDescent="0.25">
      <c r="A218" s="435">
        <v>27</v>
      </c>
      <c r="B218" s="117" t="str">
        <f t="shared" si="18"/>
        <v>--</v>
      </c>
      <c r="C218" s="117" t="str">
        <f t="shared" si="19"/>
        <v>--</v>
      </c>
      <c r="D218" s="440" t="str">
        <f t="shared" si="20"/>
        <v>--</v>
      </c>
      <c r="E218" s="437" t="str">
        <f>IF(C218="--","--",IF('Részletes oszt ív'!AM34="","",'Részletes oszt ív'!AM34))</f>
        <v>--</v>
      </c>
      <c r="F218" s="437" t="str">
        <f>IF(C218="--","--",IF('Részletes oszt ív'!AN34="","",'Részletes oszt ív'!AN34))</f>
        <v>--</v>
      </c>
      <c r="G218" s="437" t="str">
        <f>IF(C218="--","--",IF('Részletes oszt ív'!AO34="","",'Részletes oszt ív'!AO34))</f>
        <v>--</v>
      </c>
      <c r="H218" s="437" t="str">
        <f>IF(C218="--","--",IF('Részletes oszt ív'!AP34="","",'Részletes oszt ív'!AP34))</f>
        <v>--</v>
      </c>
      <c r="I218" s="239" t="str">
        <f t="shared" si="21"/>
        <v>--</v>
      </c>
      <c r="K218" s="5">
        <f t="shared" si="22"/>
        <v>0</v>
      </c>
      <c r="M218" s="334" t="str">
        <f t="shared" si="23"/>
        <v/>
      </c>
      <c r="N218" s="86" t="e">
        <f t="shared" si="24"/>
        <v>#N/A</v>
      </c>
      <c r="O218" s="104"/>
    </row>
    <row r="219" spans="1:15" ht="12.2" customHeight="1" x14ac:dyDescent="0.25">
      <c r="A219" s="435">
        <v>28</v>
      </c>
      <c r="B219" s="117" t="str">
        <f t="shared" si="18"/>
        <v>--</v>
      </c>
      <c r="C219" s="117" t="str">
        <f t="shared" si="19"/>
        <v>--</v>
      </c>
      <c r="D219" s="440" t="str">
        <f t="shared" si="20"/>
        <v>--</v>
      </c>
      <c r="E219" s="437" t="str">
        <f>IF(C219="--","--",IF('Részletes oszt ív'!AM35="","",'Részletes oszt ív'!AM35))</f>
        <v>--</v>
      </c>
      <c r="F219" s="437" t="str">
        <f>IF(C219="--","--",IF('Részletes oszt ív'!AN35="","",'Részletes oszt ív'!AN35))</f>
        <v>--</v>
      </c>
      <c r="G219" s="437" t="str">
        <f>IF(C219="--","--",IF('Részletes oszt ív'!AO35="","",'Részletes oszt ív'!AO35))</f>
        <v>--</v>
      </c>
      <c r="H219" s="437" t="str">
        <f>IF(C219="--","--",IF('Részletes oszt ív'!AP35="","",'Részletes oszt ív'!AP35))</f>
        <v>--</v>
      </c>
      <c r="I219" s="239" t="str">
        <f t="shared" si="21"/>
        <v>--</v>
      </c>
      <c r="K219" s="5">
        <f t="shared" si="22"/>
        <v>0</v>
      </c>
      <c r="M219" s="334" t="str">
        <f t="shared" si="23"/>
        <v/>
      </c>
      <c r="N219" s="86" t="e">
        <f t="shared" si="24"/>
        <v>#N/A</v>
      </c>
      <c r="O219" s="104"/>
    </row>
    <row r="220" spans="1:15" ht="12.2" customHeight="1" x14ac:dyDescent="0.25">
      <c r="A220" s="435">
        <v>29</v>
      </c>
      <c r="B220" s="117" t="str">
        <f t="shared" si="18"/>
        <v>--</v>
      </c>
      <c r="C220" s="117" t="str">
        <f t="shared" si="19"/>
        <v>--</v>
      </c>
      <c r="D220" s="440" t="str">
        <f t="shared" si="20"/>
        <v>--</v>
      </c>
      <c r="E220" s="437" t="str">
        <f>IF(C220="--","--",IF('Részletes oszt ív'!AM36="","",'Részletes oszt ív'!AM36))</f>
        <v>--</v>
      </c>
      <c r="F220" s="437" t="str">
        <f>IF(C220="--","--",IF('Részletes oszt ív'!AN36="","",'Részletes oszt ív'!AN36))</f>
        <v>--</v>
      </c>
      <c r="G220" s="437" t="str">
        <f>IF(C220="--","--",IF('Részletes oszt ív'!AO36="","",'Részletes oszt ív'!AO36))</f>
        <v>--</v>
      </c>
      <c r="H220" s="437" t="str">
        <f>IF(C220="--","--",IF('Részletes oszt ív'!AP36="","",'Részletes oszt ív'!AP36))</f>
        <v>--</v>
      </c>
      <c r="I220" s="239" t="str">
        <f t="shared" si="21"/>
        <v>--</v>
      </c>
      <c r="K220" s="5">
        <f t="shared" si="22"/>
        <v>0</v>
      </c>
      <c r="M220" s="334" t="str">
        <f t="shared" si="23"/>
        <v/>
      </c>
      <c r="N220" s="86" t="e">
        <f t="shared" si="24"/>
        <v>#N/A</v>
      </c>
      <c r="O220" s="104"/>
    </row>
    <row r="221" spans="1:15" ht="12.2" customHeight="1" x14ac:dyDescent="0.25">
      <c r="A221" s="435">
        <v>30</v>
      </c>
      <c r="B221" s="117" t="str">
        <f t="shared" si="18"/>
        <v>--</v>
      </c>
      <c r="C221" s="117" t="str">
        <f t="shared" si="19"/>
        <v>--</v>
      </c>
      <c r="D221" s="440" t="str">
        <f t="shared" si="20"/>
        <v>--</v>
      </c>
      <c r="E221" s="437" t="str">
        <f>IF(C221="--","--",IF('Részletes oszt ív'!AM37="","",'Részletes oszt ív'!AM37))</f>
        <v>--</v>
      </c>
      <c r="F221" s="437" t="str">
        <f>IF(C221="--","--",IF('Részletes oszt ív'!AN37="","",'Részletes oszt ív'!AN37))</f>
        <v>--</v>
      </c>
      <c r="G221" s="437" t="str">
        <f>IF(C221="--","--",IF('Részletes oszt ív'!AO37="","",'Részletes oszt ív'!AO37))</f>
        <v>--</v>
      </c>
      <c r="H221" s="437" t="str">
        <f>IF(C221="--","--",IF('Részletes oszt ív'!AP37="","",'Részletes oszt ív'!AP37))</f>
        <v>--</v>
      </c>
      <c r="I221" s="239" t="str">
        <f t="shared" si="21"/>
        <v>--</v>
      </c>
      <c r="K221" s="5">
        <f t="shared" si="22"/>
        <v>0</v>
      </c>
      <c r="M221" s="334" t="str">
        <f t="shared" si="23"/>
        <v/>
      </c>
      <c r="N221" s="86" t="e">
        <f t="shared" si="24"/>
        <v>#N/A</v>
      </c>
      <c r="O221" s="104"/>
    </row>
    <row r="222" spans="1:15" ht="12.2" customHeight="1" x14ac:dyDescent="0.25">
      <c r="A222" s="435">
        <v>31</v>
      </c>
      <c r="B222" s="117" t="str">
        <f t="shared" si="18"/>
        <v>--</v>
      </c>
      <c r="C222" s="117" t="str">
        <f t="shared" si="19"/>
        <v>--</v>
      </c>
      <c r="D222" s="440" t="str">
        <f t="shared" si="20"/>
        <v>--</v>
      </c>
      <c r="E222" s="437" t="str">
        <f>IF(C222="--","--",IF('Részletes oszt ív'!AM38="","",'Részletes oszt ív'!AM38))</f>
        <v>--</v>
      </c>
      <c r="F222" s="437" t="str">
        <f>IF(C222="--","--",IF('Részletes oszt ív'!AN38="","",'Részletes oszt ív'!AN38))</f>
        <v>--</v>
      </c>
      <c r="G222" s="437" t="str">
        <f>IF(C222="--","--",IF('Részletes oszt ív'!AO38="","",'Részletes oszt ív'!AO38))</f>
        <v>--</v>
      </c>
      <c r="H222" s="437" t="str">
        <f>IF(C222="--","--",IF('Részletes oszt ív'!AP38="","",'Részletes oszt ív'!AP38))</f>
        <v>--</v>
      </c>
      <c r="I222" s="239" t="str">
        <f t="shared" si="21"/>
        <v>--</v>
      </c>
      <c r="K222" s="5">
        <f t="shared" si="22"/>
        <v>0</v>
      </c>
      <c r="M222" s="334" t="str">
        <f t="shared" si="23"/>
        <v/>
      </c>
      <c r="N222" s="86" t="e">
        <f t="shared" si="24"/>
        <v>#N/A</v>
      </c>
      <c r="O222" s="104"/>
    </row>
    <row r="223" spans="1:15" ht="12.2" customHeight="1" x14ac:dyDescent="0.25">
      <c r="A223" s="435">
        <v>32</v>
      </c>
      <c r="B223" s="117" t="str">
        <f t="shared" si="18"/>
        <v>--</v>
      </c>
      <c r="C223" s="117" t="str">
        <f t="shared" si="19"/>
        <v>--</v>
      </c>
      <c r="D223" s="440" t="str">
        <f t="shared" si="20"/>
        <v>--</v>
      </c>
      <c r="E223" s="437" t="str">
        <f>IF(C223="--","--",IF('Részletes oszt ív'!AM39="","",'Részletes oszt ív'!AM39))</f>
        <v>--</v>
      </c>
      <c r="F223" s="437" t="str">
        <f>IF(C223="--","--",IF('Részletes oszt ív'!AN39="","",'Részletes oszt ív'!AN39))</f>
        <v>--</v>
      </c>
      <c r="G223" s="437" t="str">
        <f>IF(C223="--","--",IF('Részletes oszt ív'!AO39="","",'Részletes oszt ív'!AO39))</f>
        <v>--</v>
      </c>
      <c r="H223" s="437" t="str">
        <f>IF(C223="--","--",IF('Részletes oszt ív'!AP39="","",'Részletes oszt ív'!AP39))</f>
        <v>--</v>
      </c>
      <c r="I223" s="239" t="str">
        <f t="shared" si="21"/>
        <v>--</v>
      </c>
      <c r="K223" s="5">
        <f t="shared" si="22"/>
        <v>0</v>
      </c>
      <c r="M223" s="334" t="str">
        <f t="shared" si="23"/>
        <v/>
      </c>
      <c r="N223" s="86" t="e">
        <f t="shared" si="24"/>
        <v>#N/A</v>
      </c>
      <c r="O223" s="104"/>
    </row>
    <row r="224" spans="1:15" ht="12.2" customHeight="1" x14ac:dyDescent="0.25">
      <c r="A224" s="435">
        <v>33</v>
      </c>
      <c r="B224" s="117" t="str">
        <f t="shared" si="18"/>
        <v>--</v>
      </c>
      <c r="C224" s="117" t="str">
        <f t="shared" si="19"/>
        <v>--</v>
      </c>
      <c r="D224" s="440" t="str">
        <f t="shared" si="20"/>
        <v>--</v>
      </c>
      <c r="E224" s="437" t="str">
        <f>IF(C224="--","--",IF('Részletes oszt ív'!AM40="","",'Részletes oszt ív'!AM40))</f>
        <v>--</v>
      </c>
      <c r="F224" s="437" t="str">
        <f>IF(C224="--","--",IF('Részletes oszt ív'!AN40="","",'Részletes oszt ív'!AN40))</f>
        <v>--</v>
      </c>
      <c r="G224" s="437" t="str">
        <f>IF(C224="--","--",IF('Részletes oszt ív'!AO40="","",'Részletes oszt ív'!AO40))</f>
        <v>--</v>
      </c>
      <c r="H224" s="437" t="str">
        <f>IF(C224="--","--",IF('Részletes oszt ív'!AP40="","",'Részletes oszt ív'!AP40))</f>
        <v>--</v>
      </c>
      <c r="I224" s="239" t="str">
        <f t="shared" si="21"/>
        <v>--</v>
      </c>
      <c r="K224" s="5">
        <f t="shared" si="22"/>
        <v>0</v>
      </c>
      <c r="M224" s="334" t="str">
        <f t="shared" si="23"/>
        <v/>
      </c>
      <c r="N224" s="86" t="e">
        <f t="shared" si="24"/>
        <v>#N/A</v>
      </c>
      <c r="O224" s="104"/>
    </row>
    <row r="225" spans="1:15" ht="12.2" customHeight="1" thickBot="1" x14ac:dyDescent="0.3">
      <c r="A225" s="119">
        <v>34</v>
      </c>
      <c r="B225" s="241" t="str">
        <f t="shared" si="18"/>
        <v>--</v>
      </c>
      <c r="C225" s="241" t="str">
        <f t="shared" si="19"/>
        <v>--</v>
      </c>
      <c r="D225" s="242" t="str">
        <f t="shared" si="20"/>
        <v>--</v>
      </c>
      <c r="E225" s="439" t="str">
        <f>IF(C225="--","--",IF('Részletes oszt ív'!AM41="","",'Részletes oszt ív'!AM41))</f>
        <v>--</v>
      </c>
      <c r="F225" s="439" t="str">
        <f>IF(C225="--","--",IF('Részletes oszt ív'!AN41="","",'Részletes oszt ív'!AN41))</f>
        <v>--</v>
      </c>
      <c r="G225" s="439" t="str">
        <f>IF(C225="--","--",IF('Részletes oszt ív'!AO41="","",'Részletes oszt ív'!AO41))</f>
        <v>--</v>
      </c>
      <c r="H225" s="439" t="str">
        <f>IF(C225="--","--",IF('Részletes oszt ív'!AP41="","",'Részletes oszt ív'!AP41))</f>
        <v>--</v>
      </c>
      <c r="I225" s="107" t="str">
        <f t="shared" si="21"/>
        <v>--</v>
      </c>
      <c r="K225" s="5">
        <f t="shared" si="22"/>
        <v>0</v>
      </c>
      <c r="M225" s="334" t="str">
        <f t="shared" si="23"/>
        <v/>
      </c>
      <c r="N225" s="86" t="e">
        <f t="shared" si="24"/>
        <v>#N/A</v>
      </c>
      <c r="O225" s="104"/>
    </row>
    <row r="226" spans="1:15" ht="12.2" hidden="1" customHeight="1" thickBot="1" x14ac:dyDescent="0.3">
      <c r="A226" s="441">
        <v>35</v>
      </c>
      <c r="B226" s="241" t="str">
        <f t="shared" si="18"/>
        <v>--</v>
      </c>
      <c r="C226" s="241" t="str">
        <f t="shared" si="19"/>
        <v>--</v>
      </c>
      <c r="D226" s="242" t="str">
        <f t="shared" si="20"/>
        <v>--</v>
      </c>
      <c r="E226" s="242" t="str">
        <f>IF(C226="--","--",IF('Részletes oszt ív'!AM42="","",'Részletes oszt ív'!AM42))</f>
        <v>--</v>
      </c>
      <c r="F226" s="242" t="str">
        <f>IF(C226="--","--",IF('Részletes oszt ív'!AN42="","",'Részletes oszt ív'!AN42))</f>
        <v>--</v>
      </c>
      <c r="G226" s="242" t="str">
        <f>IF(C226="--","--",IF('Részletes oszt ív'!AO42="","",'Részletes oszt ív'!AO42))</f>
        <v>--</v>
      </c>
      <c r="H226" s="242" t="str">
        <f>IF(C226="--","--",IF('Részletes oszt ív'!AP42="","",'Részletes oszt ív'!AP42))</f>
        <v>--</v>
      </c>
      <c r="I226" s="243" t="str">
        <f t="shared" si="21"/>
        <v>--</v>
      </c>
      <c r="K226" s="5">
        <f t="shared" si="22"/>
        <v>0</v>
      </c>
      <c r="M226" s="334" t="str">
        <f t="shared" si="23"/>
        <v/>
      </c>
      <c r="N226" s="86" t="e">
        <f t="shared" si="24"/>
        <v>#N/A</v>
      </c>
      <c r="O226" s="104"/>
    </row>
    <row r="227" spans="1:15" ht="7.5" customHeight="1" x14ac:dyDescent="0.25">
      <c r="A227" s="28"/>
      <c r="B227" s="28"/>
      <c r="C227" s="28"/>
      <c r="D227" s="28"/>
    </row>
    <row r="228" spans="1:15" x14ac:dyDescent="0.25">
      <c r="A228" s="101" t="str">
        <f>CONCATENATE('Vizsgaszerv adatai'!C$168,",  ",'Vizsgaszerv adatai'!C$166)</f>
        <v>Budapest,  2017. június 13.</v>
      </c>
      <c r="B228" s="101"/>
    </row>
    <row r="229" spans="1:15" ht="11.25" customHeight="1" x14ac:dyDescent="0.25"/>
    <row r="231" spans="1:15" ht="12" customHeight="1" x14ac:dyDescent="0.25">
      <c r="A231" s="794" t="str">
        <f>'Vizsgaszerv adatai'!C$66</f>
        <v>Ál Péter</v>
      </c>
      <c r="B231" s="794"/>
      <c r="C231" s="109" t="str">
        <f>'Vizsgaszerv adatai'!C$68</f>
        <v>Kő Pál</v>
      </c>
      <c r="D231" s="794" t="str">
        <f>'Vizsgaszerv adatai'!C$70</f>
        <v>Ács Éva</v>
      </c>
      <c r="E231" s="794"/>
      <c r="F231" s="795" t="str">
        <f>'Vizsgaszerv adatai'!C$72</f>
        <v>Nagy Anikó</v>
      </c>
      <c r="G231" s="795"/>
      <c r="H231" s="795" t="str">
        <f>'Vizsgaszerv adatai'!C$74</f>
        <v>Szél Evelin</v>
      </c>
      <c r="I231" s="795"/>
    </row>
    <row r="232" spans="1:15" ht="10.5" customHeight="1" x14ac:dyDescent="0.25">
      <c r="A232" s="794" t="str">
        <f>'Vizsgaszerv adatai'!B$66</f>
        <v>vb. elnöke</v>
      </c>
      <c r="B232" s="794"/>
      <c r="C232" s="102" t="str">
        <f>'Vizsgaszerv adatai'!B$68</f>
        <v>vb. tagja</v>
      </c>
      <c r="D232" s="794" t="str">
        <f>'Vizsgaszerv adatai'!B$70</f>
        <v>vb. tagja</v>
      </c>
      <c r="E232" s="794"/>
      <c r="F232" s="795" t="str">
        <f>'Vizsgaszerv adatai'!B$72</f>
        <v>vb. tagja</v>
      </c>
      <c r="G232" s="795"/>
      <c r="H232" s="795" t="str">
        <f>'Vizsgaszerv adatai'!B$74</f>
        <v>jegyző</v>
      </c>
      <c r="I232" s="795"/>
    </row>
    <row r="235" spans="1:15" ht="12" customHeight="1" x14ac:dyDescent="0.25">
      <c r="A235" s="804" t="str">
        <f>IF('Vizsgaszerv adatai'!C$77="","",'Vizsgaszerv adatai'!C$77)</f>
        <v>Papp Pál</v>
      </c>
      <c r="B235" s="804"/>
      <c r="C235" s="110" t="str">
        <f>IF('Vizsgaszerv adatai'!C$79="","",'Vizsgaszerv adatai'!C$79)</f>
        <v/>
      </c>
      <c r="D235" s="803" t="str">
        <f>IF('Vizsgaszerv adatai'!C$81="","",'Vizsgaszerv adatai'!C$81)</f>
        <v/>
      </c>
      <c r="E235" s="803"/>
      <c r="F235" s="802" t="str">
        <f>IF('Vizsgaszerv adatai'!C$83="","",'Vizsgaszerv adatai'!C$83)</f>
        <v/>
      </c>
      <c r="G235" s="802"/>
      <c r="H235" s="802" t="str">
        <f>IF('Vizsgaszerv adatai'!C$85="","",'Vizsgaszerv adatai'!C$85)</f>
        <v/>
      </c>
      <c r="I235" s="802"/>
    </row>
    <row r="236" spans="1:15" ht="10.5" customHeight="1" x14ac:dyDescent="0.25">
      <c r="A236" s="802" t="str">
        <f>IF('Vizsgaszerv adatai'!C$77="","","szakértő")</f>
        <v>szakértő</v>
      </c>
      <c r="B236" s="802"/>
      <c r="C236" s="110" t="str">
        <f>IF('Vizsgaszerv adatai'!C$79="","","szakértő")</f>
        <v/>
      </c>
      <c r="D236" s="803" t="str">
        <f>IF('Vizsgaszerv adatai'!C$81="","","szakértő")</f>
        <v/>
      </c>
      <c r="E236" s="803"/>
      <c r="F236" s="802" t="str">
        <f>IF('Vizsgaszerv adatai'!C$83="","","szakértő")</f>
        <v/>
      </c>
      <c r="G236" s="802"/>
      <c r="H236" s="802" t="str">
        <f>IF('Vizsgaszerv adatai'!C$85="","","szakértő")</f>
        <v/>
      </c>
      <c r="I236" s="802"/>
    </row>
    <row r="237" spans="1:15" x14ac:dyDescent="0.25">
      <c r="A237" s="669" t="str">
        <f>A1</f>
        <v>Aranykalászos gazda      Szóbeli vizsga</v>
      </c>
      <c r="B237" s="669"/>
      <c r="C237" s="669"/>
      <c r="D237" s="669"/>
      <c r="E237" s="669"/>
      <c r="F237" s="669"/>
      <c r="G237" s="669"/>
      <c r="H237" s="669"/>
      <c r="I237" s="669"/>
    </row>
    <row r="238" spans="1:15" ht="30.75" customHeight="1" x14ac:dyDescent="0.25">
      <c r="A238" s="808" t="s">
        <v>7465</v>
      </c>
      <c r="B238" s="808"/>
      <c r="C238" s="809" t="str">
        <f>CONCATENATE('Vizsgaszerv adatai'!C$170,"  ",'Vizsgaszerv adatai'!C$172,"  ",'Vizsgaszerv adatai'!C$178,";  ",'Vizsgaszerv adatai'!C$180)</f>
        <v xml:space="preserve">Arany János Mezőgazdasági Iskola  1122 Budapest, Levendula út 25.  ;  </v>
      </c>
      <c r="D238" s="809"/>
      <c r="E238" s="809"/>
      <c r="F238" s="809"/>
      <c r="G238" s="809"/>
      <c r="H238" s="809"/>
      <c r="I238" s="809"/>
    </row>
    <row r="239" spans="1:15" ht="7.5" customHeight="1" x14ac:dyDescent="0.25">
      <c r="A239" s="733"/>
      <c r="B239" s="733"/>
    </row>
    <row r="240" spans="1:15" ht="27" customHeight="1" x14ac:dyDescent="0.25">
      <c r="A240" s="805" t="s">
        <v>7464</v>
      </c>
      <c r="B240" s="805"/>
      <c r="C240" s="806" t="str">
        <f>'Szakképesítés adatai'!B$67</f>
        <v>-</v>
      </c>
      <c r="D240" s="806"/>
      <c r="E240" s="806"/>
      <c r="F240" s="806"/>
      <c r="G240" s="806"/>
      <c r="H240" s="806"/>
      <c r="I240" s="806"/>
    </row>
    <row r="241" spans="1:17" x14ac:dyDescent="0.25">
      <c r="C241" s="806"/>
      <c r="D241" s="806"/>
      <c r="E241" s="806"/>
      <c r="F241" s="806"/>
      <c r="G241" s="806"/>
      <c r="H241" s="806"/>
      <c r="I241" s="806"/>
    </row>
    <row r="242" spans="1:17" x14ac:dyDescent="0.25">
      <c r="C242" s="806"/>
      <c r="D242" s="806"/>
      <c r="E242" s="806"/>
      <c r="F242" s="806"/>
      <c r="G242" s="806"/>
      <c r="H242" s="806"/>
      <c r="I242" s="806"/>
    </row>
    <row r="243" spans="1:17" x14ac:dyDescent="0.25">
      <c r="C243" s="806"/>
      <c r="D243" s="806"/>
      <c r="E243" s="806"/>
      <c r="F243" s="806"/>
      <c r="G243" s="806"/>
      <c r="H243" s="806"/>
      <c r="I243" s="806"/>
    </row>
    <row r="244" spans="1:17" x14ac:dyDescent="0.25">
      <c r="C244" s="806"/>
      <c r="D244" s="806"/>
      <c r="E244" s="806"/>
      <c r="F244" s="806"/>
      <c r="G244" s="806"/>
      <c r="H244" s="806"/>
      <c r="I244" s="806"/>
    </row>
    <row r="245" spans="1:17" x14ac:dyDescent="0.25">
      <c r="C245" s="806"/>
      <c r="D245" s="806"/>
      <c r="E245" s="806"/>
      <c r="F245" s="806"/>
      <c r="G245" s="806"/>
      <c r="H245" s="806"/>
      <c r="I245" s="806"/>
    </row>
    <row r="246" spans="1:17" x14ac:dyDescent="0.25">
      <c r="C246" s="806"/>
      <c r="D246" s="806"/>
      <c r="E246" s="806"/>
      <c r="F246" s="806"/>
      <c r="G246" s="806"/>
      <c r="H246" s="806"/>
      <c r="I246" s="806"/>
    </row>
    <row r="247" spans="1:17" x14ac:dyDescent="0.25">
      <c r="C247" s="806"/>
      <c r="D247" s="806"/>
      <c r="E247" s="806"/>
      <c r="F247" s="806"/>
      <c r="G247" s="806"/>
      <c r="H247" s="806"/>
      <c r="I247" s="806"/>
    </row>
    <row r="248" spans="1:17" ht="15" customHeight="1" x14ac:dyDescent="0.25">
      <c r="A248" s="807" t="s">
        <v>7500</v>
      </c>
      <c r="B248" s="807"/>
      <c r="C248" s="123" t="str">
        <f>'Szakképesítés adatai'!J$67</f>
        <v>-</v>
      </c>
      <c r="D248" s="120" t="s">
        <v>7501</v>
      </c>
      <c r="E248" s="123" t="str">
        <f>'Szakképesítés adatai'!K$67</f>
        <v>-</v>
      </c>
      <c r="F248" s="121" t="s">
        <v>7502</v>
      </c>
      <c r="G248" s="123" t="str">
        <f>'Szakképesítés adatai'!L$67</f>
        <v>-</v>
      </c>
      <c r="H248" s="122" t="s">
        <v>7503</v>
      </c>
      <c r="I248" s="124" t="str">
        <f>'Szakképesítés adatai'!M$67</f>
        <v>-</v>
      </c>
      <c r="K248" s="5">
        <f>IF(I248="-",0,I248)</f>
        <v>0</v>
      </c>
    </row>
    <row r="249" spans="1:17" ht="9" customHeight="1" thickBot="1" x14ac:dyDescent="0.3">
      <c r="A249" s="111"/>
      <c r="B249" s="111"/>
      <c r="C249" s="116"/>
      <c r="D249" s="112"/>
      <c r="E249" s="115"/>
      <c r="F249" s="102"/>
      <c r="G249" s="115"/>
      <c r="H249" s="113"/>
      <c r="I249" s="114"/>
    </row>
    <row r="250" spans="1:17" ht="24.75" thickBot="1" x14ac:dyDescent="0.3">
      <c r="A250" s="562" t="s">
        <v>7466</v>
      </c>
      <c r="B250" s="563" t="s">
        <v>7467</v>
      </c>
      <c r="C250" s="563" t="s">
        <v>7468</v>
      </c>
      <c r="D250" s="563" t="s">
        <v>7469</v>
      </c>
      <c r="E250" s="563" t="s">
        <v>7473</v>
      </c>
      <c r="F250" s="563" t="s">
        <v>7471</v>
      </c>
      <c r="G250" s="563" t="s">
        <v>7474</v>
      </c>
      <c r="H250" s="563" t="s">
        <v>7471</v>
      </c>
      <c r="I250" s="564" t="s">
        <v>7472</v>
      </c>
      <c r="J250" s="103"/>
      <c r="M250" s="86"/>
      <c r="N250" s="86"/>
      <c r="O250" s="105"/>
    </row>
    <row r="251" spans="1:17" ht="12.2" customHeight="1" x14ac:dyDescent="0.25">
      <c r="A251" s="433">
        <v>1</v>
      </c>
      <c r="B251" s="240" t="str">
        <f>IF(C$240="-","--",B15)</f>
        <v>--</v>
      </c>
      <c r="C251" s="240" t="str">
        <f>IF(C$240="-","--",C15)</f>
        <v>--</v>
      </c>
      <c r="D251" s="438" t="str">
        <f>IF(C$240="-","--",D15)</f>
        <v>--</v>
      </c>
      <c r="E251" s="438" t="str">
        <f>IF(C251="--","--",IF('Részletes oszt ív'!AQ8="","",'Részletes oszt ív'!AQ8))</f>
        <v>--</v>
      </c>
      <c r="F251" s="438" t="str">
        <f>IF(C251="--","--",IF('Részletes oszt ív'!AR8="","",'Részletes oszt ív'!AR8))</f>
        <v>--</v>
      </c>
      <c r="G251" s="438" t="str">
        <f>IF(C251="--","--",IF('Részletes oszt ív'!AS8="","",'Részletes oszt ív'!AS8))</f>
        <v>--</v>
      </c>
      <c r="H251" s="438" t="str">
        <f>IF(C251="--","--",IF('Részletes oszt ív'!AT8="","",'Részletes oszt ív'!AT8))</f>
        <v>--</v>
      </c>
      <c r="I251" s="238" t="str">
        <f>IF(C$240="-","--",IF(C251="--","--",IF(E251="","",IF(E251="n","nem vizsgázott",CONCATENATE(N251," (",M251,")")))))</f>
        <v>--</v>
      </c>
      <c r="K251" s="5">
        <f>IF(M251="",0,M251)</f>
        <v>0</v>
      </c>
      <c r="M251" s="26" t="str">
        <f>IF(F251="--","",IF(H251="",F251,ROUND(((F251+H251)/2),0)))</f>
        <v/>
      </c>
      <c r="N251" s="26" t="e">
        <f>IF(F251="","",VLOOKUP(M251,$P$15:$Q$19,2))</f>
        <v>#N/A</v>
      </c>
      <c r="O251" s="106"/>
      <c r="P251" s="26">
        <v>1</v>
      </c>
      <c r="Q251" s="26" t="s">
        <v>7475</v>
      </c>
    </row>
    <row r="252" spans="1:17" ht="12.2" customHeight="1" x14ac:dyDescent="0.25">
      <c r="A252" s="435">
        <v>2</v>
      </c>
      <c r="B252" s="117" t="str">
        <f t="shared" ref="B252:B285" si="25">IF(C$240="-","--",B16)</f>
        <v>--</v>
      </c>
      <c r="C252" s="117" t="str">
        <f t="shared" ref="C252:C285" si="26">IF(C$240="-","--",C16)</f>
        <v>--</v>
      </c>
      <c r="D252" s="440" t="str">
        <f t="shared" ref="D252:D285" si="27">IF(C$240="-","--",D16)</f>
        <v>--</v>
      </c>
      <c r="E252" s="437" t="str">
        <f>IF(C252="--","--",IF('Részletes oszt ív'!AQ9="","",'Részletes oszt ív'!AQ9))</f>
        <v>--</v>
      </c>
      <c r="F252" s="437" t="str">
        <f>IF(C252="--","--",IF('Részletes oszt ív'!AR9="","",'Részletes oszt ív'!AR9))</f>
        <v>--</v>
      </c>
      <c r="G252" s="437" t="str">
        <f>IF(C252="--","--",IF('Részletes oszt ív'!AS9="","",'Részletes oszt ív'!AS9))</f>
        <v>--</v>
      </c>
      <c r="H252" s="437" t="str">
        <f>IF(C252="--","--",IF('Részletes oszt ív'!AT9="","",'Részletes oszt ív'!AT9))</f>
        <v>--</v>
      </c>
      <c r="I252" s="239" t="str">
        <f t="shared" ref="I252:I285" si="28">IF(C$240="-","--",IF(C252="--","--",IF(E252="","",IF(E252="n","nem vizsgázott",CONCATENATE(N252," (",M252,")")))))</f>
        <v>--</v>
      </c>
      <c r="K252" s="5">
        <f t="shared" ref="K252:K285" si="29">IF(M252="",0,M252)</f>
        <v>0</v>
      </c>
      <c r="M252" s="334" t="str">
        <f t="shared" ref="M252:M285" si="30">IF(F252="--","",IF(H252="",F252,ROUND(((F252+H252)/2),0)))</f>
        <v/>
      </c>
      <c r="N252" s="26" t="e">
        <f t="shared" ref="N252:N285" si="31">IF(F252="","",VLOOKUP(M252,$P$15:$Q$19,2))</f>
        <v>#N/A</v>
      </c>
      <c r="O252" s="106"/>
      <c r="P252" s="26">
        <v>2</v>
      </c>
      <c r="Q252" s="26" t="s">
        <v>7476</v>
      </c>
    </row>
    <row r="253" spans="1:17" ht="12.2" customHeight="1" x14ac:dyDescent="0.25">
      <c r="A253" s="435">
        <v>3</v>
      </c>
      <c r="B253" s="117" t="str">
        <f t="shared" si="25"/>
        <v>--</v>
      </c>
      <c r="C253" s="117" t="str">
        <f t="shared" si="26"/>
        <v>--</v>
      </c>
      <c r="D253" s="440" t="str">
        <f t="shared" si="27"/>
        <v>--</v>
      </c>
      <c r="E253" s="437" t="str">
        <f>IF(C253="--","--",IF('Részletes oszt ív'!AQ10="","",'Részletes oszt ív'!AQ10))</f>
        <v>--</v>
      </c>
      <c r="F253" s="437" t="str">
        <f>IF(C253="--","--",IF('Részletes oszt ív'!AR10="","",'Részletes oszt ív'!AR10))</f>
        <v>--</v>
      </c>
      <c r="G253" s="437" t="str">
        <f>IF(C253="--","--",IF('Részletes oszt ív'!AS10="","",'Részletes oszt ív'!AS10))</f>
        <v>--</v>
      </c>
      <c r="H253" s="437" t="str">
        <f>IF(C253="--","--",IF('Részletes oszt ív'!AT10="","",'Részletes oszt ív'!AT10))</f>
        <v>--</v>
      </c>
      <c r="I253" s="239" t="str">
        <f t="shared" si="28"/>
        <v>--</v>
      </c>
      <c r="K253" s="5">
        <f t="shared" si="29"/>
        <v>0</v>
      </c>
      <c r="M253" s="334" t="str">
        <f t="shared" si="30"/>
        <v/>
      </c>
      <c r="N253" s="26" t="e">
        <f t="shared" si="31"/>
        <v>#N/A</v>
      </c>
      <c r="O253" s="106"/>
      <c r="P253" s="26">
        <v>3</v>
      </c>
      <c r="Q253" s="26" t="s">
        <v>7477</v>
      </c>
    </row>
    <row r="254" spans="1:17" ht="12.2" customHeight="1" x14ac:dyDescent="0.25">
      <c r="A254" s="435">
        <v>4</v>
      </c>
      <c r="B254" s="117" t="str">
        <f t="shared" si="25"/>
        <v>--</v>
      </c>
      <c r="C254" s="117" t="str">
        <f t="shared" si="26"/>
        <v>--</v>
      </c>
      <c r="D254" s="440" t="str">
        <f t="shared" si="27"/>
        <v>--</v>
      </c>
      <c r="E254" s="437" t="str">
        <f>IF(C254="--","--",IF('Részletes oszt ív'!AQ11="","",'Részletes oszt ív'!AQ11))</f>
        <v>--</v>
      </c>
      <c r="F254" s="437" t="str">
        <f>IF(C254="--","--",IF('Részletes oszt ív'!AR11="","",'Részletes oszt ív'!AR11))</f>
        <v>--</v>
      </c>
      <c r="G254" s="437" t="str">
        <f>IF(C254="--","--",IF('Részletes oszt ív'!AS11="","",'Részletes oszt ív'!AS11))</f>
        <v>--</v>
      </c>
      <c r="H254" s="437" t="str">
        <f>IF(C254="--","--",IF('Részletes oszt ív'!AT11="","",'Részletes oszt ív'!AT11))</f>
        <v>--</v>
      </c>
      <c r="I254" s="239" t="str">
        <f t="shared" si="28"/>
        <v>--</v>
      </c>
      <c r="K254" s="5">
        <f t="shared" si="29"/>
        <v>0</v>
      </c>
      <c r="M254" s="334" t="str">
        <f t="shared" si="30"/>
        <v/>
      </c>
      <c r="N254" s="26" t="e">
        <f t="shared" si="31"/>
        <v>#N/A</v>
      </c>
      <c r="O254" s="106"/>
      <c r="P254" s="26">
        <v>4</v>
      </c>
      <c r="Q254" s="26" t="s">
        <v>7478</v>
      </c>
    </row>
    <row r="255" spans="1:17" ht="12.2" customHeight="1" x14ac:dyDescent="0.25">
      <c r="A255" s="435">
        <v>5</v>
      </c>
      <c r="B255" s="117" t="str">
        <f t="shared" si="25"/>
        <v>--</v>
      </c>
      <c r="C255" s="117" t="str">
        <f t="shared" si="26"/>
        <v>--</v>
      </c>
      <c r="D255" s="440" t="str">
        <f t="shared" si="27"/>
        <v>--</v>
      </c>
      <c r="E255" s="437" t="str">
        <f>IF(C255="--","--",IF('Részletes oszt ív'!AQ12="","",'Részletes oszt ív'!AQ12))</f>
        <v>--</v>
      </c>
      <c r="F255" s="437" t="str">
        <f>IF(C255="--","--",IF('Részletes oszt ív'!AR12="","",'Részletes oszt ív'!AR12))</f>
        <v>--</v>
      </c>
      <c r="G255" s="437" t="str">
        <f>IF(C255="--","--",IF('Részletes oszt ív'!AS12="","",'Részletes oszt ív'!AS12))</f>
        <v>--</v>
      </c>
      <c r="H255" s="437" t="str">
        <f>IF(C255="--","--",IF('Részletes oszt ív'!AT12="","",'Részletes oszt ív'!AT12))</f>
        <v>--</v>
      </c>
      <c r="I255" s="239" t="str">
        <f t="shared" si="28"/>
        <v>--</v>
      </c>
      <c r="K255" s="5">
        <f t="shared" si="29"/>
        <v>0</v>
      </c>
      <c r="M255" s="334" t="str">
        <f t="shared" si="30"/>
        <v/>
      </c>
      <c r="N255" s="86" t="e">
        <f t="shared" si="31"/>
        <v>#N/A</v>
      </c>
      <c r="O255" s="106"/>
      <c r="P255" s="26">
        <v>5</v>
      </c>
      <c r="Q255" s="26" t="s">
        <v>7479</v>
      </c>
    </row>
    <row r="256" spans="1:17" ht="12.2" customHeight="1" x14ac:dyDescent="0.25">
      <c r="A256" s="435">
        <v>6</v>
      </c>
      <c r="B256" s="117" t="str">
        <f t="shared" si="25"/>
        <v>--</v>
      </c>
      <c r="C256" s="117" t="str">
        <f t="shared" si="26"/>
        <v>--</v>
      </c>
      <c r="D256" s="440" t="str">
        <f t="shared" si="27"/>
        <v>--</v>
      </c>
      <c r="E256" s="437" t="str">
        <f>IF(C256="--","--",IF('Részletes oszt ív'!AQ13="","",'Részletes oszt ív'!AQ13))</f>
        <v>--</v>
      </c>
      <c r="F256" s="437" t="str">
        <f>IF(C256="--","--",IF('Részletes oszt ív'!AR13="","",'Részletes oszt ív'!AR13))</f>
        <v>--</v>
      </c>
      <c r="G256" s="437" t="str">
        <f>IF(C256="--","--",IF('Részletes oszt ív'!AS13="","",'Részletes oszt ív'!AS13))</f>
        <v>--</v>
      </c>
      <c r="H256" s="437" t="str">
        <f>IF(C256="--","--",IF('Részletes oszt ív'!AT13="","",'Részletes oszt ív'!AT13))</f>
        <v>--</v>
      </c>
      <c r="I256" s="239" t="str">
        <f t="shared" si="28"/>
        <v>--</v>
      </c>
      <c r="K256" s="5">
        <f t="shared" si="29"/>
        <v>0</v>
      </c>
      <c r="M256" s="334" t="str">
        <f t="shared" si="30"/>
        <v/>
      </c>
      <c r="N256" s="86" t="e">
        <f t="shared" si="31"/>
        <v>#N/A</v>
      </c>
      <c r="O256" s="104"/>
    </row>
    <row r="257" spans="1:15" ht="12.2" customHeight="1" x14ac:dyDescent="0.25">
      <c r="A257" s="435">
        <v>7</v>
      </c>
      <c r="B257" s="117" t="str">
        <f t="shared" si="25"/>
        <v>--</v>
      </c>
      <c r="C257" s="117" t="str">
        <f t="shared" si="26"/>
        <v>--</v>
      </c>
      <c r="D257" s="440" t="str">
        <f t="shared" si="27"/>
        <v>--</v>
      </c>
      <c r="E257" s="437" t="str">
        <f>IF(C257="--","--",IF('Részletes oszt ív'!AQ14="","",'Részletes oszt ív'!AQ14))</f>
        <v>--</v>
      </c>
      <c r="F257" s="437" t="str">
        <f>IF(C257="--","--",IF('Részletes oszt ív'!AR14="","",'Részletes oszt ív'!AR14))</f>
        <v>--</v>
      </c>
      <c r="G257" s="437" t="str">
        <f>IF(C257="--","--",IF('Részletes oszt ív'!AS14="","",'Részletes oszt ív'!AS14))</f>
        <v>--</v>
      </c>
      <c r="H257" s="437" t="str">
        <f>IF(C257="--","--",IF('Részletes oszt ív'!AT14="","",'Részletes oszt ív'!AT14))</f>
        <v>--</v>
      </c>
      <c r="I257" s="239" t="str">
        <f t="shared" si="28"/>
        <v>--</v>
      </c>
      <c r="K257" s="5">
        <f t="shared" si="29"/>
        <v>0</v>
      </c>
      <c r="M257" s="334" t="str">
        <f t="shared" si="30"/>
        <v/>
      </c>
      <c r="N257" s="86" t="e">
        <f t="shared" si="31"/>
        <v>#N/A</v>
      </c>
      <c r="O257" s="104"/>
    </row>
    <row r="258" spans="1:15" ht="12.2" customHeight="1" x14ac:dyDescent="0.25">
      <c r="A258" s="435">
        <v>8</v>
      </c>
      <c r="B258" s="117" t="str">
        <f t="shared" si="25"/>
        <v>--</v>
      </c>
      <c r="C258" s="117" t="str">
        <f t="shared" si="26"/>
        <v>--</v>
      </c>
      <c r="D258" s="440" t="str">
        <f t="shared" si="27"/>
        <v>--</v>
      </c>
      <c r="E258" s="437" t="str">
        <f>IF(C258="--","--",IF('Részletes oszt ív'!AQ15="","",'Részletes oszt ív'!AQ15))</f>
        <v>--</v>
      </c>
      <c r="F258" s="437" t="str">
        <f>IF(C258="--","--",IF('Részletes oszt ív'!AR15="","",'Részletes oszt ív'!AR15))</f>
        <v>--</v>
      </c>
      <c r="G258" s="437" t="str">
        <f>IF(C258="--","--",IF('Részletes oszt ív'!AS15="","",'Részletes oszt ív'!AS15))</f>
        <v>--</v>
      </c>
      <c r="H258" s="437" t="str">
        <f>IF(C258="--","--",IF('Részletes oszt ív'!AT15="","",'Részletes oszt ív'!AT15))</f>
        <v>--</v>
      </c>
      <c r="I258" s="239" t="str">
        <f t="shared" si="28"/>
        <v>--</v>
      </c>
      <c r="K258" s="5">
        <f t="shared" si="29"/>
        <v>0</v>
      </c>
      <c r="M258" s="334" t="str">
        <f t="shared" si="30"/>
        <v/>
      </c>
      <c r="N258" s="86" t="e">
        <f t="shared" si="31"/>
        <v>#N/A</v>
      </c>
      <c r="O258" s="104"/>
    </row>
    <row r="259" spans="1:15" ht="12.2" customHeight="1" x14ac:dyDescent="0.25">
      <c r="A259" s="435">
        <v>9</v>
      </c>
      <c r="B259" s="117" t="str">
        <f t="shared" si="25"/>
        <v>--</v>
      </c>
      <c r="C259" s="117" t="str">
        <f t="shared" si="26"/>
        <v>--</v>
      </c>
      <c r="D259" s="440" t="str">
        <f t="shared" si="27"/>
        <v>--</v>
      </c>
      <c r="E259" s="437" t="str">
        <f>IF(C259="--","--",IF('Részletes oszt ív'!AQ16="","",'Részletes oszt ív'!AQ16))</f>
        <v>--</v>
      </c>
      <c r="F259" s="437" t="str">
        <f>IF(C259="--","--",IF('Részletes oszt ív'!AR16="","",'Részletes oszt ív'!AR16))</f>
        <v>--</v>
      </c>
      <c r="G259" s="437" t="str">
        <f>IF(C259="--","--",IF('Részletes oszt ív'!AS16="","",'Részletes oszt ív'!AS16))</f>
        <v>--</v>
      </c>
      <c r="H259" s="437" t="str">
        <f>IF(C259="--","--",IF('Részletes oszt ív'!AT16="","",'Részletes oszt ív'!AT16))</f>
        <v>--</v>
      </c>
      <c r="I259" s="239" t="str">
        <f t="shared" si="28"/>
        <v>--</v>
      </c>
      <c r="K259" s="5">
        <f t="shared" si="29"/>
        <v>0</v>
      </c>
      <c r="M259" s="334" t="str">
        <f t="shared" si="30"/>
        <v/>
      </c>
      <c r="N259" s="86" t="e">
        <f t="shared" si="31"/>
        <v>#N/A</v>
      </c>
      <c r="O259" s="104"/>
    </row>
    <row r="260" spans="1:15" ht="12.2" customHeight="1" x14ac:dyDescent="0.25">
      <c r="A260" s="435">
        <v>10</v>
      </c>
      <c r="B260" s="117" t="str">
        <f t="shared" si="25"/>
        <v>--</v>
      </c>
      <c r="C260" s="117" t="str">
        <f t="shared" si="26"/>
        <v>--</v>
      </c>
      <c r="D260" s="440" t="str">
        <f t="shared" si="27"/>
        <v>--</v>
      </c>
      <c r="E260" s="437" t="str">
        <f>IF(C260="--","--",IF('Részletes oszt ív'!AQ17="","",'Részletes oszt ív'!AQ17))</f>
        <v>--</v>
      </c>
      <c r="F260" s="437" t="str">
        <f>IF(C260="--","--",IF('Részletes oszt ív'!AR17="","",'Részletes oszt ív'!AR17))</f>
        <v>--</v>
      </c>
      <c r="G260" s="437" t="str">
        <f>IF(C260="--","--",IF('Részletes oszt ív'!AS17="","",'Részletes oszt ív'!AS17))</f>
        <v>--</v>
      </c>
      <c r="H260" s="437" t="str">
        <f>IF(C260="--","--",IF('Részletes oszt ív'!AT17="","",'Részletes oszt ív'!AT17))</f>
        <v>--</v>
      </c>
      <c r="I260" s="239" t="str">
        <f t="shared" si="28"/>
        <v>--</v>
      </c>
      <c r="K260" s="5">
        <f t="shared" si="29"/>
        <v>0</v>
      </c>
      <c r="M260" s="334" t="str">
        <f t="shared" si="30"/>
        <v/>
      </c>
      <c r="N260" s="86" t="e">
        <f t="shared" si="31"/>
        <v>#N/A</v>
      </c>
      <c r="O260" s="104"/>
    </row>
    <row r="261" spans="1:15" ht="12.2" customHeight="1" x14ac:dyDescent="0.25">
      <c r="A261" s="435">
        <v>11</v>
      </c>
      <c r="B261" s="117" t="str">
        <f t="shared" si="25"/>
        <v>--</v>
      </c>
      <c r="C261" s="117" t="str">
        <f t="shared" si="26"/>
        <v>--</v>
      </c>
      <c r="D261" s="440" t="str">
        <f t="shared" si="27"/>
        <v>--</v>
      </c>
      <c r="E261" s="437" t="str">
        <f>IF(C261="--","--",IF('Részletes oszt ív'!AQ18="","",'Részletes oszt ív'!AQ18))</f>
        <v>--</v>
      </c>
      <c r="F261" s="437" t="str">
        <f>IF(C261="--","--",IF('Részletes oszt ív'!AR18="","",'Részletes oszt ív'!AR18))</f>
        <v>--</v>
      </c>
      <c r="G261" s="437" t="str">
        <f>IF(C261="--","--",IF('Részletes oszt ív'!AS18="","",'Részletes oszt ív'!AS18))</f>
        <v>--</v>
      </c>
      <c r="H261" s="437" t="str">
        <f>IF(C261="--","--",IF('Részletes oszt ív'!AT18="","",'Részletes oszt ív'!AT18))</f>
        <v>--</v>
      </c>
      <c r="I261" s="239" t="str">
        <f t="shared" si="28"/>
        <v>--</v>
      </c>
      <c r="K261" s="5">
        <f t="shared" si="29"/>
        <v>0</v>
      </c>
      <c r="M261" s="334" t="str">
        <f t="shared" si="30"/>
        <v/>
      </c>
      <c r="N261" s="86" t="e">
        <f t="shared" si="31"/>
        <v>#N/A</v>
      </c>
      <c r="O261" s="104"/>
    </row>
    <row r="262" spans="1:15" ht="12.2" customHeight="1" x14ac:dyDescent="0.25">
      <c r="A262" s="435">
        <v>12</v>
      </c>
      <c r="B262" s="117" t="str">
        <f t="shared" si="25"/>
        <v>--</v>
      </c>
      <c r="C262" s="117" t="str">
        <f t="shared" si="26"/>
        <v>--</v>
      </c>
      <c r="D262" s="440" t="str">
        <f t="shared" si="27"/>
        <v>--</v>
      </c>
      <c r="E262" s="437" t="str">
        <f>IF(C262="--","--",IF('Részletes oszt ív'!AQ19="","",'Részletes oszt ív'!AQ19))</f>
        <v>--</v>
      </c>
      <c r="F262" s="437" t="str">
        <f>IF(C262="--","--",IF('Részletes oszt ív'!AR19="","",'Részletes oszt ív'!AR19))</f>
        <v>--</v>
      </c>
      <c r="G262" s="437" t="str">
        <f>IF(C262="--","--",IF('Részletes oszt ív'!AS19="","",'Részletes oszt ív'!AS19))</f>
        <v>--</v>
      </c>
      <c r="H262" s="437" t="str">
        <f>IF(C262="--","--",IF('Részletes oszt ív'!AT19="","",'Részletes oszt ív'!AT19))</f>
        <v>--</v>
      </c>
      <c r="I262" s="239" t="str">
        <f t="shared" si="28"/>
        <v>--</v>
      </c>
      <c r="K262" s="5">
        <f t="shared" si="29"/>
        <v>0</v>
      </c>
      <c r="M262" s="334" t="str">
        <f t="shared" si="30"/>
        <v/>
      </c>
      <c r="N262" s="86" t="e">
        <f t="shared" si="31"/>
        <v>#N/A</v>
      </c>
      <c r="O262" s="104"/>
    </row>
    <row r="263" spans="1:15" ht="12.2" customHeight="1" x14ac:dyDescent="0.25">
      <c r="A263" s="435">
        <v>13</v>
      </c>
      <c r="B263" s="117" t="str">
        <f t="shared" si="25"/>
        <v>--</v>
      </c>
      <c r="C263" s="117" t="str">
        <f t="shared" si="26"/>
        <v>--</v>
      </c>
      <c r="D263" s="440" t="str">
        <f t="shared" si="27"/>
        <v>--</v>
      </c>
      <c r="E263" s="437" t="str">
        <f>IF(C263="--","--",IF('Részletes oszt ív'!AQ20="","",'Részletes oszt ív'!AQ20))</f>
        <v>--</v>
      </c>
      <c r="F263" s="437" t="str">
        <f>IF(C263="--","--",IF('Részletes oszt ív'!AR20="","",'Részletes oszt ív'!AR20))</f>
        <v>--</v>
      </c>
      <c r="G263" s="437" t="str">
        <f>IF(C263="--","--",IF('Részletes oszt ív'!AS20="","",'Részletes oszt ív'!AS20))</f>
        <v>--</v>
      </c>
      <c r="H263" s="437" t="str">
        <f>IF(C263="--","--",IF('Részletes oszt ív'!AT20="","",'Részletes oszt ív'!AT20))</f>
        <v>--</v>
      </c>
      <c r="I263" s="239" t="str">
        <f t="shared" si="28"/>
        <v>--</v>
      </c>
      <c r="K263" s="5">
        <f t="shared" si="29"/>
        <v>0</v>
      </c>
      <c r="M263" s="334" t="str">
        <f t="shared" si="30"/>
        <v/>
      </c>
      <c r="N263" s="86" t="e">
        <f t="shared" si="31"/>
        <v>#N/A</v>
      </c>
      <c r="O263" s="104"/>
    </row>
    <row r="264" spans="1:15" ht="12.2" customHeight="1" x14ac:dyDescent="0.25">
      <c r="A264" s="435">
        <v>14</v>
      </c>
      <c r="B264" s="117" t="str">
        <f t="shared" si="25"/>
        <v>--</v>
      </c>
      <c r="C264" s="117" t="str">
        <f t="shared" si="26"/>
        <v>--</v>
      </c>
      <c r="D264" s="440" t="str">
        <f t="shared" si="27"/>
        <v>--</v>
      </c>
      <c r="E264" s="437" t="str">
        <f>IF(C264="--","--",IF('Részletes oszt ív'!AQ21="","",'Részletes oszt ív'!AQ21))</f>
        <v>--</v>
      </c>
      <c r="F264" s="437" t="str">
        <f>IF(C264="--","--",IF('Részletes oszt ív'!AR21="","",'Részletes oszt ív'!AR21))</f>
        <v>--</v>
      </c>
      <c r="G264" s="437" t="str">
        <f>IF(C264="--","--",IF('Részletes oszt ív'!AS21="","",'Részletes oszt ív'!AS21))</f>
        <v>--</v>
      </c>
      <c r="H264" s="437" t="str">
        <f>IF(C264="--","--",IF('Részletes oszt ív'!AT21="","",'Részletes oszt ív'!AT21))</f>
        <v>--</v>
      </c>
      <c r="I264" s="239" t="str">
        <f t="shared" si="28"/>
        <v>--</v>
      </c>
      <c r="K264" s="5">
        <f t="shared" si="29"/>
        <v>0</v>
      </c>
      <c r="M264" s="334" t="str">
        <f t="shared" si="30"/>
        <v/>
      </c>
      <c r="N264" s="86" t="e">
        <f t="shared" si="31"/>
        <v>#N/A</v>
      </c>
      <c r="O264" s="104"/>
    </row>
    <row r="265" spans="1:15" ht="12.2" customHeight="1" x14ac:dyDescent="0.25">
      <c r="A265" s="435">
        <v>15</v>
      </c>
      <c r="B265" s="117" t="str">
        <f t="shared" si="25"/>
        <v>--</v>
      </c>
      <c r="C265" s="117" t="str">
        <f t="shared" si="26"/>
        <v>--</v>
      </c>
      <c r="D265" s="440" t="str">
        <f t="shared" si="27"/>
        <v>--</v>
      </c>
      <c r="E265" s="437" t="str">
        <f>IF(C265="--","--",IF('Részletes oszt ív'!AQ22="","",'Részletes oszt ív'!AQ22))</f>
        <v>--</v>
      </c>
      <c r="F265" s="437" t="str">
        <f>IF(C265="--","--",IF('Részletes oszt ív'!AR22="","",'Részletes oszt ív'!AR22))</f>
        <v>--</v>
      </c>
      <c r="G265" s="437" t="str">
        <f>IF(C265="--","--",IF('Részletes oszt ív'!AS22="","",'Részletes oszt ív'!AS22))</f>
        <v>--</v>
      </c>
      <c r="H265" s="437" t="str">
        <f>IF(C265="--","--",IF('Részletes oszt ív'!AT22="","",'Részletes oszt ív'!AT22))</f>
        <v>--</v>
      </c>
      <c r="I265" s="239" t="str">
        <f t="shared" si="28"/>
        <v>--</v>
      </c>
      <c r="K265" s="5">
        <f t="shared" si="29"/>
        <v>0</v>
      </c>
      <c r="M265" s="334" t="str">
        <f t="shared" si="30"/>
        <v/>
      </c>
      <c r="N265" s="86" t="e">
        <f t="shared" si="31"/>
        <v>#N/A</v>
      </c>
      <c r="O265" s="104"/>
    </row>
    <row r="266" spans="1:15" ht="12.2" customHeight="1" x14ac:dyDescent="0.25">
      <c r="A266" s="435">
        <v>16</v>
      </c>
      <c r="B266" s="117" t="str">
        <f t="shared" si="25"/>
        <v>--</v>
      </c>
      <c r="C266" s="117" t="str">
        <f t="shared" si="26"/>
        <v>--</v>
      </c>
      <c r="D266" s="440" t="str">
        <f t="shared" si="27"/>
        <v>--</v>
      </c>
      <c r="E266" s="437" t="str">
        <f>IF(C266="--","--",IF('Részletes oszt ív'!AQ23="","",'Részletes oszt ív'!AQ23))</f>
        <v>--</v>
      </c>
      <c r="F266" s="437" t="str">
        <f>IF(C266="--","--",IF('Részletes oszt ív'!AR23="","",'Részletes oszt ív'!AR23))</f>
        <v>--</v>
      </c>
      <c r="G266" s="437" t="str">
        <f>IF(C266="--","--",IF('Részletes oszt ív'!AS23="","",'Részletes oszt ív'!AS23))</f>
        <v>--</v>
      </c>
      <c r="H266" s="437" t="str">
        <f>IF(C266="--","--",IF('Részletes oszt ív'!AT23="","",'Részletes oszt ív'!AT23))</f>
        <v>--</v>
      </c>
      <c r="I266" s="239" t="str">
        <f t="shared" si="28"/>
        <v>--</v>
      </c>
      <c r="K266" s="5">
        <f t="shared" si="29"/>
        <v>0</v>
      </c>
      <c r="M266" s="334" t="str">
        <f t="shared" si="30"/>
        <v/>
      </c>
      <c r="N266" s="86" t="e">
        <f t="shared" si="31"/>
        <v>#N/A</v>
      </c>
      <c r="O266" s="104"/>
    </row>
    <row r="267" spans="1:15" ht="12.2" customHeight="1" x14ac:dyDescent="0.25">
      <c r="A267" s="435">
        <v>17</v>
      </c>
      <c r="B267" s="117" t="str">
        <f t="shared" si="25"/>
        <v>--</v>
      </c>
      <c r="C267" s="117" t="str">
        <f t="shared" si="26"/>
        <v>--</v>
      </c>
      <c r="D267" s="440" t="str">
        <f t="shared" si="27"/>
        <v>--</v>
      </c>
      <c r="E267" s="437" t="str">
        <f>IF(C267="--","--",IF('Részletes oszt ív'!AQ24="","",'Részletes oszt ív'!AQ24))</f>
        <v>--</v>
      </c>
      <c r="F267" s="437" t="str">
        <f>IF(C267="--","--",IF('Részletes oszt ív'!AR24="","",'Részletes oszt ív'!AR24))</f>
        <v>--</v>
      </c>
      <c r="G267" s="437" t="str">
        <f>IF(C267="--","--",IF('Részletes oszt ív'!AS24="","",'Részletes oszt ív'!AS24))</f>
        <v>--</v>
      </c>
      <c r="H267" s="437" t="str">
        <f>IF(C267="--","--",IF('Részletes oszt ív'!AT24="","",'Részletes oszt ív'!AT24))</f>
        <v>--</v>
      </c>
      <c r="I267" s="239" t="str">
        <f t="shared" si="28"/>
        <v>--</v>
      </c>
      <c r="K267" s="5">
        <f t="shared" si="29"/>
        <v>0</v>
      </c>
      <c r="M267" s="334" t="str">
        <f t="shared" si="30"/>
        <v/>
      </c>
      <c r="N267" s="86" t="e">
        <f t="shared" si="31"/>
        <v>#N/A</v>
      </c>
      <c r="O267" s="104"/>
    </row>
    <row r="268" spans="1:15" ht="12.2" customHeight="1" x14ac:dyDescent="0.25">
      <c r="A268" s="435">
        <v>18</v>
      </c>
      <c r="B268" s="117" t="str">
        <f t="shared" si="25"/>
        <v>--</v>
      </c>
      <c r="C268" s="117" t="str">
        <f t="shared" si="26"/>
        <v>--</v>
      </c>
      <c r="D268" s="440" t="str">
        <f t="shared" si="27"/>
        <v>--</v>
      </c>
      <c r="E268" s="437" t="str">
        <f>IF(C268="--","--",IF('Részletes oszt ív'!AQ25="","",'Részletes oszt ív'!AQ25))</f>
        <v>--</v>
      </c>
      <c r="F268" s="437" t="str">
        <f>IF(C268="--","--",IF('Részletes oszt ív'!AR25="","",'Részletes oszt ív'!AR25))</f>
        <v>--</v>
      </c>
      <c r="G268" s="437" t="str">
        <f>IF(C268="--","--",IF('Részletes oszt ív'!AS25="","",'Részletes oszt ív'!AS25))</f>
        <v>--</v>
      </c>
      <c r="H268" s="437" t="str">
        <f>IF(C268="--","--",IF('Részletes oszt ív'!AT25="","",'Részletes oszt ív'!AT25))</f>
        <v>--</v>
      </c>
      <c r="I268" s="239" t="str">
        <f t="shared" si="28"/>
        <v>--</v>
      </c>
      <c r="K268" s="5">
        <f t="shared" si="29"/>
        <v>0</v>
      </c>
      <c r="M268" s="334" t="str">
        <f t="shared" si="30"/>
        <v/>
      </c>
      <c r="N268" s="86" t="e">
        <f t="shared" si="31"/>
        <v>#N/A</v>
      </c>
      <c r="O268" s="104"/>
    </row>
    <row r="269" spans="1:15" ht="12.2" customHeight="1" x14ac:dyDescent="0.25">
      <c r="A269" s="435">
        <v>19</v>
      </c>
      <c r="B269" s="117" t="str">
        <f t="shared" si="25"/>
        <v>--</v>
      </c>
      <c r="C269" s="117" t="str">
        <f t="shared" si="26"/>
        <v>--</v>
      </c>
      <c r="D269" s="440" t="str">
        <f t="shared" si="27"/>
        <v>--</v>
      </c>
      <c r="E269" s="437" t="str">
        <f>IF(C269="--","--",IF('Részletes oszt ív'!AQ26="","",'Részletes oszt ív'!AQ26))</f>
        <v>--</v>
      </c>
      <c r="F269" s="437" t="str">
        <f>IF(C269="--","--",IF('Részletes oszt ív'!AR26="","",'Részletes oszt ív'!AR26))</f>
        <v>--</v>
      </c>
      <c r="G269" s="437" t="str">
        <f>IF(C269="--","--",IF('Részletes oszt ív'!AS26="","",'Részletes oszt ív'!AS26))</f>
        <v>--</v>
      </c>
      <c r="H269" s="437" t="str">
        <f>IF(C269="--","--",IF('Részletes oszt ív'!AT26="","",'Részletes oszt ív'!AT26))</f>
        <v>--</v>
      </c>
      <c r="I269" s="239" t="str">
        <f t="shared" si="28"/>
        <v>--</v>
      </c>
      <c r="K269" s="5">
        <f t="shared" si="29"/>
        <v>0</v>
      </c>
      <c r="M269" s="334" t="str">
        <f t="shared" si="30"/>
        <v/>
      </c>
      <c r="N269" s="86" t="e">
        <f t="shared" si="31"/>
        <v>#N/A</v>
      </c>
      <c r="O269" s="104"/>
    </row>
    <row r="270" spans="1:15" ht="12.2" customHeight="1" x14ac:dyDescent="0.25">
      <c r="A270" s="435">
        <v>20</v>
      </c>
      <c r="B270" s="117" t="str">
        <f t="shared" si="25"/>
        <v>--</v>
      </c>
      <c r="C270" s="117" t="str">
        <f t="shared" si="26"/>
        <v>--</v>
      </c>
      <c r="D270" s="440" t="str">
        <f t="shared" si="27"/>
        <v>--</v>
      </c>
      <c r="E270" s="437" t="str">
        <f>IF(C270="--","--",IF('Részletes oszt ív'!AQ27="","",'Részletes oszt ív'!AQ27))</f>
        <v>--</v>
      </c>
      <c r="F270" s="437" t="str">
        <f>IF(C270="--","--",IF('Részletes oszt ív'!AR27="","",'Részletes oszt ív'!AR27))</f>
        <v>--</v>
      </c>
      <c r="G270" s="437" t="str">
        <f>IF(C270="--","--",IF('Részletes oszt ív'!AS27="","",'Részletes oszt ív'!AS27))</f>
        <v>--</v>
      </c>
      <c r="H270" s="437" t="str">
        <f>IF(C270="--","--",IF('Részletes oszt ív'!AT27="","",'Részletes oszt ív'!AT27))</f>
        <v>--</v>
      </c>
      <c r="I270" s="239" t="str">
        <f t="shared" si="28"/>
        <v>--</v>
      </c>
      <c r="K270" s="5">
        <f t="shared" si="29"/>
        <v>0</v>
      </c>
      <c r="M270" s="334" t="str">
        <f t="shared" si="30"/>
        <v/>
      </c>
      <c r="N270" s="86" t="e">
        <f t="shared" si="31"/>
        <v>#N/A</v>
      </c>
      <c r="O270" s="104"/>
    </row>
    <row r="271" spans="1:15" ht="12.2" customHeight="1" x14ac:dyDescent="0.25">
      <c r="A271" s="435">
        <v>21</v>
      </c>
      <c r="B271" s="117" t="str">
        <f t="shared" si="25"/>
        <v>--</v>
      </c>
      <c r="C271" s="117" t="str">
        <f t="shared" si="26"/>
        <v>--</v>
      </c>
      <c r="D271" s="440" t="str">
        <f t="shared" si="27"/>
        <v>--</v>
      </c>
      <c r="E271" s="437" t="str">
        <f>IF(C271="--","--",IF('Részletes oszt ív'!AQ28="","",'Részletes oszt ív'!AQ28))</f>
        <v>--</v>
      </c>
      <c r="F271" s="437" t="str">
        <f>IF(C271="--","--",IF('Részletes oszt ív'!AR28="","",'Részletes oszt ív'!AR28))</f>
        <v>--</v>
      </c>
      <c r="G271" s="437" t="str">
        <f>IF(C271="--","--",IF('Részletes oszt ív'!AS28="","",'Részletes oszt ív'!AS28))</f>
        <v>--</v>
      </c>
      <c r="H271" s="437" t="str">
        <f>IF(C271="--","--",IF('Részletes oszt ív'!AT28="","",'Részletes oszt ív'!AT28))</f>
        <v>--</v>
      </c>
      <c r="I271" s="239" t="str">
        <f t="shared" si="28"/>
        <v>--</v>
      </c>
      <c r="K271" s="5">
        <f t="shared" si="29"/>
        <v>0</v>
      </c>
      <c r="M271" s="334" t="str">
        <f t="shared" si="30"/>
        <v/>
      </c>
      <c r="N271" s="86" t="e">
        <f t="shared" si="31"/>
        <v>#N/A</v>
      </c>
      <c r="O271" s="104"/>
    </row>
    <row r="272" spans="1:15" ht="12.2" customHeight="1" x14ac:dyDescent="0.25">
      <c r="A272" s="435">
        <v>22</v>
      </c>
      <c r="B272" s="117" t="str">
        <f t="shared" si="25"/>
        <v>--</v>
      </c>
      <c r="C272" s="117" t="str">
        <f t="shared" si="26"/>
        <v>--</v>
      </c>
      <c r="D272" s="440" t="str">
        <f t="shared" si="27"/>
        <v>--</v>
      </c>
      <c r="E272" s="437" t="str">
        <f>IF(C272="--","--",IF('Részletes oszt ív'!AQ29="","",'Részletes oszt ív'!AQ29))</f>
        <v>--</v>
      </c>
      <c r="F272" s="437" t="str">
        <f>IF(C272="--","--",IF('Részletes oszt ív'!AR29="","",'Részletes oszt ív'!AR29))</f>
        <v>--</v>
      </c>
      <c r="G272" s="437" t="str">
        <f>IF(C272="--","--",IF('Részletes oszt ív'!AS29="","",'Részletes oszt ív'!AS29))</f>
        <v>--</v>
      </c>
      <c r="H272" s="437" t="str">
        <f>IF(C272="--","--",IF('Részletes oszt ív'!AT29="","",'Részletes oszt ív'!AT29))</f>
        <v>--</v>
      </c>
      <c r="I272" s="239" t="str">
        <f t="shared" si="28"/>
        <v>--</v>
      </c>
      <c r="K272" s="5">
        <f t="shared" si="29"/>
        <v>0</v>
      </c>
      <c r="M272" s="334" t="str">
        <f t="shared" si="30"/>
        <v/>
      </c>
      <c r="N272" s="86" t="e">
        <f t="shared" si="31"/>
        <v>#N/A</v>
      </c>
      <c r="O272" s="104"/>
    </row>
    <row r="273" spans="1:15" ht="12.2" customHeight="1" x14ac:dyDescent="0.25">
      <c r="A273" s="435">
        <v>23</v>
      </c>
      <c r="B273" s="117" t="str">
        <f t="shared" si="25"/>
        <v>--</v>
      </c>
      <c r="C273" s="117" t="str">
        <f t="shared" si="26"/>
        <v>--</v>
      </c>
      <c r="D273" s="440" t="str">
        <f t="shared" si="27"/>
        <v>--</v>
      </c>
      <c r="E273" s="437" t="str">
        <f>IF(C273="--","--",IF('Részletes oszt ív'!AQ30="","",'Részletes oszt ív'!AQ30))</f>
        <v>--</v>
      </c>
      <c r="F273" s="437" t="str">
        <f>IF(C273="--","--",IF('Részletes oszt ív'!AR30="","",'Részletes oszt ív'!AR30))</f>
        <v>--</v>
      </c>
      <c r="G273" s="437" t="str">
        <f>IF(C273="--","--",IF('Részletes oszt ív'!AS30="","",'Részletes oszt ív'!AS30))</f>
        <v>--</v>
      </c>
      <c r="H273" s="437" t="str">
        <f>IF(C273="--","--",IF('Részletes oszt ív'!AT30="","",'Részletes oszt ív'!AT30))</f>
        <v>--</v>
      </c>
      <c r="I273" s="239" t="str">
        <f t="shared" si="28"/>
        <v>--</v>
      </c>
      <c r="K273" s="5">
        <f t="shared" si="29"/>
        <v>0</v>
      </c>
      <c r="M273" s="334" t="str">
        <f t="shared" si="30"/>
        <v/>
      </c>
      <c r="N273" s="86" t="e">
        <f t="shared" si="31"/>
        <v>#N/A</v>
      </c>
      <c r="O273" s="104"/>
    </row>
    <row r="274" spans="1:15" ht="12.2" customHeight="1" x14ac:dyDescent="0.25">
      <c r="A274" s="435">
        <v>24</v>
      </c>
      <c r="B274" s="117" t="str">
        <f t="shared" si="25"/>
        <v>--</v>
      </c>
      <c r="C274" s="117" t="str">
        <f t="shared" si="26"/>
        <v>--</v>
      </c>
      <c r="D274" s="440" t="str">
        <f t="shared" si="27"/>
        <v>--</v>
      </c>
      <c r="E274" s="437" t="str">
        <f>IF(C274="--","--",IF('Részletes oszt ív'!AQ31="","",'Részletes oszt ív'!AQ31))</f>
        <v>--</v>
      </c>
      <c r="F274" s="437" t="str">
        <f>IF(C274="--","--",IF('Részletes oszt ív'!AR31="","",'Részletes oszt ív'!AR31))</f>
        <v>--</v>
      </c>
      <c r="G274" s="437" t="str">
        <f>IF(C274="--","--",IF('Részletes oszt ív'!AS31="","",'Részletes oszt ív'!AS31))</f>
        <v>--</v>
      </c>
      <c r="H274" s="437" t="str">
        <f>IF(C274="--","--",IF('Részletes oszt ív'!AT31="","",'Részletes oszt ív'!AT31))</f>
        <v>--</v>
      </c>
      <c r="I274" s="239" t="str">
        <f t="shared" si="28"/>
        <v>--</v>
      </c>
      <c r="K274" s="5">
        <f t="shared" si="29"/>
        <v>0</v>
      </c>
      <c r="M274" s="334" t="str">
        <f t="shared" si="30"/>
        <v/>
      </c>
      <c r="N274" s="86" t="e">
        <f t="shared" si="31"/>
        <v>#N/A</v>
      </c>
      <c r="O274" s="104"/>
    </row>
    <row r="275" spans="1:15" ht="12.2" customHeight="1" x14ac:dyDescent="0.25">
      <c r="A275" s="435">
        <v>25</v>
      </c>
      <c r="B275" s="117" t="str">
        <f t="shared" si="25"/>
        <v>--</v>
      </c>
      <c r="C275" s="117" t="str">
        <f t="shared" si="26"/>
        <v>--</v>
      </c>
      <c r="D275" s="440" t="str">
        <f t="shared" si="27"/>
        <v>--</v>
      </c>
      <c r="E275" s="437" t="str">
        <f>IF(C275="--","--",IF('Részletes oszt ív'!AQ32="","",'Részletes oszt ív'!AQ32))</f>
        <v>--</v>
      </c>
      <c r="F275" s="437" t="str">
        <f>IF(C275="--","--",IF('Részletes oszt ív'!AR32="","",'Részletes oszt ív'!AR32))</f>
        <v>--</v>
      </c>
      <c r="G275" s="437" t="str">
        <f>IF(C275="--","--",IF('Részletes oszt ív'!AS32="","",'Részletes oszt ív'!AS32))</f>
        <v>--</v>
      </c>
      <c r="H275" s="437" t="str">
        <f>IF(C275="--","--",IF('Részletes oszt ív'!AT32="","",'Részletes oszt ív'!AT32))</f>
        <v>--</v>
      </c>
      <c r="I275" s="239" t="str">
        <f t="shared" si="28"/>
        <v>--</v>
      </c>
      <c r="K275" s="5">
        <f t="shared" si="29"/>
        <v>0</v>
      </c>
      <c r="M275" s="334" t="str">
        <f t="shared" si="30"/>
        <v/>
      </c>
      <c r="N275" s="86" t="e">
        <f t="shared" si="31"/>
        <v>#N/A</v>
      </c>
      <c r="O275" s="104"/>
    </row>
    <row r="276" spans="1:15" ht="12.2" customHeight="1" x14ac:dyDescent="0.25">
      <c r="A276" s="435">
        <v>26</v>
      </c>
      <c r="B276" s="117" t="str">
        <f t="shared" si="25"/>
        <v>--</v>
      </c>
      <c r="C276" s="117" t="str">
        <f t="shared" si="26"/>
        <v>--</v>
      </c>
      <c r="D276" s="440" t="str">
        <f t="shared" si="27"/>
        <v>--</v>
      </c>
      <c r="E276" s="437" t="str">
        <f>IF(C276="--","--",IF('Részletes oszt ív'!AQ33="","",'Részletes oszt ív'!AQ33))</f>
        <v>--</v>
      </c>
      <c r="F276" s="437" t="str">
        <f>IF(C276="--","--",IF('Részletes oszt ív'!AR33="","",'Részletes oszt ív'!AR33))</f>
        <v>--</v>
      </c>
      <c r="G276" s="437" t="str">
        <f>IF(C276="--","--",IF('Részletes oszt ív'!AS33="","",'Részletes oszt ív'!AS33))</f>
        <v>--</v>
      </c>
      <c r="H276" s="437" t="str">
        <f>IF(C276="--","--",IF('Részletes oszt ív'!AT33="","",'Részletes oszt ív'!AT33))</f>
        <v>--</v>
      </c>
      <c r="I276" s="239" t="str">
        <f t="shared" si="28"/>
        <v>--</v>
      </c>
      <c r="K276" s="5">
        <f t="shared" si="29"/>
        <v>0</v>
      </c>
      <c r="M276" s="334" t="str">
        <f t="shared" si="30"/>
        <v/>
      </c>
      <c r="N276" s="86" t="e">
        <f t="shared" si="31"/>
        <v>#N/A</v>
      </c>
      <c r="O276" s="104"/>
    </row>
    <row r="277" spans="1:15" ht="12.2" customHeight="1" x14ac:dyDescent="0.25">
      <c r="A277" s="435">
        <v>27</v>
      </c>
      <c r="B277" s="117" t="str">
        <f t="shared" si="25"/>
        <v>--</v>
      </c>
      <c r="C277" s="117" t="str">
        <f t="shared" si="26"/>
        <v>--</v>
      </c>
      <c r="D277" s="440" t="str">
        <f t="shared" si="27"/>
        <v>--</v>
      </c>
      <c r="E277" s="437" t="str">
        <f>IF(C277="--","--",IF('Részletes oszt ív'!AQ34="","",'Részletes oszt ív'!AQ34))</f>
        <v>--</v>
      </c>
      <c r="F277" s="437" t="str">
        <f>IF(C277="--","--",IF('Részletes oszt ív'!AR34="","",'Részletes oszt ív'!AR34))</f>
        <v>--</v>
      </c>
      <c r="G277" s="437" t="str">
        <f>IF(C277="--","--",IF('Részletes oszt ív'!AS34="","",'Részletes oszt ív'!AS34))</f>
        <v>--</v>
      </c>
      <c r="H277" s="437" t="str">
        <f>IF(C277="--","--",IF('Részletes oszt ív'!AT34="","",'Részletes oszt ív'!AT34))</f>
        <v>--</v>
      </c>
      <c r="I277" s="239" t="str">
        <f t="shared" si="28"/>
        <v>--</v>
      </c>
      <c r="K277" s="5">
        <f t="shared" si="29"/>
        <v>0</v>
      </c>
      <c r="M277" s="334" t="str">
        <f t="shared" si="30"/>
        <v/>
      </c>
      <c r="N277" s="86" t="e">
        <f t="shared" si="31"/>
        <v>#N/A</v>
      </c>
      <c r="O277" s="104"/>
    </row>
    <row r="278" spans="1:15" ht="12.2" customHeight="1" x14ac:dyDescent="0.25">
      <c r="A278" s="435">
        <v>28</v>
      </c>
      <c r="B278" s="117" t="str">
        <f t="shared" si="25"/>
        <v>--</v>
      </c>
      <c r="C278" s="117" t="str">
        <f t="shared" si="26"/>
        <v>--</v>
      </c>
      <c r="D278" s="440" t="str">
        <f t="shared" si="27"/>
        <v>--</v>
      </c>
      <c r="E278" s="437" t="str">
        <f>IF(C278="--","--",IF('Részletes oszt ív'!AQ35="","",'Részletes oszt ív'!AQ35))</f>
        <v>--</v>
      </c>
      <c r="F278" s="437" t="str">
        <f>IF(C278="--","--",IF('Részletes oszt ív'!AR35="","",'Részletes oszt ív'!AR35))</f>
        <v>--</v>
      </c>
      <c r="G278" s="437" t="str">
        <f>IF(C278="--","--",IF('Részletes oszt ív'!AS35="","",'Részletes oszt ív'!AS35))</f>
        <v>--</v>
      </c>
      <c r="H278" s="437" t="str">
        <f>IF(C278="--","--",IF('Részletes oszt ív'!AT35="","",'Részletes oszt ív'!AT35))</f>
        <v>--</v>
      </c>
      <c r="I278" s="239" t="str">
        <f t="shared" si="28"/>
        <v>--</v>
      </c>
      <c r="K278" s="5">
        <f t="shared" si="29"/>
        <v>0</v>
      </c>
      <c r="M278" s="334" t="str">
        <f t="shared" si="30"/>
        <v/>
      </c>
      <c r="N278" s="86" t="e">
        <f t="shared" si="31"/>
        <v>#N/A</v>
      </c>
      <c r="O278" s="104"/>
    </row>
    <row r="279" spans="1:15" ht="12.2" customHeight="1" x14ac:dyDescent="0.25">
      <c r="A279" s="435">
        <v>29</v>
      </c>
      <c r="B279" s="117" t="str">
        <f t="shared" si="25"/>
        <v>--</v>
      </c>
      <c r="C279" s="117" t="str">
        <f t="shared" si="26"/>
        <v>--</v>
      </c>
      <c r="D279" s="440" t="str">
        <f t="shared" si="27"/>
        <v>--</v>
      </c>
      <c r="E279" s="437" t="str">
        <f>IF(C279="--","--",IF('Részletes oszt ív'!AQ36="","",'Részletes oszt ív'!AQ36))</f>
        <v>--</v>
      </c>
      <c r="F279" s="437" t="str">
        <f>IF(C279="--","--",IF('Részletes oszt ív'!AR36="","",'Részletes oszt ív'!AR36))</f>
        <v>--</v>
      </c>
      <c r="G279" s="437" t="str">
        <f>IF(C279="--","--",IF('Részletes oszt ív'!AS36="","",'Részletes oszt ív'!AS36))</f>
        <v>--</v>
      </c>
      <c r="H279" s="437" t="str">
        <f>IF(C279="--","--",IF('Részletes oszt ív'!AT36="","",'Részletes oszt ív'!AT36))</f>
        <v>--</v>
      </c>
      <c r="I279" s="239" t="str">
        <f t="shared" si="28"/>
        <v>--</v>
      </c>
      <c r="K279" s="5">
        <f t="shared" si="29"/>
        <v>0</v>
      </c>
      <c r="M279" s="334" t="str">
        <f t="shared" si="30"/>
        <v/>
      </c>
      <c r="N279" s="86" t="e">
        <f t="shared" si="31"/>
        <v>#N/A</v>
      </c>
      <c r="O279" s="104"/>
    </row>
    <row r="280" spans="1:15" ht="12.2" customHeight="1" x14ac:dyDescent="0.25">
      <c r="A280" s="435">
        <v>30</v>
      </c>
      <c r="B280" s="117" t="str">
        <f t="shared" si="25"/>
        <v>--</v>
      </c>
      <c r="C280" s="117" t="str">
        <f t="shared" si="26"/>
        <v>--</v>
      </c>
      <c r="D280" s="440" t="str">
        <f t="shared" si="27"/>
        <v>--</v>
      </c>
      <c r="E280" s="437" t="str">
        <f>IF(C280="--","--",IF('Részletes oszt ív'!AQ37="","",'Részletes oszt ív'!AQ37))</f>
        <v>--</v>
      </c>
      <c r="F280" s="437" t="str">
        <f>IF(C280="--","--",IF('Részletes oszt ív'!AR37="","",'Részletes oszt ív'!AR37))</f>
        <v>--</v>
      </c>
      <c r="G280" s="437" t="str">
        <f>IF(C280="--","--",IF('Részletes oszt ív'!AS37="","",'Részletes oszt ív'!AS37))</f>
        <v>--</v>
      </c>
      <c r="H280" s="437" t="str">
        <f>IF(C280="--","--",IF('Részletes oszt ív'!AT37="","",'Részletes oszt ív'!AT37))</f>
        <v>--</v>
      </c>
      <c r="I280" s="239" t="str">
        <f t="shared" si="28"/>
        <v>--</v>
      </c>
      <c r="K280" s="5">
        <f t="shared" si="29"/>
        <v>0</v>
      </c>
      <c r="M280" s="334" t="str">
        <f t="shared" si="30"/>
        <v/>
      </c>
      <c r="N280" s="86" t="e">
        <f t="shared" si="31"/>
        <v>#N/A</v>
      </c>
      <c r="O280" s="104"/>
    </row>
    <row r="281" spans="1:15" ht="12.2" customHeight="1" x14ac:dyDescent="0.25">
      <c r="A281" s="435">
        <v>31</v>
      </c>
      <c r="B281" s="117" t="str">
        <f t="shared" si="25"/>
        <v>--</v>
      </c>
      <c r="C281" s="117" t="str">
        <f t="shared" si="26"/>
        <v>--</v>
      </c>
      <c r="D281" s="440" t="str">
        <f t="shared" si="27"/>
        <v>--</v>
      </c>
      <c r="E281" s="437" t="str">
        <f>IF(C281="--","--",IF('Részletes oszt ív'!AQ38="","",'Részletes oszt ív'!AQ38))</f>
        <v>--</v>
      </c>
      <c r="F281" s="437" t="str">
        <f>IF(C281="--","--",IF('Részletes oszt ív'!AR38="","",'Részletes oszt ív'!AR38))</f>
        <v>--</v>
      </c>
      <c r="G281" s="437" t="str">
        <f>IF(C281="--","--",IF('Részletes oszt ív'!AS38="","",'Részletes oszt ív'!AS38))</f>
        <v>--</v>
      </c>
      <c r="H281" s="437" t="str">
        <f>IF(C281="--","--",IF('Részletes oszt ív'!AT38="","",'Részletes oszt ív'!AT38))</f>
        <v>--</v>
      </c>
      <c r="I281" s="239" t="str">
        <f t="shared" si="28"/>
        <v>--</v>
      </c>
      <c r="K281" s="5">
        <f t="shared" si="29"/>
        <v>0</v>
      </c>
      <c r="M281" s="334" t="str">
        <f t="shared" si="30"/>
        <v/>
      </c>
      <c r="N281" s="86" t="e">
        <f t="shared" si="31"/>
        <v>#N/A</v>
      </c>
      <c r="O281" s="104"/>
    </row>
    <row r="282" spans="1:15" ht="12.2" customHeight="1" x14ac:dyDescent="0.25">
      <c r="A282" s="435">
        <v>32</v>
      </c>
      <c r="B282" s="117" t="str">
        <f t="shared" si="25"/>
        <v>--</v>
      </c>
      <c r="C282" s="117" t="str">
        <f t="shared" si="26"/>
        <v>--</v>
      </c>
      <c r="D282" s="440" t="str">
        <f t="shared" si="27"/>
        <v>--</v>
      </c>
      <c r="E282" s="437" t="str">
        <f>IF(C282="--","--",IF('Részletes oszt ív'!AQ39="","",'Részletes oszt ív'!AQ39))</f>
        <v>--</v>
      </c>
      <c r="F282" s="437" t="str">
        <f>IF(C282="--","--",IF('Részletes oszt ív'!AR39="","",'Részletes oszt ív'!AR39))</f>
        <v>--</v>
      </c>
      <c r="G282" s="437" t="str">
        <f>IF(C282="--","--",IF('Részletes oszt ív'!AS39="","",'Részletes oszt ív'!AS39))</f>
        <v>--</v>
      </c>
      <c r="H282" s="437" t="str">
        <f>IF(C282="--","--",IF('Részletes oszt ív'!AT39="","",'Részletes oszt ív'!AT39))</f>
        <v>--</v>
      </c>
      <c r="I282" s="239" t="str">
        <f t="shared" si="28"/>
        <v>--</v>
      </c>
      <c r="K282" s="5">
        <f t="shared" si="29"/>
        <v>0</v>
      </c>
      <c r="M282" s="334" t="str">
        <f t="shared" si="30"/>
        <v/>
      </c>
      <c r="N282" s="86" t="e">
        <f t="shared" si="31"/>
        <v>#N/A</v>
      </c>
      <c r="O282" s="104"/>
    </row>
    <row r="283" spans="1:15" ht="12.2" customHeight="1" x14ac:dyDescent="0.25">
      <c r="A283" s="435">
        <v>33</v>
      </c>
      <c r="B283" s="117" t="str">
        <f t="shared" si="25"/>
        <v>--</v>
      </c>
      <c r="C283" s="117" t="str">
        <f t="shared" si="26"/>
        <v>--</v>
      </c>
      <c r="D283" s="440" t="str">
        <f t="shared" si="27"/>
        <v>--</v>
      </c>
      <c r="E283" s="437" t="str">
        <f>IF(C283="--","--",IF('Részletes oszt ív'!AQ40="","",'Részletes oszt ív'!AQ40))</f>
        <v>--</v>
      </c>
      <c r="F283" s="437" t="str">
        <f>IF(C283="--","--",IF('Részletes oszt ív'!AR40="","",'Részletes oszt ív'!AR40))</f>
        <v>--</v>
      </c>
      <c r="G283" s="437" t="str">
        <f>IF(C283="--","--",IF('Részletes oszt ív'!AS40="","",'Részletes oszt ív'!AS40))</f>
        <v>--</v>
      </c>
      <c r="H283" s="437" t="str">
        <f>IF(C283="--","--",IF('Részletes oszt ív'!AT40="","",'Részletes oszt ív'!AT40))</f>
        <v>--</v>
      </c>
      <c r="I283" s="239" t="str">
        <f t="shared" si="28"/>
        <v>--</v>
      </c>
      <c r="K283" s="5">
        <f t="shared" si="29"/>
        <v>0</v>
      </c>
      <c r="M283" s="334" t="str">
        <f t="shared" si="30"/>
        <v/>
      </c>
      <c r="N283" s="86" t="e">
        <f t="shared" si="31"/>
        <v>#N/A</v>
      </c>
      <c r="O283" s="104"/>
    </row>
    <row r="284" spans="1:15" ht="12.2" customHeight="1" thickBot="1" x14ac:dyDescent="0.3">
      <c r="A284" s="119">
        <v>34</v>
      </c>
      <c r="B284" s="241" t="str">
        <f t="shared" si="25"/>
        <v>--</v>
      </c>
      <c r="C284" s="241" t="str">
        <f t="shared" si="26"/>
        <v>--</v>
      </c>
      <c r="D284" s="242" t="str">
        <f t="shared" si="27"/>
        <v>--</v>
      </c>
      <c r="E284" s="439" t="str">
        <f>IF(C284="--","--",IF('Részletes oszt ív'!AQ41="","",'Részletes oszt ív'!AQ41))</f>
        <v>--</v>
      </c>
      <c r="F284" s="439" t="str">
        <f>IF(C284="--","--",IF('Részletes oszt ív'!AR41="","",'Részletes oszt ív'!AR41))</f>
        <v>--</v>
      </c>
      <c r="G284" s="439" t="str">
        <f>IF(C284="--","--",IF('Részletes oszt ív'!AS41="","",'Részletes oszt ív'!AS41))</f>
        <v>--</v>
      </c>
      <c r="H284" s="439" t="str">
        <f>IF(C284="--","--",IF('Részletes oszt ív'!AT41="","",'Részletes oszt ív'!AT41))</f>
        <v>--</v>
      </c>
      <c r="I284" s="107" t="str">
        <f t="shared" si="28"/>
        <v>--</v>
      </c>
      <c r="K284" s="5">
        <f t="shared" si="29"/>
        <v>0</v>
      </c>
      <c r="M284" s="334" t="str">
        <f t="shared" si="30"/>
        <v/>
      </c>
      <c r="N284" s="86" t="e">
        <f t="shared" si="31"/>
        <v>#N/A</v>
      </c>
      <c r="O284" s="104"/>
    </row>
    <row r="285" spans="1:15" ht="12.2" hidden="1" customHeight="1" thickBot="1" x14ac:dyDescent="0.3">
      <c r="A285" s="441">
        <v>35</v>
      </c>
      <c r="B285" s="241" t="str">
        <f t="shared" si="25"/>
        <v>--</v>
      </c>
      <c r="C285" s="241" t="str">
        <f t="shared" si="26"/>
        <v>--</v>
      </c>
      <c r="D285" s="242" t="str">
        <f t="shared" si="27"/>
        <v>--</v>
      </c>
      <c r="E285" s="242" t="str">
        <f>IF(C285="--","--",IF('Részletes oszt ív'!AQ42="","",'Részletes oszt ív'!AQ42))</f>
        <v>--</v>
      </c>
      <c r="F285" s="242" t="str">
        <f>IF(C285="--","--",IF('Részletes oszt ív'!AR42="","",'Részletes oszt ív'!AR42))</f>
        <v>--</v>
      </c>
      <c r="G285" s="242" t="str">
        <f>IF(C285="--","--",IF('Részletes oszt ív'!AS42="","",'Részletes oszt ív'!AS42))</f>
        <v>--</v>
      </c>
      <c r="H285" s="242" t="str">
        <f>IF(C285="--","--",IF('Részletes oszt ív'!AT42="","",'Részletes oszt ív'!AT42))</f>
        <v>--</v>
      </c>
      <c r="I285" s="243" t="str">
        <f t="shared" si="28"/>
        <v>--</v>
      </c>
      <c r="K285" s="5">
        <f t="shared" si="29"/>
        <v>0</v>
      </c>
      <c r="M285" s="334" t="str">
        <f t="shared" si="30"/>
        <v/>
      </c>
      <c r="N285" s="86" t="e">
        <f t="shared" si="31"/>
        <v>#N/A</v>
      </c>
      <c r="O285" s="104"/>
    </row>
    <row r="286" spans="1:15" ht="7.5" customHeight="1" x14ac:dyDescent="0.25">
      <c r="A286" s="28"/>
      <c r="B286" s="28"/>
      <c r="C286" s="28"/>
      <c r="D286" s="28"/>
    </row>
    <row r="287" spans="1:15" x14ac:dyDescent="0.25">
      <c r="A287" s="101" t="str">
        <f>CONCATENATE('Vizsgaszerv adatai'!C$168,",  ",'Vizsgaszerv adatai'!C$166)</f>
        <v>Budapest,  2017. június 13.</v>
      </c>
      <c r="B287" s="101"/>
    </row>
    <row r="288" spans="1:15" ht="11.25" customHeight="1" x14ac:dyDescent="0.25"/>
    <row r="290" spans="1:9" ht="12" customHeight="1" x14ac:dyDescent="0.25">
      <c r="A290" s="794" t="str">
        <f>'Vizsgaszerv adatai'!C$66</f>
        <v>Ál Péter</v>
      </c>
      <c r="B290" s="794"/>
      <c r="C290" s="109" t="str">
        <f>'Vizsgaszerv adatai'!C$68</f>
        <v>Kő Pál</v>
      </c>
      <c r="D290" s="794" t="str">
        <f>'Vizsgaszerv adatai'!C$70</f>
        <v>Ács Éva</v>
      </c>
      <c r="E290" s="794"/>
      <c r="F290" s="795" t="str">
        <f>'Vizsgaszerv adatai'!C$72</f>
        <v>Nagy Anikó</v>
      </c>
      <c r="G290" s="795"/>
      <c r="H290" s="795" t="str">
        <f>'Vizsgaszerv adatai'!C$74</f>
        <v>Szél Evelin</v>
      </c>
      <c r="I290" s="795"/>
    </row>
    <row r="291" spans="1:9" ht="10.5" customHeight="1" x14ac:dyDescent="0.25">
      <c r="A291" s="794" t="str">
        <f>'Vizsgaszerv adatai'!B$66</f>
        <v>vb. elnöke</v>
      </c>
      <c r="B291" s="794"/>
      <c r="C291" s="102" t="str">
        <f>'Vizsgaszerv adatai'!B$68</f>
        <v>vb. tagja</v>
      </c>
      <c r="D291" s="794" t="str">
        <f>'Vizsgaszerv adatai'!B$70</f>
        <v>vb. tagja</v>
      </c>
      <c r="E291" s="794"/>
      <c r="F291" s="795" t="str">
        <f>'Vizsgaszerv adatai'!B$72</f>
        <v>vb. tagja</v>
      </c>
      <c r="G291" s="795"/>
      <c r="H291" s="795" t="str">
        <f>'Vizsgaszerv adatai'!B$74</f>
        <v>jegyző</v>
      </c>
      <c r="I291" s="795"/>
    </row>
    <row r="294" spans="1:9" ht="12" customHeight="1" x14ac:dyDescent="0.25">
      <c r="A294" s="804" t="str">
        <f>IF('Vizsgaszerv adatai'!C$77="","",'Vizsgaszerv adatai'!C$77)</f>
        <v>Papp Pál</v>
      </c>
      <c r="B294" s="804"/>
      <c r="C294" s="110" t="str">
        <f>IF('Vizsgaszerv adatai'!C$79="","",'Vizsgaszerv adatai'!C$79)</f>
        <v/>
      </c>
      <c r="D294" s="803" t="str">
        <f>IF('Vizsgaszerv adatai'!C$81="","",'Vizsgaszerv adatai'!C$81)</f>
        <v/>
      </c>
      <c r="E294" s="803"/>
      <c r="F294" s="802" t="str">
        <f>IF('Vizsgaszerv adatai'!C$83="","",'Vizsgaszerv adatai'!C$83)</f>
        <v/>
      </c>
      <c r="G294" s="802"/>
      <c r="H294" s="802" t="str">
        <f>IF('Vizsgaszerv adatai'!C$85="","",'Vizsgaszerv adatai'!C$85)</f>
        <v/>
      </c>
      <c r="I294" s="802"/>
    </row>
    <row r="295" spans="1:9" ht="10.5" customHeight="1" x14ac:dyDescent="0.25">
      <c r="A295" s="802" t="str">
        <f>IF('Vizsgaszerv adatai'!C$77="","","szakértő")</f>
        <v>szakértő</v>
      </c>
      <c r="B295" s="802"/>
      <c r="C295" s="110" t="str">
        <f>IF('Vizsgaszerv adatai'!C$79="","","szakértő")</f>
        <v/>
      </c>
      <c r="D295" s="803" t="str">
        <f>IF('Vizsgaszerv adatai'!C$81="","","szakértő")</f>
        <v/>
      </c>
      <c r="E295" s="803"/>
      <c r="F295" s="802" t="str">
        <f>IF('Vizsgaszerv adatai'!C$83="","","szakértő")</f>
        <v/>
      </c>
      <c r="G295" s="802"/>
      <c r="H295" s="802" t="str">
        <f>IF('Vizsgaszerv adatai'!C$85="","","szakértő")</f>
        <v/>
      </c>
      <c r="I295" s="802"/>
    </row>
    <row r="296" spans="1:9" x14ac:dyDescent="0.25">
      <c r="A296" s="669" t="str">
        <f>A1</f>
        <v>Aranykalászos gazda      Szóbeli vizsga</v>
      </c>
      <c r="B296" s="669"/>
      <c r="C296" s="669"/>
      <c r="D296" s="669"/>
      <c r="E296" s="669"/>
      <c r="F296" s="669"/>
      <c r="G296" s="669"/>
      <c r="H296" s="669"/>
      <c r="I296" s="669"/>
    </row>
    <row r="297" spans="1:9" ht="30.75" customHeight="1" x14ac:dyDescent="0.25">
      <c r="A297" s="808" t="s">
        <v>7465</v>
      </c>
      <c r="B297" s="808"/>
      <c r="C297" s="809" t="str">
        <f>CONCATENATE('Vizsgaszerv adatai'!C$170,"  ",'Vizsgaszerv adatai'!C$172,"  ",'Vizsgaszerv adatai'!C$178,";  ",'Vizsgaszerv adatai'!C$180)</f>
        <v xml:space="preserve">Arany János Mezőgazdasági Iskola  1122 Budapest, Levendula út 25.  ;  </v>
      </c>
      <c r="D297" s="809"/>
      <c r="E297" s="809"/>
      <c r="F297" s="809"/>
      <c r="G297" s="809"/>
      <c r="H297" s="809"/>
      <c r="I297" s="809"/>
    </row>
    <row r="298" spans="1:9" ht="7.5" customHeight="1" x14ac:dyDescent="0.25">
      <c r="A298" s="733"/>
      <c r="B298" s="733"/>
    </row>
    <row r="299" spans="1:9" ht="27" customHeight="1" x14ac:dyDescent="0.25">
      <c r="A299" s="805" t="s">
        <v>7464</v>
      </c>
      <c r="B299" s="805"/>
      <c r="C299" s="806" t="str">
        <f>'Szakképesítés adatai'!B$68</f>
        <v>-</v>
      </c>
      <c r="D299" s="806"/>
      <c r="E299" s="806"/>
      <c r="F299" s="806"/>
      <c r="G299" s="806"/>
      <c r="H299" s="806"/>
      <c r="I299" s="806"/>
    </row>
    <row r="300" spans="1:9" x14ac:dyDescent="0.25">
      <c r="C300" s="806"/>
      <c r="D300" s="806"/>
      <c r="E300" s="806"/>
      <c r="F300" s="806"/>
      <c r="G300" s="806"/>
      <c r="H300" s="806"/>
      <c r="I300" s="806"/>
    </row>
    <row r="301" spans="1:9" x14ac:dyDescent="0.25">
      <c r="C301" s="806"/>
      <c r="D301" s="806"/>
      <c r="E301" s="806"/>
      <c r="F301" s="806"/>
      <c r="G301" s="806"/>
      <c r="H301" s="806"/>
      <c r="I301" s="806"/>
    </row>
    <row r="302" spans="1:9" x14ac:dyDescent="0.25">
      <c r="C302" s="806"/>
      <c r="D302" s="806"/>
      <c r="E302" s="806"/>
      <c r="F302" s="806"/>
      <c r="G302" s="806"/>
      <c r="H302" s="806"/>
      <c r="I302" s="806"/>
    </row>
    <row r="303" spans="1:9" x14ac:dyDescent="0.25">
      <c r="C303" s="806"/>
      <c r="D303" s="806"/>
      <c r="E303" s="806"/>
      <c r="F303" s="806"/>
      <c r="G303" s="806"/>
      <c r="H303" s="806"/>
      <c r="I303" s="806"/>
    </row>
    <row r="304" spans="1:9" x14ac:dyDescent="0.25">
      <c r="C304" s="806"/>
      <c r="D304" s="806"/>
      <c r="E304" s="806"/>
      <c r="F304" s="806"/>
      <c r="G304" s="806"/>
      <c r="H304" s="806"/>
      <c r="I304" s="806"/>
    </row>
    <row r="305" spans="1:17" x14ac:dyDescent="0.25">
      <c r="C305" s="806"/>
      <c r="D305" s="806"/>
      <c r="E305" s="806"/>
      <c r="F305" s="806"/>
      <c r="G305" s="806"/>
      <c r="H305" s="806"/>
      <c r="I305" s="806"/>
    </row>
    <row r="306" spans="1:17" x14ac:dyDescent="0.25">
      <c r="C306" s="806"/>
      <c r="D306" s="806"/>
      <c r="E306" s="806"/>
      <c r="F306" s="806"/>
      <c r="G306" s="806"/>
      <c r="H306" s="806"/>
      <c r="I306" s="806"/>
    </row>
    <row r="307" spans="1:17" ht="15" customHeight="1" x14ac:dyDescent="0.25">
      <c r="A307" s="807" t="s">
        <v>7500</v>
      </c>
      <c r="B307" s="807"/>
      <c r="C307" s="123" t="str">
        <f>'Szakképesítés adatai'!J$68</f>
        <v>-</v>
      </c>
      <c r="D307" s="120" t="s">
        <v>7501</v>
      </c>
      <c r="E307" s="123" t="str">
        <f>'Szakképesítés adatai'!K$68</f>
        <v>-</v>
      </c>
      <c r="F307" s="121" t="s">
        <v>7502</v>
      </c>
      <c r="G307" s="123" t="str">
        <f>'Szakképesítés adatai'!L$68</f>
        <v>-</v>
      </c>
      <c r="H307" s="122" t="s">
        <v>7503</v>
      </c>
      <c r="I307" s="124" t="str">
        <f>'Szakképesítés adatai'!M$68</f>
        <v>-</v>
      </c>
      <c r="K307" s="5">
        <f>IF(I307="-",0,I307)</f>
        <v>0</v>
      </c>
    </row>
    <row r="308" spans="1:17" ht="9" customHeight="1" thickBot="1" x14ac:dyDescent="0.3">
      <c r="A308" s="111"/>
      <c r="B308" s="111"/>
      <c r="C308" s="116"/>
      <c r="D308" s="112"/>
      <c r="E308" s="115"/>
      <c r="F308" s="102"/>
      <c r="G308" s="115"/>
      <c r="H308" s="113"/>
      <c r="I308" s="114"/>
    </row>
    <row r="309" spans="1:17" ht="24.75" thickBot="1" x14ac:dyDescent="0.3">
      <c r="A309" s="562" t="s">
        <v>7466</v>
      </c>
      <c r="B309" s="563" t="s">
        <v>7467</v>
      </c>
      <c r="C309" s="563" t="s">
        <v>7468</v>
      </c>
      <c r="D309" s="563" t="s">
        <v>7469</v>
      </c>
      <c r="E309" s="563" t="s">
        <v>7473</v>
      </c>
      <c r="F309" s="563" t="s">
        <v>7471</v>
      </c>
      <c r="G309" s="563" t="s">
        <v>7474</v>
      </c>
      <c r="H309" s="563" t="s">
        <v>7471</v>
      </c>
      <c r="I309" s="564" t="s">
        <v>7472</v>
      </c>
      <c r="J309" s="103"/>
      <c r="M309" s="86"/>
      <c r="N309" s="86"/>
      <c r="O309" s="105"/>
    </row>
    <row r="310" spans="1:17" ht="12.2" customHeight="1" x14ac:dyDescent="0.25">
      <c r="A310" s="433">
        <v>1</v>
      </c>
      <c r="B310" s="240" t="str">
        <f>IF(C$299="-","--",B15)</f>
        <v>--</v>
      </c>
      <c r="C310" s="240" t="str">
        <f>IF(C$299="-","--",C15)</f>
        <v>--</v>
      </c>
      <c r="D310" s="438" t="str">
        <f>IF(C$299="-","--",D15)</f>
        <v>--</v>
      </c>
      <c r="E310" s="438" t="str">
        <f>IF(C310="--","--",IF('Részletes oszt ív'!AU8="","",'Részletes oszt ív'!AU8))</f>
        <v>--</v>
      </c>
      <c r="F310" s="438" t="str">
        <f>IF(C310="--","--",IF('Részletes oszt ív'!AV8="","",'Részletes oszt ív'!AV8))</f>
        <v>--</v>
      </c>
      <c r="G310" s="438" t="str">
        <f>IF(C310="--","--",IF('Részletes oszt ív'!AW8="","",'Részletes oszt ív'!AW8))</f>
        <v>--</v>
      </c>
      <c r="H310" s="438" t="str">
        <f>IF(C310="--","--",IF('Részletes oszt ív'!AX8="","",'Részletes oszt ív'!AX8))</f>
        <v>--</v>
      </c>
      <c r="I310" s="238" t="str">
        <f>IF(C$299="-","--",IF(C310="--","--",IF(E310="","",IF(E310="n","nem vizsgázott",CONCATENATE(N310," (",M310,")")))))</f>
        <v>--</v>
      </c>
      <c r="K310" s="5">
        <f>IF(M310="",0,M310)</f>
        <v>0</v>
      </c>
      <c r="M310" s="26" t="str">
        <f>IF(F310="--","",IF(H310="",F310,ROUND(((F310+H310)/2),0)))</f>
        <v/>
      </c>
      <c r="N310" s="26" t="e">
        <f>IF(F310="","",VLOOKUP(M310,$P$15:$Q$19,2))</f>
        <v>#N/A</v>
      </c>
      <c r="O310" s="106"/>
      <c r="P310" s="26">
        <v>1</v>
      </c>
      <c r="Q310" s="26" t="s">
        <v>7475</v>
      </c>
    </row>
    <row r="311" spans="1:17" ht="12.2" customHeight="1" x14ac:dyDescent="0.25">
      <c r="A311" s="435">
        <v>2</v>
      </c>
      <c r="B311" s="117" t="str">
        <f t="shared" ref="B311:B344" si="32">IF(C$299="-","--",B16)</f>
        <v>--</v>
      </c>
      <c r="C311" s="117" t="str">
        <f t="shared" ref="C311:C344" si="33">IF(C$299="-","--",C16)</f>
        <v>--</v>
      </c>
      <c r="D311" s="440" t="str">
        <f t="shared" ref="D311:D344" si="34">IF(C$299="-","--",D16)</f>
        <v>--</v>
      </c>
      <c r="E311" s="437" t="str">
        <f>IF(C311="--","--",IF('Részletes oszt ív'!AU9="","",'Részletes oszt ív'!AU9))</f>
        <v>--</v>
      </c>
      <c r="F311" s="437" t="str">
        <f>IF(C311="--","--",IF('Részletes oszt ív'!AV9="","",'Részletes oszt ív'!AV9))</f>
        <v>--</v>
      </c>
      <c r="G311" s="437" t="str">
        <f>IF(C311="--","--",IF('Részletes oszt ív'!AW9="","",'Részletes oszt ív'!AW9))</f>
        <v>--</v>
      </c>
      <c r="H311" s="437" t="str">
        <f>IF(C311="--","--",IF('Részletes oszt ív'!AX9="","",'Részletes oszt ív'!AX9))</f>
        <v>--</v>
      </c>
      <c r="I311" s="239" t="str">
        <f t="shared" ref="I311:I344" si="35">IF(C$299="-","--",IF(C311="--","--",IF(E311="","",IF(E311="n","nem vizsgázott",CONCATENATE(N311," (",M311,")")))))</f>
        <v>--</v>
      </c>
      <c r="K311" s="5">
        <f t="shared" ref="K311:K344" si="36">IF(M311="",0,M311)</f>
        <v>0</v>
      </c>
      <c r="M311" s="334" t="str">
        <f t="shared" ref="M311:M344" si="37">IF(F311="--","",IF(H311="",F311,ROUND(((F311+H311)/2),0)))</f>
        <v/>
      </c>
      <c r="N311" s="26" t="e">
        <f t="shared" ref="N311:N344" si="38">IF(F311="","",VLOOKUP(M311,$P$15:$Q$19,2))</f>
        <v>#N/A</v>
      </c>
      <c r="O311" s="106"/>
      <c r="P311" s="26">
        <v>2</v>
      </c>
      <c r="Q311" s="26" t="s">
        <v>7476</v>
      </c>
    </row>
    <row r="312" spans="1:17" ht="12.2" customHeight="1" x14ac:dyDescent="0.25">
      <c r="A312" s="435">
        <v>3</v>
      </c>
      <c r="B312" s="117" t="str">
        <f t="shared" si="32"/>
        <v>--</v>
      </c>
      <c r="C312" s="117" t="str">
        <f t="shared" si="33"/>
        <v>--</v>
      </c>
      <c r="D312" s="440" t="str">
        <f t="shared" si="34"/>
        <v>--</v>
      </c>
      <c r="E312" s="437" t="str">
        <f>IF(C312="--","--",IF('Részletes oszt ív'!AU10="","",'Részletes oszt ív'!AU10))</f>
        <v>--</v>
      </c>
      <c r="F312" s="437" t="str">
        <f>IF(C312="--","--",IF('Részletes oszt ív'!AV10="","",'Részletes oszt ív'!AV10))</f>
        <v>--</v>
      </c>
      <c r="G312" s="437" t="str">
        <f>IF(C312="--","--",IF('Részletes oszt ív'!AW10="","",'Részletes oszt ív'!AW10))</f>
        <v>--</v>
      </c>
      <c r="H312" s="437" t="str">
        <f>IF(C312="--","--",IF('Részletes oszt ív'!AX10="","",'Részletes oszt ív'!AX10))</f>
        <v>--</v>
      </c>
      <c r="I312" s="239" t="str">
        <f t="shared" si="35"/>
        <v>--</v>
      </c>
      <c r="K312" s="5">
        <f t="shared" si="36"/>
        <v>0</v>
      </c>
      <c r="M312" s="334" t="str">
        <f t="shared" si="37"/>
        <v/>
      </c>
      <c r="N312" s="26" t="e">
        <f t="shared" si="38"/>
        <v>#N/A</v>
      </c>
      <c r="O312" s="106"/>
      <c r="P312" s="26">
        <v>3</v>
      </c>
      <c r="Q312" s="26" t="s">
        <v>7477</v>
      </c>
    </row>
    <row r="313" spans="1:17" ht="12.2" customHeight="1" x14ac:dyDescent="0.25">
      <c r="A313" s="435">
        <v>4</v>
      </c>
      <c r="B313" s="117" t="str">
        <f t="shared" si="32"/>
        <v>--</v>
      </c>
      <c r="C313" s="117" t="str">
        <f t="shared" si="33"/>
        <v>--</v>
      </c>
      <c r="D313" s="440" t="str">
        <f t="shared" si="34"/>
        <v>--</v>
      </c>
      <c r="E313" s="437" t="str">
        <f>IF(C313="--","--",IF('Részletes oszt ív'!AU11="","",'Részletes oszt ív'!AU11))</f>
        <v>--</v>
      </c>
      <c r="F313" s="437" t="str">
        <f>IF(C313="--","--",IF('Részletes oszt ív'!AV11="","",'Részletes oszt ív'!AV11))</f>
        <v>--</v>
      </c>
      <c r="G313" s="437" t="str">
        <f>IF(C313="--","--",IF('Részletes oszt ív'!AW11="","",'Részletes oszt ív'!AW11))</f>
        <v>--</v>
      </c>
      <c r="H313" s="437" t="str">
        <f>IF(C313="--","--",IF('Részletes oszt ív'!AX11="","",'Részletes oszt ív'!AX11))</f>
        <v>--</v>
      </c>
      <c r="I313" s="239" t="str">
        <f t="shared" si="35"/>
        <v>--</v>
      </c>
      <c r="K313" s="5">
        <f t="shared" si="36"/>
        <v>0</v>
      </c>
      <c r="M313" s="334" t="str">
        <f t="shared" si="37"/>
        <v/>
      </c>
      <c r="N313" s="26" t="e">
        <f t="shared" si="38"/>
        <v>#N/A</v>
      </c>
      <c r="O313" s="106"/>
      <c r="P313" s="26">
        <v>4</v>
      </c>
      <c r="Q313" s="26" t="s">
        <v>7478</v>
      </c>
    </row>
    <row r="314" spans="1:17" ht="12.2" customHeight="1" x14ac:dyDescent="0.25">
      <c r="A314" s="435">
        <v>5</v>
      </c>
      <c r="B314" s="117" t="str">
        <f t="shared" si="32"/>
        <v>--</v>
      </c>
      <c r="C314" s="117" t="str">
        <f t="shared" si="33"/>
        <v>--</v>
      </c>
      <c r="D314" s="440" t="str">
        <f t="shared" si="34"/>
        <v>--</v>
      </c>
      <c r="E314" s="437" t="str">
        <f>IF(C314="--","--",IF('Részletes oszt ív'!AU12="","",'Részletes oszt ív'!AU12))</f>
        <v>--</v>
      </c>
      <c r="F314" s="437" t="str">
        <f>IF(C314="--","--",IF('Részletes oszt ív'!AV12="","",'Részletes oszt ív'!AV12))</f>
        <v>--</v>
      </c>
      <c r="G314" s="437" t="str">
        <f>IF(C314="--","--",IF('Részletes oszt ív'!AW12="","",'Részletes oszt ív'!AW12))</f>
        <v>--</v>
      </c>
      <c r="H314" s="437" t="str">
        <f>IF(C314="--","--",IF('Részletes oszt ív'!AX12="","",'Részletes oszt ív'!AX12))</f>
        <v>--</v>
      </c>
      <c r="I314" s="239" t="str">
        <f t="shared" si="35"/>
        <v>--</v>
      </c>
      <c r="K314" s="5">
        <f t="shared" si="36"/>
        <v>0</v>
      </c>
      <c r="M314" s="334" t="str">
        <f t="shared" si="37"/>
        <v/>
      </c>
      <c r="N314" s="86" t="e">
        <f t="shared" si="38"/>
        <v>#N/A</v>
      </c>
      <c r="O314" s="106"/>
      <c r="P314" s="26">
        <v>5</v>
      </c>
      <c r="Q314" s="26" t="s">
        <v>7479</v>
      </c>
    </row>
    <row r="315" spans="1:17" ht="12.2" customHeight="1" x14ac:dyDescent="0.25">
      <c r="A315" s="435">
        <v>6</v>
      </c>
      <c r="B315" s="117" t="str">
        <f t="shared" si="32"/>
        <v>--</v>
      </c>
      <c r="C315" s="117" t="str">
        <f t="shared" si="33"/>
        <v>--</v>
      </c>
      <c r="D315" s="440" t="str">
        <f t="shared" si="34"/>
        <v>--</v>
      </c>
      <c r="E315" s="437" t="str">
        <f>IF(C315="--","--",IF('Részletes oszt ív'!AU13="","",'Részletes oszt ív'!AU13))</f>
        <v>--</v>
      </c>
      <c r="F315" s="437" t="str">
        <f>IF(C315="--","--",IF('Részletes oszt ív'!AV13="","",'Részletes oszt ív'!AV13))</f>
        <v>--</v>
      </c>
      <c r="G315" s="437" t="str">
        <f>IF(C315="--","--",IF('Részletes oszt ív'!AW13="","",'Részletes oszt ív'!AW13))</f>
        <v>--</v>
      </c>
      <c r="H315" s="437" t="str">
        <f>IF(C315="--","--",IF('Részletes oszt ív'!AX13="","",'Részletes oszt ív'!AX13))</f>
        <v>--</v>
      </c>
      <c r="I315" s="239" t="str">
        <f t="shared" si="35"/>
        <v>--</v>
      </c>
      <c r="K315" s="5">
        <f t="shared" si="36"/>
        <v>0</v>
      </c>
      <c r="M315" s="334" t="str">
        <f t="shared" si="37"/>
        <v/>
      </c>
      <c r="N315" s="86" t="e">
        <f t="shared" si="38"/>
        <v>#N/A</v>
      </c>
      <c r="O315" s="104"/>
    </row>
    <row r="316" spans="1:17" ht="12.2" customHeight="1" x14ac:dyDescent="0.25">
      <c r="A316" s="435">
        <v>7</v>
      </c>
      <c r="B316" s="117" t="str">
        <f t="shared" si="32"/>
        <v>--</v>
      </c>
      <c r="C316" s="117" t="str">
        <f t="shared" si="33"/>
        <v>--</v>
      </c>
      <c r="D316" s="440" t="str">
        <f t="shared" si="34"/>
        <v>--</v>
      </c>
      <c r="E316" s="437" t="str">
        <f>IF(C316="--","--",IF('Részletes oszt ív'!AU14="","",'Részletes oszt ív'!AU14))</f>
        <v>--</v>
      </c>
      <c r="F316" s="437" t="str">
        <f>IF(C316="--","--",IF('Részletes oszt ív'!AV14="","",'Részletes oszt ív'!AV14))</f>
        <v>--</v>
      </c>
      <c r="G316" s="437" t="str">
        <f>IF(C316="--","--",IF('Részletes oszt ív'!AW14="","",'Részletes oszt ív'!AW14))</f>
        <v>--</v>
      </c>
      <c r="H316" s="437" t="str">
        <f>IF(C316="--","--",IF('Részletes oszt ív'!AX14="","",'Részletes oszt ív'!AX14))</f>
        <v>--</v>
      </c>
      <c r="I316" s="239" t="str">
        <f t="shared" si="35"/>
        <v>--</v>
      </c>
      <c r="K316" s="5">
        <f t="shared" si="36"/>
        <v>0</v>
      </c>
      <c r="M316" s="334" t="str">
        <f t="shared" si="37"/>
        <v/>
      </c>
      <c r="N316" s="86" t="e">
        <f t="shared" si="38"/>
        <v>#N/A</v>
      </c>
      <c r="O316" s="104"/>
    </row>
    <row r="317" spans="1:17" ht="12.2" customHeight="1" x14ac:dyDescent="0.25">
      <c r="A317" s="435">
        <v>8</v>
      </c>
      <c r="B317" s="117" t="str">
        <f t="shared" si="32"/>
        <v>--</v>
      </c>
      <c r="C317" s="117" t="str">
        <f t="shared" si="33"/>
        <v>--</v>
      </c>
      <c r="D317" s="440" t="str">
        <f t="shared" si="34"/>
        <v>--</v>
      </c>
      <c r="E317" s="437" t="str">
        <f>IF(C317="--","--",IF('Részletes oszt ív'!AU15="","",'Részletes oszt ív'!AU15))</f>
        <v>--</v>
      </c>
      <c r="F317" s="437" t="str">
        <f>IF(C317="--","--",IF('Részletes oszt ív'!AV15="","",'Részletes oszt ív'!AV15))</f>
        <v>--</v>
      </c>
      <c r="G317" s="437" t="str">
        <f>IF(C317="--","--",IF('Részletes oszt ív'!AW15="","",'Részletes oszt ív'!AW15))</f>
        <v>--</v>
      </c>
      <c r="H317" s="437" t="str">
        <f>IF(C317="--","--",IF('Részletes oszt ív'!AX15="","",'Részletes oszt ív'!AX15))</f>
        <v>--</v>
      </c>
      <c r="I317" s="239" t="str">
        <f t="shared" si="35"/>
        <v>--</v>
      </c>
      <c r="K317" s="5">
        <f t="shared" si="36"/>
        <v>0</v>
      </c>
      <c r="M317" s="334" t="str">
        <f t="shared" si="37"/>
        <v/>
      </c>
      <c r="N317" s="86" t="e">
        <f t="shared" si="38"/>
        <v>#N/A</v>
      </c>
      <c r="O317" s="104"/>
    </row>
    <row r="318" spans="1:17" ht="12.2" customHeight="1" x14ac:dyDescent="0.25">
      <c r="A318" s="435">
        <v>9</v>
      </c>
      <c r="B318" s="117" t="str">
        <f t="shared" si="32"/>
        <v>--</v>
      </c>
      <c r="C318" s="117" t="str">
        <f t="shared" si="33"/>
        <v>--</v>
      </c>
      <c r="D318" s="440" t="str">
        <f t="shared" si="34"/>
        <v>--</v>
      </c>
      <c r="E318" s="437" t="str">
        <f>IF(C318="--","--",IF('Részletes oszt ív'!AU16="","",'Részletes oszt ív'!AU16))</f>
        <v>--</v>
      </c>
      <c r="F318" s="437" t="str">
        <f>IF(C318="--","--",IF('Részletes oszt ív'!AV16="","",'Részletes oszt ív'!AV16))</f>
        <v>--</v>
      </c>
      <c r="G318" s="437" t="str">
        <f>IF(C318="--","--",IF('Részletes oszt ív'!AW16="","",'Részletes oszt ív'!AW16))</f>
        <v>--</v>
      </c>
      <c r="H318" s="437" t="str">
        <f>IF(C318="--","--",IF('Részletes oszt ív'!AX16="","",'Részletes oszt ív'!AX16))</f>
        <v>--</v>
      </c>
      <c r="I318" s="239" t="str">
        <f t="shared" si="35"/>
        <v>--</v>
      </c>
      <c r="K318" s="5">
        <f t="shared" si="36"/>
        <v>0</v>
      </c>
      <c r="M318" s="334" t="str">
        <f t="shared" si="37"/>
        <v/>
      </c>
      <c r="N318" s="86" t="e">
        <f t="shared" si="38"/>
        <v>#N/A</v>
      </c>
      <c r="O318" s="104"/>
    </row>
    <row r="319" spans="1:17" ht="12.2" customHeight="1" x14ac:dyDescent="0.25">
      <c r="A319" s="435">
        <v>10</v>
      </c>
      <c r="B319" s="117" t="str">
        <f t="shared" si="32"/>
        <v>--</v>
      </c>
      <c r="C319" s="117" t="str">
        <f t="shared" si="33"/>
        <v>--</v>
      </c>
      <c r="D319" s="440" t="str">
        <f t="shared" si="34"/>
        <v>--</v>
      </c>
      <c r="E319" s="437" t="str">
        <f>IF(C319="--","--",IF('Részletes oszt ív'!AU17="","",'Részletes oszt ív'!AU17))</f>
        <v>--</v>
      </c>
      <c r="F319" s="437" t="str">
        <f>IF(C319="--","--",IF('Részletes oszt ív'!AV17="","",'Részletes oszt ív'!AV17))</f>
        <v>--</v>
      </c>
      <c r="G319" s="437" t="str">
        <f>IF(C319="--","--",IF('Részletes oszt ív'!AW17="","",'Részletes oszt ív'!AW17))</f>
        <v>--</v>
      </c>
      <c r="H319" s="437" t="str">
        <f>IF(C319="--","--",IF('Részletes oszt ív'!AX17="","",'Részletes oszt ív'!AX17))</f>
        <v>--</v>
      </c>
      <c r="I319" s="239" t="str">
        <f t="shared" si="35"/>
        <v>--</v>
      </c>
      <c r="K319" s="5">
        <f t="shared" si="36"/>
        <v>0</v>
      </c>
      <c r="M319" s="334" t="str">
        <f t="shared" si="37"/>
        <v/>
      </c>
      <c r="N319" s="86" t="e">
        <f t="shared" si="38"/>
        <v>#N/A</v>
      </c>
      <c r="O319" s="104"/>
    </row>
    <row r="320" spans="1:17" ht="12.2" customHeight="1" x14ac:dyDescent="0.25">
      <c r="A320" s="435">
        <v>11</v>
      </c>
      <c r="B320" s="117" t="str">
        <f t="shared" si="32"/>
        <v>--</v>
      </c>
      <c r="C320" s="117" t="str">
        <f t="shared" si="33"/>
        <v>--</v>
      </c>
      <c r="D320" s="440" t="str">
        <f t="shared" si="34"/>
        <v>--</v>
      </c>
      <c r="E320" s="437" t="str">
        <f>IF(C320="--","--",IF('Részletes oszt ív'!AU18="","",'Részletes oszt ív'!AU18))</f>
        <v>--</v>
      </c>
      <c r="F320" s="437" t="str">
        <f>IF(C320="--","--",IF('Részletes oszt ív'!AV18="","",'Részletes oszt ív'!AV18))</f>
        <v>--</v>
      </c>
      <c r="G320" s="437" t="str">
        <f>IF(C320="--","--",IF('Részletes oszt ív'!AW18="","",'Részletes oszt ív'!AW18))</f>
        <v>--</v>
      </c>
      <c r="H320" s="437" t="str">
        <f>IF(C320="--","--",IF('Részletes oszt ív'!AX18="","",'Részletes oszt ív'!AX18))</f>
        <v>--</v>
      </c>
      <c r="I320" s="239" t="str">
        <f t="shared" si="35"/>
        <v>--</v>
      </c>
      <c r="K320" s="5">
        <f t="shared" si="36"/>
        <v>0</v>
      </c>
      <c r="M320" s="334" t="str">
        <f t="shared" si="37"/>
        <v/>
      </c>
      <c r="N320" s="86" t="e">
        <f t="shared" si="38"/>
        <v>#N/A</v>
      </c>
      <c r="O320" s="104"/>
    </row>
    <row r="321" spans="1:15" ht="12.2" customHeight="1" x14ac:dyDescent="0.25">
      <c r="A321" s="435">
        <v>12</v>
      </c>
      <c r="B321" s="117" t="str">
        <f t="shared" si="32"/>
        <v>--</v>
      </c>
      <c r="C321" s="117" t="str">
        <f t="shared" si="33"/>
        <v>--</v>
      </c>
      <c r="D321" s="440" t="str">
        <f t="shared" si="34"/>
        <v>--</v>
      </c>
      <c r="E321" s="437" t="str">
        <f>IF(C321="--","--",IF('Részletes oszt ív'!AU19="","",'Részletes oszt ív'!AU19))</f>
        <v>--</v>
      </c>
      <c r="F321" s="437" t="str">
        <f>IF(C321="--","--",IF('Részletes oszt ív'!AV19="","",'Részletes oszt ív'!AV19))</f>
        <v>--</v>
      </c>
      <c r="G321" s="437" t="str">
        <f>IF(C321="--","--",IF('Részletes oszt ív'!AW19="","",'Részletes oszt ív'!AW19))</f>
        <v>--</v>
      </c>
      <c r="H321" s="437" t="str">
        <f>IF(C321="--","--",IF('Részletes oszt ív'!AX19="","",'Részletes oszt ív'!AX19))</f>
        <v>--</v>
      </c>
      <c r="I321" s="239" t="str">
        <f t="shared" si="35"/>
        <v>--</v>
      </c>
      <c r="K321" s="5">
        <f t="shared" si="36"/>
        <v>0</v>
      </c>
      <c r="M321" s="334" t="str">
        <f t="shared" si="37"/>
        <v/>
      </c>
      <c r="N321" s="86" t="e">
        <f t="shared" si="38"/>
        <v>#N/A</v>
      </c>
      <c r="O321" s="104"/>
    </row>
    <row r="322" spans="1:15" ht="12.2" customHeight="1" x14ac:dyDescent="0.25">
      <c r="A322" s="435">
        <v>13</v>
      </c>
      <c r="B322" s="117" t="str">
        <f t="shared" si="32"/>
        <v>--</v>
      </c>
      <c r="C322" s="117" t="str">
        <f t="shared" si="33"/>
        <v>--</v>
      </c>
      <c r="D322" s="440" t="str">
        <f t="shared" si="34"/>
        <v>--</v>
      </c>
      <c r="E322" s="437" t="str">
        <f>IF(C322="--","--",IF('Részletes oszt ív'!AU20="","",'Részletes oszt ív'!AU20))</f>
        <v>--</v>
      </c>
      <c r="F322" s="437" t="str">
        <f>IF(C322="--","--",IF('Részletes oszt ív'!AV20="","",'Részletes oszt ív'!AV20))</f>
        <v>--</v>
      </c>
      <c r="G322" s="437" t="str">
        <f>IF(C322="--","--",IF('Részletes oszt ív'!AW20="","",'Részletes oszt ív'!AW20))</f>
        <v>--</v>
      </c>
      <c r="H322" s="437" t="str">
        <f>IF(C322="--","--",IF('Részletes oszt ív'!AX20="","",'Részletes oszt ív'!AX20))</f>
        <v>--</v>
      </c>
      <c r="I322" s="239" t="str">
        <f t="shared" si="35"/>
        <v>--</v>
      </c>
      <c r="K322" s="5">
        <f t="shared" si="36"/>
        <v>0</v>
      </c>
      <c r="M322" s="334" t="str">
        <f t="shared" si="37"/>
        <v/>
      </c>
      <c r="N322" s="86" t="e">
        <f t="shared" si="38"/>
        <v>#N/A</v>
      </c>
      <c r="O322" s="104"/>
    </row>
    <row r="323" spans="1:15" ht="12.2" customHeight="1" x14ac:dyDescent="0.25">
      <c r="A323" s="435">
        <v>14</v>
      </c>
      <c r="B323" s="117" t="str">
        <f t="shared" si="32"/>
        <v>--</v>
      </c>
      <c r="C323" s="117" t="str">
        <f t="shared" si="33"/>
        <v>--</v>
      </c>
      <c r="D323" s="440" t="str">
        <f t="shared" si="34"/>
        <v>--</v>
      </c>
      <c r="E323" s="437" t="str">
        <f>IF(C323="--","--",IF('Részletes oszt ív'!AU21="","",'Részletes oszt ív'!AU21))</f>
        <v>--</v>
      </c>
      <c r="F323" s="437" t="str">
        <f>IF(C323="--","--",IF('Részletes oszt ív'!AV21="","",'Részletes oszt ív'!AV21))</f>
        <v>--</v>
      </c>
      <c r="G323" s="437" t="str">
        <f>IF(C323="--","--",IF('Részletes oszt ív'!AW21="","",'Részletes oszt ív'!AW21))</f>
        <v>--</v>
      </c>
      <c r="H323" s="437" t="str">
        <f>IF(C323="--","--",IF('Részletes oszt ív'!AX21="","",'Részletes oszt ív'!AX21))</f>
        <v>--</v>
      </c>
      <c r="I323" s="239" t="str">
        <f t="shared" si="35"/>
        <v>--</v>
      </c>
      <c r="K323" s="5">
        <f t="shared" si="36"/>
        <v>0</v>
      </c>
      <c r="M323" s="334" t="str">
        <f t="shared" si="37"/>
        <v/>
      </c>
      <c r="N323" s="86" t="e">
        <f t="shared" si="38"/>
        <v>#N/A</v>
      </c>
      <c r="O323" s="104"/>
    </row>
    <row r="324" spans="1:15" ht="12.2" customHeight="1" x14ac:dyDescent="0.25">
      <c r="A324" s="435">
        <v>15</v>
      </c>
      <c r="B324" s="117" t="str">
        <f t="shared" si="32"/>
        <v>--</v>
      </c>
      <c r="C324" s="117" t="str">
        <f t="shared" si="33"/>
        <v>--</v>
      </c>
      <c r="D324" s="440" t="str">
        <f t="shared" si="34"/>
        <v>--</v>
      </c>
      <c r="E324" s="437" t="str">
        <f>IF(C324="--","--",IF('Részletes oszt ív'!AU22="","",'Részletes oszt ív'!AU22))</f>
        <v>--</v>
      </c>
      <c r="F324" s="437" t="str">
        <f>IF(C324="--","--",IF('Részletes oszt ív'!AV22="","",'Részletes oszt ív'!AV22))</f>
        <v>--</v>
      </c>
      <c r="G324" s="437" t="str">
        <f>IF(C324="--","--",IF('Részletes oszt ív'!AW22="","",'Részletes oszt ív'!AW22))</f>
        <v>--</v>
      </c>
      <c r="H324" s="437" t="str">
        <f>IF(C324="--","--",IF('Részletes oszt ív'!AX22="","",'Részletes oszt ív'!AX22))</f>
        <v>--</v>
      </c>
      <c r="I324" s="239" t="str">
        <f t="shared" si="35"/>
        <v>--</v>
      </c>
      <c r="K324" s="5">
        <f t="shared" si="36"/>
        <v>0</v>
      </c>
      <c r="M324" s="334" t="str">
        <f t="shared" si="37"/>
        <v/>
      </c>
      <c r="N324" s="86" t="e">
        <f t="shared" si="38"/>
        <v>#N/A</v>
      </c>
      <c r="O324" s="104"/>
    </row>
    <row r="325" spans="1:15" ht="12.2" customHeight="1" x14ac:dyDescent="0.25">
      <c r="A325" s="435">
        <v>16</v>
      </c>
      <c r="B325" s="117" t="str">
        <f t="shared" si="32"/>
        <v>--</v>
      </c>
      <c r="C325" s="117" t="str">
        <f t="shared" si="33"/>
        <v>--</v>
      </c>
      <c r="D325" s="440" t="str">
        <f t="shared" si="34"/>
        <v>--</v>
      </c>
      <c r="E325" s="437" t="str">
        <f>IF(C325="--","--",IF('Részletes oszt ív'!AU23="","",'Részletes oszt ív'!AU23))</f>
        <v>--</v>
      </c>
      <c r="F325" s="437" t="str">
        <f>IF(C325="--","--",IF('Részletes oszt ív'!AV23="","",'Részletes oszt ív'!AV23))</f>
        <v>--</v>
      </c>
      <c r="G325" s="437" t="str">
        <f>IF(C325="--","--",IF('Részletes oszt ív'!AW23="","",'Részletes oszt ív'!AW23))</f>
        <v>--</v>
      </c>
      <c r="H325" s="437" t="str">
        <f>IF(C325="--","--",IF('Részletes oszt ív'!AX23="","",'Részletes oszt ív'!AX23))</f>
        <v>--</v>
      </c>
      <c r="I325" s="239" t="str">
        <f t="shared" si="35"/>
        <v>--</v>
      </c>
      <c r="K325" s="5">
        <f t="shared" si="36"/>
        <v>0</v>
      </c>
      <c r="M325" s="334" t="str">
        <f t="shared" si="37"/>
        <v/>
      </c>
      <c r="N325" s="86" t="e">
        <f t="shared" si="38"/>
        <v>#N/A</v>
      </c>
      <c r="O325" s="104"/>
    </row>
    <row r="326" spans="1:15" ht="12.2" customHeight="1" x14ac:dyDescent="0.25">
      <c r="A326" s="435">
        <v>17</v>
      </c>
      <c r="B326" s="117" t="str">
        <f t="shared" si="32"/>
        <v>--</v>
      </c>
      <c r="C326" s="117" t="str">
        <f t="shared" si="33"/>
        <v>--</v>
      </c>
      <c r="D326" s="440" t="str">
        <f t="shared" si="34"/>
        <v>--</v>
      </c>
      <c r="E326" s="437" t="str">
        <f>IF(C326="--","--",IF('Részletes oszt ív'!AU24="","",'Részletes oszt ív'!AU24))</f>
        <v>--</v>
      </c>
      <c r="F326" s="437" t="str">
        <f>IF(C326="--","--",IF('Részletes oszt ív'!AV24="","",'Részletes oszt ív'!AV24))</f>
        <v>--</v>
      </c>
      <c r="G326" s="437" t="str">
        <f>IF(C326="--","--",IF('Részletes oszt ív'!AW24="","",'Részletes oszt ív'!AW24))</f>
        <v>--</v>
      </c>
      <c r="H326" s="437" t="str">
        <f>IF(C326="--","--",IF('Részletes oszt ív'!AX24="","",'Részletes oszt ív'!AX24))</f>
        <v>--</v>
      </c>
      <c r="I326" s="239" t="str">
        <f t="shared" si="35"/>
        <v>--</v>
      </c>
      <c r="K326" s="5">
        <f t="shared" si="36"/>
        <v>0</v>
      </c>
      <c r="M326" s="334" t="str">
        <f t="shared" si="37"/>
        <v/>
      </c>
      <c r="N326" s="86" t="e">
        <f t="shared" si="38"/>
        <v>#N/A</v>
      </c>
      <c r="O326" s="104"/>
    </row>
    <row r="327" spans="1:15" ht="12.2" customHeight="1" x14ac:dyDescent="0.25">
      <c r="A327" s="435">
        <v>18</v>
      </c>
      <c r="B327" s="117" t="str">
        <f t="shared" si="32"/>
        <v>--</v>
      </c>
      <c r="C327" s="117" t="str">
        <f t="shared" si="33"/>
        <v>--</v>
      </c>
      <c r="D327" s="440" t="str">
        <f t="shared" si="34"/>
        <v>--</v>
      </c>
      <c r="E327" s="437" t="str">
        <f>IF(C327="--","--",IF('Részletes oszt ív'!AU25="","",'Részletes oszt ív'!AU25))</f>
        <v>--</v>
      </c>
      <c r="F327" s="437" t="str">
        <f>IF(C327="--","--",IF('Részletes oszt ív'!AV25="","",'Részletes oszt ív'!AV25))</f>
        <v>--</v>
      </c>
      <c r="G327" s="437" t="str">
        <f>IF(C327="--","--",IF('Részletes oszt ív'!AW25="","",'Részletes oszt ív'!AW25))</f>
        <v>--</v>
      </c>
      <c r="H327" s="437" t="str">
        <f>IF(C327="--","--",IF('Részletes oszt ív'!AX25="","",'Részletes oszt ív'!AX25))</f>
        <v>--</v>
      </c>
      <c r="I327" s="239" t="str">
        <f t="shared" si="35"/>
        <v>--</v>
      </c>
      <c r="K327" s="5">
        <f t="shared" si="36"/>
        <v>0</v>
      </c>
      <c r="M327" s="334" t="str">
        <f t="shared" si="37"/>
        <v/>
      </c>
      <c r="N327" s="86" t="e">
        <f t="shared" si="38"/>
        <v>#N/A</v>
      </c>
      <c r="O327" s="104"/>
    </row>
    <row r="328" spans="1:15" ht="12.2" customHeight="1" x14ac:dyDescent="0.25">
      <c r="A328" s="435">
        <v>19</v>
      </c>
      <c r="B328" s="117" t="str">
        <f t="shared" si="32"/>
        <v>--</v>
      </c>
      <c r="C328" s="117" t="str">
        <f t="shared" si="33"/>
        <v>--</v>
      </c>
      <c r="D328" s="440" t="str">
        <f t="shared" si="34"/>
        <v>--</v>
      </c>
      <c r="E328" s="437" t="str">
        <f>IF(C328="--","--",IF('Részletes oszt ív'!AU26="","",'Részletes oszt ív'!AU26))</f>
        <v>--</v>
      </c>
      <c r="F328" s="437" t="str">
        <f>IF(C328="--","--",IF('Részletes oszt ív'!AV26="","",'Részletes oszt ív'!AV26))</f>
        <v>--</v>
      </c>
      <c r="G328" s="437" t="str">
        <f>IF(C328="--","--",IF('Részletes oszt ív'!AW26="","",'Részletes oszt ív'!AW26))</f>
        <v>--</v>
      </c>
      <c r="H328" s="437" t="str">
        <f>IF(C328="--","--",IF('Részletes oszt ív'!AX26="","",'Részletes oszt ív'!AX26))</f>
        <v>--</v>
      </c>
      <c r="I328" s="239" t="str">
        <f t="shared" si="35"/>
        <v>--</v>
      </c>
      <c r="K328" s="5">
        <f t="shared" si="36"/>
        <v>0</v>
      </c>
      <c r="M328" s="334" t="str">
        <f t="shared" si="37"/>
        <v/>
      </c>
      <c r="N328" s="86" t="e">
        <f t="shared" si="38"/>
        <v>#N/A</v>
      </c>
      <c r="O328" s="104"/>
    </row>
    <row r="329" spans="1:15" ht="12.2" customHeight="1" x14ac:dyDescent="0.25">
      <c r="A329" s="435">
        <v>20</v>
      </c>
      <c r="B329" s="117" t="str">
        <f t="shared" si="32"/>
        <v>--</v>
      </c>
      <c r="C329" s="117" t="str">
        <f t="shared" si="33"/>
        <v>--</v>
      </c>
      <c r="D329" s="440" t="str">
        <f t="shared" si="34"/>
        <v>--</v>
      </c>
      <c r="E329" s="437" t="str">
        <f>IF(C329="--","--",IF('Részletes oszt ív'!AU27="","",'Részletes oszt ív'!AU27))</f>
        <v>--</v>
      </c>
      <c r="F329" s="437" t="str">
        <f>IF(C329="--","--",IF('Részletes oszt ív'!AV27="","",'Részletes oszt ív'!AV27))</f>
        <v>--</v>
      </c>
      <c r="G329" s="437" t="str">
        <f>IF(C329="--","--",IF('Részletes oszt ív'!AW27="","",'Részletes oszt ív'!AW27))</f>
        <v>--</v>
      </c>
      <c r="H329" s="437" t="str">
        <f>IF(C329="--","--",IF('Részletes oszt ív'!AX27="","",'Részletes oszt ív'!AX27))</f>
        <v>--</v>
      </c>
      <c r="I329" s="239" t="str">
        <f t="shared" si="35"/>
        <v>--</v>
      </c>
      <c r="K329" s="5">
        <f t="shared" si="36"/>
        <v>0</v>
      </c>
      <c r="M329" s="334" t="str">
        <f t="shared" si="37"/>
        <v/>
      </c>
      <c r="N329" s="86" t="e">
        <f t="shared" si="38"/>
        <v>#N/A</v>
      </c>
      <c r="O329" s="104"/>
    </row>
    <row r="330" spans="1:15" ht="12.2" customHeight="1" x14ac:dyDescent="0.25">
      <c r="A330" s="435">
        <v>21</v>
      </c>
      <c r="B330" s="117" t="str">
        <f t="shared" si="32"/>
        <v>--</v>
      </c>
      <c r="C330" s="117" t="str">
        <f t="shared" si="33"/>
        <v>--</v>
      </c>
      <c r="D330" s="440" t="str">
        <f t="shared" si="34"/>
        <v>--</v>
      </c>
      <c r="E330" s="437" t="str">
        <f>IF(C330="--","--",IF('Részletes oszt ív'!AU28="","",'Részletes oszt ív'!AU28))</f>
        <v>--</v>
      </c>
      <c r="F330" s="437" t="str">
        <f>IF(C330="--","--",IF('Részletes oszt ív'!AV28="","",'Részletes oszt ív'!AV28))</f>
        <v>--</v>
      </c>
      <c r="G330" s="437" t="str">
        <f>IF(C330="--","--",IF('Részletes oszt ív'!AW28="","",'Részletes oszt ív'!AW28))</f>
        <v>--</v>
      </c>
      <c r="H330" s="437" t="str">
        <f>IF(C330="--","--",IF('Részletes oszt ív'!AX28="","",'Részletes oszt ív'!AX28))</f>
        <v>--</v>
      </c>
      <c r="I330" s="239" t="str">
        <f t="shared" si="35"/>
        <v>--</v>
      </c>
      <c r="K330" s="5">
        <f t="shared" si="36"/>
        <v>0</v>
      </c>
      <c r="M330" s="334" t="str">
        <f t="shared" si="37"/>
        <v/>
      </c>
      <c r="N330" s="86" t="e">
        <f t="shared" si="38"/>
        <v>#N/A</v>
      </c>
      <c r="O330" s="104"/>
    </row>
    <row r="331" spans="1:15" ht="12.2" customHeight="1" x14ac:dyDescent="0.25">
      <c r="A331" s="435">
        <v>22</v>
      </c>
      <c r="B331" s="117" t="str">
        <f t="shared" si="32"/>
        <v>--</v>
      </c>
      <c r="C331" s="117" t="str">
        <f t="shared" si="33"/>
        <v>--</v>
      </c>
      <c r="D331" s="440" t="str">
        <f t="shared" si="34"/>
        <v>--</v>
      </c>
      <c r="E331" s="437" t="str">
        <f>IF(C331="--","--",IF('Részletes oszt ív'!AU29="","",'Részletes oszt ív'!AU29))</f>
        <v>--</v>
      </c>
      <c r="F331" s="437" t="str">
        <f>IF(C331="--","--",IF('Részletes oszt ív'!AV29="","",'Részletes oszt ív'!AV29))</f>
        <v>--</v>
      </c>
      <c r="G331" s="437" t="str">
        <f>IF(C331="--","--",IF('Részletes oszt ív'!AW29="","",'Részletes oszt ív'!AW29))</f>
        <v>--</v>
      </c>
      <c r="H331" s="437" t="str">
        <f>IF(C331="--","--",IF('Részletes oszt ív'!AX29="","",'Részletes oszt ív'!AX29))</f>
        <v>--</v>
      </c>
      <c r="I331" s="239" t="str">
        <f t="shared" si="35"/>
        <v>--</v>
      </c>
      <c r="K331" s="5">
        <f t="shared" si="36"/>
        <v>0</v>
      </c>
      <c r="M331" s="334" t="str">
        <f t="shared" si="37"/>
        <v/>
      </c>
      <c r="N331" s="86" t="e">
        <f t="shared" si="38"/>
        <v>#N/A</v>
      </c>
      <c r="O331" s="104"/>
    </row>
    <row r="332" spans="1:15" ht="12.2" customHeight="1" x14ac:dyDescent="0.25">
      <c r="A332" s="435">
        <v>23</v>
      </c>
      <c r="B332" s="117" t="str">
        <f t="shared" si="32"/>
        <v>--</v>
      </c>
      <c r="C332" s="117" t="str">
        <f t="shared" si="33"/>
        <v>--</v>
      </c>
      <c r="D332" s="440" t="str">
        <f t="shared" si="34"/>
        <v>--</v>
      </c>
      <c r="E332" s="437" t="str">
        <f>IF(C332="--","--",IF('Részletes oszt ív'!AU30="","",'Részletes oszt ív'!AU30))</f>
        <v>--</v>
      </c>
      <c r="F332" s="437" t="str">
        <f>IF(C332="--","--",IF('Részletes oszt ív'!AV30="","",'Részletes oszt ív'!AV30))</f>
        <v>--</v>
      </c>
      <c r="G332" s="437" t="str">
        <f>IF(C332="--","--",IF('Részletes oszt ív'!AW30="","",'Részletes oszt ív'!AW30))</f>
        <v>--</v>
      </c>
      <c r="H332" s="437" t="str">
        <f>IF(C332="--","--",IF('Részletes oszt ív'!AX30="","",'Részletes oszt ív'!AX30))</f>
        <v>--</v>
      </c>
      <c r="I332" s="239" t="str">
        <f t="shared" si="35"/>
        <v>--</v>
      </c>
      <c r="K332" s="5">
        <f t="shared" si="36"/>
        <v>0</v>
      </c>
      <c r="M332" s="334" t="str">
        <f t="shared" si="37"/>
        <v/>
      </c>
      <c r="N332" s="86" t="e">
        <f t="shared" si="38"/>
        <v>#N/A</v>
      </c>
      <c r="O332" s="104"/>
    </row>
    <row r="333" spans="1:15" ht="12.2" customHeight="1" x14ac:dyDescent="0.25">
      <c r="A333" s="435">
        <v>24</v>
      </c>
      <c r="B333" s="117" t="str">
        <f t="shared" si="32"/>
        <v>--</v>
      </c>
      <c r="C333" s="117" t="str">
        <f t="shared" si="33"/>
        <v>--</v>
      </c>
      <c r="D333" s="440" t="str">
        <f t="shared" si="34"/>
        <v>--</v>
      </c>
      <c r="E333" s="437" t="str">
        <f>IF(C333="--","--",IF('Részletes oszt ív'!AU31="","",'Részletes oszt ív'!AU31))</f>
        <v>--</v>
      </c>
      <c r="F333" s="437" t="str">
        <f>IF(C333="--","--",IF('Részletes oszt ív'!AV31="","",'Részletes oszt ív'!AV31))</f>
        <v>--</v>
      </c>
      <c r="G333" s="437" t="str">
        <f>IF(C333="--","--",IF('Részletes oszt ív'!AW31="","",'Részletes oszt ív'!AW31))</f>
        <v>--</v>
      </c>
      <c r="H333" s="437" t="str">
        <f>IF(C333="--","--",IF('Részletes oszt ív'!AX31="","",'Részletes oszt ív'!AX31))</f>
        <v>--</v>
      </c>
      <c r="I333" s="239" t="str">
        <f t="shared" si="35"/>
        <v>--</v>
      </c>
      <c r="K333" s="5">
        <f t="shared" si="36"/>
        <v>0</v>
      </c>
      <c r="M333" s="334" t="str">
        <f t="shared" si="37"/>
        <v/>
      </c>
      <c r="N333" s="86" t="e">
        <f t="shared" si="38"/>
        <v>#N/A</v>
      </c>
      <c r="O333" s="104"/>
    </row>
    <row r="334" spans="1:15" ht="12.2" customHeight="1" x14ac:dyDescent="0.25">
      <c r="A334" s="435">
        <v>25</v>
      </c>
      <c r="B334" s="117" t="str">
        <f t="shared" si="32"/>
        <v>--</v>
      </c>
      <c r="C334" s="117" t="str">
        <f t="shared" si="33"/>
        <v>--</v>
      </c>
      <c r="D334" s="440" t="str">
        <f t="shared" si="34"/>
        <v>--</v>
      </c>
      <c r="E334" s="437" t="str">
        <f>IF(C334="--","--",IF('Részletes oszt ív'!AU32="","",'Részletes oszt ív'!AU32))</f>
        <v>--</v>
      </c>
      <c r="F334" s="437" t="str">
        <f>IF(C334="--","--",IF('Részletes oszt ív'!AV32="","",'Részletes oszt ív'!AV32))</f>
        <v>--</v>
      </c>
      <c r="G334" s="437" t="str">
        <f>IF(C334="--","--",IF('Részletes oszt ív'!AW32="","",'Részletes oszt ív'!AW32))</f>
        <v>--</v>
      </c>
      <c r="H334" s="437" t="str">
        <f>IF(C334="--","--",IF('Részletes oszt ív'!AX32="","",'Részletes oszt ív'!AX32))</f>
        <v>--</v>
      </c>
      <c r="I334" s="239" t="str">
        <f t="shared" si="35"/>
        <v>--</v>
      </c>
      <c r="K334" s="5">
        <f t="shared" si="36"/>
        <v>0</v>
      </c>
      <c r="M334" s="334" t="str">
        <f t="shared" si="37"/>
        <v/>
      </c>
      <c r="N334" s="86" t="e">
        <f t="shared" si="38"/>
        <v>#N/A</v>
      </c>
      <c r="O334" s="104"/>
    </row>
    <row r="335" spans="1:15" ht="12.2" customHeight="1" x14ac:dyDescent="0.25">
      <c r="A335" s="435">
        <v>26</v>
      </c>
      <c r="B335" s="117" t="str">
        <f t="shared" si="32"/>
        <v>--</v>
      </c>
      <c r="C335" s="117" t="str">
        <f t="shared" si="33"/>
        <v>--</v>
      </c>
      <c r="D335" s="440" t="str">
        <f t="shared" si="34"/>
        <v>--</v>
      </c>
      <c r="E335" s="437" t="str">
        <f>IF(C335="--","--",IF('Részletes oszt ív'!AU33="","",'Részletes oszt ív'!AU33))</f>
        <v>--</v>
      </c>
      <c r="F335" s="437" t="str">
        <f>IF(C335="--","--",IF('Részletes oszt ív'!AV33="","",'Részletes oszt ív'!AV33))</f>
        <v>--</v>
      </c>
      <c r="G335" s="437" t="str">
        <f>IF(C335="--","--",IF('Részletes oszt ív'!AW33="","",'Részletes oszt ív'!AW33))</f>
        <v>--</v>
      </c>
      <c r="H335" s="437" t="str">
        <f>IF(C335="--","--",IF('Részletes oszt ív'!AX33="","",'Részletes oszt ív'!AX33))</f>
        <v>--</v>
      </c>
      <c r="I335" s="239" t="str">
        <f t="shared" si="35"/>
        <v>--</v>
      </c>
      <c r="K335" s="5">
        <f t="shared" si="36"/>
        <v>0</v>
      </c>
      <c r="M335" s="334" t="str">
        <f t="shared" si="37"/>
        <v/>
      </c>
      <c r="N335" s="86" t="e">
        <f t="shared" si="38"/>
        <v>#N/A</v>
      </c>
      <c r="O335" s="104"/>
    </row>
    <row r="336" spans="1:15" ht="12.2" customHeight="1" x14ac:dyDescent="0.25">
      <c r="A336" s="435">
        <v>27</v>
      </c>
      <c r="B336" s="117" t="str">
        <f t="shared" si="32"/>
        <v>--</v>
      </c>
      <c r="C336" s="117" t="str">
        <f t="shared" si="33"/>
        <v>--</v>
      </c>
      <c r="D336" s="440" t="str">
        <f t="shared" si="34"/>
        <v>--</v>
      </c>
      <c r="E336" s="437" t="str">
        <f>IF(C336="--","--",IF('Részletes oszt ív'!AU34="","",'Részletes oszt ív'!AU34))</f>
        <v>--</v>
      </c>
      <c r="F336" s="437" t="str">
        <f>IF(C336="--","--",IF('Részletes oszt ív'!AV34="","",'Részletes oszt ív'!AV34))</f>
        <v>--</v>
      </c>
      <c r="G336" s="437" t="str">
        <f>IF(C336="--","--",IF('Részletes oszt ív'!AW34="","",'Részletes oszt ív'!AW34))</f>
        <v>--</v>
      </c>
      <c r="H336" s="437" t="str">
        <f>IF(C336="--","--",IF('Részletes oszt ív'!AX34="","",'Részletes oszt ív'!AX34))</f>
        <v>--</v>
      </c>
      <c r="I336" s="239" t="str">
        <f t="shared" si="35"/>
        <v>--</v>
      </c>
      <c r="K336" s="5">
        <f t="shared" si="36"/>
        <v>0</v>
      </c>
      <c r="M336" s="334" t="str">
        <f t="shared" si="37"/>
        <v/>
      </c>
      <c r="N336" s="86" t="e">
        <f t="shared" si="38"/>
        <v>#N/A</v>
      </c>
      <c r="O336" s="104"/>
    </row>
    <row r="337" spans="1:15" ht="12.2" customHeight="1" x14ac:dyDescent="0.25">
      <c r="A337" s="435">
        <v>28</v>
      </c>
      <c r="B337" s="117" t="str">
        <f t="shared" si="32"/>
        <v>--</v>
      </c>
      <c r="C337" s="117" t="str">
        <f t="shared" si="33"/>
        <v>--</v>
      </c>
      <c r="D337" s="440" t="str">
        <f t="shared" si="34"/>
        <v>--</v>
      </c>
      <c r="E337" s="437" t="str">
        <f>IF(C337="--","--",IF('Részletes oszt ív'!AU35="","",'Részletes oszt ív'!AU35))</f>
        <v>--</v>
      </c>
      <c r="F337" s="437" t="str">
        <f>IF(C337="--","--",IF('Részletes oszt ív'!AV35="","",'Részletes oszt ív'!AV35))</f>
        <v>--</v>
      </c>
      <c r="G337" s="437" t="str">
        <f>IF(C337="--","--",IF('Részletes oszt ív'!AW35="","",'Részletes oszt ív'!AW35))</f>
        <v>--</v>
      </c>
      <c r="H337" s="437" t="str">
        <f>IF(C337="--","--",IF('Részletes oszt ív'!AX35="","",'Részletes oszt ív'!AX35))</f>
        <v>--</v>
      </c>
      <c r="I337" s="239" t="str">
        <f t="shared" si="35"/>
        <v>--</v>
      </c>
      <c r="K337" s="5">
        <f t="shared" si="36"/>
        <v>0</v>
      </c>
      <c r="M337" s="334" t="str">
        <f t="shared" si="37"/>
        <v/>
      </c>
      <c r="N337" s="86" t="e">
        <f t="shared" si="38"/>
        <v>#N/A</v>
      </c>
      <c r="O337" s="104"/>
    </row>
    <row r="338" spans="1:15" ht="12.2" customHeight="1" x14ac:dyDescent="0.25">
      <c r="A338" s="435">
        <v>29</v>
      </c>
      <c r="B338" s="117" t="str">
        <f t="shared" si="32"/>
        <v>--</v>
      </c>
      <c r="C338" s="117" t="str">
        <f t="shared" si="33"/>
        <v>--</v>
      </c>
      <c r="D338" s="440" t="str">
        <f t="shared" si="34"/>
        <v>--</v>
      </c>
      <c r="E338" s="437" t="str">
        <f>IF(C338="--","--",IF('Részletes oszt ív'!AU36="","",'Részletes oszt ív'!AU36))</f>
        <v>--</v>
      </c>
      <c r="F338" s="437" t="str">
        <f>IF(C338="--","--",IF('Részletes oszt ív'!AV36="","",'Részletes oszt ív'!AV36))</f>
        <v>--</v>
      </c>
      <c r="G338" s="437" t="str">
        <f>IF(C338="--","--",IF('Részletes oszt ív'!AW36="","",'Részletes oszt ív'!AW36))</f>
        <v>--</v>
      </c>
      <c r="H338" s="437" t="str">
        <f>IF(C338="--","--",IF('Részletes oszt ív'!AX36="","",'Részletes oszt ív'!AX36))</f>
        <v>--</v>
      </c>
      <c r="I338" s="239" t="str">
        <f t="shared" si="35"/>
        <v>--</v>
      </c>
      <c r="K338" s="5">
        <f t="shared" si="36"/>
        <v>0</v>
      </c>
      <c r="M338" s="334" t="str">
        <f t="shared" si="37"/>
        <v/>
      </c>
      <c r="N338" s="86" t="e">
        <f t="shared" si="38"/>
        <v>#N/A</v>
      </c>
      <c r="O338" s="104"/>
    </row>
    <row r="339" spans="1:15" ht="12.2" customHeight="1" x14ac:dyDescent="0.25">
      <c r="A339" s="435">
        <v>30</v>
      </c>
      <c r="B339" s="117" t="str">
        <f t="shared" si="32"/>
        <v>--</v>
      </c>
      <c r="C339" s="117" t="str">
        <f t="shared" si="33"/>
        <v>--</v>
      </c>
      <c r="D339" s="440" t="str">
        <f t="shared" si="34"/>
        <v>--</v>
      </c>
      <c r="E339" s="437" t="str">
        <f>IF(C339="--","--",IF('Részletes oszt ív'!AU37="","",'Részletes oszt ív'!AU37))</f>
        <v>--</v>
      </c>
      <c r="F339" s="437" t="str">
        <f>IF(C339="--","--",IF('Részletes oszt ív'!AV37="","",'Részletes oszt ív'!AV37))</f>
        <v>--</v>
      </c>
      <c r="G339" s="437" t="str">
        <f>IF(C339="--","--",IF('Részletes oszt ív'!AW37="","",'Részletes oszt ív'!AW37))</f>
        <v>--</v>
      </c>
      <c r="H339" s="437" t="str">
        <f>IF(C339="--","--",IF('Részletes oszt ív'!AX37="","",'Részletes oszt ív'!AX37))</f>
        <v>--</v>
      </c>
      <c r="I339" s="239" t="str">
        <f t="shared" si="35"/>
        <v>--</v>
      </c>
      <c r="K339" s="5">
        <f t="shared" si="36"/>
        <v>0</v>
      </c>
      <c r="M339" s="334" t="str">
        <f t="shared" si="37"/>
        <v/>
      </c>
      <c r="N339" s="86" t="e">
        <f t="shared" si="38"/>
        <v>#N/A</v>
      </c>
      <c r="O339" s="104"/>
    </row>
    <row r="340" spans="1:15" ht="12.2" customHeight="1" x14ac:dyDescent="0.25">
      <c r="A340" s="435">
        <v>31</v>
      </c>
      <c r="B340" s="117" t="str">
        <f t="shared" si="32"/>
        <v>--</v>
      </c>
      <c r="C340" s="117" t="str">
        <f t="shared" si="33"/>
        <v>--</v>
      </c>
      <c r="D340" s="440" t="str">
        <f t="shared" si="34"/>
        <v>--</v>
      </c>
      <c r="E340" s="437" t="str">
        <f>IF(C340="--","--",IF('Részletes oszt ív'!AU38="","",'Részletes oszt ív'!AU38))</f>
        <v>--</v>
      </c>
      <c r="F340" s="437" t="str">
        <f>IF(C340="--","--",IF('Részletes oszt ív'!AV38="","",'Részletes oszt ív'!AV38))</f>
        <v>--</v>
      </c>
      <c r="G340" s="437" t="str">
        <f>IF(C340="--","--",IF('Részletes oszt ív'!AW38="","",'Részletes oszt ív'!AW38))</f>
        <v>--</v>
      </c>
      <c r="H340" s="437" t="str">
        <f>IF(C340="--","--",IF('Részletes oszt ív'!AX38="","",'Részletes oszt ív'!AX38))</f>
        <v>--</v>
      </c>
      <c r="I340" s="239" t="str">
        <f t="shared" si="35"/>
        <v>--</v>
      </c>
      <c r="K340" s="5">
        <f t="shared" si="36"/>
        <v>0</v>
      </c>
      <c r="M340" s="334" t="str">
        <f t="shared" si="37"/>
        <v/>
      </c>
      <c r="N340" s="86" t="e">
        <f t="shared" si="38"/>
        <v>#N/A</v>
      </c>
      <c r="O340" s="104"/>
    </row>
    <row r="341" spans="1:15" ht="12.2" customHeight="1" x14ac:dyDescent="0.25">
      <c r="A341" s="435">
        <v>32</v>
      </c>
      <c r="B341" s="117" t="str">
        <f t="shared" si="32"/>
        <v>--</v>
      </c>
      <c r="C341" s="117" t="str">
        <f t="shared" si="33"/>
        <v>--</v>
      </c>
      <c r="D341" s="440" t="str">
        <f t="shared" si="34"/>
        <v>--</v>
      </c>
      <c r="E341" s="437" t="str">
        <f>IF(C341="--","--",IF('Részletes oszt ív'!AU39="","",'Részletes oszt ív'!AU39))</f>
        <v>--</v>
      </c>
      <c r="F341" s="437" t="str">
        <f>IF(C341="--","--",IF('Részletes oszt ív'!AV39="","",'Részletes oszt ív'!AV39))</f>
        <v>--</v>
      </c>
      <c r="G341" s="437" t="str">
        <f>IF(C341="--","--",IF('Részletes oszt ív'!AW39="","",'Részletes oszt ív'!AW39))</f>
        <v>--</v>
      </c>
      <c r="H341" s="437" t="str">
        <f>IF(C341="--","--",IF('Részletes oszt ív'!AX39="","",'Részletes oszt ív'!AX39))</f>
        <v>--</v>
      </c>
      <c r="I341" s="239" t="str">
        <f t="shared" si="35"/>
        <v>--</v>
      </c>
      <c r="K341" s="5">
        <f t="shared" si="36"/>
        <v>0</v>
      </c>
      <c r="M341" s="334" t="str">
        <f t="shared" si="37"/>
        <v/>
      </c>
      <c r="N341" s="86" t="e">
        <f t="shared" si="38"/>
        <v>#N/A</v>
      </c>
      <c r="O341" s="104"/>
    </row>
    <row r="342" spans="1:15" ht="12.2" customHeight="1" x14ac:dyDescent="0.25">
      <c r="A342" s="435">
        <v>33</v>
      </c>
      <c r="B342" s="117" t="str">
        <f t="shared" si="32"/>
        <v>--</v>
      </c>
      <c r="C342" s="117" t="str">
        <f t="shared" si="33"/>
        <v>--</v>
      </c>
      <c r="D342" s="440" t="str">
        <f t="shared" si="34"/>
        <v>--</v>
      </c>
      <c r="E342" s="437" t="str">
        <f>IF(C342="--","--",IF('Részletes oszt ív'!AU40="","",'Részletes oszt ív'!AU40))</f>
        <v>--</v>
      </c>
      <c r="F342" s="437" t="str">
        <f>IF(C342="--","--",IF('Részletes oszt ív'!AV40="","",'Részletes oszt ív'!AV40))</f>
        <v>--</v>
      </c>
      <c r="G342" s="437" t="str">
        <f>IF(C342="--","--",IF('Részletes oszt ív'!AW40="","",'Részletes oszt ív'!AW40))</f>
        <v>--</v>
      </c>
      <c r="H342" s="437" t="str">
        <f>IF(C342="--","--",IF('Részletes oszt ív'!AX40="","",'Részletes oszt ív'!AX40))</f>
        <v>--</v>
      </c>
      <c r="I342" s="239" t="str">
        <f t="shared" si="35"/>
        <v>--</v>
      </c>
      <c r="K342" s="5">
        <f t="shared" si="36"/>
        <v>0</v>
      </c>
      <c r="M342" s="334" t="str">
        <f t="shared" si="37"/>
        <v/>
      </c>
      <c r="N342" s="86" t="e">
        <f t="shared" si="38"/>
        <v>#N/A</v>
      </c>
      <c r="O342" s="104"/>
    </row>
    <row r="343" spans="1:15" ht="12.2" customHeight="1" thickBot="1" x14ac:dyDescent="0.3">
      <c r="A343" s="119">
        <v>34</v>
      </c>
      <c r="B343" s="241" t="str">
        <f t="shared" si="32"/>
        <v>--</v>
      </c>
      <c r="C343" s="241" t="str">
        <f t="shared" si="33"/>
        <v>--</v>
      </c>
      <c r="D343" s="242" t="str">
        <f t="shared" si="34"/>
        <v>--</v>
      </c>
      <c r="E343" s="439" t="str">
        <f>IF(C343="--","--",IF('Részletes oszt ív'!AU41="","",'Részletes oszt ív'!AU41))</f>
        <v>--</v>
      </c>
      <c r="F343" s="439" t="str">
        <f>IF(C343="--","--",IF('Részletes oszt ív'!AV41="","",'Részletes oszt ív'!AV41))</f>
        <v>--</v>
      </c>
      <c r="G343" s="439" t="str">
        <f>IF(C343="--","--",IF('Részletes oszt ív'!AW41="","",'Részletes oszt ív'!AW41))</f>
        <v>--</v>
      </c>
      <c r="H343" s="439" t="str">
        <f>IF(C343="--","--",IF('Részletes oszt ív'!AX41="","",'Részletes oszt ív'!AX41))</f>
        <v>--</v>
      </c>
      <c r="I343" s="107" t="str">
        <f t="shared" si="35"/>
        <v>--</v>
      </c>
      <c r="K343" s="5">
        <f t="shared" si="36"/>
        <v>0</v>
      </c>
      <c r="M343" s="334" t="str">
        <f t="shared" si="37"/>
        <v/>
      </c>
      <c r="N343" s="86" t="e">
        <f t="shared" si="38"/>
        <v>#N/A</v>
      </c>
      <c r="O343" s="104"/>
    </row>
    <row r="344" spans="1:15" ht="12.2" hidden="1" customHeight="1" thickBot="1" x14ac:dyDescent="0.3">
      <c r="A344" s="441">
        <v>35</v>
      </c>
      <c r="B344" s="241" t="str">
        <f t="shared" si="32"/>
        <v>--</v>
      </c>
      <c r="C344" s="241" t="str">
        <f t="shared" si="33"/>
        <v>--</v>
      </c>
      <c r="D344" s="242" t="str">
        <f t="shared" si="34"/>
        <v>--</v>
      </c>
      <c r="E344" s="242" t="str">
        <f>IF(C344="--","--",IF('Részletes oszt ív'!AU42="","",'Részletes oszt ív'!AU42))</f>
        <v>--</v>
      </c>
      <c r="F344" s="242" t="str">
        <f>IF(C344="--","--",IF('Részletes oszt ív'!AV42="","",'Részletes oszt ív'!AV42))</f>
        <v>--</v>
      </c>
      <c r="G344" s="242" t="str">
        <f>IF(C344="--","--",IF('Részletes oszt ív'!AW42="","",'Részletes oszt ív'!AW42))</f>
        <v>--</v>
      </c>
      <c r="H344" s="242" t="str">
        <f>IF(C344="--","--",IF('Részletes oszt ív'!AX42="","",'Részletes oszt ív'!AX42))</f>
        <v>--</v>
      </c>
      <c r="I344" s="243" t="str">
        <f t="shared" si="35"/>
        <v>--</v>
      </c>
      <c r="K344" s="5">
        <f t="shared" si="36"/>
        <v>0</v>
      </c>
      <c r="M344" s="334" t="str">
        <f t="shared" si="37"/>
        <v/>
      </c>
      <c r="N344" s="86" t="e">
        <f t="shared" si="38"/>
        <v>#N/A</v>
      </c>
      <c r="O344" s="104"/>
    </row>
    <row r="345" spans="1:15" ht="7.5" customHeight="1" x14ac:dyDescent="0.25">
      <c r="A345" s="28"/>
      <c r="B345" s="28"/>
      <c r="C345" s="28"/>
      <c r="D345" s="28"/>
    </row>
    <row r="346" spans="1:15" x14ac:dyDescent="0.25">
      <c r="A346" s="101" t="str">
        <f>CONCATENATE('Vizsgaszerv adatai'!C$168,",  ",'Vizsgaszerv adatai'!C$166)</f>
        <v>Budapest,  2017. június 13.</v>
      </c>
      <c r="B346" s="101"/>
    </row>
    <row r="347" spans="1:15" ht="11.25" customHeight="1" x14ac:dyDescent="0.25"/>
    <row r="349" spans="1:15" ht="12" customHeight="1" x14ac:dyDescent="0.25">
      <c r="A349" s="794" t="str">
        <f>'Vizsgaszerv adatai'!C$66</f>
        <v>Ál Péter</v>
      </c>
      <c r="B349" s="794"/>
      <c r="C349" s="109" t="str">
        <f>'Vizsgaszerv adatai'!C$68</f>
        <v>Kő Pál</v>
      </c>
      <c r="D349" s="794" t="str">
        <f>'Vizsgaszerv adatai'!C$70</f>
        <v>Ács Éva</v>
      </c>
      <c r="E349" s="794"/>
      <c r="F349" s="795" t="str">
        <f>'Vizsgaszerv adatai'!C$72</f>
        <v>Nagy Anikó</v>
      </c>
      <c r="G349" s="795"/>
      <c r="H349" s="795" t="str">
        <f>'Vizsgaszerv adatai'!C$74</f>
        <v>Szél Evelin</v>
      </c>
      <c r="I349" s="795"/>
    </row>
    <row r="350" spans="1:15" ht="10.5" customHeight="1" x14ac:dyDescent="0.25">
      <c r="A350" s="794" t="str">
        <f>'Vizsgaszerv adatai'!B$66</f>
        <v>vb. elnöke</v>
      </c>
      <c r="B350" s="794"/>
      <c r="C350" s="102" t="str">
        <f>'Vizsgaszerv adatai'!B$68</f>
        <v>vb. tagja</v>
      </c>
      <c r="D350" s="794" t="str">
        <f>'Vizsgaszerv adatai'!B$70</f>
        <v>vb. tagja</v>
      </c>
      <c r="E350" s="794"/>
      <c r="F350" s="795" t="str">
        <f>'Vizsgaszerv adatai'!B$72</f>
        <v>vb. tagja</v>
      </c>
      <c r="G350" s="795"/>
      <c r="H350" s="795" t="str">
        <f>'Vizsgaszerv adatai'!B$74</f>
        <v>jegyző</v>
      </c>
      <c r="I350" s="795"/>
    </row>
    <row r="353" spans="1:9" ht="12" customHeight="1" x14ac:dyDescent="0.25">
      <c r="A353" s="804" t="str">
        <f>IF('Vizsgaszerv adatai'!C$77="","",'Vizsgaszerv adatai'!C$77)</f>
        <v>Papp Pál</v>
      </c>
      <c r="B353" s="804"/>
      <c r="C353" s="110" t="str">
        <f>IF('Vizsgaszerv adatai'!C$79="","",'Vizsgaszerv adatai'!C$79)</f>
        <v/>
      </c>
      <c r="D353" s="803" t="str">
        <f>IF('Vizsgaszerv adatai'!C$81="","",'Vizsgaszerv adatai'!C$81)</f>
        <v/>
      </c>
      <c r="E353" s="803"/>
      <c r="F353" s="802" t="str">
        <f>IF('Vizsgaszerv adatai'!C$83="","",'Vizsgaszerv adatai'!C$83)</f>
        <v/>
      </c>
      <c r="G353" s="802"/>
      <c r="H353" s="802" t="str">
        <f>IF('Vizsgaszerv adatai'!C$85="","",'Vizsgaszerv adatai'!C$85)</f>
        <v/>
      </c>
      <c r="I353" s="802"/>
    </row>
    <row r="354" spans="1:9" ht="10.5" customHeight="1" x14ac:dyDescent="0.25">
      <c r="A354" s="802" t="str">
        <f>IF('Vizsgaszerv adatai'!C$77="","","szakértő")</f>
        <v>szakértő</v>
      </c>
      <c r="B354" s="802"/>
      <c r="C354" s="110" t="str">
        <f>IF('Vizsgaszerv adatai'!C$79="","","szakértő")</f>
        <v/>
      </c>
      <c r="D354" s="803" t="str">
        <f>IF('Vizsgaszerv adatai'!C$81="","","szakértő")</f>
        <v/>
      </c>
      <c r="E354" s="803"/>
      <c r="F354" s="802" t="str">
        <f>IF('Vizsgaszerv adatai'!C$83="","","szakértő")</f>
        <v/>
      </c>
      <c r="G354" s="802"/>
      <c r="H354" s="802" t="str">
        <f>IF('Vizsgaszerv adatai'!C$85="","","szakértő")</f>
        <v/>
      </c>
      <c r="I354" s="802"/>
    </row>
  </sheetData>
  <mergeCells count="138">
    <mergeCell ref="A1:I1"/>
    <mergeCell ref="A54:B54"/>
    <mergeCell ref="A55:B55"/>
    <mergeCell ref="D54:E54"/>
    <mergeCell ref="D55:E55"/>
    <mergeCell ref="F54:G54"/>
    <mergeCell ref="F55:G55"/>
    <mergeCell ref="H54:I54"/>
    <mergeCell ref="H55:I55"/>
    <mergeCell ref="A3:B3"/>
    <mergeCell ref="C4:I11"/>
    <mergeCell ref="C2:I2"/>
    <mergeCell ref="A4:B4"/>
    <mergeCell ref="A2:B2"/>
    <mergeCell ref="A12:B12"/>
    <mergeCell ref="A60:I60"/>
    <mergeCell ref="A114:B114"/>
    <mergeCell ref="D114:E114"/>
    <mergeCell ref="A62:B62"/>
    <mergeCell ref="H58:I58"/>
    <mergeCell ref="H59:I59"/>
    <mergeCell ref="A58:B58"/>
    <mergeCell ref="A59:B59"/>
    <mergeCell ref="D58:E58"/>
    <mergeCell ref="D59:E59"/>
    <mergeCell ref="F58:G58"/>
    <mergeCell ref="F59:G59"/>
    <mergeCell ref="A61:B61"/>
    <mergeCell ref="C61:I61"/>
    <mergeCell ref="A63:B63"/>
    <mergeCell ref="C63:I70"/>
    <mergeCell ref="A71:B71"/>
    <mergeCell ref="A113:B113"/>
    <mergeCell ref="D113:E113"/>
    <mergeCell ref="F113:G113"/>
    <mergeCell ref="H113:I113"/>
    <mergeCell ref="A118:B118"/>
    <mergeCell ref="D118:E118"/>
    <mergeCell ref="F118:G118"/>
    <mergeCell ref="H118:I118"/>
    <mergeCell ref="A119:I119"/>
    <mergeCell ref="A120:B120"/>
    <mergeCell ref="C120:I120"/>
    <mergeCell ref="F114:G114"/>
    <mergeCell ref="H114:I114"/>
    <mergeCell ref="A117:B117"/>
    <mergeCell ref="D117:E117"/>
    <mergeCell ref="F117:G117"/>
    <mergeCell ref="H117:I117"/>
    <mergeCell ref="A173:B173"/>
    <mergeCell ref="D173:E173"/>
    <mergeCell ref="F173:G173"/>
    <mergeCell ref="H173:I173"/>
    <mergeCell ref="A176:B176"/>
    <mergeCell ref="D176:E176"/>
    <mergeCell ref="F176:G176"/>
    <mergeCell ref="H176:I176"/>
    <mergeCell ref="A121:B121"/>
    <mergeCell ref="A122:B122"/>
    <mergeCell ref="C122:I129"/>
    <mergeCell ref="A130:B130"/>
    <mergeCell ref="A172:B172"/>
    <mergeCell ref="D172:E172"/>
    <mergeCell ref="F172:G172"/>
    <mergeCell ref="H172:I172"/>
    <mergeCell ref="A180:B180"/>
    <mergeCell ref="A181:B181"/>
    <mergeCell ref="C181:I188"/>
    <mergeCell ref="A189:B189"/>
    <mergeCell ref="A231:B231"/>
    <mergeCell ref="D231:E231"/>
    <mergeCell ref="F231:G231"/>
    <mergeCell ref="H231:I231"/>
    <mergeCell ref="A177:B177"/>
    <mergeCell ref="D177:E177"/>
    <mergeCell ref="F177:G177"/>
    <mergeCell ref="H177:I177"/>
    <mergeCell ref="A178:I178"/>
    <mergeCell ref="A179:B179"/>
    <mergeCell ref="C179:I179"/>
    <mergeCell ref="A236:B236"/>
    <mergeCell ref="D236:E236"/>
    <mergeCell ref="F236:G236"/>
    <mergeCell ref="H236:I236"/>
    <mergeCell ref="A237:I237"/>
    <mergeCell ref="A238:B238"/>
    <mergeCell ref="C238:I238"/>
    <mergeCell ref="A232:B232"/>
    <mergeCell ref="D232:E232"/>
    <mergeCell ref="F232:G232"/>
    <mergeCell ref="H232:I232"/>
    <mergeCell ref="A235:B235"/>
    <mergeCell ref="D235:E235"/>
    <mergeCell ref="F235:G235"/>
    <mergeCell ref="H235:I235"/>
    <mergeCell ref="A291:B291"/>
    <mergeCell ref="D291:E291"/>
    <mergeCell ref="F291:G291"/>
    <mergeCell ref="H291:I291"/>
    <mergeCell ref="A294:B294"/>
    <mergeCell ref="D294:E294"/>
    <mergeCell ref="F294:G294"/>
    <mergeCell ref="H294:I294"/>
    <mergeCell ref="A239:B239"/>
    <mergeCell ref="A240:B240"/>
    <mergeCell ref="C240:I247"/>
    <mergeCell ref="A248:B248"/>
    <mergeCell ref="A290:B290"/>
    <mergeCell ref="D290:E290"/>
    <mergeCell ref="F290:G290"/>
    <mergeCell ref="H290:I290"/>
    <mergeCell ref="A298:B298"/>
    <mergeCell ref="A299:B299"/>
    <mergeCell ref="C299:I306"/>
    <mergeCell ref="A307:B307"/>
    <mergeCell ref="A349:B349"/>
    <mergeCell ref="D349:E349"/>
    <mergeCell ref="F349:G349"/>
    <mergeCell ref="H349:I349"/>
    <mergeCell ref="A295:B295"/>
    <mergeCell ref="D295:E295"/>
    <mergeCell ref="F295:G295"/>
    <mergeCell ref="H295:I295"/>
    <mergeCell ref="A296:I296"/>
    <mergeCell ref="A297:B297"/>
    <mergeCell ref="C297:I297"/>
    <mergeCell ref="A354:B354"/>
    <mergeCell ref="D354:E354"/>
    <mergeCell ref="F354:G354"/>
    <mergeCell ref="H354:I354"/>
    <mergeCell ref="A350:B350"/>
    <mergeCell ref="D350:E350"/>
    <mergeCell ref="F350:G350"/>
    <mergeCell ref="H350:I350"/>
    <mergeCell ref="A353:B353"/>
    <mergeCell ref="D353:E353"/>
    <mergeCell ref="F353:G353"/>
    <mergeCell ref="H353:I353"/>
  </mergeCells>
  <conditionalFormatting sqref="E15:H49">
    <cfRule type="cellIs" dxfId="47" priority="28" operator="equal">
      <formula>0</formula>
    </cfRule>
  </conditionalFormatting>
  <conditionalFormatting sqref="F15:F49">
    <cfRule type="cellIs" dxfId="46" priority="17" operator="equal">
      <formula>0</formula>
    </cfRule>
  </conditionalFormatting>
  <conditionalFormatting sqref="I15:I49 I74:I108 I133:I167 I192:I226 I251:I285 I310:I345">
    <cfRule type="cellIs" dxfId="45" priority="13" operator="equal">
      <formula>"n"</formula>
    </cfRule>
    <cfRule type="cellIs" dxfId="44" priority="14" operator="equal">
      <formula>"elégtelen (1)"</formula>
    </cfRule>
  </conditionalFormatting>
  <conditionalFormatting sqref="I15:I49">
    <cfRule type="cellIs" dxfId="43" priority="12" operator="equal">
      <formula>"nem vizsgázott"</formula>
    </cfRule>
  </conditionalFormatting>
  <conditionalFormatting sqref="I74:I108 I133:I167 I192:I226 I251:I285 I310:I344">
    <cfRule type="cellIs" dxfId="42" priority="11" operator="equal">
      <formula>"nem vizsgázott"</formula>
    </cfRule>
  </conditionalFormatting>
  <conditionalFormatting sqref="E74:H108">
    <cfRule type="cellIs" dxfId="41" priority="10" operator="equal">
      <formula>0</formula>
    </cfRule>
  </conditionalFormatting>
  <conditionalFormatting sqref="F74:F108">
    <cfRule type="cellIs" dxfId="40" priority="9" operator="equal">
      <formula>0</formula>
    </cfRule>
  </conditionalFormatting>
  <conditionalFormatting sqref="E133:H167">
    <cfRule type="cellIs" dxfId="39" priority="8" operator="equal">
      <formula>0</formula>
    </cfRule>
  </conditionalFormatting>
  <conditionalFormatting sqref="F133:F167">
    <cfRule type="cellIs" dxfId="38" priority="7" operator="equal">
      <formula>0</formula>
    </cfRule>
  </conditionalFormatting>
  <conditionalFormatting sqref="E192:H226">
    <cfRule type="cellIs" dxfId="37" priority="6" operator="equal">
      <formula>0</formula>
    </cfRule>
  </conditionalFormatting>
  <conditionalFormatting sqref="F192:F226">
    <cfRule type="cellIs" dxfId="36" priority="5" operator="equal">
      <formula>0</formula>
    </cfRule>
  </conditionalFormatting>
  <conditionalFormatting sqref="E251:H285">
    <cfRule type="cellIs" dxfId="35" priority="4" operator="equal">
      <formula>0</formula>
    </cfRule>
  </conditionalFormatting>
  <conditionalFormatting sqref="F251:F285">
    <cfRule type="cellIs" dxfId="34" priority="3" operator="equal">
      <formula>0</formula>
    </cfRule>
  </conditionalFormatting>
  <conditionalFormatting sqref="E310:H344">
    <cfRule type="cellIs" dxfId="33" priority="2" operator="equal">
      <formula>0</formula>
    </cfRule>
  </conditionalFormatting>
  <conditionalFormatting sqref="F310:F344">
    <cfRule type="cellIs" dxfId="32" priority="1" operator="equal">
      <formula>0</formula>
    </cfRule>
  </conditionalFormatting>
  <pageMargins left="0.39370078740157483" right="0.39370078740157483" top="0.74803149606299213" bottom="0.39370078740157483" header="0.31496062992125984" footer="0.31496062992125984"/>
  <pageSetup paperSize="9" orientation="portrait" blackAndWhite="1" r:id="rId1"/>
  <headerFooter>
    <oddHeader>&amp;C&amp;"Times New Roman,Normál"VIZSGAFELADATONKÉNTIOSZTÁLYOZÓ ÍV</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I1000"/>
  <sheetViews>
    <sheetView tabSelected="1" topLeftCell="B1" zoomScaleNormal="100" workbookViewId="0">
      <selection activeCell="EJ1" sqref="EJ1"/>
    </sheetView>
  </sheetViews>
  <sheetFormatPr defaultRowHeight="15" x14ac:dyDescent="0.25"/>
  <cols>
    <col min="1" max="1" width="11" style="5" customWidth="1"/>
    <col min="2" max="2" width="17.5703125" style="5" customWidth="1"/>
    <col min="3" max="5" width="3.5703125" style="6" customWidth="1"/>
    <col min="6" max="16" width="3.5703125" style="222" customWidth="1"/>
    <col min="17" max="18" width="3.5703125" style="488" customWidth="1"/>
    <col min="19" max="30" width="3.5703125" style="222" customWidth="1"/>
    <col min="31" max="31" width="5.140625" style="6" customWidth="1"/>
    <col min="32" max="32" width="12.28515625" style="6" customWidth="1"/>
    <col min="33" max="33" width="9.140625" style="6" hidden="1" customWidth="1"/>
    <col min="34" max="34" width="9.7109375" style="5" hidden="1" customWidth="1"/>
    <col min="35" max="35" width="2" style="5" hidden="1" customWidth="1"/>
    <col min="36" max="36" width="15.42578125" style="88" hidden="1" customWidth="1"/>
    <col min="37" max="37" width="12.7109375" style="88" hidden="1" customWidth="1"/>
    <col min="38" max="38" width="9.140625" style="88" hidden="1" customWidth="1"/>
    <col min="39" max="43" width="9.140625" style="5" hidden="1" customWidth="1"/>
    <col min="44" max="52" width="6.7109375" style="5" hidden="1" customWidth="1"/>
    <col min="53" max="56" width="9.140625" style="5" hidden="1" customWidth="1"/>
    <col min="57" max="70" width="6.7109375" style="5" hidden="1" customWidth="1"/>
    <col min="71" max="71" width="13.42578125" style="5" hidden="1" customWidth="1"/>
    <col min="72" max="73" width="9.140625" style="5" hidden="1" customWidth="1"/>
    <col min="74" max="86" width="6.7109375" style="5" hidden="1" customWidth="1"/>
    <col min="87" max="87" width="9.140625" style="5" hidden="1" customWidth="1"/>
    <col min="88" max="88" width="12.140625" style="5" hidden="1" customWidth="1"/>
    <col min="89" max="91" width="9.140625" style="5" hidden="1" customWidth="1"/>
    <col min="92" max="94" width="9.140625" style="222" hidden="1" customWidth="1"/>
    <col min="95" max="116" width="9.140625" style="5" hidden="1" customWidth="1"/>
    <col min="117" max="117" width="18" style="311" hidden="1" customWidth="1"/>
    <col min="118" max="122" width="9.140625" style="5" hidden="1" customWidth="1"/>
    <col min="123" max="123" width="11" style="5" hidden="1" customWidth="1"/>
    <col min="124" max="124" width="8.42578125" style="5" hidden="1" customWidth="1"/>
    <col min="125" max="125" width="17.85546875" style="5" hidden="1" customWidth="1"/>
    <col min="126" max="139" width="9.140625" style="5" hidden="1" customWidth="1"/>
    <col min="140" max="153" width="9.140625" style="5" customWidth="1"/>
    <col min="154" max="16384" width="9.140625" style="5"/>
  </cols>
  <sheetData>
    <row r="1" spans="1:139" ht="6.75" customHeight="1" x14ac:dyDescent="0.25">
      <c r="A1" s="669"/>
      <c r="B1" s="669"/>
      <c r="C1" s="669"/>
      <c r="D1" s="669"/>
      <c r="E1" s="669"/>
      <c r="F1" s="669"/>
      <c r="G1" s="669"/>
      <c r="H1" s="669"/>
      <c r="I1" s="669"/>
      <c r="J1" s="669"/>
      <c r="K1" s="669"/>
      <c r="L1" s="669"/>
      <c r="M1" s="669"/>
      <c r="N1" s="669"/>
      <c r="O1" s="669"/>
      <c r="P1" s="669"/>
      <c r="Q1" s="669"/>
      <c r="R1" s="669"/>
      <c r="S1" s="669"/>
      <c r="T1" s="669"/>
      <c r="U1" s="669"/>
      <c r="V1" s="669"/>
      <c r="W1" s="669"/>
      <c r="X1" s="669"/>
      <c r="Y1" s="669"/>
      <c r="Z1" s="669"/>
      <c r="AA1" s="669"/>
      <c r="AB1" s="669"/>
      <c r="AC1" s="669"/>
      <c r="AD1" s="669"/>
      <c r="AE1" s="669"/>
      <c r="AF1" s="669"/>
    </row>
    <row r="2" spans="1:139" ht="26.25" customHeight="1" thickBot="1" x14ac:dyDescent="0.3">
      <c r="A2" s="164" t="s">
        <v>7465</v>
      </c>
      <c r="B2" s="827" t="str">
        <f>CONCATENATE('Vizsgaszerv adatai'!C$170,"  ",'Vizsgaszerv adatai'!C$172,"  ",'Vizsgaszerv adatai'!C$178,";  ",'Vizsgaszerv adatai'!C$180)</f>
        <v xml:space="preserve">Arany János Mezőgazdasági Iskola  1122 Budapest, Levendula út 25.  ;  </v>
      </c>
      <c r="C2" s="827"/>
      <c r="D2" s="827"/>
      <c r="E2" s="827"/>
      <c r="F2" s="827"/>
      <c r="G2" s="827"/>
      <c r="H2" s="827"/>
      <c r="I2" s="827"/>
      <c r="J2" s="827"/>
      <c r="K2" s="827"/>
      <c r="L2" s="827"/>
      <c r="M2" s="827"/>
      <c r="N2" s="827"/>
      <c r="O2" s="827"/>
      <c r="P2" s="827"/>
      <c r="Q2" s="827"/>
      <c r="R2" s="827"/>
      <c r="S2" s="827"/>
      <c r="T2" s="827"/>
      <c r="U2" s="827"/>
      <c r="V2" s="827"/>
      <c r="W2" s="827"/>
      <c r="X2" s="827"/>
      <c r="Y2" s="827"/>
      <c r="Z2" s="827"/>
      <c r="AA2" s="827"/>
      <c r="AB2" s="827"/>
      <c r="AC2" s="827"/>
      <c r="AD2" s="827"/>
      <c r="AE2" s="827"/>
      <c r="AF2" s="827"/>
      <c r="AR2" s="788" t="s">
        <v>765</v>
      </c>
      <c r="AS2" s="789"/>
      <c r="AT2" s="789"/>
      <c r="AU2" s="789"/>
      <c r="AV2" s="789"/>
      <c r="AW2" s="789"/>
      <c r="AX2" s="789"/>
      <c r="AY2" s="789"/>
      <c r="AZ2" s="789"/>
      <c r="BA2" s="789"/>
      <c r="BB2" s="790"/>
      <c r="BE2" s="781" t="s">
        <v>764</v>
      </c>
      <c r="BF2" s="781"/>
      <c r="BG2" s="781"/>
      <c r="BH2" s="781"/>
      <c r="BI2" s="781"/>
      <c r="BJ2" s="781"/>
      <c r="BK2" s="781"/>
      <c r="BL2" s="781"/>
      <c r="BM2" s="781"/>
      <c r="BN2" s="781"/>
      <c r="BO2" s="781"/>
      <c r="BP2" s="781"/>
      <c r="BQ2" s="781"/>
      <c r="BR2" s="781"/>
      <c r="BS2" s="23"/>
      <c r="BV2" s="781" t="s">
        <v>766</v>
      </c>
      <c r="BW2" s="781"/>
      <c r="BX2" s="781"/>
      <c r="BY2" s="781"/>
      <c r="BZ2" s="781"/>
      <c r="CA2" s="781"/>
      <c r="CB2" s="781"/>
      <c r="CC2" s="781"/>
      <c r="CD2" s="781"/>
      <c r="CE2" s="781"/>
      <c r="CF2" s="781"/>
      <c r="CG2" s="781"/>
      <c r="CH2" s="781"/>
      <c r="CJ2" s="5" t="s">
        <v>7472</v>
      </c>
      <c r="CN2" s="829" t="s">
        <v>7745</v>
      </c>
      <c r="CO2" s="781"/>
      <c r="CP2" s="781"/>
      <c r="CR2" s="829" t="s">
        <v>7747</v>
      </c>
      <c r="CS2" s="781"/>
      <c r="CT2" s="781"/>
      <c r="CV2" s="829" t="s">
        <v>7748</v>
      </c>
      <c r="CW2" s="781"/>
      <c r="CX2" s="781"/>
      <c r="CZ2" s="829" t="s">
        <v>7749</v>
      </c>
      <c r="DA2" s="781"/>
      <c r="DB2" s="781"/>
      <c r="DD2" s="829" t="s">
        <v>7750</v>
      </c>
      <c r="DE2" s="781"/>
      <c r="DF2" s="781"/>
      <c r="DH2" s="829" t="s">
        <v>7751</v>
      </c>
      <c r="DI2" s="781"/>
      <c r="DJ2" s="781"/>
      <c r="DM2" s="313" t="s">
        <v>7786</v>
      </c>
    </row>
    <row r="3" spans="1:139" ht="12" customHeight="1" thickBot="1" x14ac:dyDescent="0.3">
      <c r="A3" s="819" t="str">
        <f>'Vizsgaszerv adatai'!A3</f>
        <v>Aranykalászos gazda</v>
      </c>
      <c r="B3" s="820"/>
      <c r="C3" s="821" t="s">
        <v>7728</v>
      </c>
      <c r="D3" s="826"/>
      <c r="E3" s="821" t="s">
        <v>7730</v>
      </c>
      <c r="F3" s="822"/>
      <c r="G3" s="822"/>
      <c r="H3" s="822"/>
      <c r="I3" s="822"/>
      <c r="J3" s="822"/>
      <c r="K3" s="822"/>
      <c r="L3" s="822"/>
      <c r="M3" s="822"/>
      <c r="N3" s="822"/>
      <c r="O3" s="822"/>
      <c r="P3" s="822"/>
      <c r="Q3" s="822"/>
      <c r="R3" s="823"/>
      <c r="S3" s="824" t="s">
        <v>766</v>
      </c>
      <c r="T3" s="825"/>
      <c r="U3" s="825"/>
      <c r="V3" s="825"/>
      <c r="W3" s="825"/>
      <c r="X3" s="825"/>
      <c r="Y3" s="825"/>
      <c r="Z3" s="825"/>
      <c r="AA3" s="825"/>
      <c r="AB3" s="825"/>
      <c r="AC3" s="825"/>
      <c r="AD3" s="826"/>
      <c r="AE3" s="583"/>
      <c r="AF3" s="584"/>
      <c r="AR3" s="129" t="str">
        <f>'Osztályzó ív írásb'!I12</f>
        <v>-</v>
      </c>
      <c r="AS3" s="129"/>
      <c r="AT3" s="129" t="str">
        <f>'Osztályzó ív írásb'!I71</f>
        <v>-</v>
      </c>
      <c r="AU3" s="129"/>
      <c r="AV3" s="129" t="str">
        <f>'Osztályzó ív írásb'!I130</f>
        <v>-</v>
      </c>
      <c r="AW3" s="129"/>
      <c r="AX3" s="129" t="str">
        <f>'Osztályzó ív írásb'!I189</f>
        <v>-</v>
      </c>
      <c r="AY3" s="129"/>
      <c r="AZ3" s="129" t="str">
        <f>'Osztályzó ív írásb'!I248</f>
        <v>-</v>
      </c>
      <c r="BA3" s="23"/>
      <c r="BB3" s="130">
        <f>SUM(AR3:BA3)</f>
        <v>0</v>
      </c>
      <c r="BE3" s="818">
        <f>'Osztályzó ív gyak'!I12</f>
        <v>30</v>
      </c>
      <c r="BF3" s="818"/>
      <c r="BG3" s="818">
        <f>'Osztályzó ív gyak'!I71</f>
        <v>30</v>
      </c>
      <c r="BH3" s="818"/>
      <c r="BI3" s="818" t="str">
        <f>'Osztályzó ív gyak'!I130</f>
        <v>-</v>
      </c>
      <c r="BJ3" s="818"/>
      <c r="BK3" s="818" t="str">
        <f>'Osztályzó ív gyak'!I189</f>
        <v>-</v>
      </c>
      <c r="BL3" s="818"/>
      <c r="BM3" s="818" t="str">
        <f>'Osztályzó ív gyak'!I248</f>
        <v>-</v>
      </c>
      <c r="BN3" s="818"/>
      <c r="BO3" s="818" t="str">
        <f>'Osztályzó ív gyak'!I307</f>
        <v>-</v>
      </c>
      <c r="BP3" s="818"/>
      <c r="BQ3" s="818" t="str">
        <f>'Osztályzó ív gyak'!I366</f>
        <v>-</v>
      </c>
      <c r="BR3" s="818"/>
      <c r="BS3" s="132">
        <f>SUM(BE3:BR3)</f>
        <v>60</v>
      </c>
      <c r="BV3" s="828">
        <f>'Osztályzó ív szób'!I12</f>
        <v>15</v>
      </c>
      <c r="BW3" s="828"/>
      <c r="BX3" s="828">
        <f>'Osztályzó ív szób'!I71</f>
        <v>15</v>
      </c>
      <c r="BY3" s="828"/>
      <c r="BZ3" s="828">
        <f>'Osztályzó ív szób'!I130</f>
        <v>10</v>
      </c>
      <c r="CA3" s="828"/>
      <c r="CB3" s="828" t="str">
        <f>'Osztályzó ív szób'!I189</f>
        <v>-</v>
      </c>
      <c r="CC3" s="828"/>
      <c r="CD3" s="828" t="str">
        <f>'Osztályzó ív szób'!I248</f>
        <v>-</v>
      </c>
      <c r="CE3" s="828"/>
      <c r="CF3" s="828" t="str">
        <f>'Osztályzó ív szób'!I307</f>
        <v>-</v>
      </c>
      <c r="CG3" s="828"/>
      <c r="CH3" s="131">
        <f>SUM(BV3:CG3)</f>
        <v>40</v>
      </c>
      <c r="CJ3" s="133">
        <f>BB3+BS3+CH3</f>
        <v>100</v>
      </c>
      <c r="CN3" s="221" t="s">
        <v>7727</v>
      </c>
      <c r="CO3" s="221" t="s">
        <v>7744</v>
      </c>
      <c r="CP3" s="221" t="s">
        <v>7746</v>
      </c>
      <c r="CR3" s="221" t="s">
        <v>7727</v>
      </c>
      <c r="CS3" s="221" t="s">
        <v>7744</v>
      </c>
      <c r="CT3" s="221" t="s">
        <v>7746</v>
      </c>
      <c r="CV3" s="221" t="s">
        <v>7727</v>
      </c>
      <c r="CW3" s="221" t="s">
        <v>7744</v>
      </c>
      <c r="CX3" s="221" t="s">
        <v>7746</v>
      </c>
      <c r="CZ3" s="221" t="s">
        <v>7727</v>
      </c>
      <c r="DA3" s="221" t="s">
        <v>7744</v>
      </c>
      <c r="DB3" s="221" t="s">
        <v>7746</v>
      </c>
      <c r="DD3" s="221" t="s">
        <v>7727</v>
      </c>
      <c r="DE3" s="221" t="s">
        <v>7744</v>
      </c>
      <c r="DF3" s="221" t="s">
        <v>7746</v>
      </c>
      <c r="DH3" s="221" t="s">
        <v>7727</v>
      </c>
      <c r="DI3" s="221" t="s">
        <v>7744</v>
      </c>
      <c r="DJ3" s="221" t="s">
        <v>7746</v>
      </c>
      <c r="DM3" s="313"/>
    </row>
    <row r="4" spans="1:139" ht="29.25" customHeight="1" thickBot="1" x14ac:dyDescent="0.3">
      <c r="A4" s="565" t="s">
        <v>7467</v>
      </c>
      <c r="B4" s="566" t="s">
        <v>7468</v>
      </c>
      <c r="C4" s="567" t="s">
        <v>7728</v>
      </c>
      <c r="D4" s="568" t="s">
        <v>7729</v>
      </c>
      <c r="E4" s="567" t="s">
        <v>7731</v>
      </c>
      <c r="F4" s="569" t="s">
        <v>7732</v>
      </c>
      <c r="G4" s="569" t="s">
        <v>7733</v>
      </c>
      <c r="H4" s="569" t="s">
        <v>7734</v>
      </c>
      <c r="I4" s="569" t="s">
        <v>7736</v>
      </c>
      <c r="J4" s="569" t="s">
        <v>7735</v>
      </c>
      <c r="K4" s="569" t="s">
        <v>7737</v>
      </c>
      <c r="L4" s="569" t="s">
        <v>7738</v>
      </c>
      <c r="M4" s="569" t="s">
        <v>7739</v>
      </c>
      <c r="N4" s="569" t="s">
        <v>7740</v>
      </c>
      <c r="O4" s="569" t="s">
        <v>7741</v>
      </c>
      <c r="P4" s="569" t="s">
        <v>7742</v>
      </c>
      <c r="Q4" s="569" t="s">
        <v>8525</v>
      </c>
      <c r="R4" s="569" t="s">
        <v>8524</v>
      </c>
      <c r="S4" s="567" t="s">
        <v>7731</v>
      </c>
      <c r="T4" s="569" t="s">
        <v>7732</v>
      </c>
      <c r="U4" s="569" t="s">
        <v>7733</v>
      </c>
      <c r="V4" s="569" t="s">
        <v>7734</v>
      </c>
      <c r="W4" s="569" t="s">
        <v>7736</v>
      </c>
      <c r="X4" s="569" t="s">
        <v>7735</v>
      </c>
      <c r="Y4" s="569" t="s">
        <v>7737</v>
      </c>
      <c r="Z4" s="569" t="s">
        <v>7738</v>
      </c>
      <c r="AA4" s="569" t="s">
        <v>7739</v>
      </c>
      <c r="AB4" s="569" t="s">
        <v>7740</v>
      </c>
      <c r="AC4" s="569" t="s">
        <v>7741</v>
      </c>
      <c r="AD4" s="568" t="s">
        <v>7742</v>
      </c>
      <c r="AE4" s="566" t="s">
        <v>7471</v>
      </c>
      <c r="AF4" s="570" t="s">
        <v>7472</v>
      </c>
      <c r="AG4" s="103"/>
      <c r="AH4" s="5">
        <f>'Osztályzó ív írásb'!K12+'Osztályzó ív írásb'!K71+'Osztályzó ív írásb'!K130+'Osztályzó ív írásb'!K189+'Osztályzó ív írásb'!K248+'Osztályzó ív gyak'!K12+'Osztályzó ív gyak'!K71+'Osztályzó ív gyak'!K130+'Osztályzó ív gyak'!K189+'Osztályzó ív gyak'!K248+'Osztályzó ív gyak'!K307+'Osztályzó ív gyak'!K366+'Osztályzó ív szób'!K12+'Osztályzó ív szób'!K71+'Osztályzó ív szób'!K130+'Osztályzó ív szób'!K189+'Osztályzó ív szób'!K248+'Osztályzó ív szób'!K307</f>
        <v>100</v>
      </c>
      <c r="AJ4" s="86"/>
      <c r="AK4" s="86"/>
      <c r="AL4" s="105"/>
      <c r="AR4" s="781">
        <v>1</v>
      </c>
      <c r="AS4" s="781"/>
      <c r="AT4" s="781">
        <v>2</v>
      </c>
      <c r="AU4" s="781"/>
      <c r="AV4" s="781">
        <v>3</v>
      </c>
      <c r="AW4" s="781"/>
      <c r="AX4" s="781">
        <v>4</v>
      </c>
      <c r="AY4" s="781"/>
      <c r="AZ4" s="781">
        <v>5</v>
      </c>
      <c r="BA4" s="781"/>
      <c r="BB4" s="23" t="s">
        <v>7509</v>
      </c>
      <c r="BE4" s="781">
        <v>1</v>
      </c>
      <c r="BF4" s="781"/>
      <c r="BG4" s="781">
        <v>2</v>
      </c>
      <c r="BH4" s="781"/>
      <c r="BI4" s="781">
        <v>3</v>
      </c>
      <c r="BJ4" s="781"/>
      <c r="BK4" s="781">
        <v>4</v>
      </c>
      <c r="BL4" s="781"/>
      <c r="BM4" s="781">
        <v>5</v>
      </c>
      <c r="BN4" s="781"/>
      <c r="BO4" s="781">
        <v>6</v>
      </c>
      <c r="BP4" s="781"/>
      <c r="BQ4" s="781">
        <v>7</v>
      </c>
      <c r="BR4" s="781"/>
      <c r="BS4" s="23" t="s">
        <v>7509</v>
      </c>
      <c r="BV4" s="781">
        <v>1</v>
      </c>
      <c r="BW4" s="781"/>
      <c r="BX4" s="781">
        <v>2</v>
      </c>
      <c r="BY4" s="781"/>
      <c r="BZ4" s="781">
        <v>3</v>
      </c>
      <c r="CA4" s="781"/>
      <c r="CB4" s="781">
        <v>4</v>
      </c>
      <c r="CC4" s="781"/>
      <c r="CD4" s="781">
        <v>5</v>
      </c>
      <c r="CE4" s="781"/>
      <c r="CF4" s="781">
        <v>6</v>
      </c>
      <c r="CG4" s="781"/>
      <c r="CH4" s="23" t="s">
        <v>7509</v>
      </c>
      <c r="CN4" s="221"/>
      <c r="CO4" s="221"/>
      <c r="CP4" s="221"/>
      <c r="CR4" s="221"/>
      <c r="CS4" s="221"/>
      <c r="CT4" s="221"/>
      <c r="CV4" s="221"/>
      <c r="CW4" s="221"/>
      <c r="CX4" s="221"/>
      <c r="CZ4" s="221"/>
      <c r="DA4" s="221"/>
      <c r="DB4" s="221"/>
      <c r="DD4" s="221"/>
      <c r="DE4" s="221"/>
      <c r="DF4" s="221"/>
      <c r="DH4" s="221"/>
      <c r="DI4" s="221"/>
      <c r="DJ4" s="221"/>
      <c r="DM4" s="313"/>
      <c r="DQ4" s="829" t="s">
        <v>7819</v>
      </c>
      <c r="DR4" s="829"/>
      <c r="DS4" s="829"/>
      <c r="DT4" s="829"/>
      <c r="DU4" s="829"/>
      <c r="DV4" s="23"/>
      <c r="DW4" s="830" t="s">
        <v>7820</v>
      </c>
      <c r="DX4" s="831"/>
      <c r="DY4" s="831"/>
      <c r="DZ4" s="831"/>
      <c r="EA4" s="831"/>
      <c r="EB4" s="832"/>
      <c r="EC4" s="829" t="s">
        <v>7821</v>
      </c>
      <c r="ED4" s="829"/>
      <c r="EE4" s="829"/>
      <c r="EF4" s="829"/>
      <c r="EG4" s="829"/>
      <c r="EH4" s="23"/>
      <c r="EI4" s="23" t="s">
        <v>7746</v>
      </c>
    </row>
    <row r="5" spans="1:139" s="134" customFormat="1" ht="11.1" customHeight="1" x14ac:dyDescent="0.2">
      <c r="A5" s="261" t="str">
        <f>IF(Nevek!E3="","--",CONCATENATE(Nevek!B3,"/",Nevek!C3,"/",Nevek!D3))</f>
        <v>74057/1/2020</v>
      </c>
      <c r="B5" s="244" t="str">
        <f>IF(Nevek!E3="","--",Nevek!E3)</f>
        <v>Nagyné Balogh Emília</v>
      </c>
      <c r="C5" s="260" t="str">
        <f>IF('Osztályzó ív írásb'!E15="","-",'Osztályzó ív írásb'!E15)</f>
        <v>--</v>
      </c>
      <c r="D5" s="257" t="str">
        <f>IF('Osztályzó ív írásb'!E74="","-",'Osztályzó ív írásb'!E74)</f>
        <v>--</v>
      </c>
      <c r="E5" s="254">
        <f>IF('Osztályzó ív gyak'!E15="","-",'Osztályzó ív gyak'!E15)</f>
        <v>6</v>
      </c>
      <c r="F5" s="258">
        <f>IF('Osztályzó ív gyak'!G15="","-",'Osztályzó ív gyak'!G15)</f>
        <v>5</v>
      </c>
      <c r="G5" s="432">
        <f>IF('Osztályzó ív gyak'!E74="","-",'Osztályzó ív gyak'!E74)</f>
        <v>6</v>
      </c>
      <c r="H5" s="258">
        <f>IF('Osztályzó ív gyak'!G74="","-",'Osztályzó ív gyak'!G74)</f>
        <v>4</v>
      </c>
      <c r="I5" s="432" t="str">
        <f>IF('Osztályzó ív gyak'!E133="","-",'Osztályzó ív gyak'!E133)</f>
        <v>--</v>
      </c>
      <c r="J5" s="258" t="str">
        <f>IF('Osztályzó ív gyak'!G133="","-",'Osztályzó ív gyak'!G133)</f>
        <v>--</v>
      </c>
      <c r="K5" s="432" t="str">
        <f>IF('Osztályzó ív gyak'!E192="","-",'Osztályzó ív gyak'!E192)</f>
        <v>--</v>
      </c>
      <c r="L5" s="258" t="str">
        <f>IF('Osztályzó ív gyak'!G192="","-",'Osztályzó ív gyak'!G192)</f>
        <v>--</v>
      </c>
      <c r="M5" s="432" t="str">
        <f>IF('Osztályzó ív gyak'!E251="","-",'Osztályzó ív gyak'!E251)</f>
        <v>--</v>
      </c>
      <c r="N5" s="258" t="str">
        <f>IF('Osztályzó ív gyak'!G251="","-",'Osztályzó ív gyak'!G251)</f>
        <v>--</v>
      </c>
      <c r="O5" s="432" t="str">
        <f>IF('Osztályzó ív gyak'!E310="","-",'Osztályzó ív gyak'!E310)</f>
        <v>--</v>
      </c>
      <c r="P5" s="258" t="str">
        <f>IF('Osztályzó ív gyak'!G310="","-",'Osztályzó ív gyak'!G310)</f>
        <v>--</v>
      </c>
      <c r="Q5" s="489" t="str">
        <f>IF('Osztályzó ív gyak'!E369="","-",'Osztályzó ív gyak'!E369)</f>
        <v>--</v>
      </c>
      <c r="R5" s="257" t="str">
        <f>IF('Osztályzó ív gyak'!G369="","-",'Osztályzó ív gyak'!G369)</f>
        <v>--</v>
      </c>
      <c r="S5" s="254">
        <f t="shared" ref="S5:S39" si="0">IF(B5="--","--",IF(CP5="","-",CP5))</f>
        <v>10</v>
      </c>
      <c r="T5" s="258">
        <f>IF(B5="--","--",IF('Osztályzó ív szób'!M15="","-",'Osztályzó ív szób'!M15))</f>
        <v>5</v>
      </c>
      <c r="U5" s="432" t="str">
        <f t="shared" ref="U5:U39" si="1">IF(B5="--","--",IF(CT5="","-",CT5))</f>
        <v>2$</v>
      </c>
      <c r="V5" s="258">
        <f>IF(B5="--","--",IF('Osztályzó ív szób'!M74="","-",'Osztályzó ív szób'!M74))</f>
        <v>3</v>
      </c>
      <c r="W5" s="432">
        <f t="shared" ref="W5:W39" si="2">IF(B5="--","--",IF(CX5="","-",CX5))</f>
        <v>3</v>
      </c>
      <c r="X5" s="258">
        <f>IF(B5="--","--",IF('Osztályzó ív szób'!M133="","-",'Osztályzó ív szób'!M133))</f>
        <v>3</v>
      </c>
      <c r="Y5" s="432" t="str">
        <f t="shared" ref="Y5:Y39" si="3">IF(B5="--","--",IF(DB5="","-",DB5))</f>
        <v>-</v>
      </c>
      <c r="Z5" s="258" t="str">
        <f>IF(B5="--","--",IF('Osztályzó ív szób'!M192="","-",'Osztályzó ív szób'!M192))</f>
        <v>-</v>
      </c>
      <c r="AA5" s="432" t="str">
        <f t="shared" ref="AA5:AA39" si="4">IF(B5="--","--",IF(DF5="","-",DF5))</f>
        <v>-</v>
      </c>
      <c r="AB5" s="258" t="str">
        <f>IF(B5="--","--",IF('Osztályzó ív szób'!M251="","-",'Osztályzó ív szób'!M251))</f>
        <v>-</v>
      </c>
      <c r="AC5" s="432" t="str">
        <f t="shared" ref="AC5:AC39" si="5">IF(B5="--","--",IF(DJ5="","-",DJ5))</f>
        <v>-</v>
      </c>
      <c r="AD5" s="257" t="str">
        <f>IF(B5="--","--",IF('Osztályzó ív szób'!M310="","-",'Osztályzó ív szób'!M310))</f>
        <v>-</v>
      </c>
      <c r="AE5" s="253">
        <f t="shared" ref="AE5:AE39" si="6">IF(B5="--","--",IF(AF5="kevés a jegy","KJ",IF(AF5="sok a jegy","SJ",IF(DM5=1,1,AJ5))))</f>
        <v>4</v>
      </c>
      <c r="AF5" s="245" t="str">
        <f t="shared" ref="AF5:AF39" si="7">IF(B5="--","--",IF(EI5&lt;0,"kevés a jegy",IF(EI5&gt;0,"Sok a jegy",IF(AJ5="-","-",IF(DM5=1,"elégtelen (1)",CONCATENATE(AK5," (",AJ5,")"))))))</f>
        <v>jó (4)</v>
      </c>
      <c r="AG5" s="215"/>
      <c r="AH5" s="134">
        <f>'Osztályzó ív írásb'!K15+'Osztályzó ív írásb'!K74+'Osztályzó ív írásb'!K133+'Osztályzó ív írásb'!K192+'Osztályzó ív gyak'!K15+'Osztályzó ív gyak'!K74+'Osztályzó ív gyak'!K133+'Osztályzó ív gyak'!K192+'Osztályzó ív gyak'!K251+'Osztályzó ív gyak'!K310+'Osztályzó ív szób'!K15+'Osztályzó ív szób'!K74+'Osztályzó ív szób'!K133+'Osztályzó ív szób'!K192+'Osztályzó ív szób'!K251+'Osztályzó ív szób'!K310</f>
        <v>9.4499999999999993</v>
      </c>
      <c r="AJ5" s="246">
        <f t="shared" ref="AJ5:AJ39" si="8">IF(CJ5="nem vizsgázott","n",IF(B5="--","-",IF(CJ5=0,"-",IF(CJ5&lt;0.5,1,ROUND((CJ5),0)))))</f>
        <v>4</v>
      </c>
      <c r="AK5" s="246" t="str">
        <f t="shared" ref="AK5:AK39" si="9">IF(CJ5="nem vizsgázott","részvizsga",IF(D5="","",VLOOKUP(AJ5,$AM$5:$AN$9,2)))</f>
        <v>jó</v>
      </c>
      <c r="AL5" s="247"/>
      <c r="AM5" s="64">
        <v>1</v>
      </c>
      <c r="AN5" s="64" t="s">
        <v>7475</v>
      </c>
      <c r="AR5" s="64" t="str">
        <f>IF('Osztályzó ív írásb'!E15="",0,'Osztályzó ív írásb'!E15)</f>
        <v>--</v>
      </c>
      <c r="AS5" s="248">
        <f>IF(AR$3="-",0,$AR$3*AR5/100)</f>
        <v>0</v>
      </c>
      <c r="AT5" s="64" t="str">
        <f>IF('Osztályzó ív írásb'!E74="",0,'Osztályzó ív írásb'!E74)</f>
        <v>--</v>
      </c>
      <c r="AU5" s="248">
        <f t="shared" ref="AU5:AU39" si="10">IF(AT$3="-",0,AT$3*AT5/100)</f>
        <v>0</v>
      </c>
      <c r="AV5" s="64" t="str">
        <f>IF('Osztályzó ív írásb'!E133="",0,'Osztályzó ív írásb'!E133)</f>
        <v>--</v>
      </c>
      <c r="AW5" s="248">
        <f t="shared" ref="AW5:AW39" si="11">IF(AV$3="-",0,AV$3*AV5/100)</f>
        <v>0</v>
      </c>
      <c r="AX5" s="64" t="str">
        <f>IF('Osztályzó ív írásb'!E192="",0,'Osztályzó ív írásb'!E192)</f>
        <v>--</v>
      </c>
      <c r="AY5" s="249">
        <f>IF(AX$3="-",0,AX3*AX5)</f>
        <v>0</v>
      </c>
      <c r="AZ5" s="64">
        <f>IF('Osztályzó ív írásb'!E251="",0,'Osztályzó ív írásb'!E251)</f>
        <v>0</v>
      </c>
      <c r="BA5" s="249">
        <f>IF(AZ$3="-",0,AZ$3*AZ5)</f>
        <v>0</v>
      </c>
      <c r="BB5" s="64">
        <f>IF(AR5="n","nem vizsgázott",IF(AT5="n","nem vizsgázott",IF(AV5="n","nem vizsgázott",IF(AX5="n","nem vizsgázott",IF(AZ5="n","nem vizsgázott",(AS5+AU5+AW5+AY5+BA5))))))</f>
        <v>0</v>
      </c>
      <c r="BE5" s="64">
        <f>IF('Osztályzó ív gyak'!G15="",0,'Osztályzó ív gyak'!G15)</f>
        <v>5</v>
      </c>
      <c r="BF5" s="249">
        <f>IF(BE$3="-",0,BE$3*BE5/100)</f>
        <v>1.5</v>
      </c>
      <c r="BG5" s="64">
        <f>IF('Osztályzó ív gyak'!G74="",0,'Osztályzó ív gyak'!G74)</f>
        <v>4</v>
      </c>
      <c r="BH5" s="249">
        <f>IF(BG$3="-",0,BG$3*BG5/100)</f>
        <v>1.2</v>
      </c>
      <c r="BI5" s="64" t="str">
        <f>IF('Osztályzó ív gyak'!G133="",0,'Osztályzó ív gyak'!G133)</f>
        <v>--</v>
      </c>
      <c r="BJ5" s="249">
        <f>IF(BI$3="-",0,BI$3*BI5/100)</f>
        <v>0</v>
      </c>
      <c r="BK5" s="64" t="str">
        <f>IF('Osztályzó ív gyak'!G192="",0,'Osztályzó ív gyak'!G192)</f>
        <v>--</v>
      </c>
      <c r="BL5" s="249">
        <f>IF(BK$3="-",0,BK$3*BK5/100)</f>
        <v>0</v>
      </c>
      <c r="BM5" s="64" t="str">
        <f>IF('Osztályzó ív gyak'!G251="",0,'Osztályzó ív gyak'!G251)</f>
        <v>--</v>
      </c>
      <c r="BN5" s="249">
        <f>IF(BM$3="-",0,BM$3*BM5/100)</f>
        <v>0</v>
      </c>
      <c r="BO5" s="64" t="str">
        <f>IF('Osztályzó ív gyak'!G310="",0,'Osztályzó ív gyak'!G310)</f>
        <v>--</v>
      </c>
      <c r="BP5" s="249">
        <f>IF(BO$3="-",0,BO$3*BO5/100)</f>
        <v>0</v>
      </c>
      <c r="BQ5" s="64" t="str">
        <f>IF('Osztályzó ív gyak'!G369="",0,'Osztályzó ív gyak'!G369)</f>
        <v>--</v>
      </c>
      <c r="BR5" s="249">
        <f>IF(BQ$3="-",0,BQ$3*BQ5/100)</f>
        <v>0</v>
      </c>
      <c r="BS5" s="250">
        <f>IF(BE5="n","nem vizsgázott",IF(BG5="n","nem vizsgázott",IF(BI5="n","nem vizsgázott",IF(BK5="n","nem vizsgázott",IF(BM5="n","nem vizsgázott",IF(BO5="n","nem vizsgázott",IF(BQ5="n","nem vizsgázott",(BF5+BH5+BJ5+BL5+BN5+BP5+BR5))))))))</f>
        <v>2.7</v>
      </c>
      <c r="BV5" s="64">
        <f>IF('Osztályzó ív szób'!M15="",0,'Osztályzó ív szób'!M15)</f>
        <v>5</v>
      </c>
      <c r="BW5" s="251">
        <f>IF(BV$3="-",0,BV$3*BV5/100)</f>
        <v>0.75</v>
      </c>
      <c r="BX5" s="64">
        <f>IF('Osztályzó ív szób'!M74="",0,'Osztályzó ív szób'!M74)</f>
        <v>3</v>
      </c>
      <c r="BY5" s="249">
        <f>IF(BX$3="-",0,BX$3*BX5/100)</f>
        <v>0.45</v>
      </c>
      <c r="BZ5" s="64">
        <f>IF('Osztályzó ív szób'!M133="",0,'Osztályzó ív szób'!M133)</f>
        <v>3</v>
      </c>
      <c r="CA5" s="249">
        <f>IF(BZ$3="-",0,BZ$3*BZ5/100)</f>
        <v>0.3</v>
      </c>
      <c r="CB5" s="64">
        <f>IF('Osztályzó ív szób'!M192="",0,'Osztályzó ív szób'!M192)</f>
        <v>0</v>
      </c>
      <c r="CC5" s="249">
        <f>IF(CB$3="-",0,CB$3*CB5/100)</f>
        <v>0</v>
      </c>
      <c r="CD5" s="64">
        <f>IF('Osztályzó ív szób'!M251="",0,'Osztályzó ív szób'!M251)</f>
        <v>0</v>
      </c>
      <c r="CE5" s="249">
        <f>IF(CD$3="-",0,CD$3*CD5/100)</f>
        <v>0</v>
      </c>
      <c r="CF5" s="64">
        <f>IF('Osztályzó ív szób'!M310="",0,'Osztályzó ív szób'!M310)</f>
        <v>0</v>
      </c>
      <c r="CG5" s="249">
        <f>IF(CF$3="-",0,CF$3*CF5/100)</f>
        <v>0</v>
      </c>
      <c r="CH5" s="64">
        <f>IF(BV5="n","nem vizsgázott",IF(BX5="n","nem vizsgázott",IF(BZ5="n","nem vizsgázott",IF(CB5="n","nem vizsgázott",IF(CD5="n","nem vizsgázott",IF(CF5="n","nem vizsgázott",(BW5+BY5+CA5+CC5+CE5+CG5)))))))</f>
        <v>1.5</v>
      </c>
      <c r="CJ5" s="259">
        <f>IF(BB5="nem vizsgázott","nem vizsgázott",IF(BS5="nem vizsgázott","nem vizsgázott",IF(CH5="nem vizsgázott","nem vizsgázott",(BB5+BS5+CH5))))</f>
        <v>4.2</v>
      </c>
      <c r="CN5" s="64">
        <f>'Osztályzó ív szób'!E15</f>
        <v>10</v>
      </c>
      <c r="CO5" s="64" t="str">
        <f>'Osztályzó ív szób'!G15</f>
        <v/>
      </c>
      <c r="CP5" s="64">
        <f>IF(CN5="--","",IF(CO5="",CN5,CONCATENATE(CN5,"/",CO5)))</f>
        <v>10</v>
      </c>
      <c r="CR5" s="194" t="str">
        <f>'Osztályzó ív szób'!E74</f>
        <v>2$</v>
      </c>
      <c r="CS5" s="194" t="str">
        <f>'Osztályzó ív szób'!G74</f>
        <v/>
      </c>
      <c r="CT5" s="64" t="str">
        <f>IF(CR5="--","",IF(CS5="",CR5,CONCATENATE(CR5,"/",CS5)))</f>
        <v>2$</v>
      </c>
      <c r="CV5" s="194">
        <f>'Osztályzó ív szób'!E133</f>
        <v>3</v>
      </c>
      <c r="CW5" s="194" t="str">
        <f>'Osztályzó ív szób'!G133</f>
        <v/>
      </c>
      <c r="CX5" s="64">
        <f>IF(CV5="--","",IF(CW5="",CV5,CONCATENATE(CV5,"/",CW5)))</f>
        <v>3</v>
      </c>
      <c r="CZ5" s="194" t="str">
        <f>'Osztályzó ív szób'!E192</f>
        <v>--</v>
      </c>
      <c r="DA5" s="194" t="str">
        <f>'Osztályzó ív szób'!G192</f>
        <v>--</v>
      </c>
      <c r="DB5" s="64" t="str">
        <f>IF(CZ5="--","",IF(DA5="",CZ5,CONCATENATE(CZ5,"/",DA5)))</f>
        <v/>
      </c>
      <c r="DD5" s="194" t="str">
        <f>'Osztályzó ív szób'!E251</f>
        <v>--</v>
      </c>
      <c r="DE5" s="194" t="str">
        <f>'Osztályzó ív szób'!G251</f>
        <v>--</v>
      </c>
      <c r="DF5" s="64" t="str">
        <f>IF(DD5="--","",IF(DE5="",DD5,CONCATENATE(DD5,"/",DE5)))</f>
        <v/>
      </c>
      <c r="DH5" s="194" t="str">
        <f>'Osztályzó ív szób'!E310</f>
        <v>--</v>
      </c>
      <c r="DI5" s="194" t="str">
        <f>'Osztályzó ív szób'!G310</f>
        <v>--</v>
      </c>
      <c r="DJ5" s="64" t="str">
        <f>IF(DH5="--","",IF(DI5="",DH5,CONCATENATE(DH5,"/",DI5)))</f>
        <v/>
      </c>
      <c r="DM5" s="64">
        <f t="shared" ref="DM5:DM40" si="12">IF(C5=1,1,IF(D5=1,1,IF(F5=1,1,IF(H5=1,1,IF(J5=1,1,IF(L5=1,1,IF(N5=1,1,IF(P5=1,1,IF(T5=1,1,IF(V5=1,1,IF(X5=1,1,IF(Z5=1,1,IF(AB5=1,1,IF(AD5=1,1,2))))))))))))))</f>
        <v>2</v>
      </c>
      <c r="DQ5" s="194">
        <f t="shared" ref="DQ5:DQ39" si="13">COUNT(C5:D5)</f>
        <v>0</v>
      </c>
      <c r="DR5" s="194">
        <f t="shared" ref="DR5:DR39" si="14">COUNTIF(C5:D5,"n")</f>
        <v>0</v>
      </c>
      <c r="DS5" s="64">
        <f>DQ5+DR5</f>
        <v>0</v>
      </c>
      <c r="DT5" s="194">
        <f>DS5-'Szakképesítés adatai'!Q$54</f>
        <v>0</v>
      </c>
      <c r="DU5" s="194" t="str">
        <f>IF(DT5&lt;0,"Kevés a jegy",IF(DT5=0,"Jó","Sok a jegy"))</f>
        <v>Jó</v>
      </c>
      <c r="DV5" s="194"/>
      <c r="DW5" s="327">
        <f>COUNT(F5,H5,J5,L5,N5,P5,R5)</f>
        <v>2</v>
      </c>
      <c r="DX5" s="327">
        <f>COUNTIF(E5:R5,"n")/2</f>
        <v>0</v>
      </c>
      <c r="DY5" s="327">
        <f>DW5+DX5</f>
        <v>2</v>
      </c>
      <c r="DZ5" s="327">
        <f>DY5-'Szakképesítés adatai'!Q$41</f>
        <v>0</v>
      </c>
      <c r="EA5" s="327" t="str">
        <f>IF(DZ5&lt;0,"Kevés a jegy",IF(DZ5=0,"Jó","Sok a jegy"))</f>
        <v>Jó</v>
      </c>
      <c r="EB5" s="194"/>
      <c r="EC5" s="327">
        <f>COUNT(T5,V5,X5,Z5,AB5,AD5)</f>
        <v>3</v>
      </c>
      <c r="ED5" s="327">
        <f>COUNTIF(S5:AD5,"n")/2</f>
        <v>0</v>
      </c>
      <c r="EE5" s="327">
        <f>EC5+ED5</f>
        <v>3</v>
      </c>
      <c r="EF5" s="327">
        <f>EE5-'Szakképesítés adatai'!Q$68</f>
        <v>0</v>
      </c>
      <c r="EG5" s="327" t="str">
        <f>IF(EF5&lt;0,"Kevés a jegy",IF(EF5=0,"Jó","Sok a jegy"))</f>
        <v>Jó</v>
      </c>
      <c r="EH5" s="194"/>
      <c r="EI5" s="194">
        <f>DT5+DZ5+EF5</f>
        <v>0</v>
      </c>
    </row>
    <row r="6" spans="1:139" s="134" customFormat="1" ht="11.1" customHeight="1" x14ac:dyDescent="0.2">
      <c r="A6" s="261" t="str">
        <f>IF(Nevek!E4="","--",CONCATENATE(Nevek!B4,"/",Nevek!C4,"/",Nevek!D4))</f>
        <v>74057/2/2020</v>
      </c>
      <c r="B6" s="244" t="str">
        <f>IF(Nevek!E4="","--",Nevek!E4)</f>
        <v>b</v>
      </c>
      <c r="C6" s="260" t="str">
        <f>IF('Osztályzó ív írásb'!E16="","-",'Osztályzó ív írásb'!E16)</f>
        <v>--</v>
      </c>
      <c r="D6" s="257" t="str">
        <f>IF('Osztályzó ív írásb'!E75="","-",'Osztályzó ív írásb'!E75)</f>
        <v>--</v>
      </c>
      <c r="E6" s="254">
        <f>IF('Osztályzó ív gyak'!E16="","-",'Osztályzó ív gyak'!E16)</f>
        <v>7</v>
      </c>
      <c r="F6" s="258">
        <f>IF('Osztályzó ív gyak'!G16="","-",'Osztályzó ív gyak'!G16)</f>
        <v>4</v>
      </c>
      <c r="G6" s="432">
        <f>IF('Osztályzó ív gyak'!E75="","-",'Osztályzó ív gyak'!E75)</f>
        <v>7</v>
      </c>
      <c r="H6" s="258">
        <f>IF('Osztályzó ív gyak'!G75="","-",'Osztályzó ív gyak'!G75)</f>
        <v>3</v>
      </c>
      <c r="I6" s="432" t="str">
        <f>IF('Osztályzó ív gyak'!E134="","-",'Osztályzó ív gyak'!E134)</f>
        <v>--</v>
      </c>
      <c r="J6" s="258" t="str">
        <f>IF('Osztályzó ív gyak'!G134="","-",'Osztályzó ív gyak'!G134)</f>
        <v>--</v>
      </c>
      <c r="K6" s="432" t="str">
        <f>IF('Osztályzó ív gyak'!E193="","-",'Osztályzó ív gyak'!E193)</f>
        <v>--</v>
      </c>
      <c r="L6" s="258" t="str">
        <f>IF('Osztályzó ív gyak'!G193="","-",'Osztályzó ív gyak'!G193)</f>
        <v>--</v>
      </c>
      <c r="M6" s="432" t="str">
        <f>IF('Osztályzó ív gyak'!E252="","-",'Osztályzó ív gyak'!E252)</f>
        <v>--</v>
      </c>
      <c r="N6" s="258" t="str">
        <f>IF('Osztályzó ív gyak'!G252="","-",'Osztályzó ív gyak'!G252)</f>
        <v>--</v>
      </c>
      <c r="O6" s="432" t="str">
        <f>IF('Osztályzó ív gyak'!E311="","-",'Osztályzó ív gyak'!E311)</f>
        <v>--</v>
      </c>
      <c r="P6" s="258" t="str">
        <f>IF('Osztályzó ív gyak'!G311="","-",'Osztályzó ív gyak'!G311)</f>
        <v>--</v>
      </c>
      <c r="Q6" s="537" t="str">
        <f>IF('Osztályzó ív gyak'!E370="","-",'Osztályzó ív gyak'!E370)</f>
        <v>--</v>
      </c>
      <c r="R6" s="257" t="str">
        <f>IF('Osztályzó ív gyak'!G370="","-",'Osztályzó ív gyak'!G370)</f>
        <v>--</v>
      </c>
      <c r="S6" s="254">
        <f t="shared" si="0"/>
        <v>11</v>
      </c>
      <c r="T6" s="258">
        <f>IF(B6="--","--",IF('Osztályzó ív szób'!M16="","-",'Osztályzó ív szób'!M16))</f>
        <v>4</v>
      </c>
      <c r="U6" s="432">
        <f t="shared" si="1"/>
        <v>11</v>
      </c>
      <c r="V6" s="258">
        <f>IF(B6="--","--",IF('Osztályzó ív szób'!M75="","-",'Osztályzó ív szób'!M75))</f>
        <v>2</v>
      </c>
      <c r="W6" s="432">
        <f t="shared" si="2"/>
        <v>2</v>
      </c>
      <c r="X6" s="258">
        <f>IF(B6="--","--",IF('Osztályzó ív szób'!M134="","-",'Osztályzó ív szób'!M134))</f>
        <v>3</v>
      </c>
      <c r="Y6" s="432" t="str">
        <f t="shared" si="3"/>
        <v>-</v>
      </c>
      <c r="Z6" s="258" t="str">
        <f>IF(B6="--","--",IF('Osztályzó ív szób'!M193="","-",'Osztályzó ív szób'!M193))</f>
        <v>-</v>
      </c>
      <c r="AA6" s="432" t="str">
        <f t="shared" si="4"/>
        <v>-</v>
      </c>
      <c r="AB6" s="258" t="str">
        <f>IF(B6="--","--",IF('Osztályzó ív szób'!M252="","-",'Osztályzó ív szób'!M252))</f>
        <v>-</v>
      </c>
      <c r="AC6" s="432" t="str">
        <f t="shared" si="5"/>
        <v>-</v>
      </c>
      <c r="AD6" s="257" t="str">
        <f>IF(B6="--","--",IF('Osztályzó ív szób'!M311="","-",'Osztályzó ív szób'!M311))</f>
        <v>-</v>
      </c>
      <c r="AE6" s="253">
        <f t="shared" si="6"/>
        <v>3</v>
      </c>
      <c r="AF6" s="245" t="str">
        <f t="shared" si="7"/>
        <v>közepes (3)</v>
      </c>
      <c r="AG6" s="215"/>
      <c r="AH6" s="134">
        <f>'Osztályzó ív írásb'!K16+'Osztályzó ív írásb'!K75+'Osztályzó ív írásb'!K134+'Osztályzó ív írásb'!K193+'Osztályzó ív gyak'!K16+'Osztályzó ív gyak'!K75+'Osztályzó ív gyak'!K134+'Osztályzó ív gyak'!K193+'Osztályzó ív gyak'!K252+'Osztályzó ív gyak'!K311+'Osztályzó ív szób'!K16+'Osztályzó ív szób'!K75+'Osztályzó ív szób'!K134+'Osztályzó ív szób'!K193+'Osztályzó ív szób'!K252+'Osztályzó ív szób'!K311</f>
        <v>7.7</v>
      </c>
      <c r="AJ6" s="327">
        <f t="shared" si="8"/>
        <v>3</v>
      </c>
      <c r="AK6" s="327" t="str">
        <f t="shared" si="9"/>
        <v>közepes</v>
      </c>
      <c r="AL6" s="247"/>
      <c r="AM6" s="64">
        <v>2</v>
      </c>
      <c r="AN6" s="64" t="s">
        <v>7476</v>
      </c>
      <c r="AR6" s="64" t="str">
        <f>IF('Osztályzó ív írásb'!E16="",0,'Osztályzó ív írásb'!E16)</f>
        <v>--</v>
      </c>
      <c r="AS6" s="248">
        <f t="shared" ref="AS6:AS39" si="15">IF(AR$3="-",0,$AR$3*AR6/100)</f>
        <v>0</v>
      </c>
      <c r="AT6" s="64" t="str">
        <f>IF('Osztályzó ív írásb'!E75="",0,'Osztályzó ív írásb'!E75)</f>
        <v>--</v>
      </c>
      <c r="AU6" s="248">
        <f t="shared" si="10"/>
        <v>0</v>
      </c>
      <c r="AV6" s="64" t="str">
        <f>IF('Osztályzó ív írásb'!E134="",0,'Osztályzó ív írásb'!E134)</f>
        <v>--</v>
      </c>
      <c r="AW6" s="248">
        <f t="shared" si="11"/>
        <v>0</v>
      </c>
      <c r="AX6" s="64" t="str">
        <f>IF('Osztályzó ív írásb'!E193="",0,'Osztályzó ív írásb'!E193)</f>
        <v>--</v>
      </c>
      <c r="AY6" s="249">
        <f t="shared" ref="AY6:AY39" si="16">IF(AX$3="-",0,AX4*AX6)</f>
        <v>0</v>
      </c>
      <c r="AZ6" s="64">
        <f>IF('Osztályzó ív írásb'!E252="",0,'Osztályzó ív írásb'!E252)</f>
        <v>0</v>
      </c>
      <c r="BA6" s="249">
        <f t="shared" ref="BA6:BA39" si="17">IF(AZ$3="-",0,AZ$3*AZ6)</f>
        <v>0</v>
      </c>
      <c r="BB6" s="64">
        <f t="shared" ref="BB6:BB39" si="18">IF(AR6="n","nem vizsgázott",IF(AT6="n","nem vizsgázott",IF(AV6="n","nem vizsgázott",IF(AX6="n","nem vizsgázott",IF(AZ6="n","nem vizsgázott",(AS6+AU6+AW6+AY6+BA6))))))</f>
        <v>0</v>
      </c>
      <c r="BE6" s="64">
        <f>IF('Osztályzó ív gyak'!G16="",0,'Osztályzó ív gyak'!G16)</f>
        <v>4</v>
      </c>
      <c r="BF6" s="249">
        <f t="shared" ref="BF6:BF39" si="19">IF(BE$3="-",0,BE$3*BE6/100)</f>
        <v>1.2</v>
      </c>
      <c r="BG6" s="64">
        <f>IF('Osztályzó ív gyak'!G75="",0,'Osztályzó ív gyak'!G75)</f>
        <v>3</v>
      </c>
      <c r="BH6" s="249">
        <f t="shared" ref="BH6:BH39" si="20">IF(BG$3="-",0,BG$3*BG6/100)</f>
        <v>0.9</v>
      </c>
      <c r="BI6" s="64" t="str">
        <f>IF('Osztályzó ív gyak'!G134="",0,'Osztályzó ív gyak'!G134)</f>
        <v>--</v>
      </c>
      <c r="BJ6" s="249">
        <f t="shared" ref="BJ6:BJ39" si="21">IF(BI$3="-",0,BI$3*BI6/100)</f>
        <v>0</v>
      </c>
      <c r="BK6" s="64" t="str">
        <f>IF('Osztályzó ív gyak'!G193="",0,'Osztályzó ív gyak'!G193)</f>
        <v>--</v>
      </c>
      <c r="BL6" s="249">
        <f t="shared" ref="BL6:BL39" si="22">IF(BK$3="-",0,BK$3*BK6/100)</f>
        <v>0</v>
      </c>
      <c r="BM6" s="64" t="str">
        <f>IF('Osztályzó ív gyak'!G252="",0,'Osztályzó ív gyak'!G252)</f>
        <v>--</v>
      </c>
      <c r="BN6" s="249">
        <f t="shared" ref="BN6:BN39" si="23">IF(BM$3="-",0,BM$3*BM6/100)</f>
        <v>0</v>
      </c>
      <c r="BO6" s="64" t="str">
        <f>IF('Osztályzó ív gyak'!G311="",0,'Osztályzó ív gyak'!G311)</f>
        <v>--</v>
      </c>
      <c r="BP6" s="249">
        <f t="shared" ref="BP6:BP39" si="24">IF(BO$3="-",0,BO$3*BO6/100)</f>
        <v>0</v>
      </c>
      <c r="BQ6" s="64" t="str">
        <f>IF('Osztályzó ív gyak'!G370="",0,'Osztályzó ív gyak'!G370)</f>
        <v>--</v>
      </c>
      <c r="BR6" s="249">
        <f t="shared" ref="BR6:BR39" si="25">IF(BQ$3="-",0,BQ$3*BQ6/100)</f>
        <v>0</v>
      </c>
      <c r="BS6" s="250">
        <f t="shared" ref="BS6:BS39" si="26">IF(BE6="n","nem vizsgázott",IF(BG6="n","nem vizsgázott",IF(BI6="n","nem vizsgázott",IF(BK6="n","nem vizsgázott",IF(BM6="n","nem vizsgázott",IF(BO6="n","nem vizsgázott",IF(BQ6="n","nem vizsgázott",(BF6+BH6+BJ6+BL6+BN6+BP6+BR6))))))))</f>
        <v>2.1</v>
      </c>
      <c r="BV6" s="64">
        <f>IF('Osztályzó ív szób'!M16="",0,'Osztályzó ív szób'!M16)</f>
        <v>4</v>
      </c>
      <c r="BW6" s="251">
        <f t="shared" ref="BW6:BW39" si="27">IF(BV$3="-",0,BV$3*BV6/100)</f>
        <v>0.6</v>
      </c>
      <c r="BX6" s="64">
        <f>IF('Osztályzó ív szób'!M75="",0,'Osztályzó ív szób'!M75)</f>
        <v>2</v>
      </c>
      <c r="BY6" s="249">
        <f t="shared" ref="BY6:BY39" si="28">IF(BX$3="-",0,BX$3*BX6/100)</f>
        <v>0.3</v>
      </c>
      <c r="BZ6" s="64">
        <f>IF('Osztályzó ív szób'!M134="",0,'Osztályzó ív szób'!M134)</f>
        <v>3</v>
      </c>
      <c r="CA6" s="249">
        <f t="shared" ref="CA6:CA39" si="29">IF(BZ$3="-",0,BZ$3*BZ6/100)</f>
        <v>0.3</v>
      </c>
      <c r="CB6" s="64">
        <f>IF('Osztályzó ív szób'!M193="",0,'Osztályzó ív szób'!M193)</f>
        <v>0</v>
      </c>
      <c r="CC6" s="249">
        <f t="shared" ref="CC6:CC39" si="30">IF(CB$3="-",0,CB$3*CB6/100)</f>
        <v>0</v>
      </c>
      <c r="CD6" s="64">
        <f>IF('Osztályzó ív szób'!M252="",0,'Osztályzó ív szób'!M252)</f>
        <v>0</v>
      </c>
      <c r="CE6" s="249">
        <f t="shared" ref="CE6:CE39" si="31">IF(CD$3="-",0,CD$3*CD6/100)</f>
        <v>0</v>
      </c>
      <c r="CF6" s="64">
        <f>IF('Osztályzó ív szób'!M311="",0,'Osztályzó ív szób'!M311)</f>
        <v>0</v>
      </c>
      <c r="CG6" s="249">
        <f t="shared" ref="CG6:CG39" si="32">IF(CF$3="-",0,CF$3*CF6/100)</f>
        <v>0</v>
      </c>
      <c r="CH6" s="64">
        <f t="shared" ref="CH6:CH39" si="33">IF(BV6="n","nem vizsgázott",IF(BX6="n","nem vizsgázott",IF(BZ6="n","nem vizsgázott",IF(CB6="n","nem vizsgázott",IF(CD6="n","nem vizsgázott",IF(CF6="n","nem vizsgázott",(BW6+BY6+CA6+CC6+CE6+CG6)))))))</f>
        <v>1.2</v>
      </c>
      <c r="CJ6" s="259">
        <f t="shared" ref="CJ6:CJ39" si="34">IF(BB6="nem vizsgázott","nem vizsgázott",IF(BS6="nem vizsgázott","nem vizsgázott",IF(CH6="nem vizsgázott","nem vizsgázott",(BB6+BS6+CH6))))</f>
        <v>3.3</v>
      </c>
      <c r="CN6" s="64">
        <f>'Osztályzó ív szób'!E16</f>
        <v>11</v>
      </c>
      <c r="CO6" s="64" t="str">
        <f>'Osztályzó ív szób'!G16</f>
        <v/>
      </c>
      <c r="CP6" s="64">
        <f t="shared" ref="CP6:CP39" si="35">IF(CN6="--","",IF(CO6="",CN6,CONCATENATE(CN6,"/",CO6)))</f>
        <v>11</v>
      </c>
      <c r="CR6" s="194">
        <f>'Osztályzó ív szób'!E75</f>
        <v>11</v>
      </c>
      <c r="CS6" s="194" t="str">
        <f>'Osztályzó ív szób'!G75</f>
        <v/>
      </c>
      <c r="CT6" s="64">
        <f t="shared" ref="CT6:CT39" si="36">IF(CR6="--","",IF(CS6="",CR6,CONCATENATE(CR6,"/",CS6)))</f>
        <v>11</v>
      </c>
      <c r="CV6" s="194">
        <f>'Osztályzó ív szób'!E134</f>
        <v>2</v>
      </c>
      <c r="CW6" s="194" t="str">
        <f>'Osztályzó ív szób'!G134</f>
        <v/>
      </c>
      <c r="CX6" s="64">
        <f t="shared" ref="CX6:CX39" si="37">IF(CV6="--","",IF(CW6="",CV6,CONCATENATE(CV6,"/",CW6)))</f>
        <v>2</v>
      </c>
      <c r="CZ6" s="194" t="str">
        <f>'Osztályzó ív szób'!E193</f>
        <v>--</v>
      </c>
      <c r="DA6" s="194" t="str">
        <f>'Osztályzó ív szób'!G193</f>
        <v>--</v>
      </c>
      <c r="DB6" s="64" t="str">
        <f t="shared" ref="DB6:DB39" si="38">IF(CZ6="--","",IF(DA6="",CZ6,CONCATENATE(CZ6,"/",DA6)))</f>
        <v/>
      </c>
      <c r="DD6" s="194" t="str">
        <f>'Osztályzó ív szób'!E252</f>
        <v>--</v>
      </c>
      <c r="DE6" s="194" t="str">
        <f>'Osztályzó ív szób'!G252</f>
        <v>--</v>
      </c>
      <c r="DF6" s="64" t="str">
        <f t="shared" ref="DF6:DF39" si="39">IF(DD6="--","",IF(DE6="",DD6,CONCATENATE(DD6,"/",DE6)))</f>
        <v/>
      </c>
      <c r="DH6" s="194" t="str">
        <f>'Osztályzó ív szób'!E311</f>
        <v>--</v>
      </c>
      <c r="DI6" s="194" t="str">
        <f>'Osztályzó ív szób'!G311</f>
        <v>--</v>
      </c>
      <c r="DJ6" s="64" t="str">
        <f t="shared" ref="DJ6:DJ39" si="40">IF(DH6="--","",IF(DI6="",DH6,CONCATENATE(DH6,"/",DI6)))</f>
        <v/>
      </c>
      <c r="DM6" s="64">
        <f t="shared" si="12"/>
        <v>2</v>
      </c>
      <c r="DQ6" s="194">
        <f t="shared" si="13"/>
        <v>0</v>
      </c>
      <c r="DR6" s="194">
        <f t="shared" si="14"/>
        <v>0</v>
      </c>
      <c r="DS6" s="64">
        <f t="shared" ref="DS6:DS7" si="41">DQ6+DR6</f>
        <v>0</v>
      </c>
      <c r="DT6" s="194">
        <f>DS6-'Szakképesítés adatai'!Q$54</f>
        <v>0</v>
      </c>
      <c r="DU6" s="194" t="str">
        <f t="shared" ref="DU6:DU39" si="42">IF(DT6&lt;0,"Kevés a jegy",IF(DT6=0,"Jó","Sok a jegy"))</f>
        <v>Jó</v>
      </c>
      <c r="DV6" s="194"/>
      <c r="DW6" s="540">
        <f t="shared" ref="DW6:DW38" si="43">COUNT(F6,H6,J6,L6,N6,P6,R6)</f>
        <v>2</v>
      </c>
      <c r="DX6" s="540">
        <f t="shared" ref="DX6:DX38" si="44">COUNTIF(E6:R6,"n")/2</f>
        <v>0</v>
      </c>
      <c r="DY6" s="327">
        <f t="shared" ref="DY6:DY39" si="45">DW6+DX6</f>
        <v>2</v>
      </c>
      <c r="DZ6" s="327">
        <f>DY6-'Szakképesítés adatai'!Q$41</f>
        <v>0</v>
      </c>
      <c r="EA6" s="327" t="str">
        <f t="shared" ref="EA6:EA39" si="46">IF(DZ6&lt;0,"Kevés a jegy",IF(DZ6=0,"Jó","Sok a jegy"))</f>
        <v>Jó</v>
      </c>
      <c r="EB6" s="194"/>
      <c r="EC6" s="327">
        <f t="shared" ref="EC6:EC39" si="47">COUNT(T6,V6,X6,Z6,AB6,AD6)</f>
        <v>3</v>
      </c>
      <c r="ED6" s="327">
        <f t="shared" ref="ED6:ED39" si="48">COUNTIF(S6:AD6,"n")/2</f>
        <v>0</v>
      </c>
      <c r="EE6" s="327">
        <f t="shared" ref="EE6:EE39" si="49">EC6+ED6</f>
        <v>3</v>
      </c>
      <c r="EF6" s="327">
        <f>EE6-'Szakképesítés adatai'!Q$68</f>
        <v>0</v>
      </c>
      <c r="EG6" s="327" t="str">
        <f t="shared" ref="EG6:EG39" si="50">IF(EF6&lt;0,"Kevés a jegy",IF(EF6=0,"Jó","Sok a jegy"))</f>
        <v>Jó</v>
      </c>
      <c r="EH6" s="194"/>
      <c r="EI6" s="194">
        <f t="shared" ref="EI6:EI39" si="51">DT6+DZ6+EF6</f>
        <v>0</v>
      </c>
    </row>
    <row r="7" spans="1:139" s="134" customFormat="1" ht="11.1" customHeight="1" x14ac:dyDescent="0.2">
      <c r="A7" s="261" t="str">
        <f>IF(Nevek!E5="","--",CONCATENATE(Nevek!B5,"/",Nevek!C5,"/",Nevek!D5))</f>
        <v>74057/3/2020</v>
      </c>
      <c r="B7" s="244" t="str">
        <f>IF(Nevek!E5="","--",Nevek!E5)</f>
        <v>c</v>
      </c>
      <c r="C7" s="260" t="str">
        <f>IF('Osztályzó ív írásb'!E17="","-",'Osztályzó ív írásb'!E17)</f>
        <v>--</v>
      </c>
      <c r="D7" s="257" t="str">
        <f>IF('Osztályzó ív írásb'!E76="","-",'Osztályzó ív írásb'!E76)</f>
        <v>--</v>
      </c>
      <c r="E7" s="254">
        <f>IF('Osztályzó ív gyak'!E17="","-",'Osztályzó ív gyak'!E17)</f>
        <v>8</v>
      </c>
      <c r="F7" s="258">
        <f>IF('Osztályzó ív gyak'!G17="","-",'Osztályzó ív gyak'!G17)</f>
        <v>3</v>
      </c>
      <c r="G7" s="432" t="str">
        <f>IF('Osztályzó ív gyak'!E76="","-",'Osztályzó ív gyak'!E76)</f>
        <v>-</v>
      </c>
      <c r="H7" s="258" t="str">
        <f>IF('Osztályzó ív gyak'!G76="","-",'Osztályzó ív gyak'!G76)</f>
        <v>-</v>
      </c>
      <c r="I7" s="432" t="str">
        <f>IF('Osztályzó ív gyak'!E135="","-",'Osztályzó ív gyak'!E135)</f>
        <v>--</v>
      </c>
      <c r="J7" s="258" t="str">
        <f>IF('Osztályzó ív gyak'!G135="","-",'Osztályzó ív gyak'!G135)</f>
        <v>--</v>
      </c>
      <c r="K7" s="432" t="str">
        <f>IF('Osztályzó ív gyak'!E194="","-",'Osztályzó ív gyak'!E194)</f>
        <v>--</v>
      </c>
      <c r="L7" s="258" t="str">
        <f>IF('Osztályzó ív gyak'!G194="","-",'Osztályzó ív gyak'!G194)</f>
        <v>--</v>
      </c>
      <c r="M7" s="432" t="str">
        <f>IF('Osztályzó ív gyak'!E253="","-",'Osztályzó ív gyak'!E253)</f>
        <v>--</v>
      </c>
      <c r="N7" s="258" t="str">
        <f>IF('Osztályzó ív gyak'!G253="","-",'Osztályzó ív gyak'!G253)</f>
        <v>--</v>
      </c>
      <c r="O7" s="432" t="str">
        <f>IF('Osztályzó ív gyak'!E312="","-",'Osztályzó ív gyak'!E312)</f>
        <v>--</v>
      </c>
      <c r="P7" s="258" t="str">
        <f>IF('Osztályzó ív gyak'!G312="","-",'Osztályzó ív gyak'!G312)</f>
        <v>--</v>
      </c>
      <c r="Q7" s="537" t="str">
        <f>IF('Osztályzó ív gyak'!E371="","-",'Osztályzó ív gyak'!E371)</f>
        <v>--</v>
      </c>
      <c r="R7" s="257" t="str">
        <f>IF('Osztályzó ív gyak'!G371="","-",'Osztályzó ív gyak'!G371)</f>
        <v>--</v>
      </c>
      <c r="S7" s="254">
        <f t="shared" si="0"/>
        <v>12</v>
      </c>
      <c r="T7" s="258">
        <f>IF(B7="--","--",IF('Osztályzó ív szób'!M17="","-",'Osztályzó ív szób'!M17))</f>
        <v>3</v>
      </c>
      <c r="U7" s="432" t="str">
        <f t="shared" si="1"/>
        <v>-</v>
      </c>
      <c r="V7" s="258" t="str">
        <f>IF(B7="--","--",IF('Osztályzó ív szób'!M76="","-",'Osztályzó ív szób'!M76))</f>
        <v>-</v>
      </c>
      <c r="W7" s="432" t="str">
        <f t="shared" si="2"/>
        <v>-</v>
      </c>
      <c r="X7" s="258" t="str">
        <f>IF(B7="--","--",IF('Osztályzó ív szób'!M135="","-",'Osztályzó ív szób'!M135))</f>
        <v>-</v>
      </c>
      <c r="Y7" s="432" t="str">
        <f t="shared" si="3"/>
        <v>-</v>
      </c>
      <c r="Z7" s="258" t="str">
        <f>IF(B7="--","--",IF('Osztályzó ív szób'!M194="","-",'Osztályzó ív szób'!M194))</f>
        <v>-</v>
      </c>
      <c r="AA7" s="432" t="str">
        <f t="shared" si="4"/>
        <v>-</v>
      </c>
      <c r="AB7" s="258" t="str">
        <f>IF(B7="--","--",IF('Osztályzó ív szób'!M253="","-",'Osztályzó ív szób'!M253))</f>
        <v>-</v>
      </c>
      <c r="AC7" s="432" t="str">
        <f t="shared" si="5"/>
        <v>-</v>
      </c>
      <c r="AD7" s="257" t="str">
        <f>IF(B7="--","--",IF('Osztályzó ív szób'!M312="","-",'Osztályzó ív szób'!M312))</f>
        <v>-</v>
      </c>
      <c r="AE7" s="253" t="str">
        <f t="shared" si="6"/>
        <v>KJ</v>
      </c>
      <c r="AF7" s="245" t="str">
        <f t="shared" si="7"/>
        <v>kevés a jegy</v>
      </c>
      <c r="AG7" s="215"/>
      <c r="AH7" s="134">
        <f>'Osztályzó ív írásb'!K17+'Osztályzó ív írásb'!K76+'Osztályzó ív írásb'!K135+'Osztályzó ív írásb'!K194+'Osztályzó ív gyak'!K17+'Osztályzó ív gyak'!K76+'Osztályzó ív gyak'!K135+'Osztályzó ív gyak'!K194+'Osztályzó ív gyak'!K253+'Osztályzó ív gyak'!K312+'Osztályzó ív szób'!K17+'Osztályzó ív szób'!K76+'Osztályzó ív szób'!K135+'Osztályzó ív szób'!K194+'Osztályzó ív szób'!K253+'Osztályzó ív szób'!K312</f>
        <v>1.35</v>
      </c>
      <c r="AJ7" s="327">
        <f t="shared" si="8"/>
        <v>1</v>
      </c>
      <c r="AK7" s="327" t="str">
        <f t="shared" si="9"/>
        <v>elégtelen</v>
      </c>
      <c r="AL7" s="247"/>
      <c r="AM7" s="64">
        <v>3</v>
      </c>
      <c r="AN7" s="64" t="s">
        <v>7477</v>
      </c>
      <c r="AR7" s="64" t="str">
        <f>IF('Osztályzó ív írásb'!E17="",0,'Osztályzó ív írásb'!E17)</f>
        <v>--</v>
      </c>
      <c r="AS7" s="248">
        <f t="shared" si="15"/>
        <v>0</v>
      </c>
      <c r="AT7" s="64" t="str">
        <f>IF('Osztályzó ív írásb'!E76="",0,'Osztályzó ív írásb'!E76)</f>
        <v>--</v>
      </c>
      <c r="AU7" s="248">
        <f t="shared" si="10"/>
        <v>0</v>
      </c>
      <c r="AV7" s="64" t="str">
        <f>IF('Osztályzó ív írásb'!E135="",0,'Osztályzó ív írásb'!E135)</f>
        <v>--</v>
      </c>
      <c r="AW7" s="248">
        <f t="shared" si="11"/>
        <v>0</v>
      </c>
      <c r="AX7" s="64" t="str">
        <f>IF('Osztályzó ív írásb'!E194="",0,'Osztályzó ív írásb'!E194)</f>
        <v>--</v>
      </c>
      <c r="AY7" s="249">
        <f t="shared" si="16"/>
        <v>0</v>
      </c>
      <c r="AZ7" s="64">
        <f>IF('Osztályzó ív írásb'!E253="",0,'Osztályzó ív írásb'!E253)</f>
        <v>0</v>
      </c>
      <c r="BA7" s="249">
        <f t="shared" si="17"/>
        <v>0</v>
      </c>
      <c r="BB7" s="64">
        <f t="shared" si="18"/>
        <v>0</v>
      </c>
      <c r="BE7" s="64">
        <f>IF('Osztályzó ív gyak'!G17="",0,'Osztályzó ív gyak'!G17)</f>
        <v>3</v>
      </c>
      <c r="BF7" s="249">
        <f t="shared" si="19"/>
        <v>0.9</v>
      </c>
      <c r="BG7" s="64">
        <f>IF('Osztályzó ív gyak'!G76="",0,'Osztályzó ív gyak'!G76)</f>
        <v>0</v>
      </c>
      <c r="BH7" s="249">
        <f t="shared" si="20"/>
        <v>0</v>
      </c>
      <c r="BI7" s="64" t="str">
        <f>IF('Osztályzó ív gyak'!G135="",0,'Osztályzó ív gyak'!G135)</f>
        <v>--</v>
      </c>
      <c r="BJ7" s="249">
        <f t="shared" si="21"/>
        <v>0</v>
      </c>
      <c r="BK7" s="64" t="str">
        <f>IF('Osztályzó ív gyak'!G194="",0,'Osztályzó ív gyak'!G194)</f>
        <v>--</v>
      </c>
      <c r="BL7" s="249">
        <f t="shared" si="22"/>
        <v>0</v>
      </c>
      <c r="BM7" s="64" t="str">
        <f>IF('Osztályzó ív gyak'!G253="",0,'Osztályzó ív gyak'!G253)</f>
        <v>--</v>
      </c>
      <c r="BN7" s="249">
        <f t="shared" si="23"/>
        <v>0</v>
      </c>
      <c r="BO7" s="64" t="str">
        <f>IF('Osztályzó ív gyak'!G312="",0,'Osztályzó ív gyak'!G312)</f>
        <v>--</v>
      </c>
      <c r="BP7" s="249">
        <f t="shared" si="24"/>
        <v>0</v>
      </c>
      <c r="BQ7" s="64" t="str">
        <f>IF('Osztályzó ív gyak'!G371="",0,'Osztályzó ív gyak'!G371)</f>
        <v>--</v>
      </c>
      <c r="BR7" s="249">
        <f t="shared" si="25"/>
        <v>0</v>
      </c>
      <c r="BS7" s="250">
        <f t="shared" si="26"/>
        <v>0.9</v>
      </c>
      <c r="BV7" s="64">
        <f>IF('Osztályzó ív szób'!M17="",0,'Osztályzó ív szób'!M17)</f>
        <v>3</v>
      </c>
      <c r="BW7" s="251">
        <f t="shared" si="27"/>
        <v>0.45</v>
      </c>
      <c r="BX7" s="64">
        <f>IF('Osztályzó ív szób'!M76="",0,'Osztályzó ív szób'!M76)</f>
        <v>0</v>
      </c>
      <c r="BY7" s="249">
        <f t="shared" si="28"/>
        <v>0</v>
      </c>
      <c r="BZ7" s="64">
        <f>IF('Osztályzó ív szób'!M135="",0,'Osztályzó ív szób'!M135)</f>
        <v>0</v>
      </c>
      <c r="CA7" s="249">
        <f t="shared" si="29"/>
        <v>0</v>
      </c>
      <c r="CB7" s="64">
        <f>IF('Osztályzó ív szób'!M194="",0,'Osztályzó ív szób'!M194)</f>
        <v>0</v>
      </c>
      <c r="CC7" s="249">
        <f t="shared" si="30"/>
        <v>0</v>
      </c>
      <c r="CD7" s="64">
        <f>IF('Osztályzó ív szób'!M253="",0,'Osztályzó ív szób'!M253)</f>
        <v>0</v>
      </c>
      <c r="CE7" s="249">
        <f t="shared" si="31"/>
        <v>0</v>
      </c>
      <c r="CF7" s="64">
        <f>IF('Osztályzó ív szób'!M312="",0,'Osztályzó ív szób'!M312)</f>
        <v>0</v>
      </c>
      <c r="CG7" s="249">
        <f t="shared" si="32"/>
        <v>0</v>
      </c>
      <c r="CH7" s="64">
        <f t="shared" si="33"/>
        <v>0.45</v>
      </c>
      <c r="CJ7" s="259">
        <f t="shared" si="34"/>
        <v>1.35</v>
      </c>
      <c r="CN7" s="64">
        <f>'Osztályzó ív szób'!E17</f>
        <v>12</v>
      </c>
      <c r="CO7" s="64" t="str">
        <f>'Osztályzó ív szób'!G17</f>
        <v/>
      </c>
      <c r="CP7" s="64">
        <f t="shared" si="35"/>
        <v>12</v>
      </c>
      <c r="CR7" s="194" t="str">
        <f>'Osztályzó ív szób'!E76</f>
        <v/>
      </c>
      <c r="CS7" s="194" t="str">
        <f>'Osztályzó ív szób'!G76</f>
        <v/>
      </c>
      <c r="CT7" s="64" t="str">
        <f t="shared" si="36"/>
        <v/>
      </c>
      <c r="CV7" s="194" t="str">
        <f>'Osztályzó ív szób'!E135</f>
        <v/>
      </c>
      <c r="CW7" s="194" t="str">
        <f>'Osztályzó ív szób'!G135</f>
        <v/>
      </c>
      <c r="CX7" s="64" t="str">
        <f t="shared" si="37"/>
        <v/>
      </c>
      <c r="CZ7" s="194" t="str">
        <f>'Osztályzó ív szób'!E194</f>
        <v>--</v>
      </c>
      <c r="DA7" s="194" t="str">
        <f>'Osztályzó ív szób'!G194</f>
        <v>--</v>
      </c>
      <c r="DB7" s="64" t="str">
        <f t="shared" si="38"/>
        <v/>
      </c>
      <c r="DD7" s="194" t="str">
        <f>'Osztályzó ív szób'!E253</f>
        <v>--</v>
      </c>
      <c r="DE7" s="194" t="str">
        <f>'Osztályzó ív szób'!G253</f>
        <v>--</v>
      </c>
      <c r="DF7" s="64" t="str">
        <f t="shared" si="39"/>
        <v/>
      </c>
      <c r="DH7" s="194" t="str">
        <f>'Osztályzó ív szób'!E312</f>
        <v>--</v>
      </c>
      <c r="DI7" s="194" t="str">
        <f>'Osztályzó ív szób'!G312</f>
        <v>--</v>
      </c>
      <c r="DJ7" s="64" t="str">
        <f t="shared" si="40"/>
        <v/>
      </c>
      <c r="DM7" s="64">
        <f t="shared" si="12"/>
        <v>2</v>
      </c>
      <c r="DQ7" s="194">
        <f t="shared" si="13"/>
        <v>0</v>
      </c>
      <c r="DR7" s="194">
        <f t="shared" si="14"/>
        <v>0</v>
      </c>
      <c r="DS7" s="64">
        <f t="shared" si="41"/>
        <v>0</v>
      </c>
      <c r="DT7" s="194">
        <f>DS7-'Szakképesítés adatai'!Q$54</f>
        <v>0</v>
      </c>
      <c r="DU7" s="194" t="str">
        <f t="shared" si="42"/>
        <v>Jó</v>
      </c>
      <c r="DV7" s="194"/>
      <c r="DW7" s="540">
        <f t="shared" si="43"/>
        <v>1</v>
      </c>
      <c r="DX7" s="540">
        <f t="shared" si="44"/>
        <v>0</v>
      </c>
      <c r="DY7" s="327">
        <f t="shared" si="45"/>
        <v>1</v>
      </c>
      <c r="DZ7" s="327">
        <f>DY7-'Szakképesítés adatai'!Q$41</f>
        <v>-1</v>
      </c>
      <c r="EA7" s="327" t="str">
        <f t="shared" si="46"/>
        <v>Kevés a jegy</v>
      </c>
      <c r="EB7" s="194"/>
      <c r="EC7" s="327">
        <f t="shared" si="47"/>
        <v>1</v>
      </c>
      <c r="ED7" s="327">
        <f t="shared" si="48"/>
        <v>0</v>
      </c>
      <c r="EE7" s="327">
        <f t="shared" si="49"/>
        <v>1</v>
      </c>
      <c r="EF7" s="327">
        <f>EE7-'Szakképesítés adatai'!Q$68</f>
        <v>-2</v>
      </c>
      <c r="EG7" s="327" t="str">
        <f t="shared" si="50"/>
        <v>Kevés a jegy</v>
      </c>
      <c r="EH7" s="194"/>
      <c r="EI7" s="194">
        <f t="shared" si="51"/>
        <v>-3</v>
      </c>
    </row>
    <row r="8" spans="1:139" s="134" customFormat="1" ht="11.1" customHeight="1" x14ac:dyDescent="0.2">
      <c r="A8" s="261" t="str">
        <f>IF(Nevek!E6="","--",CONCATENATE(Nevek!B6,"/",Nevek!C6,"/",Nevek!D6))</f>
        <v>74057/4/2020</v>
      </c>
      <c r="B8" s="244" t="str">
        <f>IF(Nevek!E6="","--",Nevek!E6)</f>
        <v>d</v>
      </c>
      <c r="C8" s="260" t="str">
        <f>IF('Osztályzó ív írásb'!E18="","-",'Osztályzó ív írásb'!E18)</f>
        <v>--</v>
      </c>
      <c r="D8" s="257" t="str">
        <f>IF('Osztályzó ív írásb'!E77="","-",'Osztályzó ív írásb'!E77)</f>
        <v>--</v>
      </c>
      <c r="E8" s="254">
        <f>IF('Osztályzó ív gyak'!E18="","-",'Osztályzó ív gyak'!E18)</f>
        <v>9</v>
      </c>
      <c r="F8" s="258">
        <f>IF('Osztályzó ív gyak'!G18="","-",'Osztályzó ív gyak'!G18)</f>
        <v>2</v>
      </c>
      <c r="G8" s="432" t="str">
        <f>IF('Osztályzó ív gyak'!E77="","-",'Osztályzó ív gyak'!E77)</f>
        <v>-</v>
      </c>
      <c r="H8" s="258" t="str">
        <f>IF('Osztályzó ív gyak'!G77="","-",'Osztályzó ív gyak'!G77)</f>
        <v>-</v>
      </c>
      <c r="I8" s="432" t="str">
        <f>IF('Osztályzó ív gyak'!E136="","-",'Osztályzó ív gyak'!E136)</f>
        <v>--</v>
      </c>
      <c r="J8" s="258" t="str">
        <f>IF('Osztályzó ív gyak'!G136="","-",'Osztályzó ív gyak'!G136)</f>
        <v>--</v>
      </c>
      <c r="K8" s="432" t="str">
        <f>IF('Osztályzó ív gyak'!E195="","-",'Osztályzó ív gyak'!E195)</f>
        <v>--</v>
      </c>
      <c r="L8" s="258" t="str">
        <f>IF('Osztályzó ív gyak'!G195="","-",'Osztályzó ív gyak'!G195)</f>
        <v>--</v>
      </c>
      <c r="M8" s="432" t="str">
        <f>IF('Osztályzó ív gyak'!E254="","-",'Osztályzó ív gyak'!E254)</f>
        <v>--</v>
      </c>
      <c r="N8" s="258" t="str">
        <f>IF('Osztályzó ív gyak'!G254="","-",'Osztályzó ív gyak'!G254)</f>
        <v>--</v>
      </c>
      <c r="O8" s="432" t="str">
        <f>IF('Osztályzó ív gyak'!E313="","-",'Osztályzó ív gyak'!E313)</f>
        <v>--</v>
      </c>
      <c r="P8" s="258" t="str">
        <f>IF('Osztályzó ív gyak'!G313="","-",'Osztályzó ív gyak'!G313)</f>
        <v>--</v>
      </c>
      <c r="Q8" s="537" t="str">
        <f>IF('Osztályzó ív gyak'!E372="","-",'Osztályzó ív gyak'!E372)</f>
        <v>--</v>
      </c>
      <c r="R8" s="257" t="str">
        <f>IF('Osztályzó ív gyak'!G372="","-",'Osztályzó ív gyak'!G372)</f>
        <v>--</v>
      </c>
      <c r="S8" s="254">
        <f t="shared" si="0"/>
        <v>13</v>
      </c>
      <c r="T8" s="258">
        <f>IF(B8="--","--",IF('Osztályzó ív szób'!M18="","-",'Osztályzó ív szób'!M18))</f>
        <v>2</v>
      </c>
      <c r="U8" s="432" t="str">
        <f t="shared" si="1"/>
        <v>-</v>
      </c>
      <c r="V8" s="258" t="str">
        <f>IF(B8="--","--",IF('Osztályzó ív szób'!M77="","-",'Osztályzó ív szób'!M77))</f>
        <v>-</v>
      </c>
      <c r="W8" s="432" t="str">
        <f t="shared" si="2"/>
        <v>-</v>
      </c>
      <c r="X8" s="258" t="str">
        <f>IF(B8="--","--",IF('Osztályzó ív szób'!M136="","-",'Osztályzó ív szób'!M136))</f>
        <v>-</v>
      </c>
      <c r="Y8" s="432" t="str">
        <f t="shared" si="3"/>
        <v>-</v>
      </c>
      <c r="Z8" s="258" t="str">
        <f>IF(B8="--","--",IF('Osztályzó ív szób'!M195="","-",'Osztályzó ív szób'!M195))</f>
        <v>-</v>
      </c>
      <c r="AA8" s="432" t="str">
        <f t="shared" si="4"/>
        <v>-</v>
      </c>
      <c r="AB8" s="258" t="str">
        <f>IF(B8="--","--",IF('Osztályzó ív szób'!M254="","-",'Osztályzó ív szób'!M254))</f>
        <v>-</v>
      </c>
      <c r="AC8" s="432" t="str">
        <f t="shared" si="5"/>
        <v>-</v>
      </c>
      <c r="AD8" s="257" t="str">
        <f>IF(B8="--","--",IF('Osztályzó ív szób'!M313="","-",'Osztályzó ív szób'!M313))</f>
        <v>-</v>
      </c>
      <c r="AE8" s="253" t="str">
        <f t="shared" si="6"/>
        <v>KJ</v>
      </c>
      <c r="AF8" s="245" t="str">
        <f t="shared" si="7"/>
        <v>kevés a jegy</v>
      </c>
      <c r="AG8" s="215"/>
      <c r="AH8" s="134">
        <f>'Osztályzó ív írásb'!K18+'Osztályzó ív írásb'!K77+'Osztályzó ív írásb'!K136+'Osztályzó ív írásb'!K195+'Osztályzó ív gyak'!K18+'Osztályzó ív gyak'!K77+'Osztályzó ív gyak'!K136+'Osztályzó ív gyak'!K195+'Osztályzó ív gyak'!K254+'Osztályzó ív gyak'!K313+'Osztályzó ív szób'!K18+'Osztályzó ív szób'!K77+'Osztályzó ív szób'!K136+'Osztályzó ív szób'!K195+'Osztályzó ív szób'!K254+'Osztályzó ív szób'!K313</f>
        <v>0.89999999999999991</v>
      </c>
      <c r="AJ8" s="327">
        <f t="shared" si="8"/>
        <v>1</v>
      </c>
      <c r="AK8" s="327" t="str">
        <f t="shared" si="9"/>
        <v>elégtelen</v>
      </c>
      <c r="AL8" s="247"/>
      <c r="AM8" s="64">
        <v>4</v>
      </c>
      <c r="AN8" s="64" t="s">
        <v>7478</v>
      </c>
      <c r="AR8" s="64" t="str">
        <f>IF('Osztályzó ív írásb'!E18="",0,'Osztályzó ív írásb'!E18)</f>
        <v>--</v>
      </c>
      <c r="AS8" s="248">
        <f t="shared" si="15"/>
        <v>0</v>
      </c>
      <c r="AT8" s="64" t="str">
        <f>IF('Osztályzó ív írásb'!E77="",0,'Osztályzó ív írásb'!E77)</f>
        <v>--</v>
      </c>
      <c r="AU8" s="248">
        <f t="shared" si="10"/>
        <v>0</v>
      </c>
      <c r="AV8" s="64" t="str">
        <f>IF('Osztályzó ív írásb'!E136="",0,'Osztályzó ív írásb'!E136)</f>
        <v>--</v>
      </c>
      <c r="AW8" s="248">
        <f t="shared" si="11"/>
        <v>0</v>
      </c>
      <c r="AX8" s="64" t="str">
        <f>IF('Osztályzó ív írásb'!E195="",0,'Osztályzó ív írásb'!E195)</f>
        <v>--</v>
      </c>
      <c r="AY8" s="249">
        <f t="shared" si="16"/>
        <v>0</v>
      </c>
      <c r="AZ8" s="64">
        <f>IF('Osztályzó ív írásb'!E254="",0,'Osztályzó ív írásb'!E254)</f>
        <v>0</v>
      </c>
      <c r="BA8" s="249">
        <f t="shared" si="17"/>
        <v>0</v>
      </c>
      <c r="BB8" s="64">
        <f t="shared" si="18"/>
        <v>0</v>
      </c>
      <c r="BE8" s="64">
        <f>IF('Osztályzó ív gyak'!G18="",0,'Osztályzó ív gyak'!G18)</f>
        <v>2</v>
      </c>
      <c r="BF8" s="249">
        <f t="shared" si="19"/>
        <v>0.6</v>
      </c>
      <c r="BG8" s="64">
        <f>IF('Osztályzó ív gyak'!G77="",0,'Osztályzó ív gyak'!G77)</f>
        <v>0</v>
      </c>
      <c r="BH8" s="249">
        <f t="shared" si="20"/>
        <v>0</v>
      </c>
      <c r="BI8" s="64" t="str">
        <f>IF('Osztályzó ív gyak'!G136="",0,'Osztályzó ív gyak'!G136)</f>
        <v>--</v>
      </c>
      <c r="BJ8" s="249">
        <f t="shared" si="21"/>
        <v>0</v>
      </c>
      <c r="BK8" s="64" t="str">
        <f>IF('Osztályzó ív gyak'!G195="",0,'Osztályzó ív gyak'!G195)</f>
        <v>--</v>
      </c>
      <c r="BL8" s="249">
        <f t="shared" si="22"/>
        <v>0</v>
      </c>
      <c r="BM8" s="64" t="str">
        <f>IF('Osztályzó ív gyak'!G254="",0,'Osztályzó ív gyak'!G254)</f>
        <v>--</v>
      </c>
      <c r="BN8" s="249">
        <f t="shared" si="23"/>
        <v>0</v>
      </c>
      <c r="BO8" s="64" t="str">
        <f>IF('Osztályzó ív gyak'!G313="",0,'Osztályzó ív gyak'!G313)</f>
        <v>--</v>
      </c>
      <c r="BP8" s="249">
        <f t="shared" si="24"/>
        <v>0</v>
      </c>
      <c r="BQ8" s="64" t="str">
        <f>IF('Osztályzó ív gyak'!G372="",0,'Osztályzó ív gyak'!G372)</f>
        <v>--</v>
      </c>
      <c r="BR8" s="249">
        <f t="shared" si="25"/>
        <v>0</v>
      </c>
      <c r="BS8" s="250">
        <f t="shared" si="26"/>
        <v>0.6</v>
      </c>
      <c r="BV8" s="64">
        <f>IF('Osztályzó ív szób'!M18="",0,'Osztályzó ív szób'!M18)</f>
        <v>2</v>
      </c>
      <c r="BW8" s="251">
        <f t="shared" si="27"/>
        <v>0.3</v>
      </c>
      <c r="BX8" s="64">
        <f>IF('Osztályzó ív szób'!M77="",0,'Osztályzó ív szób'!M77)</f>
        <v>0</v>
      </c>
      <c r="BY8" s="249">
        <f t="shared" si="28"/>
        <v>0</v>
      </c>
      <c r="BZ8" s="64">
        <f>IF('Osztályzó ív szób'!M136="",0,'Osztályzó ív szób'!M136)</f>
        <v>0</v>
      </c>
      <c r="CA8" s="249">
        <f t="shared" si="29"/>
        <v>0</v>
      </c>
      <c r="CB8" s="64">
        <f>IF('Osztályzó ív szób'!M195="",0,'Osztályzó ív szób'!M195)</f>
        <v>0</v>
      </c>
      <c r="CC8" s="249">
        <f t="shared" si="30"/>
        <v>0</v>
      </c>
      <c r="CD8" s="64">
        <f>IF('Osztályzó ív szób'!M254="",0,'Osztályzó ív szób'!M254)</f>
        <v>0</v>
      </c>
      <c r="CE8" s="249">
        <f t="shared" si="31"/>
        <v>0</v>
      </c>
      <c r="CF8" s="64">
        <f>IF('Osztályzó ív szób'!M313="",0,'Osztályzó ív szób'!M313)</f>
        <v>0</v>
      </c>
      <c r="CG8" s="249">
        <f t="shared" si="32"/>
        <v>0</v>
      </c>
      <c r="CH8" s="64">
        <f t="shared" si="33"/>
        <v>0.3</v>
      </c>
      <c r="CJ8" s="259">
        <f t="shared" si="34"/>
        <v>0.89999999999999991</v>
      </c>
      <c r="CN8" s="64">
        <f>'Osztályzó ív szób'!E18</f>
        <v>13</v>
      </c>
      <c r="CO8" s="64" t="str">
        <f>'Osztályzó ív szób'!G18</f>
        <v/>
      </c>
      <c r="CP8" s="64">
        <f t="shared" si="35"/>
        <v>13</v>
      </c>
      <c r="CR8" s="194" t="str">
        <f>'Osztályzó ív szób'!E77</f>
        <v/>
      </c>
      <c r="CS8" s="194" t="str">
        <f>'Osztályzó ív szób'!G77</f>
        <v/>
      </c>
      <c r="CT8" s="64" t="str">
        <f t="shared" si="36"/>
        <v/>
      </c>
      <c r="CV8" s="194" t="str">
        <f>'Osztályzó ív szób'!E136</f>
        <v/>
      </c>
      <c r="CW8" s="194" t="str">
        <f>'Osztályzó ív szób'!G136</f>
        <v/>
      </c>
      <c r="CX8" s="64" t="str">
        <f t="shared" si="37"/>
        <v/>
      </c>
      <c r="CZ8" s="194" t="str">
        <f>'Osztályzó ív szób'!E195</f>
        <v>--</v>
      </c>
      <c r="DA8" s="194" t="str">
        <f>'Osztályzó ív szób'!G195</f>
        <v>--</v>
      </c>
      <c r="DB8" s="64" t="str">
        <f t="shared" si="38"/>
        <v/>
      </c>
      <c r="DD8" s="194" t="str">
        <f>'Osztályzó ív szób'!E254</f>
        <v>--</v>
      </c>
      <c r="DE8" s="194" t="str">
        <f>'Osztályzó ív szób'!G254</f>
        <v>--</v>
      </c>
      <c r="DF8" s="64" t="str">
        <f t="shared" si="39"/>
        <v/>
      </c>
      <c r="DH8" s="194" t="str">
        <f>'Osztályzó ív szób'!E313</f>
        <v>--</v>
      </c>
      <c r="DI8" s="194" t="str">
        <f>'Osztályzó ív szób'!G313</f>
        <v>--</v>
      </c>
      <c r="DJ8" s="64" t="str">
        <f t="shared" si="40"/>
        <v/>
      </c>
      <c r="DM8" s="64">
        <f t="shared" si="12"/>
        <v>2</v>
      </c>
      <c r="DQ8" s="194">
        <f t="shared" si="13"/>
        <v>0</v>
      </c>
      <c r="DR8" s="194">
        <f t="shared" si="14"/>
        <v>0</v>
      </c>
      <c r="DS8" s="64">
        <f t="shared" ref="DS8:DS39" si="52">DQ8+DR8</f>
        <v>0</v>
      </c>
      <c r="DT8" s="194">
        <f>DS8-'Szakképesítés adatai'!Q$54</f>
        <v>0</v>
      </c>
      <c r="DU8" s="194" t="str">
        <f t="shared" si="42"/>
        <v>Jó</v>
      </c>
      <c r="DV8" s="194"/>
      <c r="DW8" s="540">
        <f t="shared" si="43"/>
        <v>1</v>
      </c>
      <c r="DX8" s="540">
        <f t="shared" si="44"/>
        <v>0</v>
      </c>
      <c r="DY8" s="327">
        <f t="shared" si="45"/>
        <v>1</v>
      </c>
      <c r="DZ8" s="327">
        <f>DY8-'Szakképesítés adatai'!Q$41</f>
        <v>-1</v>
      </c>
      <c r="EA8" s="327" t="str">
        <f t="shared" si="46"/>
        <v>Kevés a jegy</v>
      </c>
      <c r="EB8" s="194"/>
      <c r="EC8" s="327">
        <f t="shared" si="47"/>
        <v>1</v>
      </c>
      <c r="ED8" s="327">
        <f t="shared" si="48"/>
        <v>0</v>
      </c>
      <c r="EE8" s="327">
        <f t="shared" si="49"/>
        <v>1</v>
      </c>
      <c r="EF8" s="327">
        <f>EE8-'Szakképesítés adatai'!Q$68</f>
        <v>-2</v>
      </c>
      <c r="EG8" s="327" t="str">
        <f t="shared" si="50"/>
        <v>Kevés a jegy</v>
      </c>
      <c r="EH8" s="194"/>
      <c r="EI8" s="194">
        <f t="shared" si="51"/>
        <v>-3</v>
      </c>
    </row>
    <row r="9" spans="1:139" s="134" customFormat="1" ht="11.1" customHeight="1" x14ac:dyDescent="0.2">
      <c r="A9" s="261" t="str">
        <f>IF(Nevek!E7="","--",CONCATENATE(Nevek!B7,"/",Nevek!C7,"/",Nevek!D7))</f>
        <v>74057/5/2020</v>
      </c>
      <c r="B9" s="244" t="str">
        <f>IF(Nevek!E7="","--",Nevek!E7)</f>
        <v>e</v>
      </c>
      <c r="C9" s="260" t="str">
        <f>IF('Osztályzó ív írásb'!E19="","-",'Osztályzó ív írásb'!E19)</f>
        <v>--</v>
      </c>
      <c r="D9" s="257" t="str">
        <f>IF('Osztályzó ív írásb'!E78="","-",'Osztályzó ív írásb'!E78)</f>
        <v>--</v>
      </c>
      <c r="E9" s="254">
        <f>IF('Osztályzó ív gyak'!E19="","-",'Osztályzó ív gyak'!E19)</f>
        <v>10</v>
      </c>
      <c r="F9" s="258">
        <f>IF('Osztályzó ív gyak'!G19="","-",'Osztályzó ív gyak'!G19)</f>
        <v>1</v>
      </c>
      <c r="G9" s="432" t="str">
        <f>IF('Osztályzó ív gyak'!E78="","-",'Osztályzó ív gyak'!E78)</f>
        <v>-</v>
      </c>
      <c r="H9" s="258" t="str">
        <f>IF('Osztályzó ív gyak'!G78="","-",'Osztályzó ív gyak'!G78)</f>
        <v>-</v>
      </c>
      <c r="I9" s="432" t="str">
        <f>IF('Osztályzó ív gyak'!E137="","-",'Osztályzó ív gyak'!E137)</f>
        <v>--</v>
      </c>
      <c r="J9" s="258" t="str">
        <f>IF('Osztályzó ív gyak'!G137="","-",'Osztályzó ív gyak'!G137)</f>
        <v>--</v>
      </c>
      <c r="K9" s="432" t="str">
        <f>IF('Osztályzó ív gyak'!E196="","-",'Osztályzó ív gyak'!E196)</f>
        <v>--</v>
      </c>
      <c r="L9" s="258" t="str">
        <f>IF('Osztályzó ív gyak'!G196="","-",'Osztályzó ív gyak'!G196)</f>
        <v>--</v>
      </c>
      <c r="M9" s="432" t="str">
        <f>IF('Osztályzó ív gyak'!E255="","-",'Osztályzó ív gyak'!E255)</f>
        <v>--</v>
      </c>
      <c r="N9" s="258" t="str">
        <f>IF('Osztályzó ív gyak'!G255="","-",'Osztályzó ív gyak'!G255)</f>
        <v>--</v>
      </c>
      <c r="O9" s="432" t="str">
        <f>IF('Osztályzó ív gyak'!E314="","-",'Osztályzó ív gyak'!E314)</f>
        <v>--</v>
      </c>
      <c r="P9" s="258" t="str">
        <f>IF('Osztályzó ív gyak'!G314="","-",'Osztályzó ív gyak'!G314)</f>
        <v>--</v>
      </c>
      <c r="Q9" s="537" t="str">
        <f>IF('Osztályzó ív gyak'!E373="","-",'Osztályzó ív gyak'!E373)</f>
        <v>--</v>
      </c>
      <c r="R9" s="257" t="str">
        <f>IF('Osztályzó ív gyak'!G373="","-",'Osztályzó ív gyak'!G373)</f>
        <v>--</v>
      </c>
      <c r="S9" s="254">
        <f t="shared" si="0"/>
        <v>14</v>
      </c>
      <c r="T9" s="258">
        <f>IF(B9="--","--",IF('Osztályzó ív szób'!M19="","-",'Osztályzó ív szób'!M19))</f>
        <v>1</v>
      </c>
      <c r="U9" s="432" t="str">
        <f t="shared" si="1"/>
        <v>-</v>
      </c>
      <c r="V9" s="258" t="str">
        <f>IF(B9="--","--",IF('Osztályzó ív szób'!M78="","-",'Osztályzó ív szób'!M78))</f>
        <v>-</v>
      </c>
      <c r="W9" s="432" t="str">
        <f t="shared" si="2"/>
        <v>-</v>
      </c>
      <c r="X9" s="258" t="str">
        <f>IF(B9="--","--",IF('Osztályzó ív szób'!M137="","-",'Osztályzó ív szób'!M137))</f>
        <v>-</v>
      </c>
      <c r="Y9" s="432" t="str">
        <f t="shared" si="3"/>
        <v>-</v>
      </c>
      <c r="Z9" s="258" t="str">
        <f>IF(B9="--","--",IF('Osztályzó ív szób'!M196="","-",'Osztályzó ív szób'!M196))</f>
        <v>-</v>
      </c>
      <c r="AA9" s="432" t="str">
        <f t="shared" si="4"/>
        <v>-</v>
      </c>
      <c r="AB9" s="258" t="str">
        <f>IF(B9="--","--",IF('Osztályzó ív szób'!M255="","-",'Osztályzó ív szób'!M255))</f>
        <v>-</v>
      </c>
      <c r="AC9" s="432" t="str">
        <f t="shared" si="5"/>
        <v>-</v>
      </c>
      <c r="AD9" s="257" t="str">
        <f>IF(B9="--","--",IF('Osztályzó ív szób'!M314="","-",'Osztályzó ív szób'!M314))</f>
        <v>-</v>
      </c>
      <c r="AE9" s="253" t="str">
        <f t="shared" si="6"/>
        <v>KJ</v>
      </c>
      <c r="AF9" s="245" t="str">
        <f t="shared" si="7"/>
        <v>kevés a jegy</v>
      </c>
      <c r="AG9" s="215"/>
      <c r="AH9" s="134">
        <f>'Osztályzó ív írásb'!K19+'Osztályzó ív írásb'!K78+'Osztályzó ív írásb'!K137+'Osztályzó ív írásb'!K196+'Osztályzó ív gyak'!K19+'Osztályzó ív gyak'!K78+'Osztályzó ív gyak'!K137+'Osztályzó ív gyak'!K196+'Osztályzó ív gyak'!K255+'Osztályzó ív gyak'!K314+'Osztályzó ív szób'!K19+'Osztályzó ív szób'!K78+'Osztályzó ív szób'!K137+'Osztályzó ív szób'!K196+'Osztályzó ív szób'!K255+'Osztályzó ív szób'!K314</f>
        <v>0.44999999999999996</v>
      </c>
      <c r="AJ9" s="327">
        <f t="shared" si="8"/>
        <v>1</v>
      </c>
      <c r="AK9" s="327" t="str">
        <f t="shared" si="9"/>
        <v>elégtelen</v>
      </c>
      <c r="AL9" s="247"/>
      <c r="AM9" s="64">
        <v>5</v>
      </c>
      <c r="AN9" s="64" t="s">
        <v>7479</v>
      </c>
      <c r="AR9" s="64" t="str">
        <f>IF('Osztályzó ív írásb'!E19="",0,'Osztályzó ív írásb'!E19)</f>
        <v>--</v>
      </c>
      <c r="AS9" s="248">
        <f t="shared" si="15"/>
        <v>0</v>
      </c>
      <c r="AT9" s="64" t="str">
        <f>IF('Osztályzó ív írásb'!E78="",0,'Osztályzó ív írásb'!E78)</f>
        <v>--</v>
      </c>
      <c r="AU9" s="248">
        <f t="shared" si="10"/>
        <v>0</v>
      </c>
      <c r="AV9" s="64" t="str">
        <f>IF('Osztályzó ív írásb'!E137="",0,'Osztályzó ív írásb'!E137)</f>
        <v>--</v>
      </c>
      <c r="AW9" s="248">
        <f t="shared" si="11"/>
        <v>0</v>
      </c>
      <c r="AX9" s="64" t="str">
        <f>IF('Osztályzó ív írásb'!E196="",0,'Osztályzó ív írásb'!E196)</f>
        <v>--</v>
      </c>
      <c r="AY9" s="249">
        <f t="shared" si="16"/>
        <v>0</v>
      </c>
      <c r="AZ9" s="64">
        <f>IF('Osztályzó ív írásb'!E255="",0,'Osztályzó ív írásb'!E255)</f>
        <v>0</v>
      </c>
      <c r="BA9" s="249">
        <f t="shared" si="17"/>
        <v>0</v>
      </c>
      <c r="BB9" s="64">
        <f t="shared" si="18"/>
        <v>0</v>
      </c>
      <c r="BE9" s="64">
        <f>IF('Osztályzó ív gyak'!G19="",0,'Osztályzó ív gyak'!G19)</f>
        <v>1</v>
      </c>
      <c r="BF9" s="249">
        <f t="shared" si="19"/>
        <v>0.3</v>
      </c>
      <c r="BG9" s="64">
        <f>IF('Osztályzó ív gyak'!G78="",0,'Osztályzó ív gyak'!G78)</f>
        <v>0</v>
      </c>
      <c r="BH9" s="249">
        <f t="shared" si="20"/>
        <v>0</v>
      </c>
      <c r="BI9" s="64" t="str">
        <f>IF('Osztályzó ív gyak'!G137="",0,'Osztályzó ív gyak'!G137)</f>
        <v>--</v>
      </c>
      <c r="BJ9" s="249">
        <f t="shared" si="21"/>
        <v>0</v>
      </c>
      <c r="BK9" s="64" t="str">
        <f>IF('Osztályzó ív gyak'!G196="",0,'Osztályzó ív gyak'!G196)</f>
        <v>--</v>
      </c>
      <c r="BL9" s="249">
        <f t="shared" si="22"/>
        <v>0</v>
      </c>
      <c r="BM9" s="64" t="str">
        <f>IF('Osztályzó ív gyak'!G255="",0,'Osztályzó ív gyak'!G255)</f>
        <v>--</v>
      </c>
      <c r="BN9" s="249">
        <f t="shared" si="23"/>
        <v>0</v>
      </c>
      <c r="BO9" s="64" t="str">
        <f>IF('Osztályzó ív gyak'!G314="",0,'Osztályzó ív gyak'!G314)</f>
        <v>--</v>
      </c>
      <c r="BP9" s="249">
        <f t="shared" si="24"/>
        <v>0</v>
      </c>
      <c r="BQ9" s="64" t="str">
        <f>IF('Osztályzó ív gyak'!G373="",0,'Osztályzó ív gyak'!G373)</f>
        <v>--</v>
      </c>
      <c r="BR9" s="249">
        <f t="shared" si="25"/>
        <v>0</v>
      </c>
      <c r="BS9" s="250">
        <f t="shared" si="26"/>
        <v>0.3</v>
      </c>
      <c r="BV9" s="64">
        <f>IF('Osztályzó ív szób'!M19="",0,'Osztályzó ív szób'!M19)</f>
        <v>1</v>
      </c>
      <c r="BW9" s="251">
        <f t="shared" si="27"/>
        <v>0.15</v>
      </c>
      <c r="BX9" s="64">
        <f>IF('Osztályzó ív szób'!M78="",0,'Osztályzó ív szób'!M78)</f>
        <v>0</v>
      </c>
      <c r="BY9" s="249">
        <f t="shared" si="28"/>
        <v>0</v>
      </c>
      <c r="BZ9" s="64">
        <f>IF('Osztályzó ív szób'!M137="",0,'Osztályzó ív szób'!M137)</f>
        <v>0</v>
      </c>
      <c r="CA9" s="249">
        <f t="shared" si="29"/>
        <v>0</v>
      </c>
      <c r="CB9" s="64">
        <f>IF('Osztályzó ív szób'!M196="",0,'Osztályzó ív szób'!M196)</f>
        <v>0</v>
      </c>
      <c r="CC9" s="249">
        <f t="shared" si="30"/>
        <v>0</v>
      </c>
      <c r="CD9" s="64">
        <f>IF('Osztályzó ív szób'!M255="",0,'Osztályzó ív szób'!M255)</f>
        <v>0</v>
      </c>
      <c r="CE9" s="249">
        <f t="shared" si="31"/>
        <v>0</v>
      </c>
      <c r="CF9" s="64">
        <f>IF('Osztályzó ív szób'!M314="",0,'Osztályzó ív szób'!M314)</f>
        <v>0</v>
      </c>
      <c r="CG9" s="249">
        <f t="shared" si="32"/>
        <v>0</v>
      </c>
      <c r="CH9" s="64">
        <f t="shared" si="33"/>
        <v>0.15</v>
      </c>
      <c r="CJ9" s="259">
        <f t="shared" si="34"/>
        <v>0.44999999999999996</v>
      </c>
      <c r="CN9" s="64">
        <f>'Osztályzó ív szób'!E19</f>
        <v>14</v>
      </c>
      <c r="CO9" s="64" t="str">
        <f>'Osztályzó ív szób'!G19</f>
        <v/>
      </c>
      <c r="CP9" s="64">
        <f t="shared" si="35"/>
        <v>14</v>
      </c>
      <c r="CR9" s="194" t="str">
        <f>'Osztályzó ív szób'!E78</f>
        <v/>
      </c>
      <c r="CS9" s="194" t="str">
        <f>'Osztályzó ív szób'!G78</f>
        <v/>
      </c>
      <c r="CT9" s="64" t="str">
        <f t="shared" si="36"/>
        <v/>
      </c>
      <c r="CV9" s="194" t="str">
        <f>'Osztályzó ív szób'!E137</f>
        <v/>
      </c>
      <c r="CW9" s="194" t="str">
        <f>'Osztályzó ív szób'!G137</f>
        <v/>
      </c>
      <c r="CX9" s="64" t="str">
        <f t="shared" si="37"/>
        <v/>
      </c>
      <c r="CZ9" s="194" t="str">
        <f>'Osztályzó ív szób'!E196</f>
        <v>--</v>
      </c>
      <c r="DA9" s="194" t="str">
        <f>'Osztályzó ív szób'!G196</f>
        <v>--</v>
      </c>
      <c r="DB9" s="64" t="str">
        <f t="shared" si="38"/>
        <v/>
      </c>
      <c r="DD9" s="194" t="str">
        <f>'Osztályzó ív szób'!E255</f>
        <v>--</v>
      </c>
      <c r="DE9" s="194" t="str">
        <f>'Osztályzó ív szób'!G255</f>
        <v>--</v>
      </c>
      <c r="DF9" s="64" t="str">
        <f t="shared" si="39"/>
        <v/>
      </c>
      <c r="DH9" s="194" t="str">
        <f>'Osztályzó ív szób'!E314</f>
        <v>--</v>
      </c>
      <c r="DI9" s="194" t="str">
        <f>'Osztályzó ív szób'!G314</f>
        <v>--</v>
      </c>
      <c r="DJ9" s="64" t="str">
        <f t="shared" si="40"/>
        <v/>
      </c>
      <c r="DM9" s="64">
        <f t="shared" si="12"/>
        <v>1</v>
      </c>
      <c r="DQ9" s="194">
        <f t="shared" si="13"/>
        <v>0</v>
      </c>
      <c r="DR9" s="194">
        <f t="shared" si="14"/>
        <v>0</v>
      </c>
      <c r="DS9" s="64">
        <f t="shared" si="52"/>
        <v>0</v>
      </c>
      <c r="DT9" s="194">
        <f>DS9-'Szakképesítés adatai'!Q$54</f>
        <v>0</v>
      </c>
      <c r="DU9" s="194" t="str">
        <f t="shared" si="42"/>
        <v>Jó</v>
      </c>
      <c r="DV9" s="194"/>
      <c r="DW9" s="540">
        <f t="shared" si="43"/>
        <v>1</v>
      </c>
      <c r="DX9" s="540">
        <f t="shared" si="44"/>
        <v>0</v>
      </c>
      <c r="DY9" s="327">
        <f t="shared" si="45"/>
        <v>1</v>
      </c>
      <c r="DZ9" s="327">
        <f>DY9-'Szakképesítés adatai'!Q$41</f>
        <v>-1</v>
      </c>
      <c r="EA9" s="327" t="str">
        <f t="shared" si="46"/>
        <v>Kevés a jegy</v>
      </c>
      <c r="EB9" s="194"/>
      <c r="EC9" s="327">
        <f t="shared" si="47"/>
        <v>1</v>
      </c>
      <c r="ED9" s="327">
        <f t="shared" si="48"/>
        <v>0</v>
      </c>
      <c r="EE9" s="327">
        <f t="shared" si="49"/>
        <v>1</v>
      </c>
      <c r="EF9" s="327">
        <f>EE9-'Szakképesítés adatai'!Q$68</f>
        <v>-2</v>
      </c>
      <c r="EG9" s="327" t="str">
        <f t="shared" si="50"/>
        <v>Kevés a jegy</v>
      </c>
      <c r="EH9" s="194"/>
      <c r="EI9" s="194">
        <f t="shared" si="51"/>
        <v>-3</v>
      </c>
    </row>
    <row r="10" spans="1:139" s="134" customFormat="1" ht="11.1" customHeight="1" x14ac:dyDescent="0.2">
      <c r="A10" s="261" t="str">
        <f>IF(Nevek!E8="","--",CONCATENATE(Nevek!B8,"/",Nevek!C8,"/",Nevek!D8))</f>
        <v>74057/6/2020</v>
      </c>
      <c r="B10" s="244" t="str">
        <f>IF(Nevek!E8="","--",Nevek!E8)</f>
        <v>f</v>
      </c>
      <c r="C10" s="260" t="str">
        <f>IF('Osztályzó ív írásb'!E20="","-",'Osztályzó ív írásb'!E20)</f>
        <v>--</v>
      </c>
      <c r="D10" s="257" t="str">
        <f>IF('Osztályzó ív írásb'!E79="","-",'Osztályzó ív írásb'!E79)</f>
        <v>--</v>
      </c>
      <c r="E10" s="254" t="str">
        <f>IF('Osztályzó ív gyak'!E20="","-",'Osztályzó ív gyak'!E20)</f>
        <v>n</v>
      </c>
      <c r="F10" s="258" t="str">
        <f>IF('Osztályzó ív gyak'!G20="","-",'Osztályzó ív gyak'!G20)</f>
        <v>n</v>
      </c>
      <c r="G10" s="432" t="str">
        <f>IF('Osztályzó ív gyak'!E79="","-",'Osztályzó ív gyak'!E79)</f>
        <v>-</v>
      </c>
      <c r="H10" s="258" t="str">
        <f>IF('Osztályzó ív gyak'!G79="","-",'Osztályzó ív gyak'!G79)</f>
        <v>-</v>
      </c>
      <c r="I10" s="432" t="str">
        <f>IF('Osztályzó ív gyak'!E138="","-",'Osztályzó ív gyak'!E138)</f>
        <v>--</v>
      </c>
      <c r="J10" s="258" t="str">
        <f>IF('Osztályzó ív gyak'!G138="","-",'Osztályzó ív gyak'!G138)</f>
        <v>--</v>
      </c>
      <c r="K10" s="432" t="str">
        <f>IF('Osztályzó ív gyak'!E197="","-",'Osztályzó ív gyak'!E197)</f>
        <v>--</v>
      </c>
      <c r="L10" s="258" t="str">
        <f>IF('Osztályzó ív gyak'!G197="","-",'Osztályzó ív gyak'!G197)</f>
        <v>--</v>
      </c>
      <c r="M10" s="432" t="str">
        <f>IF('Osztályzó ív gyak'!E256="","-",'Osztályzó ív gyak'!E256)</f>
        <v>--</v>
      </c>
      <c r="N10" s="258" t="str">
        <f>IF('Osztályzó ív gyak'!G256="","-",'Osztályzó ív gyak'!G256)</f>
        <v>--</v>
      </c>
      <c r="O10" s="432" t="str">
        <f>IF('Osztályzó ív gyak'!E315="","-",'Osztályzó ív gyak'!E315)</f>
        <v>--</v>
      </c>
      <c r="P10" s="258" t="str">
        <f>IF('Osztályzó ív gyak'!G315="","-",'Osztályzó ív gyak'!G315)</f>
        <v>--</v>
      </c>
      <c r="Q10" s="537" t="str">
        <f>IF('Osztályzó ív gyak'!E374="","-",'Osztályzó ív gyak'!E374)</f>
        <v>--</v>
      </c>
      <c r="R10" s="257" t="str">
        <f>IF('Osztályzó ív gyak'!G374="","-",'Osztályzó ív gyak'!G374)</f>
        <v>--</v>
      </c>
      <c r="S10" s="254">
        <f t="shared" si="0"/>
        <v>15</v>
      </c>
      <c r="T10" s="258">
        <f>IF(B10="--","--",IF('Osztályzó ív szób'!M20="","-",'Osztályzó ív szób'!M20))</f>
        <v>4</v>
      </c>
      <c r="U10" s="432" t="str">
        <f t="shared" si="1"/>
        <v>-</v>
      </c>
      <c r="V10" s="258" t="str">
        <f>IF(B10="--","--",IF('Osztályzó ív szób'!M79="","-",'Osztályzó ív szób'!M79))</f>
        <v>-</v>
      </c>
      <c r="W10" s="432" t="str">
        <f t="shared" si="2"/>
        <v>-</v>
      </c>
      <c r="X10" s="258" t="str">
        <f>IF(B10="--","--",IF('Osztályzó ív szób'!M138="","-",'Osztályzó ív szób'!M138))</f>
        <v>-</v>
      </c>
      <c r="Y10" s="432" t="str">
        <f t="shared" si="3"/>
        <v>-</v>
      </c>
      <c r="Z10" s="258" t="str">
        <f>IF(B10="--","--",IF('Osztályzó ív szób'!M197="","-",'Osztályzó ív szób'!M197))</f>
        <v>-</v>
      </c>
      <c r="AA10" s="432" t="str">
        <f t="shared" si="4"/>
        <v>-</v>
      </c>
      <c r="AB10" s="258" t="str">
        <f>IF(B10="--","--",IF('Osztályzó ív szób'!M256="","-",'Osztályzó ív szób'!M256))</f>
        <v>-</v>
      </c>
      <c r="AC10" s="432" t="str">
        <f t="shared" si="5"/>
        <v>-</v>
      </c>
      <c r="AD10" s="257" t="str">
        <f>IF(B10="--","--",IF('Osztályzó ív szób'!M315="","-",'Osztályzó ív szób'!M315))</f>
        <v>-</v>
      </c>
      <c r="AE10" s="253" t="str">
        <f t="shared" si="6"/>
        <v>KJ</v>
      </c>
      <c r="AF10" s="245" t="str">
        <f t="shared" si="7"/>
        <v>kevés a jegy</v>
      </c>
      <c r="AG10" s="215"/>
      <c r="AH10" s="134" t="e">
        <f>'Osztályzó ív írásb'!K20+'Osztályzó ív írásb'!K79+'Osztályzó ív írásb'!K138+'Osztályzó ív írásb'!K197+'Osztályzó ív gyak'!K20+'Osztályzó ív gyak'!K79+'Osztályzó ív gyak'!K138+'Osztályzó ív gyak'!K197+'Osztályzó ív gyak'!K256+'Osztályzó ív gyak'!K315+'Osztályzó ív szób'!K20+'Osztályzó ív szób'!K79+'Osztályzó ív szób'!K138+'Osztályzó ív szób'!K197+'Osztályzó ív szób'!K256+'Osztályzó ív szób'!K315</f>
        <v>#VALUE!</v>
      </c>
      <c r="AJ10" s="327" t="str">
        <f t="shared" si="8"/>
        <v>n</v>
      </c>
      <c r="AK10" s="327" t="str">
        <f t="shared" si="9"/>
        <v>részvizsga</v>
      </c>
      <c r="AL10" s="252"/>
      <c r="AR10" s="64" t="str">
        <f>IF('Osztályzó ív írásb'!E20="",0,'Osztályzó ív írásb'!E20)</f>
        <v>--</v>
      </c>
      <c r="AS10" s="248">
        <f t="shared" si="15"/>
        <v>0</v>
      </c>
      <c r="AT10" s="64" t="str">
        <f>IF('Osztályzó ív írásb'!E79="",0,'Osztályzó ív írásb'!E79)</f>
        <v>--</v>
      </c>
      <c r="AU10" s="248">
        <f t="shared" si="10"/>
        <v>0</v>
      </c>
      <c r="AV10" s="64" t="str">
        <f>IF('Osztályzó ív írásb'!E138="",0,'Osztályzó ív írásb'!E138)</f>
        <v>--</v>
      </c>
      <c r="AW10" s="248">
        <f t="shared" si="11"/>
        <v>0</v>
      </c>
      <c r="AX10" s="64" t="str">
        <f>IF('Osztályzó ív írásb'!E197="",0,'Osztályzó ív írásb'!E197)</f>
        <v>--</v>
      </c>
      <c r="AY10" s="249">
        <f t="shared" si="16"/>
        <v>0</v>
      </c>
      <c r="AZ10" s="64">
        <f>IF('Osztályzó ív írásb'!E256="",0,'Osztályzó ív írásb'!E256)</f>
        <v>0</v>
      </c>
      <c r="BA10" s="249">
        <f t="shared" si="17"/>
        <v>0</v>
      </c>
      <c r="BB10" s="64">
        <f t="shared" si="18"/>
        <v>0</v>
      </c>
      <c r="BE10" s="64" t="str">
        <f>IF('Osztályzó ív gyak'!G20="",0,'Osztályzó ív gyak'!G20)</f>
        <v>n</v>
      </c>
      <c r="BF10" s="249" t="e">
        <f t="shared" si="19"/>
        <v>#VALUE!</v>
      </c>
      <c r="BG10" s="64">
        <f>IF('Osztályzó ív gyak'!G79="",0,'Osztályzó ív gyak'!G79)</f>
        <v>0</v>
      </c>
      <c r="BH10" s="249">
        <f t="shared" si="20"/>
        <v>0</v>
      </c>
      <c r="BI10" s="64" t="str">
        <f>IF('Osztályzó ív gyak'!G138="",0,'Osztályzó ív gyak'!G138)</f>
        <v>--</v>
      </c>
      <c r="BJ10" s="249">
        <f t="shared" si="21"/>
        <v>0</v>
      </c>
      <c r="BK10" s="64" t="str">
        <f>IF('Osztályzó ív gyak'!G197="",0,'Osztályzó ív gyak'!G197)</f>
        <v>--</v>
      </c>
      <c r="BL10" s="249">
        <f t="shared" si="22"/>
        <v>0</v>
      </c>
      <c r="BM10" s="64" t="str">
        <f>IF('Osztályzó ív gyak'!G256="",0,'Osztályzó ív gyak'!G256)</f>
        <v>--</v>
      </c>
      <c r="BN10" s="249">
        <f t="shared" si="23"/>
        <v>0</v>
      </c>
      <c r="BO10" s="64" t="str">
        <f>IF('Osztályzó ív gyak'!G315="",0,'Osztályzó ív gyak'!G315)</f>
        <v>--</v>
      </c>
      <c r="BP10" s="249">
        <f t="shared" si="24"/>
        <v>0</v>
      </c>
      <c r="BQ10" s="64" t="str">
        <f>IF('Osztályzó ív gyak'!G374="",0,'Osztályzó ív gyak'!G374)</f>
        <v>--</v>
      </c>
      <c r="BR10" s="249">
        <f t="shared" si="25"/>
        <v>0</v>
      </c>
      <c r="BS10" s="250" t="str">
        <f t="shared" si="26"/>
        <v>nem vizsgázott</v>
      </c>
      <c r="BV10" s="64">
        <f>IF('Osztályzó ív szób'!M20="",0,'Osztályzó ív szób'!M20)</f>
        <v>4</v>
      </c>
      <c r="BW10" s="251">
        <f t="shared" si="27"/>
        <v>0.6</v>
      </c>
      <c r="BX10" s="64">
        <f>IF('Osztályzó ív szób'!M79="",0,'Osztályzó ív szób'!M79)</f>
        <v>0</v>
      </c>
      <c r="BY10" s="249">
        <f t="shared" si="28"/>
        <v>0</v>
      </c>
      <c r="BZ10" s="64">
        <f>IF('Osztályzó ív szób'!M138="",0,'Osztályzó ív szób'!M138)</f>
        <v>0</v>
      </c>
      <c r="CA10" s="249">
        <f t="shared" si="29"/>
        <v>0</v>
      </c>
      <c r="CB10" s="64">
        <f>IF('Osztályzó ív szób'!M197="",0,'Osztályzó ív szób'!M197)</f>
        <v>0</v>
      </c>
      <c r="CC10" s="249">
        <f t="shared" si="30"/>
        <v>0</v>
      </c>
      <c r="CD10" s="64">
        <f>IF('Osztályzó ív szób'!M256="",0,'Osztályzó ív szób'!M256)</f>
        <v>0</v>
      </c>
      <c r="CE10" s="249">
        <f t="shared" si="31"/>
        <v>0</v>
      </c>
      <c r="CF10" s="64">
        <f>IF('Osztályzó ív szób'!M315="",0,'Osztályzó ív szób'!M315)</f>
        <v>0</v>
      </c>
      <c r="CG10" s="249">
        <f t="shared" si="32"/>
        <v>0</v>
      </c>
      <c r="CH10" s="64">
        <f t="shared" si="33"/>
        <v>0.6</v>
      </c>
      <c r="CJ10" s="259" t="str">
        <f t="shared" si="34"/>
        <v>nem vizsgázott</v>
      </c>
      <c r="CN10" s="64">
        <f>'Osztályzó ív szób'!E20</f>
        <v>15</v>
      </c>
      <c r="CO10" s="64" t="str">
        <f>'Osztályzó ív szób'!G20</f>
        <v/>
      </c>
      <c r="CP10" s="64">
        <f t="shared" si="35"/>
        <v>15</v>
      </c>
      <c r="CR10" s="194" t="str">
        <f>'Osztályzó ív szób'!E79</f>
        <v/>
      </c>
      <c r="CS10" s="194" t="str">
        <f>'Osztályzó ív szób'!G79</f>
        <v/>
      </c>
      <c r="CT10" s="64" t="str">
        <f t="shared" si="36"/>
        <v/>
      </c>
      <c r="CV10" s="194" t="str">
        <f>'Osztályzó ív szób'!E138</f>
        <v/>
      </c>
      <c r="CW10" s="194" t="str">
        <f>'Osztályzó ív szób'!G138</f>
        <v/>
      </c>
      <c r="CX10" s="64" t="str">
        <f t="shared" si="37"/>
        <v/>
      </c>
      <c r="CZ10" s="194" t="str">
        <f>'Osztályzó ív szób'!E197</f>
        <v>--</v>
      </c>
      <c r="DA10" s="194" t="str">
        <f>'Osztályzó ív szób'!G197</f>
        <v>--</v>
      </c>
      <c r="DB10" s="64" t="str">
        <f t="shared" si="38"/>
        <v/>
      </c>
      <c r="DD10" s="194" t="str">
        <f>'Osztályzó ív szób'!E256</f>
        <v>--</v>
      </c>
      <c r="DE10" s="194" t="str">
        <f>'Osztályzó ív szób'!G256</f>
        <v>--</v>
      </c>
      <c r="DF10" s="64" t="str">
        <f t="shared" si="39"/>
        <v/>
      </c>
      <c r="DH10" s="194" t="str">
        <f>'Osztályzó ív szób'!E315</f>
        <v>--</v>
      </c>
      <c r="DI10" s="194" t="str">
        <f>'Osztályzó ív szób'!G315</f>
        <v>--</v>
      </c>
      <c r="DJ10" s="64" t="str">
        <f t="shared" si="40"/>
        <v/>
      </c>
      <c r="DM10" s="64">
        <f t="shared" si="12"/>
        <v>2</v>
      </c>
      <c r="DQ10" s="194">
        <f t="shared" si="13"/>
        <v>0</v>
      </c>
      <c r="DR10" s="194">
        <f t="shared" si="14"/>
        <v>0</v>
      </c>
      <c r="DS10" s="64">
        <f t="shared" si="52"/>
        <v>0</v>
      </c>
      <c r="DT10" s="194">
        <f>DS10-'Szakképesítés adatai'!Q$54</f>
        <v>0</v>
      </c>
      <c r="DU10" s="194" t="str">
        <f t="shared" si="42"/>
        <v>Jó</v>
      </c>
      <c r="DV10" s="194"/>
      <c r="DW10" s="540">
        <f t="shared" si="43"/>
        <v>0</v>
      </c>
      <c r="DX10" s="540">
        <f t="shared" si="44"/>
        <v>1</v>
      </c>
      <c r="DY10" s="327">
        <f t="shared" si="45"/>
        <v>1</v>
      </c>
      <c r="DZ10" s="327">
        <f>DY10-'Szakképesítés adatai'!Q$41</f>
        <v>-1</v>
      </c>
      <c r="EA10" s="327" t="str">
        <f t="shared" si="46"/>
        <v>Kevés a jegy</v>
      </c>
      <c r="EB10" s="194"/>
      <c r="EC10" s="327">
        <f t="shared" si="47"/>
        <v>1</v>
      </c>
      <c r="ED10" s="327">
        <f t="shared" si="48"/>
        <v>0</v>
      </c>
      <c r="EE10" s="327">
        <f t="shared" si="49"/>
        <v>1</v>
      </c>
      <c r="EF10" s="327">
        <f>EE10-'Szakképesítés adatai'!Q$68</f>
        <v>-2</v>
      </c>
      <c r="EG10" s="327" t="str">
        <f t="shared" si="50"/>
        <v>Kevés a jegy</v>
      </c>
      <c r="EH10" s="194"/>
      <c r="EI10" s="194">
        <f t="shared" si="51"/>
        <v>-3</v>
      </c>
    </row>
    <row r="11" spans="1:139" s="134" customFormat="1" ht="11.1" customHeight="1" x14ac:dyDescent="0.2">
      <c r="A11" s="261" t="str">
        <f>IF(Nevek!E9="","--",CONCATENATE(Nevek!B9,"/",Nevek!C9,"/",Nevek!D9))</f>
        <v>74057/7/2020</v>
      </c>
      <c r="B11" s="244" t="str">
        <f>IF(Nevek!E9="","--",Nevek!E9)</f>
        <v>h</v>
      </c>
      <c r="C11" s="260" t="str">
        <f>IF('Osztályzó ív írásb'!E21="","-",'Osztályzó ív írásb'!E21)</f>
        <v>--</v>
      </c>
      <c r="D11" s="257" t="str">
        <f>IF('Osztályzó ív írásb'!E80="","-",'Osztályzó ív írásb'!E80)</f>
        <v>--</v>
      </c>
      <c r="E11" s="254">
        <f>IF('Osztályzó ív gyak'!E21="","-",'Osztályzó ív gyak'!E21)</f>
        <v>12</v>
      </c>
      <c r="F11" s="258">
        <f>IF('Osztályzó ív gyak'!G21="","-",'Osztályzó ív gyak'!G21)</f>
        <v>5</v>
      </c>
      <c r="G11" s="432" t="str">
        <f>IF('Osztályzó ív gyak'!E80="","-",'Osztályzó ív gyak'!E80)</f>
        <v>-</v>
      </c>
      <c r="H11" s="258" t="str">
        <f>IF('Osztályzó ív gyak'!G80="","-",'Osztályzó ív gyak'!G80)</f>
        <v>-</v>
      </c>
      <c r="I11" s="432" t="str">
        <f>IF('Osztályzó ív gyak'!E139="","-",'Osztályzó ív gyak'!E139)</f>
        <v>--</v>
      </c>
      <c r="J11" s="258" t="str">
        <f>IF('Osztályzó ív gyak'!G139="","-",'Osztályzó ív gyak'!G139)</f>
        <v>--</v>
      </c>
      <c r="K11" s="432" t="str">
        <f>IF('Osztályzó ív gyak'!E198="","-",'Osztályzó ív gyak'!E198)</f>
        <v>--</v>
      </c>
      <c r="L11" s="258" t="str">
        <f>IF('Osztályzó ív gyak'!G198="","-",'Osztályzó ív gyak'!G198)</f>
        <v>--</v>
      </c>
      <c r="M11" s="432" t="str">
        <f>IF('Osztályzó ív gyak'!E257="","-",'Osztályzó ív gyak'!E257)</f>
        <v>--</v>
      </c>
      <c r="N11" s="258" t="str">
        <f>IF('Osztályzó ív gyak'!G257="","-",'Osztályzó ív gyak'!G257)</f>
        <v>--</v>
      </c>
      <c r="O11" s="432" t="str">
        <f>IF('Osztályzó ív gyak'!E316="","-",'Osztályzó ív gyak'!E316)</f>
        <v>--</v>
      </c>
      <c r="P11" s="258" t="str">
        <f>IF('Osztályzó ív gyak'!G316="","-",'Osztályzó ív gyak'!G316)</f>
        <v>--</v>
      </c>
      <c r="Q11" s="537" t="str">
        <f>IF('Osztályzó ív gyak'!E375="","-",'Osztályzó ív gyak'!E375)</f>
        <v>--</v>
      </c>
      <c r="R11" s="257" t="str">
        <f>IF('Osztályzó ív gyak'!G375="","-",'Osztályzó ív gyak'!G375)</f>
        <v>--</v>
      </c>
      <c r="S11" s="254" t="str">
        <f t="shared" si="0"/>
        <v>V</v>
      </c>
      <c r="T11" s="258">
        <f>IF(B11="--","--",IF('Osztályzó ív szób'!M21="","-",'Osztályzó ív szób'!M21))</f>
        <v>5</v>
      </c>
      <c r="U11" s="432" t="str">
        <f t="shared" si="1"/>
        <v>-</v>
      </c>
      <c r="V11" s="258" t="str">
        <f>IF(B11="--","--",IF('Osztályzó ív szób'!M80="","-",'Osztályzó ív szób'!M80))</f>
        <v>-</v>
      </c>
      <c r="W11" s="432" t="str">
        <f t="shared" si="2"/>
        <v>-</v>
      </c>
      <c r="X11" s="258" t="str">
        <f>IF(B11="--","--",IF('Osztályzó ív szób'!M139="","-",'Osztályzó ív szób'!M139))</f>
        <v>-</v>
      </c>
      <c r="Y11" s="432" t="str">
        <f t="shared" si="3"/>
        <v>-</v>
      </c>
      <c r="Z11" s="258" t="str">
        <f>IF(B11="--","--",IF('Osztályzó ív szób'!M198="","-",'Osztályzó ív szób'!M198))</f>
        <v>-</v>
      </c>
      <c r="AA11" s="432" t="str">
        <f t="shared" si="4"/>
        <v>-</v>
      </c>
      <c r="AB11" s="258" t="str">
        <f>IF(B11="--","--",IF('Osztályzó ív szób'!M257="","-",'Osztályzó ív szób'!M257))</f>
        <v>-</v>
      </c>
      <c r="AC11" s="432" t="str">
        <f t="shared" si="5"/>
        <v>-</v>
      </c>
      <c r="AD11" s="257" t="str">
        <f>IF(B11="--","--",IF('Osztályzó ív szób'!M316="","-",'Osztályzó ív szób'!M316))</f>
        <v>-</v>
      </c>
      <c r="AE11" s="253" t="str">
        <f t="shared" si="6"/>
        <v>KJ</v>
      </c>
      <c r="AF11" s="245" t="str">
        <f t="shared" si="7"/>
        <v>kevés a jegy</v>
      </c>
      <c r="AG11" s="215"/>
      <c r="AH11" s="134">
        <f>'Osztályzó ív írásb'!K21+'Osztályzó ív írásb'!K80+'Osztályzó ív írásb'!K139+'Osztályzó ív írásb'!K198+'Osztályzó ív gyak'!K21+'Osztályzó ív gyak'!K80+'Osztályzó ív gyak'!K139+'Osztályzó ív gyak'!K198+'Osztályzó ív gyak'!K257+'Osztályzó ív gyak'!K316+'Osztályzó ív szób'!K21+'Osztályzó ív szób'!K80+'Osztályzó ív szób'!K139+'Osztályzó ív szób'!K198+'Osztályzó ív szób'!K257+'Osztályzó ív szób'!K316</f>
        <v>2.25</v>
      </c>
      <c r="AJ11" s="327">
        <f t="shared" si="8"/>
        <v>2</v>
      </c>
      <c r="AK11" s="327" t="str">
        <f t="shared" si="9"/>
        <v>elégséges</v>
      </c>
      <c r="AL11" s="252"/>
      <c r="AR11" s="64" t="str">
        <f>IF('Osztályzó ív írásb'!E21="",0,'Osztályzó ív írásb'!E21)</f>
        <v>--</v>
      </c>
      <c r="AS11" s="248">
        <f t="shared" si="15"/>
        <v>0</v>
      </c>
      <c r="AT11" s="64" t="str">
        <f>IF('Osztályzó ív írásb'!E80="",0,'Osztályzó ív írásb'!E80)</f>
        <v>--</v>
      </c>
      <c r="AU11" s="248">
        <f t="shared" si="10"/>
        <v>0</v>
      </c>
      <c r="AV11" s="64" t="str">
        <f>IF('Osztályzó ív írásb'!E139="",0,'Osztályzó ív írásb'!E139)</f>
        <v>--</v>
      </c>
      <c r="AW11" s="248">
        <f t="shared" si="11"/>
        <v>0</v>
      </c>
      <c r="AX11" s="64" t="str">
        <f>IF('Osztályzó ív írásb'!E198="",0,'Osztályzó ív írásb'!E198)</f>
        <v>--</v>
      </c>
      <c r="AY11" s="249">
        <f t="shared" si="16"/>
        <v>0</v>
      </c>
      <c r="AZ11" s="64">
        <f>IF('Osztályzó ív írásb'!E257="",0,'Osztályzó ív írásb'!E257)</f>
        <v>0</v>
      </c>
      <c r="BA11" s="249">
        <f t="shared" si="17"/>
        <v>0</v>
      </c>
      <c r="BB11" s="64">
        <f t="shared" si="18"/>
        <v>0</v>
      </c>
      <c r="BE11" s="64">
        <f>IF('Osztályzó ív gyak'!G21="",0,'Osztályzó ív gyak'!G21)</f>
        <v>5</v>
      </c>
      <c r="BF11" s="249">
        <f t="shared" si="19"/>
        <v>1.5</v>
      </c>
      <c r="BG11" s="64">
        <f>IF('Osztályzó ív gyak'!G80="",0,'Osztályzó ív gyak'!G80)</f>
        <v>0</v>
      </c>
      <c r="BH11" s="249">
        <f t="shared" si="20"/>
        <v>0</v>
      </c>
      <c r="BI11" s="64" t="str">
        <f>IF('Osztályzó ív gyak'!G139="",0,'Osztályzó ív gyak'!G139)</f>
        <v>--</v>
      </c>
      <c r="BJ11" s="249">
        <f t="shared" si="21"/>
        <v>0</v>
      </c>
      <c r="BK11" s="64" t="str">
        <f>IF('Osztályzó ív gyak'!G198="",0,'Osztályzó ív gyak'!G198)</f>
        <v>--</v>
      </c>
      <c r="BL11" s="249">
        <f t="shared" si="22"/>
        <v>0</v>
      </c>
      <c r="BM11" s="64" t="str">
        <f>IF('Osztályzó ív gyak'!G257="",0,'Osztályzó ív gyak'!G257)</f>
        <v>--</v>
      </c>
      <c r="BN11" s="249">
        <f t="shared" si="23"/>
        <v>0</v>
      </c>
      <c r="BO11" s="64" t="str">
        <f>IF('Osztályzó ív gyak'!G316="",0,'Osztályzó ív gyak'!G316)</f>
        <v>--</v>
      </c>
      <c r="BP11" s="249">
        <f t="shared" si="24"/>
        <v>0</v>
      </c>
      <c r="BQ11" s="64" t="str">
        <f>IF('Osztályzó ív gyak'!G375="",0,'Osztályzó ív gyak'!G375)</f>
        <v>--</v>
      </c>
      <c r="BR11" s="249">
        <f t="shared" si="25"/>
        <v>0</v>
      </c>
      <c r="BS11" s="250">
        <f t="shared" si="26"/>
        <v>1.5</v>
      </c>
      <c r="BV11" s="64">
        <f>IF('Osztályzó ív szób'!M21="",0,'Osztályzó ív szób'!M21)</f>
        <v>5</v>
      </c>
      <c r="BW11" s="251">
        <f t="shared" si="27"/>
        <v>0.75</v>
      </c>
      <c r="BX11" s="64">
        <f>IF('Osztályzó ív szób'!M80="",0,'Osztályzó ív szób'!M80)</f>
        <v>0</v>
      </c>
      <c r="BY11" s="249">
        <f t="shared" si="28"/>
        <v>0</v>
      </c>
      <c r="BZ11" s="64">
        <f>IF('Osztályzó ív szób'!M139="",0,'Osztályzó ív szób'!M139)</f>
        <v>0</v>
      </c>
      <c r="CA11" s="249">
        <f t="shared" si="29"/>
        <v>0</v>
      </c>
      <c r="CB11" s="64">
        <f>IF('Osztályzó ív szób'!M198="",0,'Osztályzó ív szób'!M198)</f>
        <v>0</v>
      </c>
      <c r="CC11" s="249">
        <f t="shared" si="30"/>
        <v>0</v>
      </c>
      <c r="CD11" s="64">
        <f>IF('Osztályzó ív szób'!M257="",0,'Osztályzó ív szób'!M257)</f>
        <v>0</v>
      </c>
      <c r="CE11" s="249">
        <f t="shared" si="31"/>
        <v>0</v>
      </c>
      <c r="CF11" s="64">
        <f>IF('Osztályzó ív szób'!M316="",0,'Osztályzó ív szób'!M316)</f>
        <v>0</v>
      </c>
      <c r="CG11" s="249">
        <f t="shared" si="32"/>
        <v>0</v>
      </c>
      <c r="CH11" s="64">
        <f t="shared" si="33"/>
        <v>0.75</v>
      </c>
      <c r="CJ11" s="259">
        <f t="shared" si="34"/>
        <v>2.25</v>
      </c>
      <c r="CN11" s="64" t="str">
        <f>'Osztályzó ív szób'!E21</f>
        <v>V</v>
      </c>
      <c r="CO11" s="64" t="str">
        <f>'Osztályzó ív szób'!G21</f>
        <v/>
      </c>
      <c r="CP11" s="64" t="str">
        <f t="shared" si="35"/>
        <v>V</v>
      </c>
      <c r="CR11" s="194" t="str">
        <f>'Osztályzó ív szób'!E80</f>
        <v/>
      </c>
      <c r="CS11" s="194" t="str">
        <f>'Osztályzó ív szób'!G80</f>
        <v/>
      </c>
      <c r="CT11" s="64" t="str">
        <f t="shared" si="36"/>
        <v/>
      </c>
      <c r="CV11" s="194" t="str">
        <f>'Osztályzó ív szób'!E139</f>
        <v/>
      </c>
      <c r="CW11" s="194" t="str">
        <f>'Osztályzó ív szób'!G139</f>
        <v/>
      </c>
      <c r="CX11" s="64" t="str">
        <f t="shared" si="37"/>
        <v/>
      </c>
      <c r="CZ11" s="194" t="str">
        <f>'Osztályzó ív szób'!E198</f>
        <v>--</v>
      </c>
      <c r="DA11" s="194" t="str">
        <f>'Osztályzó ív szób'!G198</f>
        <v>--</v>
      </c>
      <c r="DB11" s="64" t="str">
        <f t="shared" si="38"/>
        <v/>
      </c>
      <c r="DD11" s="194" t="str">
        <f>'Osztályzó ív szób'!E257</f>
        <v>--</v>
      </c>
      <c r="DE11" s="194" t="str">
        <f>'Osztályzó ív szób'!G257</f>
        <v>--</v>
      </c>
      <c r="DF11" s="64" t="str">
        <f t="shared" si="39"/>
        <v/>
      </c>
      <c r="DH11" s="194" t="str">
        <f>'Osztályzó ív szób'!E316</f>
        <v>--</v>
      </c>
      <c r="DI11" s="194" t="str">
        <f>'Osztályzó ív szób'!G316</f>
        <v>--</v>
      </c>
      <c r="DJ11" s="64" t="str">
        <f t="shared" si="40"/>
        <v/>
      </c>
      <c r="DM11" s="64">
        <f t="shared" si="12"/>
        <v>2</v>
      </c>
      <c r="DQ11" s="194">
        <f t="shared" si="13"/>
        <v>0</v>
      </c>
      <c r="DR11" s="194">
        <f t="shared" si="14"/>
        <v>0</v>
      </c>
      <c r="DS11" s="64">
        <f t="shared" si="52"/>
        <v>0</v>
      </c>
      <c r="DT11" s="194">
        <f>DS11-'Szakképesítés adatai'!Q$54</f>
        <v>0</v>
      </c>
      <c r="DU11" s="194" t="str">
        <f t="shared" si="42"/>
        <v>Jó</v>
      </c>
      <c r="DV11" s="194"/>
      <c r="DW11" s="540">
        <f t="shared" si="43"/>
        <v>1</v>
      </c>
      <c r="DX11" s="540">
        <f t="shared" si="44"/>
        <v>0</v>
      </c>
      <c r="DY11" s="327">
        <f t="shared" si="45"/>
        <v>1</v>
      </c>
      <c r="DZ11" s="327">
        <f>DY11-'Szakképesítés adatai'!Q$41</f>
        <v>-1</v>
      </c>
      <c r="EA11" s="327" t="str">
        <f t="shared" si="46"/>
        <v>Kevés a jegy</v>
      </c>
      <c r="EB11" s="194"/>
      <c r="EC11" s="327">
        <f t="shared" si="47"/>
        <v>1</v>
      </c>
      <c r="ED11" s="327">
        <f t="shared" si="48"/>
        <v>0</v>
      </c>
      <c r="EE11" s="327">
        <f t="shared" si="49"/>
        <v>1</v>
      </c>
      <c r="EF11" s="327">
        <f>EE11-'Szakképesítés adatai'!Q$68</f>
        <v>-2</v>
      </c>
      <c r="EG11" s="327" t="str">
        <f t="shared" si="50"/>
        <v>Kevés a jegy</v>
      </c>
      <c r="EH11" s="194"/>
      <c r="EI11" s="194">
        <f t="shared" si="51"/>
        <v>-3</v>
      </c>
    </row>
    <row r="12" spans="1:139" s="134" customFormat="1" ht="11.1" customHeight="1" x14ac:dyDescent="0.2">
      <c r="A12" s="261" t="str">
        <f>IF(Nevek!E10="","--",CONCATENATE(Nevek!B10,"/",Nevek!C10,"/",Nevek!D10))</f>
        <v>74057/8/2020</v>
      </c>
      <c r="B12" s="244" t="str">
        <f>IF(Nevek!E10="","--",Nevek!E10)</f>
        <v>hh</v>
      </c>
      <c r="C12" s="260" t="str">
        <f>IF('Osztályzó ív írásb'!E22="","-",'Osztályzó ív írásb'!E22)</f>
        <v>--</v>
      </c>
      <c r="D12" s="257" t="str">
        <f>IF('Osztályzó ív írásb'!E81="","-",'Osztályzó ív írásb'!E81)</f>
        <v>--</v>
      </c>
      <c r="E12" s="254">
        <f>IF('Osztályzó ív gyak'!E22="","-",'Osztályzó ív gyak'!E22)</f>
        <v>2</v>
      </c>
      <c r="F12" s="258">
        <f>IF('Osztályzó ív gyak'!G22="","-",'Osztályzó ív gyak'!G22)</f>
        <v>3</v>
      </c>
      <c r="G12" s="432" t="str">
        <f>IF('Osztályzó ív gyak'!E81="","-",'Osztályzó ív gyak'!E81)</f>
        <v>-</v>
      </c>
      <c r="H12" s="258" t="str">
        <f>IF('Osztályzó ív gyak'!G81="","-",'Osztályzó ív gyak'!G81)</f>
        <v>-</v>
      </c>
      <c r="I12" s="432" t="str">
        <f>IF('Osztályzó ív gyak'!E140="","-",'Osztályzó ív gyak'!E140)</f>
        <v>--</v>
      </c>
      <c r="J12" s="258" t="str">
        <f>IF('Osztályzó ív gyak'!G140="","-",'Osztályzó ív gyak'!G140)</f>
        <v>--</v>
      </c>
      <c r="K12" s="432" t="str">
        <f>IF('Osztályzó ív gyak'!E199="","-",'Osztályzó ív gyak'!E199)</f>
        <v>--</v>
      </c>
      <c r="L12" s="258" t="str">
        <f>IF('Osztályzó ív gyak'!G199="","-",'Osztályzó ív gyak'!G199)</f>
        <v>--</v>
      </c>
      <c r="M12" s="432" t="str">
        <f>IF('Osztályzó ív gyak'!E258="","-",'Osztályzó ív gyak'!E258)</f>
        <v>--</v>
      </c>
      <c r="N12" s="258" t="str">
        <f>IF('Osztályzó ív gyak'!G258="","-",'Osztályzó ív gyak'!G258)</f>
        <v>--</v>
      </c>
      <c r="O12" s="432" t="str">
        <f>IF('Osztályzó ív gyak'!E317="","-",'Osztályzó ív gyak'!E317)</f>
        <v>--</v>
      </c>
      <c r="P12" s="258" t="str">
        <f>IF('Osztályzó ív gyak'!G317="","-",'Osztályzó ív gyak'!G317)</f>
        <v>--</v>
      </c>
      <c r="Q12" s="537" t="str">
        <f>IF('Osztályzó ív gyak'!E376="","-",'Osztályzó ív gyak'!E376)</f>
        <v>--</v>
      </c>
      <c r="R12" s="257" t="str">
        <f>IF('Osztályzó ív gyak'!G376="","-",'Osztályzó ív gyak'!G376)</f>
        <v>--</v>
      </c>
      <c r="S12" s="254">
        <f t="shared" si="0"/>
        <v>3</v>
      </c>
      <c r="T12" s="258">
        <f>IF(B12="--","--",IF('Osztályzó ív szób'!M22="","-",'Osztályzó ív szób'!M22))</f>
        <v>5</v>
      </c>
      <c r="U12" s="432" t="str">
        <f t="shared" si="1"/>
        <v>-</v>
      </c>
      <c r="V12" s="258" t="str">
        <f>IF(B12="--","--",IF('Osztályzó ív szób'!M81="","-",'Osztályzó ív szób'!M81))</f>
        <v>-</v>
      </c>
      <c r="W12" s="432" t="str">
        <f t="shared" si="2"/>
        <v>-</v>
      </c>
      <c r="X12" s="258" t="str">
        <f>IF(B12="--","--",IF('Osztályzó ív szób'!M140="","-",'Osztályzó ív szób'!M140))</f>
        <v>-</v>
      </c>
      <c r="Y12" s="432" t="str">
        <f t="shared" si="3"/>
        <v>-</v>
      </c>
      <c r="Z12" s="258" t="str">
        <f>IF(B12="--","--",IF('Osztályzó ív szób'!M199="","-",'Osztályzó ív szób'!M199))</f>
        <v>-</v>
      </c>
      <c r="AA12" s="432" t="str">
        <f t="shared" si="4"/>
        <v>-</v>
      </c>
      <c r="AB12" s="258" t="str">
        <f>IF(B12="--","--",IF('Osztályzó ív szób'!M258="","-",'Osztályzó ív szób'!M258))</f>
        <v>-</v>
      </c>
      <c r="AC12" s="432" t="str">
        <f t="shared" si="5"/>
        <v>-</v>
      </c>
      <c r="AD12" s="257" t="str">
        <f>IF(B12="--","--",IF('Osztályzó ív szób'!M317="","-",'Osztályzó ív szób'!M317))</f>
        <v>-</v>
      </c>
      <c r="AE12" s="253" t="str">
        <f t="shared" si="6"/>
        <v>KJ</v>
      </c>
      <c r="AF12" s="245" t="str">
        <f t="shared" si="7"/>
        <v>kevés a jegy</v>
      </c>
      <c r="AG12" s="215"/>
      <c r="AH12" s="134">
        <f>'Osztályzó ív írásb'!K22+'Osztályzó ív írásb'!K81+'Osztályzó ív írásb'!K140+'Osztályzó ív írásb'!K199+'Osztályzó ív gyak'!K22+'Osztályzó ív gyak'!K81+'Osztályzó ív gyak'!K140+'Osztályzó ív gyak'!K199+'Osztályzó ív gyak'!K258+'Osztályzó ív gyak'!K317+'Osztályzó ív szób'!K22+'Osztályzó ív szób'!K81+'Osztályzó ív szób'!K140+'Osztályzó ív szób'!K199+'Osztályzó ív szób'!K258+'Osztályzó ív szób'!K317</f>
        <v>1.65</v>
      </c>
      <c r="AJ12" s="327">
        <f t="shared" si="8"/>
        <v>2</v>
      </c>
      <c r="AK12" s="327" t="str">
        <f t="shared" si="9"/>
        <v>elégséges</v>
      </c>
      <c r="AL12" s="252"/>
      <c r="AR12" s="64" t="str">
        <f>IF('Osztályzó ív írásb'!E22="",0,'Osztályzó ív írásb'!E22)</f>
        <v>--</v>
      </c>
      <c r="AS12" s="248">
        <f t="shared" si="15"/>
        <v>0</v>
      </c>
      <c r="AT12" s="64" t="str">
        <f>IF('Osztályzó ív írásb'!E81="",0,'Osztályzó ív írásb'!E81)</f>
        <v>--</v>
      </c>
      <c r="AU12" s="248">
        <f t="shared" si="10"/>
        <v>0</v>
      </c>
      <c r="AV12" s="64" t="str">
        <f>IF('Osztályzó ív írásb'!E140="",0,'Osztályzó ív írásb'!E140)</f>
        <v>--</v>
      </c>
      <c r="AW12" s="248">
        <f t="shared" si="11"/>
        <v>0</v>
      </c>
      <c r="AX12" s="64" t="str">
        <f>IF('Osztályzó ív írásb'!E199="",0,'Osztályzó ív írásb'!E199)</f>
        <v>--</v>
      </c>
      <c r="AY12" s="249">
        <f t="shared" si="16"/>
        <v>0</v>
      </c>
      <c r="AZ12" s="64">
        <f>IF('Osztályzó ív írásb'!E258="",0,'Osztályzó ív írásb'!E258)</f>
        <v>0</v>
      </c>
      <c r="BA12" s="249">
        <f t="shared" si="17"/>
        <v>0</v>
      </c>
      <c r="BB12" s="64">
        <f t="shared" si="18"/>
        <v>0</v>
      </c>
      <c r="BE12" s="64">
        <f>IF('Osztályzó ív gyak'!G22="",0,'Osztályzó ív gyak'!G22)</f>
        <v>3</v>
      </c>
      <c r="BF12" s="249">
        <f t="shared" si="19"/>
        <v>0.9</v>
      </c>
      <c r="BG12" s="64">
        <f>IF('Osztályzó ív gyak'!G81="",0,'Osztályzó ív gyak'!G81)</f>
        <v>0</v>
      </c>
      <c r="BH12" s="249">
        <f t="shared" si="20"/>
        <v>0</v>
      </c>
      <c r="BI12" s="64" t="str">
        <f>IF('Osztályzó ív gyak'!G140="",0,'Osztályzó ív gyak'!G140)</f>
        <v>--</v>
      </c>
      <c r="BJ12" s="249">
        <f t="shared" si="21"/>
        <v>0</v>
      </c>
      <c r="BK12" s="64" t="str">
        <f>IF('Osztályzó ív gyak'!G199="",0,'Osztályzó ív gyak'!G199)</f>
        <v>--</v>
      </c>
      <c r="BL12" s="249">
        <f t="shared" si="22"/>
        <v>0</v>
      </c>
      <c r="BM12" s="64" t="str">
        <f>IF('Osztályzó ív gyak'!G258="",0,'Osztályzó ív gyak'!G258)</f>
        <v>--</v>
      </c>
      <c r="BN12" s="249">
        <f t="shared" si="23"/>
        <v>0</v>
      </c>
      <c r="BO12" s="64" t="str">
        <f>IF('Osztályzó ív gyak'!G317="",0,'Osztályzó ív gyak'!G317)</f>
        <v>--</v>
      </c>
      <c r="BP12" s="249">
        <f t="shared" si="24"/>
        <v>0</v>
      </c>
      <c r="BQ12" s="64" t="str">
        <f>IF('Osztályzó ív gyak'!G376="",0,'Osztályzó ív gyak'!G376)</f>
        <v>--</v>
      </c>
      <c r="BR12" s="249">
        <f t="shared" si="25"/>
        <v>0</v>
      </c>
      <c r="BS12" s="250">
        <f t="shared" si="26"/>
        <v>0.9</v>
      </c>
      <c r="BV12" s="64">
        <f>IF('Osztályzó ív szób'!M22="",0,'Osztályzó ív szób'!M22)</f>
        <v>5</v>
      </c>
      <c r="BW12" s="251">
        <f t="shared" si="27"/>
        <v>0.75</v>
      </c>
      <c r="BX12" s="64">
        <f>IF('Osztályzó ív szób'!M81="",0,'Osztályzó ív szób'!M81)</f>
        <v>0</v>
      </c>
      <c r="BY12" s="249">
        <f t="shared" si="28"/>
        <v>0</v>
      </c>
      <c r="BZ12" s="64">
        <f>IF('Osztályzó ív szób'!M140="",0,'Osztályzó ív szób'!M140)</f>
        <v>0</v>
      </c>
      <c r="CA12" s="249">
        <f t="shared" si="29"/>
        <v>0</v>
      </c>
      <c r="CB12" s="64">
        <f>IF('Osztályzó ív szób'!M199="",0,'Osztályzó ív szób'!M199)</f>
        <v>0</v>
      </c>
      <c r="CC12" s="249">
        <f t="shared" si="30"/>
        <v>0</v>
      </c>
      <c r="CD12" s="64">
        <f>IF('Osztályzó ív szób'!M258="",0,'Osztályzó ív szób'!M258)</f>
        <v>0</v>
      </c>
      <c r="CE12" s="249">
        <f t="shared" si="31"/>
        <v>0</v>
      </c>
      <c r="CF12" s="64">
        <f>IF('Osztályzó ív szób'!M317="",0,'Osztályzó ív szób'!M317)</f>
        <v>0</v>
      </c>
      <c r="CG12" s="249">
        <f t="shared" si="32"/>
        <v>0</v>
      </c>
      <c r="CH12" s="64">
        <f t="shared" si="33"/>
        <v>0.75</v>
      </c>
      <c r="CJ12" s="259">
        <f t="shared" si="34"/>
        <v>1.65</v>
      </c>
      <c r="CN12" s="64">
        <f>'Osztályzó ív szób'!E22</f>
        <v>3</v>
      </c>
      <c r="CO12" s="64" t="str">
        <f>'Osztályzó ív szób'!G22</f>
        <v/>
      </c>
      <c r="CP12" s="64">
        <f t="shared" si="35"/>
        <v>3</v>
      </c>
      <c r="CR12" s="194" t="str">
        <f>'Osztályzó ív szób'!E81</f>
        <v/>
      </c>
      <c r="CS12" s="194" t="str">
        <f>'Osztályzó ív szób'!G81</f>
        <v/>
      </c>
      <c r="CT12" s="64" t="str">
        <f t="shared" si="36"/>
        <v/>
      </c>
      <c r="CV12" s="194" t="str">
        <f>'Osztályzó ív szób'!E140</f>
        <v/>
      </c>
      <c r="CW12" s="194" t="str">
        <f>'Osztályzó ív szób'!G140</f>
        <v/>
      </c>
      <c r="CX12" s="64" t="str">
        <f t="shared" si="37"/>
        <v/>
      </c>
      <c r="CZ12" s="194" t="str">
        <f>'Osztályzó ív szób'!E199</f>
        <v>--</v>
      </c>
      <c r="DA12" s="194" t="str">
        <f>'Osztályzó ív szób'!G199</f>
        <v>--</v>
      </c>
      <c r="DB12" s="64" t="str">
        <f t="shared" si="38"/>
        <v/>
      </c>
      <c r="DD12" s="194" t="str">
        <f>'Osztályzó ív szób'!E258</f>
        <v>--</v>
      </c>
      <c r="DE12" s="194" t="str">
        <f>'Osztályzó ív szób'!G258</f>
        <v>--</v>
      </c>
      <c r="DF12" s="64" t="str">
        <f t="shared" si="39"/>
        <v/>
      </c>
      <c r="DH12" s="194" t="str">
        <f>'Osztályzó ív szób'!E317</f>
        <v>--</v>
      </c>
      <c r="DI12" s="194" t="str">
        <f>'Osztályzó ív szób'!G317</f>
        <v>--</v>
      </c>
      <c r="DJ12" s="64" t="str">
        <f t="shared" si="40"/>
        <v/>
      </c>
      <c r="DM12" s="64">
        <f t="shared" si="12"/>
        <v>2</v>
      </c>
      <c r="DQ12" s="194">
        <f t="shared" si="13"/>
        <v>0</v>
      </c>
      <c r="DR12" s="194">
        <f t="shared" si="14"/>
        <v>0</v>
      </c>
      <c r="DS12" s="64">
        <f t="shared" si="52"/>
        <v>0</v>
      </c>
      <c r="DT12" s="194">
        <f>DS12-'Szakképesítés adatai'!Q$54</f>
        <v>0</v>
      </c>
      <c r="DU12" s="194" t="str">
        <f t="shared" si="42"/>
        <v>Jó</v>
      </c>
      <c r="DV12" s="194"/>
      <c r="DW12" s="540">
        <f t="shared" si="43"/>
        <v>1</v>
      </c>
      <c r="DX12" s="540">
        <f t="shared" si="44"/>
        <v>0</v>
      </c>
      <c r="DY12" s="327">
        <f t="shared" si="45"/>
        <v>1</v>
      </c>
      <c r="DZ12" s="327">
        <f>DY12-'Szakképesítés adatai'!Q$41</f>
        <v>-1</v>
      </c>
      <c r="EA12" s="327" t="str">
        <f t="shared" si="46"/>
        <v>Kevés a jegy</v>
      </c>
      <c r="EB12" s="194"/>
      <c r="EC12" s="327">
        <f t="shared" si="47"/>
        <v>1</v>
      </c>
      <c r="ED12" s="327">
        <f t="shared" si="48"/>
        <v>0</v>
      </c>
      <c r="EE12" s="327">
        <f t="shared" si="49"/>
        <v>1</v>
      </c>
      <c r="EF12" s="327">
        <f>EE12-'Szakképesítés adatai'!Q$68</f>
        <v>-2</v>
      </c>
      <c r="EG12" s="327" t="str">
        <f t="shared" si="50"/>
        <v>Kevés a jegy</v>
      </c>
      <c r="EH12" s="194"/>
      <c r="EI12" s="194">
        <f t="shared" si="51"/>
        <v>-3</v>
      </c>
    </row>
    <row r="13" spans="1:139" s="134" customFormat="1" ht="11.1" customHeight="1" x14ac:dyDescent="0.2">
      <c r="A13" s="261" t="str">
        <f>IF(Nevek!E11="","--",CONCATENATE(Nevek!B11,"/",Nevek!C11,"/",Nevek!D11))</f>
        <v>74057/9/2020</v>
      </c>
      <c r="B13" s="244" t="str">
        <f>IF(Nevek!E11="","--",Nevek!E11)</f>
        <v>i</v>
      </c>
      <c r="C13" s="260" t="str">
        <f>IF('Osztályzó ív írásb'!E23="","-",'Osztályzó ív írásb'!E23)</f>
        <v>--</v>
      </c>
      <c r="D13" s="257" t="str">
        <f>IF('Osztályzó ív írásb'!E82="","-",'Osztályzó ív írásb'!E82)</f>
        <v>--</v>
      </c>
      <c r="E13" s="254">
        <f>IF('Osztályzó ív gyak'!E23="","-",'Osztályzó ív gyak'!E23)</f>
        <v>5</v>
      </c>
      <c r="F13" s="258">
        <f>IF('Osztályzó ív gyak'!G23="","-",'Osztályzó ív gyak'!G23)</f>
        <v>5</v>
      </c>
      <c r="G13" s="432" t="str">
        <f>IF('Osztályzó ív gyak'!E82="","-",'Osztályzó ív gyak'!E82)</f>
        <v>-</v>
      </c>
      <c r="H13" s="258" t="str">
        <f>IF('Osztályzó ív gyak'!G82="","-",'Osztályzó ív gyak'!G82)</f>
        <v>-</v>
      </c>
      <c r="I13" s="432" t="str">
        <f>IF('Osztályzó ív gyak'!E141="","-",'Osztályzó ív gyak'!E141)</f>
        <v>--</v>
      </c>
      <c r="J13" s="258" t="str">
        <f>IF('Osztályzó ív gyak'!G141="","-",'Osztályzó ív gyak'!G141)</f>
        <v>--</v>
      </c>
      <c r="K13" s="432" t="str">
        <f>IF('Osztályzó ív gyak'!E200="","-",'Osztályzó ív gyak'!E200)</f>
        <v>--</v>
      </c>
      <c r="L13" s="258" t="str">
        <f>IF('Osztályzó ív gyak'!G200="","-",'Osztályzó ív gyak'!G200)</f>
        <v>--</v>
      </c>
      <c r="M13" s="432" t="str">
        <f>IF('Osztályzó ív gyak'!E259="","-",'Osztályzó ív gyak'!E259)</f>
        <v>--</v>
      </c>
      <c r="N13" s="258" t="str">
        <f>IF('Osztályzó ív gyak'!G259="","-",'Osztályzó ív gyak'!G259)</f>
        <v>--</v>
      </c>
      <c r="O13" s="432" t="str">
        <f>IF('Osztályzó ív gyak'!E318="","-",'Osztályzó ív gyak'!E318)</f>
        <v>--</v>
      </c>
      <c r="P13" s="258" t="str">
        <f>IF('Osztályzó ív gyak'!G318="","-",'Osztályzó ív gyak'!G318)</f>
        <v>--</v>
      </c>
      <c r="Q13" s="537" t="str">
        <f>IF('Osztályzó ív gyak'!E377="","-",'Osztályzó ív gyak'!E377)</f>
        <v>--</v>
      </c>
      <c r="R13" s="257" t="str">
        <f>IF('Osztályzó ív gyak'!G377="","-",'Osztályzó ív gyak'!G377)</f>
        <v>--</v>
      </c>
      <c r="S13" s="254">
        <f t="shared" si="0"/>
        <v>3</v>
      </c>
      <c r="T13" s="258">
        <f>IF(B13="--","--",IF('Osztályzó ív szób'!M23="","-",'Osztályzó ív szób'!M23))</f>
        <v>3</v>
      </c>
      <c r="U13" s="432" t="str">
        <f t="shared" si="1"/>
        <v>-</v>
      </c>
      <c r="V13" s="258" t="str">
        <f>IF(B13="--","--",IF('Osztályzó ív szób'!M82="","-",'Osztályzó ív szób'!M82))</f>
        <v>-</v>
      </c>
      <c r="W13" s="432" t="str">
        <f t="shared" si="2"/>
        <v>-</v>
      </c>
      <c r="X13" s="258" t="str">
        <f>IF(B13="--","--",IF('Osztályzó ív szób'!M141="","-",'Osztályzó ív szób'!M141))</f>
        <v>-</v>
      </c>
      <c r="Y13" s="432" t="str">
        <f t="shared" si="3"/>
        <v>-</v>
      </c>
      <c r="Z13" s="258" t="str">
        <f>IF(B13="--","--",IF('Osztályzó ív szób'!M200="","-",'Osztályzó ív szób'!M200))</f>
        <v>-</v>
      </c>
      <c r="AA13" s="432" t="str">
        <f t="shared" si="4"/>
        <v>-</v>
      </c>
      <c r="AB13" s="258" t="str">
        <f>IF(B13="--","--",IF('Osztályzó ív szób'!M259="","-",'Osztályzó ív szób'!M259))</f>
        <v>-</v>
      </c>
      <c r="AC13" s="432" t="str">
        <f t="shared" si="5"/>
        <v>-</v>
      </c>
      <c r="AD13" s="257" t="str">
        <f>IF(B13="--","--",IF('Osztályzó ív szób'!M318="","-",'Osztályzó ív szób'!M318))</f>
        <v>-</v>
      </c>
      <c r="AE13" s="253" t="str">
        <f t="shared" si="6"/>
        <v>KJ</v>
      </c>
      <c r="AF13" s="245" t="str">
        <f t="shared" si="7"/>
        <v>kevés a jegy</v>
      </c>
      <c r="AG13" s="215"/>
      <c r="AH13" s="134">
        <f>'Osztályzó ív írásb'!K23+'Osztályzó ív írásb'!K82+'Osztályzó ív írásb'!K141+'Osztályzó ív írásb'!K200+'Osztályzó ív gyak'!K23+'Osztályzó ív gyak'!K82+'Osztályzó ív gyak'!K141+'Osztályzó ív gyak'!K200+'Osztályzó ív gyak'!K259+'Osztályzó ív gyak'!K318+'Osztályzó ív szób'!K23+'Osztályzó ív szób'!K82+'Osztályzó ív szób'!K141+'Osztályzó ív szób'!K200+'Osztályzó ív szób'!K259+'Osztályzó ív szób'!K318</f>
        <v>1.95</v>
      </c>
      <c r="AJ13" s="327">
        <f t="shared" si="8"/>
        <v>2</v>
      </c>
      <c r="AK13" s="327" t="str">
        <f t="shared" si="9"/>
        <v>elégséges</v>
      </c>
      <c r="AL13" s="252"/>
      <c r="AR13" s="64" t="str">
        <f>IF('Osztályzó ív írásb'!E23="",0,'Osztályzó ív írásb'!E23)</f>
        <v>--</v>
      </c>
      <c r="AS13" s="248">
        <f t="shared" si="15"/>
        <v>0</v>
      </c>
      <c r="AT13" s="64" t="str">
        <f>IF('Osztályzó ív írásb'!E82="",0,'Osztályzó ív írásb'!E82)</f>
        <v>--</v>
      </c>
      <c r="AU13" s="248">
        <f t="shared" si="10"/>
        <v>0</v>
      </c>
      <c r="AV13" s="64" t="str">
        <f>IF('Osztályzó ív írásb'!E141="",0,'Osztályzó ív írásb'!E141)</f>
        <v>--</v>
      </c>
      <c r="AW13" s="248">
        <f t="shared" si="11"/>
        <v>0</v>
      </c>
      <c r="AX13" s="64" t="str">
        <f>IF('Osztályzó ív írásb'!E200="",0,'Osztályzó ív írásb'!E200)</f>
        <v>--</v>
      </c>
      <c r="AY13" s="249">
        <f t="shared" si="16"/>
        <v>0</v>
      </c>
      <c r="AZ13" s="64">
        <f>IF('Osztályzó ív írásb'!E259="",0,'Osztályzó ív írásb'!E259)</f>
        <v>0</v>
      </c>
      <c r="BA13" s="249">
        <f t="shared" si="17"/>
        <v>0</v>
      </c>
      <c r="BB13" s="64">
        <f t="shared" si="18"/>
        <v>0</v>
      </c>
      <c r="BE13" s="64">
        <f>IF('Osztályzó ív gyak'!G23="",0,'Osztályzó ív gyak'!G23)</f>
        <v>5</v>
      </c>
      <c r="BF13" s="249">
        <f t="shared" si="19"/>
        <v>1.5</v>
      </c>
      <c r="BG13" s="64">
        <f>IF('Osztályzó ív gyak'!G82="",0,'Osztályzó ív gyak'!G82)</f>
        <v>0</v>
      </c>
      <c r="BH13" s="249">
        <f t="shared" si="20"/>
        <v>0</v>
      </c>
      <c r="BI13" s="64" t="str">
        <f>IF('Osztályzó ív gyak'!G141="",0,'Osztályzó ív gyak'!G141)</f>
        <v>--</v>
      </c>
      <c r="BJ13" s="249">
        <f t="shared" si="21"/>
        <v>0</v>
      </c>
      <c r="BK13" s="64" t="str">
        <f>IF('Osztályzó ív gyak'!G200="",0,'Osztályzó ív gyak'!G200)</f>
        <v>--</v>
      </c>
      <c r="BL13" s="249">
        <f t="shared" si="22"/>
        <v>0</v>
      </c>
      <c r="BM13" s="64" t="str">
        <f>IF('Osztályzó ív gyak'!G259="",0,'Osztályzó ív gyak'!G259)</f>
        <v>--</v>
      </c>
      <c r="BN13" s="249">
        <f t="shared" si="23"/>
        <v>0</v>
      </c>
      <c r="BO13" s="64" t="str">
        <f>IF('Osztályzó ív gyak'!G318="",0,'Osztályzó ív gyak'!G318)</f>
        <v>--</v>
      </c>
      <c r="BP13" s="249">
        <f t="shared" si="24"/>
        <v>0</v>
      </c>
      <c r="BQ13" s="64" t="str">
        <f>IF('Osztályzó ív gyak'!G377="",0,'Osztályzó ív gyak'!G377)</f>
        <v>--</v>
      </c>
      <c r="BR13" s="249">
        <f t="shared" si="25"/>
        <v>0</v>
      </c>
      <c r="BS13" s="250">
        <f t="shared" si="26"/>
        <v>1.5</v>
      </c>
      <c r="BV13" s="64">
        <f>IF('Osztályzó ív szób'!M23="",0,'Osztályzó ív szób'!M23)</f>
        <v>3</v>
      </c>
      <c r="BW13" s="251">
        <f t="shared" si="27"/>
        <v>0.45</v>
      </c>
      <c r="BX13" s="64">
        <f>IF('Osztályzó ív szób'!M82="",0,'Osztályzó ív szób'!M82)</f>
        <v>0</v>
      </c>
      <c r="BY13" s="249">
        <f t="shared" si="28"/>
        <v>0</v>
      </c>
      <c r="BZ13" s="64">
        <f>IF('Osztályzó ív szób'!M141="",0,'Osztályzó ív szób'!M141)</f>
        <v>0</v>
      </c>
      <c r="CA13" s="249">
        <f t="shared" si="29"/>
        <v>0</v>
      </c>
      <c r="CB13" s="64">
        <f>IF('Osztályzó ív szób'!M200="",0,'Osztályzó ív szób'!M200)</f>
        <v>0</v>
      </c>
      <c r="CC13" s="249">
        <f t="shared" si="30"/>
        <v>0</v>
      </c>
      <c r="CD13" s="64">
        <f>IF('Osztályzó ív szób'!M259="",0,'Osztályzó ív szób'!M259)</f>
        <v>0</v>
      </c>
      <c r="CE13" s="249">
        <f t="shared" si="31"/>
        <v>0</v>
      </c>
      <c r="CF13" s="64">
        <f>IF('Osztályzó ív szób'!M318="",0,'Osztályzó ív szób'!M318)</f>
        <v>0</v>
      </c>
      <c r="CG13" s="249">
        <f t="shared" si="32"/>
        <v>0</v>
      </c>
      <c r="CH13" s="64">
        <f t="shared" si="33"/>
        <v>0.45</v>
      </c>
      <c r="CJ13" s="259">
        <f t="shared" si="34"/>
        <v>1.95</v>
      </c>
      <c r="CN13" s="64">
        <f>'Osztályzó ív szób'!E23</f>
        <v>3</v>
      </c>
      <c r="CO13" s="64" t="str">
        <f>'Osztályzó ív szób'!G23</f>
        <v/>
      </c>
      <c r="CP13" s="64">
        <f t="shared" si="35"/>
        <v>3</v>
      </c>
      <c r="CR13" s="194" t="str">
        <f>'Osztályzó ív szób'!E82</f>
        <v/>
      </c>
      <c r="CS13" s="194" t="str">
        <f>'Osztályzó ív szób'!G82</f>
        <v/>
      </c>
      <c r="CT13" s="64" t="str">
        <f t="shared" si="36"/>
        <v/>
      </c>
      <c r="CV13" s="194" t="str">
        <f>'Osztályzó ív szób'!E141</f>
        <v/>
      </c>
      <c r="CW13" s="194" t="str">
        <f>'Osztályzó ív szób'!G141</f>
        <v/>
      </c>
      <c r="CX13" s="64" t="str">
        <f t="shared" si="37"/>
        <v/>
      </c>
      <c r="CZ13" s="194" t="str">
        <f>'Osztályzó ív szób'!E200</f>
        <v>--</v>
      </c>
      <c r="DA13" s="194" t="str">
        <f>'Osztályzó ív szób'!G200</f>
        <v>--</v>
      </c>
      <c r="DB13" s="64" t="str">
        <f t="shared" si="38"/>
        <v/>
      </c>
      <c r="DD13" s="194" t="str">
        <f>'Osztályzó ív szób'!E259</f>
        <v>--</v>
      </c>
      <c r="DE13" s="194" t="str">
        <f>'Osztályzó ív szób'!G259</f>
        <v>--</v>
      </c>
      <c r="DF13" s="64" t="str">
        <f t="shared" si="39"/>
        <v/>
      </c>
      <c r="DH13" s="194" t="str">
        <f>'Osztályzó ív szób'!E318</f>
        <v>--</v>
      </c>
      <c r="DI13" s="194" t="str">
        <f>'Osztályzó ív szób'!G318</f>
        <v>--</v>
      </c>
      <c r="DJ13" s="64" t="str">
        <f t="shared" si="40"/>
        <v/>
      </c>
      <c r="DM13" s="64">
        <f t="shared" si="12"/>
        <v>2</v>
      </c>
      <c r="DQ13" s="194">
        <f t="shared" si="13"/>
        <v>0</v>
      </c>
      <c r="DR13" s="194">
        <f t="shared" si="14"/>
        <v>0</v>
      </c>
      <c r="DS13" s="64">
        <f t="shared" si="52"/>
        <v>0</v>
      </c>
      <c r="DT13" s="194">
        <f>DS13-'Szakképesítés adatai'!Q$54</f>
        <v>0</v>
      </c>
      <c r="DU13" s="194" t="str">
        <f t="shared" si="42"/>
        <v>Jó</v>
      </c>
      <c r="DV13" s="194"/>
      <c r="DW13" s="540">
        <f t="shared" si="43"/>
        <v>1</v>
      </c>
      <c r="DX13" s="540">
        <f t="shared" si="44"/>
        <v>0</v>
      </c>
      <c r="DY13" s="327">
        <f t="shared" si="45"/>
        <v>1</v>
      </c>
      <c r="DZ13" s="327">
        <f>DY13-'Szakképesítés adatai'!Q$41</f>
        <v>-1</v>
      </c>
      <c r="EA13" s="327" t="str">
        <f t="shared" si="46"/>
        <v>Kevés a jegy</v>
      </c>
      <c r="EB13" s="194"/>
      <c r="EC13" s="327">
        <f t="shared" si="47"/>
        <v>1</v>
      </c>
      <c r="ED13" s="327">
        <f t="shared" si="48"/>
        <v>0</v>
      </c>
      <c r="EE13" s="327">
        <f t="shared" si="49"/>
        <v>1</v>
      </c>
      <c r="EF13" s="327">
        <f>EE13-'Szakképesítés adatai'!Q$68</f>
        <v>-2</v>
      </c>
      <c r="EG13" s="327" t="str">
        <f t="shared" si="50"/>
        <v>Kevés a jegy</v>
      </c>
      <c r="EH13" s="194"/>
      <c r="EI13" s="194">
        <f t="shared" si="51"/>
        <v>-3</v>
      </c>
    </row>
    <row r="14" spans="1:139" s="134" customFormat="1" ht="11.1" customHeight="1" x14ac:dyDescent="0.2">
      <c r="A14" s="261" t="str">
        <f>IF(Nevek!E12="","--",CONCATENATE(Nevek!B12,"/",Nevek!C12,"/",Nevek!D12))</f>
        <v>74057/10/2020</v>
      </c>
      <c r="B14" s="244" t="str">
        <f>IF(Nevek!E12="","--",Nevek!E12)</f>
        <v>j</v>
      </c>
      <c r="C14" s="260" t="str">
        <f>IF('Osztályzó ív írásb'!E24="","-",'Osztályzó ív írásb'!E24)</f>
        <v>--</v>
      </c>
      <c r="D14" s="257" t="str">
        <f>IF('Osztályzó ív írásb'!E83="","-",'Osztályzó ív írásb'!E83)</f>
        <v>--</v>
      </c>
      <c r="E14" s="254" t="str">
        <f>IF('Osztályzó ív gyak'!E24="","-",'Osztályzó ív gyak'!E24)</f>
        <v>-</v>
      </c>
      <c r="F14" s="258" t="str">
        <f>IF('Osztályzó ív gyak'!G24="","-",'Osztályzó ív gyak'!G24)</f>
        <v>-</v>
      </c>
      <c r="G14" s="432" t="str">
        <f>IF('Osztályzó ív gyak'!E83="","-",'Osztályzó ív gyak'!E83)</f>
        <v>-</v>
      </c>
      <c r="H14" s="258" t="str">
        <f>IF('Osztályzó ív gyak'!G83="","-",'Osztályzó ív gyak'!G83)</f>
        <v>-</v>
      </c>
      <c r="I14" s="432" t="str">
        <f>IF('Osztályzó ív gyak'!E142="","-",'Osztályzó ív gyak'!E142)</f>
        <v>--</v>
      </c>
      <c r="J14" s="258" t="str">
        <f>IF('Osztályzó ív gyak'!G142="","-",'Osztályzó ív gyak'!G142)</f>
        <v>--</v>
      </c>
      <c r="K14" s="432" t="str">
        <f>IF('Osztályzó ív gyak'!E201="","-",'Osztályzó ív gyak'!E201)</f>
        <v>--</v>
      </c>
      <c r="L14" s="258" t="str">
        <f>IF('Osztályzó ív gyak'!G201="","-",'Osztályzó ív gyak'!G201)</f>
        <v>--</v>
      </c>
      <c r="M14" s="432" t="str">
        <f>IF('Osztályzó ív gyak'!E260="","-",'Osztályzó ív gyak'!E260)</f>
        <v>--</v>
      </c>
      <c r="N14" s="258" t="str">
        <f>IF('Osztályzó ív gyak'!G260="","-",'Osztályzó ív gyak'!G260)</f>
        <v>--</v>
      </c>
      <c r="O14" s="432" t="str">
        <f>IF('Osztályzó ív gyak'!E319="","-",'Osztályzó ív gyak'!E319)</f>
        <v>--</v>
      </c>
      <c r="P14" s="258" t="str">
        <f>IF('Osztályzó ív gyak'!G319="","-",'Osztályzó ív gyak'!G319)</f>
        <v>--</v>
      </c>
      <c r="Q14" s="537" t="str">
        <f>IF('Osztályzó ív gyak'!E378="","-",'Osztályzó ív gyak'!E378)</f>
        <v>--</v>
      </c>
      <c r="R14" s="257" t="str">
        <f>IF('Osztályzó ív gyak'!G378="","-",'Osztályzó ív gyak'!G378)</f>
        <v>--</v>
      </c>
      <c r="S14" s="254" t="str">
        <f t="shared" si="0"/>
        <v>-</v>
      </c>
      <c r="T14" s="258" t="str">
        <f>IF(B14="--","--",IF('Osztályzó ív szób'!M24="","-",'Osztályzó ív szób'!M24))</f>
        <v>-</v>
      </c>
      <c r="U14" s="432" t="str">
        <f t="shared" si="1"/>
        <v>-</v>
      </c>
      <c r="V14" s="258" t="str">
        <f>IF(B14="--","--",IF('Osztályzó ív szób'!M83="","-",'Osztályzó ív szób'!M83))</f>
        <v>-</v>
      </c>
      <c r="W14" s="432" t="str">
        <f t="shared" si="2"/>
        <v>-</v>
      </c>
      <c r="X14" s="258" t="str">
        <f>IF(B14="--","--",IF('Osztályzó ív szób'!M142="","-",'Osztályzó ív szób'!M142))</f>
        <v>-</v>
      </c>
      <c r="Y14" s="432" t="str">
        <f t="shared" si="3"/>
        <v>-</v>
      </c>
      <c r="Z14" s="258" t="str">
        <f>IF(B14="--","--",IF('Osztályzó ív szób'!M201="","-",'Osztályzó ív szób'!M201))</f>
        <v>-</v>
      </c>
      <c r="AA14" s="432" t="str">
        <f t="shared" si="4"/>
        <v>-</v>
      </c>
      <c r="AB14" s="258" t="str">
        <f>IF(B14="--","--",IF('Osztályzó ív szób'!M260="","-",'Osztályzó ív szób'!M260))</f>
        <v>-</v>
      </c>
      <c r="AC14" s="432" t="str">
        <f t="shared" si="5"/>
        <v>-</v>
      </c>
      <c r="AD14" s="257" t="str">
        <f>IF(B14="--","--",IF('Osztályzó ív szób'!M319="","-",'Osztályzó ív szób'!M319))</f>
        <v>-</v>
      </c>
      <c r="AE14" s="253" t="str">
        <f t="shared" si="6"/>
        <v>KJ</v>
      </c>
      <c r="AF14" s="245" t="str">
        <f t="shared" si="7"/>
        <v>kevés a jegy</v>
      </c>
      <c r="AG14" s="215"/>
      <c r="AH14" s="134">
        <f>'Osztályzó ív írásb'!K24+'Osztályzó ív írásb'!K83+'Osztályzó ív írásb'!K142+'Osztályzó ív írásb'!K201+'Osztályzó ív gyak'!K24+'Osztályzó ív gyak'!K83+'Osztályzó ív gyak'!K142+'Osztályzó ív gyak'!K201+'Osztályzó ív gyak'!K260+'Osztályzó ív gyak'!K319+'Osztályzó ív szób'!K24+'Osztályzó ív szób'!K83+'Osztályzó ív szób'!K142+'Osztályzó ív szób'!K201+'Osztályzó ív szób'!K260+'Osztályzó ív szób'!K319</f>
        <v>0</v>
      </c>
      <c r="AJ14" s="327" t="str">
        <f t="shared" si="8"/>
        <v>-</v>
      </c>
      <c r="AK14" s="327" t="e">
        <f t="shared" si="9"/>
        <v>#N/A</v>
      </c>
      <c r="AL14" s="252"/>
      <c r="AR14" s="64" t="str">
        <f>IF('Osztályzó ív írásb'!E24="",0,'Osztályzó ív írásb'!E24)</f>
        <v>--</v>
      </c>
      <c r="AS14" s="248">
        <f t="shared" si="15"/>
        <v>0</v>
      </c>
      <c r="AT14" s="64" t="str">
        <f>IF('Osztályzó ív írásb'!E83="",0,'Osztályzó ív írásb'!E83)</f>
        <v>--</v>
      </c>
      <c r="AU14" s="248">
        <f t="shared" si="10"/>
        <v>0</v>
      </c>
      <c r="AV14" s="64" t="str">
        <f>IF('Osztályzó ív írásb'!E142="",0,'Osztályzó ív írásb'!E142)</f>
        <v>--</v>
      </c>
      <c r="AW14" s="248">
        <f t="shared" si="11"/>
        <v>0</v>
      </c>
      <c r="AX14" s="64" t="str">
        <f>IF('Osztályzó ív írásb'!E201="",0,'Osztályzó ív írásb'!E201)</f>
        <v>--</v>
      </c>
      <c r="AY14" s="249">
        <f t="shared" si="16"/>
        <v>0</v>
      </c>
      <c r="AZ14" s="64">
        <f>IF('Osztályzó ív írásb'!E260="",0,'Osztályzó ív írásb'!E260)</f>
        <v>0</v>
      </c>
      <c r="BA14" s="249">
        <f t="shared" si="17"/>
        <v>0</v>
      </c>
      <c r="BB14" s="64">
        <f t="shared" si="18"/>
        <v>0</v>
      </c>
      <c r="BE14" s="64">
        <f>IF('Osztályzó ív gyak'!G24="",0,'Osztályzó ív gyak'!G24)</f>
        <v>0</v>
      </c>
      <c r="BF14" s="249">
        <f t="shared" si="19"/>
        <v>0</v>
      </c>
      <c r="BG14" s="64">
        <f>IF('Osztályzó ív gyak'!G83="",0,'Osztályzó ív gyak'!G83)</f>
        <v>0</v>
      </c>
      <c r="BH14" s="249">
        <f t="shared" si="20"/>
        <v>0</v>
      </c>
      <c r="BI14" s="64" t="str">
        <f>IF('Osztályzó ív gyak'!G142="",0,'Osztályzó ív gyak'!G142)</f>
        <v>--</v>
      </c>
      <c r="BJ14" s="249">
        <f t="shared" si="21"/>
        <v>0</v>
      </c>
      <c r="BK14" s="64" t="str">
        <f>IF('Osztályzó ív gyak'!G201="",0,'Osztályzó ív gyak'!G201)</f>
        <v>--</v>
      </c>
      <c r="BL14" s="249">
        <f t="shared" si="22"/>
        <v>0</v>
      </c>
      <c r="BM14" s="64" t="str">
        <f>IF('Osztályzó ív gyak'!G260="",0,'Osztályzó ív gyak'!G260)</f>
        <v>--</v>
      </c>
      <c r="BN14" s="249">
        <f t="shared" si="23"/>
        <v>0</v>
      </c>
      <c r="BO14" s="64" t="str">
        <f>IF('Osztályzó ív gyak'!G319="",0,'Osztályzó ív gyak'!G319)</f>
        <v>--</v>
      </c>
      <c r="BP14" s="249">
        <f t="shared" si="24"/>
        <v>0</v>
      </c>
      <c r="BQ14" s="64" t="str">
        <f>IF('Osztályzó ív gyak'!G378="",0,'Osztályzó ív gyak'!G378)</f>
        <v>--</v>
      </c>
      <c r="BR14" s="249">
        <f t="shared" si="25"/>
        <v>0</v>
      </c>
      <c r="BS14" s="250">
        <f t="shared" si="26"/>
        <v>0</v>
      </c>
      <c r="BV14" s="64">
        <f>IF('Osztályzó ív szób'!M24="",0,'Osztályzó ív szób'!M24)</f>
        <v>0</v>
      </c>
      <c r="BW14" s="251">
        <f t="shared" si="27"/>
        <v>0</v>
      </c>
      <c r="BX14" s="64">
        <f>IF('Osztályzó ív szób'!M83="",0,'Osztályzó ív szób'!M83)</f>
        <v>0</v>
      </c>
      <c r="BY14" s="249">
        <f t="shared" si="28"/>
        <v>0</v>
      </c>
      <c r="BZ14" s="64">
        <f>IF('Osztályzó ív szób'!M142="",0,'Osztályzó ív szób'!M142)</f>
        <v>0</v>
      </c>
      <c r="CA14" s="249">
        <f t="shared" si="29"/>
        <v>0</v>
      </c>
      <c r="CB14" s="64">
        <f>IF('Osztályzó ív szób'!M201="",0,'Osztályzó ív szób'!M201)</f>
        <v>0</v>
      </c>
      <c r="CC14" s="249">
        <f t="shared" si="30"/>
        <v>0</v>
      </c>
      <c r="CD14" s="64">
        <f>IF('Osztályzó ív szób'!M260="",0,'Osztályzó ív szób'!M260)</f>
        <v>0</v>
      </c>
      <c r="CE14" s="249">
        <f t="shared" si="31"/>
        <v>0</v>
      </c>
      <c r="CF14" s="64">
        <f>IF('Osztályzó ív szób'!M319="",0,'Osztályzó ív szób'!M319)</f>
        <v>0</v>
      </c>
      <c r="CG14" s="249">
        <f t="shared" si="32"/>
        <v>0</v>
      </c>
      <c r="CH14" s="64">
        <f t="shared" si="33"/>
        <v>0</v>
      </c>
      <c r="CJ14" s="259">
        <f t="shared" si="34"/>
        <v>0</v>
      </c>
      <c r="CN14" s="64" t="str">
        <f>'Osztályzó ív szób'!E24</f>
        <v/>
      </c>
      <c r="CO14" s="64" t="str">
        <f>'Osztályzó ív szób'!G24</f>
        <v/>
      </c>
      <c r="CP14" s="64" t="str">
        <f t="shared" si="35"/>
        <v/>
      </c>
      <c r="CR14" s="194" t="str">
        <f>'Osztályzó ív szób'!E83</f>
        <v/>
      </c>
      <c r="CS14" s="194" t="str">
        <f>'Osztályzó ív szób'!G83</f>
        <v/>
      </c>
      <c r="CT14" s="64" t="str">
        <f t="shared" si="36"/>
        <v/>
      </c>
      <c r="CV14" s="194" t="str">
        <f>'Osztályzó ív szób'!E142</f>
        <v/>
      </c>
      <c r="CW14" s="194" t="str">
        <f>'Osztályzó ív szób'!G142</f>
        <v/>
      </c>
      <c r="CX14" s="64" t="str">
        <f t="shared" si="37"/>
        <v/>
      </c>
      <c r="CZ14" s="194" t="str">
        <f>'Osztályzó ív szób'!E201</f>
        <v>--</v>
      </c>
      <c r="DA14" s="194" t="str">
        <f>'Osztályzó ív szób'!G201</f>
        <v>--</v>
      </c>
      <c r="DB14" s="64" t="str">
        <f t="shared" si="38"/>
        <v/>
      </c>
      <c r="DD14" s="194" t="str">
        <f>'Osztályzó ív szób'!E260</f>
        <v>--</v>
      </c>
      <c r="DE14" s="194" t="str">
        <f>'Osztályzó ív szób'!G260</f>
        <v>--</v>
      </c>
      <c r="DF14" s="64" t="str">
        <f t="shared" si="39"/>
        <v/>
      </c>
      <c r="DH14" s="194" t="str">
        <f>'Osztályzó ív szób'!E319</f>
        <v>--</v>
      </c>
      <c r="DI14" s="194" t="str">
        <f>'Osztályzó ív szób'!G319</f>
        <v>--</v>
      </c>
      <c r="DJ14" s="64" t="str">
        <f t="shared" si="40"/>
        <v/>
      </c>
      <c r="DM14" s="64">
        <f t="shared" si="12"/>
        <v>2</v>
      </c>
      <c r="DQ14" s="194">
        <f t="shared" si="13"/>
        <v>0</v>
      </c>
      <c r="DR14" s="194">
        <f t="shared" si="14"/>
        <v>0</v>
      </c>
      <c r="DS14" s="64">
        <f t="shared" si="52"/>
        <v>0</v>
      </c>
      <c r="DT14" s="194">
        <f>DS14-'Szakképesítés adatai'!Q$54</f>
        <v>0</v>
      </c>
      <c r="DU14" s="194" t="str">
        <f t="shared" si="42"/>
        <v>Jó</v>
      </c>
      <c r="DV14" s="194"/>
      <c r="DW14" s="540">
        <f t="shared" si="43"/>
        <v>0</v>
      </c>
      <c r="DX14" s="540">
        <f t="shared" si="44"/>
        <v>0</v>
      </c>
      <c r="DY14" s="327">
        <f t="shared" si="45"/>
        <v>0</v>
      </c>
      <c r="DZ14" s="327">
        <f>DY14-'Szakképesítés adatai'!Q$41</f>
        <v>-2</v>
      </c>
      <c r="EA14" s="327" t="str">
        <f t="shared" si="46"/>
        <v>Kevés a jegy</v>
      </c>
      <c r="EB14" s="194"/>
      <c r="EC14" s="327">
        <f t="shared" si="47"/>
        <v>0</v>
      </c>
      <c r="ED14" s="327">
        <f t="shared" si="48"/>
        <v>0</v>
      </c>
      <c r="EE14" s="327">
        <f t="shared" si="49"/>
        <v>0</v>
      </c>
      <c r="EF14" s="327">
        <f>EE14-'Szakképesítés adatai'!Q$68</f>
        <v>-3</v>
      </c>
      <c r="EG14" s="327" t="str">
        <f t="shared" si="50"/>
        <v>Kevés a jegy</v>
      </c>
      <c r="EH14" s="194"/>
      <c r="EI14" s="194">
        <f t="shared" si="51"/>
        <v>-5</v>
      </c>
    </row>
    <row r="15" spans="1:139" s="134" customFormat="1" ht="11.1" customHeight="1" x14ac:dyDescent="0.2">
      <c r="A15" s="261" t="str">
        <f>IF(Nevek!E13="","--",CONCATENATE(Nevek!B13,"/",Nevek!C13,"/",Nevek!D13))</f>
        <v>74057/11/2020</v>
      </c>
      <c r="B15" s="244" t="str">
        <f>IF(Nevek!E13="","--",Nevek!E13)</f>
        <v>k</v>
      </c>
      <c r="C15" s="260" t="str">
        <f>IF('Osztályzó ív írásb'!E25="","-",'Osztályzó ív írásb'!E25)</f>
        <v>--</v>
      </c>
      <c r="D15" s="257" t="str">
        <f>IF('Osztályzó ív írásb'!E84="","-",'Osztályzó ív írásb'!E84)</f>
        <v>--</v>
      </c>
      <c r="E15" s="254" t="str">
        <f>IF('Osztályzó ív gyak'!E25="","-",'Osztályzó ív gyak'!E25)</f>
        <v>-</v>
      </c>
      <c r="F15" s="258" t="str">
        <f>IF('Osztályzó ív gyak'!G25="","-",'Osztályzó ív gyak'!G25)</f>
        <v>-</v>
      </c>
      <c r="G15" s="432" t="str">
        <f>IF('Osztályzó ív gyak'!E84="","-",'Osztályzó ív gyak'!E84)</f>
        <v>-</v>
      </c>
      <c r="H15" s="258" t="str">
        <f>IF('Osztályzó ív gyak'!G84="","-",'Osztályzó ív gyak'!G84)</f>
        <v>-</v>
      </c>
      <c r="I15" s="432" t="str">
        <f>IF('Osztályzó ív gyak'!E143="","-",'Osztályzó ív gyak'!E143)</f>
        <v>--</v>
      </c>
      <c r="J15" s="258" t="str">
        <f>IF('Osztályzó ív gyak'!G143="","-",'Osztályzó ív gyak'!G143)</f>
        <v>--</v>
      </c>
      <c r="K15" s="432" t="str">
        <f>IF('Osztályzó ív gyak'!E202="","-",'Osztályzó ív gyak'!E202)</f>
        <v>--</v>
      </c>
      <c r="L15" s="258" t="str">
        <f>IF('Osztályzó ív gyak'!G202="","-",'Osztályzó ív gyak'!G202)</f>
        <v>--</v>
      </c>
      <c r="M15" s="432" t="str">
        <f>IF('Osztályzó ív gyak'!E261="","-",'Osztályzó ív gyak'!E261)</f>
        <v>--</v>
      </c>
      <c r="N15" s="258" t="str">
        <f>IF('Osztályzó ív gyak'!G261="","-",'Osztályzó ív gyak'!G261)</f>
        <v>--</v>
      </c>
      <c r="O15" s="432" t="str">
        <f>IF('Osztályzó ív gyak'!E320="","-",'Osztályzó ív gyak'!E320)</f>
        <v>--</v>
      </c>
      <c r="P15" s="258" t="str">
        <f>IF('Osztályzó ív gyak'!G320="","-",'Osztályzó ív gyak'!G320)</f>
        <v>--</v>
      </c>
      <c r="Q15" s="537" t="str">
        <f>IF('Osztályzó ív gyak'!E379="","-",'Osztályzó ív gyak'!E379)</f>
        <v>--</v>
      </c>
      <c r="R15" s="257" t="str">
        <f>IF('Osztályzó ív gyak'!G379="","-",'Osztályzó ív gyak'!G379)</f>
        <v>--</v>
      </c>
      <c r="S15" s="254" t="str">
        <f t="shared" si="0"/>
        <v>-</v>
      </c>
      <c r="T15" s="258" t="str">
        <f>IF(B15="--","--",IF('Osztályzó ív szób'!M25="","-",'Osztályzó ív szób'!M25))</f>
        <v>-</v>
      </c>
      <c r="U15" s="432" t="str">
        <f t="shared" si="1"/>
        <v>-</v>
      </c>
      <c r="V15" s="258" t="str">
        <f>IF(B15="--","--",IF('Osztályzó ív szób'!M84="","-",'Osztályzó ív szób'!M84))</f>
        <v>-</v>
      </c>
      <c r="W15" s="432" t="str">
        <f t="shared" si="2"/>
        <v>-</v>
      </c>
      <c r="X15" s="258" t="str">
        <f>IF(B15="--","--",IF('Osztályzó ív szób'!M143="","-",'Osztályzó ív szób'!M143))</f>
        <v>-</v>
      </c>
      <c r="Y15" s="432" t="str">
        <f t="shared" si="3"/>
        <v>-</v>
      </c>
      <c r="Z15" s="258" t="str">
        <f>IF(B15="--","--",IF('Osztályzó ív szób'!M202="","-",'Osztályzó ív szób'!M202))</f>
        <v>-</v>
      </c>
      <c r="AA15" s="432" t="str">
        <f t="shared" si="4"/>
        <v>-</v>
      </c>
      <c r="AB15" s="258" t="str">
        <f>IF(B15="--","--",IF('Osztályzó ív szób'!M261="","-",'Osztályzó ív szób'!M261))</f>
        <v>-</v>
      </c>
      <c r="AC15" s="432" t="str">
        <f t="shared" si="5"/>
        <v>-</v>
      </c>
      <c r="AD15" s="257" t="str">
        <f>IF(B15="--","--",IF('Osztályzó ív szób'!M320="","-",'Osztályzó ív szób'!M320))</f>
        <v>-</v>
      </c>
      <c r="AE15" s="253" t="str">
        <f t="shared" si="6"/>
        <v>KJ</v>
      </c>
      <c r="AF15" s="245" t="str">
        <f t="shared" si="7"/>
        <v>kevés a jegy</v>
      </c>
      <c r="AG15" s="215"/>
      <c r="AH15" s="134">
        <f>'Osztályzó ív írásb'!K25+'Osztályzó ív írásb'!K84+'Osztályzó ív írásb'!K143+'Osztályzó ív írásb'!K202+'Osztályzó ív gyak'!K25+'Osztályzó ív gyak'!K84+'Osztályzó ív gyak'!K143+'Osztályzó ív gyak'!K202+'Osztályzó ív gyak'!K261+'Osztályzó ív gyak'!K320+'Osztályzó ív szób'!K25+'Osztályzó ív szób'!K84+'Osztályzó ív szób'!K143+'Osztályzó ív szób'!K202+'Osztályzó ív szób'!K261+'Osztályzó ív szób'!K320</f>
        <v>0</v>
      </c>
      <c r="AJ15" s="327" t="str">
        <f t="shared" si="8"/>
        <v>-</v>
      </c>
      <c r="AK15" s="327" t="e">
        <f t="shared" si="9"/>
        <v>#N/A</v>
      </c>
      <c r="AL15" s="252"/>
      <c r="AR15" s="64" t="str">
        <f>IF('Osztályzó ív írásb'!E25="",0,'Osztályzó ív írásb'!E25)</f>
        <v>--</v>
      </c>
      <c r="AS15" s="248">
        <f t="shared" si="15"/>
        <v>0</v>
      </c>
      <c r="AT15" s="64" t="str">
        <f>IF('Osztályzó ív írásb'!E84="",0,'Osztályzó ív írásb'!E84)</f>
        <v>--</v>
      </c>
      <c r="AU15" s="248">
        <f t="shared" si="10"/>
        <v>0</v>
      </c>
      <c r="AV15" s="64" t="str">
        <f>IF('Osztályzó ív írásb'!E143="",0,'Osztályzó ív írásb'!E143)</f>
        <v>--</v>
      </c>
      <c r="AW15" s="248">
        <f t="shared" si="11"/>
        <v>0</v>
      </c>
      <c r="AX15" s="64" t="str">
        <f>IF('Osztályzó ív írásb'!E202="",0,'Osztályzó ív írásb'!E202)</f>
        <v>--</v>
      </c>
      <c r="AY15" s="249">
        <f t="shared" si="16"/>
        <v>0</v>
      </c>
      <c r="AZ15" s="64">
        <f>IF('Osztályzó ív írásb'!E261="",0,'Osztályzó ív írásb'!E261)</f>
        <v>0</v>
      </c>
      <c r="BA15" s="249">
        <f t="shared" si="17"/>
        <v>0</v>
      </c>
      <c r="BB15" s="64">
        <f t="shared" si="18"/>
        <v>0</v>
      </c>
      <c r="BE15" s="64">
        <f>IF('Osztályzó ív gyak'!G25="",0,'Osztályzó ív gyak'!G25)</f>
        <v>0</v>
      </c>
      <c r="BF15" s="249">
        <f t="shared" si="19"/>
        <v>0</v>
      </c>
      <c r="BG15" s="64">
        <f>IF('Osztályzó ív gyak'!G84="",0,'Osztályzó ív gyak'!G84)</f>
        <v>0</v>
      </c>
      <c r="BH15" s="249">
        <f t="shared" si="20"/>
        <v>0</v>
      </c>
      <c r="BI15" s="64" t="str">
        <f>IF('Osztályzó ív gyak'!G143="",0,'Osztályzó ív gyak'!G143)</f>
        <v>--</v>
      </c>
      <c r="BJ15" s="249">
        <f t="shared" si="21"/>
        <v>0</v>
      </c>
      <c r="BK15" s="64" t="str">
        <f>IF('Osztályzó ív gyak'!G202="",0,'Osztályzó ív gyak'!G202)</f>
        <v>--</v>
      </c>
      <c r="BL15" s="249">
        <f t="shared" si="22"/>
        <v>0</v>
      </c>
      <c r="BM15" s="64" t="str">
        <f>IF('Osztályzó ív gyak'!G261="",0,'Osztályzó ív gyak'!G261)</f>
        <v>--</v>
      </c>
      <c r="BN15" s="249">
        <f t="shared" si="23"/>
        <v>0</v>
      </c>
      <c r="BO15" s="64" t="str">
        <f>IF('Osztályzó ív gyak'!G320="",0,'Osztályzó ív gyak'!G320)</f>
        <v>--</v>
      </c>
      <c r="BP15" s="249">
        <f t="shared" si="24"/>
        <v>0</v>
      </c>
      <c r="BQ15" s="64" t="str">
        <f>IF('Osztályzó ív gyak'!G379="",0,'Osztályzó ív gyak'!G379)</f>
        <v>--</v>
      </c>
      <c r="BR15" s="249">
        <f t="shared" si="25"/>
        <v>0</v>
      </c>
      <c r="BS15" s="250">
        <f t="shared" si="26"/>
        <v>0</v>
      </c>
      <c r="BV15" s="64">
        <f>IF('Osztályzó ív szób'!M25="",0,'Osztályzó ív szób'!M25)</f>
        <v>0</v>
      </c>
      <c r="BW15" s="251">
        <f t="shared" si="27"/>
        <v>0</v>
      </c>
      <c r="BX15" s="64">
        <f>IF('Osztályzó ív szób'!M84="",0,'Osztályzó ív szób'!M84)</f>
        <v>0</v>
      </c>
      <c r="BY15" s="249">
        <f t="shared" si="28"/>
        <v>0</v>
      </c>
      <c r="BZ15" s="64">
        <f>IF('Osztályzó ív szób'!M143="",0,'Osztályzó ív szób'!M143)</f>
        <v>0</v>
      </c>
      <c r="CA15" s="249">
        <f t="shared" si="29"/>
        <v>0</v>
      </c>
      <c r="CB15" s="64">
        <f>IF('Osztályzó ív szób'!M202="",0,'Osztályzó ív szób'!M202)</f>
        <v>0</v>
      </c>
      <c r="CC15" s="249">
        <f t="shared" si="30"/>
        <v>0</v>
      </c>
      <c r="CD15" s="64">
        <f>IF('Osztályzó ív szób'!M261="",0,'Osztályzó ív szób'!M261)</f>
        <v>0</v>
      </c>
      <c r="CE15" s="249">
        <f t="shared" si="31"/>
        <v>0</v>
      </c>
      <c r="CF15" s="64">
        <f>IF('Osztályzó ív szób'!M320="",0,'Osztályzó ív szób'!M320)</f>
        <v>0</v>
      </c>
      <c r="CG15" s="249">
        <f t="shared" si="32"/>
        <v>0</v>
      </c>
      <c r="CH15" s="64">
        <f t="shared" si="33"/>
        <v>0</v>
      </c>
      <c r="CJ15" s="259">
        <f t="shared" si="34"/>
        <v>0</v>
      </c>
      <c r="CN15" s="64" t="str">
        <f>'Osztályzó ív szób'!E25</f>
        <v/>
      </c>
      <c r="CO15" s="64" t="str">
        <f>'Osztályzó ív szób'!G25</f>
        <v/>
      </c>
      <c r="CP15" s="64" t="str">
        <f t="shared" si="35"/>
        <v/>
      </c>
      <c r="CR15" s="194" t="str">
        <f>'Osztályzó ív szób'!E84</f>
        <v/>
      </c>
      <c r="CS15" s="194" t="str">
        <f>'Osztályzó ív szób'!G84</f>
        <v/>
      </c>
      <c r="CT15" s="64" t="str">
        <f t="shared" si="36"/>
        <v/>
      </c>
      <c r="CV15" s="194" t="str">
        <f>'Osztályzó ív szób'!E143</f>
        <v/>
      </c>
      <c r="CW15" s="194" t="str">
        <f>'Osztályzó ív szób'!G143</f>
        <v/>
      </c>
      <c r="CX15" s="64" t="str">
        <f t="shared" si="37"/>
        <v/>
      </c>
      <c r="CZ15" s="194" t="str">
        <f>'Osztályzó ív szób'!E202</f>
        <v>--</v>
      </c>
      <c r="DA15" s="194" t="str">
        <f>'Osztályzó ív szób'!G202</f>
        <v>--</v>
      </c>
      <c r="DB15" s="64" t="str">
        <f t="shared" si="38"/>
        <v/>
      </c>
      <c r="DD15" s="194" t="str">
        <f>'Osztályzó ív szób'!E261</f>
        <v>--</v>
      </c>
      <c r="DE15" s="194" t="str">
        <f>'Osztályzó ív szób'!G261</f>
        <v>--</v>
      </c>
      <c r="DF15" s="64" t="str">
        <f t="shared" si="39"/>
        <v/>
      </c>
      <c r="DH15" s="194" t="str">
        <f>'Osztályzó ív szób'!E320</f>
        <v>--</v>
      </c>
      <c r="DI15" s="194" t="str">
        <f>'Osztályzó ív szób'!G320</f>
        <v>--</v>
      </c>
      <c r="DJ15" s="64" t="str">
        <f t="shared" si="40"/>
        <v/>
      </c>
      <c r="DM15" s="64">
        <f t="shared" si="12"/>
        <v>2</v>
      </c>
      <c r="DQ15" s="194">
        <f t="shared" si="13"/>
        <v>0</v>
      </c>
      <c r="DR15" s="194">
        <f t="shared" si="14"/>
        <v>0</v>
      </c>
      <c r="DS15" s="64">
        <f t="shared" si="52"/>
        <v>0</v>
      </c>
      <c r="DT15" s="194">
        <f>DS15-'Szakképesítés adatai'!Q$54</f>
        <v>0</v>
      </c>
      <c r="DU15" s="194" t="str">
        <f t="shared" si="42"/>
        <v>Jó</v>
      </c>
      <c r="DV15" s="194"/>
      <c r="DW15" s="540">
        <f t="shared" si="43"/>
        <v>0</v>
      </c>
      <c r="DX15" s="540">
        <f t="shared" si="44"/>
        <v>0</v>
      </c>
      <c r="DY15" s="327">
        <f t="shared" si="45"/>
        <v>0</v>
      </c>
      <c r="DZ15" s="327">
        <f>DY15-'Szakképesítés adatai'!Q$41</f>
        <v>-2</v>
      </c>
      <c r="EA15" s="327" t="str">
        <f t="shared" si="46"/>
        <v>Kevés a jegy</v>
      </c>
      <c r="EB15" s="194"/>
      <c r="EC15" s="327">
        <f t="shared" si="47"/>
        <v>0</v>
      </c>
      <c r="ED15" s="327">
        <f t="shared" si="48"/>
        <v>0</v>
      </c>
      <c r="EE15" s="327">
        <f t="shared" si="49"/>
        <v>0</v>
      </c>
      <c r="EF15" s="327">
        <f>EE15-'Szakképesítés adatai'!Q$68</f>
        <v>-3</v>
      </c>
      <c r="EG15" s="327" t="str">
        <f t="shared" si="50"/>
        <v>Kevés a jegy</v>
      </c>
      <c r="EH15" s="194"/>
      <c r="EI15" s="194">
        <f t="shared" si="51"/>
        <v>-5</v>
      </c>
    </row>
    <row r="16" spans="1:139" s="134" customFormat="1" ht="11.1" customHeight="1" x14ac:dyDescent="0.2">
      <c r="A16" s="261" t="str">
        <f>IF(Nevek!E14="","--",CONCATENATE(Nevek!B14,"/",Nevek!C14,"/",Nevek!D14))</f>
        <v>74057/12/2020</v>
      </c>
      <c r="B16" s="244" t="str">
        <f>IF(Nevek!E14="","--",Nevek!E14)</f>
        <v>l</v>
      </c>
      <c r="C16" s="260" t="str">
        <f>IF('Osztályzó ív írásb'!E26="","-",'Osztályzó ív írásb'!E26)</f>
        <v>--</v>
      </c>
      <c r="D16" s="257" t="str">
        <f>IF('Osztályzó ív írásb'!E85="","-",'Osztályzó ív írásb'!E85)</f>
        <v>--</v>
      </c>
      <c r="E16" s="254" t="str">
        <f>IF('Osztályzó ív gyak'!E26="","-",'Osztályzó ív gyak'!E26)</f>
        <v>-</v>
      </c>
      <c r="F16" s="258" t="str">
        <f>IF('Osztályzó ív gyak'!G26="","-",'Osztályzó ív gyak'!G26)</f>
        <v>-</v>
      </c>
      <c r="G16" s="432" t="str">
        <f>IF('Osztályzó ív gyak'!E85="","-",'Osztályzó ív gyak'!E85)</f>
        <v>-</v>
      </c>
      <c r="H16" s="258" t="str">
        <f>IF('Osztályzó ív gyak'!G85="","-",'Osztályzó ív gyak'!G85)</f>
        <v>-</v>
      </c>
      <c r="I16" s="432" t="str">
        <f>IF('Osztályzó ív gyak'!E144="","-",'Osztályzó ív gyak'!E144)</f>
        <v>--</v>
      </c>
      <c r="J16" s="258" t="str">
        <f>IF('Osztályzó ív gyak'!G144="","-",'Osztályzó ív gyak'!G144)</f>
        <v>--</v>
      </c>
      <c r="K16" s="432" t="str">
        <f>IF('Osztályzó ív gyak'!E203="","-",'Osztályzó ív gyak'!E203)</f>
        <v>--</v>
      </c>
      <c r="L16" s="258" t="str">
        <f>IF('Osztályzó ív gyak'!G203="","-",'Osztályzó ív gyak'!G203)</f>
        <v>--</v>
      </c>
      <c r="M16" s="432" t="str">
        <f>IF('Osztályzó ív gyak'!E262="","-",'Osztályzó ív gyak'!E262)</f>
        <v>--</v>
      </c>
      <c r="N16" s="258" t="str">
        <f>IF('Osztályzó ív gyak'!G262="","-",'Osztályzó ív gyak'!G262)</f>
        <v>--</v>
      </c>
      <c r="O16" s="432" t="str">
        <f>IF('Osztályzó ív gyak'!E321="","-",'Osztályzó ív gyak'!E321)</f>
        <v>--</v>
      </c>
      <c r="P16" s="258" t="str">
        <f>IF('Osztályzó ív gyak'!G321="","-",'Osztályzó ív gyak'!G321)</f>
        <v>--</v>
      </c>
      <c r="Q16" s="537" t="str">
        <f>IF('Osztályzó ív gyak'!E380="","-",'Osztályzó ív gyak'!E380)</f>
        <v>--</v>
      </c>
      <c r="R16" s="257" t="str">
        <f>IF('Osztályzó ív gyak'!G380="","-",'Osztályzó ív gyak'!G380)</f>
        <v>--</v>
      </c>
      <c r="S16" s="254" t="str">
        <f t="shared" si="0"/>
        <v>-</v>
      </c>
      <c r="T16" s="258" t="str">
        <f>IF(B16="--","--",IF('Osztályzó ív szób'!M26="","-",'Osztályzó ív szób'!M26))</f>
        <v>-</v>
      </c>
      <c r="U16" s="432" t="str">
        <f t="shared" si="1"/>
        <v>-</v>
      </c>
      <c r="V16" s="258" t="str">
        <f>IF(B16="--","--",IF('Osztályzó ív szób'!M85="","-",'Osztályzó ív szób'!M85))</f>
        <v>-</v>
      </c>
      <c r="W16" s="432" t="str">
        <f t="shared" si="2"/>
        <v>-</v>
      </c>
      <c r="X16" s="258" t="str">
        <f>IF(B16="--","--",IF('Osztályzó ív szób'!M144="","-",'Osztályzó ív szób'!M144))</f>
        <v>-</v>
      </c>
      <c r="Y16" s="432" t="str">
        <f t="shared" si="3"/>
        <v>-</v>
      </c>
      <c r="Z16" s="258" t="str">
        <f>IF(B16="--","--",IF('Osztályzó ív szób'!M203="","-",'Osztályzó ív szób'!M203))</f>
        <v>-</v>
      </c>
      <c r="AA16" s="432" t="str">
        <f t="shared" si="4"/>
        <v>-</v>
      </c>
      <c r="AB16" s="258" t="str">
        <f>IF(B16="--","--",IF('Osztályzó ív szób'!M262="","-",'Osztályzó ív szób'!M262))</f>
        <v>-</v>
      </c>
      <c r="AC16" s="432" t="str">
        <f t="shared" si="5"/>
        <v>-</v>
      </c>
      <c r="AD16" s="257" t="str">
        <f>IF(B16="--","--",IF('Osztályzó ív szób'!M321="","-",'Osztályzó ív szób'!M321))</f>
        <v>-</v>
      </c>
      <c r="AE16" s="253" t="str">
        <f t="shared" si="6"/>
        <v>KJ</v>
      </c>
      <c r="AF16" s="245" t="str">
        <f t="shared" si="7"/>
        <v>kevés a jegy</v>
      </c>
      <c r="AG16" s="215"/>
      <c r="AH16" s="134">
        <f>'Osztályzó ív írásb'!K26+'Osztályzó ív írásb'!K85+'Osztályzó ív írásb'!K144+'Osztályzó ív írásb'!K203+'Osztályzó ív gyak'!K26+'Osztályzó ív gyak'!K85+'Osztályzó ív gyak'!K144+'Osztályzó ív gyak'!K203+'Osztályzó ív gyak'!K262+'Osztályzó ív gyak'!K321+'Osztályzó ív szób'!K26+'Osztályzó ív szób'!K85+'Osztályzó ív szób'!K144+'Osztályzó ív szób'!K203+'Osztályzó ív szób'!K262+'Osztályzó ív szób'!K321</f>
        <v>0</v>
      </c>
      <c r="AJ16" s="327" t="str">
        <f t="shared" si="8"/>
        <v>-</v>
      </c>
      <c r="AK16" s="327" t="e">
        <f t="shared" si="9"/>
        <v>#N/A</v>
      </c>
      <c r="AL16" s="252"/>
      <c r="AR16" s="64" t="str">
        <f>IF('Osztályzó ív írásb'!E26="",0,'Osztályzó ív írásb'!E26)</f>
        <v>--</v>
      </c>
      <c r="AS16" s="248">
        <f t="shared" si="15"/>
        <v>0</v>
      </c>
      <c r="AT16" s="64" t="str">
        <f>IF('Osztályzó ív írásb'!E85="",0,'Osztályzó ív írásb'!E85)</f>
        <v>--</v>
      </c>
      <c r="AU16" s="248">
        <f t="shared" si="10"/>
        <v>0</v>
      </c>
      <c r="AV16" s="64" t="str">
        <f>IF('Osztályzó ív írásb'!E144="",0,'Osztályzó ív írásb'!E144)</f>
        <v>--</v>
      </c>
      <c r="AW16" s="248">
        <f t="shared" si="11"/>
        <v>0</v>
      </c>
      <c r="AX16" s="64" t="str">
        <f>IF('Osztályzó ív írásb'!E203="",0,'Osztályzó ív írásb'!E203)</f>
        <v>--</v>
      </c>
      <c r="AY16" s="249">
        <f t="shared" si="16"/>
        <v>0</v>
      </c>
      <c r="AZ16" s="64">
        <f>IF('Osztályzó ív írásb'!E262="",0,'Osztályzó ív írásb'!E262)</f>
        <v>0</v>
      </c>
      <c r="BA16" s="249">
        <f t="shared" si="17"/>
        <v>0</v>
      </c>
      <c r="BB16" s="64">
        <f t="shared" si="18"/>
        <v>0</v>
      </c>
      <c r="BE16" s="64">
        <f>IF('Osztályzó ív gyak'!G26="",0,'Osztályzó ív gyak'!G26)</f>
        <v>0</v>
      </c>
      <c r="BF16" s="249">
        <f t="shared" si="19"/>
        <v>0</v>
      </c>
      <c r="BG16" s="64">
        <f>IF('Osztályzó ív gyak'!G85="",0,'Osztályzó ív gyak'!G85)</f>
        <v>0</v>
      </c>
      <c r="BH16" s="249">
        <f t="shared" si="20"/>
        <v>0</v>
      </c>
      <c r="BI16" s="64" t="str">
        <f>IF('Osztályzó ív gyak'!G144="",0,'Osztályzó ív gyak'!G144)</f>
        <v>--</v>
      </c>
      <c r="BJ16" s="249">
        <f t="shared" si="21"/>
        <v>0</v>
      </c>
      <c r="BK16" s="64" t="str">
        <f>IF('Osztályzó ív gyak'!G203="",0,'Osztályzó ív gyak'!G203)</f>
        <v>--</v>
      </c>
      <c r="BL16" s="249">
        <f t="shared" si="22"/>
        <v>0</v>
      </c>
      <c r="BM16" s="64" t="str">
        <f>IF('Osztályzó ív gyak'!G262="",0,'Osztályzó ív gyak'!G262)</f>
        <v>--</v>
      </c>
      <c r="BN16" s="249">
        <f t="shared" si="23"/>
        <v>0</v>
      </c>
      <c r="BO16" s="64" t="str">
        <f>IF('Osztályzó ív gyak'!G321="",0,'Osztályzó ív gyak'!G321)</f>
        <v>--</v>
      </c>
      <c r="BP16" s="249">
        <f t="shared" si="24"/>
        <v>0</v>
      </c>
      <c r="BQ16" s="64" t="str">
        <f>IF('Osztályzó ív gyak'!G380="",0,'Osztályzó ív gyak'!G380)</f>
        <v>--</v>
      </c>
      <c r="BR16" s="249">
        <f t="shared" si="25"/>
        <v>0</v>
      </c>
      <c r="BS16" s="250">
        <f t="shared" si="26"/>
        <v>0</v>
      </c>
      <c r="BV16" s="64">
        <f>IF('Osztályzó ív szób'!M26="",0,'Osztályzó ív szób'!M26)</f>
        <v>0</v>
      </c>
      <c r="BW16" s="251">
        <f t="shared" si="27"/>
        <v>0</v>
      </c>
      <c r="BX16" s="64">
        <f>IF('Osztályzó ív szób'!M85="",0,'Osztályzó ív szób'!M85)</f>
        <v>0</v>
      </c>
      <c r="BY16" s="249">
        <f t="shared" si="28"/>
        <v>0</v>
      </c>
      <c r="BZ16" s="64">
        <f>IF('Osztályzó ív szób'!M144="",0,'Osztályzó ív szób'!M144)</f>
        <v>0</v>
      </c>
      <c r="CA16" s="249">
        <f t="shared" si="29"/>
        <v>0</v>
      </c>
      <c r="CB16" s="64">
        <f>IF('Osztályzó ív szób'!M203="",0,'Osztályzó ív szób'!M203)</f>
        <v>0</v>
      </c>
      <c r="CC16" s="249">
        <f t="shared" si="30"/>
        <v>0</v>
      </c>
      <c r="CD16" s="64">
        <f>IF('Osztályzó ív szób'!M262="",0,'Osztályzó ív szób'!M262)</f>
        <v>0</v>
      </c>
      <c r="CE16" s="249">
        <f t="shared" si="31"/>
        <v>0</v>
      </c>
      <c r="CF16" s="64">
        <f>IF('Osztályzó ív szób'!M321="",0,'Osztályzó ív szób'!M321)</f>
        <v>0</v>
      </c>
      <c r="CG16" s="249">
        <f t="shared" si="32"/>
        <v>0</v>
      </c>
      <c r="CH16" s="64">
        <f t="shared" si="33"/>
        <v>0</v>
      </c>
      <c r="CJ16" s="259">
        <f t="shared" si="34"/>
        <v>0</v>
      </c>
      <c r="CN16" s="64" t="str">
        <f>'Osztályzó ív szób'!E26</f>
        <v/>
      </c>
      <c r="CO16" s="64" t="str">
        <f>'Osztályzó ív szób'!G26</f>
        <v/>
      </c>
      <c r="CP16" s="64" t="str">
        <f t="shared" si="35"/>
        <v/>
      </c>
      <c r="CR16" s="194" t="str">
        <f>'Osztályzó ív szób'!E85</f>
        <v/>
      </c>
      <c r="CS16" s="194" t="str">
        <f>'Osztályzó ív szób'!G85</f>
        <v/>
      </c>
      <c r="CT16" s="64" t="str">
        <f t="shared" si="36"/>
        <v/>
      </c>
      <c r="CV16" s="194" t="str">
        <f>'Osztályzó ív szób'!E144</f>
        <v/>
      </c>
      <c r="CW16" s="194" t="str">
        <f>'Osztályzó ív szób'!G144</f>
        <v/>
      </c>
      <c r="CX16" s="64" t="str">
        <f t="shared" si="37"/>
        <v/>
      </c>
      <c r="CZ16" s="194" t="str">
        <f>'Osztályzó ív szób'!E203</f>
        <v>--</v>
      </c>
      <c r="DA16" s="194" t="str">
        <f>'Osztályzó ív szób'!G203</f>
        <v>--</v>
      </c>
      <c r="DB16" s="64" t="str">
        <f t="shared" si="38"/>
        <v/>
      </c>
      <c r="DD16" s="194" t="str">
        <f>'Osztályzó ív szób'!E262</f>
        <v>--</v>
      </c>
      <c r="DE16" s="194" t="str">
        <f>'Osztályzó ív szób'!G262</f>
        <v>--</v>
      </c>
      <c r="DF16" s="64" t="str">
        <f t="shared" si="39"/>
        <v/>
      </c>
      <c r="DH16" s="194" t="str">
        <f>'Osztályzó ív szób'!E321</f>
        <v>--</v>
      </c>
      <c r="DI16" s="194" t="str">
        <f>'Osztályzó ív szób'!G321</f>
        <v>--</v>
      </c>
      <c r="DJ16" s="64" t="str">
        <f t="shared" si="40"/>
        <v/>
      </c>
      <c r="DM16" s="64">
        <f t="shared" si="12"/>
        <v>2</v>
      </c>
      <c r="DQ16" s="194">
        <f t="shared" si="13"/>
        <v>0</v>
      </c>
      <c r="DR16" s="194">
        <f t="shared" si="14"/>
        <v>0</v>
      </c>
      <c r="DS16" s="64">
        <f t="shared" si="52"/>
        <v>0</v>
      </c>
      <c r="DT16" s="194">
        <f>DS16-'Szakképesítés adatai'!Q$54</f>
        <v>0</v>
      </c>
      <c r="DU16" s="194" t="str">
        <f t="shared" si="42"/>
        <v>Jó</v>
      </c>
      <c r="DV16" s="194"/>
      <c r="DW16" s="540">
        <f t="shared" si="43"/>
        <v>0</v>
      </c>
      <c r="DX16" s="540">
        <f t="shared" si="44"/>
        <v>0</v>
      </c>
      <c r="DY16" s="327">
        <f t="shared" si="45"/>
        <v>0</v>
      </c>
      <c r="DZ16" s="327">
        <f>DY16-'Szakképesítés adatai'!Q$41</f>
        <v>-2</v>
      </c>
      <c r="EA16" s="327" t="str">
        <f t="shared" si="46"/>
        <v>Kevés a jegy</v>
      </c>
      <c r="EB16" s="194"/>
      <c r="EC16" s="327">
        <f t="shared" si="47"/>
        <v>0</v>
      </c>
      <c r="ED16" s="327">
        <f t="shared" si="48"/>
        <v>0</v>
      </c>
      <c r="EE16" s="327">
        <f t="shared" si="49"/>
        <v>0</v>
      </c>
      <c r="EF16" s="327">
        <f>EE16-'Szakképesítés adatai'!Q$68</f>
        <v>-3</v>
      </c>
      <c r="EG16" s="327" t="str">
        <f t="shared" si="50"/>
        <v>Kevés a jegy</v>
      </c>
      <c r="EH16" s="194"/>
      <c r="EI16" s="194">
        <f t="shared" si="51"/>
        <v>-5</v>
      </c>
    </row>
    <row r="17" spans="1:139" s="134" customFormat="1" ht="11.1" customHeight="1" x14ac:dyDescent="0.2">
      <c r="A17" s="261" t="str">
        <f>IF(Nevek!E15="","--",CONCATENATE(Nevek!B15,"/",Nevek!C15,"/",Nevek!D15))</f>
        <v>74057/13/2020</v>
      </c>
      <c r="B17" s="244" t="str">
        <f>IF(Nevek!E15="","--",Nevek!E15)</f>
        <v>m</v>
      </c>
      <c r="C17" s="260" t="str">
        <f>IF('Osztályzó ív írásb'!E27="","-",'Osztályzó ív írásb'!E27)</f>
        <v>--</v>
      </c>
      <c r="D17" s="257" t="str">
        <f>IF('Osztályzó ív írásb'!E86="","-",'Osztályzó ív írásb'!E86)</f>
        <v>--</v>
      </c>
      <c r="E17" s="254" t="str">
        <f>IF('Osztályzó ív gyak'!E27="","-",'Osztályzó ív gyak'!E27)</f>
        <v>-</v>
      </c>
      <c r="F17" s="258" t="str">
        <f>IF('Osztályzó ív gyak'!G27="","-",'Osztályzó ív gyak'!G27)</f>
        <v>-</v>
      </c>
      <c r="G17" s="432" t="str">
        <f>IF('Osztályzó ív gyak'!E86="","-",'Osztályzó ív gyak'!E86)</f>
        <v>-</v>
      </c>
      <c r="H17" s="258" t="str">
        <f>IF('Osztályzó ív gyak'!G86="","-",'Osztályzó ív gyak'!G86)</f>
        <v>-</v>
      </c>
      <c r="I17" s="432" t="str">
        <f>IF('Osztályzó ív gyak'!E145="","-",'Osztályzó ív gyak'!E145)</f>
        <v>--</v>
      </c>
      <c r="J17" s="258" t="str">
        <f>IF('Osztályzó ív gyak'!G145="","-",'Osztályzó ív gyak'!G145)</f>
        <v>--</v>
      </c>
      <c r="K17" s="432" t="str">
        <f>IF('Osztályzó ív gyak'!E204="","-",'Osztályzó ív gyak'!E204)</f>
        <v>--</v>
      </c>
      <c r="L17" s="258" t="str">
        <f>IF('Osztályzó ív gyak'!G204="","-",'Osztályzó ív gyak'!G204)</f>
        <v>--</v>
      </c>
      <c r="M17" s="432" t="str">
        <f>IF('Osztályzó ív gyak'!E263="","-",'Osztályzó ív gyak'!E263)</f>
        <v>--</v>
      </c>
      <c r="N17" s="258" t="str">
        <f>IF('Osztályzó ív gyak'!G263="","-",'Osztályzó ív gyak'!G263)</f>
        <v>--</v>
      </c>
      <c r="O17" s="432" t="str">
        <f>IF('Osztályzó ív gyak'!E322="","-",'Osztályzó ív gyak'!E322)</f>
        <v>--</v>
      </c>
      <c r="P17" s="258" t="str">
        <f>IF('Osztályzó ív gyak'!G322="","-",'Osztályzó ív gyak'!G322)</f>
        <v>--</v>
      </c>
      <c r="Q17" s="537" t="str">
        <f>IF('Osztályzó ív gyak'!E381="","-",'Osztályzó ív gyak'!E381)</f>
        <v>--</v>
      </c>
      <c r="R17" s="257" t="str">
        <f>IF('Osztályzó ív gyak'!G381="","-",'Osztályzó ív gyak'!G381)</f>
        <v>--</v>
      </c>
      <c r="S17" s="254" t="str">
        <f t="shared" si="0"/>
        <v>-</v>
      </c>
      <c r="T17" s="258" t="str">
        <f>IF(B17="--","--",IF('Osztályzó ív szób'!M27="","-",'Osztályzó ív szób'!M27))</f>
        <v>-</v>
      </c>
      <c r="U17" s="432" t="str">
        <f t="shared" si="1"/>
        <v>-</v>
      </c>
      <c r="V17" s="258" t="str">
        <f>IF(B17="--","--",IF('Osztályzó ív szób'!M86="","-",'Osztályzó ív szób'!M86))</f>
        <v>-</v>
      </c>
      <c r="W17" s="432" t="str">
        <f t="shared" si="2"/>
        <v>-</v>
      </c>
      <c r="X17" s="258" t="str">
        <f>IF(B17="--","--",IF('Osztályzó ív szób'!M145="","-",'Osztályzó ív szób'!M145))</f>
        <v>-</v>
      </c>
      <c r="Y17" s="432" t="str">
        <f t="shared" si="3"/>
        <v>-</v>
      </c>
      <c r="Z17" s="258" t="str">
        <f>IF(B17="--","--",IF('Osztályzó ív szób'!M204="","-",'Osztályzó ív szób'!M204))</f>
        <v>-</v>
      </c>
      <c r="AA17" s="432" t="str">
        <f t="shared" si="4"/>
        <v>-</v>
      </c>
      <c r="AB17" s="258" t="str">
        <f>IF(B17="--","--",IF('Osztályzó ív szób'!M263="","-",'Osztályzó ív szób'!M263))</f>
        <v>-</v>
      </c>
      <c r="AC17" s="432" t="str">
        <f t="shared" si="5"/>
        <v>-</v>
      </c>
      <c r="AD17" s="257" t="str">
        <f>IF(B17="--","--",IF('Osztályzó ív szób'!M322="","-",'Osztályzó ív szób'!M322))</f>
        <v>-</v>
      </c>
      <c r="AE17" s="253" t="str">
        <f t="shared" si="6"/>
        <v>KJ</v>
      </c>
      <c r="AF17" s="245" t="str">
        <f t="shared" si="7"/>
        <v>kevés a jegy</v>
      </c>
      <c r="AG17" s="215"/>
      <c r="AH17" s="134">
        <f>'Osztályzó ív írásb'!K27+'Osztályzó ív írásb'!K86+'Osztályzó ív írásb'!K145+'Osztályzó ív írásb'!K204+'Osztályzó ív gyak'!K27+'Osztályzó ív gyak'!K86+'Osztályzó ív gyak'!K145+'Osztályzó ív gyak'!K204+'Osztályzó ív gyak'!K263+'Osztályzó ív gyak'!K322+'Osztályzó ív szób'!K27+'Osztályzó ív szób'!K86+'Osztályzó ív szób'!K145+'Osztályzó ív szób'!K204+'Osztályzó ív szób'!K263+'Osztályzó ív szób'!K322</f>
        <v>0</v>
      </c>
      <c r="AJ17" s="327" t="str">
        <f t="shared" si="8"/>
        <v>-</v>
      </c>
      <c r="AK17" s="327" t="e">
        <f t="shared" si="9"/>
        <v>#N/A</v>
      </c>
      <c r="AL17" s="252"/>
      <c r="AR17" s="64" t="str">
        <f>IF('Osztályzó ív írásb'!E27="",0,'Osztályzó ív írásb'!E27)</f>
        <v>--</v>
      </c>
      <c r="AS17" s="248">
        <f t="shared" si="15"/>
        <v>0</v>
      </c>
      <c r="AT17" s="64" t="str">
        <f>IF('Osztályzó ív írásb'!E86="",0,'Osztályzó ív írásb'!E86)</f>
        <v>--</v>
      </c>
      <c r="AU17" s="248">
        <f t="shared" si="10"/>
        <v>0</v>
      </c>
      <c r="AV17" s="64" t="str">
        <f>IF('Osztályzó ív írásb'!E145="",0,'Osztályzó ív írásb'!E145)</f>
        <v>--</v>
      </c>
      <c r="AW17" s="248">
        <f t="shared" si="11"/>
        <v>0</v>
      </c>
      <c r="AX17" s="64" t="str">
        <f>IF('Osztályzó ív írásb'!E204="",0,'Osztályzó ív írásb'!E204)</f>
        <v>--</v>
      </c>
      <c r="AY17" s="249">
        <f t="shared" si="16"/>
        <v>0</v>
      </c>
      <c r="AZ17" s="64">
        <f>IF('Osztályzó ív írásb'!E263="",0,'Osztályzó ív írásb'!E263)</f>
        <v>0</v>
      </c>
      <c r="BA17" s="249">
        <f t="shared" si="17"/>
        <v>0</v>
      </c>
      <c r="BB17" s="64">
        <f t="shared" si="18"/>
        <v>0</v>
      </c>
      <c r="BE17" s="64">
        <f>IF('Osztályzó ív gyak'!G27="",0,'Osztályzó ív gyak'!G27)</f>
        <v>0</v>
      </c>
      <c r="BF17" s="249">
        <f t="shared" si="19"/>
        <v>0</v>
      </c>
      <c r="BG17" s="64">
        <f>IF('Osztályzó ív gyak'!G86="",0,'Osztályzó ív gyak'!G86)</f>
        <v>0</v>
      </c>
      <c r="BH17" s="249">
        <f t="shared" si="20"/>
        <v>0</v>
      </c>
      <c r="BI17" s="64" t="str">
        <f>IF('Osztályzó ív gyak'!G145="",0,'Osztályzó ív gyak'!G145)</f>
        <v>--</v>
      </c>
      <c r="BJ17" s="249">
        <f t="shared" si="21"/>
        <v>0</v>
      </c>
      <c r="BK17" s="64" t="str">
        <f>IF('Osztályzó ív gyak'!G204="",0,'Osztályzó ív gyak'!G204)</f>
        <v>--</v>
      </c>
      <c r="BL17" s="249">
        <f t="shared" si="22"/>
        <v>0</v>
      </c>
      <c r="BM17" s="64" t="str">
        <f>IF('Osztályzó ív gyak'!G263="",0,'Osztályzó ív gyak'!G263)</f>
        <v>--</v>
      </c>
      <c r="BN17" s="249">
        <f t="shared" si="23"/>
        <v>0</v>
      </c>
      <c r="BO17" s="64" t="str">
        <f>IF('Osztályzó ív gyak'!G322="",0,'Osztályzó ív gyak'!G322)</f>
        <v>--</v>
      </c>
      <c r="BP17" s="249">
        <f t="shared" si="24"/>
        <v>0</v>
      </c>
      <c r="BQ17" s="64" t="str">
        <f>IF('Osztályzó ív gyak'!G381="",0,'Osztályzó ív gyak'!G381)</f>
        <v>--</v>
      </c>
      <c r="BR17" s="249">
        <f t="shared" si="25"/>
        <v>0</v>
      </c>
      <c r="BS17" s="250">
        <f t="shared" si="26"/>
        <v>0</v>
      </c>
      <c r="BV17" s="64">
        <f>IF('Osztályzó ív szób'!M27="",0,'Osztályzó ív szób'!M27)</f>
        <v>0</v>
      </c>
      <c r="BW17" s="251">
        <f t="shared" si="27"/>
        <v>0</v>
      </c>
      <c r="BX17" s="64">
        <f>IF('Osztályzó ív szób'!M86="",0,'Osztályzó ív szób'!M86)</f>
        <v>0</v>
      </c>
      <c r="BY17" s="249">
        <f t="shared" si="28"/>
        <v>0</v>
      </c>
      <c r="BZ17" s="64">
        <f>IF('Osztályzó ív szób'!M145="",0,'Osztályzó ív szób'!M145)</f>
        <v>0</v>
      </c>
      <c r="CA17" s="249">
        <f t="shared" si="29"/>
        <v>0</v>
      </c>
      <c r="CB17" s="64">
        <f>IF('Osztályzó ív szób'!M204="",0,'Osztályzó ív szób'!M204)</f>
        <v>0</v>
      </c>
      <c r="CC17" s="249">
        <f t="shared" si="30"/>
        <v>0</v>
      </c>
      <c r="CD17" s="64">
        <f>IF('Osztályzó ív szób'!M263="",0,'Osztályzó ív szób'!M263)</f>
        <v>0</v>
      </c>
      <c r="CE17" s="249">
        <f t="shared" si="31"/>
        <v>0</v>
      </c>
      <c r="CF17" s="64">
        <f>IF('Osztályzó ív szób'!M322="",0,'Osztályzó ív szób'!M322)</f>
        <v>0</v>
      </c>
      <c r="CG17" s="249">
        <f t="shared" si="32"/>
        <v>0</v>
      </c>
      <c r="CH17" s="64">
        <f t="shared" si="33"/>
        <v>0</v>
      </c>
      <c r="CJ17" s="259">
        <f t="shared" si="34"/>
        <v>0</v>
      </c>
      <c r="CN17" s="64" t="str">
        <f>'Osztályzó ív szób'!E27</f>
        <v/>
      </c>
      <c r="CO17" s="64" t="str">
        <f>'Osztályzó ív szób'!G27</f>
        <v/>
      </c>
      <c r="CP17" s="64" t="str">
        <f t="shared" si="35"/>
        <v/>
      </c>
      <c r="CR17" s="194" t="str">
        <f>'Osztályzó ív szób'!E86</f>
        <v/>
      </c>
      <c r="CS17" s="194" t="str">
        <f>'Osztályzó ív szób'!G86</f>
        <v/>
      </c>
      <c r="CT17" s="64" t="str">
        <f t="shared" si="36"/>
        <v/>
      </c>
      <c r="CV17" s="194" t="str">
        <f>'Osztályzó ív szób'!E145</f>
        <v/>
      </c>
      <c r="CW17" s="194" t="str">
        <f>'Osztályzó ív szób'!G145</f>
        <v/>
      </c>
      <c r="CX17" s="64" t="str">
        <f t="shared" si="37"/>
        <v/>
      </c>
      <c r="CZ17" s="194" t="str">
        <f>'Osztályzó ív szób'!E204</f>
        <v>--</v>
      </c>
      <c r="DA17" s="194" t="str">
        <f>'Osztályzó ív szób'!G204</f>
        <v>--</v>
      </c>
      <c r="DB17" s="64" t="str">
        <f t="shared" si="38"/>
        <v/>
      </c>
      <c r="DD17" s="194" t="str">
        <f>'Osztályzó ív szób'!E263</f>
        <v>--</v>
      </c>
      <c r="DE17" s="194" t="str">
        <f>'Osztályzó ív szób'!G263</f>
        <v>--</v>
      </c>
      <c r="DF17" s="64" t="str">
        <f t="shared" si="39"/>
        <v/>
      </c>
      <c r="DH17" s="194" t="str">
        <f>'Osztályzó ív szób'!E322</f>
        <v>--</v>
      </c>
      <c r="DI17" s="194" t="str">
        <f>'Osztályzó ív szób'!G322</f>
        <v>--</v>
      </c>
      <c r="DJ17" s="64" t="str">
        <f t="shared" si="40"/>
        <v/>
      </c>
      <c r="DM17" s="64">
        <f t="shared" si="12"/>
        <v>2</v>
      </c>
      <c r="DQ17" s="194">
        <f t="shared" si="13"/>
        <v>0</v>
      </c>
      <c r="DR17" s="194">
        <f t="shared" si="14"/>
        <v>0</v>
      </c>
      <c r="DS17" s="64">
        <f t="shared" si="52"/>
        <v>0</v>
      </c>
      <c r="DT17" s="194">
        <f>DS17-'Szakképesítés adatai'!Q$54</f>
        <v>0</v>
      </c>
      <c r="DU17" s="194" t="str">
        <f t="shared" si="42"/>
        <v>Jó</v>
      </c>
      <c r="DV17" s="194"/>
      <c r="DW17" s="540">
        <f t="shared" si="43"/>
        <v>0</v>
      </c>
      <c r="DX17" s="540">
        <f t="shared" si="44"/>
        <v>0</v>
      </c>
      <c r="DY17" s="327">
        <f t="shared" si="45"/>
        <v>0</v>
      </c>
      <c r="DZ17" s="327">
        <f>DY17-'Szakképesítés adatai'!Q$41</f>
        <v>-2</v>
      </c>
      <c r="EA17" s="327" t="str">
        <f t="shared" si="46"/>
        <v>Kevés a jegy</v>
      </c>
      <c r="EB17" s="194"/>
      <c r="EC17" s="327">
        <f t="shared" si="47"/>
        <v>0</v>
      </c>
      <c r="ED17" s="327">
        <f t="shared" si="48"/>
        <v>0</v>
      </c>
      <c r="EE17" s="327">
        <f t="shared" si="49"/>
        <v>0</v>
      </c>
      <c r="EF17" s="327">
        <f>EE17-'Szakképesítés adatai'!Q$68</f>
        <v>-3</v>
      </c>
      <c r="EG17" s="327" t="str">
        <f t="shared" si="50"/>
        <v>Kevés a jegy</v>
      </c>
      <c r="EH17" s="194"/>
      <c r="EI17" s="194">
        <f t="shared" si="51"/>
        <v>-5</v>
      </c>
    </row>
    <row r="18" spans="1:139" s="134" customFormat="1" ht="11.1" customHeight="1" x14ac:dyDescent="0.2">
      <c r="A18" s="261" t="str">
        <f>IF(Nevek!E16="","--",CONCATENATE(Nevek!B16,"/",Nevek!C16,"/",Nevek!D16))</f>
        <v>74057/14/2020</v>
      </c>
      <c r="B18" s="244" t="str">
        <f>IF(Nevek!E16="","--",Nevek!E16)</f>
        <v>n</v>
      </c>
      <c r="C18" s="260" t="str">
        <f>IF('Osztályzó ív írásb'!E28="","-",'Osztályzó ív írásb'!E28)</f>
        <v>--</v>
      </c>
      <c r="D18" s="257" t="str">
        <f>IF('Osztályzó ív írásb'!E87="","-",'Osztályzó ív írásb'!E87)</f>
        <v>--</v>
      </c>
      <c r="E18" s="254" t="str">
        <f>IF('Osztályzó ív gyak'!E28="","-",'Osztályzó ív gyak'!E28)</f>
        <v>-</v>
      </c>
      <c r="F18" s="258" t="str">
        <f>IF('Osztályzó ív gyak'!G28="","-",'Osztályzó ív gyak'!G28)</f>
        <v>-</v>
      </c>
      <c r="G18" s="432" t="str">
        <f>IF('Osztályzó ív gyak'!E87="","-",'Osztályzó ív gyak'!E87)</f>
        <v>-</v>
      </c>
      <c r="H18" s="258" t="str">
        <f>IF('Osztályzó ív gyak'!G87="","-",'Osztályzó ív gyak'!G87)</f>
        <v>-</v>
      </c>
      <c r="I18" s="432" t="str">
        <f>IF('Osztályzó ív gyak'!E146="","-",'Osztályzó ív gyak'!E146)</f>
        <v>--</v>
      </c>
      <c r="J18" s="258" t="str">
        <f>IF('Osztályzó ív gyak'!G146="","-",'Osztályzó ív gyak'!G146)</f>
        <v>--</v>
      </c>
      <c r="K18" s="432" t="str">
        <f>IF('Osztályzó ív gyak'!E205="","-",'Osztályzó ív gyak'!E205)</f>
        <v>--</v>
      </c>
      <c r="L18" s="258" t="str">
        <f>IF('Osztályzó ív gyak'!G205="","-",'Osztályzó ív gyak'!G205)</f>
        <v>--</v>
      </c>
      <c r="M18" s="432" t="str">
        <f>IF('Osztályzó ív gyak'!E264="","-",'Osztályzó ív gyak'!E264)</f>
        <v>--</v>
      </c>
      <c r="N18" s="258" t="str">
        <f>IF('Osztályzó ív gyak'!G264="","-",'Osztályzó ív gyak'!G264)</f>
        <v>--</v>
      </c>
      <c r="O18" s="432" t="str">
        <f>IF('Osztályzó ív gyak'!E323="","-",'Osztályzó ív gyak'!E323)</f>
        <v>--</v>
      </c>
      <c r="P18" s="258" t="str">
        <f>IF('Osztályzó ív gyak'!G323="","-",'Osztályzó ív gyak'!G323)</f>
        <v>--</v>
      </c>
      <c r="Q18" s="537" t="str">
        <f>IF('Osztályzó ív gyak'!E382="","-",'Osztályzó ív gyak'!E382)</f>
        <v>--</v>
      </c>
      <c r="R18" s="257" t="str">
        <f>IF('Osztályzó ív gyak'!G382="","-",'Osztályzó ív gyak'!G382)</f>
        <v>--</v>
      </c>
      <c r="S18" s="254" t="str">
        <f t="shared" si="0"/>
        <v>-</v>
      </c>
      <c r="T18" s="258" t="str">
        <f>IF(B18="--","--",IF('Osztályzó ív szób'!M28="","-",'Osztályzó ív szób'!M28))</f>
        <v>-</v>
      </c>
      <c r="U18" s="432" t="str">
        <f t="shared" si="1"/>
        <v>-</v>
      </c>
      <c r="V18" s="258" t="str">
        <f>IF(B18="--","--",IF('Osztályzó ív szób'!M87="","-",'Osztályzó ív szób'!M87))</f>
        <v>-</v>
      </c>
      <c r="W18" s="432" t="str">
        <f t="shared" si="2"/>
        <v>-</v>
      </c>
      <c r="X18" s="258" t="str">
        <f>IF(B18="--","--",IF('Osztályzó ív szób'!M146="","-",'Osztályzó ív szób'!M146))</f>
        <v>-</v>
      </c>
      <c r="Y18" s="432" t="str">
        <f t="shared" si="3"/>
        <v>-</v>
      </c>
      <c r="Z18" s="258" t="str">
        <f>IF(B18="--","--",IF('Osztályzó ív szób'!M205="","-",'Osztályzó ív szób'!M205))</f>
        <v>-</v>
      </c>
      <c r="AA18" s="432" t="str">
        <f t="shared" si="4"/>
        <v>-</v>
      </c>
      <c r="AB18" s="258" t="str">
        <f>IF(B18="--","--",IF('Osztályzó ív szób'!M264="","-",'Osztályzó ív szób'!M264))</f>
        <v>-</v>
      </c>
      <c r="AC18" s="432" t="str">
        <f t="shared" si="5"/>
        <v>-</v>
      </c>
      <c r="AD18" s="257" t="str">
        <f>IF(B18="--","--",IF('Osztályzó ív szób'!M323="","-",'Osztályzó ív szób'!M323))</f>
        <v>-</v>
      </c>
      <c r="AE18" s="253" t="str">
        <f t="shared" si="6"/>
        <v>KJ</v>
      </c>
      <c r="AF18" s="245" t="str">
        <f t="shared" si="7"/>
        <v>kevés a jegy</v>
      </c>
      <c r="AG18" s="215"/>
      <c r="AH18" s="134">
        <f>'Osztályzó ív írásb'!K28+'Osztályzó ív írásb'!K87+'Osztályzó ív írásb'!K146+'Osztályzó ív írásb'!K205+'Osztályzó ív gyak'!K28+'Osztályzó ív gyak'!K87+'Osztályzó ív gyak'!K146+'Osztályzó ív gyak'!K205+'Osztályzó ív gyak'!K264+'Osztályzó ív gyak'!K323+'Osztályzó ív szób'!K28+'Osztályzó ív szób'!K87+'Osztályzó ív szób'!K146+'Osztályzó ív szób'!K205+'Osztályzó ív szób'!K264+'Osztályzó ív szób'!K323</f>
        <v>0</v>
      </c>
      <c r="AJ18" s="327" t="str">
        <f t="shared" si="8"/>
        <v>-</v>
      </c>
      <c r="AK18" s="327" t="e">
        <f t="shared" si="9"/>
        <v>#N/A</v>
      </c>
      <c r="AL18" s="252"/>
      <c r="AR18" s="64" t="str">
        <f>IF('Osztályzó ív írásb'!E28="",0,'Osztályzó ív írásb'!E28)</f>
        <v>--</v>
      </c>
      <c r="AS18" s="248">
        <f t="shared" si="15"/>
        <v>0</v>
      </c>
      <c r="AT18" s="64" t="str">
        <f>IF('Osztályzó ív írásb'!E87="",0,'Osztályzó ív írásb'!E87)</f>
        <v>--</v>
      </c>
      <c r="AU18" s="248">
        <f t="shared" si="10"/>
        <v>0</v>
      </c>
      <c r="AV18" s="64" t="str">
        <f>IF('Osztályzó ív írásb'!E146="",0,'Osztályzó ív írásb'!E146)</f>
        <v>--</v>
      </c>
      <c r="AW18" s="248">
        <f t="shared" si="11"/>
        <v>0</v>
      </c>
      <c r="AX18" s="64" t="str">
        <f>IF('Osztályzó ív írásb'!E205="",0,'Osztályzó ív írásb'!E205)</f>
        <v>--</v>
      </c>
      <c r="AY18" s="249">
        <f t="shared" si="16"/>
        <v>0</v>
      </c>
      <c r="AZ18" s="64">
        <f>IF('Osztályzó ív írásb'!E264="",0,'Osztályzó ív írásb'!E264)</f>
        <v>0</v>
      </c>
      <c r="BA18" s="249">
        <f t="shared" si="17"/>
        <v>0</v>
      </c>
      <c r="BB18" s="64">
        <f t="shared" si="18"/>
        <v>0</v>
      </c>
      <c r="BE18" s="64">
        <f>IF('Osztályzó ív gyak'!G28="",0,'Osztályzó ív gyak'!G28)</f>
        <v>0</v>
      </c>
      <c r="BF18" s="249">
        <f t="shared" si="19"/>
        <v>0</v>
      </c>
      <c r="BG18" s="64">
        <f>IF('Osztályzó ív gyak'!G87="",0,'Osztályzó ív gyak'!G87)</f>
        <v>0</v>
      </c>
      <c r="BH18" s="249">
        <f t="shared" si="20"/>
        <v>0</v>
      </c>
      <c r="BI18" s="64" t="str">
        <f>IF('Osztályzó ív gyak'!G146="",0,'Osztályzó ív gyak'!G146)</f>
        <v>--</v>
      </c>
      <c r="BJ18" s="249">
        <f t="shared" si="21"/>
        <v>0</v>
      </c>
      <c r="BK18" s="64" t="str">
        <f>IF('Osztályzó ív gyak'!G205="",0,'Osztályzó ív gyak'!G205)</f>
        <v>--</v>
      </c>
      <c r="BL18" s="249">
        <f t="shared" si="22"/>
        <v>0</v>
      </c>
      <c r="BM18" s="64" t="str">
        <f>IF('Osztályzó ív gyak'!G264="",0,'Osztályzó ív gyak'!G264)</f>
        <v>--</v>
      </c>
      <c r="BN18" s="249">
        <f t="shared" si="23"/>
        <v>0</v>
      </c>
      <c r="BO18" s="64" t="str">
        <f>IF('Osztályzó ív gyak'!G323="",0,'Osztályzó ív gyak'!G323)</f>
        <v>--</v>
      </c>
      <c r="BP18" s="249">
        <f t="shared" si="24"/>
        <v>0</v>
      </c>
      <c r="BQ18" s="64" t="str">
        <f>IF('Osztályzó ív gyak'!G382="",0,'Osztályzó ív gyak'!G382)</f>
        <v>--</v>
      </c>
      <c r="BR18" s="249">
        <f t="shared" si="25"/>
        <v>0</v>
      </c>
      <c r="BS18" s="250">
        <f t="shared" si="26"/>
        <v>0</v>
      </c>
      <c r="BV18" s="64">
        <f>IF('Osztályzó ív szób'!M28="",0,'Osztályzó ív szób'!M28)</f>
        <v>0</v>
      </c>
      <c r="BW18" s="251">
        <f t="shared" si="27"/>
        <v>0</v>
      </c>
      <c r="BX18" s="64">
        <f>IF('Osztályzó ív szób'!M87="",0,'Osztályzó ív szób'!M87)</f>
        <v>0</v>
      </c>
      <c r="BY18" s="249">
        <f t="shared" si="28"/>
        <v>0</v>
      </c>
      <c r="BZ18" s="64">
        <f>IF('Osztályzó ív szób'!M146="",0,'Osztályzó ív szób'!M146)</f>
        <v>0</v>
      </c>
      <c r="CA18" s="249">
        <f t="shared" si="29"/>
        <v>0</v>
      </c>
      <c r="CB18" s="64">
        <f>IF('Osztályzó ív szób'!M205="",0,'Osztályzó ív szób'!M205)</f>
        <v>0</v>
      </c>
      <c r="CC18" s="249">
        <f t="shared" si="30"/>
        <v>0</v>
      </c>
      <c r="CD18" s="64">
        <f>IF('Osztályzó ív szób'!M264="",0,'Osztályzó ív szób'!M264)</f>
        <v>0</v>
      </c>
      <c r="CE18" s="249">
        <f t="shared" si="31"/>
        <v>0</v>
      </c>
      <c r="CF18" s="64">
        <f>IF('Osztályzó ív szób'!M323="",0,'Osztályzó ív szób'!M323)</f>
        <v>0</v>
      </c>
      <c r="CG18" s="249">
        <f t="shared" si="32"/>
        <v>0</v>
      </c>
      <c r="CH18" s="64">
        <f t="shared" si="33"/>
        <v>0</v>
      </c>
      <c r="CJ18" s="259">
        <f t="shared" si="34"/>
        <v>0</v>
      </c>
      <c r="CN18" s="64" t="str">
        <f>'Osztályzó ív szób'!E28</f>
        <v/>
      </c>
      <c r="CO18" s="64" t="str">
        <f>'Osztályzó ív szób'!G28</f>
        <v/>
      </c>
      <c r="CP18" s="64" t="str">
        <f t="shared" si="35"/>
        <v/>
      </c>
      <c r="CR18" s="194" t="str">
        <f>'Osztályzó ív szób'!E87</f>
        <v/>
      </c>
      <c r="CS18" s="194" t="str">
        <f>'Osztályzó ív szób'!G87</f>
        <v/>
      </c>
      <c r="CT18" s="64" t="str">
        <f t="shared" si="36"/>
        <v/>
      </c>
      <c r="CV18" s="194" t="str">
        <f>'Osztályzó ív szób'!E146</f>
        <v/>
      </c>
      <c r="CW18" s="194" t="str">
        <f>'Osztályzó ív szób'!G146</f>
        <v/>
      </c>
      <c r="CX18" s="64" t="str">
        <f t="shared" si="37"/>
        <v/>
      </c>
      <c r="CZ18" s="194" t="str">
        <f>'Osztályzó ív szób'!E205</f>
        <v>--</v>
      </c>
      <c r="DA18" s="194" t="str">
        <f>'Osztályzó ív szób'!G205</f>
        <v>--</v>
      </c>
      <c r="DB18" s="64" t="str">
        <f t="shared" si="38"/>
        <v/>
      </c>
      <c r="DD18" s="194" t="str">
        <f>'Osztályzó ív szób'!E264</f>
        <v>--</v>
      </c>
      <c r="DE18" s="194" t="str">
        <f>'Osztályzó ív szób'!G264</f>
        <v>--</v>
      </c>
      <c r="DF18" s="64" t="str">
        <f t="shared" si="39"/>
        <v/>
      </c>
      <c r="DH18" s="194" t="str">
        <f>'Osztályzó ív szób'!E323</f>
        <v>--</v>
      </c>
      <c r="DI18" s="194" t="str">
        <f>'Osztályzó ív szób'!G323</f>
        <v>--</v>
      </c>
      <c r="DJ18" s="64" t="str">
        <f t="shared" si="40"/>
        <v/>
      </c>
      <c r="DM18" s="64">
        <f t="shared" si="12"/>
        <v>2</v>
      </c>
      <c r="DQ18" s="194">
        <f t="shared" si="13"/>
        <v>0</v>
      </c>
      <c r="DR18" s="194">
        <f t="shared" si="14"/>
        <v>0</v>
      </c>
      <c r="DS18" s="64">
        <f t="shared" si="52"/>
        <v>0</v>
      </c>
      <c r="DT18" s="194">
        <f>DS18-'Szakképesítés adatai'!Q$54</f>
        <v>0</v>
      </c>
      <c r="DU18" s="194" t="str">
        <f t="shared" si="42"/>
        <v>Jó</v>
      </c>
      <c r="DV18" s="194"/>
      <c r="DW18" s="540">
        <f t="shared" si="43"/>
        <v>0</v>
      </c>
      <c r="DX18" s="540">
        <f t="shared" si="44"/>
        <v>0</v>
      </c>
      <c r="DY18" s="327">
        <f t="shared" si="45"/>
        <v>0</v>
      </c>
      <c r="DZ18" s="327">
        <f>DY18-'Szakképesítés adatai'!Q$41</f>
        <v>-2</v>
      </c>
      <c r="EA18" s="327" t="str">
        <f t="shared" si="46"/>
        <v>Kevés a jegy</v>
      </c>
      <c r="EB18" s="194"/>
      <c r="EC18" s="327">
        <f t="shared" si="47"/>
        <v>0</v>
      </c>
      <c r="ED18" s="327">
        <f t="shared" si="48"/>
        <v>0</v>
      </c>
      <c r="EE18" s="327">
        <f t="shared" si="49"/>
        <v>0</v>
      </c>
      <c r="EF18" s="327">
        <f>EE18-'Szakképesítés adatai'!Q$68</f>
        <v>-3</v>
      </c>
      <c r="EG18" s="327" t="str">
        <f t="shared" si="50"/>
        <v>Kevés a jegy</v>
      </c>
      <c r="EH18" s="194"/>
      <c r="EI18" s="194">
        <f t="shared" si="51"/>
        <v>-5</v>
      </c>
    </row>
    <row r="19" spans="1:139" s="134" customFormat="1" ht="11.1" customHeight="1" x14ac:dyDescent="0.2">
      <c r="A19" s="261" t="str">
        <f>IF(Nevek!E17="","--",CONCATENATE(Nevek!B17,"/",Nevek!C17,"/",Nevek!D17))</f>
        <v>74057/15/2020</v>
      </c>
      <c r="B19" s="244" t="str">
        <f>IF(Nevek!E17="","--",Nevek!E17)</f>
        <v>o</v>
      </c>
      <c r="C19" s="260" t="str">
        <f>IF('Osztályzó ív írásb'!E29="","-",'Osztályzó ív írásb'!E29)</f>
        <v>--</v>
      </c>
      <c r="D19" s="257" t="str">
        <f>IF('Osztályzó ív írásb'!E88="","-",'Osztályzó ív írásb'!E88)</f>
        <v>--</v>
      </c>
      <c r="E19" s="254" t="str">
        <f>IF('Osztályzó ív gyak'!E29="","-",'Osztályzó ív gyak'!E29)</f>
        <v>-</v>
      </c>
      <c r="F19" s="258" t="str">
        <f>IF('Osztályzó ív gyak'!G29="","-",'Osztályzó ív gyak'!G29)</f>
        <v>-</v>
      </c>
      <c r="G19" s="432" t="str">
        <f>IF('Osztályzó ív gyak'!E88="","-",'Osztályzó ív gyak'!E88)</f>
        <v>-</v>
      </c>
      <c r="H19" s="258" t="str">
        <f>IF('Osztályzó ív gyak'!G88="","-",'Osztályzó ív gyak'!G88)</f>
        <v>-</v>
      </c>
      <c r="I19" s="432" t="str">
        <f>IF('Osztályzó ív gyak'!E147="","-",'Osztályzó ív gyak'!E147)</f>
        <v>--</v>
      </c>
      <c r="J19" s="258" t="str">
        <f>IF('Osztályzó ív gyak'!G147="","-",'Osztályzó ív gyak'!G147)</f>
        <v>--</v>
      </c>
      <c r="K19" s="432" t="str">
        <f>IF('Osztályzó ív gyak'!E206="","-",'Osztályzó ív gyak'!E206)</f>
        <v>--</v>
      </c>
      <c r="L19" s="258" t="str">
        <f>IF('Osztályzó ív gyak'!G206="","-",'Osztályzó ív gyak'!G206)</f>
        <v>--</v>
      </c>
      <c r="M19" s="432" t="str">
        <f>IF('Osztályzó ív gyak'!E265="","-",'Osztályzó ív gyak'!E265)</f>
        <v>--</v>
      </c>
      <c r="N19" s="258" t="str">
        <f>IF('Osztályzó ív gyak'!G265="","-",'Osztályzó ív gyak'!G265)</f>
        <v>--</v>
      </c>
      <c r="O19" s="432" t="str">
        <f>IF('Osztályzó ív gyak'!E324="","-",'Osztályzó ív gyak'!E324)</f>
        <v>--</v>
      </c>
      <c r="P19" s="258" t="str">
        <f>IF('Osztályzó ív gyak'!G324="","-",'Osztályzó ív gyak'!G324)</f>
        <v>--</v>
      </c>
      <c r="Q19" s="537" t="str">
        <f>IF('Osztályzó ív gyak'!E383="","-",'Osztályzó ív gyak'!E383)</f>
        <v>--</v>
      </c>
      <c r="R19" s="257" t="str">
        <f>IF('Osztályzó ív gyak'!G383="","-",'Osztályzó ív gyak'!G383)</f>
        <v>--</v>
      </c>
      <c r="S19" s="254" t="str">
        <f t="shared" si="0"/>
        <v>-</v>
      </c>
      <c r="T19" s="258" t="str">
        <f>IF(B19="--","--",IF('Osztályzó ív szób'!M29="","-",'Osztályzó ív szób'!M29))</f>
        <v>-</v>
      </c>
      <c r="U19" s="432" t="str">
        <f t="shared" si="1"/>
        <v>-</v>
      </c>
      <c r="V19" s="258" t="str">
        <f>IF(B19="--","--",IF('Osztályzó ív szób'!M88="","-",'Osztályzó ív szób'!M88))</f>
        <v>-</v>
      </c>
      <c r="W19" s="432" t="str">
        <f t="shared" si="2"/>
        <v>-</v>
      </c>
      <c r="X19" s="258" t="str">
        <f>IF(B19="--","--",IF('Osztályzó ív szób'!M147="","-",'Osztályzó ív szób'!M147))</f>
        <v>-</v>
      </c>
      <c r="Y19" s="432" t="str">
        <f t="shared" si="3"/>
        <v>-</v>
      </c>
      <c r="Z19" s="258" t="str">
        <f>IF(B19="--","--",IF('Osztályzó ív szób'!M206="","-",'Osztályzó ív szób'!M206))</f>
        <v>-</v>
      </c>
      <c r="AA19" s="432" t="str">
        <f t="shared" si="4"/>
        <v>-</v>
      </c>
      <c r="AB19" s="258" t="str">
        <f>IF(B19="--","--",IF('Osztályzó ív szób'!M265="","-",'Osztályzó ív szób'!M265))</f>
        <v>-</v>
      </c>
      <c r="AC19" s="432" t="str">
        <f t="shared" si="5"/>
        <v>-</v>
      </c>
      <c r="AD19" s="257" t="str">
        <f>IF(B19="--","--",IF('Osztályzó ív szób'!M324="","-",'Osztályzó ív szób'!M324))</f>
        <v>-</v>
      </c>
      <c r="AE19" s="253" t="str">
        <f t="shared" si="6"/>
        <v>KJ</v>
      </c>
      <c r="AF19" s="245" t="str">
        <f t="shared" si="7"/>
        <v>kevés a jegy</v>
      </c>
      <c r="AG19" s="215"/>
      <c r="AH19" s="134">
        <f>'Osztályzó ív írásb'!K29+'Osztályzó ív írásb'!K88+'Osztályzó ív írásb'!K147+'Osztályzó ív írásb'!K206+'Osztályzó ív gyak'!K29+'Osztályzó ív gyak'!K88+'Osztályzó ív gyak'!K147+'Osztályzó ív gyak'!K206+'Osztályzó ív gyak'!K265+'Osztályzó ív gyak'!K324+'Osztályzó ív szób'!K29+'Osztályzó ív szób'!K88+'Osztályzó ív szób'!K147+'Osztályzó ív szób'!K206+'Osztályzó ív szób'!K265+'Osztályzó ív szób'!K324</f>
        <v>0</v>
      </c>
      <c r="AJ19" s="327" t="str">
        <f t="shared" si="8"/>
        <v>-</v>
      </c>
      <c r="AK19" s="327" t="e">
        <f t="shared" si="9"/>
        <v>#N/A</v>
      </c>
      <c r="AL19" s="252"/>
      <c r="AR19" s="64" t="str">
        <f>IF('Osztályzó ív írásb'!E29="",0,'Osztályzó ív írásb'!E29)</f>
        <v>--</v>
      </c>
      <c r="AS19" s="248">
        <f t="shared" si="15"/>
        <v>0</v>
      </c>
      <c r="AT19" s="64" t="str">
        <f>IF('Osztályzó ív írásb'!E88="",0,'Osztályzó ív írásb'!E88)</f>
        <v>--</v>
      </c>
      <c r="AU19" s="248">
        <f t="shared" si="10"/>
        <v>0</v>
      </c>
      <c r="AV19" s="64" t="str">
        <f>IF('Osztályzó ív írásb'!E147="",0,'Osztályzó ív írásb'!E147)</f>
        <v>--</v>
      </c>
      <c r="AW19" s="248">
        <f t="shared" si="11"/>
        <v>0</v>
      </c>
      <c r="AX19" s="64" t="str">
        <f>IF('Osztályzó ív írásb'!E206="",0,'Osztályzó ív írásb'!E206)</f>
        <v>--</v>
      </c>
      <c r="AY19" s="249">
        <f t="shared" si="16"/>
        <v>0</v>
      </c>
      <c r="AZ19" s="64">
        <f>IF('Osztályzó ív írásb'!E265="",0,'Osztályzó ív írásb'!E265)</f>
        <v>0</v>
      </c>
      <c r="BA19" s="249">
        <f t="shared" si="17"/>
        <v>0</v>
      </c>
      <c r="BB19" s="64">
        <f t="shared" si="18"/>
        <v>0</v>
      </c>
      <c r="BE19" s="64">
        <f>IF('Osztályzó ív gyak'!G29="",0,'Osztályzó ív gyak'!G29)</f>
        <v>0</v>
      </c>
      <c r="BF19" s="249">
        <f t="shared" si="19"/>
        <v>0</v>
      </c>
      <c r="BG19" s="64">
        <f>IF('Osztályzó ív gyak'!G88="",0,'Osztályzó ív gyak'!G88)</f>
        <v>0</v>
      </c>
      <c r="BH19" s="249">
        <f t="shared" si="20"/>
        <v>0</v>
      </c>
      <c r="BI19" s="64" t="str">
        <f>IF('Osztályzó ív gyak'!G147="",0,'Osztályzó ív gyak'!G147)</f>
        <v>--</v>
      </c>
      <c r="BJ19" s="249">
        <f t="shared" si="21"/>
        <v>0</v>
      </c>
      <c r="BK19" s="64" t="str">
        <f>IF('Osztályzó ív gyak'!G206="",0,'Osztályzó ív gyak'!G206)</f>
        <v>--</v>
      </c>
      <c r="BL19" s="249">
        <f t="shared" si="22"/>
        <v>0</v>
      </c>
      <c r="BM19" s="64" t="str">
        <f>IF('Osztályzó ív gyak'!G265="",0,'Osztályzó ív gyak'!G265)</f>
        <v>--</v>
      </c>
      <c r="BN19" s="249">
        <f t="shared" si="23"/>
        <v>0</v>
      </c>
      <c r="BO19" s="64" t="str">
        <f>IF('Osztályzó ív gyak'!G324="",0,'Osztályzó ív gyak'!G324)</f>
        <v>--</v>
      </c>
      <c r="BP19" s="249">
        <f t="shared" si="24"/>
        <v>0</v>
      </c>
      <c r="BQ19" s="64" t="str">
        <f>IF('Osztályzó ív gyak'!G383="",0,'Osztályzó ív gyak'!G383)</f>
        <v>--</v>
      </c>
      <c r="BR19" s="249">
        <f t="shared" si="25"/>
        <v>0</v>
      </c>
      <c r="BS19" s="250">
        <f t="shared" si="26"/>
        <v>0</v>
      </c>
      <c r="BV19" s="64">
        <f>IF('Osztályzó ív szób'!M29="",0,'Osztályzó ív szób'!M29)</f>
        <v>0</v>
      </c>
      <c r="BW19" s="251">
        <f t="shared" si="27"/>
        <v>0</v>
      </c>
      <c r="BX19" s="64">
        <f>IF('Osztályzó ív szób'!M88="",0,'Osztályzó ív szób'!M88)</f>
        <v>0</v>
      </c>
      <c r="BY19" s="249">
        <f t="shared" si="28"/>
        <v>0</v>
      </c>
      <c r="BZ19" s="64">
        <f>IF('Osztályzó ív szób'!M147="",0,'Osztályzó ív szób'!M147)</f>
        <v>0</v>
      </c>
      <c r="CA19" s="249">
        <f t="shared" si="29"/>
        <v>0</v>
      </c>
      <c r="CB19" s="64">
        <f>IF('Osztályzó ív szób'!M206="",0,'Osztályzó ív szób'!M206)</f>
        <v>0</v>
      </c>
      <c r="CC19" s="249">
        <f t="shared" si="30"/>
        <v>0</v>
      </c>
      <c r="CD19" s="64">
        <f>IF('Osztályzó ív szób'!M265="",0,'Osztályzó ív szób'!M265)</f>
        <v>0</v>
      </c>
      <c r="CE19" s="249">
        <f t="shared" si="31"/>
        <v>0</v>
      </c>
      <c r="CF19" s="64">
        <f>IF('Osztályzó ív szób'!M324="",0,'Osztályzó ív szób'!M324)</f>
        <v>0</v>
      </c>
      <c r="CG19" s="249">
        <f t="shared" si="32"/>
        <v>0</v>
      </c>
      <c r="CH19" s="64">
        <f t="shared" si="33"/>
        <v>0</v>
      </c>
      <c r="CJ19" s="259">
        <f t="shared" si="34"/>
        <v>0</v>
      </c>
      <c r="CN19" s="64" t="str">
        <f>'Osztályzó ív szób'!E29</f>
        <v/>
      </c>
      <c r="CO19" s="64" t="str">
        <f>'Osztályzó ív szób'!G29</f>
        <v/>
      </c>
      <c r="CP19" s="64" t="str">
        <f t="shared" si="35"/>
        <v/>
      </c>
      <c r="CR19" s="194" t="str">
        <f>'Osztályzó ív szób'!E88</f>
        <v/>
      </c>
      <c r="CS19" s="194" t="str">
        <f>'Osztályzó ív szób'!G88</f>
        <v/>
      </c>
      <c r="CT19" s="64" t="str">
        <f t="shared" si="36"/>
        <v/>
      </c>
      <c r="CV19" s="194" t="str">
        <f>'Osztályzó ív szób'!E147</f>
        <v/>
      </c>
      <c r="CW19" s="194" t="str">
        <f>'Osztályzó ív szób'!G147</f>
        <v/>
      </c>
      <c r="CX19" s="64" t="str">
        <f t="shared" si="37"/>
        <v/>
      </c>
      <c r="CZ19" s="194" t="str">
        <f>'Osztályzó ív szób'!E206</f>
        <v>--</v>
      </c>
      <c r="DA19" s="194" t="str">
        <f>'Osztályzó ív szób'!G206</f>
        <v>--</v>
      </c>
      <c r="DB19" s="64" t="str">
        <f t="shared" si="38"/>
        <v/>
      </c>
      <c r="DD19" s="194" t="str">
        <f>'Osztályzó ív szób'!E265</f>
        <v>--</v>
      </c>
      <c r="DE19" s="194" t="str">
        <f>'Osztályzó ív szób'!G265</f>
        <v>--</v>
      </c>
      <c r="DF19" s="64" t="str">
        <f t="shared" si="39"/>
        <v/>
      </c>
      <c r="DH19" s="194" t="str">
        <f>'Osztályzó ív szób'!E324</f>
        <v>--</v>
      </c>
      <c r="DI19" s="194" t="str">
        <f>'Osztályzó ív szób'!G324</f>
        <v>--</v>
      </c>
      <c r="DJ19" s="64" t="str">
        <f t="shared" si="40"/>
        <v/>
      </c>
      <c r="DM19" s="64">
        <f t="shared" si="12"/>
        <v>2</v>
      </c>
      <c r="DQ19" s="194">
        <f t="shared" si="13"/>
        <v>0</v>
      </c>
      <c r="DR19" s="194">
        <f t="shared" si="14"/>
        <v>0</v>
      </c>
      <c r="DS19" s="64">
        <f t="shared" si="52"/>
        <v>0</v>
      </c>
      <c r="DT19" s="194">
        <f>DS19-'Szakképesítés adatai'!Q$54</f>
        <v>0</v>
      </c>
      <c r="DU19" s="194" t="str">
        <f t="shared" si="42"/>
        <v>Jó</v>
      </c>
      <c r="DV19" s="194"/>
      <c r="DW19" s="540">
        <f t="shared" si="43"/>
        <v>0</v>
      </c>
      <c r="DX19" s="540">
        <f t="shared" si="44"/>
        <v>0</v>
      </c>
      <c r="DY19" s="327">
        <f t="shared" si="45"/>
        <v>0</v>
      </c>
      <c r="DZ19" s="327">
        <f>DY19-'Szakképesítés adatai'!Q$41</f>
        <v>-2</v>
      </c>
      <c r="EA19" s="327" t="str">
        <f t="shared" si="46"/>
        <v>Kevés a jegy</v>
      </c>
      <c r="EB19" s="194"/>
      <c r="EC19" s="327">
        <f t="shared" si="47"/>
        <v>0</v>
      </c>
      <c r="ED19" s="327">
        <f t="shared" si="48"/>
        <v>0</v>
      </c>
      <c r="EE19" s="327">
        <f t="shared" si="49"/>
        <v>0</v>
      </c>
      <c r="EF19" s="327">
        <f>EE19-'Szakképesítés adatai'!Q$68</f>
        <v>-3</v>
      </c>
      <c r="EG19" s="327" t="str">
        <f t="shared" si="50"/>
        <v>Kevés a jegy</v>
      </c>
      <c r="EH19" s="194"/>
      <c r="EI19" s="194">
        <f t="shared" si="51"/>
        <v>-5</v>
      </c>
    </row>
    <row r="20" spans="1:139" s="134" customFormat="1" ht="11.1" customHeight="1" x14ac:dyDescent="0.2">
      <c r="A20" s="261" t="str">
        <f>IF(Nevek!E18="","--",CONCATENATE(Nevek!B18,"/",Nevek!C18,"/",Nevek!D18))</f>
        <v>74057/16/2020</v>
      </c>
      <c r="B20" s="244" t="str">
        <f>IF(Nevek!E18="","--",Nevek!E18)</f>
        <v>ó</v>
      </c>
      <c r="C20" s="260" t="str">
        <f>IF('Osztályzó ív írásb'!E30="","-",'Osztályzó ív írásb'!E30)</f>
        <v>--</v>
      </c>
      <c r="D20" s="257" t="str">
        <f>IF('Osztályzó ív írásb'!E89="","-",'Osztályzó ív írásb'!E89)</f>
        <v>--</v>
      </c>
      <c r="E20" s="254" t="str">
        <f>IF('Osztályzó ív gyak'!E30="","-",'Osztályzó ív gyak'!E30)</f>
        <v>-</v>
      </c>
      <c r="F20" s="258" t="str">
        <f>IF('Osztályzó ív gyak'!G30="","-",'Osztályzó ív gyak'!G30)</f>
        <v>-</v>
      </c>
      <c r="G20" s="432" t="str">
        <f>IF('Osztályzó ív gyak'!E89="","-",'Osztályzó ív gyak'!E89)</f>
        <v>-</v>
      </c>
      <c r="H20" s="258" t="str">
        <f>IF('Osztályzó ív gyak'!G89="","-",'Osztályzó ív gyak'!G89)</f>
        <v>-</v>
      </c>
      <c r="I20" s="432" t="str">
        <f>IF('Osztályzó ív gyak'!E148="","-",'Osztályzó ív gyak'!E148)</f>
        <v>--</v>
      </c>
      <c r="J20" s="258" t="str">
        <f>IF('Osztályzó ív gyak'!G148="","-",'Osztályzó ív gyak'!G148)</f>
        <v>--</v>
      </c>
      <c r="K20" s="432" t="str">
        <f>IF('Osztályzó ív gyak'!E207="","-",'Osztályzó ív gyak'!E207)</f>
        <v>--</v>
      </c>
      <c r="L20" s="258" t="str">
        <f>IF('Osztályzó ív gyak'!G207="","-",'Osztályzó ív gyak'!G207)</f>
        <v>--</v>
      </c>
      <c r="M20" s="432" t="str">
        <f>IF('Osztályzó ív gyak'!E266="","-",'Osztályzó ív gyak'!E266)</f>
        <v>--</v>
      </c>
      <c r="N20" s="258" t="str">
        <f>IF('Osztályzó ív gyak'!G266="","-",'Osztályzó ív gyak'!G266)</f>
        <v>--</v>
      </c>
      <c r="O20" s="432" t="str">
        <f>IF('Osztályzó ív gyak'!E325="","-",'Osztályzó ív gyak'!E325)</f>
        <v>--</v>
      </c>
      <c r="P20" s="258" t="str">
        <f>IF('Osztályzó ív gyak'!G325="","-",'Osztályzó ív gyak'!G325)</f>
        <v>--</v>
      </c>
      <c r="Q20" s="537" t="str">
        <f>IF('Osztályzó ív gyak'!E384="","-",'Osztályzó ív gyak'!E384)</f>
        <v>--</v>
      </c>
      <c r="R20" s="257" t="str">
        <f>IF('Osztályzó ív gyak'!G384="","-",'Osztályzó ív gyak'!G384)</f>
        <v>--</v>
      </c>
      <c r="S20" s="254" t="str">
        <f t="shared" si="0"/>
        <v>-</v>
      </c>
      <c r="T20" s="258" t="str">
        <f>IF(B20="--","--",IF('Osztályzó ív szób'!M30="","-",'Osztályzó ív szób'!M30))</f>
        <v>-</v>
      </c>
      <c r="U20" s="432" t="str">
        <f t="shared" si="1"/>
        <v>-</v>
      </c>
      <c r="V20" s="258" t="str">
        <f>IF(B20="--","--",IF('Osztályzó ív szób'!M89="","-",'Osztályzó ív szób'!M89))</f>
        <v>-</v>
      </c>
      <c r="W20" s="432" t="str">
        <f t="shared" si="2"/>
        <v>-</v>
      </c>
      <c r="X20" s="258" t="str">
        <f>IF(B20="--","--",IF('Osztályzó ív szób'!M148="","-",'Osztályzó ív szób'!M148))</f>
        <v>-</v>
      </c>
      <c r="Y20" s="432" t="str">
        <f t="shared" si="3"/>
        <v>-</v>
      </c>
      <c r="Z20" s="258" t="str">
        <f>IF(B20="--","--",IF('Osztályzó ív szób'!M207="","-",'Osztályzó ív szób'!M207))</f>
        <v>-</v>
      </c>
      <c r="AA20" s="432" t="str">
        <f t="shared" si="4"/>
        <v>-</v>
      </c>
      <c r="AB20" s="258" t="str">
        <f>IF(B20="--","--",IF('Osztályzó ív szób'!M266="","-",'Osztályzó ív szób'!M266))</f>
        <v>-</v>
      </c>
      <c r="AC20" s="432" t="str">
        <f t="shared" si="5"/>
        <v>-</v>
      </c>
      <c r="AD20" s="257" t="str">
        <f>IF(B20="--","--",IF('Osztályzó ív szób'!M325="","-",'Osztályzó ív szób'!M325))</f>
        <v>-</v>
      </c>
      <c r="AE20" s="253" t="str">
        <f t="shared" si="6"/>
        <v>KJ</v>
      </c>
      <c r="AF20" s="245" t="str">
        <f t="shared" si="7"/>
        <v>kevés a jegy</v>
      </c>
      <c r="AG20" s="215"/>
      <c r="AH20" s="134">
        <f>'Osztályzó ív írásb'!K30+'Osztályzó ív írásb'!K89+'Osztályzó ív írásb'!K148+'Osztályzó ív írásb'!K207+'Osztályzó ív gyak'!K30+'Osztályzó ív gyak'!K89+'Osztályzó ív gyak'!K148+'Osztályzó ív gyak'!K207+'Osztályzó ív gyak'!K266+'Osztályzó ív gyak'!K325+'Osztályzó ív szób'!K30+'Osztályzó ív szób'!K89+'Osztályzó ív szób'!K148+'Osztályzó ív szób'!K207+'Osztályzó ív szób'!K266+'Osztályzó ív szób'!K325</f>
        <v>0</v>
      </c>
      <c r="AJ20" s="327" t="str">
        <f t="shared" si="8"/>
        <v>-</v>
      </c>
      <c r="AK20" s="327" t="e">
        <f t="shared" si="9"/>
        <v>#N/A</v>
      </c>
      <c r="AL20" s="252"/>
      <c r="AR20" s="64" t="str">
        <f>IF('Osztályzó ív írásb'!E30="",0,'Osztályzó ív írásb'!E30)</f>
        <v>--</v>
      </c>
      <c r="AS20" s="248">
        <f t="shared" si="15"/>
        <v>0</v>
      </c>
      <c r="AT20" s="64" t="str">
        <f>IF('Osztályzó ív írásb'!E89="",0,'Osztályzó ív írásb'!E89)</f>
        <v>--</v>
      </c>
      <c r="AU20" s="248">
        <f t="shared" si="10"/>
        <v>0</v>
      </c>
      <c r="AV20" s="64" t="str">
        <f>IF('Osztályzó ív írásb'!E148="",0,'Osztályzó ív írásb'!E148)</f>
        <v>--</v>
      </c>
      <c r="AW20" s="248">
        <f t="shared" si="11"/>
        <v>0</v>
      </c>
      <c r="AX20" s="64" t="str">
        <f>IF('Osztályzó ív írásb'!E207="",0,'Osztályzó ív írásb'!E207)</f>
        <v>--</v>
      </c>
      <c r="AY20" s="249">
        <f t="shared" si="16"/>
        <v>0</v>
      </c>
      <c r="AZ20" s="64">
        <f>IF('Osztályzó ív írásb'!E266="",0,'Osztályzó ív írásb'!E266)</f>
        <v>0</v>
      </c>
      <c r="BA20" s="249">
        <f t="shared" si="17"/>
        <v>0</v>
      </c>
      <c r="BB20" s="64">
        <f t="shared" si="18"/>
        <v>0</v>
      </c>
      <c r="BE20" s="64">
        <f>IF('Osztályzó ív gyak'!G30="",0,'Osztályzó ív gyak'!G30)</f>
        <v>0</v>
      </c>
      <c r="BF20" s="249">
        <f t="shared" si="19"/>
        <v>0</v>
      </c>
      <c r="BG20" s="64">
        <f>IF('Osztályzó ív gyak'!G89="",0,'Osztályzó ív gyak'!G89)</f>
        <v>0</v>
      </c>
      <c r="BH20" s="249">
        <f t="shared" si="20"/>
        <v>0</v>
      </c>
      <c r="BI20" s="64" t="str">
        <f>IF('Osztályzó ív gyak'!G148="",0,'Osztályzó ív gyak'!G148)</f>
        <v>--</v>
      </c>
      <c r="BJ20" s="249">
        <f t="shared" si="21"/>
        <v>0</v>
      </c>
      <c r="BK20" s="64" t="str">
        <f>IF('Osztályzó ív gyak'!G207="",0,'Osztályzó ív gyak'!G207)</f>
        <v>--</v>
      </c>
      <c r="BL20" s="249">
        <f t="shared" si="22"/>
        <v>0</v>
      </c>
      <c r="BM20" s="64" t="str">
        <f>IF('Osztályzó ív gyak'!G266="",0,'Osztályzó ív gyak'!G266)</f>
        <v>--</v>
      </c>
      <c r="BN20" s="249">
        <f t="shared" si="23"/>
        <v>0</v>
      </c>
      <c r="BO20" s="64" t="str">
        <f>IF('Osztályzó ív gyak'!G325="",0,'Osztályzó ív gyak'!G325)</f>
        <v>--</v>
      </c>
      <c r="BP20" s="249">
        <f t="shared" si="24"/>
        <v>0</v>
      </c>
      <c r="BQ20" s="64" t="str">
        <f>IF('Osztályzó ív gyak'!G384="",0,'Osztályzó ív gyak'!G384)</f>
        <v>--</v>
      </c>
      <c r="BR20" s="249">
        <f t="shared" si="25"/>
        <v>0</v>
      </c>
      <c r="BS20" s="250">
        <f t="shared" si="26"/>
        <v>0</v>
      </c>
      <c r="BV20" s="64">
        <f>IF('Osztályzó ív szób'!M30="",0,'Osztályzó ív szób'!M30)</f>
        <v>0</v>
      </c>
      <c r="BW20" s="251">
        <f t="shared" si="27"/>
        <v>0</v>
      </c>
      <c r="BX20" s="64">
        <f>IF('Osztályzó ív szób'!M89="",0,'Osztályzó ív szób'!M89)</f>
        <v>0</v>
      </c>
      <c r="BY20" s="249">
        <f t="shared" si="28"/>
        <v>0</v>
      </c>
      <c r="BZ20" s="64">
        <f>IF('Osztályzó ív szób'!M148="",0,'Osztályzó ív szób'!M148)</f>
        <v>0</v>
      </c>
      <c r="CA20" s="249">
        <f t="shared" si="29"/>
        <v>0</v>
      </c>
      <c r="CB20" s="64">
        <f>IF('Osztályzó ív szób'!M207="",0,'Osztályzó ív szób'!M207)</f>
        <v>0</v>
      </c>
      <c r="CC20" s="249">
        <f t="shared" si="30"/>
        <v>0</v>
      </c>
      <c r="CD20" s="64">
        <f>IF('Osztályzó ív szób'!M266="",0,'Osztályzó ív szób'!M266)</f>
        <v>0</v>
      </c>
      <c r="CE20" s="249">
        <f t="shared" si="31"/>
        <v>0</v>
      </c>
      <c r="CF20" s="64">
        <f>IF('Osztályzó ív szób'!M325="",0,'Osztályzó ív szób'!M325)</f>
        <v>0</v>
      </c>
      <c r="CG20" s="249">
        <f t="shared" si="32"/>
        <v>0</v>
      </c>
      <c r="CH20" s="64">
        <f t="shared" si="33"/>
        <v>0</v>
      </c>
      <c r="CJ20" s="259">
        <f t="shared" si="34"/>
        <v>0</v>
      </c>
      <c r="CN20" s="64" t="str">
        <f>'Osztályzó ív szób'!E30</f>
        <v/>
      </c>
      <c r="CO20" s="64" t="str">
        <f>'Osztályzó ív szób'!G30</f>
        <v/>
      </c>
      <c r="CP20" s="64" t="str">
        <f t="shared" si="35"/>
        <v/>
      </c>
      <c r="CR20" s="194" t="str">
        <f>'Osztályzó ív szób'!E89</f>
        <v/>
      </c>
      <c r="CS20" s="194" t="str">
        <f>'Osztályzó ív szób'!G89</f>
        <v/>
      </c>
      <c r="CT20" s="64" t="str">
        <f t="shared" si="36"/>
        <v/>
      </c>
      <c r="CV20" s="194" t="str">
        <f>'Osztályzó ív szób'!E148</f>
        <v/>
      </c>
      <c r="CW20" s="194" t="str">
        <f>'Osztályzó ív szób'!G148</f>
        <v/>
      </c>
      <c r="CX20" s="64" t="str">
        <f t="shared" si="37"/>
        <v/>
      </c>
      <c r="CZ20" s="194" t="str">
        <f>'Osztályzó ív szób'!E207</f>
        <v>--</v>
      </c>
      <c r="DA20" s="194" t="str">
        <f>'Osztályzó ív szób'!G207</f>
        <v>--</v>
      </c>
      <c r="DB20" s="64" t="str">
        <f t="shared" si="38"/>
        <v/>
      </c>
      <c r="DD20" s="194" t="str">
        <f>'Osztályzó ív szób'!E266</f>
        <v>--</v>
      </c>
      <c r="DE20" s="194" t="str">
        <f>'Osztályzó ív szób'!G266</f>
        <v>--</v>
      </c>
      <c r="DF20" s="64" t="str">
        <f t="shared" si="39"/>
        <v/>
      </c>
      <c r="DH20" s="194" t="str">
        <f>'Osztályzó ív szób'!E325</f>
        <v>--</v>
      </c>
      <c r="DI20" s="194" t="str">
        <f>'Osztályzó ív szób'!G325</f>
        <v>--</v>
      </c>
      <c r="DJ20" s="64" t="str">
        <f t="shared" si="40"/>
        <v/>
      </c>
      <c r="DM20" s="64">
        <f t="shared" si="12"/>
        <v>2</v>
      </c>
      <c r="DQ20" s="194">
        <f t="shared" si="13"/>
        <v>0</v>
      </c>
      <c r="DR20" s="194">
        <f t="shared" si="14"/>
        <v>0</v>
      </c>
      <c r="DS20" s="64">
        <f t="shared" si="52"/>
        <v>0</v>
      </c>
      <c r="DT20" s="194">
        <f>DS20-'Szakképesítés adatai'!Q$54</f>
        <v>0</v>
      </c>
      <c r="DU20" s="194" t="str">
        <f t="shared" si="42"/>
        <v>Jó</v>
      </c>
      <c r="DV20" s="194"/>
      <c r="DW20" s="540">
        <f t="shared" si="43"/>
        <v>0</v>
      </c>
      <c r="DX20" s="540">
        <f t="shared" si="44"/>
        <v>0</v>
      </c>
      <c r="DY20" s="327">
        <f t="shared" si="45"/>
        <v>0</v>
      </c>
      <c r="DZ20" s="327">
        <f>DY20-'Szakképesítés adatai'!Q$41</f>
        <v>-2</v>
      </c>
      <c r="EA20" s="327" t="str">
        <f t="shared" si="46"/>
        <v>Kevés a jegy</v>
      </c>
      <c r="EB20" s="194"/>
      <c r="EC20" s="327">
        <f t="shared" si="47"/>
        <v>0</v>
      </c>
      <c r="ED20" s="327">
        <f t="shared" si="48"/>
        <v>0</v>
      </c>
      <c r="EE20" s="327">
        <f t="shared" si="49"/>
        <v>0</v>
      </c>
      <c r="EF20" s="327">
        <f>EE20-'Szakképesítés adatai'!Q$68</f>
        <v>-3</v>
      </c>
      <c r="EG20" s="327" t="str">
        <f t="shared" si="50"/>
        <v>Kevés a jegy</v>
      </c>
      <c r="EH20" s="194"/>
      <c r="EI20" s="194">
        <f t="shared" si="51"/>
        <v>-5</v>
      </c>
    </row>
    <row r="21" spans="1:139" s="134" customFormat="1" ht="11.1" customHeight="1" x14ac:dyDescent="0.2">
      <c r="A21" s="261" t="str">
        <f>IF(Nevek!E19="","--",CONCATENATE(Nevek!B19,"/",Nevek!C19,"/",Nevek!D19))</f>
        <v>74057/17/2020</v>
      </c>
      <c r="B21" s="244" t="str">
        <f>IF(Nevek!E19="","--",Nevek!E19)</f>
        <v>ö</v>
      </c>
      <c r="C21" s="260" t="str">
        <f>IF('Osztályzó ív írásb'!E31="","-",'Osztályzó ív írásb'!E31)</f>
        <v>--</v>
      </c>
      <c r="D21" s="257" t="str">
        <f>IF('Osztályzó ív írásb'!E90="","-",'Osztályzó ív írásb'!E90)</f>
        <v>--</v>
      </c>
      <c r="E21" s="254" t="str">
        <f>IF('Osztályzó ív gyak'!E31="","-",'Osztályzó ív gyak'!E31)</f>
        <v>-</v>
      </c>
      <c r="F21" s="258" t="str">
        <f>IF('Osztályzó ív gyak'!G31="","-",'Osztályzó ív gyak'!G31)</f>
        <v>-</v>
      </c>
      <c r="G21" s="432" t="str">
        <f>IF('Osztályzó ív gyak'!E90="","-",'Osztályzó ív gyak'!E90)</f>
        <v>-</v>
      </c>
      <c r="H21" s="258" t="str">
        <f>IF('Osztályzó ív gyak'!G90="","-",'Osztályzó ív gyak'!G90)</f>
        <v>-</v>
      </c>
      <c r="I21" s="432" t="str">
        <f>IF('Osztályzó ív gyak'!E149="","-",'Osztályzó ív gyak'!E149)</f>
        <v>--</v>
      </c>
      <c r="J21" s="258" t="str">
        <f>IF('Osztályzó ív gyak'!G149="","-",'Osztályzó ív gyak'!G149)</f>
        <v>--</v>
      </c>
      <c r="K21" s="432" t="str">
        <f>IF('Osztályzó ív gyak'!E208="","-",'Osztályzó ív gyak'!E208)</f>
        <v>--</v>
      </c>
      <c r="L21" s="258" t="str">
        <f>IF('Osztályzó ív gyak'!G208="","-",'Osztályzó ív gyak'!G208)</f>
        <v>--</v>
      </c>
      <c r="M21" s="432" t="str">
        <f>IF('Osztályzó ív gyak'!E267="","-",'Osztályzó ív gyak'!E267)</f>
        <v>--</v>
      </c>
      <c r="N21" s="258" t="str">
        <f>IF('Osztályzó ív gyak'!G267="","-",'Osztályzó ív gyak'!G267)</f>
        <v>--</v>
      </c>
      <c r="O21" s="432" t="str">
        <f>IF('Osztályzó ív gyak'!E326="","-",'Osztályzó ív gyak'!E326)</f>
        <v>--</v>
      </c>
      <c r="P21" s="258" t="str">
        <f>IF('Osztályzó ív gyak'!G326="","-",'Osztályzó ív gyak'!G326)</f>
        <v>--</v>
      </c>
      <c r="Q21" s="537" t="str">
        <f>IF('Osztályzó ív gyak'!E385="","-",'Osztályzó ív gyak'!E385)</f>
        <v>--</v>
      </c>
      <c r="R21" s="257" t="str">
        <f>IF('Osztályzó ív gyak'!G385="","-",'Osztályzó ív gyak'!G385)</f>
        <v>--</v>
      </c>
      <c r="S21" s="254" t="str">
        <f t="shared" si="0"/>
        <v>-</v>
      </c>
      <c r="T21" s="258" t="str">
        <f>IF(B21="--","--",IF('Osztályzó ív szób'!M31="","-",'Osztályzó ív szób'!M31))</f>
        <v>-</v>
      </c>
      <c r="U21" s="432" t="str">
        <f t="shared" si="1"/>
        <v>-</v>
      </c>
      <c r="V21" s="258" t="str">
        <f>IF(B21="--","--",IF('Osztályzó ív szób'!M90="","-",'Osztályzó ív szób'!M90))</f>
        <v>-</v>
      </c>
      <c r="W21" s="432" t="str">
        <f t="shared" si="2"/>
        <v>-</v>
      </c>
      <c r="X21" s="258" t="str">
        <f>IF(B21="--","--",IF('Osztályzó ív szób'!M149="","-",'Osztályzó ív szób'!M149))</f>
        <v>-</v>
      </c>
      <c r="Y21" s="432" t="str">
        <f t="shared" si="3"/>
        <v>-</v>
      </c>
      <c r="Z21" s="258" t="str">
        <f>IF(B21="--","--",IF('Osztályzó ív szób'!M208="","-",'Osztályzó ív szób'!M208))</f>
        <v>-</v>
      </c>
      <c r="AA21" s="432" t="str">
        <f t="shared" si="4"/>
        <v>-</v>
      </c>
      <c r="AB21" s="258" t="str">
        <f>IF(B21="--","--",IF('Osztályzó ív szób'!M267="","-",'Osztályzó ív szób'!M267))</f>
        <v>-</v>
      </c>
      <c r="AC21" s="432" t="str">
        <f t="shared" si="5"/>
        <v>-</v>
      </c>
      <c r="AD21" s="257" t="str">
        <f>IF(B21="--","--",IF('Osztályzó ív szób'!M326="","-",'Osztályzó ív szób'!M326))</f>
        <v>-</v>
      </c>
      <c r="AE21" s="253" t="str">
        <f t="shared" si="6"/>
        <v>KJ</v>
      </c>
      <c r="AF21" s="245" t="str">
        <f t="shared" si="7"/>
        <v>kevés a jegy</v>
      </c>
      <c r="AG21" s="215"/>
      <c r="AH21" s="134">
        <f>'Osztályzó ív írásb'!K31+'Osztályzó ív írásb'!K90+'Osztályzó ív írásb'!K149+'Osztályzó ív írásb'!K208+'Osztályzó ív gyak'!K31+'Osztályzó ív gyak'!K90+'Osztályzó ív gyak'!K149+'Osztályzó ív gyak'!K208+'Osztályzó ív gyak'!K267+'Osztályzó ív gyak'!K326+'Osztályzó ív szób'!K31+'Osztályzó ív szób'!K90+'Osztályzó ív szób'!K149+'Osztályzó ív szób'!K208+'Osztályzó ív szób'!K267+'Osztályzó ív szób'!K326</f>
        <v>0</v>
      </c>
      <c r="AJ21" s="327" t="str">
        <f t="shared" si="8"/>
        <v>-</v>
      </c>
      <c r="AK21" s="327" t="e">
        <f t="shared" si="9"/>
        <v>#N/A</v>
      </c>
      <c r="AL21" s="252"/>
      <c r="AR21" s="64" t="str">
        <f>IF('Osztályzó ív írásb'!E31="",0,'Osztályzó ív írásb'!E31)</f>
        <v>--</v>
      </c>
      <c r="AS21" s="248">
        <f t="shared" si="15"/>
        <v>0</v>
      </c>
      <c r="AT21" s="64" t="str">
        <f>IF('Osztályzó ív írásb'!E90="",0,'Osztályzó ív írásb'!E90)</f>
        <v>--</v>
      </c>
      <c r="AU21" s="248">
        <f t="shared" si="10"/>
        <v>0</v>
      </c>
      <c r="AV21" s="64" t="str">
        <f>IF('Osztályzó ív írásb'!E149="",0,'Osztályzó ív írásb'!E149)</f>
        <v>--</v>
      </c>
      <c r="AW21" s="248">
        <f t="shared" si="11"/>
        <v>0</v>
      </c>
      <c r="AX21" s="64" t="str">
        <f>IF('Osztályzó ív írásb'!E208="",0,'Osztályzó ív írásb'!E208)</f>
        <v>--</v>
      </c>
      <c r="AY21" s="249">
        <f t="shared" si="16"/>
        <v>0</v>
      </c>
      <c r="AZ21" s="64">
        <f>IF('Osztályzó ív írásb'!E267="",0,'Osztályzó ív írásb'!E267)</f>
        <v>0</v>
      </c>
      <c r="BA21" s="249">
        <f t="shared" si="17"/>
        <v>0</v>
      </c>
      <c r="BB21" s="64">
        <f t="shared" si="18"/>
        <v>0</v>
      </c>
      <c r="BE21" s="64">
        <f>IF('Osztályzó ív gyak'!G31="",0,'Osztályzó ív gyak'!G31)</f>
        <v>0</v>
      </c>
      <c r="BF21" s="249">
        <f t="shared" si="19"/>
        <v>0</v>
      </c>
      <c r="BG21" s="64">
        <f>IF('Osztályzó ív gyak'!G90="",0,'Osztályzó ív gyak'!G90)</f>
        <v>0</v>
      </c>
      <c r="BH21" s="249">
        <f t="shared" si="20"/>
        <v>0</v>
      </c>
      <c r="BI21" s="64" t="str">
        <f>IF('Osztályzó ív gyak'!G149="",0,'Osztályzó ív gyak'!G149)</f>
        <v>--</v>
      </c>
      <c r="BJ21" s="249">
        <f t="shared" si="21"/>
        <v>0</v>
      </c>
      <c r="BK21" s="64" t="str">
        <f>IF('Osztályzó ív gyak'!G208="",0,'Osztályzó ív gyak'!G208)</f>
        <v>--</v>
      </c>
      <c r="BL21" s="249">
        <f t="shared" si="22"/>
        <v>0</v>
      </c>
      <c r="BM21" s="64" t="str">
        <f>IF('Osztályzó ív gyak'!G267="",0,'Osztályzó ív gyak'!G267)</f>
        <v>--</v>
      </c>
      <c r="BN21" s="249">
        <f t="shared" si="23"/>
        <v>0</v>
      </c>
      <c r="BO21" s="64" t="str">
        <f>IF('Osztályzó ív gyak'!G326="",0,'Osztályzó ív gyak'!G326)</f>
        <v>--</v>
      </c>
      <c r="BP21" s="249">
        <f t="shared" si="24"/>
        <v>0</v>
      </c>
      <c r="BQ21" s="64" t="str">
        <f>IF('Osztályzó ív gyak'!G385="",0,'Osztályzó ív gyak'!G385)</f>
        <v>--</v>
      </c>
      <c r="BR21" s="249">
        <f t="shared" si="25"/>
        <v>0</v>
      </c>
      <c r="BS21" s="250">
        <f t="shared" si="26"/>
        <v>0</v>
      </c>
      <c r="BV21" s="64">
        <f>IF('Osztályzó ív szób'!M31="",0,'Osztályzó ív szób'!M31)</f>
        <v>0</v>
      </c>
      <c r="BW21" s="251">
        <f t="shared" si="27"/>
        <v>0</v>
      </c>
      <c r="BX21" s="64">
        <f>IF('Osztályzó ív szób'!M90="",0,'Osztályzó ív szób'!M90)</f>
        <v>0</v>
      </c>
      <c r="BY21" s="249">
        <f t="shared" si="28"/>
        <v>0</v>
      </c>
      <c r="BZ21" s="64">
        <f>IF('Osztályzó ív szób'!M149="",0,'Osztályzó ív szób'!M149)</f>
        <v>0</v>
      </c>
      <c r="CA21" s="249">
        <f t="shared" si="29"/>
        <v>0</v>
      </c>
      <c r="CB21" s="64">
        <f>IF('Osztályzó ív szób'!M208="",0,'Osztályzó ív szób'!M208)</f>
        <v>0</v>
      </c>
      <c r="CC21" s="249">
        <f t="shared" si="30"/>
        <v>0</v>
      </c>
      <c r="CD21" s="64">
        <f>IF('Osztályzó ív szób'!M267="",0,'Osztályzó ív szób'!M267)</f>
        <v>0</v>
      </c>
      <c r="CE21" s="249">
        <f t="shared" si="31"/>
        <v>0</v>
      </c>
      <c r="CF21" s="64">
        <f>IF('Osztályzó ív szób'!M326="",0,'Osztályzó ív szób'!M326)</f>
        <v>0</v>
      </c>
      <c r="CG21" s="249">
        <f t="shared" si="32"/>
        <v>0</v>
      </c>
      <c r="CH21" s="64">
        <f t="shared" si="33"/>
        <v>0</v>
      </c>
      <c r="CJ21" s="259">
        <f t="shared" si="34"/>
        <v>0</v>
      </c>
      <c r="CN21" s="64" t="str">
        <f>'Osztályzó ív szób'!E31</f>
        <v/>
      </c>
      <c r="CO21" s="64" t="str">
        <f>'Osztályzó ív szób'!G31</f>
        <v/>
      </c>
      <c r="CP21" s="64" t="str">
        <f t="shared" si="35"/>
        <v/>
      </c>
      <c r="CR21" s="194" t="str">
        <f>'Osztályzó ív szób'!E90</f>
        <v/>
      </c>
      <c r="CS21" s="194" t="str">
        <f>'Osztályzó ív szób'!G90</f>
        <v/>
      </c>
      <c r="CT21" s="64" t="str">
        <f t="shared" si="36"/>
        <v/>
      </c>
      <c r="CV21" s="194" t="str">
        <f>'Osztályzó ív szób'!E149</f>
        <v/>
      </c>
      <c r="CW21" s="194" t="str">
        <f>'Osztályzó ív szób'!G149</f>
        <v/>
      </c>
      <c r="CX21" s="64" t="str">
        <f t="shared" si="37"/>
        <v/>
      </c>
      <c r="CZ21" s="194" t="str">
        <f>'Osztályzó ív szób'!E208</f>
        <v>--</v>
      </c>
      <c r="DA21" s="194" t="str">
        <f>'Osztályzó ív szób'!G208</f>
        <v>--</v>
      </c>
      <c r="DB21" s="64" t="str">
        <f t="shared" si="38"/>
        <v/>
      </c>
      <c r="DD21" s="194" t="str">
        <f>'Osztályzó ív szób'!E267</f>
        <v>--</v>
      </c>
      <c r="DE21" s="194" t="str">
        <f>'Osztályzó ív szób'!G267</f>
        <v>--</v>
      </c>
      <c r="DF21" s="64" t="str">
        <f t="shared" si="39"/>
        <v/>
      </c>
      <c r="DH21" s="194" t="str">
        <f>'Osztályzó ív szób'!E326</f>
        <v>--</v>
      </c>
      <c r="DI21" s="194" t="str">
        <f>'Osztályzó ív szób'!G326</f>
        <v>--</v>
      </c>
      <c r="DJ21" s="64" t="str">
        <f t="shared" si="40"/>
        <v/>
      </c>
      <c r="DM21" s="64">
        <f t="shared" si="12"/>
        <v>2</v>
      </c>
      <c r="DQ21" s="194">
        <f t="shared" si="13"/>
        <v>0</v>
      </c>
      <c r="DR21" s="194">
        <f t="shared" si="14"/>
        <v>0</v>
      </c>
      <c r="DS21" s="64">
        <f t="shared" si="52"/>
        <v>0</v>
      </c>
      <c r="DT21" s="194">
        <f>DS21-'Szakképesítés adatai'!Q$54</f>
        <v>0</v>
      </c>
      <c r="DU21" s="194" t="str">
        <f t="shared" si="42"/>
        <v>Jó</v>
      </c>
      <c r="DV21" s="194"/>
      <c r="DW21" s="540">
        <f t="shared" si="43"/>
        <v>0</v>
      </c>
      <c r="DX21" s="540">
        <f t="shared" si="44"/>
        <v>0</v>
      </c>
      <c r="DY21" s="327">
        <f t="shared" si="45"/>
        <v>0</v>
      </c>
      <c r="DZ21" s="327">
        <f>DY21-'Szakképesítés adatai'!Q$41</f>
        <v>-2</v>
      </c>
      <c r="EA21" s="327" t="str">
        <f t="shared" si="46"/>
        <v>Kevés a jegy</v>
      </c>
      <c r="EB21" s="194"/>
      <c r="EC21" s="327">
        <f t="shared" si="47"/>
        <v>0</v>
      </c>
      <c r="ED21" s="327">
        <f t="shared" si="48"/>
        <v>0</v>
      </c>
      <c r="EE21" s="327">
        <f t="shared" si="49"/>
        <v>0</v>
      </c>
      <c r="EF21" s="327">
        <f>EE21-'Szakképesítés adatai'!Q$68</f>
        <v>-3</v>
      </c>
      <c r="EG21" s="327" t="str">
        <f t="shared" si="50"/>
        <v>Kevés a jegy</v>
      </c>
      <c r="EH21" s="194"/>
      <c r="EI21" s="194">
        <f t="shared" si="51"/>
        <v>-5</v>
      </c>
    </row>
    <row r="22" spans="1:139" s="134" customFormat="1" ht="11.1" customHeight="1" x14ac:dyDescent="0.2">
      <c r="A22" s="261" t="str">
        <f>IF(Nevek!E20="","--",CONCATENATE(Nevek!B20,"/",Nevek!C20,"/",Nevek!D20))</f>
        <v>74057/18/2020</v>
      </c>
      <c r="B22" s="244" t="str">
        <f>IF(Nevek!E20="","--",Nevek!E20)</f>
        <v>ő</v>
      </c>
      <c r="C22" s="260" t="str">
        <f>IF('Osztályzó ív írásb'!E32="","-",'Osztályzó ív írásb'!E32)</f>
        <v>--</v>
      </c>
      <c r="D22" s="257" t="str">
        <f>IF('Osztályzó ív írásb'!E91="","-",'Osztályzó ív írásb'!E91)</f>
        <v>--</v>
      </c>
      <c r="E22" s="254" t="str">
        <f>IF('Osztályzó ív gyak'!E32="","-",'Osztályzó ív gyak'!E32)</f>
        <v>-</v>
      </c>
      <c r="F22" s="258" t="str">
        <f>IF('Osztályzó ív gyak'!G32="","-",'Osztályzó ív gyak'!G32)</f>
        <v>-</v>
      </c>
      <c r="G22" s="432" t="str">
        <f>IF('Osztályzó ív gyak'!E91="","-",'Osztályzó ív gyak'!E91)</f>
        <v>-</v>
      </c>
      <c r="H22" s="258" t="str">
        <f>IF('Osztályzó ív gyak'!G91="","-",'Osztályzó ív gyak'!G91)</f>
        <v>-</v>
      </c>
      <c r="I22" s="432" t="str">
        <f>IF('Osztályzó ív gyak'!E150="","-",'Osztályzó ív gyak'!E150)</f>
        <v>--</v>
      </c>
      <c r="J22" s="258" t="str">
        <f>IF('Osztályzó ív gyak'!G150="","-",'Osztályzó ív gyak'!G150)</f>
        <v>--</v>
      </c>
      <c r="K22" s="432" t="str">
        <f>IF('Osztályzó ív gyak'!E209="","-",'Osztályzó ív gyak'!E209)</f>
        <v>--</v>
      </c>
      <c r="L22" s="258" t="str">
        <f>IF('Osztályzó ív gyak'!G209="","-",'Osztályzó ív gyak'!G209)</f>
        <v>--</v>
      </c>
      <c r="M22" s="432" t="str">
        <f>IF('Osztályzó ív gyak'!E268="","-",'Osztályzó ív gyak'!E268)</f>
        <v>--</v>
      </c>
      <c r="N22" s="258" t="str">
        <f>IF('Osztályzó ív gyak'!G268="","-",'Osztályzó ív gyak'!G268)</f>
        <v>--</v>
      </c>
      <c r="O22" s="432" t="str">
        <f>IF('Osztályzó ív gyak'!E327="","-",'Osztályzó ív gyak'!E327)</f>
        <v>--</v>
      </c>
      <c r="P22" s="258" t="str">
        <f>IF('Osztályzó ív gyak'!G327="","-",'Osztályzó ív gyak'!G327)</f>
        <v>--</v>
      </c>
      <c r="Q22" s="537" t="str">
        <f>IF('Osztályzó ív gyak'!E386="","-",'Osztályzó ív gyak'!E386)</f>
        <v>--</v>
      </c>
      <c r="R22" s="257" t="str">
        <f>IF('Osztályzó ív gyak'!G386="","-",'Osztályzó ív gyak'!G386)</f>
        <v>--</v>
      </c>
      <c r="S22" s="254" t="str">
        <f t="shared" si="0"/>
        <v>-</v>
      </c>
      <c r="T22" s="258" t="str">
        <f>IF(B22="--","--",IF('Osztályzó ív szób'!M32="","-",'Osztályzó ív szób'!M32))</f>
        <v>-</v>
      </c>
      <c r="U22" s="432" t="str">
        <f t="shared" si="1"/>
        <v>-</v>
      </c>
      <c r="V22" s="258" t="str">
        <f>IF(B22="--","--",IF('Osztályzó ív szób'!M91="","-",'Osztályzó ív szób'!M91))</f>
        <v>-</v>
      </c>
      <c r="W22" s="432" t="str">
        <f t="shared" si="2"/>
        <v>-</v>
      </c>
      <c r="X22" s="258" t="str">
        <f>IF(B22="--","--",IF('Osztályzó ív szób'!M150="","-",'Osztályzó ív szób'!M150))</f>
        <v>-</v>
      </c>
      <c r="Y22" s="432" t="str">
        <f t="shared" si="3"/>
        <v>-</v>
      </c>
      <c r="Z22" s="258" t="str">
        <f>IF(B22="--","--",IF('Osztályzó ív szób'!M209="","-",'Osztályzó ív szób'!M209))</f>
        <v>-</v>
      </c>
      <c r="AA22" s="432" t="str">
        <f t="shared" si="4"/>
        <v>-</v>
      </c>
      <c r="AB22" s="258" t="str">
        <f>IF(B22="--","--",IF('Osztályzó ív szób'!M268="","-",'Osztályzó ív szób'!M268))</f>
        <v>-</v>
      </c>
      <c r="AC22" s="432" t="str">
        <f t="shared" si="5"/>
        <v>-</v>
      </c>
      <c r="AD22" s="257" t="str">
        <f>IF(B22="--","--",IF('Osztályzó ív szób'!M327="","-",'Osztályzó ív szób'!M327))</f>
        <v>-</v>
      </c>
      <c r="AE22" s="253" t="str">
        <f t="shared" si="6"/>
        <v>KJ</v>
      </c>
      <c r="AF22" s="245" t="str">
        <f t="shared" si="7"/>
        <v>kevés a jegy</v>
      </c>
      <c r="AG22" s="215"/>
      <c r="AH22" s="134">
        <f>'Osztályzó ív írásb'!K32+'Osztályzó ív írásb'!K91+'Osztályzó ív írásb'!K150+'Osztályzó ív írásb'!K209+'Osztályzó ív gyak'!K32+'Osztályzó ív gyak'!K91+'Osztályzó ív gyak'!K150+'Osztályzó ív gyak'!K209+'Osztályzó ív gyak'!K268+'Osztályzó ív gyak'!K327+'Osztályzó ív szób'!K32+'Osztályzó ív szób'!K91+'Osztályzó ív szób'!K150+'Osztályzó ív szób'!K209+'Osztályzó ív szób'!K268+'Osztályzó ív szób'!K327</f>
        <v>0</v>
      </c>
      <c r="AJ22" s="327" t="str">
        <f t="shared" si="8"/>
        <v>-</v>
      </c>
      <c r="AK22" s="327" t="e">
        <f t="shared" si="9"/>
        <v>#N/A</v>
      </c>
      <c r="AL22" s="252"/>
      <c r="AR22" s="64" t="str">
        <f>IF('Osztályzó ív írásb'!E32="",0,'Osztályzó ív írásb'!E32)</f>
        <v>--</v>
      </c>
      <c r="AS22" s="248">
        <f t="shared" si="15"/>
        <v>0</v>
      </c>
      <c r="AT22" s="64" t="str">
        <f>IF('Osztályzó ív írásb'!E91="",0,'Osztályzó ív írásb'!E91)</f>
        <v>--</v>
      </c>
      <c r="AU22" s="248">
        <f t="shared" si="10"/>
        <v>0</v>
      </c>
      <c r="AV22" s="64" t="str">
        <f>IF('Osztályzó ív írásb'!E150="",0,'Osztályzó ív írásb'!E150)</f>
        <v>--</v>
      </c>
      <c r="AW22" s="248">
        <f t="shared" si="11"/>
        <v>0</v>
      </c>
      <c r="AX22" s="64" t="str">
        <f>IF('Osztályzó ív írásb'!E209="",0,'Osztályzó ív írásb'!E209)</f>
        <v>--</v>
      </c>
      <c r="AY22" s="249">
        <f t="shared" si="16"/>
        <v>0</v>
      </c>
      <c r="AZ22" s="64">
        <f>IF('Osztályzó ív írásb'!E268="",0,'Osztályzó ív írásb'!E268)</f>
        <v>0</v>
      </c>
      <c r="BA22" s="249">
        <f t="shared" si="17"/>
        <v>0</v>
      </c>
      <c r="BB22" s="64">
        <f t="shared" si="18"/>
        <v>0</v>
      </c>
      <c r="BE22" s="64">
        <f>IF('Osztályzó ív gyak'!G32="",0,'Osztályzó ív gyak'!G32)</f>
        <v>0</v>
      </c>
      <c r="BF22" s="249">
        <f t="shared" si="19"/>
        <v>0</v>
      </c>
      <c r="BG22" s="64">
        <f>IF('Osztályzó ív gyak'!G91="",0,'Osztályzó ív gyak'!G91)</f>
        <v>0</v>
      </c>
      <c r="BH22" s="249">
        <f t="shared" si="20"/>
        <v>0</v>
      </c>
      <c r="BI22" s="64" t="str">
        <f>IF('Osztályzó ív gyak'!G150="",0,'Osztályzó ív gyak'!G150)</f>
        <v>--</v>
      </c>
      <c r="BJ22" s="249">
        <f t="shared" si="21"/>
        <v>0</v>
      </c>
      <c r="BK22" s="64" t="str">
        <f>IF('Osztályzó ív gyak'!G209="",0,'Osztályzó ív gyak'!G209)</f>
        <v>--</v>
      </c>
      <c r="BL22" s="249">
        <f t="shared" si="22"/>
        <v>0</v>
      </c>
      <c r="BM22" s="64" t="str">
        <f>IF('Osztályzó ív gyak'!G268="",0,'Osztályzó ív gyak'!G268)</f>
        <v>--</v>
      </c>
      <c r="BN22" s="249">
        <f t="shared" si="23"/>
        <v>0</v>
      </c>
      <c r="BO22" s="64" t="str">
        <f>IF('Osztályzó ív gyak'!G327="",0,'Osztályzó ív gyak'!G327)</f>
        <v>--</v>
      </c>
      <c r="BP22" s="249">
        <f t="shared" si="24"/>
        <v>0</v>
      </c>
      <c r="BQ22" s="64" t="str">
        <f>IF('Osztályzó ív gyak'!G386="",0,'Osztályzó ív gyak'!G386)</f>
        <v>--</v>
      </c>
      <c r="BR22" s="249">
        <f t="shared" si="25"/>
        <v>0</v>
      </c>
      <c r="BS22" s="250">
        <f t="shared" si="26"/>
        <v>0</v>
      </c>
      <c r="BV22" s="64">
        <f>IF('Osztályzó ív szób'!M32="",0,'Osztályzó ív szób'!M32)</f>
        <v>0</v>
      </c>
      <c r="BW22" s="251">
        <f t="shared" si="27"/>
        <v>0</v>
      </c>
      <c r="BX22" s="64">
        <f>IF('Osztályzó ív szób'!M91="",0,'Osztályzó ív szób'!M91)</f>
        <v>0</v>
      </c>
      <c r="BY22" s="249">
        <f t="shared" si="28"/>
        <v>0</v>
      </c>
      <c r="BZ22" s="64">
        <f>IF('Osztályzó ív szób'!M150="",0,'Osztályzó ív szób'!M150)</f>
        <v>0</v>
      </c>
      <c r="CA22" s="249">
        <f t="shared" si="29"/>
        <v>0</v>
      </c>
      <c r="CB22" s="64">
        <f>IF('Osztályzó ív szób'!M209="",0,'Osztályzó ív szób'!M209)</f>
        <v>0</v>
      </c>
      <c r="CC22" s="249">
        <f t="shared" si="30"/>
        <v>0</v>
      </c>
      <c r="CD22" s="64">
        <f>IF('Osztályzó ív szób'!M268="",0,'Osztályzó ív szób'!M268)</f>
        <v>0</v>
      </c>
      <c r="CE22" s="249">
        <f t="shared" si="31"/>
        <v>0</v>
      </c>
      <c r="CF22" s="64">
        <f>IF('Osztályzó ív szób'!M327="",0,'Osztályzó ív szób'!M327)</f>
        <v>0</v>
      </c>
      <c r="CG22" s="249">
        <f t="shared" si="32"/>
        <v>0</v>
      </c>
      <c r="CH22" s="64">
        <f t="shared" si="33"/>
        <v>0</v>
      </c>
      <c r="CJ22" s="259">
        <f t="shared" si="34"/>
        <v>0</v>
      </c>
      <c r="CN22" s="64" t="str">
        <f>'Osztályzó ív szób'!E32</f>
        <v/>
      </c>
      <c r="CO22" s="64" t="str">
        <f>'Osztályzó ív szób'!G32</f>
        <v/>
      </c>
      <c r="CP22" s="64" t="str">
        <f t="shared" si="35"/>
        <v/>
      </c>
      <c r="CR22" s="194" t="str">
        <f>'Osztályzó ív szób'!E91</f>
        <v/>
      </c>
      <c r="CS22" s="194" t="str">
        <f>'Osztályzó ív szób'!G91</f>
        <v/>
      </c>
      <c r="CT22" s="64" t="str">
        <f t="shared" si="36"/>
        <v/>
      </c>
      <c r="CV22" s="194" t="str">
        <f>'Osztályzó ív szób'!E150</f>
        <v/>
      </c>
      <c r="CW22" s="194" t="str">
        <f>'Osztályzó ív szób'!G150</f>
        <v/>
      </c>
      <c r="CX22" s="64" t="str">
        <f t="shared" si="37"/>
        <v/>
      </c>
      <c r="CZ22" s="194" t="str">
        <f>'Osztályzó ív szób'!E209</f>
        <v>--</v>
      </c>
      <c r="DA22" s="194" t="str">
        <f>'Osztályzó ív szób'!G209</f>
        <v>--</v>
      </c>
      <c r="DB22" s="64" t="str">
        <f t="shared" si="38"/>
        <v/>
      </c>
      <c r="DD22" s="194" t="str">
        <f>'Osztályzó ív szób'!E268</f>
        <v>--</v>
      </c>
      <c r="DE22" s="194" t="str">
        <f>'Osztályzó ív szób'!G268</f>
        <v>--</v>
      </c>
      <c r="DF22" s="64" t="str">
        <f t="shared" si="39"/>
        <v/>
      </c>
      <c r="DH22" s="194" t="str">
        <f>'Osztályzó ív szób'!E327</f>
        <v>--</v>
      </c>
      <c r="DI22" s="194" t="str">
        <f>'Osztályzó ív szób'!G327</f>
        <v>--</v>
      </c>
      <c r="DJ22" s="64" t="str">
        <f t="shared" si="40"/>
        <v/>
      </c>
      <c r="DM22" s="64">
        <f t="shared" si="12"/>
        <v>2</v>
      </c>
      <c r="DQ22" s="194">
        <f t="shared" si="13"/>
        <v>0</v>
      </c>
      <c r="DR22" s="194">
        <f t="shared" si="14"/>
        <v>0</v>
      </c>
      <c r="DS22" s="64">
        <f t="shared" si="52"/>
        <v>0</v>
      </c>
      <c r="DT22" s="194">
        <f>DS22-'Szakképesítés adatai'!Q$54</f>
        <v>0</v>
      </c>
      <c r="DU22" s="194" t="str">
        <f t="shared" si="42"/>
        <v>Jó</v>
      </c>
      <c r="DV22" s="194"/>
      <c r="DW22" s="540">
        <f t="shared" si="43"/>
        <v>0</v>
      </c>
      <c r="DX22" s="540">
        <f t="shared" si="44"/>
        <v>0</v>
      </c>
      <c r="DY22" s="327">
        <f t="shared" si="45"/>
        <v>0</v>
      </c>
      <c r="DZ22" s="327">
        <f>DY22-'Szakképesítés adatai'!Q$41</f>
        <v>-2</v>
      </c>
      <c r="EA22" s="327" t="str">
        <f t="shared" si="46"/>
        <v>Kevés a jegy</v>
      </c>
      <c r="EB22" s="194"/>
      <c r="EC22" s="327">
        <f t="shared" si="47"/>
        <v>0</v>
      </c>
      <c r="ED22" s="327">
        <f t="shared" si="48"/>
        <v>0</v>
      </c>
      <c r="EE22" s="327">
        <f t="shared" si="49"/>
        <v>0</v>
      </c>
      <c r="EF22" s="327">
        <f>EE22-'Szakképesítés adatai'!Q$68</f>
        <v>-3</v>
      </c>
      <c r="EG22" s="327" t="str">
        <f t="shared" si="50"/>
        <v>Kevés a jegy</v>
      </c>
      <c r="EH22" s="194"/>
      <c r="EI22" s="194">
        <f t="shared" si="51"/>
        <v>-5</v>
      </c>
    </row>
    <row r="23" spans="1:139" s="134" customFormat="1" ht="11.1" customHeight="1" x14ac:dyDescent="0.2">
      <c r="A23" s="261" t="str">
        <f>IF(Nevek!E21="","--",CONCATENATE(Nevek!B21,"/",Nevek!C21,"/",Nevek!D21))</f>
        <v>74057/19/2020</v>
      </c>
      <c r="B23" s="244" t="str">
        <f>IF(Nevek!E21="","--",Nevek!E21)</f>
        <v>p</v>
      </c>
      <c r="C23" s="260" t="str">
        <f>IF('Osztályzó ív írásb'!E33="","-",'Osztályzó ív írásb'!E33)</f>
        <v>--</v>
      </c>
      <c r="D23" s="257" t="str">
        <f>IF('Osztályzó ív írásb'!E92="","-",'Osztályzó ív írásb'!E92)</f>
        <v>--</v>
      </c>
      <c r="E23" s="254" t="str">
        <f>IF('Osztályzó ív gyak'!E33="","-",'Osztályzó ív gyak'!E33)</f>
        <v>-</v>
      </c>
      <c r="F23" s="258" t="str">
        <f>IF('Osztályzó ív gyak'!G33="","-",'Osztályzó ív gyak'!G33)</f>
        <v>-</v>
      </c>
      <c r="G23" s="432" t="str">
        <f>IF('Osztályzó ív gyak'!E92="","-",'Osztályzó ív gyak'!E92)</f>
        <v>-</v>
      </c>
      <c r="H23" s="258" t="str">
        <f>IF('Osztályzó ív gyak'!G92="","-",'Osztályzó ív gyak'!G92)</f>
        <v>-</v>
      </c>
      <c r="I23" s="432" t="str">
        <f>IF('Osztályzó ív gyak'!E151="","-",'Osztályzó ív gyak'!E151)</f>
        <v>--</v>
      </c>
      <c r="J23" s="258" t="str">
        <f>IF('Osztályzó ív gyak'!G151="","-",'Osztályzó ív gyak'!G151)</f>
        <v>--</v>
      </c>
      <c r="K23" s="432" t="str">
        <f>IF('Osztályzó ív gyak'!E210="","-",'Osztályzó ív gyak'!E210)</f>
        <v>--</v>
      </c>
      <c r="L23" s="258" t="str">
        <f>IF('Osztályzó ív gyak'!G210="","-",'Osztályzó ív gyak'!G210)</f>
        <v>--</v>
      </c>
      <c r="M23" s="432" t="str">
        <f>IF('Osztályzó ív gyak'!E269="","-",'Osztályzó ív gyak'!E269)</f>
        <v>--</v>
      </c>
      <c r="N23" s="258" t="str">
        <f>IF('Osztályzó ív gyak'!G269="","-",'Osztályzó ív gyak'!G269)</f>
        <v>--</v>
      </c>
      <c r="O23" s="432" t="str">
        <f>IF('Osztályzó ív gyak'!E328="","-",'Osztályzó ív gyak'!E328)</f>
        <v>--</v>
      </c>
      <c r="P23" s="258" t="str">
        <f>IF('Osztályzó ív gyak'!G328="","-",'Osztályzó ív gyak'!G328)</f>
        <v>--</v>
      </c>
      <c r="Q23" s="537" t="str">
        <f>IF('Osztályzó ív gyak'!E387="","-",'Osztályzó ív gyak'!E387)</f>
        <v>--</v>
      </c>
      <c r="R23" s="257" t="str">
        <f>IF('Osztályzó ív gyak'!G387="","-",'Osztályzó ív gyak'!G387)</f>
        <v>--</v>
      </c>
      <c r="S23" s="254" t="str">
        <f t="shared" si="0"/>
        <v>-</v>
      </c>
      <c r="T23" s="258" t="str">
        <f>IF(B23="--","--",IF('Osztályzó ív szób'!M33="","-",'Osztályzó ív szób'!M33))</f>
        <v>-</v>
      </c>
      <c r="U23" s="432" t="str">
        <f t="shared" si="1"/>
        <v>-</v>
      </c>
      <c r="V23" s="258" t="str">
        <f>IF(B23="--","--",IF('Osztályzó ív szób'!M92="","-",'Osztályzó ív szób'!M92))</f>
        <v>-</v>
      </c>
      <c r="W23" s="432" t="str">
        <f t="shared" si="2"/>
        <v>-</v>
      </c>
      <c r="X23" s="258" t="str">
        <f>IF(B23="--","--",IF('Osztályzó ív szób'!M151="","-",'Osztályzó ív szób'!M151))</f>
        <v>-</v>
      </c>
      <c r="Y23" s="432" t="str">
        <f t="shared" si="3"/>
        <v>-</v>
      </c>
      <c r="Z23" s="258" t="str">
        <f>IF(B23="--","--",IF('Osztályzó ív szób'!M210="","-",'Osztályzó ív szób'!M210))</f>
        <v>-</v>
      </c>
      <c r="AA23" s="432" t="str">
        <f t="shared" si="4"/>
        <v>-</v>
      </c>
      <c r="AB23" s="258" t="str">
        <f>IF(B23="--","--",IF('Osztályzó ív szób'!M269="","-",'Osztályzó ív szób'!M269))</f>
        <v>-</v>
      </c>
      <c r="AC23" s="432" t="str">
        <f t="shared" si="5"/>
        <v>-</v>
      </c>
      <c r="AD23" s="257" t="str">
        <f>IF(B23="--","--",IF('Osztályzó ív szób'!M328="","-",'Osztályzó ív szób'!M328))</f>
        <v>-</v>
      </c>
      <c r="AE23" s="253" t="str">
        <f t="shared" si="6"/>
        <v>KJ</v>
      </c>
      <c r="AF23" s="245" t="str">
        <f t="shared" si="7"/>
        <v>kevés a jegy</v>
      </c>
      <c r="AG23" s="215"/>
      <c r="AH23" s="134">
        <f>'Osztályzó ív írásb'!K33+'Osztályzó ív írásb'!K92+'Osztályzó ív írásb'!K151+'Osztályzó ív írásb'!K210+'Osztályzó ív gyak'!K33+'Osztályzó ív gyak'!K92+'Osztályzó ív gyak'!K151+'Osztályzó ív gyak'!K210+'Osztályzó ív gyak'!K269+'Osztályzó ív gyak'!K328+'Osztályzó ív szób'!K33+'Osztályzó ív szób'!K92+'Osztályzó ív szób'!K151+'Osztályzó ív szób'!K210+'Osztályzó ív szób'!K269+'Osztályzó ív szób'!K328</f>
        <v>0</v>
      </c>
      <c r="AJ23" s="327" t="str">
        <f t="shared" si="8"/>
        <v>-</v>
      </c>
      <c r="AK23" s="327" t="e">
        <f t="shared" si="9"/>
        <v>#N/A</v>
      </c>
      <c r="AL23" s="252"/>
      <c r="AR23" s="64" t="str">
        <f>IF('Osztályzó ív írásb'!E33="",0,'Osztályzó ív írásb'!E33)</f>
        <v>--</v>
      </c>
      <c r="AS23" s="248">
        <f t="shared" si="15"/>
        <v>0</v>
      </c>
      <c r="AT23" s="64" t="str">
        <f>IF('Osztályzó ív írásb'!E92="",0,'Osztályzó ív írásb'!E92)</f>
        <v>--</v>
      </c>
      <c r="AU23" s="248">
        <f t="shared" si="10"/>
        <v>0</v>
      </c>
      <c r="AV23" s="64" t="str">
        <f>IF('Osztályzó ív írásb'!E151="",0,'Osztályzó ív írásb'!E151)</f>
        <v>--</v>
      </c>
      <c r="AW23" s="248">
        <f t="shared" si="11"/>
        <v>0</v>
      </c>
      <c r="AX23" s="64" t="str">
        <f>IF('Osztályzó ív írásb'!E210="",0,'Osztályzó ív írásb'!E210)</f>
        <v>--</v>
      </c>
      <c r="AY23" s="249">
        <f t="shared" si="16"/>
        <v>0</v>
      </c>
      <c r="AZ23" s="64">
        <f>IF('Osztályzó ív írásb'!E269="",0,'Osztályzó ív írásb'!E269)</f>
        <v>0</v>
      </c>
      <c r="BA23" s="249">
        <f t="shared" si="17"/>
        <v>0</v>
      </c>
      <c r="BB23" s="64">
        <f t="shared" si="18"/>
        <v>0</v>
      </c>
      <c r="BE23" s="64">
        <f>IF('Osztályzó ív gyak'!G33="",0,'Osztályzó ív gyak'!G33)</f>
        <v>0</v>
      </c>
      <c r="BF23" s="249">
        <f t="shared" si="19"/>
        <v>0</v>
      </c>
      <c r="BG23" s="64">
        <f>IF('Osztályzó ív gyak'!G92="",0,'Osztályzó ív gyak'!G92)</f>
        <v>0</v>
      </c>
      <c r="BH23" s="249">
        <f t="shared" si="20"/>
        <v>0</v>
      </c>
      <c r="BI23" s="64" t="str">
        <f>IF('Osztályzó ív gyak'!G151="",0,'Osztályzó ív gyak'!G151)</f>
        <v>--</v>
      </c>
      <c r="BJ23" s="249">
        <f t="shared" si="21"/>
        <v>0</v>
      </c>
      <c r="BK23" s="64" t="str">
        <f>IF('Osztályzó ív gyak'!G210="",0,'Osztályzó ív gyak'!G210)</f>
        <v>--</v>
      </c>
      <c r="BL23" s="249">
        <f t="shared" si="22"/>
        <v>0</v>
      </c>
      <c r="BM23" s="64" t="str">
        <f>IF('Osztályzó ív gyak'!G269="",0,'Osztályzó ív gyak'!G269)</f>
        <v>--</v>
      </c>
      <c r="BN23" s="249">
        <f t="shared" si="23"/>
        <v>0</v>
      </c>
      <c r="BO23" s="64" t="str">
        <f>IF('Osztályzó ív gyak'!G328="",0,'Osztályzó ív gyak'!G328)</f>
        <v>--</v>
      </c>
      <c r="BP23" s="249">
        <f t="shared" si="24"/>
        <v>0</v>
      </c>
      <c r="BQ23" s="64" t="str">
        <f>IF('Osztályzó ív gyak'!G387="",0,'Osztályzó ív gyak'!G387)</f>
        <v>--</v>
      </c>
      <c r="BR23" s="249">
        <f t="shared" si="25"/>
        <v>0</v>
      </c>
      <c r="BS23" s="250">
        <f t="shared" si="26"/>
        <v>0</v>
      </c>
      <c r="BV23" s="64">
        <f>IF('Osztályzó ív szób'!M33="",0,'Osztályzó ív szób'!M33)</f>
        <v>0</v>
      </c>
      <c r="BW23" s="251">
        <f t="shared" si="27"/>
        <v>0</v>
      </c>
      <c r="BX23" s="64">
        <f>IF('Osztályzó ív szób'!M92="",0,'Osztályzó ív szób'!M92)</f>
        <v>0</v>
      </c>
      <c r="BY23" s="249">
        <f t="shared" si="28"/>
        <v>0</v>
      </c>
      <c r="BZ23" s="64">
        <f>IF('Osztályzó ív szób'!M151="",0,'Osztályzó ív szób'!M151)</f>
        <v>0</v>
      </c>
      <c r="CA23" s="249">
        <f t="shared" si="29"/>
        <v>0</v>
      </c>
      <c r="CB23" s="64">
        <f>IF('Osztályzó ív szób'!M210="",0,'Osztályzó ív szób'!M210)</f>
        <v>0</v>
      </c>
      <c r="CC23" s="249">
        <f t="shared" si="30"/>
        <v>0</v>
      </c>
      <c r="CD23" s="64">
        <f>IF('Osztályzó ív szób'!M269="",0,'Osztályzó ív szób'!M269)</f>
        <v>0</v>
      </c>
      <c r="CE23" s="249">
        <f t="shared" si="31"/>
        <v>0</v>
      </c>
      <c r="CF23" s="64">
        <f>IF('Osztályzó ív szób'!M328="",0,'Osztályzó ív szób'!M328)</f>
        <v>0</v>
      </c>
      <c r="CG23" s="249">
        <f t="shared" si="32"/>
        <v>0</v>
      </c>
      <c r="CH23" s="64">
        <f t="shared" si="33"/>
        <v>0</v>
      </c>
      <c r="CJ23" s="259">
        <f t="shared" si="34"/>
        <v>0</v>
      </c>
      <c r="CN23" s="64" t="str">
        <f>'Osztályzó ív szób'!E33</f>
        <v/>
      </c>
      <c r="CO23" s="64" t="str">
        <f>'Osztályzó ív szób'!G33</f>
        <v/>
      </c>
      <c r="CP23" s="64" t="str">
        <f t="shared" si="35"/>
        <v/>
      </c>
      <c r="CR23" s="194" t="str">
        <f>'Osztályzó ív szób'!E92</f>
        <v/>
      </c>
      <c r="CS23" s="194" t="str">
        <f>'Osztályzó ív szób'!G92</f>
        <v/>
      </c>
      <c r="CT23" s="64" t="str">
        <f t="shared" si="36"/>
        <v/>
      </c>
      <c r="CV23" s="194" t="str">
        <f>'Osztályzó ív szób'!E151</f>
        <v/>
      </c>
      <c r="CW23" s="194" t="str">
        <f>'Osztályzó ív szób'!G151</f>
        <v/>
      </c>
      <c r="CX23" s="64" t="str">
        <f t="shared" si="37"/>
        <v/>
      </c>
      <c r="CZ23" s="194" t="str">
        <f>'Osztályzó ív szób'!E210</f>
        <v>--</v>
      </c>
      <c r="DA23" s="194" t="str">
        <f>'Osztályzó ív szób'!G210</f>
        <v>--</v>
      </c>
      <c r="DB23" s="64" t="str">
        <f t="shared" si="38"/>
        <v/>
      </c>
      <c r="DD23" s="194" t="str">
        <f>'Osztályzó ív szób'!E269</f>
        <v>--</v>
      </c>
      <c r="DE23" s="194" t="str">
        <f>'Osztályzó ív szób'!G269</f>
        <v>--</v>
      </c>
      <c r="DF23" s="64" t="str">
        <f t="shared" si="39"/>
        <v/>
      </c>
      <c r="DH23" s="194" t="str">
        <f>'Osztályzó ív szób'!E328</f>
        <v>--</v>
      </c>
      <c r="DI23" s="194" t="str">
        <f>'Osztályzó ív szób'!G328</f>
        <v>--</v>
      </c>
      <c r="DJ23" s="64" t="str">
        <f t="shared" si="40"/>
        <v/>
      </c>
      <c r="DM23" s="64">
        <f t="shared" si="12"/>
        <v>2</v>
      </c>
      <c r="DQ23" s="194">
        <f t="shared" si="13"/>
        <v>0</v>
      </c>
      <c r="DR23" s="194">
        <f t="shared" si="14"/>
        <v>0</v>
      </c>
      <c r="DS23" s="64">
        <f t="shared" si="52"/>
        <v>0</v>
      </c>
      <c r="DT23" s="194">
        <f>DS23-'Szakképesítés adatai'!Q$54</f>
        <v>0</v>
      </c>
      <c r="DU23" s="194" t="str">
        <f t="shared" si="42"/>
        <v>Jó</v>
      </c>
      <c r="DV23" s="194"/>
      <c r="DW23" s="540">
        <f t="shared" si="43"/>
        <v>0</v>
      </c>
      <c r="DX23" s="540">
        <f t="shared" si="44"/>
        <v>0</v>
      </c>
      <c r="DY23" s="327">
        <f t="shared" si="45"/>
        <v>0</v>
      </c>
      <c r="DZ23" s="327">
        <f>DY23-'Szakképesítés adatai'!Q$41</f>
        <v>-2</v>
      </c>
      <c r="EA23" s="327" t="str">
        <f t="shared" si="46"/>
        <v>Kevés a jegy</v>
      </c>
      <c r="EB23" s="194"/>
      <c r="EC23" s="327">
        <f t="shared" si="47"/>
        <v>0</v>
      </c>
      <c r="ED23" s="327">
        <f t="shared" si="48"/>
        <v>0</v>
      </c>
      <c r="EE23" s="327">
        <f t="shared" si="49"/>
        <v>0</v>
      </c>
      <c r="EF23" s="327">
        <f>EE23-'Szakképesítés adatai'!Q$68</f>
        <v>-3</v>
      </c>
      <c r="EG23" s="327" t="str">
        <f t="shared" si="50"/>
        <v>Kevés a jegy</v>
      </c>
      <c r="EH23" s="194"/>
      <c r="EI23" s="194">
        <f t="shared" si="51"/>
        <v>-5</v>
      </c>
    </row>
    <row r="24" spans="1:139" s="134" customFormat="1" ht="11.1" customHeight="1" x14ac:dyDescent="0.2">
      <c r="A24" s="261" t="str">
        <f>IF(Nevek!E22="","--",CONCATENATE(Nevek!B22,"/",Nevek!C22,"/",Nevek!D22))</f>
        <v>74057/20/2020</v>
      </c>
      <c r="B24" s="244" t="str">
        <f>IF(Nevek!E22="","--",Nevek!E22)</f>
        <v>q</v>
      </c>
      <c r="C24" s="260" t="str">
        <f>IF('Osztályzó ív írásb'!E34="","-",'Osztályzó ív írásb'!E34)</f>
        <v>--</v>
      </c>
      <c r="D24" s="257" t="str">
        <f>IF('Osztályzó ív írásb'!E93="","-",'Osztályzó ív írásb'!E93)</f>
        <v>--</v>
      </c>
      <c r="E24" s="254" t="str">
        <f>IF('Osztályzó ív gyak'!E34="","-",'Osztályzó ív gyak'!E34)</f>
        <v>-</v>
      </c>
      <c r="F24" s="258" t="str">
        <f>IF('Osztályzó ív gyak'!G34="","-",'Osztályzó ív gyak'!G34)</f>
        <v>-</v>
      </c>
      <c r="G24" s="432" t="str">
        <f>IF('Osztályzó ív gyak'!E93="","-",'Osztályzó ív gyak'!E93)</f>
        <v>-</v>
      </c>
      <c r="H24" s="258" t="str">
        <f>IF('Osztályzó ív gyak'!G93="","-",'Osztályzó ív gyak'!G93)</f>
        <v>-</v>
      </c>
      <c r="I24" s="432" t="str">
        <f>IF('Osztályzó ív gyak'!E152="","-",'Osztályzó ív gyak'!E152)</f>
        <v>--</v>
      </c>
      <c r="J24" s="258" t="str">
        <f>IF('Osztályzó ív gyak'!G152="","-",'Osztályzó ív gyak'!G152)</f>
        <v>--</v>
      </c>
      <c r="K24" s="432" t="str">
        <f>IF('Osztályzó ív gyak'!E211="","-",'Osztályzó ív gyak'!E211)</f>
        <v>--</v>
      </c>
      <c r="L24" s="258" t="str">
        <f>IF('Osztályzó ív gyak'!G211="","-",'Osztályzó ív gyak'!G211)</f>
        <v>--</v>
      </c>
      <c r="M24" s="432" t="str">
        <f>IF('Osztályzó ív gyak'!E270="","-",'Osztályzó ív gyak'!E270)</f>
        <v>--</v>
      </c>
      <c r="N24" s="258" t="str">
        <f>IF('Osztályzó ív gyak'!G270="","-",'Osztályzó ív gyak'!G270)</f>
        <v>--</v>
      </c>
      <c r="O24" s="432" t="str">
        <f>IF('Osztályzó ív gyak'!E329="","-",'Osztályzó ív gyak'!E329)</f>
        <v>--</v>
      </c>
      <c r="P24" s="258" t="str">
        <f>IF('Osztályzó ív gyak'!G329="","-",'Osztályzó ív gyak'!G329)</f>
        <v>--</v>
      </c>
      <c r="Q24" s="537" t="str">
        <f>IF('Osztályzó ív gyak'!E388="","-",'Osztályzó ív gyak'!E388)</f>
        <v>--</v>
      </c>
      <c r="R24" s="257" t="str">
        <f>IF('Osztályzó ív gyak'!G388="","-",'Osztályzó ív gyak'!G388)</f>
        <v>--</v>
      </c>
      <c r="S24" s="254" t="str">
        <f t="shared" si="0"/>
        <v>-</v>
      </c>
      <c r="T24" s="258" t="str">
        <f>IF(B24="--","--",IF('Osztályzó ív szób'!M34="","-",'Osztályzó ív szób'!M34))</f>
        <v>-</v>
      </c>
      <c r="U24" s="432" t="str">
        <f t="shared" si="1"/>
        <v>-</v>
      </c>
      <c r="V24" s="258" t="str">
        <f>IF(B24="--","--",IF('Osztályzó ív szób'!M93="","-",'Osztályzó ív szób'!M93))</f>
        <v>-</v>
      </c>
      <c r="W24" s="432" t="str">
        <f t="shared" si="2"/>
        <v>-</v>
      </c>
      <c r="X24" s="258" t="str">
        <f>IF(B24="--","--",IF('Osztályzó ív szób'!M152="","-",'Osztályzó ív szób'!M152))</f>
        <v>-</v>
      </c>
      <c r="Y24" s="432" t="str">
        <f t="shared" si="3"/>
        <v>-</v>
      </c>
      <c r="Z24" s="258" t="str">
        <f>IF(B24="--","--",IF('Osztályzó ív szób'!M211="","-",'Osztályzó ív szób'!M211))</f>
        <v>-</v>
      </c>
      <c r="AA24" s="432" t="str">
        <f t="shared" si="4"/>
        <v>-</v>
      </c>
      <c r="AB24" s="258" t="str">
        <f>IF(B24="--","--",IF('Osztályzó ív szób'!M270="","-",'Osztályzó ív szób'!M270))</f>
        <v>-</v>
      </c>
      <c r="AC24" s="432" t="str">
        <f t="shared" si="5"/>
        <v>-</v>
      </c>
      <c r="AD24" s="257" t="str">
        <f>IF(B24="--","--",IF('Osztályzó ív szób'!M329="","-",'Osztályzó ív szób'!M329))</f>
        <v>-</v>
      </c>
      <c r="AE24" s="253" t="str">
        <f t="shared" si="6"/>
        <v>KJ</v>
      </c>
      <c r="AF24" s="245" t="str">
        <f t="shared" si="7"/>
        <v>kevés a jegy</v>
      </c>
      <c r="AG24" s="215"/>
      <c r="AH24" s="134">
        <f>'Osztályzó ív írásb'!K34+'Osztályzó ív írásb'!K93+'Osztályzó ív írásb'!K152+'Osztályzó ív írásb'!K211+'Osztályzó ív gyak'!K34+'Osztályzó ív gyak'!K93+'Osztályzó ív gyak'!K152+'Osztályzó ív gyak'!K211+'Osztályzó ív gyak'!K270+'Osztályzó ív gyak'!K329+'Osztályzó ív szób'!K34+'Osztályzó ív szób'!K93+'Osztályzó ív szób'!K152+'Osztályzó ív szób'!K211+'Osztályzó ív szób'!K270+'Osztályzó ív szób'!K329</f>
        <v>0</v>
      </c>
      <c r="AJ24" s="327" t="str">
        <f t="shared" si="8"/>
        <v>-</v>
      </c>
      <c r="AK24" s="327" t="e">
        <f t="shared" si="9"/>
        <v>#N/A</v>
      </c>
      <c r="AL24" s="252"/>
      <c r="AR24" s="64" t="str">
        <f>IF('Osztályzó ív írásb'!E34="",0,'Osztályzó ív írásb'!E34)</f>
        <v>--</v>
      </c>
      <c r="AS24" s="248">
        <f t="shared" si="15"/>
        <v>0</v>
      </c>
      <c r="AT24" s="64" t="str">
        <f>IF('Osztályzó ív írásb'!E93="",0,'Osztályzó ív írásb'!E93)</f>
        <v>--</v>
      </c>
      <c r="AU24" s="248">
        <f t="shared" si="10"/>
        <v>0</v>
      </c>
      <c r="AV24" s="64" t="str">
        <f>IF('Osztályzó ív írásb'!E152="",0,'Osztályzó ív írásb'!E152)</f>
        <v>--</v>
      </c>
      <c r="AW24" s="248">
        <f t="shared" si="11"/>
        <v>0</v>
      </c>
      <c r="AX24" s="64" t="str">
        <f>IF('Osztályzó ív írásb'!E211="",0,'Osztályzó ív írásb'!E211)</f>
        <v>--</v>
      </c>
      <c r="AY24" s="249">
        <f t="shared" si="16"/>
        <v>0</v>
      </c>
      <c r="AZ24" s="64">
        <f>IF('Osztályzó ív írásb'!E270="",0,'Osztályzó ív írásb'!E270)</f>
        <v>0</v>
      </c>
      <c r="BA24" s="249">
        <f t="shared" si="17"/>
        <v>0</v>
      </c>
      <c r="BB24" s="64">
        <f t="shared" si="18"/>
        <v>0</v>
      </c>
      <c r="BE24" s="64">
        <f>IF('Osztályzó ív gyak'!G34="",0,'Osztályzó ív gyak'!G34)</f>
        <v>0</v>
      </c>
      <c r="BF24" s="249">
        <f t="shared" si="19"/>
        <v>0</v>
      </c>
      <c r="BG24" s="64">
        <f>IF('Osztályzó ív gyak'!G93="",0,'Osztályzó ív gyak'!G93)</f>
        <v>0</v>
      </c>
      <c r="BH24" s="249">
        <f t="shared" si="20"/>
        <v>0</v>
      </c>
      <c r="BI24" s="64" t="str">
        <f>IF('Osztályzó ív gyak'!G152="",0,'Osztályzó ív gyak'!G152)</f>
        <v>--</v>
      </c>
      <c r="BJ24" s="249">
        <f t="shared" si="21"/>
        <v>0</v>
      </c>
      <c r="BK24" s="64" t="str">
        <f>IF('Osztályzó ív gyak'!G211="",0,'Osztályzó ív gyak'!G211)</f>
        <v>--</v>
      </c>
      <c r="BL24" s="249">
        <f t="shared" si="22"/>
        <v>0</v>
      </c>
      <c r="BM24" s="64" t="str">
        <f>IF('Osztályzó ív gyak'!G270="",0,'Osztályzó ív gyak'!G270)</f>
        <v>--</v>
      </c>
      <c r="BN24" s="249">
        <f t="shared" si="23"/>
        <v>0</v>
      </c>
      <c r="BO24" s="64" t="str">
        <f>IF('Osztályzó ív gyak'!G329="",0,'Osztályzó ív gyak'!G329)</f>
        <v>--</v>
      </c>
      <c r="BP24" s="249">
        <f t="shared" si="24"/>
        <v>0</v>
      </c>
      <c r="BQ24" s="64" t="str">
        <f>IF('Osztályzó ív gyak'!G388="",0,'Osztályzó ív gyak'!G388)</f>
        <v>--</v>
      </c>
      <c r="BR24" s="249">
        <f t="shared" si="25"/>
        <v>0</v>
      </c>
      <c r="BS24" s="250">
        <f t="shared" si="26"/>
        <v>0</v>
      </c>
      <c r="BV24" s="64">
        <f>IF('Osztályzó ív szób'!M34="",0,'Osztályzó ív szób'!M34)</f>
        <v>0</v>
      </c>
      <c r="BW24" s="251">
        <f t="shared" si="27"/>
        <v>0</v>
      </c>
      <c r="BX24" s="64">
        <f>IF('Osztályzó ív szób'!M93="",0,'Osztályzó ív szób'!M93)</f>
        <v>0</v>
      </c>
      <c r="BY24" s="249">
        <f t="shared" si="28"/>
        <v>0</v>
      </c>
      <c r="BZ24" s="64">
        <f>IF('Osztályzó ív szób'!M152="",0,'Osztályzó ív szób'!M152)</f>
        <v>0</v>
      </c>
      <c r="CA24" s="249">
        <f t="shared" si="29"/>
        <v>0</v>
      </c>
      <c r="CB24" s="64">
        <f>IF('Osztályzó ív szób'!M211="",0,'Osztályzó ív szób'!M211)</f>
        <v>0</v>
      </c>
      <c r="CC24" s="249">
        <f t="shared" si="30"/>
        <v>0</v>
      </c>
      <c r="CD24" s="64">
        <f>IF('Osztályzó ív szób'!M270="",0,'Osztályzó ív szób'!M270)</f>
        <v>0</v>
      </c>
      <c r="CE24" s="249">
        <f t="shared" si="31"/>
        <v>0</v>
      </c>
      <c r="CF24" s="64">
        <f>IF('Osztályzó ív szób'!M329="",0,'Osztályzó ív szób'!M329)</f>
        <v>0</v>
      </c>
      <c r="CG24" s="249">
        <f t="shared" si="32"/>
        <v>0</v>
      </c>
      <c r="CH24" s="64">
        <f t="shared" si="33"/>
        <v>0</v>
      </c>
      <c r="CJ24" s="259">
        <f t="shared" si="34"/>
        <v>0</v>
      </c>
      <c r="CN24" s="64" t="str">
        <f>'Osztályzó ív szób'!E34</f>
        <v/>
      </c>
      <c r="CO24" s="64" t="str">
        <f>'Osztályzó ív szób'!G34</f>
        <v/>
      </c>
      <c r="CP24" s="64" t="str">
        <f t="shared" si="35"/>
        <v/>
      </c>
      <c r="CR24" s="194" t="str">
        <f>'Osztályzó ív szób'!E93</f>
        <v/>
      </c>
      <c r="CS24" s="194" t="str">
        <f>'Osztályzó ív szób'!G93</f>
        <v/>
      </c>
      <c r="CT24" s="64" t="str">
        <f t="shared" si="36"/>
        <v/>
      </c>
      <c r="CV24" s="194" t="str">
        <f>'Osztályzó ív szób'!E152</f>
        <v/>
      </c>
      <c r="CW24" s="194" t="str">
        <f>'Osztályzó ív szób'!G152</f>
        <v/>
      </c>
      <c r="CX24" s="64" t="str">
        <f t="shared" si="37"/>
        <v/>
      </c>
      <c r="CZ24" s="194" t="str">
        <f>'Osztályzó ív szób'!E211</f>
        <v>--</v>
      </c>
      <c r="DA24" s="194" t="str">
        <f>'Osztályzó ív szób'!G211</f>
        <v>--</v>
      </c>
      <c r="DB24" s="64" t="str">
        <f t="shared" si="38"/>
        <v/>
      </c>
      <c r="DD24" s="194" t="str">
        <f>'Osztályzó ív szób'!E270</f>
        <v>--</v>
      </c>
      <c r="DE24" s="194" t="str">
        <f>'Osztályzó ív szób'!G270</f>
        <v>--</v>
      </c>
      <c r="DF24" s="64" t="str">
        <f t="shared" si="39"/>
        <v/>
      </c>
      <c r="DH24" s="194" t="str">
        <f>'Osztályzó ív szób'!E329</f>
        <v>--</v>
      </c>
      <c r="DI24" s="194" t="str">
        <f>'Osztályzó ív szób'!G329</f>
        <v>--</v>
      </c>
      <c r="DJ24" s="64" t="str">
        <f t="shared" si="40"/>
        <v/>
      </c>
      <c r="DM24" s="64">
        <f t="shared" si="12"/>
        <v>2</v>
      </c>
      <c r="DQ24" s="194">
        <f t="shared" si="13"/>
        <v>0</v>
      </c>
      <c r="DR24" s="194">
        <f t="shared" si="14"/>
        <v>0</v>
      </c>
      <c r="DS24" s="64">
        <f t="shared" si="52"/>
        <v>0</v>
      </c>
      <c r="DT24" s="194">
        <f>DS24-'Szakképesítés adatai'!Q$54</f>
        <v>0</v>
      </c>
      <c r="DU24" s="194" t="str">
        <f t="shared" si="42"/>
        <v>Jó</v>
      </c>
      <c r="DV24" s="194"/>
      <c r="DW24" s="540">
        <f t="shared" si="43"/>
        <v>0</v>
      </c>
      <c r="DX24" s="540">
        <f t="shared" si="44"/>
        <v>0</v>
      </c>
      <c r="DY24" s="327">
        <f t="shared" si="45"/>
        <v>0</v>
      </c>
      <c r="DZ24" s="327">
        <f>DY24-'Szakképesítés adatai'!Q$41</f>
        <v>-2</v>
      </c>
      <c r="EA24" s="327" t="str">
        <f t="shared" si="46"/>
        <v>Kevés a jegy</v>
      </c>
      <c r="EB24" s="194"/>
      <c r="EC24" s="327">
        <f t="shared" si="47"/>
        <v>0</v>
      </c>
      <c r="ED24" s="327">
        <f t="shared" si="48"/>
        <v>0</v>
      </c>
      <c r="EE24" s="327">
        <f t="shared" si="49"/>
        <v>0</v>
      </c>
      <c r="EF24" s="327">
        <f>EE24-'Szakképesítés adatai'!Q$68</f>
        <v>-3</v>
      </c>
      <c r="EG24" s="327" t="str">
        <f t="shared" si="50"/>
        <v>Kevés a jegy</v>
      </c>
      <c r="EH24" s="194"/>
      <c r="EI24" s="194">
        <f t="shared" si="51"/>
        <v>-5</v>
      </c>
    </row>
    <row r="25" spans="1:139" s="134" customFormat="1" ht="11.1" customHeight="1" x14ac:dyDescent="0.2">
      <c r="A25" s="261" t="str">
        <f>IF(Nevek!E23="","--",CONCATENATE(Nevek!B23,"/",Nevek!C23,"/",Nevek!D23))</f>
        <v>74057/21/2020</v>
      </c>
      <c r="B25" s="244" t="str">
        <f>IF(Nevek!E23="","--",Nevek!E23)</f>
        <v>r</v>
      </c>
      <c r="C25" s="260" t="str">
        <f>IF('Osztályzó ív írásb'!E35="","-",'Osztályzó ív írásb'!E35)</f>
        <v>--</v>
      </c>
      <c r="D25" s="257" t="str">
        <f>IF('Osztályzó ív írásb'!E94="","-",'Osztályzó ív írásb'!E94)</f>
        <v>--</v>
      </c>
      <c r="E25" s="254" t="str">
        <f>IF('Osztályzó ív gyak'!E35="","-",'Osztályzó ív gyak'!E35)</f>
        <v>-</v>
      </c>
      <c r="F25" s="258" t="str">
        <f>IF('Osztályzó ív gyak'!G35="","-",'Osztályzó ív gyak'!G35)</f>
        <v>-</v>
      </c>
      <c r="G25" s="432" t="str">
        <f>IF('Osztályzó ív gyak'!E94="","-",'Osztályzó ív gyak'!E94)</f>
        <v>-</v>
      </c>
      <c r="H25" s="258" t="str">
        <f>IF('Osztályzó ív gyak'!G94="","-",'Osztályzó ív gyak'!G94)</f>
        <v>-</v>
      </c>
      <c r="I25" s="432" t="str">
        <f>IF('Osztályzó ív gyak'!E153="","-",'Osztályzó ív gyak'!E153)</f>
        <v>--</v>
      </c>
      <c r="J25" s="258" t="str">
        <f>IF('Osztályzó ív gyak'!G153="","-",'Osztályzó ív gyak'!G153)</f>
        <v>--</v>
      </c>
      <c r="K25" s="432" t="str">
        <f>IF('Osztályzó ív gyak'!E212="","-",'Osztályzó ív gyak'!E212)</f>
        <v>--</v>
      </c>
      <c r="L25" s="258" t="str">
        <f>IF('Osztályzó ív gyak'!G212="","-",'Osztályzó ív gyak'!G212)</f>
        <v>--</v>
      </c>
      <c r="M25" s="432" t="str">
        <f>IF('Osztályzó ív gyak'!E271="","-",'Osztályzó ív gyak'!E271)</f>
        <v>--</v>
      </c>
      <c r="N25" s="258" t="str">
        <f>IF('Osztályzó ív gyak'!G271="","-",'Osztályzó ív gyak'!G271)</f>
        <v>--</v>
      </c>
      <c r="O25" s="432" t="str">
        <f>IF('Osztályzó ív gyak'!E330="","-",'Osztályzó ív gyak'!E330)</f>
        <v>--</v>
      </c>
      <c r="P25" s="258" t="str">
        <f>IF('Osztályzó ív gyak'!G330="","-",'Osztályzó ív gyak'!G330)</f>
        <v>--</v>
      </c>
      <c r="Q25" s="537" t="str">
        <f>IF('Osztályzó ív gyak'!E389="","-",'Osztályzó ív gyak'!E389)</f>
        <v>--</v>
      </c>
      <c r="R25" s="257" t="str">
        <f>IF('Osztályzó ív gyak'!G389="","-",'Osztályzó ív gyak'!G389)</f>
        <v>--</v>
      </c>
      <c r="S25" s="254" t="str">
        <f t="shared" si="0"/>
        <v>-</v>
      </c>
      <c r="T25" s="258" t="str">
        <f>IF(B25="--","--",IF('Osztályzó ív szób'!M35="","-",'Osztályzó ív szób'!M35))</f>
        <v>-</v>
      </c>
      <c r="U25" s="432" t="str">
        <f t="shared" si="1"/>
        <v>-</v>
      </c>
      <c r="V25" s="258" t="str">
        <f>IF(B25="--","--",IF('Osztályzó ív szób'!M94="","-",'Osztályzó ív szób'!M94))</f>
        <v>-</v>
      </c>
      <c r="W25" s="432" t="str">
        <f t="shared" si="2"/>
        <v>-</v>
      </c>
      <c r="X25" s="258" t="str">
        <f>IF(B25="--","--",IF('Osztályzó ív szób'!M153="","-",'Osztályzó ív szób'!M153))</f>
        <v>-</v>
      </c>
      <c r="Y25" s="432" t="str">
        <f t="shared" si="3"/>
        <v>-</v>
      </c>
      <c r="Z25" s="258" t="str">
        <f>IF(B25="--","--",IF('Osztályzó ív szób'!M212="","-",'Osztályzó ív szób'!M212))</f>
        <v>-</v>
      </c>
      <c r="AA25" s="432" t="str">
        <f t="shared" si="4"/>
        <v>-</v>
      </c>
      <c r="AB25" s="258" t="str">
        <f>IF(B25="--","--",IF('Osztályzó ív szób'!M271="","-",'Osztályzó ív szób'!M271))</f>
        <v>-</v>
      </c>
      <c r="AC25" s="432" t="str">
        <f t="shared" si="5"/>
        <v>-</v>
      </c>
      <c r="AD25" s="257" t="str">
        <f>IF(B25="--","--",IF('Osztályzó ív szób'!M330="","-",'Osztályzó ív szób'!M330))</f>
        <v>-</v>
      </c>
      <c r="AE25" s="253" t="str">
        <f t="shared" si="6"/>
        <v>KJ</v>
      </c>
      <c r="AF25" s="245" t="str">
        <f t="shared" si="7"/>
        <v>kevés a jegy</v>
      </c>
      <c r="AG25" s="215"/>
      <c r="AH25" s="134">
        <f>'Osztályzó ív írásb'!K35+'Osztályzó ív írásb'!K94+'Osztályzó ív írásb'!K153+'Osztályzó ív írásb'!K212+'Osztályzó ív gyak'!K35+'Osztályzó ív gyak'!K94+'Osztályzó ív gyak'!K153+'Osztályzó ív gyak'!K212+'Osztályzó ív gyak'!K271+'Osztályzó ív gyak'!K330+'Osztályzó ív szób'!K35+'Osztályzó ív szób'!K94+'Osztályzó ív szób'!K153+'Osztályzó ív szób'!K212+'Osztályzó ív szób'!K271+'Osztályzó ív szób'!K330</f>
        <v>0</v>
      </c>
      <c r="AJ25" s="327" t="str">
        <f t="shared" si="8"/>
        <v>-</v>
      </c>
      <c r="AK25" s="327" t="e">
        <f t="shared" si="9"/>
        <v>#N/A</v>
      </c>
      <c r="AL25" s="252"/>
      <c r="AR25" s="64" t="str">
        <f>IF('Osztályzó ív írásb'!E35="",0,'Osztályzó ív írásb'!E35)</f>
        <v>--</v>
      </c>
      <c r="AS25" s="248">
        <f t="shared" si="15"/>
        <v>0</v>
      </c>
      <c r="AT25" s="64" t="str">
        <f>IF('Osztályzó ív írásb'!E94="",0,'Osztályzó ív írásb'!E94)</f>
        <v>--</v>
      </c>
      <c r="AU25" s="248">
        <f t="shared" si="10"/>
        <v>0</v>
      </c>
      <c r="AV25" s="64" t="str">
        <f>IF('Osztályzó ív írásb'!E153="",0,'Osztályzó ív írásb'!E153)</f>
        <v>--</v>
      </c>
      <c r="AW25" s="248">
        <f t="shared" si="11"/>
        <v>0</v>
      </c>
      <c r="AX25" s="64" t="str">
        <f>IF('Osztályzó ív írásb'!E212="",0,'Osztályzó ív írásb'!E212)</f>
        <v>--</v>
      </c>
      <c r="AY25" s="249">
        <f t="shared" si="16"/>
        <v>0</v>
      </c>
      <c r="AZ25" s="64">
        <f>IF('Osztályzó ív írásb'!E271="",0,'Osztályzó ív írásb'!E271)</f>
        <v>0</v>
      </c>
      <c r="BA25" s="249">
        <f t="shared" si="17"/>
        <v>0</v>
      </c>
      <c r="BB25" s="64">
        <f t="shared" si="18"/>
        <v>0</v>
      </c>
      <c r="BE25" s="64">
        <f>IF('Osztályzó ív gyak'!G35="",0,'Osztályzó ív gyak'!G35)</f>
        <v>0</v>
      </c>
      <c r="BF25" s="249">
        <f t="shared" si="19"/>
        <v>0</v>
      </c>
      <c r="BG25" s="64">
        <f>IF('Osztályzó ív gyak'!G94="",0,'Osztályzó ív gyak'!G94)</f>
        <v>0</v>
      </c>
      <c r="BH25" s="249">
        <f t="shared" si="20"/>
        <v>0</v>
      </c>
      <c r="BI25" s="64" t="str">
        <f>IF('Osztályzó ív gyak'!G153="",0,'Osztályzó ív gyak'!G153)</f>
        <v>--</v>
      </c>
      <c r="BJ25" s="249">
        <f t="shared" si="21"/>
        <v>0</v>
      </c>
      <c r="BK25" s="64" t="str">
        <f>IF('Osztályzó ív gyak'!G212="",0,'Osztályzó ív gyak'!G212)</f>
        <v>--</v>
      </c>
      <c r="BL25" s="249">
        <f t="shared" si="22"/>
        <v>0</v>
      </c>
      <c r="BM25" s="64" t="str">
        <f>IF('Osztályzó ív gyak'!G271="",0,'Osztályzó ív gyak'!G271)</f>
        <v>--</v>
      </c>
      <c r="BN25" s="249">
        <f t="shared" si="23"/>
        <v>0</v>
      </c>
      <c r="BO25" s="64" t="str">
        <f>IF('Osztályzó ív gyak'!G330="",0,'Osztályzó ív gyak'!G330)</f>
        <v>--</v>
      </c>
      <c r="BP25" s="249">
        <f t="shared" si="24"/>
        <v>0</v>
      </c>
      <c r="BQ25" s="64" t="str">
        <f>IF('Osztályzó ív gyak'!G389="",0,'Osztályzó ív gyak'!G389)</f>
        <v>--</v>
      </c>
      <c r="BR25" s="249">
        <f t="shared" si="25"/>
        <v>0</v>
      </c>
      <c r="BS25" s="250">
        <f t="shared" si="26"/>
        <v>0</v>
      </c>
      <c r="BV25" s="64">
        <f>IF('Osztályzó ív szób'!M35="",0,'Osztályzó ív szób'!M35)</f>
        <v>0</v>
      </c>
      <c r="BW25" s="251">
        <f t="shared" si="27"/>
        <v>0</v>
      </c>
      <c r="BX25" s="64">
        <f>IF('Osztályzó ív szób'!M94="",0,'Osztályzó ív szób'!M94)</f>
        <v>0</v>
      </c>
      <c r="BY25" s="249">
        <f t="shared" si="28"/>
        <v>0</v>
      </c>
      <c r="BZ25" s="64">
        <f>IF('Osztályzó ív szób'!M153="",0,'Osztályzó ív szób'!M153)</f>
        <v>0</v>
      </c>
      <c r="CA25" s="249">
        <f t="shared" si="29"/>
        <v>0</v>
      </c>
      <c r="CB25" s="64">
        <f>IF('Osztályzó ív szób'!M212="",0,'Osztályzó ív szób'!M212)</f>
        <v>0</v>
      </c>
      <c r="CC25" s="249">
        <f t="shared" si="30"/>
        <v>0</v>
      </c>
      <c r="CD25" s="64">
        <f>IF('Osztályzó ív szób'!M271="",0,'Osztályzó ív szób'!M271)</f>
        <v>0</v>
      </c>
      <c r="CE25" s="249">
        <f t="shared" si="31"/>
        <v>0</v>
      </c>
      <c r="CF25" s="64">
        <f>IF('Osztályzó ív szób'!M330="",0,'Osztályzó ív szób'!M330)</f>
        <v>0</v>
      </c>
      <c r="CG25" s="249">
        <f t="shared" si="32"/>
        <v>0</v>
      </c>
      <c r="CH25" s="64">
        <f t="shared" si="33"/>
        <v>0</v>
      </c>
      <c r="CJ25" s="259">
        <f t="shared" si="34"/>
        <v>0</v>
      </c>
      <c r="CN25" s="64" t="str">
        <f>'Osztályzó ív szób'!E35</f>
        <v/>
      </c>
      <c r="CO25" s="64" t="str">
        <f>'Osztályzó ív szób'!G35</f>
        <v/>
      </c>
      <c r="CP25" s="64" t="str">
        <f t="shared" si="35"/>
        <v/>
      </c>
      <c r="CR25" s="194" t="str">
        <f>'Osztályzó ív szób'!E94</f>
        <v/>
      </c>
      <c r="CS25" s="194" t="str">
        <f>'Osztályzó ív szób'!G94</f>
        <v/>
      </c>
      <c r="CT25" s="64" t="str">
        <f t="shared" si="36"/>
        <v/>
      </c>
      <c r="CV25" s="194" t="str">
        <f>'Osztályzó ív szób'!E153</f>
        <v/>
      </c>
      <c r="CW25" s="194" t="str">
        <f>'Osztályzó ív szób'!G153</f>
        <v/>
      </c>
      <c r="CX25" s="64" t="str">
        <f t="shared" si="37"/>
        <v/>
      </c>
      <c r="CZ25" s="194" t="str">
        <f>'Osztályzó ív szób'!E212</f>
        <v>--</v>
      </c>
      <c r="DA25" s="194" t="str">
        <f>'Osztályzó ív szób'!G212</f>
        <v>--</v>
      </c>
      <c r="DB25" s="64" t="str">
        <f t="shared" si="38"/>
        <v/>
      </c>
      <c r="DD25" s="194" t="str">
        <f>'Osztályzó ív szób'!E271</f>
        <v>--</v>
      </c>
      <c r="DE25" s="194" t="str">
        <f>'Osztályzó ív szób'!G271</f>
        <v>--</v>
      </c>
      <c r="DF25" s="64" t="str">
        <f t="shared" si="39"/>
        <v/>
      </c>
      <c r="DH25" s="194" t="str">
        <f>'Osztályzó ív szób'!E330</f>
        <v>--</v>
      </c>
      <c r="DI25" s="194" t="str">
        <f>'Osztályzó ív szób'!G330</f>
        <v>--</v>
      </c>
      <c r="DJ25" s="64" t="str">
        <f t="shared" si="40"/>
        <v/>
      </c>
      <c r="DM25" s="64">
        <f t="shared" si="12"/>
        <v>2</v>
      </c>
      <c r="DQ25" s="194">
        <f t="shared" si="13"/>
        <v>0</v>
      </c>
      <c r="DR25" s="194">
        <f t="shared" si="14"/>
        <v>0</v>
      </c>
      <c r="DS25" s="64">
        <f t="shared" si="52"/>
        <v>0</v>
      </c>
      <c r="DT25" s="194">
        <f>DS25-'Szakképesítés adatai'!Q$54</f>
        <v>0</v>
      </c>
      <c r="DU25" s="194" t="str">
        <f t="shared" si="42"/>
        <v>Jó</v>
      </c>
      <c r="DV25" s="194"/>
      <c r="DW25" s="540">
        <f t="shared" si="43"/>
        <v>0</v>
      </c>
      <c r="DX25" s="540">
        <f t="shared" si="44"/>
        <v>0</v>
      </c>
      <c r="DY25" s="327">
        <f t="shared" si="45"/>
        <v>0</v>
      </c>
      <c r="DZ25" s="327">
        <f>DY25-'Szakképesítés adatai'!Q$41</f>
        <v>-2</v>
      </c>
      <c r="EA25" s="327" t="str">
        <f t="shared" si="46"/>
        <v>Kevés a jegy</v>
      </c>
      <c r="EB25" s="194"/>
      <c r="EC25" s="327">
        <f t="shared" si="47"/>
        <v>0</v>
      </c>
      <c r="ED25" s="327">
        <f t="shared" si="48"/>
        <v>0</v>
      </c>
      <c r="EE25" s="327">
        <f t="shared" si="49"/>
        <v>0</v>
      </c>
      <c r="EF25" s="327">
        <f>EE25-'Szakképesítés adatai'!Q$68</f>
        <v>-3</v>
      </c>
      <c r="EG25" s="327" t="str">
        <f t="shared" si="50"/>
        <v>Kevés a jegy</v>
      </c>
      <c r="EH25" s="194"/>
      <c r="EI25" s="194">
        <f t="shared" si="51"/>
        <v>-5</v>
      </c>
    </row>
    <row r="26" spans="1:139" s="134" customFormat="1" ht="11.1" customHeight="1" x14ac:dyDescent="0.2">
      <c r="A26" s="261" t="str">
        <f>IF(Nevek!E24="","--",CONCATENATE(Nevek!B24,"/",Nevek!C24,"/",Nevek!D24))</f>
        <v>74057/22/2020</v>
      </c>
      <c r="B26" s="244" t="str">
        <f>IF(Nevek!E24="","--",Nevek!E24)</f>
        <v>s</v>
      </c>
      <c r="C26" s="260" t="str">
        <f>IF('Osztályzó ív írásb'!E36="","-",'Osztályzó ív írásb'!E36)</f>
        <v>--</v>
      </c>
      <c r="D26" s="257" t="str">
        <f>IF('Osztályzó ív írásb'!E95="","-",'Osztályzó ív írásb'!E95)</f>
        <v>--</v>
      </c>
      <c r="E26" s="254" t="str">
        <f>IF('Osztályzó ív gyak'!E36="","-",'Osztályzó ív gyak'!E36)</f>
        <v>-</v>
      </c>
      <c r="F26" s="258" t="str">
        <f>IF('Osztályzó ív gyak'!G36="","-",'Osztályzó ív gyak'!G36)</f>
        <v>-</v>
      </c>
      <c r="G26" s="432" t="str">
        <f>IF('Osztályzó ív gyak'!E95="","-",'Osztályzó ív gyak'!E95)</f>
        <v>-</v>
      </c>
      <c r="H26" s="258" t="str">
        <f>IF('Osztályzó ív gyak'!G95="","-",'Osztályzó ív gyak'!G95)</f>
        <v>-</v>
      </c>
      <c r="I26" s="432" t="str">
        <f>IF('Osztályzó ív gyak'!E154="","-",'Osztályzó ív gyak'!E154)</f>
        <v>--</v>
      </c>
      <c r="J26" s="258" t="str">
        <f>IF('Osztályzó ív gyak'!G154="","-",'Osztályzó ív gyak'!G154)</f>
        <v>--</v>
      </c>
      <c r="K26" s="432" t="str">
        <f>IF('Osztályzó ív gyak'!E213="","-",'Osztályzó ív gyak'!E213)</f>
        <v>--</v>
      </c>
      <c r="L26" s="258" t="str">
        <f>IF('Osztályzó ív gyak'!G213="","-",'Osztályzó ív gyak'!G213)</f>
        <v>--</v>
      </c>
      <c r="M26" s="432" t="str">
        <f>IF('Osztályzó ív gyak'!E272="","-",'Osztályzó ív gyak'!E272)</f>
        <v>--</v>
      </c>
      <c r="N26" s="258" t="str">
        <f>IF('Osztályzó ív gyak'!G272="","-",'Osztályzó ív gyak'!G272)</f>
        <v>--</v>
      </c>
      <c r="O26" s="432" t="str">
        <f>IF('Osztályzó ív gyak'!E331="","-",'Osztályzó ív gyak'!E331)</f>
        <v>--</v>
      </c>
      <c r="P26" s="258" t="str">
        <f>IF('Osztályzó ív gyak'!G331="","-",'Osztályzó ív gyak'!G331)</f>
        <v>--</v>
      </c>
      <c r="Q26" s="537" t="str">
        <f>IF('Osztályzó ív gyak'!E390="","-",'Osztályzó ív gyak'!E390)</f>
        <v>--</v>
      </c>
      <c r="R26" s="257" t="str">
        <f>IF('Osztályzó ív gyak'!G390="","-",'Osztályzó ív gyak'!G390)</f>
        <v>--</v>
      </c>
      <c r="S26" s="254" t="str">
        <f t="shared" si="0"/>
        <v>-</v>
      </c>
      <c r="T26" s="258" t="str">
        <f>IF(B26="--","--",IF('Osztályzó ív szób'!M36="","-",'Osztályzó ív szób'!M36))</f>
        <v>-</v>
      </c>
      <c r="U26" s="432" t="str">
        <f t="shared" si="1"/>
        <v>-</v>
      </c>
      <c r="V26" s="258" t="str">
        <f>IF(B26="--","--",IF('Osztályzó ív szób'!M95="","-",'Osztályzó ív szób'!M95))</f>
        <v>-</v>
      </c>
      <c r="W26" s="432" t="str">
        <f t="shared" si="2"/>
        <v>-</v>
      </c>
      <c r="X26" s="258" t="str">
        <f>IF(B26="--","--",IF('Osztályzó ív szób'!M154="","-",'Osztályzó ív szób'!M154))</f>
        <v>-</v>
      </c>
      <c r="Y26" s="432" t="str">
        <f t="shared" si="3"/>
        <v>-</v>
      </c>
      <c r="Z26" s="258" t="str">
        <f>IF(B26="--","--",IF('Osztályzó ív szób'!M213="","-",'Osztályzó ív szób'!M213))</f>
        <v>-</v>
      </c>
      <c r="AA26" s="432" t="str">
        <f t="shared" si="4"/>
        <v>-</v>
      </c>
      <c r="AB26" s="258" t="str">
        <f>IF(B26="--","--",IF('Osztályzó ív szób'!M272="","-",'Osztályzó ív szób'!M272))</f>
        <v>-</v>
      </c>
      <c r="AC26" s="432" t="str">
        <f t="shared" si="5"/>
        <v>-</v>
      </c>
      <c r="AD26" s="257" t="str">
        <f>IF(B26="--","--",IF('Osztályzó ív szób'!M331="","-",'Osztályzó ív szób'!M331))</f>
        <v>-</v>
      </c>
      <c r="AE26" s="253" t="str">
        <f t="shared" si="6"/>
        <v>KJ</v>
      </c>
      <c r="AF26" s="245" t="str">
        <f t="shared" si="7"/>
        <v>kevés a jegy</v>
      </c>
      <c r="AG26" s="215"/>
      <c r="AH26" s="134">
        <f>'Osztályzó ív írásb'!K36+'Osztályzó ív írásb'!K95+'Osztályzó ív írásb'!K154+'Osztályzó ív írásb'!K213+'Osztályzó ív gyak'!K36+'Osztályzó ív gyak'!K95+'Osztályzó ív gyak'!K154+'Osztályzó ív gyak'!K213+'Osztályzó ív gyak'!K272+'Osztályzó ív gyak'!K331+'Osztályzó ív szób'!K36+'Osztályzó ív szób'!K95+'Osztályzó ív szób'!K154+'Osztályzó ív szób'!K213+'Osztályzó ív szób'!K272+'Osztályzó ív szób'!K331</f>
        <v>0</v>
      </c>
      <c r="AJ26" s="327" t="str">
        <f t="shared" si="8"/>
        <v>-</v>
      </c>
      <c r="AK26" s="327" t="e">
        <f t="shared" si="9"/>
        <v>#N/A</v>
      </c>
      <c r="AL26" s="252"/>
      <c r="AR26" s="64" t="str">
        <f>IF('Osztályzó ív írásb'!E36="",0,'Osztályzó ív írásb'!E36)</f>
        <v>--</v>
      </c>
      <c r="AS26" s="248">
        <f t="shared" si="15"/>
        <v>0</v>
      </c>
      <c r="AT26" s="64" t="str">
        <f>IF('Osztályzó ív írásb'!E95="",0,'Osztályzó ív írásb'!E95)</f>
        <v>--</v>
      </c>
      <c r="AU26" s="248">
        <f t="shared" si="10"/>
        <v>0</v>
      </c>
      <c r="AV26" s="64" t="str">
        <f>IF('Osztályzó ív írásb'!E154="",0,'Osztályzó ív írásb'!E154)</f>
        <v>--</v>
      </c>
      <c r="AW26" s="248">
        <f t="shared" si="11"/>
        <v>0</v>
      </c>
      <c r="AX26" s="64" t="str">
        <f>IF('Osztályzó ív írásb'!E213="",0,'Osztályzó ív írásb'!E213)</f>
        <v>--</v>
      </c>
      <c r="AY26" s="249">
        <f t="shared" si="16"/>
        <v>0</v>
      </c>
      <c r="AZ26" s="64">
        <f>IF('Osztályzó ív írásb'!E272="",0,'Osztályzó ív írásb'!E272)</f>
        <v>0</v>
      </c>
      <c r="BA26" s="249">
        <f t="shared" si="17"/>
        <v>0</v>
      </c>
      <c r="BB26" s="64">
        <f t="shared" si="18"/>
        <v>0</v>
      </c>
      <c r="BE26" s="64">
        <f>IF('Osztályzó ív gyak'!G36="",0,'Osztályzó ív gyak'!G36)</f>
        <v>0</v>
      </c>
      <c r="BF26" s="249">
        <f t="shared" si="19"/>
        <v>0</v>
      </c>
      <c r="BG26" s="64">
        <f>IF('Osztályzó ív gyak'!G95="",0,'Osztályzó ív gyak'!G95)</f>
        <v>0</v>
      </c>
      <c r="BH26" s="249">
        <f t="shared" si="20"/>
        <v>0</v>
      </c>
      <c r="BI26" s="64" t="str">
        <f>IF('Osztályzó ív gyak'!G154="",0,'Osztályzó ív gyak'!G154)</f>
        <v>--</v>
      </c>
      <c r="BJ26" s="249">
        <f t="shared" si="21"/>
        <v>0</v>
      </c>
      <c r="BK26" s="64" t="str">
        <f>IF('Osztályzó ív gyak'!G213="",0,'Osztályzó ív gyak'!G213)</f>
        <v>--</v>
      </c>
      <c r="BL26" s="249">
        <f t="shared" si="22"/>
        <v>0</v>
      </c>
      <c r="BM26" s="64" t="str">
        <f>IF('Osztályzó ív gyak'!G272="",0,'Osztályzó ív gyak'!G272)</f>
        <v>--</v>
      </c>
      <c r="BN26" s="249">
        <f t="shared" si="23"/>
        <v>0</v>
      </c>
      <c r="BO26" s="64" t="str">
        <f>IF('Osztályzó ív gyak'!G331="",0,'Osztályzó ív gyak'!G331)</f>
        <v>--</v>
      </c>
      <c r="BP26" s="249">
        <f t="shared" si="24"/>
        <v>0</v>
      </c>
      <c r="BQ26" s="64" t="str">
        <f>IF('Osztályzó ív gyak'!G390="",0,'Osztályzó ív gyak'!G390)</f>
        <v>--</v>
      </c>
      <c r="BR26" s="249">
        <f t="shared" si="25"/>
        <v>0</v>
      </c>
      <c r="BS26" s="250">
        <f t="shared" si="26"/>
        <v>0</v>
      </c>
      <c r="BV26" s="64">
        <f>IF('Osztályzó ív szób'!M36="",0,'Osztályzó ív szób'!M36)</f>
        <v>0</v>
      </c>
      <c r="BW26" s="251">
        <f t="shared" si="27"/>
        <v>0</v>
      </c>
      <c r="BX26" s="64">
        <f>IF('Osztályzó ív szób'!M95="",0,'Osztályzó ív szób'!M95)</f>
        <v>0</v>
      </c>
      <c r="BY26" s="249">
        <f t="shared" si="28"/>
        <v>0</v>
      </c>
      <c r="BZ26" s="64">
        <f>IF('Osztályzó ív szób'!M154="",0,'Osztályzó ív szób'!M154)</f>
        <v>0</v>
      </c>
      <c r="CA26" s="249">
        <f t="shared" si="29"/>
        <v>0</v>
      </c>
      <c r="CB26" s="64">
        <f>IF('Osztályzó ív szób'!M213="",0,'Osztályzó ív szób'!M213)</f>
        <v>0</v>
      </c>
      <c r="CC26" s="249">
        <f t="shared" si="30"/>
        <v>0</v>
      </c>
      <c r="CD26" s="64">
        <f>IF('Osztályzó ív szób'!M272="",0,'Osztályzó ív szób'!M272)</f>
        <v>0</v>
      </c>
      <c r="CE26" s="249">
        <f t="shared" si="31"/>
        <v>0</v>
      </c>
      <c r="CF26" s="64">
        <f>IF('Osztályzó ív szób'!M331="",0,'Osztályzó ív szób'!M331)</f>
        <v>0</v>
      </c>
      <c r="CG26" s="249">
        <f t="shared" si="32"/>
        <v>0</v>
      </c>
      <c r="CH26" s="64">
        <f t="shared" si="33"/>
        <v>0</v>
      </c>
      <c r="CJ26" s="259">
        <f t="shared" si="34"/>
        <v>0</v>
      </c>
      <c r="CN26" s="64" t="str">
        <f>'Osztályzó ív szób'!E36</f>
        <v/>
      </c>
      <c r="CO26" s="64" t="str">
        <f>'Osztályzó ív szób'!G36</f>
        <v/>
      </c>
      <c r="CP26" s="64" t="str">
        <f t="shared" si="35"/>
        <v/>
      </c>
      <c r="CR26" s="194" t="str">
        <f>'Osztályzó ív szób'!E95</f>
        <v/>
      </c>
      <c r="CS26" s="194" t="str">
        <f>'Osztályzó ív szób'!G95</f>
        <v/>
      </c>
      <c r="CT26" s="64" t="str">
        <f t="shared" si="36"/>
        <v/>
      </c>
      <c r="CV26" s="194" t="str">
        <f>'Osztályzó ív szób'!E154</f>
        <v/>
      </c>
      <c r="CW26" s="194" t="str">
        <f>'Osztályzó ív szób'!G154</f>
        <v/>
      </c>
      <c r="CX26" s="64" t="str">
        <f t="shared" si="37"/>
        <v/>
      </c>
      <c r="CZ26" s="194" t="str">
        <f>'Osztályzó ív szób'!E213</f>
        <v>--</v>
      </c>
      <c r="DA26" s="194" t="str">
        <f>'Osztályzó ív szób'!G213</f>
        <v>--</v>
      </c>
      <c r="DB26" s="64" t="str">
        <f t="shared" si="38"/>
        <v/>
      </c>
      <c r="DD26" s="194" t="str">
        <f>'Osztályzó ív szób'!E272</f>
        <v>--</v>
      </c>
      <c r="DE26" s="194" t="str">
        <f>'Osztályzó ív szób'!G272</f>
        <v>--</v>
      </c>
      <c r="DF26" s="64" t="str">
        <f t="shared" si="39"/>
        <v/>
      </c>
      <c r="DH26" s="194" t="str">
        <f>'Osztályzó ív szób'!E331</f>
        <v>--</v>
      </c>
      <c r="DI26" s="194" t="str">
        <f>'Osztályzó ív szób'!G331</f>
        <v>--</v>
      </c>
      <c r="DJ26" s="64" t="str">
        <f t="shared" si="40"/>
        <v/>
      </c>
      <c r="DM26" s="64">
        <f t="shared" si="12"/>
        <v>2</v>
      </c>
      <c r="DQ26" s="194">
        <f t="shared" si="13"/>
        <v>0</v>
      </c>
      <c r="DR26" s="194">
        <f t="shared" si="14"/>
        <v>0</v>
      </c>
      <c r="DS26" s="64">
        <f t="shared" si="52"/>
        <v>0</v>
      </c>
      <c r="DT26" s="194">
        <f>DS26-'Szakképesítés adatai'!Q$54</f>
        <v>0</v>
      </c>
      <c r="DU26" s="194" t="str">
        <f t="shared" si="42"/>
        <v>Jó</v>
      </c>
      <c r="DV26" s="194"/>
      <c r="DW26" s="540">
        <f t="shared" si="43"/>
        <v>0</v>
      </c>
      <c r="DX26" s="540">
        <f t="shared" si="44"/>
        <v>0</v>
      </c>
      <c r="DY26" s="327">
        <f t="shared" si="45"/>
        <v>0</v>
      </c>
      <c r="DZ26" s="327">
        <f>DY26-'Szakképesítés adatai'!Q$41</f>
        <v>-2</v>
      </c>
      <c r="EA26" s="327" t="str">
        <f t="shared" si="46"/>
        <v>Kevés a jegy</v>
      </c>
      <c r="EB26" s="194"/>
      <c r="EC26" s="327">
        <f t="shared" si="47"/>
        <v>0</v>
      </c>
      <c r="ED26" s="327">
        <f t="shared" si="48"/>
        <v>0</v>
      </c>
      <c r="EE26" s="327">
        <f t="shared" si="49"/>
        <v>0</v>
      </c>
      <c r="EF26" s="327">
        <f>EE26-'Szakképesítés adatai'!Q$68</f>
        <v>-3</v>
      </c>
      <c r="EG26" s="327" t="str">
        <f t="shared" si="50"/>
        <v>Kevés a jegy</v>
      </c>
      <c r="EH26" s="194"/>
      <c r="EI26" s="194">
        <f t="shared" si="51"/>
        <v>-5</v>
      </c>
    </row>
    <row r="27" spans="1:139" s="134" customFormat="1" ht="11.1" customHeight="1" x14ac:dyDescent="0.2">
      <c r="A27" s="261" t="str">
        <f>IF(Nevek!E25="","--",CONCATENATE(Nevek!B25,"/",Nevek!C25,"/",Nevek!D25))</f>
        <v>74057/23/2020</v>
      </c>
      <c r="B27" s="244" t="str">
        <f>IF(Nevek!E25="","--",Nevek!E25)</f>
        <v>t</v>
      </c>
      <c r="C27" s="260" t="str">
        <f>IF('Osztályzó ív írásb'!E37="","-",'Osztályzó ív írásb'!E37)</f>
        <v>--</v>
      </c>
      <c r="D27" s="257" t="str">
        <f>IF('Osztályzó ív írásb'!E96="","-",'Osztályzó ív írásb'!E96)</f>
        <v>--</v>
      </c>
      <c r="E27" s="254" t="str">
        <f>IF('Osztályzó ív gyak'!E37="","-",'Osztályzó ív gyak'!E37)</f>
        <v>-</v>
      </c>
      <c r="F27" s="258" t="str">
        <f>IF('Osztályzó ív gyak'!G37="","-",'Osztályzó ív gyak'!G37)</f>
        <v>-</v>
      </c>
      <c r="G27" s="432" t="str">
        <f>IF('Osztályzó ív gyak'!E96="","-",'Osztályzó ív gyak'!E96)</f>
        <v>-</v>
      </c>
      <c r="H27" s="258" t="str">
        <f>IF('Osztályzó ív gyak'!G96="","-",'Osztályzó ív gyak'!G96)</f>
        <v>-</v>
      </c>
      <c r="I27" s="432" t="str">
        <f>IF('Osztályzó ív gyak'!E155="","-",'Osztályzó ív gyak'!E155)</f>
        <v>--</v>
      </c>
      <c r="J27" s="258" t="str">
        <f>IF('Osztályzó ív gyak'!G155="","-",'Osztályzó ív gyak'!G155)</f>
        <v>--</v>
      </c>
      <c r="K27" s="432" t="str">
        <f>IF('Osztályzó ív gyak'!E214="","-",'Osztályzó ív gyak'!E214)</f>
        <v>--</v>
      </c>
      <c r="L27" s="258" t="str">
        <f>IF('Osztályzó ív gyak'!G214="","-",'Osztályzó ív gyak'!G214)</f>
        <v>--</v>
      </c>
      <c r="M27" s="432" t="str">
        <f>IF('Osztályzó ív gyak'!E273="","-",'Osztályzó ív gyak'!E273)</f>
        <v>--</v>
      </c>
      <c r="N27" s="258" t="str">
        <f>IF('Osztályzó ív gyak'!G273="","-",'Osztályzó ív gyak'!G273)</f>
        <v>--</v>
      </c>
      <c r="O27" s="432" t="str">
        <f>IF('Osztályzó ív gyak'!E332="","-",'Osztályzó ív gyak'!E332)</f>
        <v>--</v>
      </c>
      <c r="P27" s="258" t="str">
        <f>IF('Osztályzó ív gyak'!G332="","-",'Osztályzó ív gyak'!G332)</f>
        <v>--</v>
      </c>
      <c r="Q27" s="537" t="str">
        <f>IF('Osztályzó ív gyak'!E391="","-",'Osztályzó ív gyak'!E391)</f>
        <v>--</v>
      </c>
      <c r="R27" s="257" t="str">
        <f>IF('Osztályzó ív gyak'!G391="","-",'Osztályzó ív gyak'!G391)</f>
        <v>--</v>
      </c>
      <c r="S27" s="254" t="str">
        <f t="shared" si="0"/>
        <v>-</v>
      </c>
      <c r="T27" s="258" t="str">
        <f>IF(B27="--","--",IF('Osztályzó ív szób'!M37="","-",'Osztályzó ív szób'!M37))</f>
        <v>-</v>
      </c>
      <c r="U27" s="432" t="str">
        <f t="shared" si="1"/>
        <v>-</v>
      </c>
      <c r="V27" s="258" t="str">
        <f>IF(B27="--","--",IF('Osztályzó ív szób'!M96="","-",'Osztályzó ív szób'!M96))</f>
        <v>-</v>
      </c>
      <c r="W27" s="432" t="str">
        <f t="shared" si="2"/>
        <v>-</v>
      </c>
      <c r="X27" s="258" t="str">
        <f>IF(B27="--","--",IF('Osztályzó ív szób'!M155="","-",'Osztályzó ív szób'!M155))</f>
        <v>-</v>
      </c>
      <c r="Y27" s="432" t="str">
        <f t="shared" si="3"/>
        <v>-</v>
      </c>
      <c r="Z27" s="258" t="str">
        <f>IF(B27="--","--",IF('Osztályzó ív szób'!M214="","-",'Osztályzó ív szób'!M214))</f>
        <v>-</v>
      </c>
      <c r="AA27" s="432" t="str">
        <f t="shared" si="4"/>
        <v>-</v>
      </c>
      <c r="AB27" s="258" t="str">
        <f>IF(B27="--","--",IF('Osztályzó ív szób'!M273="","-",'Osztályzó ív szób'!M273))</f>
        <v>-</v>
      </c>
      <c r="AC27" s="432" t="str">
        <f t="shared" si="5"/>
        <v>-</v>
      </c>
      <c r="AD27" s="257" t="str">
        <f>IF(B27="--","--",IF('Osztályzó ív szób'!M332="","-",'Osztályzó ív szób'!M332))</f>
        <v>-</v>
      </c>
      <c r="AE27" s="253" t="str">
        <f t="shared" si="6"/>
        <v>KJ</v>
      </c>
      <c r="AF27" s="245" t="str">
        <f t="shared" si="7"/>
        <v>kevés a jegy</v>
      </c>
      <c r="AG27" s="215"/>
      <c r="AH27" s="134">
        <f>'Osztályzó ív írásb'!K37+'Osztályzó ív írásb'!K96+'Osztályzó ív írásb'!K155+'Osztályzó ív írásb'!K214+'Osztályzó ív gyak'!K37+'Osztályzó ív gyak'!K96+'Osztályzó ív gyak'!K155+'Osztályzó ív gyak'!K214+'Osztályzó ív gyak'!K273+'Osztályzó ív gyak'!K332+'Osztályzó ív szób'!K37+'Osztályzó ív szób'!K96+'Osztályzó ív szób'!K155+'Osztályzó ív szób'!K214+'Osztályzó ív szób'!K273+'Osztályzó ív szób'!K332</f>
        <v>0</v>
      </c>
      <c r="AJ27" s="327" t="str">
        <f t="shared" si="8"/>
        <v>-</v>
      </c>
      <c r="AK27" s="327" t="e">
        <f t="shared" si="9"/>
        <v>#N/A</v>
      </c>
      <c r="AL27" s="252"/>
      <c r="AR27" s="64" t="str">
        <f>IF('Osztályzó ív írásb'!E37="",0,'Osztályzó ív írásb'!E37)</f>
        <v>--</v>
      </c>
      <c r="AS27" s="248">
        <f t="shared" si="15"/>
        <v>0</v>
      </c>
      <c r="AT27" s="64" t="str">
        <f>IF('Osztályzó ív írásb'!E96="",0,'Osztályzó ív írásb'!E96)</f>
        <v>--</v>
      </c>
      <c r="AU27" s="248">
        <f t="shared" si="10"/>
        <v>0</v>
      </c>
      <c r="AV27" s="64" t="str">
        <f>IF('Osztályzó ív írásb'!E155="",0,'Osztályzó ív írásb'!E155)</f>
        <v>--</v>
      </c>
      <c r="AW27" s="248">
        <f t="shared" si="11"/>
        <v>0</v>
      </c>
      <c r="AX27" s="64" t="str">
        <f>IF('Osztályzó ív írásb'!E214="",0,'Osztályzó ív írásb'!E214)</f>
        <v>--</v>
      </c>
      <c r="AY27" s="249">
        <f t="shared" si="16"/>
        <v>0</v>
      </c>
      <c r="AZ27" s="64">
        <f>IF('Osztályzó ív írásb'!E273="",0,'Osztályzó ív írásb'!E273)</f>
        <v>0</v>
      </c>
      <c r="BA27" s="249">
        <f t="shared" si="17"/>
        <v>0</v>
      </c>
      <c r="BB27" s="64">
        <f t="shared" si="18"/>
        <v>0</v>
      </c>
      <c r="BE27" s="64">
        <f>IF('Osztályzó ív gyak'!G37="",0,'Osztályzó ív gyak'!G37)</f>
        <v>0</v>
      </c>
      <c r="BF27" s="249">
        <f t="shared" si="19"/>
        <v>0</v>
      </c>
      <c r="BG27" s="64">
        <f>IF('Osztályzó ív gyak'!G96="",0,'Osztályzó ív gyak'!G96)</f>
        <v>0</v>
      </c>
      <c r="BH27" s="249">
        <f t="shared" si="20"/>
        <v>0</v>
      </c>
      <c r="BI27" s="64" t="str">
        <f>IF('Osztályzó ív gyak'!G155="",0,'Osztályzó ív gyak'!G155)</f>
        <v>--</v>
      </c>
      <c r="BJ27" s="249">
        <f t="shared" si="21"/>
        <v>0</v>
      </c>
      <c r="BK27" s="64" t="str">
        <f>IF('Osztályzó ív gyak'!G214="",0,'Osztályzó ív gyak'!G214)</f>
        <v>--</v>
      </c>
      <c r="BL27" s="249">
        <f t="shared" si="22"/>
        <v>0</v>
      </c>
      <c r="BM27" s="64" t="str">
        <f>IF('Osztályzó ív gyak'!G273="",0,'Osztályzó ív gyak'!G273)</f>
        <v>--</v>
      </c>
      <c r="BN27" s="249">
        <f t="shared" si="23"/>
        <v>0</v>
      </c>
      <c r="BO27" s="64" t="str">
        <f>IF('Osztályzó ív gyak'!G332="",0,'Osztályzó ív gyak'!G332)</f>
        <v>--</v>
      </c>
      <c r="BP27" s="249">
        <f t="shared" si="24"/>
        <v>0</v>
      </c>
      <c r="BQ27" s="64" t="str">
        <f>IF('Osztályzó ív gyak'!G391="",0,'Osztályzó ív gyak'!G391)</f>
        <v>--</v>
      </c>
      <c r="BR27" s="249">
        <f t="shared" si="25"/>
        <v>0</v>
      </c>
      <c r="BS27" s="250">
        <f t="shared" si="26"/>
        <v>0</v>
      </c>
      <c r="BV27" s="64">
        <f>IF('Osztályzó ív szób'!M37="",0,'Osztályzó ív szób'!M37)</f>
        <v>0</v>
      </c>
      <c r="BW27" s="251">
        <f t="shared" si="27"/>
        <v>0</v>
      </c>
      <c r="BX27" s="64">
        <f>IF('Osztályzó ív szób'!M96="",0,'Osztályzó ív szób'!M96)</f>
        <v>0</v>
      </c>
      <c r="BY27" s="249">
        <f t="shared" si="28"/>
        <v>0</v>
      </c>
      <c r="BZ27" s="64">
        <f>IF('Osztályzó ív szób'!M155="",0,'Osztályzó ív szób'!M155)</f>
        <v>0</v>
      </c>
      <c r="CA27" s="249">
        <f t="shared" si="29"/>
        <v>0</v>
      </c>
      <c r="CB27" s="64">
        <f>IF('Osztályzó ív szób'!M214="",0,'Osztályzó ív szób'!M214)</f>
        <v>0</v>
      </c>
      <c r="CC27" s="249">
        <f t="shared" si="30"/>
        <v>0</v>
      </c>
      <c r="CD27" s="64">
        <f>IF('Osztályzó ív szób'!M273="",0,'Osztályzó ív szób'!M273)</f>
        <v>0</v>
      </c>
      <c r="CE27" s="249">
        <f t="shared" si="31"/>
        <v>0</v>
      </c>
      <c r="CF27" s="64">
        <f>IF('Osztályzó ív szób'!M332="",0,'Osztályzó ív szób'!M332)</f>
        <v>0</v>
      </c>
      <c r="CG27" s="249">
        <f t="shared" si="32"/>
        <v>0</v>
      </c>
      <c r="CH27" s="64">
        <f t="shared" si="33"/>
        <v>0</v>
      </c>
      <c r="CJ27" s="259">
        <f t="shared" si="34"/>
        <v>0</v>
      </c>
      <c r="CN27" s="64" t="str">
        <f>'Osztályzó ív szób'!E37</f>
        <v/>
      </c>
      <c r="CO27" s="64" t="str">
        <f>'Osztályzó ív szób'!G37</f>
        <v/>
      </c>
      <c r="CP27" s="64" t="str">
        <f t="shared" si="35"/>
        <v/>
      </c>
      <c r="CR27" s="194" t="str">
        <f>'Osztályzó ív szób'!E96</f>
        <v/>
      </c>
      <c r="CS27" s="194" t="str">
        <f>'Osztályzó ív szób'!G96</f>
        <v/>
      </c>
      <c r="CT27" s="64" t="str">
        <f t="shared" si="36"/>
        <v/>
      </c>
      <c r="CV27" s="194" t="str">
        <f>'Osztályzó ív szób'!E155</f>
        <v/>
      </c>
      <c r="CW27" s="194" t="str">
        <f>'Osztályzó ív szób'!G155</f>
        <v/>
      </c>
      <c r="CX27" s="64" t="str">
        <f t="shared" si="37"/>
        <v/>
      </c>
      <c r="CZ27" s="194" t="str">
        <f>'Osztályzó ív szób'!E214</f>
        <v>--</v>
      </c>
      <c r="DA27" s="194" t="str">
        <f>'Osztályzó ív szób'!G214</f>
        <v>--</v>
      </c>
      <c r="DB27" s="64" t="str">
        <f t="shared" si="38"/>
        <v/>
      </c>
      <c r="DD27" s="194" t="str">
        <f>'Osztályzó ív szób'!E273</f>
        <v>--</v>
      </c>
      <c r="DE27" s="194" t="str">
        <f>'Osztályzó ív szób'!G273</f>
        <v>--</v>
      </c>
      <c r="DF27" s="64" t="str">
        <f t="shared" si="39"/>
        <v/>
      </c>
      <c r="DH27" s="194" t="str">
        <f>'Osztályzó ív szób'!E332</f>
        <v>--</v>
      </c>
      <c r="DI27" s="194" t="str">
        <f>'Osztályzó ív szób'!G332</f>
        <v>--</v>
      </c>
      <c r="DJ27" s="64" t="str">
        <f t="shared" si="40"/>
        <v/>
      </c>
      <c r="DM27" s="64">
        <f t="shared" si="12"/>
        <v>2</v>
      </c>
      <c r="DQ27" s="194">
        <f t="shared" si="13"/>
        <v>0</v>
      </c>
      <c r="DR27" s="194">
        <f t="shared" si="14"/>
        <v>0</v>
      </c>
      <c r="DS27" s="64">
        <f t="shared" si="52"/>
        <v>0</v>
      </c>
      <c r="DT27" s="194">
        <f>DS27-'Szakképesítés adatai'!Q$54</f>
        <v>0</v>
      </c>
      <c r="DU27" s="194" t="str">
        <f t="shared" si="42"/>
        <v>Jó</v>
      </c>
      <c r="DV27" s="194"/>
      <c r="DW27" s="540">
        <f t="shared" si="43"/>
        <v>0</v>
      </c>
      <c r="DX27" s="540">
        <f t="shared" si="44"/>
        <v>0</v>
      </c>
      <c r="DY27" s="327">
        <f t="shared" si="45"/>
        <v>0</v>
      </c>
      <c r="DZ27" s="327">
        <f>DY27-'Szakképesítés adatai'!Q$41</f>
        <v>-2</v>
      </c>
      <c r="EA27" s="327" t="str">
        <f t="shared" si="46"/>
        <v>Kevés a jegy</v>
      </c>
      <c r="EB27" s="194"/>
      <c r="EC27" s="327">
        <f t="shared" si="47"/>
        <v>0</v>
      </c>
      <c r="ED27" s="327">
        <f t="shared" si="48"/>
        <v>0</v>
      </c>
      <c r="EE27" s="327">
        <f t="shared" si="49"/>
        <v>0</v>
      </c>
      <c r="EF27" s="327">
        <f>EE27-'Szakképesítés adatai'!Q$68</f>
        <v>-3</v>
      </c>
      <c r="EG27" s="327" t="str">
        <f t="shared" si="50"/>
        <v>Kevés a jegy</v>
      </c>
      <c r="EH27" s="194"/>
      <c r="EI27" s="194">
        <f t="shared" si="51"/>
        <v>-5</v>
      </c>
    </row>
    <row r="28" spans="1:139" s="134" customFormat="1" ht="11.1" customHeight="1" x14ac:dyDescent="0.2">
      <c r="A28" s="261" t="str">
        <f>IF(Nevek!E26="","--",CONCATENATE(Nevek!B26,"/",Nevek!C26,"/",Nevek!D26))</f>
        <v>74057/24/2020</v>
      </c>
      <c r="B28" s="244" t="str">
        <f>IF(Nevek!E26="","--",Nevek!E26)</f>
        <v>ty</v>
      </c>
      <c r="C28" s="260" t="str">
        <f>IF('Osztályzó ív írásb'!E38="","-",'Osztályzó ív írásb'!E38)</f>
        <v>--</v>
      </c>
      <c r="D28" s="257" t="str">
        <f>IF('Osztályzó ív írásb'!E97="","-",'Osztályzó ív írásb'!E97)</f>
        <v>--</v>
      </c>
      <c r="E28" s="254" t="str">
        <f>IF('Osztályzó ív gyak'!E38="","-",'Osztályzó ív gyak'!E38)</f>
        <v>-</v>
      </c>
      <c r="F28" s="258" t="str">
        <f>IF('Osztályzó ív gyak'!G38="","-",'Osztályzó ív gyak'!G38)</f>
        <v>-</v>
      </c>
      <c r="G28" s="432" t="str">
        <f>IF('Osztályzó ív gyak'!E97="","-",'Osztályzó ív gyak'!E97)</f>
        <v>-</v>
      </c>
      <c r="H28" s="258" t="str">
        <f>IF('Osztályzó ív gyak'!G97="","-",'Osztályzó ív gyak'!G97)</f>
        <v>-</v>
      </c>
      <c r="I28" s="432" t="str">
        <f>IF('Osztályzó ív gyak'!E156="","-",'Osztályzó ív gyak'!E156)</f>
        <v>--</v>
      </c>
      <c r="J28" s="258" t="str">
        <f>IF('Osztályzó ív gyak'!G156="","-",'Osztályzó ív gyak'!G156)</f>
        <v>--</v>
      </c>
      <c r="K28" s="432" t="str">
        <f>IF('Osztályzó ív gyak'!E215="","-",'Osztályzó ív gyak'!E215)</f>
        <v>--</v>
      </c>
      <c r="L28" s="258" t="str">
        <f>IF('Osztályzó ív gyak'!G215="","-",'Osztályzó ív gyak'!G215)</f>
        <v>--</v>
      </c>
      <c r="M28" s="432" t="str">
        <f>IF('Osztályzó ív gyak'!E274="","-",'Osztályzó ív gyak'!E274)</f>
        <v>--</v>
      </c>
      <c r="N28" s="258" t="str">
        <f>IF('Osztályzó ív gyak'!G274="","-",'Osztályzó ív gyak'!G274)</f>
        <v>--</v>
      </c>
      <c r="O28" s="432" t="str">
        <f>IF('Osztályzó ív gyak'!E333="","-",'Osztályzó ív gyak'!E333)</f>
        <v>--</v>
      </c>
      <c r="P28" s="258" t="str">
        <f>IF('Osztályzó ív gyak'!G333="","-",'Osztályzó ív gyak'!G333)</f>
        <v>--</v>
      </c>
      <c r="Q28" s="537" t="str">
        <f>IF('Osztályzó ív gyak'!E392="","-",'Osztályzó ív gyak'!E392)</f>
        <v>--</v>
      </c>
      <c r="R28" s="257" t="str">
        <f>IF('Osztályzó ív gyak'!G392="","-",'Osztályzó ív gyak'!G392)</f>
        <v>--</v>
      </c>
      <c r="S28" s="254" t="str">
        <f t="shared" si="0"/>
        <v>-</v>
      </c>
      <c r="T28" s="258" t="str">
        <f>IF(B28="--","--",IF('Osztályzó ív szób'!M38="","-",'Osztályzó ív szób'!M38))</f>
        <v>-</v>
      </c>
      <c r="U28" s="432" t="str">
        <f t="shared" si="1"/>
        <v>-</v>
      </c>
      <c r="V28" s="258" t="str">
        <f>IF(B28="--","--",IF('Osztályzó ív szób'!M97="","-",'Osztályzó ív szób'!M97))</f>
        <v>-</v>
      </c>
      <c r="W28" s="432" t="str">
        <f t="shared" si="2"/>
        <v>-</v>
      </c>
      <c r="X28" s="258" t="str">
        <f>IF(B28="--","--",IF('Osztályzó ív szób'!M156="","-",'Osztályzó ív szób'!M156))</f>
        <v>-</v>
      </c>
      <c r="Y28" s="432" t="str">
        <f t="shared" si="3"/>
        <v>-</v>
      </c>
      <c r="Z28" s="258" t="str">
        <f>IF(B28="--","--",IF('Osztályzó ív szób'!M215="","-",'Osztályzó ív szób'!M215))</f>
        <v>-</v>
      </c>
      <c r="AA28" s="432" t="str">
        <f t="shared" si="4"/>
        <v>-</v>
      </c>
      <c r="AB28" s="258" t="str">
        <f>IF(B28="--","--",IF('Osztályzó ív szób'!M274="","-",'Osztályzó ív szób'!M274))</f>
        <v>-</v>
      </c>
      <c r="AC28" s="432" t="str">
        <f t="shared" si="5"/>
        <v>-</v>
      </c>
      <c r="AD28" s="257" t="str">
        <f>IF(B28="--","--",IF('Osztályzó ív szób'!M333="","-",'Osztályzó ív szób'!M333))</f>
        <v>-</v>
      </c>
      <c r="AE28" s="253" t="str">
        <f t="shared" si="6"/>
        <v>KJ</v>
      </c>
      <c r="AF28" s="245" t="str">
        <f t="shared" si="7"/>
        <v>kevés a jegy</v>
      </c>
      <c r="AG28" s="215"/>
      <c r="AH28" s="134">
        <f>'Osztályzó ív írásb'!K38+'Osztályzó ív írásb'!K97+'Osztályzó ív írásb'!K156+'Osztályzó ív írásb'!K215+'Osztályzó ív gyak'!K38+'Osztályzó ív gyak'!K97+'Osztályzó ív gyak'!K156+'Osztályzó ív gyak'!K215+'Osztályzó ív gyak'!K274+'Osztályzó ív gyak'!K333+'Osztályzó ív szób'!K38+'Osztályzó ív szób'!K97+'Osztályzó ív szób'!K156+'Osztályzó ív szób'!K215+'Osztályzó ív szób'!K274+'Osztályzó ív szób'!K333</f>
        <v>0</v>
      </c>
      <c r="AJ28" s="327" t="str">
        <f t="shared" si="8"/>
        <v>-</v>
      </c>
      <c r="AK28" s="327" t="e">
        <f t="shared" si="9"/>
        <v>#N/A</v>
      </c>
      <c r="AL28" s="252"/>
      <c r="AR28" s="64" t="str">
        <f>IF('Osztályzó ív írásb'!E38="",0,'Osztályzó ív írásb'!E38)</f>
        <v>--</v>
      </c>
      <c r="AS28" s="248">
        <f t="shared" si="15"/>
        <v>0</v>
      </c>
      <c r="AT28" s="64" t="str">
        <f>IF('Osztályzó ív írásb'!E97="",0,'Osztályzó ív írásb'!E97)</f>
        <v>--</v>
      </c>
      <c r="AU28" s="248">
        <f t="shared" si="10"/>
        <v>0</v>
      </c>
      <c r="AV28" s="64" t="str">
        <f>IF('Osztályzó ív írásb'!E156="",0,'Osztályzó ív írásb'!E156)</f>
        <v>--</v>
      </c>
      <c r="AW28" s="248">
        <f t="shared" si="11"/>
        <v>0</v>
      </c>
      <c r="AX28" s="64" t="str">
        <f>IF('Osztályzó ív írásb'!E215="",0,'Osztályzó ív írásb'!E215)</f>
        <v>--</v>
      </c>
      <c r="AY28" s="249">
        <f t="shared" si="16"/>
        <v>0</v>
      </c>
      <c r="AZ28" s="64">
        <f>IF('Osztályzó ív írásb'!E274="",0,'Osztályzó ív írásb'!E274)</f>
        <v>0</v>
      </c>
      <c r="BA28" s="249">
        <f t="shared" si="17"/>
        <v>0</v>
      </c>
      <c r="BB28" s="64">
        <f t="shared" si="18"/>
        <v>0</v>
      </c>
      <c r="BE28" s="64">
        <f>IF('Osztályzó ív gyak'!G38="",0,'Osztályzó ív gyak'!G38)</f>
        <v>0</v>
      </c>
      <c r="BF28" s="249">
        <f t="shared" si="19"/>
        <v>0</v>
      </c>
      <c r="BG28" s="64">
        <f>IF('Osztályzó ív gyak'!G97="",0,'Osztályzó ív gyak'!G97)</f>
        <v>0</v>
      </c>
      <c r="BH28" s="249">
        <f t="shared" si="20"/>
        <v>0</v>
      </c>
      <c r="BI28" s="64" t="str">
        <f>IF('Osztályzó ív gyak'!G156="",0,'Osztályzó ív gyak'!G156)</f>
        <v>--</v>
      </c>
      <c r="BJ28" s="249">
        <f t="shared" si="21"/>
        <v>0</v>
      </c>
      <c r="BK28" s="64" t="str">
        <f>IF('Osztályzó ív gyak'!G215="",0,'Osztályzó ív gyak'!G215)</f>
        <v>--</v>
      </c>
      <c r="BL28" s="249">
        <f t="shared" si="22"/>
        <v>0</v>
      </c>
      <c r="BM28" s="64" t="str">
        <f>IF('Osztályzó ív gyak'!G274="",0,'Osztályzó ív gyak'!G274)</f>
        <v>--</v>
      </c>
      <c r="BN28" s="249">
        <f t="shared" si="23"/>
        <v>0</v>
      </c>
      <c r="BO28" s="64" t="str">
        <f>IF('Osztályzó ív gyak'!G333="",0,'Osztályzó ív gyak'!G333)</f>
        <v>--</v>
      </c>
      <c r="BP28" s="249">
        <f t="shared" si="24"/>
        <v>0</v>
      </c>
      <c r="BQ28" s="64" t="str">
        <f>IF('Osztályzó ív gyak'!G392="",0,'Osztályzó ív gyak'!G392)</f>
        <v>--</v>
      </c>
      <c r="BR28" s="249">
        <f t="shared" si="25"/>
        <v>0</v>
      </c>
      <c r="BS28" s="250">
        <f t="shared" si="26"/>
        <v>0</v>
      </c>
      <c r="BV28" s="64">
        <f>IF('Osztályzó ív szób'!M38="",0,'Osztályzó ív szób'!M38)</f>
        <v>0</v>
      </c>
      <c r="BW28" s="251">
        <f t="shared" si="27"/>
        <v>0</v>
      </c>
      <c r="BX28" s="64">
        <f>IF('Osztályzó ív szób'!M97="",0,'Osztályzó ív szób'!M97)</f>
        <v>0</v>
      </c>
      <c r="BY28" s="249">
        <f t="shared" si="28"/>
        <v>0</v>
      </c>
      <c r="BZ28" s="64">
        <f>IF('Osztályzó ív szób'!M156="",0,'Osztályzó ív szób'!M156)</f>
        <v>0</v>
      </c>
      <c r="CA28" s="249">
        <f t="shared" si="29"/>
        <v>0</v>
      </c>
      <c r="CB28" s="64">
        <f>IF('Osztályzó ív szób'!M215="",0,'Osztályzó ív szób'!M215)</f>
        <v>0</v>
      </c>
      <c r="CC28" s="249">
        <f t="shared" si="30"/>
        <v>0</v>
      </c>
      <c r="CD28" s="64">
        <f>IF('Osztályzó ív szób'!M274="",0,'Osztályzó ív szób'!M274)</f>
        <v>0</v>
      </c>
      <c r="CE28" s="249">
        <f t="shared" si="31"/>
        <v>0</v>
      </c>
      <c r="CF28" s="64">
        <f>IF('Osztályzó ív szób'!M333="",0,'Osztályzó ív szób'!M333)</f>
        <v>0</v>
      </c>
      <c r="CG28" s="249">
        <f t="shared" si="32"/>
        <v>0</v>
      </c>
      <c r="CH28" s="64">
        <f t="shared" si="33"/>
        <v>0</v>
      </c>
      <c r="CJ28" s="259">
        <f t="shared" si="34"/>
        <v>0</v>
      </c>
      <c r="CN28" s="64" t="str">
        <f>'Osztályzó ív szób'!E38</f>
        <v/>
      </c>
      <c r="CO28" s="64" t="str">
        <f>'Osztályzó ív szób'!G38</f>
        <v/>
      </c>
      <c r="CP28" s="64" t="str">
        <f t="shared" si="35"/>
        <v/>
      </c>
      <c r="CR28" s="194" t="str">
        <f>'Osztályzó ív szób'!E97</f>
        <v/>
      </c>
      <c r="CS28" s="194" t="str">
        <f>'Osztályzó ív szób'!G97</f>
        <v/>
      </c>
      <c r="CT28" s="64" t="str">
        <f t="shared" si="36"/>
        <v/>
      </c>
      <c r="CV28" s="194" t="str">
        <f>'Osztályzó ív szób'!E156</f>
        <v/>
      </c>
      <c r="CW28" s="194" t="str">
        <f>'Osztályzó ív szób'!G156</f>
        <v/>
      </c>
      <c r="CX28" s="64" t="str">
        <f t="shared" si="37"/>
        <v/>
      </c>
      <c r="CZ28" s="194" t="str">
        <f>'Osztályzó ív szób'!E215</f>
        <v>--</v>
      </c>
      <c r="DA28" s="194" t="str">
        <f>'Osztályzó ív szób'!G215</f>
        <v>--</v>
      </c>
      <c r="DB28" s="64" t="str">
        <f t="shared" si="38"/>
        <v/>
      </c>
      <c r="DD28" s="194" t="str">
        <f>'Osztályzó ív szób'!E274</f>
        <v>--</v>
      </c>
      <c r="DE28" s="194" t="str">
        <f>'Osztályzó ív szób'!G274</f>
        <v>--</v>
      </c>
      <c r="DF28" s="64" t="str">
        <f t="shared" si="39"/>
        <v/>
      </c>
      <c r="DH28" s="194" t="str">
        <f>'Osztályzó ív szób'!E333</f>
        <v>--</v>
      </c>
      <c r="DI28" s="194" t="str">
        <f>'Osztályzó ív szób'!G333</f>
        <v>--</v>
      </c>
      <c r="DJ28" s="64" t="str">
        <f t="shared" si="40"/>
        <v/>
      </c>
      <c r="DM28" s="64">
        <f t="shared" si="12"/>
        <v>2</v>
      </c>
      <c r="DQ28" s="194">
        <f t="shared" si="13"/>
        <v>0</v>
      </c>
      <c r="DR28" s="194">
        <f t="shared" si="14"/>
        <v>0</v>
      </c>
      <c r="DS28" s="64">
        <f t="shared" si="52"/>
        <v>0</v>
      </c>
      <c r="DT28" s="194">
        <f>DS28-'Szakképesítés adatai'!Q$54</f>
        <v>0</v>
      </c>
      <c r="DU28" s="194" t="str">
        <f t="shared" si="42"/>
        <v>Jó</v>
      </c>
      <c r="DV28" s="194"/>
      <c r="DW28" s="540">
        <f t="shared" si="43"/>
        <v>0</v>
      </c>
      <c r="DX28" s="540">
        <f t="shared" si="44"/>
        <v>0</v>
      </c>
      <c r="DY28" s="327">
        <f t="shared" si="45"/>
        <v>0</v>
      </c>
      <c r="DZ28" s="327">
        <f>DY28-'Szakképesítés adatai'!Q$41</f>
        <v>-2</v>
      </c>
      <c r="EA28" s="327" t="str">
        <f t="shared" si="46"/>
        <v>Kevés a jegy</v>
      </c>
      <c r="EB28" s="194"/>
      <c r="EC28" s="327">
        <f t="shared" si="47"/>
        <v>0</v>
      </c>
      <c r="ED28" s="327">
        <f t="shared" si="48"/>
        <v>0</v>
      </c>
      <c r="EE28" s="327">
        <f t="shared" si="49"/>
        <v>0</v>
      </c>
      <c r="EF28" s="327">
        <f>EE28-'Szakképesítés adatai'!Q$68</f>
        <v>-3</v>
      </c>
      <c r="EG28" s="327" t="str">
        <f t="shared" si="50"/>
        <v>Kevés a jegy</v>
      </c>
      <c r="EH28" s="194"/>
      <c r="EI28" s="194">
        <f t="shared" si="51"/>
        <v>-5</v>
      </c>
    </row>
    <row r="29" spans="1:139" s="134" customFormat="1" ht="11.1" customHeight="1" x14ac:dyDescent="0.2">
      <c r="A29" s="261" t="str">
        <f>IF(Nevek!E27="","--",CONCATENATE(Nevek!B27,"/",Nevek!C27,"/",Nevek!D27))</f>
        <v>74057/25/2020</v>
      </c>
      <c r="B29" s="244" t="str">
        <f>IF(Nevek!E27="","--",Nevek!E27)</f>
        <v>u</v>
      </c>
      <c r="C29" s="260" t="str">
        <f>IF('Osztályzó ív írásb'!E39="","-",'Osztályzó ív írásb'!E39)</f>
        <v>--</v>
      </c>
      <c r="D29" s="257" t="str">
        <f>IF('Osztályzó ív írásb'!E98="","-",'Osztályzó ív írásb'!E98)</f>
        <v>--</v>
      </c>
      <c r="E29" s="254" t="str">
        <f>IF('Osztályzó ív gyak'!E39="","-",'Osztályzó ív gyak'!E39)</f>
        <v>-</v>
      </c>
      <c r="F29" s="258" t="str">
        <f>IF('Osztályzó ív gyak'!G39="","-",'Osztályzó ív gyak'!G39)</f>
        <v>-</v>
      </c>
      <c r="G29" s="432" t="str">
        <f>IF('Osztályzó ív gyak'!E98="","-",'Osztályzó ív gyak'!E98)</f>
        <v>-</v>
      </c>
      <c r="H29" s="258" t="str">
        <f>IF('Osztályzó ív gyak'!G98="","-",'Osztályzó ív gyak'!G98)</f>
        <v>-</v>
      </c>
      <c r="I29" s="432" t="str">
        <f>IF('Osztályzó ív gyak'!E157="","-",'Osztályzó ív gyak'!E157)</f>
        <v>--</v>
      </c>
      <c r="J29" s="258" t="str">
        <f>IF('Osztályzó ív gyak'!G157="","-",'Osztályzó ív gyak'!G157)</f>
        <v>--</v>
      </c>
      <c r="K29" s="432" t="str">
        <f>IF('Osztályzó ív gyak'!E216="","-",'Osztályzó ív gyak'!E216)</f>
        <v>--</v>
      </c>
      <c r="L29" s="258" t="str">
        <f>IF('Osztályzó ív gyak'!G216="","-",'Osztályzó ív gyak'!G216)</f>
        <v>--</v>
      </c>
      <c r="M29" s="432" t="str">
        <f>IF('Osztályzó ív gyak'!E275="","-",'Osztályzó ív gyak'!E275)</f>
        <v>--</v>
      </c>
      <c r="N29" s="258" t="str">
        <f>IF('Osztályzó ív gyak'!G275="","-",'Osztályzó ív gyak'!G275)</f>
        <v>--</v>
      </c>
      <c r="O29" s="432" t="str">
        <f>IF('Osztályzó ív gyak'!E334="","-",'Osztályzó ív gyak'!E334)</f>
        <v>--</v>
      </c>
      <c r="P29" s="258" t="str">
        <f>IF('Osztályzó ív gyak'!G334="","-",'Osztályzó ív gyak'!G334)</f>
        <v>--</v>
      </c>
      <c r="Q29" s="537" t="str">
        <f>IF('Osztályzó ív gyak'!E393="","-",'Osztályzó ív gyak'!E393)</f>
        <v>--</v>
      </c>
      <c r="R29" s="257" t="str">
        <f>IF('Osztályzó ív gyak'!G393="","-",'Osztályzó ív gyak'!G393)</f>
        <v>--</v>
      </c>
      <c r="S29" s="254" t="str">
        <f t="shared" si="0"/>
        <v>-</v>
      </c>
      <c r="T29" s="258" t="str">
        <f>IF(B29="--","--",IF('Osztályzó ív szób'!M39="","-",'Osztályzó ív szób'!M39))</f>
        <v>-</v>
      </c>
      <c r="U29" s="432" t="str">
        <f t="shared" si="1"/>
        <v>-</v>
      </c>
      <c r="V29" s="258" t="str">
        <f>IF(B29="--","--",IF('Osztályzó ív szób'!M98="","-",'Osztályzó ív szób'!M98))</f>
        <v>-</v>
      </c>
      <c r="W29" s="432" t="str">
        <f t="shared" si="2"/>
        <v>-</v>
      </c>
      <c r="X29" s="258" t="str">
        <f>IF(B29="--","--",IF('Osztályzó ív szób'!M157="","-",'Osztályzó ív szób'!M157))</f>
        <v>-</v>
      </c>
      <c r="Y29" s="432" t="str">
        <f t="shared" si="3"/>
        <v>-</v>
      </c>
      <c r="Z29" s="258" t="str">
        <f>IF(B29="--","--",IF('Osztályzó ív szób'!M216="","-",'Osztályzó ív szób'!M216))</f>
        <v>-</v>
      </c>
      <c r="AA29" s="432" t="str">
        <f t="shared" si="4"/>
        <v>-</v>
      </c>
      <c r="AB29" s="258" t="str">
        <f>IF(B29="--","--",IF('Osztályzó ív szób'!M275="","-",'Osztályzó ív szób'!M275))</f>
        <v>-</v>
      </c>
      <c r="AC29" s="432" t="str">
        <f t="shared" si="5"/>
        <v>-</v>
      </c>
      <c r="AD29" s="257" t="str">
        <f>IF(B29="--","--",IF('Osztályzó ív szób'!M334="","-",'Osztályzó ív szób'!M334))</f>
        <v>-</v>
      </c>
      <c r="AE29" s="253" t="str">
        <f t="shared" si="6"/>
        <v>KJ</v>
      </c>
      <c r="AF29" s="245" t="str">
        <f t="shared" si="7"/>
        <v>kevés a jegy</v>
      </c>
      <c r="AG29" s="215"/>
      <c r="AH29" s="134">
        <f>'Osztályzó ív írásb'!K39+'Osztályzó ív írásb'!K98+'Osztályzó ív írásb'!K157+'Osztályzó ív írásb'!K216+'Osztályzó ív gyak'!K39+'Osztályzó ív gyak'!K98+'Osztályzó ív gyak'!K157+'Osztályzó ív gyak'!K216+'Osztályzó ív gyak'!K275+'Osztályzó ív gyak'!K334+'Osztályzó ív szób'!K39+'Osztályzó ív szób'!K98+'Osztályzó ív szób'!K157+'Osztályzó ív szób'!K216+'Osztályzó ív szób'!K275+'Osztályzó ív szób'!K334</f>
        <v>0</v>
      </c>
      <c r="AJ29" s="327" t="str">
        <f t="shared" si="8"/>
        <v>-</v>
      </c>
      <c r="AK29" s="327" t="e">
        <f t="shared" si="9"/>
        <v>#N/A</v>
      </c>
      <c r="AL29" s="252"/>
      <c r="AR29" s="64" t="str">
        <f>IF('Osztályzó ív írásb'!E39="",0,'Osztályzó ív írásb'!E39)</f>
        <v>--</v>
      </c>
      <c r="AS29" s="248">
        <f t="shared" si="15"/>
        <v>0</v>
      </c>
      <c r="AT29" s="64" t="str">
        <f>IF('Osztályzó ív írásb'!E98="",0,'Osztályzó ív írásb'!E98)</f>
        <v>--</v>
      </c>
      <c r="AU29" s="248">
        <f t="shared" si="10"/>
        <v>0</v>
      </c>
      <c r="AV29" s="64" t="str">
        <f>IF('Osztályzó ív írásb'!E157="",0,'Osztályzó ív írásb'!E157)</f>
        <v>--</v>
      </c>
      <c r="AW29" s="248">
        <f t="shared" si="11"/>
        <v>0</v>
      </c>
      <c r="AX29" s="64" t="str">
        <f>IF('Osztályzó ív írásb'!E216="",0,'Osztályzó ív írásb'!E216)</f>
        <v>--</v>
      </c>
      <c r="AY29" s="249">
        <f t="shared" si="16"/>
        <v>0</v>
      </c>
      <c r="AZ29" s="64">
        <f>IF('Osztályzó ív írásb'!E275="",0,'Osztályzó ív írásb'!E275)</f>
        <v>0</v>
      </c>
      <c r="BA29" s="249">
        <f t="shared" si="17"/>
        <v>0</v>
      </c>
      <c r="BB29" s="64">
        <f t="shared" si="18"/>
        <v>0</v>
      </c>
      <c r="BE29" s="64">
        <f>IF('Osztályzó ív gyak'!G39="",0,'Osztályzó ív gyak'!G39)</f>
        <v>0</v>
      </c>
      <c r="BF29" s="249">
        <f t="shared" si="19"/>
        <v>0</v>
      </c>
      <c r="BG29" s="64">
        <f>IF('Osztályzó ív gyak'!G98="",0,'Osztályzó ív gyak'!G98)</f>
        <v>0</v>
      </c>
      <c r="BH29" s="249">
        <f t="shared" si="20"/>
        <v>0</v>
      </c>
      <c r="BI29" s="64" t="str">
        <f>IF('Osztályzó ív gyak'!G157="",0,'Osztályzó ív gyak'!G157)</f>
        <v>--</v>
      </c>
      <c r="BJ29" s="249">
        <f t="shared" si="21"/>
        <v>0</v>
      </c>
      <c r="BK29" s="64" t="str">
        <f>IF('Osztályzó ív gyak'!G216="",0,'Osztályzó ív gyak'!G216)</f>
        <v>--</v>
      </c>
      <c r="BL29" s="249">
        <f t="shared" si="22"/>
        <v>0</v>
      </c>
      <c r="BM29" s="64" t="str">
        <f>IF('Osztályzó ív gyak'!G275="",0,'Osztályzó ív gyak'!G275)</f>
        <v>--</v>
      </c>
      <c r="BN29" s="249">
        <f t="shared" si="23"/>
        <v>0</v>
      </c>
      <c r="BO29" s="64" t="str">
        <f>IF('Osztályzó ív gyak'!G334="",0,'Osztályzó ív gyak'!G334)</f>
        <v>--</v>
      </c>
      <c r="BP29" s="249">
        <f t="shared" si="24"/>
        <v>0</v>
      </c>
      <c r="BQ29" s="64" t="str">
        <f>IF('Osztályzó ív gyak'!G393="",0,'Osztályzó ív gyak'!G393)</f>
        <v>--</v>
      </c>
      <c r="BR29" s="249">
        <f t="shared" si="25"/>
        <v>0</v>
      </c>
      <c r="BS29" s="250">
        <f t="shared" si="26"/>
        <v>0</v>
      </c>
      <c r="BV29" s="64">
        <f>IF('Osztályzó ív szób'!M39="",0,'Osztályzó ív szób'!M39)</f>
        <v>0</v>
      </c>
      <c r="BW29" s="251">
        <f t="shared" si="27"/>
        <v>0</v>
      </c>
      <c r="BX29" s="64">
        <f>IF('Osztályzó ív szób'!M98="",0,'Osztályzó ív szób'!M98)</f>
        <v>0</v>
      </c>
      <c r="BY29" s="249">
        <f t="shared" si="28"/>
        <v>0</v>
      </c>
      <c r="BZ29" s="64">
        <f>IF('Osztályzó ív szób'!M157="",0,'Osztályzó ív szób'!M157)</f>
        <v>0</v>
      </c>
      <c r="CA29" s="249">
        <f t="shared" si="29"/>
        <v>0</v>
      </c>
      <c r="CB29" s="64">
        <f>IF('Osztályzó ív szób'!M216="",0,'Osztályzó ív szób'!M216)</f>
        <v>0</v>
      </c>
      <c r="CC29" s="249">
        <f t="shared" si="30"/>
        <v>0</v>
      </c>
      <c r="CD29" s="64">
        <f>IF('Osztályzó ív szób'!M275="",0,'Osztályzó ív szób'!M275)</f>
        <v>0</v>
      </c>
      <c r="CE29" s="249">
        <f t="shared" si="31"/>
        <v>0</v>
      </c>
      <c r="CF29" s="64">
        <f>IF('Osztályzó ív szób'!M334="",0,'Osztályzó ív szób'!M334)</f>
        <v>0</v>
      </c>
      <c r="CG29" s="249">
        <f t="shared" si="32"/>
        <v>0</v>
      </c>
      <c r="CH29" s="64">
        <f t="shared" si="33"/>
        <v>0</v>
      </c>
      <c r="CJ29" s="259">
        <f t="shared" si="34"/>
        <v>0</v>
      </c>
      <c r="CN29" s="64" t="str">
        <f>'Osztályzó ív szób'!E39</f>
        <v/>
      </c>
      <c r="CO29" s="64" t="str">
        <f>'Osztályzó ív szób'!G39</f>
        <v/>
      </c>
      <c r="CP29" s="64" t="str">
        <f t="shared" si="35"/>
        <v/>
      </c>
      <c r="CR29" s="194" t="str">
        <f>'Osztályzó ív szób'!E98</f>
        <v/>
      </c>
      <c r="CS29" s="194" t="str">
        <f>'Osztályzó ív szób'!G98</f>
        <v/>
      </c>
      <c r="CT29" s="64" t="str">
        <f t="shared" si="36"/>
        <v/>
      </c>
      <c r="CV29" s="194" t="str">
        <f>'Osztályzó ív szób'!E157</f>
        <v/>
      </c>
      <c r="CW29" s="194" t="str">
        <f>'Osztályzó ív szób'!G157</f>
        <v/>
      </c>
      <c r="CX29" s="64" t="str">
        <f t="shared" si="37"/>
        <v/>
      </c>
      <c r="CZ29" s="194" t="str">
        <f>'Osztályzó ív szób'!E216</f>
        <v>--</v>
      </c>
      <c r="DA29" s="194" t="str">
        <f>'Osztályzó ív szób'!G216</f>
        <v>--</v>
      </c>
      <c r="DB29" s="64" t="str">
        <f t="shared" si="38"/>
        <v/>
      </c>
      <c r="DD29" s="194" t="str">
        <f>'Osztályzó ív szób'!E275</f>
        <v>--</v>
      </c>
      <c r="DE29" s="194" t="str">
        <f>'Osztályzó ív szób'!G275</f>
        <v>--</v>
      </c>
      <c r="DF29" s="64" t="str">
        <f t="shared" si="39"/>
        <v/>
      </c>
      <c r="DH29" s="194" t="str">
        <f>'Osztályzó ív szób'!E334</f>
        <v>--</v>
      </c>
      <c r="DI29" s="194" t="str">
        <f>'Osztályzó ív szób'!G334</f>
        <v>--</v>
      </c>
      <c r="DJ29" s="64" t="str">
        <f t="shared" si="40"/>
        <v/>
      </c>
      <c r="DM29" s="64">
        <f t="shared" si="12"/>
        <v>2</v>
      </c>
      <c r="DQ29" s="194">
        <f t="shared" si="13"/>
        <v>0</v>
      </c>
      <c r="DR29" s="194">
        <f t="shared" si="14"/>
        <v>0</v>
      </c>
      <c r="DS29" s="64">
        <f t="shared" si="52"/>
        <v>0</v>
      </c>
      <c r="DT29" s="194">
        <f>DS29-'Szakképesítés adatai'!Q$54</f>
        <v>0</v>
      </c>
      <c r="DU29" s="194" t="str">
        <f t="shared" si="42"/>
        <v>Jó</v>
      </c>
      <c r="DV29" s="194"/>
      <c r="DW29" s="540">
        <f t="shared" si="43"/>
        <v>0</v>
      </c>
      <c r="DX29" s="540">
        <f t="shared" si="44"/>
        <v>0</v>
      </c>
      <c r="DY29" s="327">
        <f t="shared" si="45"/>
        <v>0</v>
      </c>
      <c r="DZ29" s="327">
        <f>DY29-'Szakképesítés adatai'!Q$41</f>
        <v>-2</v>
      </c>
      <c r="EA29" s="327" t="str">
        <f t="shared" si="46"/>
        <v>Kevés a jegy</v>
      </c>
      <c r="EB29" s="194"/>
      <c r="EC29" s="327">
        <f t="shared" si="47"/>
        <v>0</v>
      </c>
      <c r="ED29" s="327">
        <f t="shared" si="48"/>
        <v>0</v>
      </c>
      <c r="EE29" s="327">
        <f t="shared" si="49"/>
        <v>0</v>
      </c>
      <c r="EF29" s="327">
        <f>EE29-'Szakképesítés adatai'!Q$68</f>
        <v>-3</v>
      </c>
      <c r="EG29" s="327" t="str">
        <f t="shared" si="50"/>
        <v>Kevés a jegy</v>
      </c>
      <c r="EH29" s="194"/>
      <c r="EI29" s="194">
        <f t="shared" si="51"/>
        <v>-5</v>
      </c>
    </row>
    <row r="30" spans="1:139" s="134" customFormat="1" ht="11.1" customHeight="1" x14ac:dyDescent="0.2">
      <c r="A30" s="261" t="str">
        <f>IF(Nevek!E28="","--",CONCATENATE(Nevek!B28,"/",Nevek!C28,"/",Nevek!D28))</f>
        <v>74057/26/2020</v>
      </c>
      <c r="B30" s="244" t="str">
        <f>IF(Nevek!E28="","--",Nevek!E28)</f>
        <v>ú</v>
      </c>
      <c r="C30" s="260" t="str">
        <f>IF('Osztályzó ív írásb'!E40="","-",'Osztályzó ív írásb'!E40)</f>
        <v>--</v>
      </c>
      <c r="D30" s="257" t="str">
        <f>IF('Osztályzó ív írásb'!E99="","-",'Osztályzó ív írásb'!E99)</f>
        <v>--</v>
      </c>
      <c r="E30" s="254" t="str">
        <f>IF('Osztályzó ív gyak'!E40="","-",'Osztályzó ív gyak'!E40)</f>
        <v>-</v>
      </c>
      <c r="F30" s="258" t="str">
        <f>IF('Osztályzó ív gyak'!G40="","-",'Osztályzó ív gyak'!G40)</f>
        <v>-</v>
      </c>
      <c r="G30" s="432" t="str">
        <f>IF('Osztályzó ív gyak'!E99="","-",'Osztályzó ív gyak'!E99)</f>
        <v>-</v>
      </c>
      <c r="H30" s="258" t="str">
        <f>IF('Osztályzó ív gyak'!G99="","-",'Osztályzó ív gyak'!G99)</f>
        <v>-</v>
      </c>
      <c r="I30" s="432" t="str">
        <f>IF('Osztályzó ív gyak'!E158="","-",'Osztályzó ív gyak'!E158)</f>
        <v>--</v>
      </c>
      <c r="J30" s="258" t="str">
        <f>IF('Osztályzó ív gyak'!G158="","-",'Osztályzó ív gyak'!G158)</f>
        <v>--</v>
      </c>
      <c r="K30" s="432" t="str">
        <f>IF('Osztályzó ív gyak'!E217="","-",'Osztályzó ív gyak'!E217)</f>
        <v>--</v>
      </c>
      <c r="L30" s="258" t="str">
        <f>IF('Osztályzó ív gyak'!G217="","-",'Osztályzó ív gyak'!G217)</f>
        <v>--</v>
      </c>
      <c r="M30" s="432" t="str">
        <f>IF('Osztályzó ív gyak'!E276="","-",'Osztályzó ív gyak'!E276)</f>
        <v>--</v>
      </c>
      <c r="N30" s="258" t="str">
        <f>IF('Osztályzó ív gyak'!G276="","-",'Osztályzó ív gyak'!G276)</f>
        <v>--</v>
      </c>
      <c r="O30" s="432" t="str">
        <f>IF('Osztályzó ív gyak'!E335="","-",'Osztályzó ív gyak'!E335)</f>
        <v>--</v>
      </c>
      <c r="P30" s="258" t="str">
        <f>IF('Osztályzó ív gyak'!G335="","-",'Osztályzó ív gyak'!G335)</f>
        <v>--</v>
      </c>
      <c r="Q30" s="537" t="str">
        <f>IF('Osztályzó ív gyak'!E394="","-",'Osztályzó ív gyak'!E394)</f>
        <v>--</v>
      </c>
      <c r="R30" s="257" t="str">
        <f>IF('Osztályzó ív gyak'!G394="","-",'Osztályzó ív gyak'!G394)</f>
        <v>--</v>
      </c>
      <c r="S30" s="254" t="str">
        <f t="shared" si="0"/>
        <v>-</v>
      </c>
      <c r="T30" s="258" t="str">
        <f>IF(B30="--","--",IF('Osztályzó ív szób'!M40="","-",'Osztályzó ív szób'!M40))</f>
        <v>-</v>
      </c>
      <c r="U30" s="432" t="str">
        <f t="shared" si="1"/>
        <v>-</v>
      </c>
      <c r="V30" s="258" t="str">
        <f>IF(B30="--","--",IF('Osztályzó ív szób'!M99="","-",'Osztályzó ív szób'!M99))</f>
        <v>-</v>
      </c>
      <c r="W30" s="432" t="str">
        <f t="shared" si="2"/>
        <v>-</v>
      </c>
      <c r="X30" s="258" t="str">
        <f>IF(B30="--","--",IF('Osztályzó ív szób'!M158="","-",'Osztályzó ív szób'!M158))</f>
        <v>-</v>
      </c>
      <c r="Y30" s="432" t="str">
        <f t="shared" si="3"/>
        <v>-</v>
      </c>
      <c r="Z30" s="258" t="str">
        <f>IF(B30="--","--",IF('Osztályzó ív szób'!M217="","-",'Osztályzó ív szób'!M217))</f>
        <v>-</v>
      </c>
      <c r="AA30" s="432" t="str">
        <f t="shared" si="4"/>
        <v>-</v>
      </c>
      <c r="AB30" s="258" t="str">
        <f>IF(B30="--","--",IF('Osztályzó ív szób'!M276="","-",'Osztályzó ív szób'!M276))</f>
        <v>-</v>
      </c>
      <c r="AC30" s="432" t="str">
        <f t="shared" si="5"/>
        <v>-</v>
      </c>
      <c r="AD30" s="257" t="str">
        <f>IF(B30="--","--",IF('Osztályzó ív szób'!M335="","-",'Osztályzó ív szób'!M335))</f>
        <v>-</v>
      </c>
      <c r="AE30" s="253" t="str">
        <f t="shared" si="6"/>
        <v>KJ</v>
      </c>
      <c r="AF30" s="245" t="str">
        <f t="shared" si="7"/>
        <v>kevés a jegy</v>
      </c>
      <c r="AG30" s="215"/>
      <c r="AH30" s="134">
        <f>'Osztályzó ív írásb'!K40+'Osztályzó ív írásb'!K99+'Osztályzó ív írásb'!K158+'Osztályzó ív írásb'!K217+'Osztályzó ív gyak'!K40+'Osztályzó ív gyak'!K99+'Osztályzó ív gyak'!K158+'Osztályzó ív gyak'!K217+'Osztályzó ív gyak'!K276+'Osztályzó ív gyak'!K335+'Osztályzó ív szób'!K40+'Osztályzó ív szób'!K99+'Osztályzó ív szób'!K158+'Osztályzó ív szób'!K217+'Osztályzó ív szób'!K276+'Osztályzó ív szób'!K335</f>
        <v>0</v>
      </c>
      <c r="AJ30" s="327" t="str">
        <f t="shared" si="8"/>
        <v>-</v>
      </c>
      <c r="AK30" s="327" t="e">
        <f t="shared" si="9"/>
        <v>#N/A</v>
      </c>
      <c r="AL30" s="252"/>
      <c r="AR30" s="64" t="str">
        <f>IF('Osztályzó ív írásb'!E40="",0,'Osztályzó ív írásb'!E40)</f>
        <v>--</v>
      </c>
      <c r="AS30" s="248">
        <f t="shared" si="15"/>
        <v>0</v>
      </c>
      <c r="AT30" s="64" t="str">
        <f>IF('Osztályzó ív írásb'!E99="",0,'Osztályzó ív írásb'!E99)</f>
        <v>--</v>
      </c>
      <c r="AU30" s="248">
        <f t="shared" si="10"/>
        <v>0</v>
      </c>
      <c r="AV30" s="64" t="str">
        <f>IF('Osztályzó ív írásb'!E158="",0,'Osztályzó ív írásb'!E158)</f>
        <v>--</v>
      </c>
      <c r="AW30" s="248">
        <f t="shared" si="11"/>
        <v>0</v>
      </c>
      <c r="AX30" s="64" t="str">
        <f>IF('Osztályzó ív írásb'!E217="",0,'Osztályzó ív írásb'!E217)</f>
        <v>--</v>
      </c>
      <c r="AY30" s="249">
        <f t="shared" si="16"/>
        <v>0</v>
      </c>
      <c r="AZ30" s="64">
        <f>IF('Osztályzó ív írásb'!E276="",0,'Osztályzó ív írásb'!E276)</f>
        <v>0</v>
      </c>
      <c r="BA30" s="249">
        <f t="shared" si="17"/>
        <v>0</v>
      </c>
      <c r="BB30" s="64">
        <f t="shared" si="18"/>
        <v>0</v>
      </c>
      <c r="BE30" s="64">
        <f>IF('Osztályzó ív gyak'!G40="",0,'Osztályzó ív gyak'!G40)</f>
        <v>0</v>
      </c>
      <c r="BF30" s="249">
        <f t="shared" si="19"/>
        <v>0</v>
      </c>
      <c r="BG30" s="64">
        <f>IF('Osztályzó ív gyak'!G99="",0,'Osztályzó ív gyak'!G99)</f>
        <v>0</v>
      </c>
      <c r="BH30" s="249">
        <f t="shared" si="20"/>
        <v>0</v>
      </c>
      <c r="BI30" s="64" t="str">
        <f>IF('Osztályzó ív gyak'!G158="",0,'Osztályzó ív gyak'!G158)</f>
        <v>--</v>
      </c>
      <c r="BJ30" s="249">
        <f t="shared" si="21"/>
        <v>0</v>
      </c>
      <c r="BK30" s="64" t="str">
        <f>IF('Osztályzó ív gyak'!G217="",0,'Osztályzó ív gyak'!G217)</f>
        <v>--</v>
      </c>
      <c r="BL30" s="249">
        <f t="shared" si="22"/>
        <v>0</v>
      </c>
      <c r="BM30" s="64" t="str">
        <f>IF('Osztályzó ív gyak'!G276="",0,'Osztályzó ív gyak'!G276)</f>
        <v>--</v>
      </c>
      <c r="BN30" s="249">
        <f t="shared" si="23"/>
        <v>0</v>
      </c>
      <c r="BO30" s="64" t="str">
        <f>IF('Osztályzó ív gyak'!G335="",0,'Osztályzó ív gyak'!G335)</f>
        <v>--</v>
      </c>
      <c r="BP30" s="249">
        <f t="shared" si="24"/>
        <v>0</v>
      </c>
      <c r="BQ30" s="64" t="str">
        <f>IF('Osztályzó ív gyak'!G394="",0,'Osztályzó ív gyak'!G394)</f>
        <v>--</v>
      </c>
      <c r="BR30" s="249">
        <f t="shared" si="25"/>
        <v>0</v>
      </c>
      <c r="BS30" s="250">
        <f t="shared" si="26"/>
        <v>0</v>
      </c>
      <c r="BV30" s="64">
        <f>IF('Osztályzó ív szób'!M40="",0,'Osztályzó ív szób'!M40)</f>
        <v>0</v>
      </c>
      <c r="BW30" s="251">
        <f t="shared" si="27"/>
        <v>0</v>
      </c>
      <c r="BX30" s="64">
        <f>IF('Osztályzó ív szób'!M99="",0,'Osztályzó ív szób'!M99)</f>
        <v>0</v>
      </c>
      <c r="BY30" s="249">
        <f t="shared" si="28"/>
        <v>0</v>
      </c>
      <c r="BZ30" s="64">
        <f>IF('Osztályzó ív szób'!M158="",0,'Osztályzó ív szób'!M158)</f>
        <v>0</v>
      </c>
      <c r="CA30" s="249">
        <f t="shared" si="29"/>
        <v>0</v>
      </c>
      <c r="CB30" s="64">
        <f>IF('Osztályzó ív szób'!M217="",0,'Osztályzó ív szób'!M217)</f>
        <v>0</v>
      </c>
      <c r="CC30" s="249">
        <f t="shared" si="30"/>
        <v>0</v>
      </c>
      <c r="CD30" s="64">
        <f>IF('Osztályzó ív szób'!M276="",0,'Osztályzó ív szób'!M276)</f>
        <v>0</v>
      </c>
      <c r="CE30" s="249">
        <f t="shared" si="31"/>
        <v>0</v>
      </c>
      <c r="CF30" s="64">
        <f>IF('Osztályzó ív szób'!M335="",0,'Osztályzó ív szób'!M335)</f>
        <v>0</v>
      </c>
      <c r="CG30" s="249">
        <f t="shared" si="32"/>
        <v>0</v>
      </c>
      <c r="CH30" s="64">
        <f t="shared" si="33"/>
        <v>0</v>
      </c>
      <c r="CJ30" s="259">
        <f t="shared" si="34"/>
        <v>0</v>
      </c>
      <c r="CN30" s="64" t="str">
        <f>'Osztályzó ív szób'!E40</f>
        <v/>
      </c>
      <c r="CO30" s="64" t="str">
        <f>'Osztályzó ív szób'!G40</f>
        <v/>
      </c>
      <c r="CP30" s="64" t="str">
        <f t="shared" si="35"/>
        <v/>
      </c>
      <c r="CR30" s="194" t="str">
        <f>'Osztályzó ív szób'!E99</f>
        <v/>
      </c>
      <c r="CS30" s="194" t="str">
        <f>'Osztályzó ív szób'!G99</f>
        <v/>
      </c>
      <c r="CT30" s="64" t="str">
        <f t="shared" si="36"/>
        <v/>
      </c>
      <c r="CV30" s="194" t="str">
        <f>'Osztályzó ív szób'!E158</f>
        <v/>
      </c>
      <c r="CW30" s="194" t="str">
        <f>'Osztályzó ív szób'!G158</f>
        <v/>
      </c>
      <c r="CX30" s="64" t="str">
        <f t="shared" si="37"/>
        <v/>
      </c>
      <c r="CZ30" s="194" t="str">
        <f>'Osztályzó ív szób'!E217</f>
        <v>--</v>
      </c>
      <c r="DA30" s="194" t="str">
        <f>'Osztályzó ív szób'!G217</f>
        <v>--</v>
      </c>
      <c r="DB30" s="64" t="str">
        <f t="shared" si="38"/>
        <v/>
      </c>
      <c r="DD30" s="194" t="str">
        <f>'Osztályzó ív szób'!E276</f>
        <v>--</v>
      </c>
      <c r="DE30" s="194" t="str">
        <f>'Osztályzó ív szób'!G276</f>
        <v>--</v>
      </c>
      <c r="DF30" s="64" t="str">
        <f t="shared" si="39"/>
        <v/>
      </c>
      <c r="DH30" s="194" t="str">
        <f>'Osztályzó ív szób'!E335</f>
        <v>--</v>
      </c>
      <c r="DI30" s="194" t="str">
        <f>'Osztályzó ív szób'!G335</f>
        <v>--</v>
      </c>
      <c r="DJ30" s="64" t="str">
        <f t="shared" si="40"/>
        <v/>
      </c>
      <c r="DM30" s="64">
        <f t="shared" si="12"/>
        <v>2</v>
      </c>
      <c r="DQ30" s="194">
        <f t="shared" si="13"/>
        <v>0</v>
      </c>
      <c r="DR30" s="194">
        <f t="shared" si="14"/>
        <v>0</v>
      </c>
      <c r="DS30" s="64">
        <f t="shared" si="52"/>
        <v>0</v>
      </c>
      <c r="DT30" s="194">
        <f>DS30-'Szakképesítés adatai'!Q$54</f>
        <v>0</v>
      </c>
      <c r="DU30" s="194" t="str">
        <f t="shared" si="42"/>
        <v>Jó</v>
      </c>
      <c r="DV30" s="194"/>
      <c r="DW30" s="540">
        <f t="shared" si="43"/>
        <v>0</v>
      </c>
      <c r="DX30" s="540">
        <f t="shared" si="44"/>
        <v>0</v>
      </c>
      <c r="DY30" s="327">
        <f t="shared" si="45"/>
        <v>0</v>
      </c>
      <c r="DZ30" s="327">
        <f>DY30-'Szakképesítés adatai'!Q$41</f>
        <v>-2</v>
      </c>
      <c r="EA30" s="327" t="str">
        <f t="shared" si="46"/>
        <v>Kevés a jegy</v>
      </c>
      <c r="EB30" s="194"/>
      <c r="EC30" s="327">
        <f t="shared" si="47"/>
        <v>0</v>
      </c>
      <c r="ED30" s="327">
        <f t="shared" si="48"/>
        <v>0</v>
      </c>
      <c r="EE30" s="327">
        <f t="shared" si="49"/>
        <v>0</v>
      </c>
      <c r="EF30" s="327">
        <f>EE30-'Szakképesítés adatai'!Q$68</f>
        <v>-3</v>
      </c>
      <c r="EG30" s="327" t="str">
        <f t="shared" si="50"/>
        <v>Kevés a jegy</v>
      </c>
      <c r="EH30" s="194"/>
      <c r="EI30" s="194">
        <f t="shared" si="51"/>
        <v>-5</v>
      </c>
    </row>
    <row r="31" spans="1:139" s="134" customFormat="1" ht="11.1" customHeight="1" x14ac:dyDescent="0.2">
      <c r="A31" s="261" t="str">
        <f>IF(Nevek!E29="","--",CONCATENATE(Nevek!B29,"/",Nevek!C29,"/",Nevek!D29))</f>
        <v>74057/27/2020</v>
      </c>
      <c r="B31" s="244" t="str">
        <f>IF(Nevek!E29="","--",Nevek!E29)</f>
        <v>ü</v>
      </c>
      <c r="C31" s="260" t="str">
        <f>IF('Osztályzó ív írásb'!E41="","-",'Osztályzó ív írásb'!E41)</f>
        <v>--</v>
      </c>
      <c r="D31" s="257" t="str">
        <f>IF('Osztályzó ív írásb'!E100="","-",'Osztályzó ív írásb'!E100)</f>
        <v>--</v>
      </c>
      <c r="E31" s="254" t="str">
        <f>IF('Osztályzó ív gyak'!E41="","-",'Osztályzó ív gyak'!E41)</f>
        <v>-</v>
      </c>
      <c r="F31" s="258" t="str">
        <f>IF('Osztályzó ív gyak'!G41="","-",'Osztályzó ív gyak'!G41)</f>
        <v>-</v>
      </c>
      <c r="G31" s="432" t="str">
        <f>IF('Osztályzó ív gyak'!E100="","-",'Osztályzó ív gyak'!E100)</f>
        <v>-</v>
      </c>
      <c r="H31" s="258" t="str">
        <f>IF('Osztályzó ív gyak'!G100="","-",'Osztályzó ív gyak'!G100)</f>
        <v>-</v>
      </c>
      <c r="I31" s="432" t="str">
        <f>IF('Osztályzó ív gyak'!E159="","-",'Osztályzó ív gyak'!E159)</f>
        <v>--</v>
      </c>
      <c r="J31" s="258" t="str">
        <f>IF('Osztályzó ív gyak'!G159="","-",'Osztályzó ív gyak'!G159)</f>
        <v>--</v>
      </c>
      <c r="K31" s="432" t="str">
        <f>IF('Osztályzó ív gyak'!E218="","-",'Osztályzó ív gyak'!E218)</f>
        <v>--</v>
      </c>
      <c r="L31" s="258" t="str">
        <f>IF('Osztályzó ív gyak'!G218="","-",'Osztályzó ív gyak'!G218)</f>
        <v>--</v>
      </c>
      <c r="M31" s="432" t="str">
        <f>IF('Osztályzó ív gyak'!E277="","-",'Osztályzó ív gyak'!E277)</f>
        <v>--</v>
      </c>
      <c r="N31" s="258" t="str">
        <f>IF('Osztályzó ív gyak'!G277="","-",'Osztályzó ív gyak'!G277)</f>
        <v>--</v>
      </c>
      <c r="O31" s="432" t="str">
        <f>IF('Osztályzó ív gyak'!E336="","-",'Osztályzó ív gyak'!E336)</f>
        <v>--</v>
      </c>
      <c r="P31" s="258" t="str">
        <f>IF('Osztályzó ív gyak'!G336="","-",'Osztályzó ív gyak'!G336)</f>
        <v>--</v>
      </c>
      <c r="Q31" s="537" t="str">
        <f>IF('Osztályzó ív gyak'!E395="","-",'Osztályzó ív gyak'!E395)</f>
        <v>--</v>
      </c>
      <c r="R31" s="257" t="str">
        <f>IF('Osztályzó ív gyak'!G395="","-",'Osztályzó ív gyak'!G395)</f>
        <v>--</v>
      </c>
      <c r="S31" s="254" t="str">
        <f t="shared" si="0"/>
        <v>-</v>
      </c>
      <c r="T31" s="258" t="str">
        <f>IF(B31="--","--",IF('Osztályzó ív szób'!M41="","-",'Osztályzó ív szób'!M41))</f>
        <v>-</v>
      </c>
      <c r="U31" s="432" t="str">
        <f t="shared" si="1"/>
        <v>-</v>
      </c>
      <c r="V31" s="258" t="str">
        <f>IF(B31="--","--",IF('Osztályzó ív szób'!M100="","-",'Osztályzó ív szób'!M100))</f>
        <v>-</v>
      </c>
      <c r="W31" s="432" t="str">
        <f t="shared" si="2"/>
        <v>-</v>
      </c>
      <c r="X31" s="258" t="str">
        <f>IF(B31="--","--",IF('Osztályzó ív szób'!M159="","-",'Osztályzó ív szób'!M159))</f>
        <v>-</v>
      </c>
      <c r="Y31" s="432" t="str">
        <f t="shared" si="3"/>
        <v>-</v>
      </c>
      <c r="Z31" s="258" t="str">
        <f>IF(B31="--","--",IF('Osztályzó ív szób'!M218="","-",'Osztályzó ív szób'!M218))</f>
        <v>-</v>
      </c>
      <c r="AA31" s="432" t="str">
        <f t="shared" si="4"/>
        <v>-</v>
      </c>
      <c r="AB31" s="258" t="str">
        <f>IF(B31="--","--",IF('Osztályzó ív szób'!M277="","-",'Osztályzó ív szób'!M277))</f>
        <v>-</v>
      </c>
      <c r="AC31" s="432" t="str">
        <f t="shared" si="5"/>
        <v>-</v>
      </c>
      <c r="AD31" s="257" t="str">
        <f>IF(B31="--","--",IF('Osztályzó ív szób'!M336="","-",'Osztályzó ív szób'!M336))</f>
        <v>-</v>
      </c>
      <c r="AE31" s="253" t="str">
        <f t="shared" si="6"/>
        <v>KJ</v>
      </c>
      <c r="AF31" s="245" t="str">
        <f t="shared" si="7"/>
        <v>kevés a jegy</v>
      </c>
      <c r="AG31" s="215"/>
      <c r="AH31" s="134">
        <f>'Osztályzó ív írásb'!K41+'Osztályzó ív írásb'!K100+'Osztályzó ív írásb'!K159+'Osztályzó ív írásb'!K218+'Osztályzó ív gyak'!K41+'Osztályzó ív gyak'!K100+'Osztályzó ív gyak'!K159+'Osztályzó ív gyak'!K218+'Osztályzó ív gyak'!K277+'Osztályzó ív gyak'!K336+'Osztályzó ív szób'!K41+'Osztályzó ív szób'!K100+'Osztályzó ív szób'!K159+'Osztályzó ív szób'!K218+'Osztályzó ív szób'!K277+'Osztályzó ív szób'!K336</f>
        <v>0</v>
      </c>
      <c r="AJ31" s="327" t="str">
        <f t="shared" si="8"/>
        <v>-</v>
      </c>
      <c r="AK31" s="327" t="e">
        <f t="shared" si="9"/>
        <v>#N/A</v>
      </c>
      <c r="AL31" s="252"/>
      <c r="AR31" s="64" t="str">
        <f>IF('Osztályzó ív írásb'!E41="",0,'Osztályzó ív írásb'!E41)</f>
        <v>--</v>
      </c>
      <c r="AS31" s="248">
        <f t="shared" si="15"/>
        <v>0</v>
      </c>
      <c r="AT31" s="64" t="str">
        <f>IF('Osztályzó ív írásb'!E100="",0,'Osztályzó ív írásb'!E100)</f>
        <v>--</v>
      </c>
      <c r="AU31" s="248">
        <f t="shared" si="10"/>
        <v>0</v>
      </c>
      <c r="AV31" s="64" t="str">
        <f>IF('Osztályzó ív írásb'!E159="",0,'Osztályzó ív írásb'!E159)</f>
        <v>--</v>
      </c>
      <c r="AW31" s="248">
        <f t="shared" si="11"/>
        <v>0</v>
      </c>
      <c r="AX31" s="64" t="str">
        <f>IF('Osztályzó ív írásb'!E218="",0,'Osztályzó ív írásb'!E218)</f>
        <v>--</v>
      </c>
      <c r="AY31" s="249">
        <f t="shared" si="16"/>
        <v>0</v>
      </c>
      <c r="AZ31" s="64">
        <f>IF('Osztályzó ív írásb'!E277="",0,'Osztályzó ív írásb'!E277)</f>
        <v>0</v>
      </c>
      <c r="BA31" s="249">
        <f t="shared" si="17"/>
        <v>0</v>
      </c>
      <c r="BB31" s="64">
        <f t="shared" si="18"/>
        <v>0</v>
      </c>
      <c r="BE31" s="64">
        <f>IF('Osztályzó ív gyak'!G41="",0,'Osztályzó ív gyak'!G41)</f>
        <v>0</v>
      </c>
      <c r="BF31" s="249">
        <f t="shared" si="19"/>
        <v>0</v>
      </c>
      <c r="BG31" s="64">
        <f>IF('Osztályzó ív gyak'!G100="",0,'Osztályzó ív gyak'!G100)</f>
        <v>0</v>
      </c>
      <c r="BH31" s="249">
        <f t="shared" si="20"/>
        <v>0</v>
      </c>
      <c r="BI31" s="64" t="str">
        <f>IF('Osztályzó ív gyak'!G159="",0,'Osztályzó ív gyak'!G159)</f>
        <v>--</v>
      </c>
      <c r="BJ31" s="249">
        <f t="shared" si="21"/>
        <v>0</v>
      </c>
      <c r="BK31" s="64" t="str">
        <f>IF('Osztályzó ív gyak'!G218="",0,'Osztályzó ív gyak'!G218)</f>
        <v>--</v>
      </c>
      <c r="BL31" s="249">
        <f t="shared" si="22"/>
        <v>0</v>
      </c>
      <c r="BM31" s="64" t="str">
        <f>IF('Osztályzó ív gyak'!G277="",0,'Osztályzó ív gyak'!G277)</f>
        <v>--</v>
      </c>
      <c r="BN31" s="249">
        <f t="shared" si="23"/>
        <v>0</v>
      </c>
      <c r="BO31" s="64" t="str">
        <f>IF('Osztályzó ív gyak'!G336="",0,'Osztályzó ív gyak'!G336)</f>
        <v>--</v>
      </c>
      <c r="BP31" s="249">
        <f t="shared" si="24"/>
        <v>0</v>
      </c>
      <c r="BQ31" s="64" t="str">
        <f>IF('Osztályzó ív gyak'!G395="",0,'Osztályzó ív gyak'!G395)</f>
        <v>--</v>
      </c>
      <c r="BR31" s="249">
        <f t="shared" si="25"/>
        <v>0</v>
      </c>
      <c r="BS31" s="250">
        <f t="shared" si="26"/>
        <v>0</v>
      </c>
      <c r="BV31" s="64">
        <f>IF('Osztályzó ív szób'!M41="",0,'Osztályzó ív szób'!M41)</f>
        <v>0</v>
      </c>
      <c r="BW31" s="251">
        <f t="shared" si="27"/>
        <v>0</v>
      </c>
      <c r="BX31" s="64">
        <f>IF('Osztályzó ív szób'!M100="",0,'Osztályzó ív szób'!M100)</f>
        <v>0</v>
      </c>
      <c r="BY31" s="249">
        <f t="shared" si="28"/>
        <v>0</v>
      </c>
      <c r="BZ31" s="64">
        <f>IF('Osztályzó ív szób'!M159="",0,'Osztályzó ív szób'!M159)</f>
        <v>0</v>
      </c>
      <c r="CA31" s="249">
        <f t="shared" si="29"/>
        <v>0</v>
      </c>
      <c r="CB31" s="64">
        <f>IF('Osztályzó ív szób'!M218="",0,'Osztályzó ív szób'!M218)</f>
        <v>0</v>
      </c>
      <c r="CC31" s="249">
        <f t="shared" si="30"/>
        <v>0</v>
      </c>
      <c r="CD31" s="64">
        <f>IF('Osztályzó ív szób'!M277="",0,'Osztályzó ív szób'!M277)</f>
        <v>0</v>
      </c>
      <c r="CE31" s="249">
        <f t="shared" si="31"/>
        <v>0</v>
      </c>
      <c r="CF31" s="64">
        <f>IF('Osztályzó ív szób'!M336="",0,'Osztályzó ív szób'!M336)</f>
        <v>0</v>
      </c>
      <c r="CG31" s="249">
        <f t="shared" si="32"/>
        <v>0</v>
      </c>
      <c r="CH31" s="64">
        <f t="shared" si="33"/>
        <v>0</v>
      </c>
      <c r="CJ31" s="259">
        <f t="shared" si="34"/>
        <v>0</v>
      </c>
      <c r="CN31" s="64" t="str">
        <f>'Osztályzó ív szób'!E41</f>
        <v/>
      </c>
      <c r="CO31" s="64" t="str">
        <f>'Osztályzó ív szób'!G41</f>
        <v/>
      </c>
      <c r="CP31" s="64" t="str">
        <f t="shared" si="35"/>
        <v/>
      </c>
      <c r="CR31" s="194" t="str">
        <f>'Osztályzó ív szób'!E100</f>
        <v/>
      </c>
      <c r="CS31" s="194" t="str">
        <f>'Osztályzó ív szób'!G100</f>
        <v/>
      </c>
      <c r="CT31" s="64" t="str">
        <f t="shared" si="36"/>
        <v/>
      </c>
      <c r="CV31" s="194" t="str">
        <f>'Osztályzó ív szób'!E159</f>
        <v/>
      </c>
      <c r="CW31" s="194" t="str">
        <f>'Osztályzó ív szób'!G159</f>
        <v/>
      </c>
      <c r="CX31" s="64" t="str">
        <f t="shared" si="37"/>
        <v/>
      </c>
      <c r="CZ31" s="194" t="str">
        <f>'Osztályzó ív szób'!E218</f>
        <v>--</v>
      </c>
      <c r="DA31" s="194" t="str">
        <f>'Osztályzó ív szób'!G218</f>
        <v>--</v>
      </c>
      <c r="DB31" s="64" t="str">
        <f t="shared" si="38"/>
        <v/>
      </c>
      <c r="DD31" s="194" t="str">
        <f>'Osztályzó ív szób'!E277</f>
        <v>--</v>
      </c>
      <c r="DE31" s="194" t="str">
        <f>'Osztályzó ív szób'!G277</f>
        <v>--</v>
      </c>
      <c r="DF31" s="64" t="str">
        <f t="shared" si="39"/>
        <v/>
      </c>
      <c r="DH31" s="194" t="str">
        <f>'Osztályzó ív szób'!E336</f>
        <v>--</v>
      </c>
      <c r="DI31" s="194" t="str">
        <f>'Osztályzó ív szób'!G336</f>
        <v>--</v>
      </c>
      <c r="DJ31" s="64" t="str">
        <f t="shared" si="40"/>
        <v/>
      </c>
      <c r="DM31" s="64">
        <f t="shared" si="12"/>
        <v>2</v>
      </c>
      <c r="DQ31" s="194">
        <f t="shared" si="13"/>
        <v>0</v>
      </c>
      <c r="DR31" s="194">
        <f t="shared" si="14"/>
        <v>0</v>
      </c>
      <c r="DS31" s="64">
        <f t="shared" si="52"/>
        <v>0</v>
      </c>
      <c r="DT31" s="194">
        <f>DS31-'Szakképesítés adatai'!Q$54</f>
        <v>0</v>
      </c>
      <c r="DU31" s="194" t="str">
        <f t="shared" si="42"/>
        <v>Jó</v>
      </c>
      <c r="DV31" s="194"/>
      <c r="DW31" s="540">
        <f t="shared" si="43"/>
        <v>0</v>
      </c>
      <c r="DX31" s="540">
        <f t="shared" si="44"/>
        <v>0</v>
      </c>
      <c r="DY31" s="327">
        <f t="shared" si="45"/>
        <v>0</v>
      </c>
      <c r="DZ31" s="327">
        <f>DY31-'Szakképesítés adatai'!Q$41</f>
        <v>-2</v>
      </c>
      <c r="EA31" s="327" t="str">
        <f t="shared" si="46"/>
        <v>Kevés a jegy</v>
      </c>
      <c r="EB31" s="194"/>
      <c r="EC31" s="327">
        <f t="shared" si="47"/>
        <v>0</v>
      </c>
      <c r="ED31" s="327">
        <f t="shared" si="48"/>
        <v>0</v>
      </c>
      <c r="EE31" s="327">
        <f t="shared" si="49"/>
        <v>0</v>
      </c>
      <c r="EF31" s="327">
        <f>EE31-'Szakképesítés adatai'!Q$68</f>
        <v>-3</v>
      </c>
      <c r="EG31" s="327" t="str">
        <f t="shared" si="50"/>
        <v>Kevés a jegy</v>
      </c>
      <c r="EH31" s="194"/>
      <c r="EI31" s="194">
        <f t="shared" si="51"/>
        <v>-5</v>
      </c>
    </row>
    <row r="32" spans="1:139" s="134" customFormat="1" ht="11.1" customHeight="1" x14ac:dyDescent="0.2">
      <c r="A32" s="261" t="str">
        <f>IF(Nevek!E30="","--",CONCATENATE(Nevek!B30,"/",Nevek!C30,"/",Nevek!D30))</f>
        <v>74057/28/2020</v>
      </c>
      <c r="B32" s="244" t="str">
        <f>IF(Nevek!E30="","--",Nevek!E30)</f>
        <v>ű</v>
      </c>
      <c r="C32" s="260" t="str">
        <f>IF('Osztályzó ív írásb'!E42="","-",'Osztályzó ív írásb'!E42)</f>
        <v>--</v>
      </c>
      <c r="D32" s="257" t="str">
        <f>IF('Osztályzó ív írásb'!E101="","-",'Osztályzó ív írásb'!E101)</f>
        <v>--</v>
      </c>
      <c r="E32" s="254" t="str">
        <f>IF('Osztályzó ív gyak'!E42="","-",'Osztályzó ív gyak'!E42)</f>
        <v>-</v>
      </c>
      <c r="F32" s="258" t="str">
        <f>IF('Osztályzó ív gyak'!G42="","-",'Osztályzó ív gyak'!G42)</f>
        <v>-</v>
      </c>
      <c r="G32" s="432" t="str">
        <f>IF('Osztályzó ív gyak'!E101="","-",'Osztályzó ív gyak'!E101)</f>
        <v>-</v>
      </c>
      <c r="H32" s="258" t="str">
        <f>IF('Osztályzó ív gyak'!G101="","-",'Osztályzó ív gyak'!G101)</f>
        <v>-</v>
      </c>
      <c r="I32" s="432" t="str">
        <f>IF('Osztályzó ív gyak'!E160="","-",'Osztályzó ív gyak'!E160)</f>
        <v>--</v>
      </c>
      <c r="J32" s="258" t="str">
        <f>IF('Osztályzó ív gyak'!G160="","-",'Osztályzó ív gyak'!G160)</f>
        <v>--</v>
      </c>
      <c r="K32" s="432" t="str">
        <f>IF('Osztályzó ív gyak'!E219="","-",'Osztályzó ív gyak'!E219)</f>
        <v>--</v>
      </c>
      <c r="L32" s="258" t="str">
        <f>IF('Osztályzó ív gyak'!G219="","-",'Osztályzó ív gyak'!G219)</f>
        <v>--</v>
      </c>
      <c r="M32" s="432" t="str">
        <f>IF('Osztályzó ív gyak'!E278="","-",'Osztályzó ív gyak'!E278)</f>
        <v>--</v>
      </c>
      <c r="N32" s="258" t="str">
        <f>IF('Osztályzó ív gyak'!G278="","-",'Osztályzó ív gyak'!G278)</f>
        <v>--</v>
      </c>
      <c r="O32" s="432" t="str">
        <f>IF('Osztályzó ív gyak'!E337="","-",'Osztályzó ív gyak'!E337)</f>
        <v>--</v>
      </c>
      <c r="P32" s="258" t="str">
        <f>IF('Osztályzó ív gyak'!G337="","-",'Osztályzó ív gyak'!G337)</f>
        <v>--</v>
      </c>
      <c r="Q32" s="537" t="str">
        <f>IF('Osztályzó ív gyak'!E396="","-",'Osztályzó ív gyak'!E396)</f>
        <v>--</v>
      </c>
      <c r="R32" s="257" t="str">
        <f>IF('Osztályzó ív gyak'!G396="","-",'Osztályzó ív gyak'!G396)</f>
        <v>--</v>
      </c>
      <c r="S32" s="254" t="str">
        <f t="shared" si="0"/>
        <v>-</v>
      </c>
      <c r="T32" s="258" t="str">
        <f>IF(B32="--","--",IF('Osztályzó ív szób'!M42="","-",'Osztályzó ív szób'!M42))</f>
        <v>-</v>
      </c>
      <c r="U32" s="432" t="str">
        <f t="shared" si="1"/>
        <v>-</v>
      </c>
      <c r="V32" s="258" t="str">
        <f>IF(B32="--","--",IF('Osztályzó ív szób'!M101="","-",'Osztályzó ív szób'!M101))</f>
        <v>-</v>
      </c>
      <c r="W32" s="432" t="str">
        <f t="shared" si="2"/>
        <v>-</v>
      </c>
      <c r="X32" s="258" t="str">
        <f>IF(B32="--","--",IF('Osztályzó ív szób'!M160="","-",'Osztályzó ív szób'!M160))</f>
        <v>-</v>
      </c>
      <c r="Y32" s="432" t="str">
        <f t="shared" si="3"/>
        <v>-</v>
      </c>
      <c r="Z32" s="258" t="str">
        <f>IF(B32="--","--",IF('Osztályzó ív szób'!M219="","-",'Osztályzó ív szób'!M219))</f>
        <v>-</v>
      </c>
      <c r="AA32" s="432" t="str">
        <f t="shared" si="4"/>
        <v>-</v>
      </c>
      <c r="AB32" s="258" t="str">
        <f>IF(B32="--","--",IF('Osztályzó ív szób'!M278="","-",'Osztályzó ív szób'!M278))</f>
        <v>-</v>
      </c>
      <c r="AC32" s="432" t="str">
        <f t="shared" si="5"/>
        <v>-</v>
      </c>
      <c r="AD32" s="257" t="str">
        <f>IF(B32="--","--",IF('Osztályzó ív szób'!M337="","-",'Osztályzó ív szób'!M337))</f>
        <v>-</v>
      </c>
      <c r="AE32" s="253" t="str">
        <f t="shared" si="6"/>
        <v>KJ</v>
      </c>
      <c r="AF32" s="245" t="str">
        <f t="shared" si="7"/>
        <v>kevés a jegy</v>
      </c>
      <c r="AG32" s="215"/>
      <c r="AH32" s="134">
        <f>'Osztályzó ív írásb'!K42+'Osztályzó ív írásb'!K101+'Osztályzó ív írásb'!K160+'Osztályzó ív írásb'!K219+'Osztályzó ív gyak'!K42+'Osztályzó ív gyak'!K101+'Osztályzó ív gyak'!K160+'Osztályzó ív gyak'!K219+'Osztályzó ív gyak'!K278+'Osztályzó ív gyak'!K337+'Osztályzó ív szób'!K42+'Osztályzó ív szób'!K101+'Osztályzó ív szób'!K160+'Osztályzó ív szób'!K219+'Osztályzó ív szób'!K278+'Osztályzó ív szób'!K337</f>
        <v>0</v>
      </c>
      <c r="AJ32" s="327" t="str">
        <f t="shared" si="8"/>
        <v>-</v>
      </c>
      <c r="AK32" s="327" t="e">
        <f t="shared" si="9"/>
        <v>#N/A</v>
      </c>
      <c r="AL32" s="252"/>
      <c r="AR32" s="64" t="str">
        <f>IF('Osztályzó ív írásb'!E42="",0,'Osztályzó ív írásb'!E42)</f>
        <v>--</v>
      </c>
      <c r="AS32" s="248">
        <f t="shared" si="15"/>
        <v>0</v>
      </c>
      <c r="AT32" s="64" t="str">
        <f>IF('Osztályzó ív írásb'!E101="",0,'Osztályzó ív írásb'!E101)</f>
        <v>--</v>
      </c>
      <c r="AU32" s="248">
        <f t="shared" si="10"/>
        <v>0</v>
      </c>
      <c r="AV32" s="64" t="str">
        <f>IF('Osztályzó ív írásb'!E160="",0,'Osztályzó ív írásb'!E160)</f>
        <v>--</v>
      </c>
      <c r="AW32" s="248">
        <f t="shared" si="11"/>
        <v>0</v>
      </c>
      <c r="AX32" s="64" t="str">
        <f>IF('Osztályzó ív írásb'!E219="",0,'Osztályzó ív írásb'!E219)</f>
        <v>--</v>
      </c>
      <c r="AY32" s="249">
        <f t="shared" si="16"/>
        <v>0</v>
      </c>
      <c r="AZ32" s="64">
        <f>IF('Osztályzó ív írásb'!E278="",0,'Osztályzó ív írásb'!E278)</f>
        <v>0</v>
      </c>
      <c r="BA32" s="249">
        <f t="shared" si="17"/>
        <v>0</v>
      </c>
      <c r="BB32" s="64">
        <f t="shared" si="18"/>
        <v>0</v>
      </c>
      <c r="BE32" s="64">
        <f>IF('Osztályzó ív gyak'!G42="",0,'Osztályzó ív gyak'!G42)</f>
        <v>0</v>
      </c>
      <c r="BF32" s="249">
        <f t="shared" si="19"/>
        <v>0</v>
      </c>
      <c r="BG32" s="64">
        <f>IF('Osztályzó ív gyak'!G101="",0,'Osztályzó ív gyak'!G101)</f>
        <v>0</v>
      </c>
      <c r="BH32" s="249">
        <f t="shared" si="20"/>
        <v>0</v>
      </c>
      <c r="BI32" s="64" t="str">
        <f>IF('Osztályzó ív gyak'!G160="",0,'Osztályzó ív gyak'!G160)</f>
        <v>--</v>
      </c>
      <c r="BJ32" s="249">
        <f t="shared" si="21"/>
        <v>0</v>
      </c>
      <c r="BK32" s="64" t="str">
        <f>IF('Osztályzó ív gyak'!G219="",0,'Osztályzó ív gyak'!G219)</f>
        <v>--</v>
      </c>
      <c r="BL32" s="249">
        <f t="shared" si="22"/>
        <v>0</v>
      </c>
      <c r="BM32" s="64" t="str">
        <f>IF('Osztályzó ív gyak'!G278="",0,'Osztályzó ív gyak'!G278)</f>
        <v>--</v>
      </c>
      <c r="BN32" s="249">
        <f t="shared" si="23"/>
        <v>0</v>
      </c>
      <c r="BO32" s="64" t="str">
        <f>IF('Osztályzó ív gyak'!G337="",0,'Osztályzó ív gyak'!G337)</f>
        <v>--</v>
      </c>
      <c r="BP32" s="249">
        <f t="shared" si="24"/>
        <v>0</v>
      </c>
      <c r="BQ32" s="64" t="str">
        <f>IF('Osztályzó ív gyak'!G396="",0,'Osztályzó ív gyak'!G396)</f>
        <v>--</v>
      </c>
      <c r="BR32" s="249">
        <f t="shared" si="25"/>
        <v>0</v>
      </c>
      <c r="BS32" s="250">
        <f t="shared" si="26"/>
        <v>0</v>
      </c>
      <c r="BV32" s="64">
        <f>IF('Osztályzó ív szób'!M42="",0,'Osztályzó ív szób'!M42)</f>
        <v>0</v>
      </c>
      <c r="BW32" s="251">
        <f t="shared" si="27"/>
        <v>0</v>
      </c>
      <c r="BX32" s="64">
        <f>IF('Osztályzó ív szób'!M101="",0,'Osztályzó ív szób'!M101)</f>
        <v>0</v>
      </c>
      <c r="BY32" s="249">
        <f t="shared" si="28"/>
        <v>0</v>
      </c>
      <c r="BZ32" s="64">
        <f>IF('Osztályzó ív szób'!M160="",0,'Osztályzó ív szób'!M160)</f>
        <v>0</v>
      </c>
      <c r="CA32" s="249">
        <f t="shared" si="29"/>
        <v>0</v>
      </c>
      <c r="CB32" s="64">
        <f>IF('Osztályzó ív szób'!M219="",0,'Osztályzó ív szób'!M219)</f>
        <v>0</v>
      </c>
      <c r="CC32" s="249">
        <f t="shared" si="30"/>
        <v>0</v>
      </c>
      <c r="CD32" s="64">
        <f>IF('Osztályzó ív szób'!M278="",0,'Osztályzó ív szób'!M278)</f>
        <v>0</v>
      </c>
      <c r="CE32" s="249">
        <f t="shared" si="31"/>
        <v>0</v>
      </c>
      <c r="CF32" s="64">
        <f>IF('Osztályzó ív szób'!M337="",0,'Osztályzó ív szób'!M337)</f>
        <v>0</v>
      </c>
      <c r="CG32" s="249">
        <f t="shared" si="32"/>
        <v>0</v>
      </c>
      <c r="CH32" s="64">
        <f t="shared" si="33"/>
        <v>0</v>
      </c>
      <c r="CJ32" s="259">
        <f t="shared" si="34"/>
        <v>0</v>
      </c>
      <c r="CN32" s="64" t="str">
        <f>'Osztályzó ív szób'!E42</f>
        <v/>
      </c>
      <c r="CO32" s="64" t="str">
        <f>'Osztályzó ív szób'!G42</f>
        <v/>
      </c>
      <c r="CP32" s="64" t="str">
        <f t="shared" si="35"/>
        <v/>
      </c>
      <c r="CR32" s="194" t="str">
        <f>'Osztályzó ív szób'!E101</f>
        <v/>
      </c>
      <c r="CS32" s="194" t="str">
        <f>'Osztályzó ív szób'!G101</f>
        <v/>
      </c>
      <c r="CT32" s="64" t="str">
        <f t="shared" si="36"/>
        <v/>
      </c>
      <c r="CV32" s="194" t="str">
        <f>'Osztályzó ív szób'!E160</f>
        <v/>
      </c>
      <c r="CW32" s="194" t="str">
        <f>'Osztályzó ív szób'!G160</f>
        <v/>
      </c>
      <c r="CX32" s="64" t="str">
        <f t="shared" si="37"/>
        <v/>
      </c>
      <c r="CZ32" s="194" t="str">
        <f>'Osztályzó ív szób'!E219</f>
        <v>--</v>
      </c>
      <c r="DA32" s="194" t="str">
        <f>'Osztályzó ív szób'!G219</f>
        <v>--</v>
      </c>
      <c r="DB32" s="64" t="str">
        <f t="shared" si="38"/>
        <v/>
      </c>
      <c r="DD32" s="194" t="str">
        <f>'Osztályzó ív szób'!E278</f>
        <v>--</v>
      </c>
      <c r="DE32" s="194" t="str">
        <f>'Osztályzó ív szób'!G278</f>
        <v>--</v>
      </c>
      <c r="DF32" s="64" t="str">
        <f t="shared" si="39"/>
        <v/>
      </c>
      <c r="DH32" s="194" t="str">
        <f>'Osztályzó ív szób'!E337</f>
        <v>--</v>
      </c>
      <c r="DI32" s="194" t="str">
        <f>'Osztályzó ív szób'!G337</f>
        <v>--</v>
      </c>
      <c r="DJ32" s="64" t="str">
        <f t="shared" si="40"/>
        <v/>
      </c>
      <c r="DM32" s="64">
        <f t="shared" si="12"/>
        <v>2</v>
      </c>
      <c r="DQ32" s="194">
        <f t="shared" si="13"/>
        <v>0</v>
      </c>
      <c r="DR32" s="194">
        <f t="shared" si="14"/>
        <v>0</v>
      </c>
      <c r="DS32" s="64">
        <f t="shared" si="52"/>
        <v>0</v>
      </c>
      <c r="DT32" s="194">
        <f>DS32-'Szakképesítés adatai'!Q$54</f>
        <v>0</v>
      </c>
      <c r="DU32" s="194" t="str">
        <f t="shared" si="42"/>
        <v>Jó</v>
      </c>
      <c r="DV32" s="194"/>
      <c r="DW32" s="540">
        <f t="shared" si="43"/>
        <v>0</v>
      </c>
      <c r="DX32" s="540">
        <f t="shared" si="44"/>
        <v>0</v>
      </c>
      <c r="DY32" s="327">
        <f t="shared" si="45"/>
        <v>0</v>
      </c>
      <c r="DZ32" s="327">
        <f>DY32-'Szakképesítés adatai'!Q$41</f>
        <v>-2</v>
      </c>
      <c r="EA32" s="327" t="str">
        <f t="shared" si="46"/>
        <v>Kevés a jegy</v>
      </c>
      <c r="EB32" s="194"/>
      <c r="EC32" s="327">
        <f t="shared" si="47"/>
        <v>0</v>
      </c>
      <c r="ED32" s="327">
        <f t="shared" si="48"/>
        <v>0</v>
      </c>
      <c r="EE32" s="327">
        <f t="shared" si="49"/>
        <v>0</v>
      </c>
      <c r="EF32" s="327">
        <f>EE32-'Szakképesítés adatai'!Q$68</f>
        <v>-3</v>
      </c>
      <c r="EG32" s="327" t="str">
        <f t="shared" si="50"/>
        <v>Kevés a jegy</v>
      </c>
      <c r="EH32" s="194"/>
      <c r="EI32" s="194">
        <f t="shared" si="51"/>
        <v>-5</v>
      </c>
    </row>
    <row r="33" spans="1:139" s="134" customFormat="1" ht="11.1" customHeight="1" x14ac:dyDescent="0.2">
      <c r="A33" s="261" t="str">
        <f>IF(Nevek!E31="","--",CONCATENATE(Nevek!B31,"/",Nevek!C31,"/",Nevek!D31))</f>
        <v>74057/29/2020</v>
      </c>
      <c r="B33" s="244" t="str">
        <f>IF(Nevek!E31="","--",Nevek!E31)</f>
        <v>v</v>
      </c>
      <c r="C33" s="260" t="str">
        <f>IF('Osztályzó ív írásb'!E43="","-",'Osztályzó ív írásb'!E43)</f>
        <v>--</v>
      </c>
      <c r="D33" s="257" t="str">
        <f>IF('Osztályzó ív írásb'!E102="","-",'Osztályzó ív írásb'!E102)</f>
        <v>--</v>
      </c>
      <c r="E33" s="254" t="str">
        <f>IF('Osztályzó ív gyak'!E43="","-",'Osztályzó ív gyak'!E43)</f>
        <v>-</v>
      </c>
      <c r="F33" s="258" t="str">
        <f>IF('Osztályzó ív gyak'!G43="","-",'Osztályzó ív gyak'!G43)</f>
        <v>-</v>
      </c>
      <c r="G33" s="432" t="str">
        <f>IF('Osztályzó ív gyak'!E102="","-",'Osztályzó ív gyak'!E102)</f>
        <v>-</v>
      </c>
      <c r="H33" s="258" t="str">
        <f>IF('Osztályzó ív gyak'!G102="","-",'Osztályzó ív gyak'!G102)</f>
        <v>-</v>
      </c>
      <c r="I33" s="432" t="str">
        <f>IF('Osztályzó ív gyak'!E161="","-",'Osztályzó ív gyak'!E161)</f>
        <v>--</v>
      </c>
      <c r="J33" s="258" t="str">
        <f>IF('Osztályzó ív gyak'!G161="","-",'Osztályzó ív gyak'!G161)</f>
        <v>--</v>
      </c>
      <c r="K33" s="432" t="str">
        <f>IF('Osztályzó ív gyak'!E220="","-",'Osztályzó ív gyak'!E220)</f>
        <v>--</v>
      </c>
      <c r="L33" s="258" t="str">
        <f>IF('Osztályzó ív gyak'!G220="","-",'Osztályzó ív gyak'!G220)</f>
        <v>--</v>
      </c>
      <c r="M33" s="432" t="str">
        <f>IF('Osztályzó ív gyak'!E279="","-",'Osztályzó ív gyak'!E279)</f>
        <v>--</v>
      </c>
      <c r="N33" s="258" t="str">
        <f>IF('Osztályzó ív gyak'!G279="","-",'Osztályzó ív gyak'!G279)</f>
        <v>--</v>
      </c>
      <c r="O33" s="432" t="str">
        <f>IF('Osztályzó ív gyak'!E338="","-",'Osztályzó ív gyak'!E338)</f>
        <v>--</v>
      </c>
      <c r="P33" s="258" t="str">
        <f>IF('Osztályzó ív gyak'!G338="","-",'Osztályzó ív gyak'!G338)</f>
        <v>--</v>
      </c>
      <c r="Q33" s="537" t="str">
        <f>IF('Osztályzó ív gyak'!E397="","-",'Osztályzó ív gyak'!E397)</f>
        <v>--</v>
      </c>
      <c r="R33" s="257" t="str">
        <f>IF('Osztályzó ív gyak'!G397="","-",'Osztályzó ív gyak'!G397)</f>
        <v>--</v>
      </c>
      <c r="S33" s="254" t="str">
        <f t="shared" si="0"/>
        <v>-</v>
      </c>
      <c r="T33" s="258" t="str">
        <f>IF(B33="--","--",IF('Osztályzó ív szób'!M43="","-",'Osztályzó ív szób'!M43))</f>
        <v>-</v>
      </c>
      <c r="U33" s="432" t="str">
        <f t="shared" si="1"/>
        <v>-</v>
      </c>
      <c r="V33" s="258" t="str">
        <f>IF(B33="--","--",IF('Osztályzó ív szób'!M102="","-",'Osztályzó ív szób'!M102))</f>
        <v>-</v>
      </c>
      <c r="W33" s="432" t="str">
        <f t="shared" si="2"/>
        <v>-</v>
      </c>
      <c r="X33" s="258" t="str">
        <f>IF(B33="--","--",IF('Osztályzó ív szób'!M161="","-",'Osztályzó ív szób'!M161))</f>
        <v>-</v>
      </c>
      <c r="Y33" s="432" t="str">
        <f t="shared" si="3"/>
        <v>-</v>
      </c>
      <c r="Z33" s="258" t="str">
        <f>IF(B33="--","--",IF('Osztályzó ív szób'!M220="","-",'Osztályzó ív szób'!M220))</f>
        <v>-</v>
      </c>
      <c r="AA33" s="432" t="str">
        <f t="shared" si="4"/>
        <v>-</v>
      </c>
      <c r="AB33" s="258" t="str">
        <f>IF(B33="--","--",IF('Osztályzó ív szób'!M279="","-",'Osztályzó ív szób'!M279))</f>
        <v>-</v>
      </c>
      <c r="AC33" s="432" t="str">
        <f t="shared" si="5"/>
        <v>-</v>
      </c>
      <c r="AD33" s="257" t="str">
        <f>IF(B33="--","--",IF('Osztályzó ív szób'!M338="","-",'Osztályzó ív szób'!M338))</f>
        <v>-</v>
      </c>
      <c r="AE33" s="253" t="str">
        <f t="shared" si="6"/>
        <v>KJ</v>
      </c>
      <c r="AF33" s="245" t="str">
        <f t="shared" si="7"/>
        <v>kevés a jegy</v>
      </c>
      <c r="AG33" s="215"/>
      <c r="AH33" s="134">
        <f>'Osztályzó ív írásb'!K43+'Osztályzó ív írásb'!K102+'Osztályzó ív írásb'!K161+'Osztályzó ív írásb'!K220+'Osztályzó ív gyak'!K43+'Osztályzó ív gyak'!K102+'Osztályzó ív gyak'!K161+'Osztályzó ív gyak'!K220+'Osztályzó ív gyak'!K279+'Osztályzó ív gyak'!K338+'Osztályzó ív szób'!K43+'Osztályzó ív szób'!K102+'Osztályzó ív szób'!K161+'Osztályzó ív szób'!K220+'Osztályzó ív szób'!K279+'Osztályzó ív szób'!K338</f>
        <v>0</v>
      </c>
      <c r="AJ33" s="327" t="str">
        <f t="shared" si="8"/>
        <v>-</v>
      </c>
      <c r="AK33" s="327" t="e">
        <f t="shared" si="9"/>
        <v>#N/A</v>
      </c>
      <c r="AL33" s="252"/>
      <c r="AR33" s="64" t="str">
        <f>IF('Osztályzó ív írásb'!E43="",0,'Osztályzó ív írásb'!E43)</f>
        <v>--</v>
      </c>
      <c r="AS33" s="248">
        <f t="shared" si="15"/>
        <v>0</v>
      </c>
      <c r="AT33" s="64" t="str">
        <f>IF('Osztályzó ív írásb'!E102="",0,'Osztályzó ív írásb'!E102)</f>
        <v>--</v>
      </c>
      <c r="AU33" s="248">
        <f t="shared" si="10"/>
        <v>0</v>
      </c>
      <c r="AV33" s="64" t="str">
        <f>IF('Osztályzó ív írásb'!E161="",0,'Osztályzó ív írásb'!E161)</f>
        <v>--</v>
      </c>
      <c r="AW33" s="248">
        <f t="shared" si="11"/>
        <v>0</v>
      </c>
      <c r="AX33" s="64" t="str">
        <f>IF('Osztályzó ív írásb'!E220="",0,'Osztályzó ív írásb'!E220)</f>
        <v>--</v>
      </c>
      <c r="AY33" s="249">
        <f t="shared" si="16"/>
        <v>0</v>
      </c>
      <c r="AZ33" s="64">
        <f>IF('Osztályzó ív írásb'!E279="",0,'Osztályzó ív írásb'!E279)</f>
        <v>0</v>
      </c>
      <c r="BA33" s="249">
        <f t="shared" si="17"/>
        <v>0</v>
      </c>
      <c r="BB33" s="64">
        <f t="shared" si="18"/>
        <v>0</v>
      </c>
      <c r="BE33" s="64">
        <f>IF('Osztályzó ív gyak'!G43="",0,'Osztályzó ív gyak'!G43)</f>
        <v>0</v>
      </c>
      <c r="BF33" s="249">
        <f t="shared" si="19"/>
        <v>0</v>
      </c>
      <c r="BG33" s="64">
        <f>IF('Osztályzó ív gyak'!G102="",0,'Osztályzó ív gyak'!G102)</f>
        <v>0</v>
      </c>
      <c r="BH33" s="249">
        <f t="shared" si="20"/>
        <v>0</v>
      </c>
      <c r="BI33" s="64" t="str">
        <f>IF('Osztályzó ív gyak'!G161="",0,'Osztályzó ív gyak'!G161)</f>
        <v>--</v>
      </c>
      <c r="BJ33" s="249">
        <f t="shared" si="21"/>
        <v>0</v>
      </c>
      <c r="BK33" s="64" t="str">
        <f>IF('Osztályzó ív gyak'!G220="",0,'Osztályzó ív gyak'!G220)</f>
        <v>--</v>
      </c>
      <c r="BL33" s="249">
        <f t="shared" si="22"/>
        <v>0</v>
      </c>
      <c r="BM33" s="64" t="str">
        <f>IF('Osztályzó ív gyak'!G279="",0,'Osztályzó ív gyak'!G279)</f>
        <v>--</v>
      </c>
      <c r="BN33" s="249">
        <f t="shared" si="23"/>
        <v>0</v>
      </c>
      <c r="BO33" s="64" t="str">
        <f>IF('Osztályzó ív gyak'!G338="",0,'Osztályzó ív gyak'!G338)</f>
        <v>--</v>
      </c>
      <c r="BP33" s="249">
        <f t="shared" si="24"/>
        <v>0</v>
      </c>
      <c r="BQ33" s="64" t="str">
        <f>IF('Osztályzó ív gyak'!G397="",0,'Osztályzó ív gyak'!G397)</f>
        <v>--</v>
      </c>
      <c r="BR33" s="249">
        <f t="shared" si="25"/>
        <v>0</v>
      </c>
      <c r="BS33" s="250">
        <f t="shared" si="26"/>
        <v>0</v>
      </c>
      <c r="BV33" s="64">
        <f>IF('Osztályzó ív szób'!M43="",0,'Osztályzó ív szób'!M43)</f>
        <v>0</v>
      </c>
      <c r="BW33" s="251">
        <f t="shared" si="27"/>
        <v>0</v>
      </c>
      <c r="BX33" s="64">
        <f>IF('Osztályzó ív szób'!M102="",0,'Osztályzó ív szób'!M102)</f>
        <v>0</v>
      </c>
      <c r="BY33" s="249">
        <f t="shared" si="28"/>
        <v>0</v>
      </c>
      <c r="BZ33" s="64">
        <f>IF('Osztályzó ív szób'!M161="",0,'Osztályzó ív szób'!M161)</f>
        <v>0</v>
      </c>
      <c r="CA33" s="249">
        <f t="shared" si="29"/>
        <v>0</v>
      </c>
      <c r="CB33" s="64">
        <f>IF('Osztályzó ív szób'!M220="",0,'Osztályzó ív szób'!M220)</f>
        <v>0</v>
      </c>
      <c r="CC33" s="249">
        <f t="shared" si="30"/>
        <v>0</v>
      </c>
      <c r="CD33" s="64">
        <f>IF('Osztályzó ív szób'!M279="",0,'Osztályzó ív szób'!M279)</f>
        <v>0</v>
      </c>
      <c r="CE33" s="249">
        <f t="shared" si="31"/>
        <v>0</v>
      </c>
      <c r="CF33" s="64">
        <f>IF('Osztályzó ív szób'!M338="",0,'Osztályzó ív szób'!M338)</f>
        <v>0</v>
      </c>
      <c r="CG33" s="249">
        <f t="shared" si="32"/>
        <v>0</v>
      </c>
      <c r="CH33" s="64">
        <f t="shared" si="33"/>
        <v>0</v>
      </c>
      <c r="CJ33" s="259">
        <f t="shared" si="34"/>
        <v>0</v>
      </c>
      <c r="CN33" s="64" t="str">
        <f>'Osztályzó ív szób'!E43</f>
        <v/>
      </c>
      <c r="CO33" s="64" t="str">
        <f>'Osztályzó ív szób'!G43</f>
        <v/>
      </c>
      <c r="CP33" s="64" t="str">
        <f t="shared" si="35"/>
        <v/>
      </c>
      <c r="CR33" s="194" t="str">
        <f>'Osztályzó ív szób'!E102</f>
        <v/>
      </c>
      <c r="CS33" s="194" t="str">
        <f>'Osztályzó ív szób'!G102</f>
        <v/>
      </c>
      <c r="CT33" s="64" t="str">
        <f t="shared" si="36"/>
        <v/>
      </c>
      <c r="CV33" s="194" t="str">
        <f>'Osztályzó ív szób'!E161</f>
        <v/>
      </c>
      <c r="CW33" s="194" t="str">
        <f>'Osztályzó ív szób'!G161</f>
        <v/>
      </c>
      <c r="CX33" s="64" t="str">
        <f t="shared" si="37"/>
        <v/>
      </c>
      <c r="CZ33" s="194" t="str">
        <f>'Osztályzó ív szób'!E220</f>
        <v>--</v>
      </c>
      <c r="DA33" s="194" t="str">
        <f>'Osztályzó ív szób'!G220</f>
        <v>--</v>
      </c>
      <c r="DB33" s="64" t="str">
        <f t="shared" si="38"/>
        <v/>
      </c>
      <c r="DD33" s="194" t="str">
        <f>'Osztályzó ív szób'!E279</f>
        <v>--</v>
      </c>
      <c r="DE33" s="194" t="str">
        <f>'Osztályzó ív szób'!G279</f>
        <v>--</v>
      </c>
      <c r="DF33" s="64" t="str">
        <f t="shared" si="39"/>
        <v/>
      </c>
      <c r="DH33" s="194" t="str">
        <f>'Osztályzó ív szób'!E338</f>
        <v>--</v>
      </c>
      <c r="DI33" s="194" t="str">
        <f>'Osztályzó ív szób'!G338</f>
        <v>--</v>
      </c>
      <c r="DJ33" s="64" t="str">
        <f t="shared" si="40"/>
        <v/>
      </c>
      <c r="DM33" s="64">
        <f t="shared" si="12"/>
        <v>2</v>
      </c>
      <c r="DQ33" s="194">
        <f t="shared" si="13"/>
        <v>0</v>
      </c>
      <c r="DR33" s="194">
        <f t="shared" si="14"/>
        <v>0</v>
      </c>
      <c r="DS33" s="64">
        <f t="shared" si="52"/>
        <v>0</v>
      </c>
      <c r="DT33" s="194">
        <f>DS33-'Szakképesítés adatai'!Q$54</f>
        <v>0</v>
      </c>
      <c r="DU33" s="194" t="str">
        <f t="shared" si="42"/>
        <v>Jó</v>
      </c>
      <c r="DV33" s="194"/>
      <c r="DW33" s="540">
        <f t="shared" si="43"/>
        <v>0</v>
      </c>
      <c r="DX33" s="540">
        <f t="shared" si="44"/>
        <v>0</v>
      </c>
      <c r="DY33" s="327">
        <f t="shared" si="45"/>
        <v>0</v>
      </c>
      <c r="DZ33" s="327">
        <f>DY33-'Szakképesítés adatai'!Q$41</f>
        <v>-2</v>
      </c>
      <c r="EA33" s="327" t="str">
        <f t="shared" si="46"/>
        <v>Kevés a jegy</v>
      </c>
      <c r="EB33" s="194"/>
      <c r="EC33" s="327">
        <f t="shared" si="47"/>
        <v>0</v>
      </c>
      <c r="ED33" s="327">
        <f t="shared" si="48"/>
        <v>0</v>
      </c>
      <c r="EE33" s="327">
        <f t="shared" si="49"/>
        <v>0</v>
      </c>
      <c r="EF33" s="327">
        <f>EE33-'Szakképesítés adatai'!Q$68</f>
        <v>-3</v>
      </c>
      <c r="EG33" s="327" t="str">
        <f t="shared" si="50"/>
        <v>Kevés a jegy</v>
      </c>
      <c r="EH33" s="194"/>
      <c r="EI33" s="194">
        <f t="shared" si="51"/>
        <v>-5</v>
      </c>
    </row>
    <row r="34" spans="1:139" s="134" customFormat="1" ht="11.1" customHeight="1" x14ac:dyDescent="0.2">
      <c r="A34" s="261" t="str">
        <f>IF(Nevek!E32="","--",CONCATENATE(Nevek!B32,"/",Nevek!C32,"/",Nevek!D32))</f>
        <v>74057/30/2020</v>
      </c>
      <c r="B34" s="244" t="str">
        <f>IF(Nevek!E32="","--",Nevek!E32)</f>
        <v>z</v>
      </c>
      <c r="C34" s="260" t="str">
        <f>IF('Osztályzó ív írásb'!E44="","-",'Osztályzó ív írásb'!E44)</f>
        <v>--</v>
      </c>
      <c r="D34" s="257" t="str">
        <f>IF('Osztályzó ív írásb'!E103="","-",'Osztályzó ív írásb'!E103)</f>
        <v>--</v>
      </c>
      <c r="E34" s="254" t="str">
        <f>IF('Osztályzó ív gyak'!E44="","-",'Osztályzó ív gyak'!E44)</f>
        <v>-</v>
      </c>
      <c r="F34" s="258" t="str">
        <f>IF('Osztályzó ív gyak'!G44="","-",'Osztályzó ív gyak'!G44)</f>
        <v>-</v>
      </c>
      <c r="G34" s="432" t="str">
        <f>IF('Osztályzó ív gyak'!E103="","-",'Osztályzó ív gyak'!E103)</f>
        <v>-</v>
      </c>
      <c r="H34" s="258" t="str">
        <f>IF('Osztályzó ív gyak'!G103="","-",'Osztályzó ív gyak'!G103)</f>
        <v>-</v>
      </c>
      <c r="I34" s="432" t="str">
        <f>IF('Osztályzó ív gyak'!E162="","-",'Osztályzó ív gyak'!E162)</f>
        <v>--</v>
      </c>
      <c r="J34" s="258" t="str">
        <f>IF('Osztályzó ív gyak'!G162="","-",'Osztályzó ív gyak'!G162)</f>
        <v>--</v>
      </c>
      <c r="K34" s="432" t="str">
        <f>IF('Osztályzó ív gyak'!E221="","-",'Osztályzó ív gyak'!E221)</f>
        <v>--</v>
      </c>
      <c r="L34" s="258" t="str">
        <f>IF('Osztályzó ív gyak'!G221="","-",'Osztályzó ív gyak'!G221)</f>
        <v>--</v>
      </c>
      <c r="M34" s="432" t="str">
        <f>IF('Osztályzó ív gyak'!E280="","-",'Osztályzó ív gyak'!E280)</f>
        <v>--</v>
      </c>
      <c r="N34" s="258" t="str">
        <f>IF('Osztályzó ív gyak'!G280="","-",'Osztályzó ív gyak'!G280)</f>
        <v>--</v>
      </c>
      <c r="O34" s="432" t="str">
        <f>IF('Osztályzó ív gyak'!E339="","-",'Osztályzó ív gyak'!E339)</f>
        <v>--</v>
      </c>
      <c r="P34" s="258" t="str">
        <f>IF('Osztályzó ív gyak'!G339="","-",'Osztályzó ív gyak'!G339)</f>
        <v>--</v>
      </c>
      <c r="Q34" s="537" t="str">
        <f>IF('Osztályzó ív gyak'!E398="","-",'Osztályzó ív gyak'!E398)</f>
        <v>--</v>
      </c>
      <c r="R34" s="257" t="str">
        <f>IF('Osztályzó ív gyak'!G398="","-",'Osztályzó ív gyak'!G398)</f>
        <v>--</v>
      </c>
      <c r="S34" s="254" t="str">
        <f t="shared" si="0"/>
        <v>-</v>
      </c>
      <c r="T34" s="258" t="str">
        <f>IF(B34="--","--",IF('Osztályzó ív szób'!M44="","-",'Osztályzó ív szób'!M44))</f>
        <v>-</v>
      </c>
      <c r="U34" s="432" t="str">
        <f t="shared" si="1"/>
        <v>-</v>
      </c>
      <c r="V34" s="258" t="str">
        <f>IF(B34="--","--",IF('Osztályzó ív szób'!M103="","-",'Osztályzó ív szób'!M103))</f>
        <v>-</v>
      </c>
      <c r="W34" s="432" t="str">
        <f t="shared" si="2"/>
        <v>-</v>
      </c>
      <c r="X34" s="258" t="str">
        <f>IF(B34="--","--",IF('Osztályzó ív szób'!M162="","-",'Osztályzó ív szób'!M162))</f>
        <v>-</v>
      </c>
      <c r="Y34" s="432" t="str">
        <f t="shared" si="3"/>
        <v>-</v>
      </c>
      <c r="Z34" s="258" t="str">
        <f>IF(B34="--","--",IF('Osztályzó ív szób'!M221="","-",'Osztályzó ív szób'!M221))</f>
        <v>-</v>
      </c>
      <c r="AA34" s="432" t="str">
        <f t="shared" si="4"/>
        <v>-</v>
      </c>
      <c r="AB34" s="258" t="str">
        <f>IF(B34="--","--",IF('Osztályzó ív szób'!M280="","-",'Osztályzó ív szób'!M280))</f>
        <v>-</v>
      </c>
      <c r="AC34" s="432" t="str">
        <f t="shared" si="5"/>
        <v>-</v>
      </c>
      <c r="AD34" s="257" t="str">
        <f>IF(B34="--","--",IF('Osztályzó ív szób'!M339="","-",'Osztályzó ív szób'!M339))</f>
        <v>-</v>
      </c>
      <c r="AE34" s="253" t="str">
        <f t="shared" si="6"/>
        <v>KJ</v>
      </c>
      <c r="AF34" s="245" t="str">
        <f t="shared" si="7"/>
        <v>kevés a jegy</v>
      </c>
      <c r="AG34" s="215"/>
      <c r="AH34" s="134">
        <f>'Osztályzó ív írásb'!K44+'Osztályzó ív írásb'!K103+'Osztályzó ív írásb'!K162+'Osztályzó ív írásb'!K221+'Osztályzó ív gyak'!K44+'Osztályzó ív gyak'!K103+'Osztályzó ív gyak'!K162+'Osztályzó ív gyak'!K221+'Osztályzó ív gyak'!K280+'Osztályzó ív gyak'!K339+'Osztályzó ív szób'!K44+'Osztályzó ív szób'!K103+'Osztályzó ív szób'!K162+'Osztályzó ív szób'!K221+'Osztályzó ív szób'!K280+'Osztályzó ív szób'!K339</f>
        <v>0</v>
      </c>
      <c r="AJ34" s="327" t="str">
        <f t="shared" si="8"/>
        <v>-</v>
      </c>
      <c r="AK34" s="327" t="e">
        <f t="shared" si="9"/>
        <v>#N/A</v>
      </c>
      <c r="AL34" s="252"/>
      <c r="AR34" s="64" t="str">
        <f>IF('Osztályzó ív írásb'!E44="",0,'Osztályzó ív írásb'!E44)</f>
        <v>--</v>
      </c>
      <c r="AS34" s="248">
        <f t="shared" si="15"/>
        <v>0</v>
      </c>
      <c r="AT34" s="64" t="str">
        <f>IF('Osztályzó ív írásb'!E103="",0,'Osztályzó ív írásb'!E103)</f>
        <v>--</v>
      </c>
      <c r="AU34" s="248">
        <f t="shared" si="10"/>
        <v>0</v>
      </c>
      <c r="AV34" s="64" t="str">
        <f>IF('Osztályzó ív írásb'!E162="",0,'Osztályzó ív írásb'!E162)</f>
        <v>--</v>
      </c>
      <c r="AW34" s="248">
        <f t="shared" si="11"/>
        <v>0</v>
      </c>
      <c r="AX34" s="64" t="str">
        <f>IF('Osztályzó ív írásb'!E221="",0,'Osztályzó ív írásb'!E221)</f>
        <v>--</v>
      </c>
      <c r="AY34" s="249">
        <f t="shared" si="16"/>
        <v>0</v>
      </c>
      <c r="AZ34" s="64">
        <f>IF('Osztályzó ív írásb'!E280="",0,'Osztályzó ív írásb'!E280)</f>
        <v>0</v>
      </c>
      <c r="BA34" s="249">
        <f t="shared" si="17"/>
        <v>0</v>
      </c>
      <c r="BB34" s="64">
        <f t="shared" si="18"/>
        <v>0</v>
      </c>
      <c r="BE34" s="64">
        <f>IF('Osztályzó ív gyak'!G44="",0,'Osztályzó ív gyak'!G44)</f>
        <v>0</v>
      </c>
      <c r="BF34" s="249">
        <f t="shared" si="19"/>
        <v>0</v>
      </c>
      <c r="BG34" s="64">
        <f>IF('Osztályzó ív gyak'!G103="",0,'Osztályzó ív gyak'!G103)</f>
        <v>0</v>
      </c>
      <c r="BH34" s="249">
        <f t="shared" si="20"/>
        <v>0</v>
      </c>
      <c r="BI34" s="64" t="str">
        <f>IF('Osztályzó ív gyak'!G162="",0,'Osztályzó ív gyak'!G162)</f>
        <v>--</v>
      </c>
      <c r="BJ34" s="249">
        <f t="shared" si="21"/>
        <v>0</v>
      </c>
      <c r="BK34" s="64" t="str">
        <f>IF('Osztályzó ív gyak'!G221="",0,'Osztályzó ív gyak'!G221)</f>
        <v>--</v>
      </c>
      <c r="BL34" s="249">
        <f t="shared" si="22"/>
        <v>0</v>
      </c>
      <c r="BM34" s="64" t="str">
        <f>IF('Osztályzó ív gyak'!G280="",0,'Osztályzó ív gyak'!G280)</f>
        <v>--</v>
      </c>
      <c r="BN34" s="249">
        <f t="shared" si="23"/>
        <v>0</v>
      </c>
      <c r="BO34" s="64" t="str">
        <f>IF('Osztályzó ív gyak'!G339="",0,'Osztályzó ív gyak'!G339)</f>
        <v>--</v>
      </c>
      <c r="BP34" s="249">
        <f t="shared" si="24"/>
        <v>0</v>
      </c>
      <c r="BQ34" s="64" t="str">
        <f>IF('Osztályzó ív gyak'!G398="",0,'Osztályzó ív gyak'!G398)</f>
        <v>--</v>
      </c>
      <c r="BR34" s="249">
        <f t="shared" si="25"/>
        <v>0</v>
      </c>
      <c r="BS34" s="250">
        <f t="shared" si="26"/>
        <v>0</v>
      </c>
      <c r="BV34" s="64">
        <f>IF('Osztályzó ív szób'!M44="",0,'Osztályzó ív szób'!M44)</f>
        <v>0</v>
      </c>
      <c r="BW34" s="251">
        <f t="shared" si="27"/>
        <v>0</v>
      </c>
      <c r="BX34" s="64">
        <f>IF('Osztályzó ív szób'!M103="",0,'Osztályzó ív szób'!M103)</f>
        <v>0</v>
      </c>
      <c r="BY34" s="249">
        <f t="shared" si="28"/>
        <v>0</v>
      </c>
      <c r="BZ34" s="64">
        <f>IF('Osztályzó ív szób'!M162="",0,'Osztályzó ív szób'!M162)</f>
        <v>0</v>
      </c>
      <c r="CA34" s="249">
        <f t="shared" si="29"/>
        <v>0</v>
      </c>
      <c r="CB34" s="64">
        <f>IF('Osztályzó ív szób'!M221="",0,'Osztályzó ív szób'!M221)</f>
        <v>0</v>
      </c>
      <c r="CC34" s="249">
        <f t="shared" si="30"/>
        <v>0</v>
      </c>
      <c r="CD34" s="64">
        <f>IF('Osztályzó ív szób'!M280="",0,'Osztályzó ív szób'!M280)</f>
        <v>0</v>
      </c>
      <c r="CE34" s="249">
        <f t="shared" si="31"/>
        <v>0</v>
      </c>
      <c r="CF34" s="64">
        <f>IF('Osztályzó ív szób'!M339="",0,'Osztályzó ív szób'!M339)</f>
        <v>0</v>
      </c>
      <c r="CG34" s="249">
        <f t="shared" si="32"/>
        <v>0</v>
      </c>
      <c r="CH34" s="64">
        <f t="shared" si="33"/>
        <v>0</v>
      </c>
      <c r="CJ34" s="259">
        <f t="shared" si="34"/>
        <v>0</v>
      </c>
      <c r="CN34" s="64" t="str">
        <f>'Osztályzó ív szób'!E44</f>
        <v/>
      </c>
      <c r="CO34" s="64" t="str">
        <f>'Osztályzó ív szób'!G44</f>
        <v/>
      </c>
      <c r="CP34" s="64" t="str">
        <f t="shared" si="35"/>
        <v/>
      </c>
      <c r="CR34" s="194" t="str">
        <f>'Osztályzó ív szób'!E103</f>
        <v/>
      </c>
      <c r="CS34" s="194" t="str">
        <f>'Osztályzó ív szób'!G103</f>
        <v/>
      </c>
      <c r="CT34" s="64" t="str">
        <f t="shared" si="36"/>
        <v/>
      </c>
      <c r="CV34" s="194" t="str">
        <f>'Osztályzó ív szób'!E162</f>
        <v/>
      </c>
      <c r="CW34" s="194" t="str">
        <f>'Osztályzó ív szób'!G162</f>
        <v/>
      </c>
      <c r="CX34" s="64" t="str">
        <f t="shared" si="37"/>
        <v/>
      </c>
      <c r="CZ34" s="194" t="str">
        <f>'Osztályzó ív szób'!E221</f>
        <v>--</v>
      </c>
      <c r="DA34" s="194" t="str">
        <f>'Osztályzó ív szób'!G221</f>
        <v>--</v>
      </c>
      <c r="DB34" s="64" t="str">
        <f t="shared" si="38"/>
        <v/>
      </c>
      <c r="DD34" s="194" t="str">
        <f>'Osztályzó ív szób'!E280</f>
        <v>--</v>
      </c>
      <c r="DE34" s="194" t="str">
        <f>'Osztályzó ív szób'!G280</f>
        <v>--</v>
      </c>
      <c r="DF34" s="64" t="str">
        <f t="shared" si="39"/>
        <v/>
      </c>
      <c r="DH34" s="194" t="str">
        <f>'Osztályzó ív szób'!E339</f>
        <v>--</v>
      </c>
      <c r="DI34" s="194" t="str">
        <f>'Osztályzó ív szób'!G339</f>
        <v>--</v>
      </c>
      <c r="DJ34" s="64" t="str">
        <f t="shared" si="40"/>
        <v/>
      </c>
      <c r="DM34" s="64">
        <f t="shared" si="12"/>
        <v>2</v>
      </c>
      <c r="DQ34" s="194">
        <f t="shared" si="13"/>
        <v>0</v>
      </c>
      <c r="DR34" s="194">
        <f t="shared" si="14"/>
        <v>0</v>
      </c>
      <c r="DS34" s="64">
        <f t="shared" si="52"/>
        <v>0</v>
      </c>
      <c r="DT34" s="194">
        <f>DS34-'Szakképesítés adatai'!Q$54</f>
        <v>0</v>
      </c>
      <c r="DU34" s="194" t="str">
        <f t="shared" si="42"/>
        <v>Jó</v>
      </c>
      <c r="DV34" s="194"/>
      <c r="DW34" s="540">
        <f t="shared" si="43"/>
        <v>0</v>
      </c>
      <c r="DX34" s="540">
        <f t="shared" si="44"/>
        <v>0</v>
      </c>
      <c r="DY34" s="327">
        <f t="shared" si="45"/>
        <v>0</v>
      </c>
      <c r="DZ34" s="327">
        <f>DY34-'Szakképesítés adatai'!Q$41</f>
        <v>-2</v>
      </c>
      <c r="EA34" s="327" t="str">
        <f t="shared" si="46"/>
        <v>Kevés a jegy</v>
      </c>
      <c r="EB34" s="194"/>
      <c r="EC34" s="327">
        <f t="shared" si="47"/>
        <v>0</v>
      </c>
      <c r="ED34" s="327">
        <f t="shared" si="48"/>
        <v>0</v>
      </c>
      <c r="EE34" s="327">
        <f t="shared" si="49"/>
        <v>0</v>
      </c>
      <c r="EF34" s="327">
        <f>EE34-'Szakképesítés adatai'!Q$68</f>
        <v>-3</v>
      </c>
      <c r="EG34" s="327" t="str">
        <f t="shared" si="50"/>
        <v>Kevés a jegy</v>
      </c>
      <c r="EH34" s="194"/>
      <c r="EI34" s="194">
        <f t="shared" si="51"/>
        <v>-5</v>
      </c>
    </row>
    <row r="35" spans="1:139" s="134" customFormat="1" ht="11.1" customHeight="1" x14ac:dyDescent="0.2">
      <c r="A35" s="261" t="str">
        <f>IF(Nevek!E33="","--",CONCATENATE(Nevek!B33,"/",Nevek!C33,"/",Nevek!D33))</f>
        <v>--</v>
      </c>
      <c r="B35" s="244" t="str">
        <f>IF(Nevek!E33="","--",Nevek!E33)</f>
        <v>--</v>
      </c>
      <c r="C35" s="260" t="str">
        <f>IF('Osztályzó ív írásb'!E45="","-",'Osztályzó ív írásb'!E45)</f>
        <v>--</v>
      </c>
      <c r="D35" s="257" t="str">
        <f>IF('Osztályzó ív írásb'!E104="","-",'Osztályzó ív írásb'!E104)</f>
        <v>--</v>
      </c>
      <c r="E35" s="254" t="str">
        <f>IF('Osztályzó ív gyak'!E45="","-",'Osztályzó ív gyak'!E45)</f>
        <v>--</v>
      </c>
      <c r="F35" s="258" t="str">
        <f>IF('Osztályzó ív gyak'!G45="","-",'Osztályzó ív gyak'!G45)</f>
        <v>--</v>
      </c>
      <c r="G35" s="432" t="str">
        <f>IF('Osztályzó ív gyak'!E104="","-",'Osztályzó ív gyak'!E104)</f>
        <v>--</v>
      </c>
      <c r="H35" s="258" t="str">
        <f>IF('Osztályzó ív gyak'!G104="","-",'Osztályzó ív gyak'!G104)</f>
        <v>--</v>
      </c>
      <c r="I35" s="432" t="str">
        <f>IF('Osztályzó ív gyak'!E163="","-",'Osztályzó ív gyak'!E163)</f>
        <v>--</v>
      </c>
      <c r="J35" s="258" t="str">
        <f>IF('Osztályzó ív gyak'!G163="","-",'Osztályzó ív gyak'!G163)</f>
        <v>--</v>
      </c>
      <c r="K35" s="432" t="str">
        <f>IF('Osztályzó ív gyak'!E222="","-",'Osztályzó ív gyak'!E222)</f>
        <v>--</v>
      </c>
      <c r="L35" s="258" t="str">
        <f>IF('Osztályzó ív gyak'!G222="","-",'Osztályzó ív gyak'!G222)</f>
        <v>--</v>
      </c>
      <c r="M35" s="432" t="str">
        <f>IF('Osztályzó ív gyak'!E281="","-",'Osztályzó ív gyak'!E281)</f>
        <v>--</v>
      </c>
      <c r="N35" s="258" t="str">
        <f>IF('Osztályzó ív gyak'!G281="","-",'Osztályzó ív gyak'!G281)</f>
        <v>--</v>
      </c>
      <c r="O35" s="432" t="str">
        <f>IF('Osztályzó ív gyak'!E340="","-",'Osztályzó ív gyak'!E340)</f>
        <v>--</v>
      </c>
      <c r="P35" s="258" t="str">
        <f>IF('Osztályzó ív gyak'!G340="","-",'Osztályzó ív gyak'!G340)</f>
        <v>--</v>
      </c>
      <c r="Q35" s="537" t="str">
        <f>IF('Osztályzó ív gyak'!E399="","-",'Osztályzó ív gyak'!E399)</f>
        <v>--</v>
      </c>
      <c r="R35" s="257" t="str">
        <f>IF('Osztályzó ív gyak'!G399="","-",'Osztályzó ív gyak'!G399)</f>
        <v>--</v>
      </c>
      <c r="S35" s="254" t="str">
        <f t="shared" si="0"/>
        <v>--</v>
      </c>
      <c r="T35" s="258" t="str">
        <f>IF(B35="--","--",IF('Osztályzó ív szób'!M45="","-",'Osztályzó ív szób'!M45))</f>
        <v>--</v>
      </c>
      <c r="U35" s="432" t="str">
        <f t="shared" si="1"/>
        <v>--</v>
      </c>
      <c r="V35" s="258" t="str">
        <f>IF(B35="--","--",IF('Osztályzó ív szób'!M104="","-",'Osztályzó ív szób'!M104))</f>
        <v>--</v>
      </c>
      <c r="W35" s="432" t="str">
        <f t="shared" si="2"/>
        <v>--</v>
      </c>
      <c r="X35" s="258" t="str">
        <f>IF(B35="--","--",IF('Osztályzó ív szób'!M163="","-",'Osztályzó ív szób'!M163))</f>
        <v>--</v>
      </c>
      <c r="Y35" s="432" t="str">
        <f t="shared" si="3"/>
        <v>--</v>
      </c>
      <c r="Z35" s="258" t="str">
        <f>IF(B35="--","--",IF('Osztályzó ív szób'!M222="","-",'Osztályzó ív szób'!M222))</f>
        <v>--</v>
      </c>
      <c r="AA35" s="432" t="str">
        <f t="shared" si="4"/>
        <v>--</v>
      </c>
      <c r="AB35" s="258" t="str">
        <f>IF(B35="--","--",IF('Osztályzó ív szób'!M281="","-",'Osztályzó ív szób'!M281))</f>
        <v>--</v>
      </c>
      <c r="AC35" s="432" t="str">
        <f t="shared" si="5"/>
        <v>--</v>
      </c>
      <c r="AD35" s="257" t="str">
        <f>IF(B35="--","--",IF('Osztályzó ív szób'!M340="","-",'Osztályzó ív szób'!M340))</f>
        <v>--</v>
      </c>
      <c r="AE35" s="253" t="str">
        <f t="shared" si="6"/>
        <v>--</v>
      </c>
      <c r="AF35" s="245" t="str">
        <f t="shared" si="7"/>
        <v>--</v>
      </c>
      <c r="AG35" s="215"/>
      <c r="AH35" s="134">
        <f>'Osztályzó ív írásb'!K45+'Osztályzó ív írásb'!K104+'Osztályzó ív írásb'!K163+'Osztályzó ív írásb'!K222+'Osztályzó ív gyak'!K45+'Osztályzó ív gyak'!K104+'Osztályzó ív gyak'!K163+'Osztályzó ív gyak'!K222+'Osztályzó ív gyak'!K281+'Osztályzó ív gyak'!K340+'Osztályzó ív szób'!K45+'Osztályzó ív szób'!K104+'Osztályzó ív szób'!K163+'Osztályzó ív szób'!K222+'Osztályzó ív szób'!K281+'Osztályzó ív szób'!K340</f>
        <v>0</v>
      </c>
      <c r="AJ35" s="327" t="e">
        <f t="shared" si="8"/>
        <v>#VALUE!</v>
      </c>
      <c r="AK35" s="327" t="e">
        <f t="shared" si="9"/>
        <v>#VALUE!</v>
      </c>
      <c r="AL35" s="252"/>
      <c r="AR35" s="64" t="str">
        <f>IF('Osztályzó ív írásb'!E45="",0,'Osztályzó ív írásb'!E45)</f>
        <v>--</v>
      </c>
      <c r="AS35" s="248">
        <f t="shared" si="15"/>
        <v>0</v>
      </c>
      <c r="AT35" s="64" t="str">
        <f>IF('Osztályzó ív írásb'!E104="",0,'Osztályzó ív írásb'!E104)</f>
        <v>--</v>
      </c>
      <c r="AU35" s="248">
        <f t="shared" si="10"/>
        <v>0</v>
      </c>
      <c r="AV35" s="64" t="str">
        <f>IF('Osztályzó ív írásb'!E163="",0,'Osztályzó ív írásb'!E163)</f>
        <v>--</v>
      </c>
      <c r="AW35" s="248">
        <f t="shared" si="11"/>
        <v>0</v>
      </c>
      <c r="AX35" s="64" t="str">
        <f>IF('Osztályzó ív írásb'!E222="",0,'Osztályzó ív írásb'!E222)</f>
        <v>--</v>
      </c>
      <c r="AY35" s="249">
        <f t="shared" si="16"/>
        <v>0</v>
      </c>
      <c r="AZ35" s="64">
        <f>IF('Osztályzó ív írásb'!E281="",0,'Osztályzó ív írásb'!E281)</f>
        <v>0</v>
      </c>
      <c r="BA35" s="249">
        <f t="shared" si="17"/>
        <v>0</v>
      </c>
      <c r="BB35" s="64">
        <f t="shared" si="18"/>
        <v>0</v>
      </c>
      <c r="BE35" s="64" t="str">
        <f>IF('Osztályzó ív gyak'!G45="",0,'Osztályzó ív gyak'!G45)</f>
        <v>--</v>
      </c>
      <c r="BF35" s="249" t="e">
        <f t="shared" si="19"/>
        <v>#VALUE!</v>
      </c>
      <c r="BG35" s="64" t="str">
        <f>IF('Osztályzó ív gyak'!G104="",0,'Osztályzó ív gyak'!G104)</f>
        <v>--</v>
      </c>
      <c r="BH35" s="249" t="e">
        <f t="shared" si="20"/>
        <v>#VALUE!</v>
      </c>
      <c r="BI35" s="64" t="str">
        <f>IF('Osztályzó ív gyak'!G163="",0,'Osztályzó ív gyak'!G163)</f>
        <v>--</v>
      </c>
      <c r="BJ35" s="249">
        <f t="shared" si="21"/>
        <v>0</v>
      </c>
      <c r="BK35" s="64" t="str">
        <f>IF('Osztályzó ív gyak'!G222="",0,'Osztályzó ív gyak'!G222)</f>
        <v>--</v>
      </c>
      <c r="BL35" s="249">
        <f t="shared" si="22"/>
        <v>0</v>
      </c>
      <c r="BM35" s="64" t="str">
        <f>IF('Osztályzó ív gyak'!G281="",0,'Osztályzó ív gyak'!G281)</f>
        <v>--</v>
      </c>
      <c r="BN35" s="249">
        <f t="shared" si="23"/>
        <v>0</v>
      </c>
      <c r="BO35" s="64" t="str">
        <f>IF('Osztályzó ív gyak'!G340="",0,'Osztályzó ív gyak'!G340)</f>
        <v>--</v>
      </c>
      <c r="BP35" s="249">
        <f t="shared" si="24"/>
        <v>0</v>
      </c>
      <c r="BQ35" s="64" t="str">
        <f>IF('Osztályzó ív gyak'!G399="",0,'Osztályzó ív gyak'!G399)</f>
        <v>--</v>
      </c>
      <c r="BR35" s="249">
        <f t="shared" si="25"/>
        <v>0</v>
      </c>
      <c r="BS35" s="250" t="e">
        <f t="shared" si="26"/>
        <v>#VALUE!</v>
      </c>
      <c r="BV35" s="64">
        <f>IF('Osztályzó ív szób'!M45="",0,'Osztályzó ív szób'!M45)</f>
        <v>0</v>
      </c>
      <c r="BW35" s="251">
        <f t="shared" si="27"/>
        <v>0</v>
      </c>
      <c r="BX35" s="64">
        <f>IF('Osztályzó ív szób'!M104="",0,'Osztályzó ív szób'!M104)</f>
        <v>0</v>
      </c>
      <c r="BY35" s="249">
        <f t="shared" si="28"/>
        <v>0</v>
      </c>
      <c r="BZ35" s="64">
        <f>IF('Osztályzó ív szób'!M163="",0,'Osztályzó ív szób'!M163)</f>
        <v>0</v>
      </c>
      <c r="CA35" s="249">
        <f t="shared" si="29"/>
        <v>0</v>
      </c>
      <c r="CB35" s="64">
        <f>IF('Osztályzó ív szób'!M222="",0,'Osztályzó ív szób'!M222)</f>
        <v>0</v>
      </c>
      <c r="CC35" s="249">
        <f t="shared" si="30"/>
        <v>0</v>
      </c>
      <c r="CD35" s="64">
        <f>IF('Osztályzó ív szób'!M281="",0,'Osztályzó ív szób'!M281)</f>
        <v>0</v>
      </c>
      <c r="CE35" s="249">
        <f t="shared" si="31"/>
        <v>0</v>
      </c>
      <c r="CF35" s="64">
        <f>IF('Osztályzó ív szób'!M340="",0,'Osztályzó ív szób'!M340)</f>
        <v>0</v>
      </c>
      <c r="CG35" s="249">
        <f t="shared" si="32"/>
        <v>0</v>
      </c>
      <c r="CH35" s="64">
        <f t="shared" si="33"/>
        <v>0</v>
      </c>
      <c r="CJ35" s="259" t="e">
        <f t="shared" si="34"/>
        <v>#VALUE!</v>
      </c>
      <c r="CN35" s="64" t="str">
        <f>'Osztályzó ív szób'!E45</f>
        <v>--</v>
      </c>
      <c r="CO35" s="64" t="str">
        <f>'Osztályzó ív szób'!G45</f>
        <v>--</v>
      </c>
      <c r="CP35" s="64" t="str">
        <f t="shared" si="35"/>
        <v/>
      </c>
      <c r="CR35" s="194" t="str">
        <f>'Osztályzó ív szób'!E104</f>
        <v>--</v>
      </c>
      <c r="CS35" s="194" t="str">
        <f>'Osztályzó ív szób'!G104</f>
        <v>--</v>
      </c>
      <c r="CT35" s="64" t="str">
        <f t="shared" si="36"/>
        <v/>
      </c>
      <c r="CV35" s="194" t="str">
        <f>'Osztályzó ív szób'!E163</f>
        <v>--</v>
      </c>
      <c r="CW35" s="194" t="str">
        <f>'Osztályzó ív szób'!G163</f>
        <v>--</v>
      </c>
      <c r="CX35" s="64" t="str">
        <f t="shared" si="37"/>
        <v/>
      </c>
      <c r="CZ35" s="194" t="str">
        <f>'Osztályzó ív szób'!E222</f>
        <v>--</v>
      </c>
      <c r="DA35" s="194" t="str">
        <f>'Osztályzó ív szób'!G222</f>
        <v>--</v>
      </c>
      <c r="DB35" s="64" t="str">
        <f t="shared" si="38"/>
        <v/>
      </c>
      <c r="DD35" s="194" t="str">
        <f>'Osztályzó ív szób'!E281</f>
        <v>--</v>
      </c>
      <c r="DE35" s="194" t="str">
        <f>'Osztályzó ív szób'!G281</f>
        <v>--</v>
      </c>
      <c r="DF35" s="64" t="str">
        <f t="shared" si="39"/>
        <v/>
      </c>
      <c r="DH35" s="194" t="str">
        <f>'Osztályzó ív szób'!E340</f>
        <v>--</v>
      </c>
      <c r="DI35" s="194" t="str">
        <f>'Osztályzó ív szób'!G340</f>
        <v>--</v>
      </c>
      <c r="DJ35" s="64" t="str">
        <f t="shared" si="40"/>
        <v/>
      </c>
      <c r="DM35" s="64">
        <f t="shared" si="12"/>
        <v>2</v>
      </c>
      <c r="DQ35" s="194">
        <f t="shared" si="13"/>
        <v>0</v>
      </c>
      <c r="DR35" s="194">
        <f t="shared" si="14"/>
        <v>0</v>
      </c>
      <c r="DS35" s="64">
        <f t="shared" si="52"/>
        <v>0</v>
      </c>
      <c r="DT35" s="194">
        <f>DS35-'Szakképesítés adatai'!Q$54</f>
        <v>0</v>
      </c>
      <c r="DU35" s="194" t="str">
        <f t="shared" si="42"/>
        <v>Jó</v>
      </c>
      <c r="DV35" s="194"/>
      <c r="DW35" s="540">
        <f t="shared" si="43"/>
        <v>0</v>
      </c>
      <c r="DX35" s="540">
        <f t="shared" si="44"/>
        <v>0</v>
      </c>
      <c r="DY35" s="327">
        <f t="shared" si="45"/>
        <v>0</v>
      </c>
      <c r="DZ35" s="327">
        <f>DY35-'Szakképesítés adatai'!Q$41</f>
        <v>-2</v>
      </c>
      <c r="EA35" s="327" t="str">
        <f t="shared" si="46"/>
        <v>Kevés a jegy</v>
      </c>
      <c r="EB35" s="194"/>
      <c r="EC35" s="327">
        <f t="shared" si="47"/>
        <v>0</v>
      </c>
      <c r="ED35" s="327">
        <f t="shared" si="48"/>
        <v>0</v>
      </c>
      <c r="EE35" s="327">
        <f t="shared" si="49"/>
        <v>0</v>
      </c>
      <c r="EF35" s="327">
        <f>EE35-'Szakképesítés adatai'!Q$68</f>
        <v>-3</v>
      </c>
      <c r="EG35" s="327" t="str">
        <f t="shared" si="50"/>
        <v>Kevés a jegy</v>
      </c>
      <c r="EH35" s="194"/>
      <c r="EI35" s="194">
        <f t="shared" si="51"/>
        <v>-5</v>
      </c>
    </row>
    <row r="36" spans="1:139" s="134" customFormat="1" ht="11.1" customHeight="1" x14ac:dyDescent="0.2">
      <c r="A36" s="261" t="str">
        <f>IF(Nevek!E34="","--",CONCATENATE(Nevek!B34,"/",Nevek!C34,"/",Nevek!D34))</f>
        <v>--</v>
      </c>
      <c r="B36" s="244" t="str">
        <f>IF(Nevek!E34="","--",Nevek!E34)</f>
        <v>--</v>
      </c>
      <c r="C36" s="260" t="str">
        <f>IF('Osztályzó ív írásb'!E46="","-",'Osztályzó ív írásb'!E46)</f>
        <v>--</v>
      </c>
      <c r="D36" s="257" t="str">
        <f>IF('Osztályzó ív írásb'!E105="","-",'Osztályzó ív írásb'!E105)</f>
        <v>--</v>
      </c>
      <c r="E36" s="254" t="str">
        <f>IF('Osztályzó ív gyak'!E46="","-",'Osztályzó ív gyak'!E46)</f>
        <v>--</v>
      </c>
      <c r="F36" s="258" t="str">
        <f>IF('Osztályzó ív gyak'!G46="","-",'Osztályzó ív gyak'!G46)</f>
        <v>--</v>
      </c>
      <c r="G36" s="432" t="str">
        <f>IF('Osztályzó ív gyak'!E105="","-",'Osztályzó ív gyak'!E105)</f>
        <v>--</v>
      </c>
      <c r="H36" s="258" t="str">
        <f>IF('Osztályzó ív gyak'!G105="","-",'Osztályzó ív gyak'!G105)</f>
        <v>--</v>
      </c>
      <c r="I36" s="432" t="str">
        <f>IF('Osztályzó ív gyak'!E164="","-",'Osztályzó ív gyak'!E164)</f>
        <v>--</v>
      </c>
      <c r="J36" s="258" t="str">
        <f>IF('Osztályzó ív gyak'!G164="","-",'Osztályzó ív gyak'!G164)</f>
        <v>--</v>
      </c>
      <c r="K36" s="432" t="str">
        <f>IF('Osztályzó ív gyak'!E223="","-",'Osztályzó ív gyak'!E223)</f>
        <v>--</v>
      </c>
      <c r="L36" s="258" t="str">
        <f>IF('Osztályzó ív gyak'!G223="","-",'Osztályzó ív gyak'!G223)</f>
        <v>--</v>
      </c>
      <c r="M36" s="432" t="str">
        <f>IF('Osztályzó ív gyak'!E282="","-",'Osztályzó ív gyak'!E282)</f>
        <v>--</v>
      </c>
      <c r="N36" s="258" t="str">
        <f>IF('Osztályzó ív gyak'!G282="","-",'Osztályzó ív gyak'!G282)</f>
        <v>--</v>
      </c>
      <c r="O36" s="432" t="str">
        <f>IF('Osztályzó ív gyak'!E341="","-",'Osztályzó ív gyak'!E341)</f>
        <v>--</v>
      </c>
      <c r="P36" s="258" t="str">
        <f>IF('Osztályzó ív gyak'!G341="","-",'Osztályzó ív gyak'!G341)</f>
        <v>--</v>
      </c>
      <c r="Q36" s="537" t="str">
        <f>IF('Osztályzó ív gyak'!E400="","-",'Osztályzó ív gyak'!E400)</f>
        <v>--</v>
      </c>
      <c r="R36" s="257" t="str">
        <f>IF('Osztályzó ív gyak'!G400="","-",'Osztályzó ív gyak'!G400)</f>
        <v>--</v>
      </c>
      <c r="S36" s="254" t="str">
        <f t="shared" si="0"/>
        <v>--</v>
      </c>
      <c r="T36" s="258" t="str">
        <f>IF(B36="--","--",IF('Osztályzó ív szób'!M46="","-",'Osztályzó ív szób'!M46))</f>
        <v>--</v>
      </c>
      <c r="U36" s="432" t="str">
        <f t="shared" si="1"/>
        <v>--</v>
      </c>
      <c r="V36" s="258" t="str">
        <f>IF(B36="--","--",IF('Osztályzó ív szób'!M105="","-",'Osztályzó ív szób'!M105))</f>
        <v>--</v>
      </c>
      <c r="W36" s="432" t="str">
        <f t="shared" si="2"/>
        <v>--</v>
      </c>
      <c r="X36" s="258" t="str">
        <f>IF(B36="--","--",IF('Osztályzó ív szób'!M164="","-",'Osztályzó ív szób'!M164))</f>
        <v>--</v>
      </c>
      <c r="Y36" s="432" t="str">
        <f t="shared" si="3"/>
        <v>--</v>
      </c>
      <c r="Z36" s="258" t="str">
        <f>IF(B36="--","--",IF('Osztályzó ív szób'!M223="","-",'Osztályzó ív szób'!M223))</f>
        <v>--</v>
      </c>
      <c r="AA36" s="432" t="str">
        <f t="shared" si="4"/>
        <v>--</v>
      </c>
      <c r="AB36" s="258" t="str">
        <f>IF(B36="--","--",IF('Osztályzó ív szób'!M282="","-",'Osztályzó ív szób'!M282))</f>
        <v>--</v>
      </c>
      <c r="AC36" s="432" t="str">
        <f t="shared" si="5"/>
        <v>--</v>
      </c>
      <c r="AD36" s="257" t="str">
        <f>IF(B36="--","--",IF('Osztályzó ív szób'!M341="","-",'Osztályzó ív szób'!M341))</f>
        <v>--</v>
      </c>
      <c r="AE36" s="253" t="str">
        <f t="shared" si="6"/>
        <v>--</v>
      </c>
      <c r="AF36" s="245" t="str">
        <f t="shared" si="7"/>
        <v>--</v>
      </c>
      <c r="AG36" s="215"/>
      <c r="AH36" s="134">
        <f>'Osztályzó ív írásb'!K46+'Osztályzó ív írásb'!K105+'Osztályzó ív írásb'!K164+'Osztályzó ív írásb'!K223+'Osztályzó ív gyak'!K46+'Osztályzó ív gyak'!K105+'Osztályzó ív gyak'!K164+'Osztályzó ív gyak'!K223+'Osztályzó ív gyak'!K282+'Osztályzó ív gyak'!K341+'Osztályzó ív szób'!K46+'Osztályzó ív szób'!K105+'Osztályzó ív szób'!K164+'Osztályzó ív szób'!K223+'Osztályzó ív szób'!K282+'Osztályzó ív szób'!K341</f>
        <v>0</v>
      </c>
      <c r="AJ36" s="327" t="e">
        <f t="shared" si="8"/>
        <v>#VALUE!</v>
      </c>
      <c r="AK36" s="327" t="e">
        <f t="shared" si="9"/>
        <v>#VALUE!</v>
      </c>
      <c r="AL36" s="252"/>
      <c r="AR36" s="64" t="str">
        <f>IF('Osztályzó ív írásb'!E46="",0,'Osztályzó ív írásb'!E46)</f>
        <v>--</v>
      </c>
      <c r="AS36" s="248">
        <f t="shared" si="15"/>
        <v>0</v>
      </c>
      <c r="AT36" s="64" t="str">
        <f>IF('Osztályzó ív írásb'!E105="",0,'Osztályzó ív írásb'!E105)</f>
        <v>--</v>
      </c>
      <c r="AU36" s="248">
        <f t="shared" si="10"/>
        <v>0</v>
      </c>
      <c r="AV36" s="64" t="str">
        <f>IF('Osztályzó ív írásb'!E164="",0,'Osztályzó ív írásb'!E164)</f>
        <v>--</v>
      </c>
      <c r="AW36" s="248">
        <f t="shared" si="11"/>
        <v>0</v>
      </c>
      <c r="AX36" s="64" t="str">
        <f>IF('Osztályzó ív írásb'!E223="",0,'Osztályzó ív írásb'!E223)</f>
        <v>--</v>
      </c>
      <c r="AY36" s="249">
        <f t="shared" si="16"/>
        <v>0</v>
      </c>
      <c r="AZ36" s="64">
        <f>IF('Osztályzó ív írásb'!E282="",0,'Osztályzó ív írásb'!E282)</f>
        <v>0</v>
      </c>
      <c r="BA36" s="249">
        <f t="shared" si="17"/>
        <v>0</v>
      </c>
      <c r="BB36" s="64">
        <f t="shared" si="18"/>
        <v>0</v>
      </c>
      <c r="BE36" s="64" t="str">
        <f>IF('Osztályzó ív gyak'!G46="",0,'Osztályzó ív gyak'!G46)</f>
        <v>--</v>
      </c>
      <c r="BF36" s="249" t="e">
        <f t="shared" si="19"/>
        <v>#VALUE!</v>
      </c>
      <c r="BG36" s="64" t="str">
        <f>IF('Osztályzó ív gyak'!G105="",0,'Osztályzó ív gyak'!G105)</f>
        <v>--</v>
      </c>
      <c r="BH36" s="249" t="e">
        <f t="shared" si="20"/>
        <v>#VALUE!</v>
      </c>
      <c r="BI36" s="64" t="str">
        <f>IF('Osztályzó ív gyak'!G164="",0,'Osztályzó ív gyak'!G164)</f>
        <v>--</v>
      </c>
      <c r="BJ36" s="249">
        <f t="shared" si="21"/>
        <v>0</v>
      </c>
      <c r="BK36" s="64" t="str">
        <f>IF('Osztályzó ív gyak'!G223="",0,'Osztályzó ív gyak'!G223)</f>
        <v>--</v>
      </c>
      <c r="BL36" s="249">
        <f t="shared" si="22"/>
        <v>0</v>
      </c>
      <c r="BM36" s="64" t="str">
        <f>IF('Osztályzó ív gyak'!G282="",0,'Osztályzó ív gyak'!G282)</f>
        <v>--</v>
      </c>
      <c r="BN36" s="249">
        <f t="shared" si="23"/>
        <v>0</v>
      </c>
      <c r="BO36" s="64" t="str">
        <f>IF('Osztályzó ív gyak'!G341="",0,'Osztályzó ív gyak'!G341)</f>
        <v>--</v>
      </c>
      <c r="BP36" s="249">
        <f t="shared" si="24"/>
        <v>0</v>
      </c>
      <c r="BQ36" s="64" t="str">
        <f>IF('Osztályzó ív gyak'!G400="",0,'Osztályzó ív gyak'!G400)</f>
        <v>--</v>
      </c>
      <c r="BR36" s="249">
        <f t="shared" si="25"/>
        <v>0</v>
      </c>
      <c r="BS36" s="250" t="e">
        <f t="shared" si="26"/>
        <v>#VALUE!</v>
      </c>
      <c r="BV36" s="64">
        <f>IF('Osztályzó ív szób'!M46="",0,'Osztályzó ív szób'!M46)</f>
        <v>0</v>
      </c>
      <c r="BW36" s="251">
        <f t="shared" si="27"/>
        <v>0</v>
      </c>
      <c r="BX36" s="64">
        <f>IF('Osztályzó ív szób'!M105="",0,'Osztályzó ív szób'!M105)</f>
        <v>0</v>
      </c>
      <c r="BY36" s="249">
        <f t="shared" si="28"/>
        <v>0</v>
      </c>
      <c r="BZ36" s="64">
        <f>IF('Osztályzó ív szób'!M164="",0,'Osztályzó ív szób'!M164)</f>
        <v>0</v>
      </c>
      <c r="CA36" s="249">
        <f t="shared" si="29"/>
        <v>0</v>
      </c>
      <c r="CB36" s="64">
        <f>IF('Osztályzó ív szób'!M223="",0,'Osztályzó ív szób'!M223)</f>
        <v>0</v>
      </c>
      <c r="CC36" s="249">
        <f t="shared" si="30"/>
        <v>0</v>
      </c>
      <c r="CD36" s="64">
        <f>IF('Osztályzó ív szób'!M282="",0,'Osztályzó ív szób'!M282)</f>
        <v>0</v>
      </c>
      <c r="CE36" s="249">
        <f t="shared" si="31"/>
        <v>0</v>
      </c>
      <c r="CF36" s="64">
        <f>IF('Osztályzó ív szób'!M341="",0,'Osztályzó ív szób'!M341)</f>
        <v>0</v>
      </c>
      <c r="CG36" s="249">
        <f t="shared" si="32"/>
        <v>0</v>
      </c>
      <c r="CH36" s="64">
        <f t="shared" si="33"/>
        <v>0</v>
      </c>
      <c r="CJ36" s="259" t="e">
        <f t="shared" si="34"/>
        <v>#VALUE!</v>
      </c>
      <c r="CN36" s="64" t="str">
        <f>'Osztályzó ív szób'!E46</f>
        <v>--</v>
      </c>
      <c r="CO36" s="64" t="str">
        <f>'Osztályzó ív szób'!G46</f>
        <v>--</v>
      </c>
      <c r="CP36" s="64" t="str">
        <f t="shared" si="35"/>
        <v/>
      </c>
      <c r="CR36" s="194" t="str">
        <f>'Osztályzó ív szób'!E105</f>
        <v>--</v>
      </c>
      <c r="CS36" s="194" t="str">
        <f>'Osztályzó ív szób'!G105</f>
        <v>--</v>
      </c>
      <c r="CT36" s="64" t="str">
        <f t="shared" si="36"/>
        <v/>
      </c>
      <c r="CV36" s="194" t="str">
        <f>'Osztályzó ív szób'!E164</f>
        <v>--</v>
      </c>
      <c r="CW36" s="194" t="str">
        <f>'Osztályzó ív szób'!G164</f>
        <v>--</v>
      </c>
      <c r="CX36" s="64" t="str">
        <f t="shared" si="37"/>
        <v/>
      </c>
      <c r="CZ36" s="194" t="str">
        <f>'Osztályzó ív szób'!E223</f>
        <v>--</v>
      </c>
      <c r="DA36" s="194" t="str">
        <f>'Osztályzó ív szób'!G223</f>
        <v>--</v>
      </c>
      <c r="DB36" s="64" t="str">
        <f t="shared" si="38"/>
        <v/>
      </c>
      <c r="DD36" s="194" t="str">
        <f>'Osztályzó ív szób'!E282</f>
        <v>--</v>
      </c>
      <c r="DE36" s="194" t="str">
        <f>'Osztályzó ív szób'!G282</f>
        <v>--</v>
      </c>
      <c r="DF36" s="64" t="str">
        <f t="shared" si="39"/>
        <v/>
      </c>
      <c r="DH36" s="194" t="str">
        <f>'Osztályzó ív szób'!E341</f>
        <v>--</v>
      </c>
      <c r="DI36" s="194" t="str">
        <f>'Osztályzó ív szób'!G341</f>
        <v>--</v>
      </c>
      <c r="DJ36" s="64" t="str">
        <f t="shared" si="40"/>
        <v/>
      </c>
      <c r="DM36" s="64">
        <f t="shared" si="12"/>
        <v>2</v>
      </c>
      <c r="DQ36" s="194">
        <f t="shared" si="13"/>
        <v>0</v>
      </c>
      <c r="DR36" s="194">
        <f t="shared" si="14"/>
        <v>0</v>
      </c>
      <c r="DS36" s="64">
        <f t="shared" si="52"/>
        <v>0</v>
      </c>
      <c r="DT36" s="194">
        <f>DS36-'Szakképesítés adatai'!Q$54</f>
        <v>0</v>
      </c>
      <c r="DU36" s="194" t="str">
        <f t="shared" si="42"/>
        <v>Jó</v>
      </c>
      <c r="DV36" s="194"/>
      <c r="DW36" s="540">
        <f t="shared" si="43"/>
        <v>0</v>
      </c>
      <c r="DX36" s="540">
        <f t="shared" si="44"/>
        <v>0</v>
      </c>
      <c r="DY36" s="327">
        <f t="shared" si="45"/>
        <v>0</v>
      </c>
      <c r="DZ36" s="327">
        <f>DY36-'Szakképesítés adatai'!Q$41</f>
        <v>-2</v>
      </c>
      <c r="EA36" s="327" t="str">
        <f t="shared" si="46"/>
        <v>Kevés a jegy</v>
      </c>
      <c r="EB36" s="194"/>
      <c r="EC36" s="327">
        <f t="shared" si="47"/>
        <v>0</v>
      </c>
      <c r="ED36" s="327">
        <f t="shared" si="48"/>
        <v>0</v>
      </c>
      <c r="EE36" s="327">
        <f t="shared" si="49"/>
        <v>0</v>
      </c>
      <c r="EF36" s="327">
        <f>EE36-'Szakképesítés adatai'!Q$68</f>
        <v>-3</v>
      </c>
      <c r="EG36" s="327" t="str">
        <f t="shared" si="50"/>
        <v>Kevés a jegy</v>
      </c>
      <c r="EH36" s="194"/>
      <c r="EI36" s="194">
        <f t="shared" si="51"/>
        <v>-5</v>
      </c>
    </row>
    <row r="37" spans="1:139" s="134" customFormat="1" ht="11.1" customHeight="1" x14ac:dyDescent="0.2">
      <c r="A37" s="73" t="str">
        <f>IF(Nevek!E35="","--",CONCATENATE(Nevek!B35,"/",Nevek!C35,"/",Nevek!D35))</f>
        <v>--</v>
      </c>
      <c r="B37" s="255" t="str">
        <f>IF(Nevek!E35="","--",Nevek!E35)</f>
        <v>--</v>
      </c>
      <c r="C37" s="260" t="str">
        <f>IF('Osztályzó ív írásb'!E47="","-",'Osztályzó ív írásb'!E47)</f>
        <v>--</v>
      </c>
      <c r="D37" s="257" t="str">
        <f>IF('Osztályzó ív írásb'!E106="","-",'Osztályzó ív írásb'!E106)</f>
        <v>--</v>
      </c>
      <c r="E37" s="254" t="str">
        <f>IF('Osztályzó ív gyak'!E47="","-",'Osztályzó ív gyak'!E47)</f>
        <v>--</v>
      </c>
      <c r="F37" s="258" t="str">
        <f>IF('Osztályzó ív gyak'!G47="","-",'Osztályzó ív gyak'!G47)</f>
        <v>--</v>
      </c>
      <c r="G37" s="432" t="str">
        <f>IF('Osztályzó ív gyak'!E106="","-",'Osztályzó ív gyak'!E106)</f>
        <v>--</v>
      </c>
      <c r="H37" s="258" t="str">
        <f>IF('Osztályzó ív gyak'!G106="","-",'Osztályzó ív gyak'!G106)</f>
        <v>--</v>
      </c>
      <c r="I37" s="432" t="str">
        <f>IF('Osztályzó ív gyak'!E165="","-",'Osztályzó ív gyak'!E165)</f>
        <v>--</v>
      </c>
      <c r="J37" s="258" t="str">
        <f>IF('Osztályzó ív gyak'!G165="","-",'Osztályzó ív gyak'!G165)</f>
        <v>--</v>
      </c>
      <c r="K37" s="432" t="str">
        <f>IF('Osztályzó ív gyak'!E224="","-",'Osztályzó ív gyak'!E224)</f>
        <v>--</v>
      </c>
      <c r="L37" s="258" t="str">
        <f>IF('Osztályzó ív gyak'!G224="","-",'Osztályzó ív gyak'!G224)</f>
        <v>--</v>
      </c>
      <c r="M37" s="432" t="str">
        <f>IF('Osztályzó ív gyak'!E283="","-",'Osztályzó ív gyak'!E283)</f>
        <v>--</v>
      </c>
      <c r="N37" s="258" t="str">
        <f>IF('Osztályzó ív gyak'!G283="","-",'Osztályzó ív gyak'!G283)</f>
        <v>--</v>
      </c>
      <c r="O37" s="432" t="str">
        <f>IF('Osztályzó ív gyak'!E342="","-",'Osztályzó ív gyak'!E342)</f>
        <v>--</v>
      </c>
      <c r="P37" s="258" t="str">
        <f>IF('Osztályzó ív gyak'!G342="","-",'Osztályzó ív gyak'!G342)</f>
        <v>--</v>
      </c>
      <c r="Q37" s="537" t="str">
        <f>IF('Osztályzó ív gyak'!E401="","-",'Osztályzó ív gyak'!E401)</f>
        <v>--</v>
      </c>
      <c r="R37" s="257" t="str">
        <f>IF('Osztályzó ív gyak'!G401="","-",'Osztályzó ív gyak'!G401)</f>
        <v>--</v>
      </c>
      <c r="S37" s="254" t="str">
        <f t="shared" si="0"/>
        <v>--</v>
      </c>
      <c r="T37" s="258" t="str">
        <f>IF(B37="--","--",IF('Osztályzó ív szób'!M47="","-",'Osztályzó ív szób'!M47))</f>
        <v>--</v>
      </c>
      <c r="U37" s="432" t="str">
        <f t="shared" si="1"/>
        <v>--</v>
      </c>
      <c r="V37" s="258" t="str">
        <f>IF(B37="--","--",IF('Osztályzó ív szób'!M106="","-",'Osztályzó ív szób'!M106))</f>
        <v>--</v>
      </c>
      <c r="W37" s="432" t="str">
        <f t="shared" si="2"/>
        <v>--</v>
      </c>
      <c r="X37" s="258" t="str">
        <f>IF(B37="--","--",IF('Osztályzó ív szób'!M165="","-",'Osztályzó ív szób'!M165))</f>
        <v>--</v>
      </c>
      <c r="Y37" s="432" t="str">
        <f t="shared" si="3"/>
        <v>--</v>
      </c>
      <c r="Z37" s="258" t="str">
        <f>IF(B37="--","--",IF('Osztályzó ív szób'!M224="","-",'Osztályzó ív szób'!M224))</f>
        <v>--</v>
      </c>
      <c r="AA37" s="432" t="str">
        <f t="shared" si="4"/>
        <v>--</v>
      </c>
      <c r="AB37" s="258" t="str">
        <f>IF(B37="--","--",IF('Osztályzó ív szób'!M283="","-",'Osztályzó ív szób'!M283))</f>
        <v>--</v>
      </c>
      <c r="AC37" s="432" t="str">
        <f t="shared" si="5"/>
        <v>--</v>
      </c>
      <c r="AD37" s="257" t="str">
        <f>IF(B37="--","--",IF('Osztályzó ív szób'!M342="","-",'Osztályzó ív szób'!M342))</f>
        <v>--</v>
      </c>
      <c r="AE37" s="253" t="str">
        <f t="shared" si="6"/>
        <v>--</v>
      </c>
      <c r="AF37" s="245" t="str">
        <f t="shared" si="7"/>
        <v>--</v>
      </c>
      <c r="AG37" s="215"/>
      <c r="AH37" s="134">
        <f>'Osztályzó ív írásb'!K47+'Osztályzó ív írásb'!K106+'Osztályzó ív írásb'!K165+'Osztályzó ív írásb'!K224+'Osztályzó ív gyak'!K47+'Osztályzó ív gyak'!K106+'Osztályzó ív gyak'!K165+'Osztályzó ív gyak'!K224+'Osztályzó ív gyak'!K283+'Osztályzó ív gyak'!K342+'Osztályzó ív szób'!K47+'Osztályzó ív szób'!K106+'Osztályzó ív szób'!K165+'Osztályzó ív szób'!K224+'Osztályzó ív szób'!K283+'Osztályzó ív szób'!K342</f>
        <v>0</v>
      </c>
      <c r="AJ37" s="327" t="e">
        <f t="shared" si="8"/>
        <v>#VALUE!</v>
      </c>
      <c r="AK37" s="327" t="e">
        <f t="shared" si="9"/>
        <v>#VALUE!</v>
      </c>
      <c r="AL37" s="252"/>
      <c r="AR37" s="64" t="str">
        <f>IF('Osztályzó ív írásb'!E47="",0,'Osztályzó ív írásb'!E47)</f>
        <v>--</v>
      </c>
      <c r="AS37" s="248">
        <f t="shared" si="15"/>
        <v>0</v>
      </c>
      <c r="AT37" s="64" t="str">
        <f>IF('Osztályzó ív írásb'!E106="",0,'Osztályzó ív írásb'!E106)</f>
        <v>--</v>
      </c>
      <c r="AU37" s="248">
        <f t="shared" si="10"/>
        <v>0</v>
      </c>
      <c r="AV37" s="64" t="str">
        <f>IF('Osztályzó ív írásb'!E165="",0,'Osztályzó ív írásb'!E165)</f>
        <v>--</v>
      </c>
      <c r="AW37" s="248">
        <f t="shared" si="11"/>
        <v>0</v>
      </c>
      <c r="AX37" s="64" t="str">
        <f>IF('Osztályzó ív írásb'!E224="",0,'Osztályzó ív írásb'!E224)</f>
        <v>--</v>
      </c>
      <c r="AY37" s="249">
        <f t="shared" si="16"/>
        <v>0</v>
      </c>
      <c r="AZ37" s="64">
        <f>IF('Osztályzó ív írásb'!E283="",0,'Osztályzó ív írásb'!E283)</f>
        <v>0</v>
      </c>
      <c r="BA37" s="249">
        <f t="shared" si="17"/>
        <v>0</v>
      </c>
      <c r="BB37" s="64">
        <f t="shared" si="18"/>
        <v>0</v>
      </c>
      <c r="BE37" s="64" t="str">
        <f>IF('Osztályzó ív gyak'!G47="",0,'Osztályzó ív gyak'!G47)</f>
        <v>--</v>
      </c>
      <c r="BF37" s="249" t="e">
        <f t="shared" si="19"/>
        <v>#VALUE!</v>
      </c>
      <c r="BG37" s="64" t="str">
        <f>IF('Osztályzó ív gyak'!G106="",0,'Osztályzó ív gyak'!G106)</f>
        <v>--</v>
      </c>
      <c r="BH37" s="249" t="e">
        <f t="shared" si="20"/>
        <v>#VALUE!</v>
      </c>
      <c r="BI37" s="64" t="str">
        <f>IF('Osztályzó ív gyak'!G165="",0,'Osztályzó ív gyak'!G165)</f>
        <v>--</v>
      </c>
      <c r="BJ37" s="249">
        <f t="shared" si="21"/>
        <v>0</v>
      </c>
      <c r="BK37" s="64" t="str">
        <f>IF('Osztályzó ív gyak'!G224="",0,'Osztályzó ív gyak'!G224)</f>
        <v>--</v>
      </c>
      <c r="BL37" s="249">
        <f t="shared" si="22"/>
        <v>0</v>
      </c>
      <c r="BM37" s="64" t="str">
        <f>IF('Osztályzó ív gyak'!G283="",0,'Osztályzó ív gyak'!G283)</f>
        <v>--</v>
      </c>
      <c r="BN37" s="249">
        <f t="shared" si="23"/>
        <v>0</v>
      </c>
      <c r="BO37" s="64" t="str">
        <f>IF('Osztályzó ív gyak'!G342="",0,'Osztályzó ív gyak'!G342)</f>
        <v>--</v>
      </c>
      <c r="BP37" s="249">
        <f t="shared" si="24"/>
        <v>0</v>
      </c>
      <c r="BQ37" s="64" t="str">
        <f>IF('Osztályzó ív gyak'!G401="",0,'Osztályzó ív gyak'!G401)</f>
        <v>--</v>
      </c>
      <c r="BR37" s="249">
        <f t="shared" si="25"/>
        <v>0</v>
      </c>
      <c r="BS37" s="250" t="e">
        <f t="shared" si="26"/>
        <v>#VALUE!</v>
      </c>
      <c r="BV37" s="64">
        <f>IF('Osztályzó ív szób'!M47="",0,'Osztályzó ív szób'!M47)</f>
        <v>0</v>
      </c>
      <c r="BW37" s="251">
        <f t="shared" si="27"/>
        <v>0</v>
      </c>
      <c r="BX37" s="64">
        <f>IF('Osztályzó ív szób'!M106="",0,'Osztályzó ív szób'!M106)</f>
        <v>0</v>
      </c>
      <c r="BY37" s="249">
        <f t="shared" si="28"/>
        <v>0</v>
      </c>
      <c r="BZ37" s="64">
        <f>IF('Osztályzó ív szób'!M165="",0,'Osztályzó ív szób'!M165)</f>
        <v>0</v>
      </c>
      <c r="CA37" s="249">
        <f t="shared" si="29"/>
        <v>0</v>
      </c>
      <c r="CB37" s="64">
        <f>IF('Osztályzó ív szób'!M224="",0,'Osztályzó ív szób'!M224)</f>
        <v>0</v>
      </c>
      <c r="CC37" s="249">
        <f t="shared" si="30"/>
        <v>0</v>
      </c>
      <c r="CD37" s="64">
        <f>IF('Osztályzó ív szób'!M283="",0,'Osztályzó ív szób'!M283)</f>
        <v>0</v>
      </c>
      <c r="CE37" s="249">
        <f t="shared" si="31"/>
        <v>0</v>
      </c>
      <c r="CF37" s="64">
        <f>IF('Osztályzó ív szób'!M342="",0,'Osztályzó ív szób'!M342)</f>
        <v>0</v>
      </c>
      <c r="CG37" s="249">
        <f t="shared" si="32"/>
        <v>0</v>
      </c>
      <c r="CH37" s="64">
        <f t="shared" si="33"/>
        <v>0</v>
      </c>
      <c r="CJ37" s="259" t="e">
        <f t="shared" si="34"/>
        <v>#VALUE!</v>
      </c>
      <c r="CN37" s="64" t="str">
        <f>'Osztályzó ív szób'!E47</f>
        <v>--</v>
      </c>
      <c r="CO37" s="64" t="str">
        <f>'Osztályzó ív szób'!G47</f>
        <v>--</v>
      </c>
      <c r="CP37" s="64" t="str">
        <f t="shared" si="35"/>
        <v/>
      </c>
      <c r="CR37" s="194" t="str">
        <f>'Osztályzó ív szób'!E106</f>
        <v>--</v>
      </c>
      <c r="CS37" s="194" t="str">
        <f>'Osztályzó ív szób'!G106</f>
        <v>--</v>
      </c>
      <c r="CT37" s="64" t="str">
        <f t="shared" si="36"/>
        <v/>
      </c>
      <c r="CV37" s="194" t="str">
        <f>'Osztályzó ív szób'!E165</f>
        <v>--</v>
      </c>
      <c r="CW37" s="194" t="str">
        <f>'Osztályzó ív szób'!G165</f>
        <v>--</v>
      </c>
      <c r="CX37" s="64" t="str">
        <f t="shared" si="37"/>
        <v/>
      </c>
      <c r="CZ37" s="194" t="str">
        <f>'Osztályzó ív szób'!E224</f>
        <v>--</v>
      </c>
      <c r="DA37" s="194" t="str">
        <f>'Osztályzó ív szób'!G224</f>
        <v>--</v>
      </c>
      <c r="DB37" s="64" t="str">
        <f t="shared" si="38"/>
        <v/>
      </c>
      <c r="DD37" s="194" t="str">
        <f>'Osztályzó ív szób'!E283</f>
        <v>--</v>
      </c>
      <c r="DE37" s="194" t="str">
        <f>'Osztályzó ív szób'!G283</f>
        <v>--</v>
      </c>
      <c r="DF37" s="64" t="str">
        <f t="shared" si="39"/>
        <v/>
      </c>
      <c r="DH37" s="194" t="str">
        <f>'Osztályzó ív szób'!E342</f>
        <v>--</v>
      </c>
      <c r="DI37" s="194" t="str">
        <f>'Osztályzó ív szób'!G342</f>
        <v>--</v>
      </c>
      <c r="DJ37" s="64" t="str">
        <f t="shared" si="40"/>
        <v/>
      </c>
      <c r="DM37" s="64">
        <f t="shared" si="12"/>
        <v>2</v>
      </c>
      <c r="DQ37" s="194">
        <f t="shared" si="13"/>
        <v>0</v>
      </c>
      <c r="DR37" s="194">
        <f t="shared" si="14"/>
        <v>0</v>
      </c>
      <c r="DS37" s="64">
        <f t="shared" si="52"/>
        <v>0</v>
      </c>
      <c r="DT37" s="194">
        <f>DS37-'Szakképesítés adatai'!Q$54</f>
        <v>0</v>
      </c>
      <c r="DU37" s="194" t="str">
        <f t="shared" si="42"/>
        <v>Jó</v>
      </c>
      <c r="DV37" s="194"/>
      <c r="DW37" s="540">
        <f t="shared" si="43"/>
        <v>0</v>
      </c>
      <c r="DX37" s="540">
        <f t="shared" si="44"/>
        <v>0</v>
      </c>
      <c r="DY37" s="327">
        <f t="shared" si="45"/>
        <v>0</v>
      </c>
      <c r="DZ37" s="327">
        <f>DY37-'Szakképesítés adatai'!Q$41</f>
        <v>-2</v>
      </c>
      <c r="EA37" s="327" t="str">
        <f t="shared" si="46"/>
        <v>Kevés a jegy</v>
      </c>
      <c r="EB37" s="194"/>
      <c r="EC37" s="327">
        <f t="shared" si="47"/>
        <v>0</v>
      </c>
      <c r="ED37" s="327">
        <f t="shared" si="48"/>
        <v>0</v>
      </c>
      <c r="EE37" s="327">
        <f t="shared" si="49"/>
        <v>0</v>
      </c>
      <c r="EF37" s="327">
        <f>EE37-'Szakképesítés adatai'!Q$68</f>
        <v>-3</v>
      </c>
      <c r="EG37" s="327" t="str">
        <f t="shared" si="50"/>
        <v>Kevés a jegy</v>
      </c>
      <c r="EH37" s="194"/>
      <c r="EI37" s="194">
        <f t="shared" si="51"/>
        <v>-5</v>
      </c>
    </row>
    <row r="38" spans="1:139" s="134" customFormat="1" ht="11.1" customHeight="1" thickBot="1" x14ac:dyDescent="0.25">
      <c r="A38" s="262" t="str">
        <f>IF(Nevek!E36="","--",CONCATENATE(Nevek!B36,"/",Nevek!C36,"/",Nevek!D36))</f>
        <v>--</v>
      </c>
      <c r="B38" s="256" t="str">
        <f>IF(Nevek!E36="","--",Nevek!E36)</f>
        <v>--</v>
      </c>
      <c r="C38" s="442" t="str">
        <f>IF('Osztályzó ív írásb'!E48="","-",'Osztályzó ív írásb'!E48)</f>
        <v>--</v>
      </c>
      <c r="D38" s="443" t="str">
        <f>IF('Osztályzó ív írásb'!E107="","-",'Osztályzó ív írásb'!E107)</f>
        <v>--</v>
      </c>
      <c r="E38" s="444" t="str">
        <f>IF('Osztályzó ív gyak'!E48="","-",'Osztályzó ív gyak'!E48)</f>
        <v>--</v>
      </c>
      <c r="F38" s="445" t="str">
        <f>IF('Osztályzó ív gyak'!G48="","-",'Osztályzó ív gyak'!G48)</f>
        <v>--</v>
      </c>
      <c r="G38" s="431" t="str">
        <f>IF('Osztályzó ív gyak'!E107="","-",'Osztályzó ív gyak'!E107)</f>
        <v>--</v>
      </c>
      <c r="H38" s="445" t="str">
        <f>IF('Osztályzó ív gyak'!G107="","-",'Osztályzó ív gyak'!G107)</f>
        <v>--</v>
      </c>
      <c r="I38" s="431" t="str">
        <f>IF('Osztályzó ív gyak'!E166="","-",'Osztályzó ív gyak'!E166)</f>
        <v>--</v>
      </c>
      <c r="J38" s="445" t="str">
        <f>IF('Osztályzó ív gyak'!G166="","-",'Osztályzó ív gyak'!G166)</f>
        <v>--</v>
      </c>
      <c r="K38" s="431" t="str">
        <f>IF('Osztályzó ív gyak'!E225="","-",'Osztályzó ív gyak'!E225)</f>
        <v>--</v>
      </c>
      <c r="L38" s="445" t="str">
        <f>IF('Osztályzó ív gyak'!G225="","-",'Osztályzó ív gyak'!G225)</f>
        <v>--</v>
      </c>
      <c r="M38" s="431" t="str">
        <f>IF('Osztályzó ív gyak'!E284="","-",'Osztályzó ív gyak'!E284)</f>
        <v>--</v>
      </c>
      <c r="N38" s="445" t="str">
        <f>IF('Osztályzó ív gyak'!G284="","-",'Osztályzó ív gyak'!G284)</f>
        <v>--</v>
      </c>
      <c r="O38" s="431" t="str">
        <f>IF('Osztályzó ív gyak'!E343="","-",'Osztályzó ív gyak'!E343)</f>
        <v>--</v>
      </c>
      <c r="P38" s="445" t="str">
        <f>IF('Osztályzó ív gyak'!G343="","-",'Osztályzó ív gyak'!G343)</f>
        <v>--</v>
      </c>
      <c r="Q38" s="539" t="str">
        <f>IF('Osztályzó ív gyak'!E402="","-",'Osztályzó ív gyak'!E402)</f>
        <v>--</v>
      </c>
      <c r="R38" s="443" t="str">
        <f>IF('Osztályzó ív gyak'!G402="","-",'Osztályzó ív gyak'!G402)</f>
        <v>--</v>
      </c>
      <c r="S38" s="444" t="str">
        <f t="shared" si="0"/>
        <v>--</v>
      </c>
      <c r="T38" s="445" t="str">
        <f>IF(B38="--","--",IF('Osztályzó ív szób'!M48="","-",'Osztályzó ív szób'!M48))</f>
        <v>--</v>
      </c>
      <c r="U38" s="431" t="str">
        <f t="shared" si="1"/>
        <v>--</v>
      </c>
      <c r="V38" s="445" t="str">
        <f>IF(B38="--","--",IF('Osztályzó ív szób'!M107="","-",'Osztályzó ív szób'!M107))</f>
        <v>--</v>
      </c>
      <c r="W38" s="431" t="str">
        <f t="shared" si="2"/>
        <v>--</v>
      </c>
      <c r="X38" s="445" t="str">
        <f>IF(B38="--","--",IF('Osztályzó ív szób'!M166="","-",'Osztályzó ív szób'!M166))</f>
        <v>--</v>
      </c>
      <c r="Y38" s="431" t="str">
        <f t="shared" si="3"/>
        <v>--</v>
      </c>
      <c r="Z38" s="445" t="str">
        <f>IF(B38="--","--",IF('Osztályzó ív szób'!M225="","-",'Osztályzó ív szób'!M225))</f>
        <v>--</v>
      </c>
      <c r="AA38" s="431" t="str">
        <f t="shared" si="4"/>
        <v>--</v>
      </c>
      <c r="AB38" s="445" t="str">
        <f>IF(B38="--","--",IF('Osztályzó ív szób'!M284="","-",'Osztályzó ív szób'!M284))</f>
        <v>--</v>
      </c>
      <c r="AC38" s="431" t="str">
        <f t="shared" si="5"/>
        <v>--</v>
      </c>
      <c r="AD38" s="443" t="str">
        <f>IF(B38="--","--",IF('Osztályzó ív szób'!M343="","-",'Osztályzó ív szób'!M343))</f>
        <v>--</v>
      </c>
      <c r="AE38" s="447" t="str">
        <f t="shared" si="6"/>
        <v>--</v>
      </c>
      <c r="AF38" s="446" t="str">
        <f t="shared" si="7"/>
        <v>--</v>
      </c>
      <c r="AG38" s="215"/>
      <c r="AH38" s="134">
        <f>'Osztályzó ív írásb'!K48+'Osztályzó ív írásb'!K107+'Osztályzó ív írásb'!K166+'Osztályzó ív írásb'!K225+'Osztályzó ív gyak'!K48+'Osztályzó ív gyak'!K107+'Osztályzó ív gyak'!K166+'Osztályzó ív gyak'!K225+'Osztályzó ív gyak'!K284+'Osztályzó ív gyak'!K343+'Osztályzó ív szób'!K48+'Osztályzó ív szób'!K107+'Osztályzó ív szób'!K166+'Osztályzó ív szób'!K225+'Osztályzó ív szób'!K284+'Osztályzó ív szób'!K343</f>
        <v>0</v>
      </c>
      <c r="AJ38" s="327" t="e">
        <f t="shared" si="8"/>
        <v>#VALUE!</v>
      </c>
      <c r="AK38" s="327" t="e">
        <f t="shared" si="9"/>
        <v>#VALUE!</v>
      </c>
      <c r="AL38" s="252"/>
      <c r="AR38" s="64" t="str">
        <f>IF('Osztályzó ív írásb'!E48="",0,'Osztályzó ív írásb'!E48)</f>
        <v>--</v>
      </c>
      <c r="AS38" s="248">
        <f t="shared" si="15"/>
        <v>0</v>
      </c>
      <c r="AT38" s="64" t="str">
        <f>IF('Osztályzó ív írásb'!E107="",0,'Osztályzó ív írásb'!E107)</f>
        <v>--</v>
      </c>
      <c r="AU38" s="248">
        <f t="shared" si="10"/>
        <v>0</v>
      </c>
      <c r="AV38" s="64" t="str">
        <f>IF('Osztályzó ív írásb'!E166="",0,'Osztályzó ív írásb'!E166)</f>
        <v>--</v>
      </c>
      <c r="AW38" s="248">
        <f t="shared" si="11"/>
        <v>0</v>
      </c>
      <c r="AX38" s="64" t="str">
        <f>IF('Osztályzó ív írásb'!E225="",0,'Osztályzó ív írásb'!E225)</f>
        <v>--</v>
      </c>
      <c r="AY38" s="249">
        <f t="shared" si="16"/>
        <v>0</v>
      </c>
      <c r="AZ38" s="64">
        <f>IF('Osztályzó ív írásb'!E284="",0,'Osztályzó ív írásb'!E284)</f>
        <v>0</v>
      </c>
      <c r="BA38" s="249">
        <f t="shared" si="17"/>
        <v>0</v>
      </c>
      <c r="BB38" s="64">
        <f t="shared" si="18"/>
        <v>0</v>
      </c>
      <c r="BE38" s="64" t="str">
        <f>IF('Osztályzó ív gyak'!G48="",0,'Osztályzó ív gyak'!G48)</f>
        <v>--</v>
      </c>
      <c r="BF38" s="249" t="e">
        <f t="shared" si="19"/>
        <v>#VALUE!</v>
      </c>
      <c r="BG38" s="64" t="str">
        <f>IF('Osztályzó ív gyak'!G107="",0,'Osztályzó ív gyak'!G107)</f>
        <v>--</v>
      </c>
      <c r="BH38" s="249" t="e">
        <f t="shared" si="20"/>
        <v>#VALUE!</v>
      </c>
      <c r="BI38" s="64" t="str">
        <f>IF('Osztályzó ív gyak'!G166="",0,'Osztályzó ív gyak'!G166)</f>
        <v>--</v>
      </c>
      <c r="BJ38" s="249">
        <f t="shared" si="21"/>
        <v>0</v>
      </c>
      <c r="BK38" s="64" t="str">
        <f>IF('Osztályzó ív gyak'!G225="",0,'Osztályzó ív gyak'!G225)</f>
        <v>--</v>
      </c>
      <c r="BL38" s="249">
        <f t="shared" si="22"/>
        <v>0</v>
      </c>
      <c r="BM38" s="64" t="str">
        <f>IF('Osztályzó ív gyak'!G284="",0,'Osztályzó ív gyak'!G284)</f>
        <v>--</v>
      </c>
      <c r="BN38" s="249">
        <f t="shared" si="23"/>
        <v>0</v>
      </c>
      <c r="BO38" s="64" t="str">
        <f>IF('Osztályzó ív gyak'!G343="",0,'Osztályzó ív gyak'!G343)</f>
        <v>--</v>
      </c>
      <c r="BP38" s="249">
        <f t="shared" si="24"/>
        <v>0</v>
      </c>
      <c r="BQ38" s="64" t="str">
        <f>IF('Osztályzó ív gyak'!G402="",0,'Osztályzó ív gyak'!G402)</f>
        <v>--</v>
      </c>
      <c r="BR38" s="249">
        <f t="shared" si="25"/>
        <v>0</v>
      </c>
      <c r="BS38" s="250" t="e">
        <f t="shared" si="26"/>
        <v>#VALUE!</v>
      </c>
      <c r="BV38" s="64">
        <f>IF('Osztályzó ív szób'!M48="",0,'Osztályzó ív szób'!M48)</f>
        <v>0</v>
      </c>
      <c r="BW38" s="251">
        <f t="shared" si="27"/>
        <v>0</v>
      </c>
      <c r="BX38" s="64">
        <f>IF('Osztályzó ív szób'!M107="",0,'Osztályzó ív szób'!M107)</f>
        <v>0</v>
      </c>
      <c r="BY38" s="249">
        <f t="shared" si="28"/>
        <v>0</v>
      </c>
      <c r="BZ38" s="64">
        <f>IF('Osztályzó ív szób'!M166="",0,'Osztályzó ív szób'!M166)</f>
        <v>0</v>
      </c>
      <c r="CA38" s="249">
        <f t="shared" si="29"/>
        <v>0</v>
      </c>
      <c r="CB38" s="64">
        <f>IF('Osztályzó ív szób'!M225="",0,'Osztályzó ív szób'!M225)</f>
        <v>0</v>
      </c>
      <c r="CC38" s="249">
        <f t="shared" si="30"/>
        <v>0</v>
      </c>
      <c r="CD38" s="64">
        <f>IF('Osztályzó ív szób'!M284="",0,'Osztályzó ív szób'!M284)</f>
        <v>0</v>
      </c>
      <c r="CE38" s="249">
        <f t="shared" si="31"/>
        <v>0</v>
      </c>
      <c r="CF38" s="64">
        <f>IF('Osztályzó ív szób'!M343="",0,'Osztályzó ív szób'!M343)</f>
        <v>0</v>
      </c>
      <c r="CG38" s="249">
        <f t="shared" si="32"/>
        <v>0</v>
      </c>
      <c r="CH38" s="64">
        <f t="shared" si="33"/>
        <v>0</v>
      </c>
      <c r="CJ38" s="259" t="e">
        <f t="shared" si="34"/>
        <v>#VALUE!</v>
      </c>
      <c r="CN38" s="64" t="str">
        <f>'Osztályzó ív szób'!E48</f>
        <v>--</v>
      </c>
      <c r="CO38" s="64" t="str">
        <f>'Osztályzó ív szób'!G48</f>
        <v>--</v>
      </c>
      <c r="CP38" s="64" t="str">
        <f t="shared" si="35"/>
        <v/>
      </c>
      <c r="CR38" s="194" t="str">
        <f>'Osztályzó ív szób'!E107</f>
        <v>--</v>
      </c>
      <c r="CS38" s="194" t="str">
        <f>'Osztályzó ív szób'!G107</f>
        <v>--</v>
      </c>
      <c r="CT38" s="64" t="str">
        <f t="shared" si="36"/>
        <v/>
      </c>
      <c r="CV38" s="194" t="str">
        <f>'Osztályzó ív szób'!E166</f>
        <v>--</v>
      </c>
      <c r="CW38" s="194" t="str">
        <f>'Osztályzó ív szób'!G166</f>
        <v>--</v>
      </c>
      <c r="CX38" s="64" t="str">
        <f t="shared" si="37"/>
        <v/>
      </c>
      <c r="CZ38" s="194" t="str">
        <f>'Osztályzó ív szób'!E225</f>
        <v>--</v>
      </c>
      <c r="DA38" s="194" t="str">
        <f>'Osztályzó ív szób'!G225</f>
        <v>--</v>
      </c>
      <c r="DB38" s="64" t="str">
        <f t="shared" si="38"/>
        <v/>
      </c>
      <c r="DD38" s="194" t="str">
        <f>'Osztályzó ív szób'!E284</f>
        <v>--</v>
      </c>
      <c r="DE38" s="194" t="str">
        <f>'Osztályzó ív szób'!G284</f>
        <v>--</v>
      </c>
      <c r="DF38" s="64" t="str">
        <f t="shared" si="39"/>
        <v/>
      </c>
      <c r="DH38" s="194" t="str">
        <f>'Osztályzó ív szób'!E343</f>
        <v>--</v>
      </c>
      <c r="DI38" s="194" t="str">
        <f>'Osztályzó ív szób'!G343</f>
        <v>--</v>
      </c>
      <c r="DJ38" s="64" t="str">
        <f t="shared" si="40"/>
        <v/>
      </c>
      <c r="DM38" s="64">
        <f t="shared" si="12"/>
        <v>2</v>
      </c>
      <c r="DQ38" s="194">
        <f t="shared" si="13"/>
        <v>0</v>
      </c>
      <c r="DR38" s="194">
        <f t="shared" si="14"/>
        <v>0</v>
      </c>
      <c r="DS38" s="64">
        <f t="shared" si="52"/>
        <v>0</v>
      </c>
      <c r="DT38" s="194">
        <f>DS38-'Szakképesítés adatai'!Q$54</f>
        <v>0</v>
      </c>
      <c r="DU38" s="194" t="str">
        <f t="shared" si="42"/>
        <v>Jó</v>
      </c>
      <c r="DV38" s="194"/>
      <c r="DW38" s="540">
        <f t="shared" si="43"/>
        <v>0</v>
      </c>
      <c r="DX38" s="540">
        <f t="shared" si="44"/>
        <v>0</v>
      </c>
      <c r="DY38" s="327">
        <f t="shared" si="45"/>
        <v>0</v>
      </c>
      <c r="DZ38" s="327">
        <f>DY38-'Szakképesítés adatai'!Q$41</f>
        <v>-2</v>
      </c>
      <c r="EA38" s="327" t="str">
        <f t="shared" si="46"/>
        <v>Kevés a jegy</v>
      </c>
      <c r="EB38" s="194"/>
      <c r="EC38" s="327">
        <f t="shared" si="47"/>
        <v>0</v>
      </c>
      <c r="ED38" s="327">
        <f t="shared" si="48"/>
        <v>0</v>
      </c>
      <c r="EE38" s="327">
        <f t="shared" si="49"/>
        <v>0</v>
      </c>
      <c r="EF38" s="327">
        <f>EE38-'Szakképesítés adatai'!Q$68</f>
        <v>-3</v>
      </c>
      <c r="EG38" s="327" t="str">
        <f t="shared" si="50"/>
        <v>Kevés a jegy</v>
      </c>
      <c r="EH38" s="194"/>
      <c r="EI38" s="194">
        <f t="shared" si="51"/>
        <v>-5</v>
      </c>
    </row>
    <row r="39" spans="1:139" s="134" customFormat="1" ht="11.1" hidden="1" customHeight="1" thickBot="1" x14ac:dyDescent="0.25">
      <c r="A39" s="262" t="str">
        <f>IF(Nevek!E37="","--",CONCATENATE(Nevek!B37,"/",Nevek!C37,"/",Nevek!D37))</f>
        <v>--</v>
      </c>
      <c r="B39" s="256" t="str">
        <f>IF(Nevek!E37="","--",Nevek!E37)</f>
        <v>--</v>
      </c>
      <c r="C39" s="442" t="str">
        <f>IF('Osztályzó ív írásb'!E49="","-",'Osztályzó ív írásb'!E49)</f>
        <v>--</v>
      </c>
      <c r="D39" s="443" t="str">
        <f>IF('Osztályzó ív írásb'!E108="","-",'Osztályzó ív írásb'!E108)</f>
        <v>--</v>
      </c>
      <c r="E39" s="444" t="str">
        <f>IF('Osztályzó ív gyak'!E49="","-",'Osztályzó ív gyak'!E49)</f>
        <v>--</v>
      </c>
      <c r="F39" s="445" t="str">
        <f>IF('Osztályzó ív gyak'!G49="","-",'Osztályzó ív gyak'!G49)</f>
        <v>--</v>
      </c>
      <c r="G39" s="431" t="str">
        <f>IF('Osztályzó ív gyak'!E108="","-",'Osztályzó ív gyak'!E108)</f>
        <v>--</v>
      </c>
      <c r="H39" s="445" t="str">
        <f>IF('Osztályzó ív gyak'!G108="","-",'Osztályzó ív gyak'!G108)</f>
        <v>--</v>
      </c>
      <c r="I39" s="431" t="str">
        <f>IF('Osztályzó ív gyak'!E167="","-",'Osztályzó ív gyak'!E167)</f>
        <v>--</v>
      </c>
      <c r="J39" s="445" t="str">
        <f>IF('Osztályzó ív gyak'!G167="","-",'Osztályzó ív gyak'!G167)</f>
        <v>--</v>
      </c>
      <c r="K39" s="431" t="str">
        <f>IF('Osztályzó ív gyak'!E226="","-",'Osztályzó ív gyak'!E226)</f>
        <v>--</v>
      </c>
      <c r="L39" s="445" t="str">
        <f>IF('Osztályzó ív gyak'!G226="","-",'Osztályzó ív gyak'!G226)</f>
        <v>--</v>
      </c>
      <c r="M39" s="431" t="str">
        <f>IF('Osztályzó ív gyak'!E285="","-",'Osztályzó ív gyak'!E285)</f>
        <v>--</v>
      </c>
      <c r="N39" s="445" t="str">
        <f>IF('Osztályzó ív gyak'!G285="","-",'Osztályzó ív gyak'!G285)</f>
        <v>--</v>
      </c>
      <c r="O39" s="431" t="str">
        <f>IF('Osztályzó ív gyak'!E344="","-",'Osztályzó ív gyak'!E344)</f>
        <v>--</v>
      </c>
      <c r="P39" s="443" t="str">
        <f>IF('Osztályzó ív gyak'!G344="","-",'Osztályzó ív gyak'!G344)</f>
        <v>--</v>
      </c>
      <c r="Q39" s="509"/>
      <c r="R39" s="509"/>
      <c r="S39" s="444" t="str">
        <f t="shared" si="0"/>
        <v>--</v>
      </c>
      <c r="T39" s="445" t="str">
        <f>IF(B39="--","--",IF('Osztályzó ív szób'!M49="","-",'Osztályzó ív szób'!M49))</f>
        <v>--</v>
      </c>
      <c r="U39" s="431" t="str">
        <f t="shared" si="1"/>
        <v>--</v>
      </c>
      <c r="V39" s="445" t="str">
        <f>IF(B39="--","--",IF('Osztályzó ív szób'!M108="","-",'Osztályzó ív szób'!M108))</f>
        <v>--</v>
      </c>
      <c r="W39" s="431" t="str">
        <f t="shared" si="2"/>
        <v>--</v>
      </c>
      <c r="X39" s="445" t="str">
        <f>IF(B39="--","--",IF('Osztályzó ív szób'!M167="","-",'Osztályzó ív szób'!M167))</f>
        <v>--</v>
      </c>
      <c r="Y39" s="431" t="str">
        <f t="shared" si="3"/>
        <v>--</v>
      </c>
      <c r="Z39" s="445" t="str">
        <f>IF(B39="--","--",IF('Osztályzó ív szób'!M226="","-",'Osztályzó ív szób'!M226))</f>
        <v>--</v>
      </c>
      <c r="AA39" s="431" t="str">
        <f t="shared" si="4"/>
        <v>--</v>
      </c>
      <c r="AB39" s="445" t="str">
        <f>IF(B39="--","--",IF('Osztályzó ív szób'!M285="","-",'Osztályzó ív szób'!M285))</f>
        <v>--</v>
      </c>
      <c r="AC39" s="431" t="str">
        <f t="shared" si="5"/>
        <v>--</v>
      </c>
      <c r="AD39" s="443" t="str">
        <f>IF(B39="--","--",IF('Osztályzó ív szób'!M344="","-",'Osztályzó ív szób'!M344))</f>
        <v>--</v>
      </c>
      <c r="AE39" s="444" t="str">
        <f t="shared" si="6"/>
        <v>--</v>
      </c>
      <c r="AF39" s="446" t="str">
        <f t="shared" si="7"/>
        <v>--</v>
      </c>
      <c r="AG39" s="215"/>
      <c r="AH39" s="134">
        <f>'Osztályzó ív írásb'!K49+'Osztályzó ív írásb'!K108+'Osztályzó ív írásb'!K167+'Osztályzó ív írásb'!K226+'Osztályzó ív gyak'!K49+'Osztályzó ív gyak'!K108+'Osztályzó ív gyak'!K167+'Osztályzó ív gyak'!K226+'Osztályzó ív gyak'!K285+'Osztályzó ív gyak'!K344+'Osztályzó ív szób'!K49+'Osztályzó ív szób'!K108+'Osztályzó ív szób'!K167+'Osztályzó ív szób'!K226+'Osztályzó ív szób'!K285+'Osztályzó ív szób'!K344</f>
        <v>0</v>
      </c>
      <c r="AJ39" s="327" t="e">
        <f t="shared" si="8"/>
        <v>#VALUE!</v>
      </c>
      <c r="AK39" s="327" t="e">
        <f t="shared" si="9"/>
        <v>#VALUE!</v>
      </c>
      <c r="AL39" s="252"/>
      <c r="AR39" s="64" t="str">
        <f>IF('Osztályzó ív írásb'!E49="",0,'Osztályzó ív írásb'!E49)</f>
        <v>--</v>
      </c>
      <c r="AS39" s="248">
        <f t="shared" si="15"/>
        <v>0</v>
      </c>
      <c r="AT39" s="64" t="str">
        <f>IF('Osztályzó ív írásb'!E108="",0,'Osztályzó ív írásb'!E108)</f>
        <v>--</v>
      </c>
      <c r="AU39" s="248">
        <f t="shared" si="10"/>
        <v>0</v>
      </c>
      <c r="AV39" s="64" t="str">
        <f>IF('Osztályzó ív írásb'!E167="",0,'Osztályzó ív írásb'!E167)</f>
        <v>--</v>
      </c>
      <c r="AW39" s="248">
        <f t="shared" si="11"/>
        <v>0</v>
      </c>
      <c r="AX39" s="64" t="str">
        <f>IF('Osztályzó ív írásb'!E226="",0,'Osztályzó ív írásb'!E226)</f>
        <v>--</v>
      </c>
      <c r="AY39" s="249">
        <f t="shared" si="16"/>
        <v>0</v>
      </c>
      <c r="AZ39" s="64">
        <f>IF('Osztályzó ív írásb'!E285="",0,'Osztályzó ív írásb'!E285)</f>
        <v>0</v>
      </c>
      <c r="BA39" s="249">
        <f t="shared" si="17"/>
        <v>0</v>
      </c>
      <c r="BB39" s="64">
        <f t="shared" si="18"/>
        <v>0</v>
      </c>
      <c r="BE39" s="64" t="str">
        <f>IF('Osztályzó ív gyak'!G49="",0,'Osztályzó ív gyak'!G49)</f>
        <v>--</v>
      </c>
      <c r="BF39" s="249" t="e">
        <f t="shared" si="19"/>
        <v>#VALUE!</v>
      </c>
      <c r="BG39" s="64" t="str">
        <f>IF('Osztályzó ív gyak'!G108="",0,'Osztályzó ív gyak'!G108)</f>
        <v>--</v>
      </c>
      <c r="BH39" s="249" t="e">
        <f t="shared" si="20"/>
        <v>#VALUE!</v>
      </c>
      <c r="BI39" s="64" t="str">
        <f>IF('Osztályzó ív gyak'!G167="",0,'Osztályzó ív gyak'!G167)</f>
        <v>--</v>
      </c>
      <c r="BJ39" s="249">
        <f t="shared" si="21"/>
        <v>0</v>
      </c>
      <c r="BK39" s="64" t="str">
        <f>IF('Osztályzó ív gyak'!G226="",0,'Osztályzó ív gyak'!G226)</f>
        <v>--</v>
      </c>
      <c r="BL39" s="249">
        <f t="shared" si="22"/>
        <v>0</v>
      </c>
      <c r="BM39" s="64" t="str">
        <f>IF('Osztályzó ív gyak'!G285="",0,'Osztályzó ív gyak'!G285)</f>
        <v>--</v>
      </c>
      <c r="BN39" s="249">
        <f t="shared" si="23"/>
        <v>0</v>
      </c>
      <c r="BO39" s="64" t="str">
        <f>IF('Osztályzó ív gyak'!G344="",0,'Osztályzó ív gyak'!G344)</f>
        <v>--</v>
      </c>
      <c r="BP39" s="249">
        <f t="shared" si="24"/>
        <v>0</v>
      </c>
      <c r="BQ39" s="64" t="str">
        <f>IF('Osztályzó ív gyak'!G403="",0,'Osztályzó ív gyak'!G403)</f>
        <v>--</v>
      </c>
      <c r="BR39" s="249">
        <f t="shared" si="25"/>
        <v>0</v>
      </c>
      <c r="BS39" s="250" t="e">
        <f t="shared" si="26"/>
        <v>#VALUE!</v>
      </c>
      <c r="BV39" s="64">
        <f>IF('Osztályzó ív szób'!M49="",0,'Osztályzó ív szób'!M49)</f>
        <v>0</v>
      </c>
      <c r="BW39" s="251">
        <f t="shared" si="27"/>
        <v>0</v>
      </c>
      <c r="BX39" s="64">
        <f>IF('Osztályzó ív szób'!M108="",0,'Osztályzó ív szób'!M108)</f>
        <v>0</v>
      </c>
      <c r="BY39" s="249">
        <f t="shared" si="28"/>
        <v>0</v>
      </c>
      <c r="BZ39" s="64">
        <f>IF('Osztályzó ív szób'!M167="",0,'Osztályzó ív szób'!M167)</f>
        <v>0</v>
      </c>
      <c r="CA39" s="249">
        <f t="shared" si="29"/>
        <v>0</v>
      </c>
      <c r="CB39" s="64">
        <f>IF('Osztályzó ív szób'!M226="",0,'Osztályzó ív szób'!M226)</f>
        <v>0</v>
      </c>
      <c r="CC39" s="249">
        <f t="shared" si="30"/>
        <v>0</v>
      </c>
      <c r="CD39" s="64">
        <f>IF('Osztályzó ív szób'!M285="",0,'Osztályzó ív szób'!M285)</f>
        <v>0</v>
      </c>
      <c r="CE39" s="249">
        <f t="shared" si="31"/>
        <v>0</v>
      </c>
      <c r="CF39" s="64">
        <f>IF('Osztályzó ív szób'!M344="",0,'Osztályzó ív szób'!M344)</f>
        <v>0</v>
      </c>
      <c r="CG39" s="249">
        <f t="shared" si="32"/>
        <v>0</v>
      </c>
      <c r="CH39" s="64">
        <f t="shared" si="33"/>
        <v>0</v>
      </c>
      <c r="CJ39" s="259" t="e">
        <f t="shared" si="34"/>
        <v>#VALUE!</v>
      </c>
      <c r="CN39" s="64" t="str">
        <f>'Osztályzó ív szób'!E49</f>
        <v>--</v>
      </c>
      <c r="CO39" s="64" t="str">
        <f>'Osztályzó ív szób'!G49</f>
        <v>--</v>
      </c>
      <c r="CP39" s="64" t="str">
        <f t="shared" si="35"/>
        <v/>
      </c>
      <c r="CR39" s="194" t="str">
        <f>'Osztályzó ív szób'!E108</f>
        <v>--</v>
      </c>
      <c r="CS39" s="194" t="str">
        <f>'Osztályzó ív szób'!G108</f>
        <v>--</v>
      </c>
      <c r="CT39" s="64" t="str">
        <f t="shared" si="36"/>
        <v/>
      </c>
      <c r="CV39" s="194" t="str">
        <f>'Osztályzó ív szób'!E167</f>
        <v>--</v>
      </c>
      <c r="CW39" s="194" t="str">
        <f>'Osztályzó ív szób'!G167</f>
        <v>--</v>
      </c>
      <c r="CX39" s="64" t="str">
        <f t="shared" si="37"/>
        <v/>
      </c>
      <c r="CZ39" s="194" t="str">
        <f>'Osztályzó ív szób'!E226</f>
        <v>--</v>
      </c>
      <c r="DA39" s="194" t="str">
        <f>'Osztályzó ív szób'!G226</f>
        <v>--</v>
      </c>
      <c r="DB39" s="64" t="str">
        <f t="shared" si="38"/>
        <v/>
      </c>
      <c r="DD39" s="194" t="str">
        <f>'Osztályzó ív szób'!E285</f>
        <v>--</v>
      </c>
      <c r="DE39" s="194" t="str">
        <f>'Osztályzó ív szób'!G285</f>
        <v>--</v>
      </c>
      <c r="DF39" s="64" t="str">
        <f t="shared" si="39"/>
        <v/>
      </c>
      <c r="DH39" s="194" t="str">
        <f>'Osztályzó ív szób'!E344</f>
        <v>--</v>
      </c>
      <c r="DI39" s="194" t="str">
        <f>'Osztályzó ív szób'!G344</f>
        <v>--</v>
      </c>
      <c r="DJ39" s="64" t="str">
        <f t="shared" si="40"/>
        <v/>
      </c>
      <c r="DM39" s="64">
        <f t="shared" si="12"/>
        <v>2</v>
      </c>
      <c r="DQ39" s="194">
        <f t="shared" si="13"/>
        <v>0</v>
      </c>
      <c r="DR39" s="194">
        <f t="shared" si="14"/>
        <v>0</v>
      </c>
      <c r="DS39" s="64">
        <f t="shared" si="52"/>
        <v>0</v>
      </c>
      <c r="DT39" s="194">
        <f>DS39-'Szakképesítés adatai'!Q$54</f>
        <v>0</v>
      </c>
      <c r="DU39" s="194" t="str">
        <f t="shared" si="42"/>
        <v>Jó</v>
      </c>
      <c r="DV39" s="194"/>
      <c r="DW39" s="327">
        <f t="shared" ref="DW39" si="53">COUNT(F39,H39,J39,L39,N39,P39)</f>
        <v>0</v>
      </c>
      <c r="DX39" s="327">
        <f t="shared" ref="DX39" si="54">COUNTIF(E39:P39,"n")/2</f>
        <v>0</v>
      </c>
      <c r="DY39" s="327">
        <f t="shared" si="45"/>
        <v>0</v>
      </c>
      <c r="DZ39" s="327">
        <f>DY39-'Szakképesítés adatai'!Q$41</f>
        <v>-2</v>
      </c>
      <c r="EA39" s="327" t="str">
        <f t="shared" si="46"/>
        <v>Kevés a jegy</v>
      </c>
      <c r="EB39" s="194"/>
      <c r="EC39" s="327">
        <f t="shared" si="47"/>
        <v>0</v>
      </c>
      <c r="ED39" s="327">
        <f t="shared" si="48"/>
        <v>0</v>
      </c>
      <c r="EE39" s="327">
        <f t="shared" si="49"/>
        <v>0</v>
      </c>
      <c r="EF39" s="327">
        <f>EE39-'Szakképesítés adatai'!Q$68</f>
        <v>-3</v>
      </c>
      <c r="EG39" s="327" t="str">
        <f t="shared" si="50"/>
        <v>Kevés a jegy</v>
      </c>
      <c r="EH39" s="194"/>
      <c r="EI39" s="194">
        <f t="shared" si="51"/>
        <v>-5</v>
      </c>
    </row>
    <row r="40" spans="1:139" ht="3" customHeight="1" x14ac:dyDescent="0.25">
      <c r="A40" s="28"/>
      <c r="B40" s="28"/>
      <c r="P40" s="198"/>
      <c r="Q40" s="198"/>
      <c r="R40" s="198"/>
      <c r="Z40" s="198"/>
      <c r="AH40" s="134">
        <f>'Osztályzó ív írásb'!K50+'Osztályzó ív írásb'!K109+'Osztályzó ív írásb'!K168+'Osztályzó ív írásb'!K227+'Osztályzó ív gyak'!K50+'Osztályzó ív gyak'!K109+'Osztályzó ív gyak'!K168+'Osztályzó ív gyak'!K227+'Osztályzó ív gyak'!K286+'Osztályzó ív gyak'!K345+'Osztályzó ív szób'!K50+'Osztályzó ív szób'!K109+'Osztályzó ív szób'!K168+'Osztályzó ív szób'!K227+'Osztályzó ív szób'!K286+'Osztályzó ív szób'!K345</f>
        <v>0</v>
      </c>
      <c r="BX40" s="6"/>
      <c r="BY40" s="6"/>
      <c r="BZ40" s="6"/>
      <c r="DM40" s="310">
        <f t="shared" si="12"/>
        <v>2</v>
      </c>
    </row>
    <row r="41" spans="1:139" s="134" customFormat="1" ht="11.1" customHeight="1" x14ac:dyDescent="0.2">
      <c r="A41" s="138" t="str">
        <f>CONCATENATE('Vizsgaszerv adatai'!C$168,",  ",'Vizsgaszerv adatai'!C$166)</f>
        <v>Budapest,  2017. június 13.</v>
      </c>
      <c r="C41" s="215"/>
      <c r="D41" s="215"/>
      <c r="E41" s="215"/>
      <c r="F41" s="215"/>
      <c r="G41" s="215"/>
      <c r="H41" s="215"/>
      <c r="I41" s="215"/>
      <c r="J41" s="215"/>
      <c r="K41" s="215"/>
      <c r="L41" s="215"/>
      <c r="M41" s="215"/>
      <c r="N41" s="215"/>
      <c r="O41" s="215"/>
      <c r="P41" s="215"/>
      <c r="Q41" s="495"/>
      <c r="R41" s="495"/>
      <c r="S41" s="215"/>
      <c r="T41" s="215"/>
      <c r="U41" s="215"/>
      <c r="V41" s="215"/>
      <c r="W41" s="215"/>
      <c r="X41" s="215"/>
      <c r="Y41" s="215"/>
      <c r="Z41" s="215"/>
      <c r="AA41" s="215"/>
      <c r="AB41" s="215"/>
      <c r="AC41" s="215"/>
      <c r="AD41" s="215"/>
      <c r="AE41" s="215"/>
      <c r="AF41" s="215"/>
      <c r="AG41" s="215"/>
      <c r="AJ41" s="214"/>
      <c r="AK41" s="214"/>
      <c r="AL41" s="214"/>
      <c r="CN41" s="215"/>
      <c r="CO41" s="215"/>
      <c r="CP41" s="215"/>
      <c r="DM41" s="310"/>
    </row>
    <row r="42" spans="1:139" ht="22.5" customHeight="1" x14ac:dyDescent="0.25"/>
    <row r="43" spans="1:139" s="9" customFormat="1" ht="11.1" customHeight="1" x14ac:dyDescent="0.2">
      <c r="A43" s="794" t="str">
        <f>'Vizsgaszerv adatai'!C66</f>
        <v>Ál Péter</v>
      </c>
      <c r="B43" s="794"/>
      <c r="C43" s="263"/>
      <c r="D43" s="795" t="str">
        <f>'Vizsgaszerv adatai'!C$68</f>
        <v>Kő Pál</v>
      </c>
      <c r="E43" s="795"/>
      <c r="F43" s="795"/>
      <c r="G43" s="795"/>
      <c r="H43" s="795"/>
      <c r="I43" s="795"/>
      <c r="J43" s="795"/>
      <c r="K43" s="263"/>
      <c r="L43" s="795" t="str">
        <f>'Vizsgaszerv adatai'!C$70</f>
        <v>Ács Éva</v>
      </c>
      <c r="M43" s="795"/>
      <c r="N43" s="795"/>
      <c r="O43" s="795"/>
      <c r="P43" s="795"/>
      <c r="Q43" s="795"/>
      <c r="R43" s="795"/>
      <c r="S43" s="795"/>
      <c r="T43" s="795"/>
      <c r="U43" s="226"/>
      <c r="V43" s="795" t="str">
        <f>'Vizsgaszerv adatai'!C$72</f>
        <v>Nagy Anikó</v>
      </c>
      <c r="W43" s="795"/>
      <c r="X43" s="795"/>
      <c r="Y43" s="795"/>
      <c r="Z43" s="795"/>
      <c r="AA43" s="795"/>
      <c r="AB43" s="795"/>
      <c r="AC43" s="226"/>
      <c r="AD43" s="795" t="str">
        <f>'Vizsgaszerv adatai'!C$74</f>
        <v>Szél Evelin</v>
      </c>
      <c r="AE43" s="795"/>
      <c r="AF43" s="795"/>
      <c r="AG43" s="226"/>
      <c r="AJ43" s="225"/>
      <c r="AK43" s="225"/>
      <c r="AL43" s="225"/>
      <c r="CN43" s="226"/>
      <c r="CO43" s="226"/>
      <c r="CP43" s="226"/>
      <c r="DM43" s="312"/>
    </row>
    <row r="44" spans="1:139" s="9" customFormat="1" ht="11.1" customHeight="1" x14ac:dyDescent="0.2">
      <c r="A44" s="794" t="str">
        <f>'Vizsgaszerv adatai'!B66</f>
        <v>vb. elnöke</v>
      </c>
      <c r="B44" s="794"/>
      <c r="C44" s="226"/>
      <c r="D44" s="795" t="str">
        <f>'Vizsgaszerv adatai'!B$68</f>
        <v>vb. tagja</v>
      </c>
      <c r="E44" s="795"/>
      <c r="F44" s="795"/>
      <c r="G44" s="795"/>
      <c r="H44" s="795"/>
      <c r="I44" s="795"/>
      <c r="J44" s="795"/>
      <c r="K44" s="263"/>
      <c r="L44" s="795" t="str">
        <f>'Vizsgaszerv adatai'!B$70</f>
        <v>vb. tagja</v>
      </c>
      <c r="M44" s="795"/>
      <c r="N44" s="795"/>
      <c r="O44" s="795"/>
      <c r="P44" s="795"/>
      <c r="Q44" s="795"/>
      <c r="R44" s="795"/>
      <c r="S44" s="795"/>
      <c r="T44" s="795"/>
      <c r="U44" s="226"/>
      <c r="V44" s="795" t="str">
        <f>'Vizsgaszerv adatai'!B$72</f>
        <v>vb. tagja</v>
      </c>
      <c r="W44" s="795"/>
      <c r="X44" s="795"/>
      <c r="Y44" s="795"/>
      <c r="Z44" s="795"/>
      <c r="AA44" s="795"/>
      <c r="AB44" s="795"/>
      <c r="AC44" s="226"/>
      <c r="AD44" s="795" t="str">
        <f>'Vizsgaszerv adatai'!B$74</f>
        <v>jegyző</v>
      </c>
      <c r="AE44" s="795"/>
      <c r="AF44" s="795"/>
      <c r="AG44" s="226"/>
      <c r="AJ44" s="225"/>
      <c r="AK44" s="225"/>
      <c r="AL44" s="225"/>
      <c r="CN44" s="226"/>
      <c r="CO44" s="226"/>
      <c r="CP44" s="226"/>
      <c r="DM44" s="312"/>
    </row>
    <row r="45" spans="1:139" s="9" customFormat="1" ht="11.1" customHeight="1" x14ac:dyDescent="0.2">
      <c r="A45" s="225"/>
      <c r="B45" s="225"/>
      <c r="C45" s="226"/>
      <c r="D45" s="226"/>
      <c r="E45" s="226"/>
      <c r="F45" s="226"/>
      <c r="G45" s="226"/>
      <c r="H45" s="226"/>
      <c r="I45" s="226"/>
      <c r="J45" s="226"/>
      <c r="K45" s="263"/>
      <c r="L45" s="226"/>
      <c r="M45" s="226"/>
      <c r="N45" s="226"/>
      <c r="O45" s="226"/>
      <c r="P45" s="226"/>
      <c r="Q45" s="493"/>
      <c r="R45" s="493"/>
      <c r="S45" s="226"/>
      <c r="T45" s="226"/>
      <c r="U45" s="226"/>
      <c r="V45" s="226"/>
      <c r="W45" s="226"/>
      <c r="X45" s="226"/>
      <c r="Y45" s="226"/>
      <c r="Z45" s="226"/>
      <c r="AA45" s="226"/>
      <c r="AB45" s="226"/>
      <c r="AC45" s="226"/>
      <c r="AD45" s="226"/>
      <c r="AE45" s="226"/>
      <c r="AF45" s="226"/>
      <c r="AG45" s="226"/>
      <c r="AJ45" s="225"/>
      <c r="AK45" s="225"/>
      <c r="AL45" s="225"/>
      <c r="CN45" s="226"/>
      <c r="CO45" s="226"/>
      <c r="CP45" s="226"/>
      <c r="DM45" s="312"/>
    </row>
    <row r="46" spans="1:139" ht="12" customHeight="1" x14ac:dyDescent="0.25">
      <c r="A46" s="216"/>
      <c r="B46" s="794" t="str">
        <f>'Vizsgaszerv adatai'!C18</f>
        <v xml:space="preserve">Dr. </v>
      </c>
      <c r="C46" s="794"/>
      <c r="D46" s="794"/>
      <c r="E46" s="794"/>
      <c r="F46" s="794"/>
      <c r="G46" s="794"/>
      <c r="H46" s="217"/>
      <c r="I46" s="217"/>
      <c r="J46" s="217"/>
      <c r="K46" s="226"/>
      <c r="L46" s="226"/>
      <c r="M46" s="226"/>
      <c r="N46" s="217"/>
      <c r="O46" s="217"/>
      <c r="P46" s="217"/>
      <c r="Q46" s="493"/>
      <c r="R46" s="493"/>
      <c r="S46" s="217"/>
      <c r="T46" s="217"/>
      <c r="U46" s="217"/>
      <c r="V46" s="217"/>
      <c r="W46" s="217"/>
      <c r="X46" s="217"/>
      <c r="Y46" s="217"/>
      <c r="Z46" s="217"/>
      <c r="AA46" s="217"/>
      <c r="AB46" s="217"/>
      <c r="AC46" s="217"/>
      <c r="AD46" s="217"/>
      <c r="AE46" s="795"/>
      <c r="AF46" s="795"/>
    </row>
    <row r="47" spans="1:139" ht="10.5" customHeight="1" x14ac:dyDescent="0.25">
      <c r="A47" s="216"/>
      <c r="B47" s="795" t="s">
        <v>7753</v>
      </c>
      <c r="C47" s="795"/>
      <c r="D47" s="795"/>
      <c r="E47" s="795"/>
      <c r="F47" s="795"/>
      <c r="G47" s="795"/>
      <c r="H47" s="217"/>
      <c r="I47" s="217"/>
      <c r="J47" s="217"/>
      <c r="K47" s="226" t="s">
        <v>7754</v>
      </c>
      <c r="L47" s="226"/>
      <c r="M47" s="226"/>
      <c r="N47" s="217"/>
      <c r="O47" s="217"/>
      <c r="P47" s="217"/>
      <c r="Q47" s="493"/>
      <c r="R47" s="493"/>
      <c r="S47" s="217"/>
      <c r="T47" s="217"/>
      <c r="U47" s="217"/>
      <c r="V47" s="217"/>
      <c r="W47" s="217"/>
      <c r="X47" s="217"/>
      <c r="Y47" s="217"/>
      <c r="Z47" s="217"/>
      <c r="AA47" s="217"/>
      <c r="AB47" s="217"/>
      <c r="AC47" s="217"/>
      <c r="AD47" s="217"/>
      <c r="AE47" s="795"/>
      <c r="AF47" s="795"/>
    </row>
    <row r="50" spans="1:32" ht="12" customHeight="1" x14ac:dyDescent="0.25">
      <c r="A50" s="220"/>
      <c r="B50" s="125"/>
      <c r="C50" s="219"/>
      <c r="D50" s="802"/>
      <c r="E50" s="802"/>
      <c r="F50" s="218"/>
      <c r="G50" s="218"/>
      <c r="H50" s="218"/>
      <c r="I50" s="218"/>
      <c r="J50" s="218"/>
      <c r="K50" s="218"/>
      <c r="L50" s="218"/>
      <c r="M50" s="218"/>
      <c r="N50" s="218"/>
      <c r="O50" s="218"/>
      <c r="P50" s="218"/>
      <c r="Q50" s="494"/>
      <c r="R50" s="494"/>
      <c r="S50" s="218"/>
      <c r="T50" s="218"/>
      <c r="U50" s="218"/>
      <c r="V50" s="218"/>
      <c r="W50" s="218"/>
      <c r="X50" s="218"/>
      <c r="Y50" s="218"/>
      <c r="Z50" s="218"/>
      <c r="AA50" s="218"/>
      <c r="AB50" s="218"/>
      <c r="AC50" s="218"/>
      <c r="AD50" s="218"/>
      <c r="AE50" s="802"/>
      <c r="AF50" s="802"/>
    </row>
    <row r="51" spans="1:32" ht="10.5" customHeight="1" x14ac:dyDescent="0.25">
      <c r="A51" s="218"/>
      <c r="B51" s="125"/>
      <c r="C51" s="219"/>
      <c r="D51" s="802"/>
      <c r="E51" s="802"/>
      <c r="F51" s="218"/>
      <c r="G51" s="218"/>
      <c r="H51" s="218"/>
      <c r="I51" s="218"/>
      <c r="J51" s="218"/>
      <c r="K51" s="218"/>
      <c r="L51" s="218"/>
      <c r="M51" s="218"/>
      <c r="N51" s="218"/>
      <c r="O51" s="218"/>
      <c r="P51" s="218"/>
      <c r="Q51" s="494"/>
      <c r="R51" s="494"/>
      <c r="S51" s="218"/>
      <c r="T51" s="218"/>
      <c r="U51" s="218"/>
      <c r="V51" s="218"/>
      <c r="W51" s="218"/>
      <c r="X51" s="218"/>
      <c r="Y51" s="218"/>
      <c r="Z51" s="218"/>
      <c r="AA51" s="218"/>
      <c r="AB51" s="218"/>
      <c r="AC51" s="218"/>
      <c r="AD51" s="218"/>
      <c r="AE51" s="802"/>
      <c r="AF51" s="802"/>
    </row>
    <row r="52" spans="1:32" x14ac:dyDescent="0.25">
      <c r="B52" s="227"/>
    </row>
    <row r="1000" spans="29:29" x14ac:dyDescent="0.25">
      <c r="AC1000" s="457" t="s">
        <v>7840</v>
      </c>
    </row>
  </sheetData>
  <mergeCells count="67">
    <mergeCell ref="DQ4:DU4"/>
    <mergeCell ref="EC4:EG4"/>
    <mergeCell ref="DW4:EB4"/>
    <mergeCell ref="DD2:DF2"/>
    <mergeCell ref="DH2:DJ2"/>
    <mergeCell ref="CN2:CP2"/>
    <mergeCell ref="CD3:CE3"/>
    <mergeCell ref="CR2:CT2"/>
    <mergeCell ref="CV2:CX2"/>
    <mergeCell ref="CZ2:DB2"/>
    <mergeCell ref="CD4:CE4"/>
    <mergeCell ref="CF3:CG3"/>
    <mergeCell ref="CF4:CG4"/>
    <mergeCell ref="BV2:CH2"/>
    <mergeCell ref="BX3:BY3"/>
    <mergeCell ref="BX4:BY4"/>
    <mergeCell ref="BZ3:CA3"/>
    <mergeCell ref="BZ4:CA4"/>
    <mergeCell ref="CB3:CC3"/>
    <mergeCell ref="CB4:CC4"/>
    <mergeCell ref="A1:AF1"/>
    <mergeCell ref="B2:AF2"/>
    <mergeCell ref="BV3:BW3"/>
    <mergeCell ref="BV4:BW4"/>
    <mergeCell ref="AR2:BB2"/>
    <mergeCell ref="AR4:AS4"/>
    <mergeCell ref="AT4:AU4"/>
    <mergeCell ref="AV4:AW4"/>
    <mergeCell ref="AX4:AY4"/>
    <mergeCell ref="AZ4:BA4"/>
    <mergeCell ref="BE2:BR2"/>
    <mergeCell ref="BM3:BN3"/>
    <mergeCell ref="BM4:BN4"/>
    <mergeCell ref="BO3:BP3"/>
    <mergeCell ref="BO4:BP4"/>
    <mergeCell ref="BQ3:BR3"/>
    <mergeCell ref="BK3:BL3"/>
    <mergeCell ref="BI4:BJ4"/>
    <mergeCell ref="BK4:BL4"/>
    <mergeCell ref="D51:E51"/>
    <mergeCell ref="AE51:AF51"/>
    <mergeCell ref="AE46:AF46"/>
    <mergeCell ref="AE47:AF47"/>
    <mergeCell ref="D50:E50"/>
    <mergeCell ref="AE50:AF50"/>
    <mergeCell ref="B46:G46"/>
    <mergeCell ref="B47:G47"/>
    <mergeCell ref="S3:AD3"/>
    <mergeCell ref="C3:D3"/>
    <mergeCell ref="BE3:BF3"/>
    <mergeCell ref="BE4:BF4"/>
    <mergeCell ref="BG3:BH3"/>
    <mergeCell ref="BI3:BJ3"/>
    <mergeCell ref="A43:B43"/>
    <mergeCell ref="A44:B44"/>
    <mergeCell ref="D43:J43"/>
    <mergeCell ref="L43:T43"/>
    <mergeCell ref="A3:B3"/>
    <mergeCell ref="E3:R3"/>
    <mergeCell ref="BQ4:BR4"/>
    <mergeCell ref="V43:AB43"/>
    <mergeCell ref="AD43:AF43"/>
    <mergeCell ref="D44:J44"/>
    <mergeCell ref="L44:T44"/>
    <mergeCell ref="V44:AB44"/>
    <mergeCell ref="AD44:AF44"/>
    <mergeCell ref="BG4:BH4"/>
  </mergeCells>
  <conditionalFormatting sqref="C39:AE39 C5:O38 S5:AE38">
    <cfRule type="cellIs" dxfId="31" priority="17" operator="equal">
      <formula>0</formula>
    </cfRule>
  </conditionalFormatting>
  <conditionalFormatting sqref="AE5:AE39">
    <cfRule type="cellIs" dxfId="30" priority="5" operator="equal">
      <formula>"n"</formula>
    </cfRule>
    <cfRule type="cellIs" dxfId="29" priority="6" operator="equal">
      <formula>"n"</formula>
    </cfRule>
    <cfRule type="cellIs" dxfId="28" priority="11" operator="equal">
      <formula>1</formula>
    </cfRule>
  </conditionalFormatting>
  <conditionalFormatting sqref="AF5:AF39">
    <cfRule type="cellIs" dxfId="27" priority="4" operator="equal">
      <formula>"részvizsga (n)"</formula>
    </cfRule>
    <cfRule type="cellIs" dxfId="26" priority="7" operator="equal">
      <formula>"elégtelen (1)"</formula>
    </cfRule>
    <cfRule type="cellIs" dxfId="25" priority="8" operator="equal">
      <formula>"részvizsga (n);elégtelen (1)"</formula>
    </cfRule>
    <cfRule type="cellIs" dxfId="24" priority="9" operator="equal">
      <formula>"részvizsga (n)"</formula>
    </cfRule>
    <cfRule type="cellIs" dxfId="23" priority="10" operator="equal">
      <formula>"""elégtelen (1)"""</formula>
    </cfRule>
  </conditionalFormatting>
  <conditionalFormatting sqref="P5:R37 P38">
    <cfRule type="cellIs" dxfId="22" priority="2" operator="equal">
      <formula>0</formula>
    </cfRule>
  </conditionalFormatting>
  <conditionalFormatting sqref="Q38:R38">
    <cfRule type="cellIs" dxfId="21" priority="1" operator="equal">
      <formula>0</formula>
    </cfRule>
  </conditionalFormatting>
  <pageMargins left="0.39370078740157483" right="0.39370078740157483" top="0.39370078740157483" bottom="0.39370078740157483" header="0.31496062992125984" footer="0.31496062992125984"/>
  <pageSetup paperSize="9" scale="95" orientation="landscape" blackAndWhite="1" r:id="rId1"/>
  <headerFooter>
    <oddHeader>&amp;C&amp;"Times New Roman,Normál"VIZSGAÖSSZESÍTŐ ÍV</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37"/>
  <sheetViews>
    <sheetView topLeftCell="AK1" workbookViewId="0">
      <selection activeCell="AZ16" sqref="AZ16"/>
    </sheetView>
  </sheetViews>
  <sheetFormatPr defaultRowHeight="15" x14ac:dyDescent="0.25"/>
  <cols>
    <col min="2" max="2" width="14.42578125" customWidth="1"/>
    <col min="3" max="3" width="20" customWidth="1"/>
    <col min="4" max="4" width="9.140625" customWidth="1"/>
    <col min="6" max="6" width="0" hidden="1" customWidth="1"/>
    <col min="8" max="8" width="12.140625" hidden="1" customWidth="1"/>
    <col min="10" max="10" width="0" hidden="1" customWidth="1"/>
    <col min="12" max="12" width="0" hidden="1" customWidth="1"/>
    <col min="14" max="14" width="0" hidden="1" customWidth="1"/>
    <col min="16" max="16" width="0" hidden="1" customWidth="1"/>
    <col min="18" max="18" width="0" hidden="1" customWidth="1"/>
    <col min="20" max="20" width="0" hidden="1" customWidth="1"/>
    <col min="22" max="22" width="0" hidden="1" customWidth="1"/>
    <col min="24" max="24" width="0" hidden="1" customWidth="1"/>
    <col min="26" max="26" width="0" hidden="1" customWidth="1"/>
    <col min="28" max="28" width="0" hidden="1" customWidth="1"/>
    <col min="40" max="40" width="20.42578125" customWidth="1"/>
  </cols>
  <sheetData>
    <row r="1" spans="2:35" x14ac:dyDescent="0.25">
      <c r="G1" s="833" t="s">
        <v>7842</v>
      </c>
      <c r="H1" s="833"/>
      <c r="I1" s="833"/>
      <c r="J1" s="833"/>
      <c r="K1" s="833"/>
      <c r="L1" s="833"/>
      <c r="M1" s="833"/>
      <c r="N1" s="833"/>
      <c r="O1" s="833"/>
      <c r="P1" s="833"/>
      <c r="Q1" s="833"/>
    </row>
    <row r="2" spans="2:35" x14ac:dyDescent="0.25">
      <c r="D2" t="str">
        <f>'Osztályzó ív összes'!C4</f>
        <v>Írásbeli
1</v>
      </c>
      <c r="E2" t="str">
        <f>'Osztályzó ív összes'!D4</f>
        <v>Írásbeli
2</v>
      </c>
      <c r="F2" t="str">
        <f>'Osztályzó ív összes'!E4</f>
        <v>Tétel
1</v>
      </c>
      <c r="G2" t="str">
        <f>'Osztályzó ív összes'!F4</f>
        <v>Oszt.
1</v>
      </c>
      <c r="H2" t="str">
        <f>'Osztályzó ív összes'!G4</f>
        <v>Tétel
2</v>
      </c>
      <c r="I2" t="str">
        <f>'Osztályzó ív összes'!H4</f>
        <v>Oszt.
2</v>
      </c>
      <c r="J2" t="str">
        <f>'Osztályzó ív összes'!I4</f>
        <v>Tétel
3</v>
      </c>
      <c r="K2" t="str">
        <f>'Osztályzó ív összes'!J4</f>
        <v>Oszt.
3</v>
      </c>
      <c r="L2" t="str">
        <f>'Osztályzó ív összes'!K4</f>
        <v>Tétel
4</v>
      </c>
      <c r="M2" t="str">
        <f>'Osztályzó ív összes'!L4</f>
        <v>Oszt.
4</v>
      </c>
      <c r="N2" t="str">
        <f>'Osztályzó ív összes'!M4</f>
        <v>Tétel
5</v>
      </c>
      <c r="O2" t="str">
        <f>'Osztályzó ív összes'!N4</f>
        <v>Oszt.
5</v>
      </c>
      <c r="P2" t="str">
        <f>'Osztályzó ív összes'!O4</f>
        <v>Tétel
6</v>
      </c>
      <c r="Q2" t="str">
        <f>'Osztályzó ív összes'!P4</f>
        <v>Oszt.
6</v>
      </c>
      <c r="R2" t="str">
        <f>'Osztályzó ív összes'!S4</f>
        <v>Tétel
1</v>
      </c>
      <c r="S2" t="str">
        <f>'Osztályzó ív összes'!T4</f>
        <v>Oszt.
1</v>
      </c>
      <c r="T2" t="str">
        <f>'Osztályzó ív összes'!U4</f>
        <v>Tétel
2</v>
      </c>
      <c r="U2" t="str">
        <f>'Osztályzó ív összes'!V4</f>
        <v>Oszt.
2</v>
      </c>
      <c r="V2" t="str">
        <f>'Osztályzó ív összes'!W4</f>
        <v>Tétel
3</v>
      </c>
      <c r="W2" t="str">
        <f>'Osztályzó ív összes'!X4</f>
        <v>Oszt.
3</v>
      </c>
      <c r="X2" t="str">
        <f>'Osztályzó ív összes'!Y4</f>
        <v>Tétel
4</v>
      </c>
      <c r="Y2" t="str">
        <f>'Osztályzó ív összes'!Z4</f>
        <v>Oszt.
4</v>
      </c>
      <c r="Z2" t="str">
        <f>'Osztályzó ív összes'!AA4</f>
        <v>Tétel
5</v>
      </c>
      <c r="AA2" t="str">
        <f>'Osztályzó ív összes'!AB4</f>
        <v>Oszt.
5</v>
      </c>
      <c r="AB2" t="str">
        <f>'Osztályzó ív összes'!AC4</f>
        <v>Tétel
6</v>
      </c>
      <c r="AC2" t="str">
        <f>'Osztályzó ív összes'!AD4</f>
        <v>Oszt.
6</v>
      </c>
      <c r="AD2" t="str">
        <f>'Osztályzó ív összes'!AE4</f>
        <v>Osztályzat</v>
      </c>
      <c r="AE2" t="str">
        <f>'Osztályzó ív összes'!AF4</f>
        <v>Eredmény</v>
      </c>
      <c r="AF2">
        <f>'Osztályzó ív összes'!AG4</f>
        <v>0</v>
      </c>
      <c r="AG2">
        <f>'Osztályzó ív összes'!AH4</f>
        <v>100</v>
      </c>
      <c r="AH2">
        <f>'Osztályzó ív összes'!AI4</f>
        <v>0</v>
      </c>
      <c r="AI2">
        <f>'Osztályzó ív összes'!AJ4</f>
        <v>0</v>
      </c>
    </row>
    <row r="3" spans="2:35" x14ac:dyDescent="0.25">
      <c r="B3" t="str">
        <f>'Osztályzó ív összes'!A5</f>
        <v>74057/1/2020</v>
      </c>
      <c r="C3" t="str">
        <f>'Osztályzó ív összes'!B5</f>
        <v>Nagyné Balogh Emília</v>
      </c>
      <c r="D3" t="str">
        <f>'Osztályzó ív összes'!C5</f>
        <v>--</v>
      </c>
      <c r="E3" t="str">
        <f>'Osztályzó ív összes'!D5</f>
        <v>--</v>
      </c>
      <c r="F3">
        <f>'Osztályzó ív összes'!E5</f>
        <v>6</v>
      </c>
      <c r="G3">
        <f>'Osztályzó ív összes'!F5</f>
        <v>5</v>
      </c>
      <c r="H3">
        <f>'Osztályzó ív összes'!G5</f>
        <v>6</v>
      </c>
      <c r="I3">
        <f>'Osztályzó ív összes'!H5</f>
        <v>4</v>
      </c>
      <c r="J3" t="str">
        <f>'Osztályzó ív összes'!I5</f>
        <v>--</v>
      </c>
      <c r="K3" t="str">
        <f>'Osztályzó ív összes'!J5</f>
        <v>--</v>
      </c>
      <c r="L3" t="str">
        <f>'Osztályzó ív összes'!K5</f>
        <v>--</v>
      </c>
      <c r="M3" t="str">
        <f>'Osztályzó ív összes'!L5</f>
        <v>--</v>
      </c>
      <c r="N3" t="str">
        <f>'Osztályzó ív összes'!M5</f>
        <v>--</v>
      </c>
      <c r="O3" t="str">
        <f>'Osztályzó ív összes'!N5</f>
        <v>--</v>
      </c>
      <c r="P3" t="str">
        <f>'Osztályzó ív összes'!O5</f>
        <v>--</v>
      </c>
      <c r="Q3" t="str">
        <f>'Osztályzó ív összes'!P5</f>
        <v>--</v>
      </c>
      <c r="R3">
        <f>'Osztályzó ív összes'!S5</f>
        <v>10</v>
      </c>
      <c r="S3">
        <f>'Osztályzó ív összes'!T5</f>
        <v>5</v>
      </c>
      <c r="T3" t="str">
        <f>'Osztályzó ív összes'!U5</f>
        <v>2$</v>
      </c>
      <c r="U3">
        <f>'Osztályzó ív összes'!V5</f>
        <v>3</v>
      </c>
      <c r="V3">
        <f>'Osztályzó ív összes'!W5</f>
        <v>3</v>
      </c>
      <c r="W3">
        <f>'Osztályzó ív összes'!X5</f>
        <v>3</v>
      </c>
      <c r="X3" t="str">
        <f>'Osztályzó ív összes'!Y5</f>
        <v>-</v>
      </c>
      <c r="Y3" t="str">
        <f>'Osztályzó ív összes'!Z5</f>
        <v>-</v>
      </c>
      <c r="Z3" t="str">
        <f>'Osztályzó ív összes'!AA5</f>
        <v>-</v>
      </c>
      <c r="AA3" t="str">
        <f>'Osztályzó ív összes'!AB5</f>
        <v>-</v>
      </c>
      <c r="AB3" t="str">
        <f>'Osztályzó ív összes'!AC5</f>
        <v>-</v>
      </c>
      <c r="AC3" t="str">
        <f>'Osztályzó ív összes'!AD5</f>
        <v>-</v>
      </c>
      <c r="AD3">
        <f>'Osztályzó ív összes'!AE5</f>
        <v>4</v>
      </c>
      <c r="AE3" t="str">
        <f>'Osztályzó ív összes'!AF5</f>
        <v>jó (4)</v>
      </c>
      <c r="AF3">
        <f>'Osztályzó ív összes'!AG5</f>
        <v>0</v>
      </c>
      <c r="AG3">
        <f>'Osztályzó ív összes'!AH5</f>
        <v>9.4499999999999993</v>
      </c>
      <c r="AH3">
        <f>'Osztályzó ív összes'!AI5</f>
        <v>0</v>
      </c>
      <c r="AI3">
        <f>'Osztályzó ív összes'!AJ5</f>
        <v>4</v>
      </c>
    </row>
    <row r="4" spans="2:35" x14ac:dyDescent="0.25">
      <c r="B4" t="str">
        <f>'Osztályzó ív összes'!A6</f>
        <v>74057/2/2020</v>
      </c>
      <c r="C4" t="str">
        <f>'Osztályzó ív összes'!B6</f>
        <v>b</v>
      </c>
      <c r="D4" t="str">
        <f>'Osztályzó ív összes'!C6</f>
        <v>--</v>
      </c>
      <c r="E4" t="str">
        <f>'Osztályzó ív összes'!D6</f>
        <v>--</v>
      </c>
      <c r="F4">
        <f>'Osztályzó ív összes'!E6</f>
        <v>7</v>
      </c>
      <c r="G4">
        <f>'Osztályzó ív összes'!F6</f>
        <v>4</v>
      </c>
      <c r="H4">
        <f>'Osztályzó ív összes'!G6</f>
        <v>7</v>
      </c>
      <c r="I4">
        <f>'Osztályzó ív összes'!H6</f>
        <v>3</v>
      </c>
      <c r="J4" t="str">
        <f>'Osztályzó ív összes'!I6</f>
        <v>--</v>
      </c>
      <c r="K4" t="str">
        <f>'Osztályzó ív összes'!J6</f>
        <v>--</v>
      </c>
      <c r="L4" t="str">
        <f>'Osztályzó ív összes'!K6</f>
        <v>--</v>
      </c>
      <c r="M4" t="str">
        <f>'Osztályzó ív összes'!L6</f>
        <v>--</v>
      </c>
      <c r="N4" t="str">
        <f>'Osztályzó ív összes'!M6</f>
        <v>--</v>
      </c>
      <c r="O4" t="str">
        <f>'Osztályzó ív összes'!N6</f>
        <v>--</v>
      </c>
      <c r="P4" t="str">
        <f>'Osztályzó ív összes'!O6</f>
        <v>--</v>
      </c>
      <c r="Q4" t="str">
        <f>'Osztályzó ív összes'!P6</f>
        <v>--</v>
      </c>
      <c r="R4">
        <f>'Osztályzó ív összes'!S6</f>
        <v>11</v>
      </c>
      <c r="S4">
        <f>'Osztályzó ív összes'!T6</f>
        <v>4</v>
      </c>
      <c r="T4">
        <f>'Osztályzó ív összes'!U6</f>
        <v>11</v>
      </c>
      <c r="U4">
        <f>'Osztályzó ív összes'!V6</f>
        <v>2</v>
      </c>
      <c r="V4">
        <f>'Osztályzó ív összes'!W6</f>
        <v>2</v>
      </c>
      <c r="W4">
        <f>'Osztályzó ív összes'!X6</f>
        <v>3</v>
      </c>
      <c r="X4" t="str">
        <f>'Osztályzó ív összes'!Y6</f>
        <v>-</v>
      </c>
      <c r="Y4" t="str">
        <f>'Osztályzó ív összes'!Z6</f>
        <v>-</v>
      </c>
      <c r="Z4" t="str">
        <f>'Osztályzó ív összes'!AA6</f>
        <v>-</v>
      </c>
      <c r="AA4" t="str">
        <f>'Osztályzó ív összes'!AB6</f>
        <v>-</v>
      </c>
      <c r="AB4" t="str">
        <f>'Osztályzó ív összes'!AC6</f>
        <v>-</v>
      </c>
      <c r="AC4" t="str">
        <f>'Osztályzó ív összes'!AD6</f>
        <v>-</v>
      </c>
      <c r="AD4">
        <f>'Osztályzó ív összes'!AE6</f>
        <v>3</v>
      </c>
      <c r="AE4" t="str">
        <f>'Osztályzó ív összes'!AF6</f>
        <v>közepes (3)</v>
      </c>
      <c r="AF4">
        <f>'Osztályzó ív összes'!AG6</f>
        <v>0</v>
      </c>
      <c r="AG4">
        <f>'Osztályzó ív összes'!AH6</f>
        <v>7.7</v>
      </c>
      <c r="AH4">
        <f>'Osztályzó ív összes'!AI6</f>
        <v>0</v>
      </c>
      <c r="AI4">
        <f>'Osztályzó ív összes'!AJ6</f>
        <v>3</v>
      </c>
    </row>
    <row r="5" spans="2:35" x14ac:dyDescent="0.25">
      <c r="B5" t="str">
        <f>'Osztályzó ív összes'!A7</f>
        <v>74057/3/2020</v>
      </c>
      <c r="C5" t="str">
        <f>'Osztályzó ív összes'!B7</f>
        <v>c</v>
      </c>
      <c r="D5" t="str">
        <f>'Osztályzó ív összes'!C7</f>
        <v>--</v>
      </c>
      <c r="E5" t="str">
        <f>'Osztályzó ív összes'!D7</f>
        <v>--</v>
      </c>
      <c r="F5">
        <f>'Osztályzó ív összes'!E7</f>
        <v>8</v>
      </c>
      <c r="G5">
        <f>'Osztályzó ív összes'!F7</f>
        <v>3</v>
      </c>
      <c r="H5" t="str">
        <f>'Osztályzó ív összes'!G7</f>
        <v>-</v>
      </c>
      <c r="I5" t="str">
        <f>'Osztályzó ív összes'!H7</f>
        <v>-</v>
      </c>
      <c r="J5" t="str">
        <f>'Osztályzó ív összes'!I7</f>
        <v>--</v>
      </c>
      <c r="K5" t="str">
        <f>'Osztályzó ív összes'!J7</f>
        <v>--</v>
      </c>
      <c r="L5" t="str">
        <f>'Osztályzó ív összes'!K7</f>
        <v>--</v>
      </c>
      <c r="M5" t="str">
        <f>'Osztályzó ív összes'!L7</f>
        <v>--</v>
      </c>
      <c r="N5" t="str">
        <f>'Osztályzó ív összes'!M7</f>
        <v>--</v>
      </c>
      <c r="O5" t="str">
        <f>'Osztályzó ív összes'!N7</f>
        <v>--</v>
      </c>
      <c r="P5" t="str">
        <f>'Osztályzó ív összes'!O7</f>
        <v>--</v>
      </c>
      <c r="Q5" t="str">
        <f>'Osztályzó ív összes'!P7</f>
        <v>--</v>
      </c>
      <c r="R5">
        <f>'Osztályzó ív összes'!S7</f>
        <v>12</v>
      </c>
      <c r="S5">
        <f>'Osztályzó ív összes'!T7</f>
        <v>3</v>
      </c>
      <c r="T5" t="str">
        <f>'Osztályzó ív összes'!U7</f>
        <v>-</v>
      </c>
      <c r="U5" t="str">
        <f>'Osztályzó ív összes'!V7</f>
        <v>-</v>
      </c>
      <c r="V5" t="str">
        <f>'Osztályzó ív összes'!W7</f>
        <v>-</v>
      </c>
      <c r="W5" t="str">
        <f>'Osztályzó ív összes'!X7</f>
        <v>-</v>
      </c>
      <c r="X5" t="str">
        <f>'Osztályzó ív összes'!Y7</f>
        <v>-</v>
      </c>
      <c r="Y5" t="str">
        <f>'Osztályzó ív összes'!Z7</f>
        <v>-</v>
      </c>
      <c r="Z5" t="str">
        <f>'Osztályzó ív összes'!AA7</f>
        <v>-</v>
      </c>
      <c r="AA5" t="str">
        <f>'Osztályzó ív összes'!AB7</f>
        <v>-</v>
      </c>
      <c r="AB5" t="str">
        <f>'Osztályzó ív összes'!AC7</f>
        <v>-</v>
      </c>
      <c r="AC5" t="str">
        <f>'Osztályzó ív összes'!AD7</f>
        <v>-</v>
      </c>
      <c r="AD5" t="str">
        <f>'Osztályzó ív összes'!AE7</f>
        <v>KJ</v>
      </c>
      <c r="AE5" t="str">
        <f>'Osztályzó ív összes'!AF7</f>
        <v>kevés a jegy</v>
      </c>
      <c r="AF5">
        <f>'Osztályzó ív összes'!AG7</f>
        <v>0</v>
      </c>
      <c r="AG5">
        <f>'Osztályzó ív összes'!AH7</f>
        <v>1.35</v>
      </c>
      <c r="AH5">
        <f>'Osztályzó ív összes'!AI7</f>
        <v>0</v>
      </c>
      <c r="AI5">
        <f>'Osztályzó ív összes'!AJ7</f>
        <v>1</v>
      </c>
    </row>
    <row r="6" spans="2:35" x14ac:dyDescent="0.25">
      <c r="B6" t="str">
        <f>'Osztályzó ív összes'!A8</f>
        <v>74057/4/2020</v>
      </c>
      <c r="C6" t="str">
        <f>'Osztályzó ív összes'!B8</f>
        <v>d</v>
      </c>
      <c r="D6" t="str">
        <f>'Osztályzó ív összes'!C8</f>
        <v>--</v>
      </c>
      <c r="E6" t="str">
        <f>'Osztályzó ív összes'!D8</f>
        <v>--</v>
      </c>
      <c r="F6">
        <f>'Osztályzó ív összes'!E8</f>
        <v>9</v>
      </c>
      <c r="G6">
        <f>'Osztályzó ív összes'!F8</f>
        <v>2</v>
      </c>
      <c r="H6" t="str">
        <f>'Osztályzó ív összes'!G8</f>
        <v>-</v>
      </c>
      <c r="I6" t="str">
        <f>'Osztályzó ív összes'!H8</f>
        <v>-</v>
      </c>
      <c r="J6" t="str">
        <f>'Osztályzó ív összes'!I8</f>
        <v>--</v>
      </c>
      <c r="K6" t="str">
        <f>'Osztályzó ív összes'!J8</f>
        <v>--</v>
      </c>
      <c r="L6" t="str">
        <f>'Osztályzó ív összes'!K8</f>
        <v>--</v>
      </c>
      <c r="M6" t="str">
        <f>'Osztályzó ív összes'!L8</f>
        <v>--</v>
      </c>
      <c r="N6" t="str">
        <f>'Osztályzó ív összes'!M8</f>
        <v>--</v>
      </c>
      <c r="O6" t="str">
        <f>'Osztályzó ív összes'!N8</f>
        <v>--</v>
      </c>
      <c r="P6" t="str">
        <f>'Osztályzó ív összes'!O8</f>
        <v>--</v>
      </c>
      <c r="Q6" t="str">
        <f>'Osztályzó ív összes'!P8</f>
        <v>--</v>
      </c>
      <c r="R6">
        <f>'Osztályzó ív összes'!S8</f>
        <v>13</v>
      </c>
      <c r="S6">
        <f>'Osztályzó ív összes'!T8</f>
        <v>2</v>
      </c>
      <c r="T6" t="str">
        <f>'Osztályzó ív összes'!U8</f>
        <v>-</v>
      </c>
      <c r="U6" t="str">
        <f>'Osztályzó ív összes'!V8</f>
        <v>-</v>
      </c>
      <c r="V6" t="str">
        <f>'Osztályzó ív összes'!W8</f>
        <v>-</v>
      </c>
      <c r="W6" t="str">
        <f>'Osztályzó ív összes'!X8</f>
        <v>-</v>
      </c>
      <c r="X6" t="str">
        <f>'Osztályzó ív összes'!Y8</f>
        <v>-</v>
      </c>
      <c r="Y6" t="str">
        <f>'Osztályzó ív összes'!Z8</f>
        <v>-</v>
      </c>
      <c r="Z6" t="str">
        <f>'Osztályzó ív összes'!AA8</f>
        <v>-</v>
      </c>
      <c r="AA6" t="str">
        <f>'Osztályzó ív összes'!AB8</f>
        <v>-</v>
      </c>
      <c r="AB6" t="str">
        <f>'Osztályzó ív összes'!AC8</f>
        <v>-</v>
      </c>
      <c r="AC6" t="str">
        <f>'Osztályzó ív összes'!AD8</f>
        <v>-</v>
      </c>
      <c r="AD6" t="str">
        <f>'Osztályzó ív összes'!AE8</f>
        <v>KJ</v>
      </c>
      <c r="AE6" t="str">
        <f>'Osztályzó ív összes'!AF8</f>
        <v>kevés a jegy</v>
      </c>
      <c r="AF6">
        <f>'Osztályzó ív összes'!AG8</f>
        <v>0</v>
      </c>
      <c r="AG6">
        <f>'Osztályzó ív összes'!AH8</f>
        <v>0.89999999999999991</v>
      </c>
      <c r="AH6">
        <f>'Osztályzó ív összes'!AI8</f>
        <v>0</v>
      </c>
      <c r="AI6">
        <f>'Osztályzó ív összes'!AJ8</f>
        <v>1</v>
      </c>
    </row>
    <row r="7" spans="2:35" x14ac:dyDescent="0.25">
      <c r="B7" t="str">
        <f>'Osztályzó ív összes'!A9</f>
        <v>74057/5/2020</v>
      </c>
      <c r="C7" t="str">
        <f>'Osztályzó ív összes'!B9</f>
        <v>e</v>
      </c>
      <c r="D7" t="str">
        <f>'Osztályzó ív összes'!C9</f>
        <v>--</v>
      </c>
      <c r="E7" t="str">
        <f>'Osztályzó ív összes'!D9</f>
        <v>--</v>
      </c>
      <c r="F7">
        <f>'Osztályzó ív összes'!E9</f>
        <v>10</v>
      </c>
      <c r="G7">
        <f>'Osztályzó ív összes'!F9</f>
        <v>1</v>
      </c>
      <c r="H7" t="str">
        <f>'Osztályzó ív összes'!G9</f>
        <v>-</v>
      </c>
      <c r="I7" t="str">
        <f>'Osztályzó ív összes'!H9</f>
        <v>-</v>
      </c>
      <c r="J7" t="str">
        <f>'Osztályzó ív összes'!I9</f>
        <v>--</v>
      </c>
      <c r="K7" t="str">
        <f>'Osztályzó ív összes'!J9</f>
        <v>--</v>
      </c>
      <c r="L7" t="str">
        <f>'Osztályzó ív összes'!K9</f>
        <v>--</v>
      </c>
      <c r="M7" t="str">
        <f>'Osztályzó ív összes'!L9</f>
        <v>--</v>
      </c>
      <c r="N7" t="str">
        <f>'Osztályzó ív összes'!M9</f>
        <v>--</v>
      </c>
      <c r="O7" t="str">
        <f>'Osztályzó ív összes'!N9</f>
        <v>--</v>
      </c>
      <c r="P7" t="str">
        <f>'Osztályzó ív összes'!O9</f>
        <v>--</v>
      </c>
      <c r="Q7" t="str">
        <f>'Osztályzó ív összes'!P9</f>
        <v>--</v>
      </c>
      <c r="R7">
        <f>'Osztályzó ív összes'!S9</f>
        <v>14</v>
      </c>
      <c r="S7">
        <f>'Osztályzó ív összes'!T9</f>
        <v>1</v>
      </c>
      <c r="T7" t="str">
        <f>'Osztályzó ív összes'!U9</f>
        <v>-</v>
      </c>
      <c r="U7" t="str">
        <f>'Osztályzó ív összes'!V9</f>
        <v>-</v>
      </c>
      <c r="V7" t="str">
        <f>'Osztályzó ív összes'!W9</f>
        <v>-</v>
      </c>
      <c r="W7" t="str">
        <f>'Osztályzó ív összes'!X9</f>
        <v>-</v>
      </c>
      <c r="X7" t="str">
        <f>'Osztályzó ív összes'!Y9</f>
        <v>-</v>
      </c>
      <c r="Y7" t="str">
        <f>'Osztályzó ív összes'!Z9</f>
        <v>-</v>
      </c>
      <c r="Z7" t="str">
        <f>'Osztályzó ív összes'!AA9</f>
        <v>-</v>
      </c>
      <c r="AA7" t="str">
        <f>'Osztályzó ív összes'!AB9</f>
        <v>-</v>
      </c>
      <c r="AB7" t="str">
        <f>'Osztályzó ív összes'!AC9</f>
        <v>-</v>
      </c>
      <c r="AC7" t="str">
        <f>'Osztályzó ív összes'!AD9</f>
        <v>-</v>
      </c>
      <c r="AD7" t="str">
        <f>'Osztályzó ív összes'!AE9</f>
        <v>KJ</v>
      </c>
      <c r="AE7" t="str">
        <f>'Osztályzó ív összes'!AF9</f>
        <v>kevés a jegy</v>
      </c>
      <c r="AF7">
        <f>'Osztályzó ív összes'!AG9</f>
        <v>0</v>
      </c>
      <c r="AG7">
        <f>'Osztályzó ív összes'!AH9</f>
        <v>0.44999999999999996</v>
      </c>
      <c r="AH7">
        <f>'Osztályzó ív összes'!AI9</f>
        <v>0</v>
      </c>
      <c r="AI7">
        <f>'Osztályzó ív összes'!AJ9</f>
        <v>1</v>
      </c>
    </row>
    <row r="8" spans="2:35" x14ac:dyDescent="0.25">
      <c r="B8" t="str">
        <f>'Osztályzó ív összes'!A10</f>
        <v>74057/6/2020</v>
      </c>
      <c r="C8" t="str">
        <f>'Osztályzó ív összes'!B10</f>
        <v>f</v>
      </c>
      <c r="D8" t="str">
        <f>'Osztályzó ív összes'!C10</f>
        <v>--</v>
      </c>
      <c r="E8" t="str">
        <f>'Osztályzó ív összes'!D10</f>
        <v>--</v>
      </c>
      <c r="F8" t="str">
        <f>'Osztályzó ív összes'!E10</f>
        <v>n</v>
      </c>
      <c r="G8" t="str">
        <f>'Osztályzó ív összes'!F10</f>
        <v>n</v>
      </c>
      <c r="H8" t="str">
        <f>'Osztályzó ív összes'!G10</f>
        <v>-</v>
      </c>
      <c r="I8" t="str">
        <f>'Osztályzó ív összes'!H10</f>
        <v>-</v>
      </c>
      <c r="J8" t="str">
        <f>'Osztályzó ív összes'!I10</f>
        <v>--</v>
      </c>
      <c r="K8" t="str">
        <f>'Osztályzó ív összes'!J10</f>
        <v>--</v>
      </c>
      <c r="L8" t="str">
        <f>'Osztályzó ív összes'!K10</f>
        <v>--</v>
      </c>
      <c r="M8" t="str">
        <f>'Osztályzó ív összes'!L10</f>
        <v>--</v>
      </c>
      <c r="N8" t="str">
        <f>'Osztályzó ív összes'!M10</f>
        <v>--</v>
      </c>
      <c r="O8" t="str">
        <f>'Osztályzó ív összes'!N10</f>
        <v>--</v>
      </c>
      <c r="P8" t="str">
        <f>'Osztályzó ív összes'!O10</f>
        <v>--</v>
      </c>
      <c r="Q8" t="str">
        <f>'Osztályzó ív összes'!P10</f>
        <v>--</v>
      </c>
      <c r="R8">
        <f>'Osztályzó ív összes'!S10</f>
        <v>15</v>
      </c>
      <c r="S8">
        <f>'Osztályzó ív összes'!T10</f>
        <v>4</v>
      </c>
      <c r="T8" t="str">
        <f>'Osztályzó ív összes'!U10</f>
        <v>-</v>
      </c>
      <c r="U8" t="str">
        <f>'Osztályzó ív összes'!V10</f>
        <v>-</v>
      </c>
      <c r="V8" t="str">
        <f>'Osztályzó ív összes'!W10</f>
        <v>-</v>
      </c>
      <c r="W8" t="str">
        <f>'Osztályzó ív összes'!X10</f>
        <v>-</v>
      </c>
      <c r="X8" t="str">
        <f>'Osztályzó ív összes'!Y10</f>
        <v>-</v>
      </c>
      <c r="Y8" t="str">
        <f>'Osztályzó ív összes'!Z10</f>
        <v>-</v>
      </c>
      <c r="Z8" t="str">
        <f>'Osztályzó ív összes'!AA10</f>
        <v>-</v>
      </c>
      <c r="AA8" t="str">
        <f>'Osztályzó ív összes'!AB10</f>
        <v>-</v>
      </c>
      <c r="AB8" t="str">
        <f>'Osztályzó ív összes'!AC10</f>
        <v>-</v>
      </c>
      <c r="AC8" t="str">
        <f>'Osztályzó ív összes'!AD10</f>
        <v>-</v>
      </c>
      <c r="AD8" t="str">
        <f>'Osztályzó ív összes'!AE10</f>
        <v>KJ</v>
      </c>
      <c r="AE8" t="str">
        <f>'Osztályzó ív összes'!AF10</f>
        <v>kevés a jegy</v>
      </c>
      <c r="AF8">
        <f>'Osztályzó ív összes'!AG10</f>
        <v>0</v>
      </c>
      <c r="AG8" t="e">
        <f>'Osztályzó ív összes'!AH10</f>
        <v>#VALUE!</v>
      </c>
      <c r="AH8">
        <f>'Osztályzó ív összes'!AI10</f>
        <v>0</v>
      </c>
      <c r="AI8" t="str">
        <f>'Osztályzó ív összes'!AJ10</f>
        <v>n</v>
      </c>
    </row>
    <row r="9" spans="2:35" x14ac:dyDescent="0.25">
      <c r="B9" t="str">
        <f>'Osztályzó ív összes'!A11</f>
        <v>74057/7/2020</v>
      </c>
      <c r="C9" t="str">
        <f>'Osztályzó ív összes'!B11</f>
        <v>h</v>
      </c>
      <c r="D9" t="str">
        <f>'Osztályzó ív összes'!C11</f>
        <v>--</v>
      </c>
      <c r="E9" t="str">
        <f>'Osztályzó ív összes'!D11</f>
        <v>--</v>
      </c>
      <c r="F9">
        <f>'Osztályzó ív összes'!E11</f>
        <v>12</v>
      </c>
      <c r="G9">
        <f>'Osztályzó ív összes'!F11</f>
        <v>5</v>
      </c>
      <c r="H9" t="str">
        <f>'Osztályzó ív összes'!G11</f>
        <v>-</v>
      </c>
      <c r="I9" t="str">
        <f>'Osztályzó ív összes'!H11</f>
        <v>-</v>
      </c>
      <c r="J9" t="str">
        <f>'Osztályzó ív összes'!I11</f>
        <v>--</v>
      </c>
      <c r="K9" t="str">
        <f>'Osztályzó ív összes'!J11</f>
        <v>--</v>
      </c>
      <c r="L9" t="str">
        <f>'Osztályzó ív összes'!K11</f>
        <v>--</v>
      </c>
      <c r="M9" t="str">
        <f>'Osztályzó ív összes'!L11</f>
        <v>--</v>
      </c>
      <c r="N9" t="str">
        <f>'Osztályzó ív összes'!M11</f>
        <v>--</v>
      </c>
      <c r="O9" t="str">
        <f>'Osztályzó ív összes'!N11</f>
        <v>--</v>
      </c>
      <c r="P9" t="str">
        <f>'Osztályzó ív összes'!O11</f>
        <v>--</v>
      </c>
      <c r="Q9" t="str">
        <f>'Osztályzó ív összes'!P11</f>
        <v>--</v>
      </c>
      <c r="R9" t="str">
        <f>'Osztályzó ív összes'!S11</f>
        <v>V</v>
      </c>
      <c r="S9">
        <f>'Osztályzó ív összes'!T11</f>
        <v>5</v>
      </c>
      <c r="T9" t="str">
        <f>'Osztályzó ív összes'!U11</f>
        <v>-</v>
      </c>
      <c r="U9" t="str">
        <f>'Osztályzó ív összes'!V11</f>
        <v>-</v>
      </c>
      <c r="V9" t="str">
        <f>'Osztályzó ív összes'!W11</f>
        <v>-</v>
      </c>
      <c r="W9" t="str">
        <f>'Osztályzó ív összes'!X11</f>
        <v>-</v>
      </c>
      <c r="X9" t="str">
        <f>'Osztályzó ív összes'!Y11</f>
        <v>-</v>
      </c>
      <c r="Y9" t="str">
        <f>'Osztályzó ív összes'!Z11</f>
        <v>-</v>
      </c>
      <c r="Z9" t="str">
        <f>'Osztályzó ív összes'!AA11</f>
        <v>-</v>
      </c>
      <c r="AA9" t="str">
        <f>'Osztályzó ív összes'!AB11</f>
        <v>-</v>
      </c>
      <c r="AB9" t="str">
        <f>'Osztályzó ív összes'!AC11</f>
        <v>-</v>
      </c>
      <c r="AC9" t="str">
        <f>'Osztályzó ív összes'!AD11</f>
        <v>-</v>
      </c>
      <c r="AD9" t="str">
        <f>'Osztályzó ív összes'!AE11</f>
        <v>KJ</v>
      </c>
      <c r="AE9" t="str">
        <f>'Osztályzó ív összes'!AF11</f>
        <v>kevés a jegy</v>
      </c>
      <c r="AF9">
        <f>'Osztályzó ív összes'!AG11</f>
        <v>0</v>
      </c>
      <c r="AG9">
        <f>'Osztályzó ív összes'!AH11</f>
        <v>2.25</v>
      </c>
      <c r="AH9">
        <f>'Osztályzó ív összes'!AI11</f>
        <v>0</v>
      </c>
      <c r="AI9">
        <f>'Osztályzó ív összes'!AJ11</f>
        <v>2</v>
      </c>
    </row>
    <row r="10" spans="2:35" x14ac:dyDescent="0.25">
      <c r="B10" t="str">
        <f>'Osztályzó ív összes'!A12</f>
        <v>74057/8/2020</v>
      </c>
      <c r="C10" t="str">
        <f>'Osztályzó ív összes'!B12</f>
        <v>hh</v>
      </c>
      <c r="D10" t="str">
        <f>'Osztályzó ív összes'!C12</f>
        <v>--</v>
      </c>
      <c r="E10" t="str">
        <f>'Osztályzó ív összes'!D12</f>
        <v>--</v>
      </c>
      <c r="F10">
        <f>'Osztályzó ív összes'!E12</f>
        <v>2</v>
      </c>
      <c r="G10">
        <f>'Osztályzó ív összes'!F12</f>
        <v>3</v>
      </c>
      <c r="H10" t="str">
        <f>'Osztályzó ív összes'!G12</f>
        <v>-</v>
      </c>
      <c r="I10" t="str">
        <f>'Osztályzó ív összes'!H12</f>
        <v>-</v>
      </c>
      <c r="J10" t="str">
        <f>'Osztályzó ív összes'!I12</f>
        <v>--</v>
      </c>
      <c r="K10" t="str">
        <f>'Osztályzó ív összes'!J12</f>
        <v>--</v>
      </c>
      <c r="L10" t="str">
        <f>'Osztályzó ív összes'!K12</f>
        <v>--</v>
      </c>
      <c r="M10" t="str">
        <f>'Osztályzó ív összes'!L12</f>
        <v>--</v>
      </c>
      <c r="N10" t="str">
        <f>'Osztályzó ív összes'!M12</f>
        <v>--</v>
      </c>
      <c r="O10" t="str">
        <f>'Osztályzó ív összes'!N12</f>
        <v>--</v>
      </c>
      <c r="P10" t="str">
        <f>'Osztályzó ív összes'!O12</f>
        <v>--</v>
      </c>
      <c r="Q10" t="str">
        <f>'Osztályzó ív összes'!P12</f>
        <v>--</v>
      </c>
      <c r="R10">
        <f>'Osztályzó ív összes'!S12</f>
        <v>3</v>
      </c>
      <c r="S10">
        <f>'Osztályzó ív összes'!T12</f>
        <v>5</v>
      </c>
      <c r="T10" t="str">
        <f>'Osztályzó ív összes'!U12</f>
        <v>-</v>
      </c>
      <c r="U10" t="str">
        <f>'Osztályzó ív összes'!V12</f>
        <v>-</v>
      </c>
      <c r="V10" t="str">
        <f>'Osztályzó ív összes'!W12</f>
        <v>-</v>
      </c>
      <c r="W10" t="str">
        <f>'Osztályzó ív összes'!X12</f>
        <v>-</v>
      </c>
      <c r="X10" t="str">
        <f>'Osztályzó ív összes'!Y12</f>
        <v>-</v>
      </c>
      <c r="Y10" t="str">
        <f>'Osztályzó ív összes'!Z12</f>
        <v>-</v>
      </c>
      <c r="Z10" t="str">
        <f>'Osztályzó ív összes'!AA12</f>
        <v>-</v>
      </c>
      <c r="AA10" t="str">
        <f>'Osztályzó ív összes'!AB12</f>
        <v>-</v>
      </c>
      <c r="AB10" t="str">
        <f>'Osztályzó ív összes'!AC12</f>
        <v>-</v>
      </c>
      <c r="AC10" t="str">
        <f>'Osztályzó ív összes'!AD12</f>
        <v>-</v>
      </c>
      <c r="AD10" t="str">
        <f>'Osztályzó ív összes'!AE12</f>
        <v>KJ</v>
      </c>
      <c r="AE10" t="str">
        <f>'Osztályzó ív összes'!AF12</f>
        <v>kevés a jegy</v>
      </c>
      <c r="AF10">
        <f>'Osztályzó ív összes'!AG12</f>
        <v>0</v>
      </c>
      <c r="AG10">
        <f>'Osztályzó ív összes'!AH12</f>
        <v>1.65</v>
      </c>
      <c r="AH10">
        <f>'Osztályzó ív összes'!AI12</f>
        <v>0</v>
      </c>
      <c r="AI10">
        <f>'Osztályzó ív összes'!AJ12</f>
        <v>2</v>
      </c>
    </row>
    <row r="11" spans="2:35" x14ac:dyDescent="0.25">
      <c r="B11" t="str">
        <f>'Osztályzó ív összes'!A13</f>
        <v>74057/9/2020</v>
      </c>
      <c r="C11" t="str">
        <f>'Osztályzó ív összes'!B13</f>
        <v>i</v>
      </c>
      <c r="D11" t="str">
        <f>'Osztályzó ív összes'!C13</f>
        <v>--</v>
      </c>
      <c r="E11" t="str">
        <f>'Osztályzó ív összes'!D13</f>
        <v>--</v>
      </c>
      <c r="F11">
        <f>'Osztályzó ív összes'!E13</f>
        <v>5</v>
      </c>
      <c r="G11">
        <f>'Osztályzó ív összes'!F13</f>
        <v>5</v>
      </c>
      <c r="H11" t="str">
        <f>'Osztályzó ív összes'!G13</f>
        <v>-</v>
      </c>
      <c r="I11" t="str">
        <f>'Osztályzó ív összes'!H13</f>
        <v>-</v>
      </c>
      <c r="J11" t="str">
        <f>'Osztályzó ív összes'!I13</f>
        <v>--</v>
      </c>
      <c r="K11" t="str">
        <f>'Osztályzó ív összes'!J13</f>
        <v>--</v>
      </c>
      <c r="L11" t="str">
        <f>'Osztályzó ív összes'!K13</f>
        <v>--</v>
      </c>
      <c r="M11" t="str">
        <f>'Osztályzó ív összes'!L13</f>
        <v>--</v>
      </c>
      <c r="N11" t="str">
        <f>'Osztályzó ív összes'!M13</f>
        <v>--</v>
      </c>
      <c r="O11" t="str">
        <f>'Osztályzó ív összes'!N13</f>
        <v>--</v>
      </c>
      <c r="P11" t="str">
        <f>'Osztályzó ív összes'!O13</f>
        <v>--</v>
      </c>
      <c r="Q11" t="str">
        <f>'Osztályzó ív összes'!P13</f>
        <v>--</v>
      </c>
      <c r="R11">
        <f>'Osztályzó ív összes'!S13</f>
        <v>3</v>
      </c>
      <c r="S11">
        <f>'Osztályzó ív összes'!T13</f>
        <v>3</v>
      </c>
      <c r="T11" t="str">
        <f>'Osztályzó ív összes'!U13</f>
        <v>-</v>
      </c>
      <c r="U11" t="str">
        <f>'Osztályzó ív összes'!V13</f>
        <v>-</v>
      </c>
      <c r="V11" t="str">
        <f>'Osztályzó ív összes'!W13</f>
        <v>-</v>
      </c>
      <c r="W11" t="str">
        <f>'Osztályzó ív összes'!X13</f>
        <v>-</v>
      </c>
      <c r="X11" t="str">
        <f>'Osztályzó ív összes'!Y13</f>
        <v>-</v>
      </c>
      <c r="Y11" t="str">
        <f>'Osztályzó ív összes'!Z13</f>
        <v>-</v>
      </c>
      <c r="Z11" t="str">
        <f>'Osztályzó ív összes'!AA13</f>
        <v>-</v>
      </c>
      <c r="AA11" t="str">
        <f>'Osztályzó ív összes'!AB13</f>
        <v>-</v>
      </c>
      <c r="AB11" t="str">
        <f>'Osztályzó ív összes'!AC13</f>
        <v>-</v>
      </c>
      <c r="AC11" t="str">
        <f>'Osztályzó ív összes'!AD13</f>
        <v>-</v>
      </c>
      <c r="AD11" t="str">
        <f>'Osztályzó ív összes'!AE13</f>
        <v>KJ</v>
      </c>
      <c r="AE11" t="str">
        <f>'Osztályzó ív összes'!AF13</f>
        <v>kevés a jegy</v>
      </c>
      <c r="AF11">
        <f>'Osztályzó ív összes'!AG13</f>
        <v>0</v>
      </c>
      <c r="AG11">
        <f>'Osztályzó ív összes'!AH13</f>
        <v>1.95</v>
      </c>
      <c r="AH11">
        <f>'Osztályzó ív összes'!AI13</f>
        <v>0</v>
      </c>
      <c r="AI11">
        <f>'Osztályzó ív összes'!AJ13</f>
        <v>2</v>
      </c>
    </row>
    <row r="12" spans="2:35" x14ac:dyDescent="0.25">
      <c r="B12" t="str">
        <f>'Osztályzó ív összes'!A14</f>
        <v>74057/10/2020</v>
      </c>
      <c r="C12" t="str">
        <f>'Osztályzó ív összes'!B14</f>
        <v>j</v>
      </c>
      <c r="D12" t="str">
        <f>'Osztályzó ív összes'!C14</f>
        <v>--</v>
      </c>
      <c r="E12" t="str">
        <f>'Osztályzó ív összes'!D14</f>
        <v>--</v>
      </c>
      <c r="F12" t="str">
        <f>'Osztályzó ív összes'!E14</f>
        <v>-</v>
      </c>
      <c r="G12" t="str">
        <f>'Osztályzó ív összes'!F14</f>
        <v>-</v>
      </c>
      <c r="H12" t="str">
        <f>'Osztályzó ív összes'!G14</f>
        <v>-</v>
      </c>
      <c r="I12" t="str">
        <f>'Osztályzó ív összes'!H14</f>
        <v>-</v>
      </c>
      <c r="J12" t="str">
        <f>'Osztályzó ív összes'!I14</f>
        <v>--</v>
      </c>
      <c r="K12" t="str">
        <f>'Osztályzó ív összes'!J14</f>
        <v>--</v>
      </c>
      <c r="L12" t="str">
        <f>'Osztályzó ív összes'!K14</f>
        <v>--</v>
      </c>
      <c r="M12" t="str">
        <f>'Osztályzó ív összes'!L14</f>
        <v>--</v>
      </c>
      <c r="N12" t="str">
        <f>'Osztályzó ív összes'!M14</f>
        <v>--</v>
      </c>
      <c r="O12" t="str">
        <f>'Osztályzó ív összes'!N14</f>
        <v>--</v>
      </c>
      <c r="P12" t="str">
        <f>'Osztályzó ív összes'!O14</f>
        <v>--</v>
      </c>
      <c r="Q12" t="str">
        <f>'Osztályzó ív összes'!P14</f>
        <v>--</v>
      </c>
      <c r="R12" t="str">
        <f>'Osztályzó ív összes'!S14</f>
        <v>-</v>
      </c>
      <c r="S12" t="str">
        <f>'Osztályzó ív összes'!T14</f>
        <v>-</v>
      </c>
      <c r="T12" t="str">
        <f>'Osztályzó ív összes'!U14</f>
        <v>-</v>
      </c>
      <c r="U12" t="str">
        <f>'Osztályzó ív összes'!V14</f>
        <v>-</v>
      </c>
      <c r="V12" t="str">
        <f>'Osztályzó ív összes'!W14</f>
        <v>-</v>
      </c>
      <c r="W12" t="str">
        <f>'Osztályzó ív összes'!X14</f>
        <v>-</v>
      </c>
      <c r="X12" t="str">
        <f>'Osztályzó ív összes'!Y14</f>
        <v>-</v>
      </c>
      <c r="Y12" t="str">
        <f>'Osztályzó ív összes'!Z14</f>
        <v>-</v>
      </c>
      <c r="Z12" t="str">
        <f>'Osztályzó ív összes'!AA14</f>
        <v>-</v>
      </c>
      <c r="AA12" t="str">
        <f>'Osztályzó ív összes'!AB14</f>
        <v>-</v>
      </c>
      <c r="AB12" t="str">
        <f>'Osztályzó ív összes'!AC14</f>
        <v>-</v>
      </c>
      <c r="AC12" t="str">
        <f>'Osztályzó ív összes'!AD14</f>
        <v>-</v>
      </c>
      <c r="AD12" t="str">
        <f>'Osztályzó ív összes'!AE14</f>
        <v>KJ</v>
      </c>
      <c r="AE12" t="str">
        <f>'Osztályzó ív összes'!AF14</f>
        <v>kevés a jegy</v>
      </c>
      <c r="AF12">
        <f>'Osztályzó ív összes'!AG14</f>
        <v>0</v>
      </c>
      <c r="AG12">
        <f>'Osztályzó ív összes'!AH14</f>
        <v>0</v>
      </c>
      <c r="AH12">
        <f>'Osztályzó ív összes'!AI14</f>
        <v>0</v>
      </c>
      <c r="AI12" t="str">
        <f>'Osztályzó ív összes'!AJ14</f>
        <v>-</v>
      </c>
    </row>
    <row r="13" spans="2:35" x14ac:dyDescent="0.25">
      <c r="B13" t="str">
        <f>'Osztályzó ív összes'!A15</f>
        <v>74057/11/2020</v>
      </c>
      <c r="C13" t="str">
        <f>'Osztályzó ív összes'!B15</f>
        <v>k</v>
      </c>
      <c r="D13" t="str">
        <f>'Osztályzó ív összes'!C15</f>
        <v>--</v>
      </c>
      <c r="E13" t="str">
        <f>'Osztályzó ív összes'!D15</f>
        <v>--</v>
      </c>
      <c r="F13" t="str">
        <f>'Osztályzó ív összes'!E15</f>
        <v>-</v>
      </c>
      <c r="G13" t="str">
        <f>'Osztályzó ív összes'!F15</f>
        <v>-</v>
      </c>
      <c r="H13" t="str">
        <f>'Osztályzó ív összes'!G15</f>
        <v>-</v>
      </c>
      <c r="I13" t="str">
        <f>'Osztályzó ív összes'!H15</f>
        <v>-</v>
      </c>
      <c r="J13" t="str">
        <f>'Osztályzó ív összes'!I15</f>
        <v>--</v>
      </c>
      <c r="K13" t="str">
        <f>'Osztályzó ív összes'!J15</f>
        <v>--</v>
      </c>
      <c r="L13" t="str">
        <f>'Osztályzó ív összes'!K15</f>
        <v>--</v>
      </c>
      <c r="M13" t="str">
        <f>'Osztályzó ív összes'!L15</f>
        <v>--</v>
      </c>
      <c r="N13" t="str">
        <f>'Osztályzó ív összes'!M15</f>
        <v>--</v>
      </c>
      <c r="O13" t="str">
        <f>'Osztályzó ív összes'!N15</f>
        <v>--</v>
      </c>
      <c r="P13" t="str">
        <f>'Osztályzó ív összes'!O15</f>
        <v>--</v>
      </c>
      <c r="Q13" t="str">
        <f>'Osztályzó ív összes'!P15</f>
        <v>--</v>
      </c>
      <c r="R13" t="str">
        <f>'Osztályzó ív összes'!S15</f>
        <v>-</v>
      </c>
      <c r="S13" t="str">
        <f>'Osztályzó ív összes'!T15</f>
        <v>-</v>
      </c>
      <c r="T13" t="str">
        <f>'Osztályzó ív összes'!U15</f>
        <v>-</v>
      </c>
      <c r="U13" t="str">
        <f>'Osztályzó ív összes'!V15</f>
        <v>-</v>
      </c>
      <c r="V13" t="str">
        <f>'Osztályzó ív összes'!W15</f>
        <v>-</v>
      </c>
      <c r="W13" t="str">
        <f>'Osztályzó ív összes'!X15</f>
        <v>-</v>
      </c>
      <c r="X13" t="str">
        <f>'Osztályzó ív összes'!Y15</f>
        <v>-</v>
      </c>
      <c r="Y13" t="str">
        <f>'Osztályzó ív összes'!Z15</f>
        <v>-</v>
      </c>
      <c r="Z13" t="str">
        <f>'Osztályzó ív összes'!AA15</f>
        <v>-</v>
      </c>
      <c r="AA13" t="str">
        <f>'Osztályzó ív összes'!AB15</f>
        <v>-</v>
      </c>
      <c r="AB13" t="str">
        <f>'Osztályzó ív összes'!AC15</f>
        <v>-</v>
      </c>
      <c r="AC13" t="str">
        <f>'Osztályzó ív összes'!AD15</f>
        <v>-</v>
      </c>
      <c r="AD13" t="str">
        <f>'Osztályzó ív összes'!AE15</f>
        <v>KJ</v>
      </c>
      <c r="AE13" t="str">
        <f>'Osztályzó ív összes'!AF15</f>
        <v>kevés a jegy</v>
      </c>
      <c r="AF13">
        <f>'Osztályzó ív összes'!AG15</f>
        <v>0</v>
      </c>
      <c r="AG13">
        <f>'Osztályzó ív összes'!AH15</f>
        <v>0</v>
      </c>
      <c r="AH13">
        <f>'Osztályzó ív összes'!AI15</f>
        <v>0</v>
      </c>
      <c r="AI13" t="str">
        <f>'Osztályzó ív összes'!AJ15</f>
        <v>-</v>
      </c>
    </row>
    <row r="14" spans="2:35" x14ac:dyDescent="0.25">
      <c r="B14" t="str">
        <f>'Osztályzó ív összes'!A16</f>
        <v>74057/12/2020</v>
      </c>
      <c r="C14" t="str">
        <f>'Osztályzó ív összes'!B16</f>
        <v>l</v>
      </c>
      <c r="D14" t="str">
        <f>'Osztályzó ív összes'!C16</f>
        <v>--</v>
      </c>
      <c r="E14" t="str">
        <f>'Osztályzó ív összes'!D16</f>
        <v>--</v>
      </c>
      <c r="F14" t="str">
        <f>'Osztályzó ív összes'!E16</f>
        <v>-</v>
      </c>
      <c r="G14" t="str">
        <f>'Osztályzó ív összes'!F16</f>
        <v>-</v>
      </c>
      <c r="H14" t="str">
        <f>'Osztályzó ív összes'!G16</f>
        <v>-</v>
      </c>
      <c r="I14" t="str">
        <f>'Osztályzó ív összes'!H16</f>
        <v>-</v>
      </c>
      <c r="J14" t="str">
        <f>'Osztályzó ív összes'!I16</f>
        <v>--</v>
      </c>
      <c r="K14" t="str">
        <f>'Osztályzó ív összes'!J16</f>
        <v>--</v>
      </c>
      <c r="L14" t="str">
        <f>'Osztályzó ív összes'!K16</f>
        <v>--</v>
      </c>
      <c r="M14" t="str">
        <f>'Osztályzó ív összes'!L16</f>
        <v>--</v>
      </c>
      <c r="N14" t="str">
        <f>'Osztályzó ív összes'!M16</f>
        <v>--</v>
      </c>
      <c r="O14" t="str">
        <f>'Osztályzó ív összes'!N16</f>
        <v>--</v>
      </c>
      <c r="P14" t="str">
        <f>'Osztályzó ív összes'!O16</f>
        <v>--</v>
      </c>
      <c r="Q14" t="str">
        <f>'Osztályzó ív összes'!P16</f>
        <v>--</v>
      </c>
      <c r="R14" t="str">
        <f>'Osztályzó ív összes'!S16</f>
        <v>-</v>
      </c>
      <c r="S14" t="str">
        <f>'Osztályzó ív összes'!T16</f>
        <v>-</v>
      </c>
      <c r="T14" t="str">
        <f>'Osztályzó ív összes'!U16</f>
        <v>-</v>
      </c>
      <c r="U14" t="str">
        <f>'Osztályzó ív összes'!V16</f>
        <v>-</v>
      </c>
      <c r="V14" t="str">
        <f>'Osztályzó ív összes'!W16</f>
        <v>-</v>
      </c>
      <c r="W14" t="str">
        <f>'Osztályzó ív összes'!X16</f>
        <v>-</v>
      </c>
      <c r="X14" t="str">
        <f>'Osztályzó ív összes'!Y16</f>
        <v>-</v>
      </c>
      <c r="Y14" t="str">
        <f>'Osztályzó ív összes'!Z16</f>
        <v>-</v>
      </c>
      <c r="Z14" t="str">
        <f>'Osztályzó ív összes'!AA16</f>
        <v>-</v>
      </c>
      <c r="AA14" t="str">
        <f>'Osztályzó ív összes'!AB16</f>
        <v>-</v>
      </c>
      <c r="AB14" t="str">
        <f>'Osztályzó ív összes'!AC16</f>
        <v>-</v>
      </c>
      <c r="AC14" t="str">
        <f>'Osztályzó ív összes'!AD16</f>
        <v>-</v>
      </c>
      <c r="AD14" t="str">
        <f>'Osztályzó ív összes'!AE16</f>
        <v>KJ</v>
      </c>
      <c r="AE14" t="str">
        <f>'Osztályzó ív összes'!AF16</f>
        <v>kevés a jegy</v>
      </c>
      <c r="AF14">
        <f>'Osztályzó ív összes'!AG16</f>
        <v>0</v>
      </c>
      <c r="AG14">
        <f>'Osztályzó ív összes'!AH16</f>
        <v>0</v>
      </c>
      <c r="AH14">
        <f>'Osztályzó ív összes'!AI16</f>
        <v>0</v>
      </c>
      <c r="AI14" t="str">
        <f>'Osztályzó ív összes'!AJ16</f>
        <v>-</v>
      </c>
    </row>
    <row r="15" spans="2:35" x14ac:dyDescent="0.25">
      <c r="B15" t="str">
        <f>'Osztályzó ív összes'!A17</f>
        <v>74057/13/2020</v>
      </c>
      <c r="C15" t="str">
        <f>'Osztályzó ív összes'!B17</f>
        <v>m</v>
      </c>
      <c r="D15" t="str">
        <f>'Osztályzó ív összes'!C17</f>
        <v>--</v>
      </c>
      <c r="E15" t="str">
        <f>'Osztályzó ív összes'!D17</f>
        <v>--</v>
      </c>
      <c r="F15" t="str">
        <f>'Osztályzó ív összes'!E17</f>
        <v>-</v>
      </c>
      <c r="G15" t="str">
        <f>'Osztályzó ív összes'!F17</f>
        <v>-</v>
      </c>
      <c r="H15" t="str">
        <f>'Osztályzó ív összes'!G17</f>
        <v>-</v>
      </c>
      <c r="I15" t="str">
        <f>'Osztályzó ív összes'!H17</f>
        <v>-</v>
      </c>
      <c r="J15" t="str">
        <f>'Osztályzó ív összes'!I17</f>
        <v>--</v>
      </c>
      <c r="K15" t="str">
        <f>'Osztályzó ív összes'!J17</f>
        <v>--</v>
      </c>
      <c r="L15" t="str">
        <f>'Osztályzó ív összes'!K17</f>
        <v>--</v>
      </c>
      <c r="M15" t="str">
        <f>'Osztályzó ív összes'!L17</f>
        <v>--</v>
      </c>
      <c r="N15" t="str">
        <f>'Osztályzó ív összes'!M17</f>
        <v>--</v>
      </c>
      <c r="O15" t="str">
        <f>'Osztályzó ív összes'!N17</f>
        <v>--</v>
      </c>
      <c r="P15" t="str">
        <f>'Osztályzó ív összes'!O17</f>
        <v>--</v>
      </c>
      <c r="Q15" t="str">
        <f>'Osztályzó ív összes'!P17</f>
        <v>--</v>
      </c>
      <c r="R15" t="str">
        <f>'Osztályzó ív összes'!S17</f>
        <v>-</v>
      </c>
      <c r="S15" t="str">
        <f>'Osztályzó ív összes'!T17</f>
        <v>-</v>
      </c>
      <c r="T15" t="str">
        <f>'Osztályzó ív összes'!U17</f>
        <v>-</v>
      </c>
      <c r="U15" t="str">
        <f>'Osztályzó ív összes'!V17</f>
        <v>-</v>
      </c>
      <c r="V15" t="str">
        <f>'Osztályzó ív összes'!W17</f>
        <v>-</v>
      </c>
      <c r="W15" t="str">
        <f>'Osztályzó ív összes'!X17</f>
        <v>-</v>
      </c>
      <c r="X15" t="str">
        <f>'Osztályzó ív összes'!Y17</f>
        <v>-</v>
      </c>
      <c r="Y15" t="str">
        <f>'Osztályzó ív összes'!Z17</f>
        <v>-</v>
      </c>
      <c r="Z15" t="str">
        <f>'Osztályzó ív összes'!AA17</f>
        <v>-</v>
      </c>
      <c r="AA15" t="str">
        <f>'Osztályzó ív összes'!AB17</f>
        <v>-</v>
      </c>
      <c r="AB15" t="str">
        <f>'Osztályzó ív összes'!AC17</f>
        <v>-</v>
      </c>
      <c r="AC15" t="str">
        <f>'Osztályzó ív összes'!AD17</f>
        <v>-</v>
      </c>
      <c r="AD15" t="str">
        <f>'Osztályzó ív összes'!AE17</f>
        <v>KJ</v>
      </c>
      <c r="AE15" t="str">
        <f>'Osztályzó ív összes'!AF17</f>
        <v>kevés a jegy</v>
      </c>
      <c r="AF15">
        <f>'Osztályzó ív összes'!AG17</f>
        <v>0</v>
      </c>
      <c r="AG15">
        <f>'Osztályzó ív összes'!AH17</f>
        <v>0</v>
      </c>
      <c r="AH15">
        <f>'Osztályzó ív összes'!AI17</f>
        <v>0</v>
      </c>
      <c r="AI15" t="str">
        <f>'Osztályzó ív összes'!AJ17</f>
        <v>-</v>
      </c>
    </row>
    <row r="16" spans="2:35" x14ac:dyDescent="0.25">
      <c r="B16" t="str">
        <f>'Osztályzó ív összes'!A18</f>
        <v>74057/14/2020</v>
      </c>
      <c r="C16" t="str">
        <f>'Osztályzó ív összes'!B18</f>
        <v>n</v>
      </c>
      <c r="D16" t="str">
        <f>'Osztályzó ív összes'!C18</f>
        <v>--</v>
      </c>
      <c r="E16" t="str">
        <f>'Osztályzó ív összes'!D18</f>
        <v>--</v>
      </c>
      <c r="F16" t="str">
        <f>'Osztályzó ív összes'!E18</f>
        <v>-</v>
      </c>
      <c r="G16" t="str">
        <f>'Osztályzó ív összes'!F18</f>
        <v>-</v>
      </c>
      <c r="H16" t="str">
        <f>'Osztályzó ív összes'!G18</f>
        <v>-</v>
      </c>
      <c r="I16" t="str">
        <f>'Osztályzó ív összes'!H18</f>
        <v>-</v>
      </c>
      <c r="J16" t="str">
        <f>'Osztályzó ív összes'!I18</f>
        <v>--</v>
      </c>
      <c r="K16" t="str">
        <f>'Osztályzó ív összes'!J18</f>
        <v>--</v>
      </c>
      <c r="L16" t="str">
        <f>'Osztályzó ív összes'!K18</f>
        <v>--</v>
      </c>
      <c r="M16" t="str">
        <f>'Osztályzó ív összes'!L18</f>
        <v>--</v>
      </c>
      <c r="N16" t="str">
        <f>'Osztályzó ív összes'!M18</f>
        <v>--</v>
      </c>
      <c r="O16" t="str">
        <f>'Osztályzó ív összes'!N18</f>
        <v>--</v>
      </c>
      <c r="P16" t="str">
        <f>'Osztályzó ív összes'!O18</f>
        <v>--</v>
      </c>
      <c r="Q16" t="str">
        <f>'Osztályzó ív összes'!P18</f>
        <v>--</v>
      </c>
      <c r="R16" t="str">
        <f>'Osztályzó ív összes'!S18</f>
        <v>-</v>
      </c>
      <c r="S16" t="str">
        <f>'Osztályzó ív összes'!T18</f>
        <v>-</v>
      </c>
      <c r="T16" t="str">
        <f>'Osztályzó ív összes'!U18</f>
        <v>-</v>
      </c>
      <c r="U16" t="str">
        <f>'Osztályzó ív összes'!V18</f>
        <v>-</v>
      </c>
      <c r="V16" t="str">
        <f>'Osztályzó ív összes'!W18</f>
        <v>-</v>
      </c>
      <c r="W16" t="str">
        <f>'Osztályzó ív összes'!X18</f>
        <v>-</v>
      </c>
      <c r="X16" t="str">
        <f>'Osztályzó ív összes'!Y18</f>
        <v>-</v>
      </c>
      <c r="Y16" t="str">
        <f>'Osztályzó ív összes'!Z18</f>
        <v>-</v>
      </c>
      <c r="Z16" t="str">
        <f>'Osztályzó ív összes'!AA18</f>
        <v>-</v>
      </c>
      <c r="AA16" t="str">
        <f>'Osztályzó ív összes'!AB18</f>
        <v>-</v>
      </c>
      <c r="AB16" t="str">
        <f>'Osztályzó ív összes'!AC18</f>
        <v>-</v>
      </c>
      <c r="AC16" t="str">
        <f>'Osztályzó ív összes'!AD18</f>
        <v>-</v>
      </c>
      <c r="AD16" t="str">
        <f>'Osztályzó ív összes'!AE18</f>
        <v>KJ</v>
      </c>
      <c r="AE16" t="str">
        <f>'Osztályzó ív összes'!AF18</f>
        <v>kevés a jegy</v>
      </c>
      <c r="AF16">
        <f>'Osztályzó ív összes'!AG18</f>
        <v>0</v>
      </c>
      <c r="AG16">
        <f>'Osztályzó ív összes'!AH18</f>
        <v>0</v>
      </c>
      <c r="AH16">
        <f>'Osztályzó ív összes'!AI18</f>
        <v>0</v>
      </c>
      <c r="AI16" t="str">
        <f>'Osztályzó ív összes'!AJ18</f>
        <v>-</v>
      </c>
    </row>
    <row r="17" spans="2:35" x14ac:dyDescent="0.25">
      <c r="B17" t="str">
        <f>'Osztályzó ív összes'!A19</f>
        <v>74057/15/2020</v>
      </c>
      <c r="C17" t="str">
        <f>'Osztályzó ív összes'!B19</f>
        <v>o</v>
      </c>
      <c r="D17" t="str">
        <f>'Osztályzó ív összes'!C19</f>
        <v>--</v>
      </c>
      <c r="E17" t="str">
        <f>'Osztályzó ív összes'!D19</f>
        <v>--</v>
      </c>
      <c r="F17" t="str">
        <f>'Osztályzó ív összes'!E19</f>
        <v>-</v>
      </c>
      <c r="G17" t="str">
        <f>'Osztályzó ív összes'!F19</f>
        <v>-</v>
      </c>
      <c r="H17" t="str">
        <f>'Osztályzó ív összes'!G19</f>
        <v>-</v>
      </c>
      <c r="I17" t="str">
        <f>'Osztályzó ív összes'!H19</f>
        <v>-</v>
      </c>
      <c r="J17" t="str">
        <f>'Osztályzó ív összes'!I19</f>
        <v>--</v>
      </c>
      <c r="K17" t="str">
        <f>'Osztályzó ív összes'!J19</f>
        <v>--</v>
      </c>
      <c r="L17" t="str">
        <f>'Osztályzó ív összes'!K19</f>
        <v>--</v>
      </c>
      <c r="M17" t="str">
        <f>'Osztályzó ív összes'!L19</f>
        <v>--</v>
      </c>
      <c r="N17" t="str">
        <f>'Osztályzó ív összes'!M19</f>
        <v>--</v>
      </c>
      <c r="O17" t="str">
        <f>'Osztályzó ív összes'!N19</f>
        <v>--</v>
      </c>
      <c r="P17" t="str">
        <f>'Osztályzó ív összes'!O19</f>
        <v>--</v>
      </c>
      <c r="Q17" t="str">
        <f>'Osztályzó ív összes'!P19</f>
        <v>--</v>
      </c>
      <c r="R17" t="str">
        <f>'Osztályzó ív összes'!S19</f>
        <v>-</v>
      </c>
      <c r="S17" t="str">
        <f>'Osztályzó ív összes'!T19</f>
        <v>-</v>
      </c>
      <c r="T17" t="str">
        <f>'Osztályzó ív összes'!U19</f>
        <v>-</v>
      </c>
      <c r="U17" t="str">
        <f>'Osztályzó ív összes'!V19</f>
        <v>-</v>
      </c>
      <c r="V17" t="str">
        <f>'Osztályzó ív összes'!W19</f>
        <v>-</v>
      </c>
      <c r="W17" t="str">
        <f>'Osztályzó ív összes'!X19</f>
        <v>-</v>
      </c>
      <c r="X17" t="str">
        <f>'Osztályzó ív összes'!Y19</f>
        <v>-</v>
      </c>
      <c r="Y17" t="str">
        <f>'Osztályzó ív összes'!Z19</f>
        <v>-</v>
      </c>
      <c r="Z17" t="str">
        <f>'Osztályzó ív összes'!AA19</f>
        <v>-</v>
      </c>
      <c r="AA17" t="str">
        <f>'Osztályzó ív összes'!AB19</f>
        <v>-</v>
      </c>
      <c r="AB17" t="str">
        <f>'Osztályzó ív összes'!AC19</f>
        <v>-</v>
      </c>
      <c r="AC17" t="str">
        <f>'Osztályzó ív összes'!AD19</f>
        <v>-</v>
      </c>
      <c r="AD17" t="str">
        <f>'Osztályzó ív összes'!AE19</f>
        <v>KJ</v>
      </c>
      <c r="AE17" t="str">
        <f>'Osztályzó ív összes'!AF19</f>
        <v>kevés a jegy</v>
      </c>
      <c r="AF17">
        <f>'Osztályzó ív összes'!AG19</f>
        <v>0</v>
      </c>
      <c r="AG17">
        <f>'Osztályzó ív összes'!AH19</f>
        <v>0</v>
      </c>
      <c r="AH17">
        <f>'Osztályzó ív összes'!AI19</f>
        <v>0</v>
      </c>
      <c r="AI17" t="str">
        <f>'Osztályzó ív összes'!AJ19</f>
        <v>-</v>
      </c>
    </row>
    <row r="18" spans="2:35" x14ac:dyDescent="0.25">
      <c r="B18" t="str">
        <f>'Osztályzó ív összes'!A20</f>
        <v>74057/16/2020</v>
      </c>
      <c r="C18" t="str">
        <f>'Osztályzó ív összes'!B20</f>
        <v>ó</v>
      </c>
      <c r="D18" t="str">
        <f>'Osztályzó ív összes'!C20</f>
        <v>--</v>
      </c>
      <c r="E18" t="str">
        <f>'Osztályzó ív összes'!D20</f>
        <v>--</v>
      </c>
      <c r="F18" t="str">
        <f>'Osztályzó ív összes'!E20</f>
        <v>-</v>
      </c>
      <c r="G18" t="str">
        <f>'Osztályzó ív összes'!F20</f>
        <v>-</v>
      </c>
      <c r="H18" t="str">
        <f>'Osztályzó ív összes'!G20</f>
        <v>-</v>
      </c>
      <c r="I18" t="str">
        <f>'Osztályzó ív összes'!H20</f>
        <v>-</v>
      </c>
      <c r="J18" t="str">
        <f>'Osztályzó ív összes'!I20</f>
        <v>--</v>
      </c>
      <c r="K18" t="str">
        <f>'Osztályzó ív összes'!J20</f>
        <v>--</v>
      </c>
      <c r="L18" t="str">
        <f>'Osztályzó ív összes'!K20</f>
        <v>--</v>
      </c>
      <c r="M18" t="str">
        <f>'Osztályzó ív összes'!L20</f>
        <v>--</v>
      </c>
      <c r="N18" t="str">
        <f>'Osztályzó ív összes'!M20</f>
        <v>--</v>
      </c>
      <c r="O18" t="str">
        <f>'Osztályzó ív összes'!N20</f>
        <v>--</v>
      </c>
      <c r="P18" t="str">
        <f>'Osztályzó ív összes'!O20</f>
        <v>--</v>
      </c>
      <c r="Q18" t="str">
        <f>'Osztályzó ív összes'!P20</f>
        <v>--</v>
      </c>
      <c r="R18" t="str">
        <f>'Osztályzó ív összes'!S20</f>
        <v>-</v>
      </c>
      <c r="S18" t="str">
        <f>'Osztályzó ív összes'!T20</f>
        <v>-</v>
      </c>
      <c r="T18" t="str">
        <f>'Osztályzó ív összes'!U20</f>
        <v>-</v>
      </c>
      <c r="U18" t="str">
        <f>'Osztályzó ív összes'!V20</f>
        <v>-</v>
      </c>
      <c r="V18" t="str">
        <f>'Osztályzó ív összes'!W20</f>
        <v>-</v>
      </c>
      <c r="W18" t="str">
        <f>'Osztályzó ív összes'!X20</f>
        <v>-</v>
      </c>
      <c r="X18" t="str">
        <f>'Osztályzó ív összes'!Y20</f>
        <v>-</v>
      </c>
      <c r="Y18" t="str">
        <f>'Osztályzó ív összes'!Z20</f>
        <v>-</v>
      </c>
      <c r="Z18" t="str">
        <f>'Osztályzó ív összes'!AA20</f>
        <v>-</v>
      </c>
      <c r="AA18" t="str">
        <f>'Osztályzó ív összes'!AB20</f>
        <v>-</v>
      </c>
      <c r="AB18" t="str">
        <f>'Osztályzó ív összes'!AC20</f>
        <v>-</v>
      </c>
      <c r="AC18" t="str">
        <f>'Osztályzó ív összes'!AD20</f>
        <v>-</v>
      </c>
      <c r="AD18" t="str">
        <f>'Osztályzó ív összes'!AE20</f>
        <v>KJ</v>
      </c>
      <c r="AE18" t="str">
        <f>'Osztályzó ív összes'!AF20</f>
        <v>kevés a jegy</v>
      </c>
      <c r="AF18">
        <f>'Osztályzó ív összes'!AG20</f>
        <v>0</v>
      </c>
      <c r="AG18">
        <f>'Osztályzó ív összes'!AH20</f>
        <v>0</v>
      </c>
      <c r="AH18">
        <f>'Osztályzó ív összes'!AI20</f>
        <v>0</v>
      </c>
      <c r="AI18" t="str">
        <f>'Osztályzó ív összes'!AJ20</f>
        <v>-</v>
      </c>
    </row>
    <row r="19" spans="2:35" x14ac:dyDescent="0.25">
      <c r="B19" t="str">
        <f>'Osztályzó ív összes'!A21</f>
        <v>74057/17/2020</v>
      </c>
      <c r="C19" t="str">
        <f>'Osztályzó ív összes'!B21</f>
        <v>ö</v>
      </c>
      <c r="D19" t="str">
        <f>'Osztályzó ív összes'!C21</f>
        <v>--</v>
      </c>
      <c r="E19" t="str">
        <f>'Osztályzó ív összes'!D21</f>
        <v>--</v>
      </c>
      <c r="F19" t="str">
        <f>'Osztályzó ív összes'!E21</f>
        <v>-</v>
      </c>
      <c r="G19" t="str">
        <f>'Osztályzó ív összes'!F21</f>
        <v>-</v>
      </c>
      <c r="H19" t="str">
        <f>'Osztályzó ív összes'!G21</f>
        <v>-</v>
      </c>
      <c r="I19" t="str">
        <f>'Osztályzó ív összes'!H21</f>
        <v>-</v>
      </c>
      <c r="J19" t="str">
        <f>'Osztályzó ív összes'!I21</f>
        <v>--</v>
      </c>
      <c r="K19" t="str">
        <f>'Osztályzó ív összes'!J21</f>
        <v>--</v>
      </c>
      <c r="L19" t="str">
        <f>'Osztályzó ív összes'!K21</f>
        <v>--</v>
      </c>
      <c r="M19" t="str">
        <f>'Osztályzó ív összes'!L21</f>
        <v>--</v>
      </c>
      <c r="N19" t="str">
        <f>'Osztályzó ív összes'!M21</f>
        <v>--</v>
      </c>
      <c r="O19" t="str">
        <f>'Osztályzó ív összes'!N21</f>
        <v>--</v>
      </c>
      <c r="P19" t="str">
        <f>'Osztályzó ív összes'!O21</f>
        <v>--</v>
      </c>
      <c r="Q19" t="str">
        <f>'Osztályzó ív összes'!P21</f>
        <v>--</v>
      </c>
      <c r="R19" t="str">
        <f>'Osztályzó ív összes'!S21</f>
        <v>-</v>
      </c>
      <c r="S19" t="str">
        <f>'Osztályzó ív összes'!T21</f>
        <v>-</v>
      </c>
      <c r="T19" t="str">
        <f>'Osztályzó ív összes'!U21</f>
        <v>-</v>
      </c>
      <c r="U19" t="str">
        <f>'Osztályzó ív összes'!V21</f>
        <v>-</v>
      </c>
      <c r="V19" t="str">
        <f>'Osztályzó ív összes'!W21</f>
        <v>-</v>
      </c>
      <c r="W19" t="str">
        <f>'Osztályzó ív összes'!X21</f>
        <v>-</v>
      </c>
      <c r="X19" t="str">
        <f>'Osztályzó ív összes'!Y21</f>
        <v>-</v>
      </c>
      <c r="Y19" t="str">
        <f>'Osztályzó ív összes'!Z21</f>
        <v>-</v>
      </c>
      <c r="Z19" t="str">
        <f>'Osztályzó ív összes'!AA21</f>
        <v>-</v>
      </c>
      <c r="AA19" t="str">
        <f>'Osztályzó ív összes'!AB21</f>
        <v>-</v>
      </c>
      <c r="AB19" t="str">
        <f>'Osztályzó ív összes'!AC21</f>
        <v>-</v>
      </c>
      <c r="AC19" t="str">
        <f>'Osztályzó ív összes'!AD21</f>
        <v>-</v>
      </c>
      <c r="AD19" t="str">
        <f>'Osztályzó ív összes'!AE21</f>
        <v>KJ</v>
      </c>
      <c r="AE19" t="str">
        <f>'Osztályzó ív összes'!AF21</f>
        <v>kevés a jegy</v>
      </c>
      <c r="AF19">
        <f>'Osztályzó ív összes'!AG21</f>
        <v>0</v>
      </c>
      <c r="AG19">
        <f>'Osztályzó ív összes'!AH21</f>
        <v>0</v>
      </c>
      <c r="AH19">
        <f>'Osztályzó ív összes'!AI21</f>
        <v>0</v>
      </c>
      <c r="AI19" t="str">
        <f>'Osztályzó ív összes'!AJ21</f>
        <v>-</v>
      </c>
    </row>
    <row r="20" spans="2:35" x14ac:dyDescent="0.25">
      <c r="B20" t="str">
        <f>'Osztályzó ív összes'!A22</f>
        <v>74057/18/2020</v>
      </c>
      <c r="C20" t="str">
        <f>'Osztályzó ív összes'!B22</f>
        <v>ő</v>
      </c>
      <c r="D20" t="str">
        <f>'Osztályzó ív összes'!C22</f>
        <v>--</v>
      </c>
      <c r="E20" t="str">
        <f>'Osztályzó ív összes'!D22</f>
        <v>--</v>
      </c>
      <c r="F20" t="str">
        <f>'Osztályzó ív összes'!E22</f>
        <v>-</v>
      </c>
      <c r="G20" t="str">
        <f>'Osztályzó ív összes'!F22</f>
        <v>-</v>
      </c>
      <c r="H20" t="str">
        <f>'Osztályzó ív összes'!G22</f>
        <v>-</v>
      </c>
      <c r="I20" t="str">
        <f>'Osztályzó ív összes'!H22</f>
        <v>-</v>
      </c>
      <c r="J20" t="str">
        <f>'Osztályzó ív összes'!I22</f>
        <v>--</v>
      </c>
      <c r="K20" t="str">
        <f>'Osztályzó ív összes'!J22</f>
        <v>--</v>
      </c>
      <c r="L20" t="str">
        <f>'Osztályzó ív összes'!K22</f>
        <v>--</v>
      </c>
      <c r="M20" t="str">
        <f>'Osztályzó ív összes'!L22</f>
        <v>--</v>
      </c>
      <c r="N20" t="str">
        <f>'Osztályzó ív összes'!M22</f>
        <v>--</v>
      </c>
      <c r="O20" t="str">
        <f>'Osztályzó ív összes'!N22</f>
        <v>--</v>
      </c>
      <c r="P20" t="str">
        <f>'Osztályzó ív összes'!O22</f>
        <v>--</v>
      </c>
      <c r="Q20" t="str">
        <f>'Osztályzó ív összes'!P22</f>
        <v>--</v>
      </c>
      <c r="R20" t="str">
        <f>'Osztályzó ív összes'!S22</f>
        <v>-</v>
      </c>
      <c r="S20" t="str">
        <f>'Osztályzó ív összes'!T22</f>
        <v>-</v>
      </c>
      <c r="T20" t="str">
        <f>'Osztályzó ív összes'!U22</f>
        <v>-</v>
      </c>
      <c r="U20" t="str">
        <f>'Osztályzó ív összes'!V22</f>
        <v>-</v>
      </c>
      <c r="V20" t="str">
        <f>'Osztályzó ív összes'!W22</f>
        <v>-</v>
      </c>
      <c r="W20" t="str">
        <f>'Osztályzó ív összes'!X22</f>
        <v>-</v>
      </c>
      <c r="X20" t="str">
        <f>'Osztályzó ív összes'!Y22</f>
        <v>-</v>
      </c>
      <c r="Y20" t="str">
        <f>'Osztályzó ív összes'!Z22</f>
        <v>-</v>
      </c>
      <c r="Z20" t="str">
        <f>'Osztályzó ív összes'!AA22</f>
        <v>-</v>
      </c>
      <c r="AA20" t="str">
        <f>'Osztályzó ív összes'!AB22</f>
        <v>-</v>
      </c>
      <c r="AB20" t="str">
        <f>'Osztályzó ív összes'!AC22</f>
        <v>-</v>
      </c>
      <c r="AC20" t="str">
        <f>'Osztályzó ív összes'!AD22</f>
        <v>-</v>
      </c>
      <c r="AD20" t="str">
        <f>'Osztályzó ív összes'!AE22</f>
        <v>KJ</v>
      </c>
      <c r="AE20" t="str">
        <f>'Osztályzó ív összes'!AF22</f>
        <v>kevés a jegy</v>
      </c>
      <c r="AF20">
        <f>'Osztályzó ív összes'!AG22</f>
        <v>0</v>
      </c>
      <c r="AG20">
        <f>'Osztályzó ív összes'!AH22</f>
        <v>0</v>
      </c>
      <c r="AH20">
        <f>'Osztályzó ív összes'!AI22</f>
        <v>0</v>
      </c>
      <c r="AI20" t="str">
        <f>'Osztályzó ív összes'!AJ22</f>
        <v>-</v>
      </c>
    </row>
    <row r="21" spans="2:35" x14ac:dyDescent="0.25">
      <c r="B21" t="str">
        <f>'Osztályzó ív összes'!A23</f>
        <v>74057/19/2020</v>
      </c>
      <c r="C21" t="str">
        <f>'Osztályzó ív összes'!B23</f>
        <v>p</v>
      </c>
      <c r="D21" t="str">
        <f>'Osztályzó ív összes'!C23</f>
        <v>--</v>
      </c>
      <c r="E21" t="str">
        <f>'Osztályzó ív összes'!D23</f>
        <v>--</v>
      </c>
      <c r="F21" t="str">
        <f>'Osztályzó ív összes'!E23</f>
        <v>-</v>
      </c>
      <c r="G21" t="str">
        <f>'Osztályzó ív összes'!F23</f>
        <v>-</v>
      </c>
      <c r="H21" t="str">
        <f>'Osztályzó ív összes'!G23</f>
        <v>-</v>
      </c>
      <c r="I21" t="str">
        <f>'Osztályzó ív összes'!H23</f>
        <v>-</v>
      </c>
      <c r="J21" t="str">
        <f>'Osztályzó ív összes'!I23</f>
        <v>--</v>
      </c>
      <c r="K21" t="str">
        <f>'Osztályzó ív összes'!J23</f>
        <v>--</v>
      </c>
      <c r="L21" t="str">
        <f>'Osztályzó ív összes'!K23</f>
        <v>--</v>
      </c>
      <c r="M21" t="str">
        <f>'Osztályzó ív összes'!L23</f>
        <v>--</v>
      </c>
      <c r="N21" t="str">
        <f>'Osztályzó ív összes'!M23</f>
        <v>--</v>
      </c>
      <c r="O21" t="str">
        <f>'Osztályzó ív összes'!N23</f>
        <v>--</v>
      </c>
      <c r="P21" t="str">
        <f>'Osztályzó ív összes'!O23</f>
        <v>--</v>
      </c>
      <c r="Q21" t="str">
        <f>'Osztályzó ív összes'!P23</f>
        <v>--</v>
      </c>
      <c r="R21" t="str">
        <f>'Osztályzó ív összes'!S23</f>
        <v>-</v>
      </c>
      <c r="S21" t="str">
        <f>'Osztályzó ív összes'!T23</f>
        <v>-</v>
      </c>
      <c r="T21" t="str">
        <f>'Osztályzó ív összes'!U23</f>
        <v>-</v>
      </c>
      <c r="U21" t="str">
        <f>'Osztályzó ív összes'!V23</f>
        <v>-</v>
      </c>
      <c r="V21" t="str">
        <f>'Osztályzó ív összes'!W23</f>
        <v>-</v>
      </c>
      <c r="W21" t="str">
        <f>'Osztályzó ív összes'!X23</f>
        <v>-</v>
      </c>
      <c r="X21" t="str">
        <f>'Osztályzó ív összes'!Y23</f>
        <v>-</v>
      </c>
      <c r="Y21" t="str">
        <f>'Osztályzó ív összes'!Z23</f>
        <v>-</v>
      </c>
      <c r="Z21" t="str">
        <f>'Osztályzó ív összes'!AA23</f>
        <v>-</v>
      </c>
      <c r="AA21" t="str">
        <f>'Osztályzó ív összes'!AB23</f>
        <v>-</v>
      </c>
      <c r="AB21" t="str">
        <f>'Osztályzó ív összes'!AC23</f>
        <v>-</v>
      </c>
      <c r="AC21" t="str">
        <f>'Osztályzó ív összes'!AD23</f>
        <v>-</v>
      </c>
      <c r="AD21" t="str">
        <f>'Osztályzó ív összes'!AE23</f>
        <v>KJ</v>
      </c>
      <c r="AE21" t="str">
        <f>'Osztályzó ív összes'!AF23</f>
        <v>kevés a jegy</v>
      </c>
      <c r="AF21">
        <f>'Osztályzó ív összes'!AG23</f>
        <v>0</v>
      </c>
      <c r="AG21">
        <f>'Osztályzó ív összes'!AH23</f>
        <v>0</v>
      </c>
      <c r="AH21">
        <f>'Osztályzó ív összes'!AI23</f>
        <v>0</v>
      </c>
      <c r="AI21" t="str">
        <f>'Osztályzó ív összes'!AJ23</f>
        <v>-</v>
      </c>
    </row>
    <row r="22" spans="2:35" x14ac:dyDescent="0.25">
      <c r="B22" t="str">
        <f>'Osztályzó ív összes'!A24</f>
        <v>74057/20/2020</v>
      </c>
      <c r="C22" t="str">
        <f>'Osztályzó ív összes'!B24</f>
        <v>q</v>
      </c>
      <c r="D22" t="str">
        <f>'Osztályzó ív összes'!C24</f>
        <v>--</v>
      </c>
      <c r="E22" t="str">
        <f>'Osztályzó ív összes'!D24</f>
        <v>--</v>
      </c>
      <c r="F22" t="str">
        <f>'Osztályzó ív összes'!E24</f>
        <v>-</v>
      </c>
      <c r="G22" t="str">
        <f>'Osztályzó ív összes'!F24</f>
        <v>-</v>
      </c>
      <c r="H22" t="str">
        <f>'Osztályzó ív összes'!G24</f>
        <v>-</v>
      </c>
      <c r="I22" t="str">
        <f>'Osztályzó ív összes'!H24</f>
        <v>-</v>
      </c>
      <c r="J22" t="str">
        <f>'Osztályzó ív összes'!I24</f>
        <v>--</v>
      </c>
      <c r="K22" t="str">
        <f>'Osztályzó ív összes'!J24</f>
        <v>--</v>
      </c>
      <c r="L22" t="str">
        <f>'Osztályzó ív összes'!K24</f>
        <v>--</v>
      </c>
      <c r="M22" t="str">
        <f>'Osztályzó ív összes'!L24</f>
        <v>--</v>
      </c>
      <c r="N22" t="str">
        <f>'Osztályzó ív összes'!M24</f>
        <v>--</v>
      </c>
      <c r="O22" t="str">
        <f>'Osztályzó ív összes'!N24</f>
        <v>--</v>
      </c>
      <c r="P22" t="str">
        <f>'Osztályzó ív összes'!O24</f>
        <v>--</v>
      </c>
      <c r="Q22" t="str">
        <f>'Osztályzó ív összes'!P24</f>
        <v>--</v>
      </c>
      <c r="R22" t="str">
        <f>'Osztályzó ív összes'!S24</f>
        <v>-</v>
      </c>
      <c r="S22" t="str">
        <f>'Osztályzó ív összes'!T24</f>
        <v>-</v>
      </c>
      <c r="T22" t="str">
        <f>'Osztályzó ív összes'!U24</f>
        <v>-</v>
      </c>
      <c r="U22" t="str">
        <f>'Osztályzó ív összes'!V24</f>
        <v>-</v>
      </c>
      <c r="V22" t="str">
        <f>'Osztályzó ív összes'!W24</f>
        <v>-</v>
      </c>
      <c r="W22" t="str">
        <f>'Osztályzó ív összes'!X24</f>
        <v>-</v>
      </c>
      <c r="X22" t="str">
        <f>'Osztályzó ív összes'!Y24</f>
        <v>-</v>
      </c>
      <c r="Y22" t="str">
        <f>'Osztályzó ív összes'!Z24</f>
        <v>-</v>
      </c>
      <c r="Z22" t="str">
        <f>'Osztályzó ív összes'!AA24</f>
        <v>-</v>
      </c>
      <c r="AA22" t="str">
        <f>'Osztályzó ív összes'!AB24</f>
        <v>-</v>
      </c>
      <c r="AB22" t="str">
        <f>'Osztályzó ív összes'!AC24</f>
        <v>-</v>
      </c>
      <c r="AC22" t="str">
        <f>'Osztályzó ív összes'!AD24</f>
        <v>-</v>
      </c>
      <c r="AD22" t="str">
        <f>'Osztályzó ív összes'!AE24</f>
        <v>KJ</v>
      </c>
      <c r="AE22" t="str">
        <f>'Osztályzó ív összes'!AF24</f>
        <v>kevés a jegy</v>
      </c>
      <c r="AF22">
        <f>'Osztályzó ív összes'!AG24</f>
        <v>0</v>
      </c>
      <c r="AG22">
        <f>'Osztályzó ív összes'!AH24</f>
        <v>0</v>
      </c>
      <c r="AH22">
        <f>'Osztályzó ív összes'!AI24</f>
        <v>0</v>
      </c>
      <c r="AI22" t="str">
        <f>'Osztályzó ív összes'!AJ24</f>
        <v>-</v>
      </c>
    </row>
    <row r="23" spans="2:35" x14ac:dyDescent="0.25">
      <c r="B23" t="str">
        <f>'Osztályzó ív összes'!A25</f>
        <v>74057/21/2020</v>
      </c>
      <c r="C23" t="str">
        <f>'Osztályzó ív összes'!B25</f>
        <v>r</v>
      </c>
      <c r="D23" t="str">
        <f>'Osztályzó ív összes'!C25</f>
        <v>--</v>
      </c>
      <c r="E23" t="str">
        <f>'Osztályzó ív összes'!D25</f>
        <v>--</v>
      </c>
      <c r="F23" t="str">
        <f>'Osztályzó ív összes'!E25</f>
        <v>-</v>
      </c>
      <c r="G23" t="str">
        <f>'Osztályzó ív összes'!F25</f>
        <v>-</v>
      </c>
      <c r="H23" t="str">
        <f>'Osztályzó ív összes'!G25</f>
        <v>-</v>
      </c>
      <c r="I23" t="str">
        <f>'Osztályzó ív összes'!H25</f>
        <v>-</v>
      </c>
      <c r="J23" t="str">
        <f>'Osztályzó ív összes'!I25</f>
        <v>--</v>
      </c>
      <c r="K23" t="str">
        <f>'Osztályzó ív összes'!J25</f>
        <v>--</v>
      </c>
      <c r="L23" t="str">
        <f>'Osztályzó ív összes'!K25</f>
        <v>--</v>
      </c>
      <c r="M23" t="str">
        <f>'Osztályzó ív összes'!L25</f>
        <v>--</v>
      </c>
      <c r="N23" t="str">
        <f>'Osztályzó ív összes'!M25</f>
        <v>--</v>
      </c>
      <c r="O23" t="str">
        <f>'Osztályzó ív összes'!N25</f>
        <v>--</v>
      </c>
      <c r="P23" t="str">
        <f>'Osztályzó ív összes'!O25</f>
        <v>--</v>
      </c>
      <c r="Q23" t="str">
        <f>'Osztályzó ív összes'!P25</f>
        <v>--</v>
      </c>
      <c r="R23" t="str">
        <f>'Osztályzó ív összes'!S25</f>
        <v>-</v>
      </c>
      <c r="S23" t="str">
        <f>'Osztályzó ív összes'!T25</f>
        <v>-</v>
      </c>
      <c r="T23" t="str">
        <f>'Osztályzó ív összes'!U25</f>
        <v>-</v>
      </c>
      <c r="U23" t="str">
        <f>'Osztályzó ív összes'!V25</f>
        <v>-</v>
      </c>
      <c r="V23" t="str">
        <f>'Osztályzó ív összes'!W25</f>
        <v>-</v>
      </c>
      <c r="W23" t="str">
        <f>'Osztályzó ív összes'!X25</f>
        <v>-</v>
      </c>
      <c r="X23" t="str">
        <f>'Osztályzó ív összes'!Y25</f>
        <v>-</v>
      </c>
      <c r="Y23" t="str">
        <f>'Osztályzó ív összes'!Z25</f>
        <v>-</v>
      </c>
      <c r="Z23" t="str">
        <f>'Osztályzó ív összes'!AA25</f>
        <v>-</v>
      </c>
      <c r="AA23" t="str">
        <f>'Osztályzó ív összes'!AB25</f>
        <v>-</v>
      </c>
      <c r="AB23" t="str">
        <f>'Osztályzó ív összes'!AC25</f>
        <v>-</v>
      </c>
      <c r="AC23" t="str">
        <f>'Osztályzó ív összes'!AD25</f>
        <v>-</v>
      </c>
      <c r="AD23" t="str">
        <f>'Osztályzó ív összes'!AE25</f>
        <v>KJ</v>
      </c>
      <c r="AE23" t="str">
        <f>'Osztályzó ív összes'!AF25</f>
        <v>kevés a jegy</v>
      </c>
      <c r="AF23">
        <f>'Osztályzó ív összes'!AG25</f>
        <v>0</v>
      </c>
      <c r="AG23">
        <f>'Osztályzó ív összes'!AH25</f>
        <v>0</v>
      </c>
      <c r="AH23">
        <f>'Osztályzó ív összes'!AI25</f>
        <v>0</v>
      </c>
      <c r="AI23" t="str">
        <f>'Osztályzó ív összes'!AJ25</f>
        <v>-</v>
      </c>
    </row>
    <row r="24" spans="2:35" x14ac:dyDescent="0.25">
      <c r="B24" t="str">
        <f>'Osztályzó ív összes'!A26</f>
        <v>74057/22/2020</v>
      </c>
      <c r="C24" t="str">
        <f>'Osztályzó ív összes'!B26</f>
        <v>s</v>
      </c>
      <c r="D24" t="str">
        <f>'Osztályzó ív összes'!C26</f>
        <v>--</v>
      </c>
      <c r="E24" t="str">
        <f>'Osztályzó ív összes'!D26</f>
        <v>--</v>
      </c>
      <c r="F24" t="str">
        <f>'Osztályzó ív összes'!E26</f>
        <v>-</v>
      </c>
      <c r="G24" t="str">
        <f>'Osztályzó ív összes'!F26</f>
        <v>-</v>
      </c>
      <c r="H24" t="str">
        <f>'Osztályzó ív összes'!G26</f>
        <v>-</v>
      </c>
      <c r="I24" t="str">
        <f>'Osztályzó ív összes'!H26</f>
        <v>-</v>
      </c>
      <c r="J24" t="str">
        <f>'Osztályzó ív összes'!I26</f>
        <v>--</v>
      </c>
      <c r="K24" t="str">
        <f>'Osztályzó ív összes'!J26</f>
        <v>--</v>
      </c>
      <c r="L24" t="str">
        <f>'Osztályzó ív összes'!K26</f>
        <v>--</v>
      </c>
      <c r="M24" t="str">
        <f>'Osztályzó ív összes'!L26</f>
        <v>--</v>
      </c>
      <c r="N24" t="str">
        <f>'Osztályzó ív összes'!M26</f>
        <v>--</v>
      </c>
      <c r="O24" t="str">
        <f>'Osztályzó ív összes'!N26</f>
        <v>--</v>
      </c>
      <c r="P24" t="str">
        <f>'Osztályzó ív összes'!O26</f>
        <v>--</v>
      </c>
      <c r="Q24" t="str">
        <f>'Osztályzó ív összes'!P26</f>
        <v>--</v>
      </c>
      <c r="R24" t="str">
        <f>'Osztályzó ív összes'!S26</f>
        <v>-</v>
      </c>
      <c r="S24" t="str">
        <f>'Osztályzó ív összes'!T26</f>
        <v>-</v>
      </c>
      <c r="T24" t="str">
        <f>'Osztályzó ív összes'!U26</f>
        <v>-</v>
      </c>
      <c r="U24" t="str">
        <f>'Osztályzó ív összes'!V26</f>
        <v>-</v>
      </c>
      <c r="V24" t="str">
        <f>'Osztályzó ív összes'!W26</f>
        <v>-</v>
      </c>
      <c r="W24" t="str">
        <f>'Osztályzó ív összes'!X26</f>
        <v>-</v>
      </c>
      <c r="X24" t="str">
        <f>'Osztályzó ív összes'!Y26</f>
        <v>-</v>
      </c>
      <c r="Y24" t="str">
        <f>'Osztályzó ív összes'!Z26</f>
        <v>-</v>
      </c>
      <c r="Z24" t="str">
        <f>'Osztályzó ív összes'!AA26</f>
        <v>-</v>
      </c>
      <c r="AA24" t="str">
        <f>'Osztályzó ív összes'!AB26</f>
        <v>-</v>
      </c>
      <c r="AB24" t="str">
        <f>'Osztályzó ív összes'!AC26</f>
        <v>-</v>
      </c>
      <c r="AC24" t="str">
        <f>'Osztályzó ív összes'!AD26</f>
        <v>-</v>
      </c>
      <c r="AD24" t="str">
        <f>'Osztályzó ív összes'!AE26</f>
        <v>KJ</v>
      </c>
      <c r="AE24" t="str">
        <f>'Osztályzó ív összes'!AF26</f>
        <v>kevés a jegy</v>
      </c>
      <c r="AF24">
        <f>'Osztályzó ív összes'!AG26</f>
        <v>0</v>
      </c>
      <c r="AG24">
        <f>'Osztályzó ív összes'!AH26</f>
        <v>0</v>
      </c>
      <c r="AH24">
        <f>'Osztályzó ív összes'!AI26</f>
        <v>0</v>
      </c>
      <c r="AI24" t="str">
        <f>'Osztályzó ív összes'!AJ26</f>
        <v>-</v>
      </c>
    </row>
    <row r="25" spans="2:35" x14ac:dyDescent="0.25">
      <c r="B25" t="str">
        <f>'Osztályzó ív összes'!A27</f>
        <v>74057/23/2020</v>
      </c>
      <c r="C25" t="str">
        <f>'Osztályzó ív összes'!B27</f>
        <v>t</v>
      </c>
      <c r="D25" t="str">
        <f>'Osztályzó ív összes'!C27</f>
        <v>--</v>
      </c>
      <c r="E25" t="str">
        <f>'Osztályzó ív összes'!D27</f>
        <v>--</v>
      </c>
      <c r="F25" t="str">
        <f>'Osztályzó ív összes'!E27</f>
        <v>-</v>
      </c>
      <c r="G25" t="str">
        <f>'Osztályzó ív összes'!F27</f>
        <v>-</v>
      </c>
      <c r="H25" t="str">
        <f>'Osztályzó ív összes'!G27</f>
        <v>-</v>
      </c>
      <c r="I25" t="str">
        <f>'Osztályzó ív összes'!H27</f>
        <v>-</v>
      </c>
      <c r="J25" t="str">
        <f>'Osztályzó ív összes'!I27</f>
        <v>--</v>
      </c>
      <c r="K25" t="str">
        <f>'Osztályzó ív összes'!J27</f>
        <v>--</v>
      </c>
      <c r="L25" t="str">
        <f>'Osztályzó ív összes'!K27</f>
        <v>--</v>
      </c>
      <c r="M25" t="str">
        <f>'Osztályzó ív összes'!L27</f>
        <v>--</v>
      </c>
      <c r="N25" t="str">
        <f>'Osztályzó ív összes'!M27</f>
        <v>--</v>
      </c>
      <c r="O25" t="str">
        <f>'Osztályzó ív összes'!N27</f>
        <v>--</v>
      </c>
      <c r="P25" t="str">
        <f>'Osztályzó ív összes'!O27</f>
        <v>--</v>
      </c>
      <c r="Q25" t="str">
        <f>'Osztályzó ív összes'!P27</f>
        <v>--</v>
      </c>
      <c r="R25" t="str">
        <f>'Osztályzó ív összes'!S27</f>
        <v>-</v>
      </c>
      <c r="S25" t="str">
        <f>'Osztályzó ív összes'!T27</f>
        <v>-</v>
      </c>
      <c r="T25" t="str">
        <f>'Osztályzó ív összes'!U27</f>
        <v>-</v>
      </c>
      <c r="U25" t="str">
        <f>'Osztályzó ív összes'!V27</f>
        <v>-</v>
      </c>
      <c r="V25" t="str">
        <f>'Osztályzó ív összes'!W27</f>
        <v>-</v>
      </c>
      <c r="W25" t="str">
        <f>'Osztályzó ív összes'!X27</f>
        <v>-</v>
      </c>
      <c r="X25" t="str">
        <f>'Osztályzó ív összes'!Y27</f>
        <v>-</v>
      </c>
      <c r="Y25" t="str">
        <f>'Osztályzó ív összes'!Z27</f>
        <v>-</v>
      </c>
      <c r="Z25" t="str">
        <f>'Osztályzó ív összes'!AA27</f>
        <v>-</v>
      </c>
      <c r="AA25" t="str">
        <f>'Osztályzó ív összes'!AB27</f>
        <v>-</v>
      </c>
      <c r="AB25" t="str">
        <f>'Osztályzó ív összes'!AC27</f>
        <v>-</v>
      </c>
      <c r="AC25" t="str">
        <f>'Osztályzó ív összes'!AD27</f>
        <v>-</v>
      </c>
      <c r="AD25" t="str">
        <f>'Osztályzó ív összes'!AE27</f>
        <v>KJ</v>
      </c>
      <c r="AE25" t="str">
        <f>'Osztályzó ív összes'!AF27</f>
        <v>kevés a jegy</v>
      </c>
      <c r="AF25">
        <f>'Osztályzó ív összes'!AG27</f>
        <v>0</v>
      </c>
      <c r="AG25">
        <f>'Osztályzó ív összes'!AH27</f>
        <v>0</v>
      </c>
      <c r="AH25">
        <f>'Osztályzó ív összes'!AI27</f>
        <v>0</v>
      </c>
      <c r="AI25" t="str">
        <f>'Osztályzó ív összes'!AJ27</f>
        <v>-</v>
      </c>
    </row>
    <row r="26" spans="2:35" x14ac:dyDescent="0.25">
      <c r="B26" t="str">
        <f>'Osztályzó ív összes'!A28</f>
        <v>74057/24/2020</v>
      </c>
      <c r="C26" t="str">
        <f>'Osztályzó ív összes'!B28</f>
        <v>ty</v>
      </c>
      <c r="D26" t="str">
        <f>'Osztályzó ív összes'!C28</f>
        <v>--</v>
      </c>
      <c r="E26" t="str">
        <f>'Osztályzó ív összes'!D28</f>
        <v>--</v>
      </c>
      <c r="F26" t="str">
        <f>'Osztályzó ív összes'!E28</f>
        <v>-</v>
      </c>
      <c r="G26" t="str">
        <f>'Osztályzó ív összes'!F28</f>
        <v>-</v>
      </c>
      <c r="H26" t="str">
        <f>'Osztályzó ív összes'!G28</f>
        <v>-</v>
      </c>
      <c r="I26" t="str">
        <f>'Osztályzó ív összes'!H28</f>
        <v>-</v>
      </c>
      <c r="J26" t="str">
        <f>'Osztályzó ív összes'!I28</f>
        <v>--</v>
      </c>
      <c r="K26" t="str">
        <f>'Osztályzó ív összes'!J28</f>
        <v>--</v>
      </c>
      <c r="L26" t="str">
        <f>'Osztályzó ív összes'!K28</f>
        <v>--</v>
      </c>
      <c r="M26" t="str">
        <f>'Osztályzó ív összes'!L28</f>
        <v>--</v>
      </c>
      <c r="N26" t="str">
        <f>'Osztályzó ív összes'!M28</f>
        <v>--</v>
      </c>
      <c r="O26" t="str">
        <f>'Osztályzó ív összes'!N28</f>
        <v>--</v>
      </c>
      <c r="P26" t="str">
        <f>'Osztályzó ív összes'!O28</f>
        <v>--</v>
      </c>
      <c r="Q26" t="str">
        <f>'Osztályzó ív összes'!P28</f>
        <v>--</v>
      </c>
      <c r="R26" t="str">
        <f>'Osztályzó ív összes'!S28</f>
        <v>-</v>
      </c>
      <c r="S26" t="str">
        <f>'Osztályzó ív összes'!T28</f>
        <v>-</v>
      </c>
      <c r="T26" t="str">
        <f>'Osztályzó ív összes'!U28</f>
        <v>-</v>
      </c>
      <c r="U26" t="str">
        <f>'Osztályzó ív összes'!V28</f>
        <v>-</v>
      </c>
      <c r="V26" t="str">
        <f>'Osztályzó ív összes'!W28</f>
        <v>-</v>
      </c>
      <c r="W26" t="str">
        <f>'Osztályzó ív összes'!X28</f>
        <v>-</v>
      </c>
      <c r="X26" t="str">
        <f>'Osztályzó ív összes'!Y28</f>
        <v>-</v>
      </c>
      <c r="Y26" t="str">
        <f>'Osztályzó ív összes'!Z28</f>
        <v>-</v>
      </c>
      <c r="Z26" t="str">
        <f>'Osztályzó ív összes'!AA28</f>
        <v>-</v>
      </c>
      <c r="AA26" t="str">
        <f>'Osztályzó ív összes'!AB28</f>
        <v>-</v>
      </c>
      <c r="AB26" t="str">
        <f>'Osztályzó ív összes'!AC28</f>
        <v>-</v>
      </c>
      <c r="AC26" t="str">
        <f>'Osztályzó ív összes'!AD28</f>
        <v>-</v>
      </c>
      <c r="AD26" t="str">
        <f>'Osztályzó ív összes'!AE28</f>
        <v>KJ</v>
      </c>
      <c r="AE26" t="str">
        <f>'Osztályzó ív összes'!AF28</f>
        <v>kevés a jegy</v>
      </c>
      <c r="AF26">
        <f>'Osztályzó ív összes'!AG28</f>
        <v>0</v>
      </c>
      <c r="AG26">
        <f>'Osztályzó ív összes'!AH28</f>
        <v>0</v>
      </c>
      <c r="AH26">
        <f>'Osztályzó ív összes'!AI28</f>
        <v>0</v>
      </c>
      <c r="AI26" t="str">
        <f>'Osztályzó ív összes'!AJ28</f>
        <v>-</v>
      </c>
    </row>
    <row r="27" spans="2:35" x14ac:dyDescent="0.25">
      <c r="B27" t="str">
        <f>'Osztályzó ív összes'!A29</f>
        <v>74057/25/2020</v>
      </c>
      <c r="C27" t="str">
        <f>'Osztályzó ív összes'!B29</f>
        <v>u</v>
      </c>
      <c r="D27" t="str">
        <f>'Osztályzó ív összes'!C29</f>
        <v>--</v>
      </c>
      <c r="E27" t="str">
        <f>'Osztályzó ív összes'!D29</f>
        <v>--</v>
      </c>
      <c r="F27" t="str">
        <f>'Osztályzó ív összes'!E29</f>
        <v>-</v>
      </c>
      <c r="G27" t="str">
        <f>'Osztályzó ív összes'!F29</f>
        <v>-</v>
      </c>
      <c r="H27" t="str">
        <f>'Osztályzó ív összes'!G29</f>
        <v>-</v>
      </c>
      <c r="I27" t="str">
        <f>'Osztályzó ív összes'!H29</f>
        <v>-</v>
      </c>
      <c r="J27" t="str">
        <f>'Osztályzó ív összes'!I29</f>
        <v>--</v>
      </c>
      <c r="K27" t="str">
        <f>'Osztályzó ív összes'!J29</f>
        <v>--</v>
      </c>
      <c r="L27" t="str">
        <f>'Osztályzó ív összes'!K29</f>
        <v>--</v>
      </c>
      <c r="M27" t="str">
        <f>'Osztályzó ív összes'!L29</f>
        <v>--</v>
      </c>
      <c r="N27" t="str">
        <f>'Osztályzó ív összes'!M29</f>
        <v>--</v>
      </c>
      <c r="O27" t="str">
        <f>'Osztályzó ív összes'!N29</f>
        <v>--</v>
      </c>
      <c r="P27" t="str">
        <f>'Osztályzó ív összes'!O29</f>
        <v>--</v>
      </c>
      <c r="Q27" t="str">
        <f>'Osztályzó ív összes'!P29</f>
        <v>--</v>
      </c>
      <c r="R27" t="str">
        <f>'Osztályzó ív összes'!S29</f>
        <v>-</v>
      </c>
      <c r="S27" t="str">
        <f>'Osztályzó ív összes'!T29</f>
        <v>-</v>
      </c>
      <c r="T27" t="str">
        <f>'Osztályzó ív összes'!U29</f>
        <v>-</v>
      </c>
      <c r="U27" t="str">
        <f>'Osztályzó ív összes'!V29</f>
        <v>-</v>
      </c>
      <c r="V27" t="str">
        <f>'Osztályzó ív összes'!W29</f>
        <v>-</v>
      </c>
      <c r="W27" t="str">
        <f>'Osztályzó ív összes'!X29</f>
        <v>-</v>
      </c>
      <c r="X27" t="str">
        <f>'Osztályzó ív összes'!Y29</f>
        <v>-</v>
      </c>
      <c r="Y27" t="str">
        <f>'Osztályzó ív összes'!Z29</f>
        <v>-</v>
      </c>
      <c r="Z27" t="str">
        <f>'Osztályzó ív összes'!AA29</f>
        <v>-</v>
      </c>
      <c r="AA27" t="str">
        <f>'Osztályzó ív összes'!AB29</f>
        <v>-</v>
      </c>
      <c r="AB27" t="str">
        <f>'Osztályzó ív összes'!AC29</f>
        <v>-</v>
      </c>
      <c r="AC27" t="str">
        <f>'Osztályzó ív összes'!AD29</f>
        <v>-</v>
      </c>
      <c r="AD27" t="str">
        <f>'Osztályzó ív összes'!AE29</f>
        <v>KJ</v>
      </c>
      <c r="AE27" t="str">
        <f>'Osztályzó ív összes'!AF29</f>
        <v>kevés a jegy</v>
      </c>
      <c r="AF27">
        <f>'Osztályzó ív összes'!AG29</f>
        <v>0</v>
      </c>
      <c r="AG27">
        <f>'Osztályzó ív összes'!AH29</f>
        <v>0</v>
      </c>
      <c r="AH27">
        <f>'Osztályzó ív összes'!AI29</f>
        <v>0</v>
      </c>
      <c r="AI27" t="str">
        <f>'Osztályzó ív összes'!AJ29</f>
        <v>-</v>
      </c>
    </row>
    <row r="28" spans="2:35" x14ac:dyDescent="0.25">
      <c r="B28" t="str">
        <f>'Osztályzó ív összes'!A30</f>
        <v>74057/26/2020</v>
      </c>
      <c r="C28" t="str">
        <f>'Osztályzó ív összes'!B30</f>
        <v>ú</v>
      </c>
      <c r="D28" t="str">
        <f>'Osztályzó ív összes'!C30</f>
        <v>--</v>
      </c>
      <c r="E28" t="str">
        <f>'Osztályzó ív összes'!D30</f>
        <v>--</v>
      </c>
      <c r="F28" t="str">
        <f>'Osztályzó ív összes'!E30</f>
        <v>-</v>
      </c>
      <c r="G28" t="str">
        <f>'Osztályzó ív összes'!F30</f>
        <v>-</v>
      </c>
      <c r="H28" t="str">
        <f>'Osztályzó ív összes'!G30</f>
        <v>-</v>
      </c>
      <c r="I28" t="str">
        <f>'Osztályzó ív összes'!H30</f>
        <v>-</v>
      </c>
      <c r="J28" t="str">
        <f>'Osztályzó ív összes'!I30</f>
        <v>--</v>
      </c>
      <c r="K28" t="str">
        <f>'Osztályzó ív összes'!J30</f>
        <v>--</v>
      </c>
      <c r="L28" t="str">
        <f>'Osztályzó ív összes'!K30</f>
        <v>--</v>
      </c>
      <c r="M28" t="str">
        <f>'Osztályzó ív összes'!L30</f>
        <v>--</v>
      </c>
      <c r="N28" t="str">
        <f>'Osztályzó ív összes'!M30</f>
        <v>--</v>
      </c>
      <c r="O28" t="str">
        <f>'Osztályzó ív összes'!N30</f>
        <v>--</v>
      </c>
      <c r="P28" t="str">
        <f>'Osztályzó ív összes'!O30</f>
        <v>--</v>
      </c>
      <c r="Q28" t="str">
        <f>'Osztályzó ív összes'!P30</f>
        <v>--</v>
      </c>
      <c r="R28" t="str">
        <f>'Osztályzó ív összes'!S30</f>
        <v>-</v>
      </c>
      <c r="S28" t="str">
        <f>'Osztályzó ív összes'!T30</f>
        <v>-</v>
      </c>
      <c r="T28" t="str">
        <f>'Osztályzó ív összes'!U30</f>
        <v>-</v>
      </c>
      <c r="U28" t="str">
        <f>'Osztályzó ív összes'!V30</f>
        <v>-</v>
      </c>
      <c r="V28" t="str">
        <f>'Osztályzó ív összes'!W30</f>
        <v>-</v>
      </c>
      <c r="W28" t="str">
        <f>'Osztályzó ív összes'!X30</f>
        <v>-</v>
      </c>
      <c r="X28" t="str">
        <f>'Osztályzó ív összes'!Y30</f>
        <v>-</v>
      </c>
      <c r="Y28" t="str">
        <f>'Osztályzó ív összes'!Z30</f>
        <v>-</v>
      </c>
      <c r="Z28" t="str">
        <f>'Osztályzó ív összes'!AA30</f>
        <v>-</v>
      </c>
      <c r="AA28" t="str">
        <f>'Osztályzó ív összes'!AB30</f>
        <v>-</v>
      </c>
      <c r="AB28" t="str">
        <f>'Osztályzó ív összes'!AC30</f>
        <v>-</v>
      </c>
      <c r="AC28" t="str">
        <f>'Osztályzó ív összes'!AD30</f>
        <v>-</v>
      </c>
      <c r="AD28" t="str">
        <f>'Osztályzó ív összes'!AE30</f>
        <v>KJ</v>
      </c>
      <c r="AE28" t="str">
        <f>'Osztályzó ív összes'!AF30</f>
        <v>kevés a jegy</v>
      </c>
      <c r="AF28">
        <f>'Osztályzó ív összes'!AG30</f>
        <v>0</v>
      </c>
      <c r="AG28">
        <f>'Osztályzó ív összes'!AH30</f>
        <v>0</v>
      </c>
      <c r="AH28">
        <f>'Osztályzó ív összes'!AI30</f>
        <v>0</v>
      </c>
      <c r="AI28" t="str">
        <f>'Osztályzó ív összes'!AJ30</f>
        <v>-</v>
      </c>
    </row>
    <row r="29" spans="2:35" x14ac:dyDescent="0.25">
      <c r="B29" t="str">
        <f>'Osztályzó ív összes'!A31</f>
        <v>74057/27/2020</v>
      </c>
      <c r="C29" t="str">
        <f>'Osztályzó ív összes'!B31</f>
        <v>ü</v>
      </c>
      <c r="D29" t="str">
        <f>'Osztályzó ív összes'!C31</f>
        <v>--</v>
      </c>
      <c r="E29" t="str">
        <f>'Osztályzó ív összes'!D31</f>
        <v>--</v>
      </c>
      <c r="F29" t="str">
        <f>'Osztályzó ív összes'!E31</f>
        <v>-</v>
      </c>
      <c r="G29" t="str">
        <f>'Osztályzó ív összes'!F31</f>
        <v>-</v>
      </c>
      <c r="H29" t="str">
        <f>'Osztályzó ív összes'!G31</f>
        <v>-</v>
      </c>
      <c r="I29" t="str">
        <f>'Osztályzó ív összes'!H31</f>
        <v>-</v>
      </c>
      <c r="J29" t="str">
        <f>'Osztályzó ív összes'!I31</f>
        <v>--</v>
      </c>
      <c r="K29" t="str">
        <f>'Osztályzó ív összes'!J31</f>
        <v>--</v>
      </c>
      <c r="L29" t="str">
        <f>'Osztályzó ív összes'!K31</f>
        <v>--</v>
      </c>
      <c r="M29" t="str">
        <f>'Osztályzó ív összes'!L31</f>
        <v>--</v>
      </c>
      <c r="N29" t="str">
        <f>'Osztályzó ív összes'!M31</f>
        <v>--</v>
      </c>
      <c r="O29" t="str">
        <f>'Osztályzó ív összes'!N31</f>
        <v>--</v>
      </c>
      <c r="P29" t="str">
        <f>'Osztályzó ív összes'!O31</f>
        <v>--</v>
      </c>
      <c r="Q29" t="str">
        <f>'Osztályzó ív összes'!P31</f>
        <v>--</v>
      </c>
      <c r="R29" t="str">
        <f>'Osztályzó ív összes'!S31</f>
        <v>-</v>
      </c>
      <c r="S29" t="str">
        <f>'Osztályzó ív összes'!T31</f>
        <v>-</v>
      </c>
      <c r="T29" t="str">
        <f>'Osztályzó ív összes'!U31</f>
        <v>-</v>
      </c>
      <c r="U29" t="str">
        <f>'Osztályzó ív összes'!V31</f>
        <v>-</v>
      </c>
      <c r="V29" t="str">
        <f>'Osztályzó ív összes'!W31</f>
        <v>-</v>
      </c>
      <c r="W29" t="str">
        <f>'Osztályzó ív összes'!X31</f>
        <v>-</v>
      </c>
      <c r="X29" t="str">
        <f>'Osztályzó ív összes'!Y31</f>
        <v>-</v>
      </c>
      <c r="Y29" t="str">
        <f>'Osztályzó ív összes'!Z31</f>
        <v>-</v>
      </c>
      <c r="Z29" t="str">
        <f>'Osztályzó ív összes'!AA31</f>
        <v>-</v>
      </c>
      <c r="AA29" t="str">
        <f>'Osztályzó ív összes'!AB31</f>
        <v>-</v>
      </c>
      <c r="AB29" t="str">
        <f>'Osztályzó ív összes'!AC31</f>
        <v>-</v>
      </c>
      <c r="AC29" t="str">
        <f>'Osztályzó ív összes'!AD31</f>
        <v>-</v>
      </c>
      <c r="AD29" t="str">
        <f>'Osztályzó ív összes'!AE31</f>
        <v>KJ</v>
      </c>
      <c r="AE29" t="str">
        <f>'Osztályzó ív összes'!AF31</f>
        <v>kevés a jegy</v>
      </c>
      <c r="AF29">
        <f>'Osztályzó ív összes'!AG31</f>
        <v>0</v>
      </c>
      <c r="AG29">
        <f>'Osztályzó ív összes'!AH31</f>
        <v>0</v>
      </c>
      <c r="AH29">
        <f>'Osztályzó ív összes'!AI31</f>
        <v>0</v>
      </c>
      <c r="AI29" t="str">
        <f>'Osztályzó ív összes'!AJ31</f>
        <v>-</v>
      </c>
    </row>
    <row r="30" spans="2:35" x14ac:dyDescent="0.25">
      <c r="B30" t="str">
        <f>'Osztályzó ív összes'!A32</f>
        <v>74057/28/2020</v>
      </c>
      <c r="C30" t="str">
        <f>'Osztályzó ív összes'!B32</f>
        <v>ű</v>
      </c>
      <c r="D30" t="str">
        <f>'Osztályzó ív összes'!C32</f>
        <v>--</v>
      </c>
      <c r="E30" t="str">
        <f>'Osztályzó ív összes'!D32</f>
        <v>--</v>
      </c>
      <c r="F30" t="str">
        <f>'Osztályzó ív összes'!E32</f>
        <v>-</v>
      </c>
      <c r="G30" t="str">
        <f>'Osztályzó ív összes'!F32</f>
        <v>-</v>
      </c>
      <c r="H30" t="str">
        <f>'Osztályzó ív összes'!G32</f>
        <v>-</v>
      </c>
      <c r="I30" t="str">
        <f>'Osztályzó ív összes'!H32</f>
        <v>-</v>
      </c>
      <c r="J30" t="str">
        <f>'Osztályzó ív összes'!I32</f>
        <v>--</v>
      </c>
      <c r="K30" t="str">
        <f>'Osztályzó ív összes'!J32</f>
        <v>--</v>
      </c>
      <c r="L30" t="str">
        <f>'Osztályzó ív összes'!K32</f>
        <v>--</v>
      </c>
      <c r="M30" t="str">
        <f>'Osztályzó ív összes'!L32</f>
        <v>--</v>
      </c>
      <c r="N30" t="str">
        <f>'Osztályzó ív összes'!M32</f>
        <v>--</v>
      </c>
      <c r="O30" t="str">
        <f>'Osztályzó ív összes'!N32</f>
        <v>--</v>
      </c>
      <c r="P30" t="str">
        <f>'Osztályzó ív összes'!O32</f>
        <v>--</v>
      </c>
      <c r="Q30" t="str">
        <f>'Osztályzó ív összes'!P32</f>
        <v>--</v>
      </c>
      <c r="R30" t="str">
        <f>'Osztályzó ív összes'!S32</f>
        <v>-</v>
      </c>
      <c r="S30" t="str">
        <f>'Osztályzó ív összes'!T32</f>
        <v>-</v>
      </c>
      <c r="T30" t="str">
        <f>'Osztályzó ív összes'!U32</f>
        <v>-</v>
      </c>
      <c r="U30" t="str">
        <f>'Osztályzó ív összes'!V32</f>
        <v>-</v>
      </c>
      <c r="V30" t="str">
        <f>'Osztályzó ív összes'!W32</f>
        <v>-</v>
      </c>
      <c r="W30" t="str">
        <f>'Osztályzó ív összes'!X32</f>
        <v>-</v>
      </c>
      <c r="X30" t="str">
        <f>'Osztályzó ív összes'!Y32</f>
        <v>-</v>
      </c>
      <c r="Y30" t="str">
        <f>'Osztályzó ív összes'!Z32</f>
        <v>-</v>
      </c>
      <c r="Z30" t="str">
        <f>'Osztályzó ív összes'!AA32</f>
        <v>-</v>
      </c>
      <c r="AA30" t="str">
        <f>'Osztályzó ív összes'!AB32</f>
        <v>-</v>
      </c>
      <c r="AB30" t="str">
        <f>'Osztályzó ív összes'!AC32</f>
        <v>-</v>
      </c>
      <c r="AC30" t="str">
        <f>'Osztályzó ív összes'!AD32</f>
        <v>-</v>
      </c>
      <c r="AD30" t="str">
        <f>'Osztályzó ív összes'!AE32</f>
        <v>KJ</v>
      </c>
      <c r="AE30" t="str">
        <f>'Osztályzó ív összes'!AF32</f>
        <v>kevés a jegy</v>
      </c>
      <c r="AF30">
        <f>'Osztályzó ív összes'!AG32</f>
        <v>0</v>
      </c>
      <c r="AG30">
        <f>'Osztályzó ív összes'!AH32</f>
        <v>0</v>
      </c>
      <c r="AH30">
        <f>'Osztályzó ív összes'!AI32</f>
        <v>0</v>
      </c>
      <c r="AI30" t="str">
        <f>'Osztályzó ív összes'!AJ32</f>
        <v>-</v>
      </c>
    </row>
    <row r="31" spans="2:35" x14ac:dyDescent="0.25">
      <c r="B31" t="str">
        <f>'Osztályzó ív összes'!A33</f>
        <v>74057/29/2020</v>
      </c>
      <c r="C31" t="str">
        <f>'Osztályzó ív összes'!B33</f>
        <v>v</v>
      </c>
      <c r="D31" t="str">
        <f>'Osztályzó ív összes'!C33</f>
        <v>--</v>
      </c>
      <c r="E31" t="str">
        <f>'Osztályzó ív összes'!D33</f>
        <v>--</v>
      </c>
      <c r="F31" t="str">
        <f>'Osztályzó ív összes'!E33</f>
        <v>-</v>
      </c>
      <c r="G31" t="str">
        <f>'Osztályzó ív összes'!F33</f>
        <v>-</v>
      </c>
      <c r="H31" t="str">
        <f>'Osztályzó ív összes'!G33</f>
        <v>-</v>
      </c>
      <c r="I31" t="str">
        <f>'Osztályzó ív összes'!H33</f>
        <v>-</v>
      </c>
      <c r="J31" t="str">
        <f>'Osztályzó ív összes'!I33</f>
        <v>--</v>
      </c>
      <c r="K31" t="str">
        <f>'Osztályzó ív összes'!J33</f>
        <v>--</v>
      </c>
      <c r="L31" t="str">
        <f>'Osztályzó ív összes'!K33</f>
        <v>--</v>
      </c>
      <c r="M31" t="str">
        <f>'Osztályzó ív összes'!L33</f>
        <v>--</v>
      </c>
      <c r="N31" t="str">
        <f>'Osztályzó ív összes'!M33</f>
        <v>--</v>
      </c>
      <c r="O31" t="str">
        <f>'Osztályzó ív összes'!N33</f>
        <v>--</v>
      </c>
      <c r="P31" t="str">
        <f>'Osztályzó ív összes'!O33</f>
        <v>--</v>
      </c>
      <c r="Q31" t="str">
        <f>'Osztályzó ív összes'!P33</f>
        <v>--</v>
      </c>
      <c r="R31" t="str">
        <f>'Osztályzó ív összes'!S33</f>
        <v>-</v>
      </c>
      <c r="S31" t="str">
        <f>'Osztályzó ív összes'!T33</f>
        <v>-</v>
      </c>
      <c r="T31" t="str">
        <f>'Osztályzó ív összes'!U33</f>
        <v>-</v>
      </c>
      <c r="U31" t="str">
        <f>'Osztályzó ív összes'!V33</f>
        <v>-</v>
      </c>
      <c r="V31" t="str">
        <f>'Osztályzó ív összes'!W33</f>
        <v>-</v>
      </c>
      <c r="W31" t="str">
        <f>'Osztályzó ív összes'!X33</f>
        <v>-</v>
      </c>
      <c r="X31" t="str">
        <f>'Osztályzó ív összes'!Y33</f>
        <v>-</v>
      </c>
      <c r="Y31" t="str">
        <f>'Osztályzó ív összes'!Z33</f>
        <v>-</v>
      </c>
      <c r="Z31" t="str">
        <f>'Osztályzó ív összes'!AA33</f>
        <v>-</v>
      </c>
      <c r="AA31" t="str">
        <f>'Osztályzó ív összes'!AB33</f>
        <v>-</v>
      </c>
      <c r="AB31" t="str">
        <f>'Osztályzó ív összes'!AC33</f>
        <v>-</v>
      </c>
      <c r="AC31" t="str">
        <f>'Osztályzó ív összes'!AD33</f>
        <v>-</v>
      </c>
      <c r="AD31" t="str">
        <f>'Osztályzó ív összes'!AE33</f>
        <v>KJ</v>
      </c>
      <c r="AE31" t="str">
        <f>'Osztályzó ív összes'!AF33</f>
        <v>kevés a jegy</v>
      </c>
      <c r="AF31">
        <f>'Osztályzó ív összes'!AG33</f>
        <v>0</v>
      </c>
      <c r="AG31">
        <f>'Osztályzó ív összes'!AH33</f>
        <v>0</v>
      </c>
      <c r="AH31">
        <f>'Osztályzó ív összes'!AI33</f>
        <v>0</v>
      </c>
      <c r="AI31" t="str">
        <f>'Osztályzó ív összes'!AJ33</f>
        <v>-</v>
      </c>
    </row>
    <row r="32" spans="2:35" x14ac:dyDescent="0.25">
      <c r="B32" t="str">
        <f>'Osztályzó ív összes'!A34</f>
        <v>74057/30/2020</v>
      </c>
      <c r="C32" t="str">
        <f>'Osztályzó ív összes'!B34</f>
        <v>z</v>
      </c>
      <c r="D32" t="str">
        <f>'Osztályzó ív összes'!C34</f>
        <v>--</v>
      </c>
      <c r="E32" t="str">
        <f>'Osztályzó ív összes'!D34</f>
        <v>--</v>
      </c>
      <c r="F32" t="str">
        <f>'Osztályzó ív összes'!E34</f>
        <v>-</v>
      </c>
      <c r="G32" t="str">
        <f>'Osztályzó ív összes'!F34</f>
        <v>-</v>
      </c>
      <c r="H32" t="str">
        <f>'Osztályzó ív összes'!G34</f>
        <v>-</v>
      </c>
      <c r="I32" t="str">
        <f>'Osztályzó ív összes'!H34</f>
        <v>-</v>
      </c>
      <c r="J32" t="str">
        <f>'Osztályzó ív összes'!I34</f>
        <v>--</v>
      </c>
      <c r="K32" t="str">
        <f>'Osztályzó ív összes'!J34</f>
        <v>--</v>
      </c>
      <c r="L32" t="str">
        <f>'Osztályzó ív összes'!K34</f>
        <v>--</v>
      </c>
      <c r="M32" t="str">
        <f>'Osztályzó ív összes'!L34</f>
        <v>--</v>
      </c>
      <c r="N32" t="str">
        <f>'Osztályzó ív összes'!M34</f>
        <v>--</v>
      </c>
      <c r="O32" t="str">
        <f>'Osztályzó ív összes'!N34</f>
        <v>--</v>
      </c>
      <c r="P32" t="str">
        <f>'Osztályzó ív összes'!O34</f>
        <v>--</v>
      </c>
      <c r="Q32" t="str">
        <f>'Osztályzó ív összes'!P34</f>
        <v>--</v>
      </c>
      <c r="R32" t="str">
        <f>'Osztályzó ív összes'!S34</f>
        <v>-</v>
      </c>
      <c r="S32" t="str">
        <f>'Osztályzó ív összes'!T34</f>
        <v>-</v>
      </c>
      <c r="T32" t="str">
        <f>'Osztályzó ív összes'!U34</f>
        <v>-</v>
      </c>
      <c r="U32" t="str">
        <f>'Osztályzó ív összes'!V34</f>
        <v>-</v>
      </c>
      <c r="V32" t="str">
        <f>'Osztályzó ív összes'!W34</f>
        <v>-</v>
      </c>
      <c r="W32" t="str">
        <f>'Osztályzó ív összes'!X34</f>
        <v>-</v>
      </c>
      <c r="X32" t="str">
        <f>'Osztályzó ív összes'!Y34</f>
        <v>-</v>
      </c>
      <c r="Y32" t="str">
        <f>'Osztályzó ív összes'!Z34</f>
        <v>-</v>
      </c>
      <c r="Z32" t="str">
        <f>'Osztályzó ív összes'!AA34</f>
        <v>-</v>
      </c>
      <c r="AA32" t="str">
        <f>'Osztályzó ív összes'!AB34</f>
        <v>-</v>
      </c>
      <c r="AB32" t="str">
        <f>'Osztályzó ív összes'!AC34</f>
        <v>-</v>
      </c>
      <c r="AC32" t="str">
        <f>'Osztályzó ív összes'!AD34</f>
        <v>-</v>
      </c>
      <c r="AD32" t="str">
        <f>'Osztályzó ív összes'!AE34</f>
        <v>KJ</v>
      </c>
      <c r="AE32" t="str">
        <f>'Osztályzó ív összes'!AF34</f>
        <v>kevés a jegy</v>
      </c>
      <c r="AF32">
        <f>'Osztályzó ív összes'!AG34</f>
        <v>0</v>
      </c>
      <c r="AG32">
        <f>'Osztályzó ív összes'!AH34</f>
        <v>0</v>
      </c>
      <c r="AH32">
        <f>'Osztályzó ív összes'!AI34</f>
        <v>0</v>
      </c>
      <c r="AI32" t="str">
        <f>'Osztályzó ív összes'!AJ34</f>
        <v>-</v>
      </c>
    </row>
    <row r="33" spans="2:35" x14ac:dyDescent="0.25">
      <c r="B33" t="str">
        <f>'Osztályzó ív összes'!A35</f>
        <v>--</v>
      </c>
      <c r="C33" t="str">
        <f>'Osztályzó ív összes'!B35</f>
        <v>--</v>
      </c>
      <c r="D33" t="str">
        <f>'Osztályzó ív összes'!C35</f>
        <v>--</v>
      </c>
      <c r="E33" t="str">
        <f>'Osztályzó ív összes'!D35</f>
        <v>--</v>
      </c>
      <c r="F33" t="str">
        <f>'Osztályzó ív összes'!E35</f>
        <v>--</v>
      </c>
      <c r="G33" t="str">
        <f>'Osztályzó ív összes'!F35</f>
        <v>--</v>
      </c>
      <c r="H33" t="str">
        <f>'Osztályzó ív összes'!G35</f>
        <v>--</v>
      </c>
      <c r="I33" t="str">
        <f>'Osztályzó ív összes'!H35</f>
        <v>--</v>
      </c>
      <c r="J33" t="str">
        <f>'Osztályzó ív összes'!I35</f>
        <v>--</v>
      </c>
      <c r="K33" t="str">
        <f>'Osztályzó ív összes'!J35</f>
        <v>--</v>
      </c>
      <c r="L33" t="str">
        <f>'Osztályzó ív összes'!K35</f>
        <v>--</v>
      </c>
      <c r="M33" t="str">
        <f>'Osztályzó ív összes'!L35</f>
        <v>--</v>
      </c>
      <c r="N33" t="str">
        <f>'Osztályzó ív összes'!M35</f>
        <v>--</v>
      </c>
      <c r="O33" t="str">
        <f>'Osztályzó ív összes'!N35</f>
        <v>--</v>
      </c>
      <c r="P33" t="str">
        <f>'Osztályzó ív összes'!O35</f>
        <v>--</v>
      </c>
      <c r="Q33" t="str">
        <f>'Osztályzó ív összes'!P35</f>
        <v>--</v>
      </c>
      <c r="R33" t="str">
        <f>'Osztályzó ív összes'!S35</f>
        <v>--</v>
      </c>
      <c r="S33" t="str">
        <f>'Osztályzó ív összes'!T35</f>
        <v>--</v>
      </c>
      <c r="T33" t="str">
        <f>'Osztályzó ív összes'!U35</f>
        <v>--</v>
      </c>
      <c r="U33" t="str">
        <f>'Osztályzó ív összes'!V35</f>
        <v>--</v>
      </c>
      <c r="V33" t="str">
        <f>'Osztályzó ív összes'!W35</f>
        <v>--</v>
      </c>
      <c r="W33" t="str">
        <f>'Osztályzó ív összes'!X35</f>
        <v>--</v>
      </c>
      <c r="X33" t="str">
        <f>'Osztályzó ív összes'!Y35</f>
        <v>--</v>
      </c>
      <c r="Y33" t="str">
        <f>'Osztályzó ív összes'!Z35</f>
        <v>--</v>
      </c>
      <c r="Z33" t="str">
        <f>'Osztályzó ív összes'!AA35</f>
        <v>--</v>
      </c>
      <c r="AA33" t="str">
        <f>'Osztályzó ív összes'!AB35</f>
        <v>--</v>
      </c>
      <c r="AB33" t="str">
        <f>'Osztályzó ív összes'!AC35</f>
        <v>--</v>
      </c>
      <c r="AC33" t="str">
        <f>'Osztályzó ív összes'!AD35</f>
        <v>--</v>
      </c>
      <c r="AD33" t="str">
        <f>'Osztályzó ív összes'!AE35</f>
        <v>--</v>
      </c>
      <c r="AE33" t="str">
        <f>'Osztályzó ív összes'!AF35</f>
        <v>--</v>
      </c>
      <c r="AF33">
        <f>'Osztályzó ív összes'!AG35</f>
        <v>0</v>
      </c>
      <c r="AG33">
        <f>'Osztályzó ív összes'!AH35</f>
        <v>0</v>
      </c>
      <c r="AH33">
        <f>'Osztályzó ív összes'!AI35</f>
        <v>0</v>
      </c>
      <c r="AI33" t="e">
        <f>'Osztályzó ív összes'!AJ35</f>
        <v>#VALUE!</v>
      </c>
    </row>
    <row r="34" spans="2:35" x14ac:dyDescent="0.25">
      <c r="B34" t="str">
        <f>'Osztályzó ív összes'!A36</f>
        <v>--</v>
      </c>
      <c r="C34" t="str">
        <f>'Osztályzó ív összes'!B36</f>
        <v>--</v>
      </c>
      <c r="D34" t="str">
        <f>'Osztályzó ív összes'!C36</f>
        <v>--</v>
      </c>
      <c r="E34" t="str">
        <f>'Osztályzó ív összes'!D36</f>
        <v>--</v>
      </c>
      <c r="F34" t="str">
        <f>'Osztályzó ív összes'!E36</f>
        <v>--</v>
      </c>
      <c r="G34" t="str">
        <f>'Osztályzó ív összes'!F36</f>
        <v>--</v>
      </c>
      <c r="H34" t="str">
        <f>'Osztályzó ív összes'!G36</f>
        <v>--</v>
      </c>
      <c r="I34" t="str">
        <f>'Osztályzó ív összes'!H36</f>
        <v>--</v>
      </c>
      <c r="J34" t="str">
        <f>'Osztályzó ív összes'!I36</f>
        <v>--</v>
      </c>
      <c r="K34" t="str">
        <f>'Osztályzó ív összes'!J36</f>
        <v>--</v>
      </c>
      <c r="L34" t="str">
        <f>'Osztályzó ív összes'!K36</f>
        <v>--</v>
      </c>
      <c r="M34" t="str">
        <f>'Osztályzó ív összes'!L36</f>
        <v>--</v>
      </c>
      <c r="N34" t="str">
        <f>'Osztályzó ív összes'!M36</f>
        <v>--</v>
      </c>
      <c r="O34" t="str">
        <f>'Osztályzó ív összes'!N36</f>
        <v>--</v>
      </c>
      <c r="P34" t="str">
        <f>'Osztályzó ív összes'!O36</f>
        <v>--</v>
      </c>
      <c r="Q34" t="str">
        <f>'Osztályzó ív összes'!P36</f>
        <v>--</v>
      </c>
      <c r="R34" t="str">
        <f>'Osztályzó ív összes'!S36</f>
        <v>--</v>
      </c>
      <c r="S34" t="str">
        <f>'Osztályzó ív összes'!T36</f>
        <v>--</v>
      </c>
      <c r="T34" t="str">
        <f>'Osztályzó ív összes'!U36</f>
        <v>--</v>
      </c>
      <c r="U34" t="str">
        <f>'Osztályzó ív összes'!V36</f>
        <v>--</v>
      </c>
      <c r="V34" t="str">
        <f>'Osztályzó ív összes'!W36</f>
        <v>--</v>
      </c>
      <c r="W34" t="str">
        <f>'Osztályzó ív összes'!X36</f>
        <v>--</v>
      </c>
      <c r="X34" t="str">
        <f>'Osztályzó ív összes'!Y36</f>
        <v>--</v>
      </c>
      <c r="Y34" t="str">
        <f>'Osztályzó ív összes'!Z36</f>
        <v>--</v>
      </c>
      <c r="Z34" t="str">
        <f>'Osztályzó ív összes'!AA36</f>
        <v>--</v>
      </c>
      <c r="AA34" t="str">
        <f>'Osztályzó ív összes'!AB36</f>
        <v>--</v>
      </c>
      <c r="AB34" t="str">
        <f>'Osztályzó ív összes'!AC36</f>
        <v>--</v>
      </c>
      <c r="AC34" t="str">
        <f>'Osztályzó ív összes'!AD36</f>
        <v>--</v>
      </c>
      <c r="AD34" t="str">
        <f>'Osztályzó ív összes'!AE36</f>
        <v>--</v>
      </c>
      <c r="AE34" t="str">
        <f>'Osztályzó ív összes'!AF36</f>
        <v>--</v>
      </c>
      <c r="AF34">
        <f>'Osztályzó ív összes'!AG36</f>
        <v>0</v>
      </c>
      <c r="AG34">
        <f>'Osztályzó ív összes'!AH36</f>
        <v>0</v>
      </c>
      <c r="AH34">
        <f>'Osztályzó ív összes'!AI36</f>
        <v>0</v>
      </c>
      <c r="AI34" t="e">
        <f>'Osztályzó ív összes'!AJ36</f>
        <v>#VALUE!</v>
      </c>
    </row>
    <row r="35" spans="2:35" x14ac:dyDescent="0.25">
      <c r="B35" t="str">
        <f>'Osztályzó ív összes'!A37</f>
        <v>--</v>
      </c>
      <c r="C35" t="str">
        <f>'Osztályzó ív összes'!B37</f>
        <v>--</v>
      </c>
      <c r="D35" t="str">
        <f>'Osztályzó ív összes'!C37</f>
        <v>--</v>
      </c>
      <c r="E35" t="str">
        <f>'Osztályzó ív összes'!D37</f>
        <v>--</v>
      </c>
      <c r="F35" t="str">
        <f>'Osztályzó ív összes'!E37</f>
        <v>--</v>
      </c>
      <c r="G35" t="str">
        <f>'Osztályzó ív összes'!F37</f>
        <v>--</v>
      </c>
      <c r="H35" t="str">
        <f>'Osztályzó ív összes'!G37</f>
        <v>--</v>
      </c>
      <c r="I35" t="str">
        <f>'Osztályzó ív összes'!H37</f>
        <v>--</v>
      </c>
      <c r="J35" t="str">
        <f>'Osztályzó ív összes'!I37</f>
        <v>--</v>
      </c>
      <c r="K35" t="str">
        <f>'Osztályzó ív összes'!J37</f>
        <v>--</v>
      </c>
      <c r="L35" t="str">
        <f>'Osztályzó ív összes'!K37</f>
        <v>--</v>
      </c>
      <c r="M35" t="str">
        <f>'Osztályzó ív összes'!L37</f>
        <v>--</v>
      </c>
      <c r="N35" t="str">
        <f>'Osztályzó ív összes'!M37</f>
        <v>--</v>
      </c>
      <c r="O35" t="str">
        <f>'Osztályzó ív összes'!N37</f>
        <v>--</v>
      </c>
      <c r="P35" t="str">
        <f>'Osztályzó ív összes'!O37</f>
        <v>--</v>
      </c>
      <c r="Q35" t="str">
        <f>'Osztályzó ív összes'!P37</f>
        <v>--</v>
      </c>
      <c r="R35" t="str">
        <f>'Osztályzó ív összes'!S37</f>
        <v>--</v>
      </c>
      <c r="S35" t="str">
        <f>'Osztályzó ív összes'!T37</f>
        <v>--</v>
      </c>
      <c r="T35" t="str">
        <f>'Osztályzó ív összes'!U37</f>
        <v>--</v>
      </c>
      <c r="U35" t="str">
        <f>'Osztályzó ív összes'!V37</f>
        <v>--</v>
      </c>
      <c r="V35" t="str">
        <f>'Osztályzó ív összes'!W37</f>
        <v>--</v>
      </c>
      <c r="W35" t="str">
        <f>'Osztályzó ív összes'!X37</f>
        <v>--</v>
      </c>
      <c r="X35" t="str">
        <f>'Osztályzó ív összes'!Y37</f>
        <v>--</v>
      </c>
      <c r="Y35" t="str">
        <f>'Osztályzó ív összes'!Z37</f>
        <v>--</v>
      </c>
      <c r="Z35" t="str">
        <f>'Osztályzó ív összes'!AA37</f>
        <v>--</v>
      </c>
      <c r="AA35" t="str">
        <f>'Osztályzó ív összes'!AB37</f>
        <v>--</v>
      </c>
      <c r="AB35" t="str">
        <f>'Osztályzó ív összes'!AC37</f>
        <v>--</v>
      </c>
      <c r="AC35" t="str">
        <f>'Osztályzó ív összes'!AD37</f>
        <v>--</v>
      </c>
      <c r="AD35" t="str">
        <f>'Osztályzó ív összes'!AE37</f>
        <v>--</v>
      </c>
      <c r="AE35" t="str">
        <f>'Osztályzó ív összes'!AF37</f>
        <v>--</v>
      </c>
      <c r="AF35">
        <f>'Osztályzó ív összes'!AG37</f>
        <v>0</v>
      </c>
      <c r="AG35">
        <f>'Osztályzó ív összes'!AH37</f>
        <v>0</v>
      </c>
      <c r="AH35">
        <f>'Osztályzó ív összes'!AI37</f>
        <v>0</v>
      </c>
      <c r="AI35" t="e">
        <f>'Osztályzó ív összes'!AJ37</f>
        <v>#VALUE!</v>
      </c>
    </row>
    <row r="36" spans="2:35" x14ac:dyDescent="0.25">
      <c r="B36" t="str">
        <f>'Osztályzó ív összes'!A38</f>
        <v>--</v>
      </c>
      <c r="C36" t="str">
        <f>'Osztályzó ív összes'!B38</f>
        <v>--</v>
      </c>
      <c r="D36" t="str">
        <f>'Osztályzó ív összes'!C38</f>
        <v>--</v>
      </c>
      <c r="E36" t="str">
        <f>'Osztályzó ív összes'!D38</f>
        <v>--</v>
      </c>
      <c r="F36" t="str">
        <f>'Osztályzó ív összes'!E38</f>
        <v>--</v>
      </c>
      <c r="G36" t="str">
        <f>'Osztályzó ív összes'!F38</f>
        <v>--</v>
      </c>
      <c r="H36" t="str">
        <f>'Osztályzó ív összes'!G38</f>
        <v>--</v>
      </c>
      <c r="I36" t="str">
        <f>'Osztályzó ív összes'!H38</f>
        <v>--</v>
      </c>
      <c r="J36" t="str">
        <f>'Osztályzó ív összes'!I38</f>
        <v>--</v>
      </c>
      <c r="K36" t="str">
        <f>'Osztályzó ív összes'!J38</f>
        <v>--</v>
      </c>
      <c r="L36" t="str">
        <f>'Osztályzó ív összes'!K38</f>
        <v>--</v>
      </c>
      <c r="M36" t="str">
        <f>'Osztályzó ív összes'!L38</f>
        <v>--</v>
      </c>
      <c r="N36" t="str">
        <f>'Osztályzó ív összes'!M38</f>
        <v>--</v>
      </c>
      <c r="O36" t="str">
        <f>'Osztályzó ív összes'!N38</f>
        <v>--</v>
      </c>
      <c r="P36" t="str">
        <f>'Osztályzó ív összes'!O38</f>
        <v>--</v>
      </c>
      <c r="Q36" t="str">
        <f>'Osztályzó ív összes'!P38</f>
        <v>--</v>
      </c>
      <c r="R36" t="str">
        <f>'Osztályzó ív összes'!S38</f>
        <v>--</v>
      </c>
      <c r="S36" t="str">
        <f>'Osztályzó ív összes'!T38</f>
        <v>--</v>
      </c>
      <c r="T36" t="str">
        <f>'Osztályzó ív összes'!U38</f>
        <v>--</v>
      </c>
      <c r="U36" t="str">
        <f>'Osztályzó ív összes'!V38</f>
        <v>--</v>
      </c>
      <c r="V36" t="str">
        <f>'Osztályzó ív összes'!W38</f>
        <v>--</v>
      </c>
      <c r="W36" t="str">
        <f>'Osztályzó ív összes'!X38</f>
        <v>--</v>
      </c>
      <c r="X36" t="str">
        <f>'Osztályzó ív összes'!Y38</f>
        <v>--</v>
      </c>
      <c r="Y36" t="str">
        <f>'Osztályzó ív összes'!Z38</f>
        <v>--</v>
      </c>
      <c r="Z36" t="str">
        <f>'Osztályzó ív összes'!AA38</f>
        <v>--</v>
      </c>
      <c r="AA36" t="str">
        <f>'Osztályzó ív összes'!AB38</f>
        <v>--</v>
      </c>
      <c r="AB36" t="str">
        <f>'Osztályzó ív összes'!AC38</f>
        <v>--</v>
      </c>
      <c r="AC36" t="str">
        <f>'Osztályzó ív összes'!AD38</f>
        <v>--</v>
      </c>
      <c r="AD36" t="str">
        <f>'Osztályzó ív összes'!AE38</f>
        <v>--</v>
      </c>
      <c r="AE36" t="str">
        <f>'Osztályzó ív összes'!AF38</f>
        <v>--</v>
      </c>
      <c r="AF36">
        <f>'Osztályzó ív összes'!AG38</f>
        <v>0</v>
      </c>
      <c r="AG36">
        <f>'Osztályzó ív összes'!AH38</f>
        <v>0</v>
      </c>
      <c r="AH36">
        <f>'Osztályzó ív összes'!AI38</f>
        <v>0</v>
      </c>
      <c r="AI36" t="e">
        <f>'Osztályzó ív összes'!AJ38</f>
        <v>#VALUE!</v>
      </c>
    </row>
    <row r="37" spans="2:35" x14ac:dyDescent="0.25">
      <c r="B37" t="str">
        <f>'Osztályzó ív összes'!A39</f>
        <v>--</v>
      </c>
      <c r="C37" t="str">
        <f>'Osztályzó ív összes'!B39</f>
        <v>--</v>
      </c>
      <c r="D37" t="str">
        <f>'Osztályzó ív összes'!C39</f>
        <v>--</v>
      </c>
      <c r="E37" t="str">
        <f>'Osztályzó ív összes'!D39</f>
        <v>--</v>
      </c>
      <c r="F37" t="str">
        <f>'Osztályzó ív összes'!E39</f>
        <v>--</v>
      </c>
      <c r="G37" t="str">
        <f>'Osztályzó ív összes'!F39</f>
        <v>--</v>
      </c>
      <c r="H37" t="str">
        <f>'Osztályzó ív összes'!G39</f>
        <v>--</v>
      </c>
      <c r="I37" t="str">
        <f>'Osztályzó ív összes'!H39</f>
        <v>--</v>
      </c>
      <c r="J37" t="str">
        <f>'Osztályzó ív összes'!I39</f>
        <v>--</v>
      </c>
      <c r="K37" t="str">
        <f>'Osztályzó ív összes'!J39</f>
        <v>--</v>
      </c>
      <c r="L37" t="str">
        <f>'Osztályzó ív összes'!K39</f>
        <v>--</v>
      </c>
      <c r="M37" t="str">
        <f>'Osztályzó ív összes'!L39</f>
        <v>--</v>
      </c>
      <c r="N37" t="str">
        <f>'Osztályzó ív összes'!M39</f>
        <v>--</v>
      </c>
      <c r="O37" t="str">
        <f>'Osztályzó ív összes'!N39</f>
        <v>--</v>
      </c>
      <c r="P37" t="str">
        <f>'Osztályzó ív összes'!O39</f>
        <v>--</v>
      </c>
      <c r="Q37" t="str">
        <f>'Osztályzó ív összes'!P39</f>
        <v>--</v>
      </c>
      <c r="R37" t="str">
        <f>'Osztályzó ív összes'!S39</f>
        <v>--</v>
      </c>
      <c r="S37" t="str">
        <f>'Osztályzó ív összes'!T39</f>
        <v>--</v>
      </c>
      <c r="T37" t="str">
        <f>'Osztályzó ív összes'!U39</f>
        <v>--</v>
      </c>
      <c r="U37" t="str">
        <f>'Osztályzó ív összes'!V39</f>
        <v>--</v>
      </c>
      <c r="V37" t="str">
        <f>'Osztályzó ív összes'!W39</f>
        <v>--</v>
      </c>
      <c r="W37" t="str">
        <f>'Osztályzó ív összes'!X39</f>
        <v>--</v>
      </c>
      <c r="X37" t="str">
        <f>'Osztályzó ív összes'!Y39</f>
        <v>--</v>
      </c>
      <c r="Y37" t="str">
        <f>'Osztályzó ív összes'!Z39</f>
        <v>--</v>
      </c>
      <c r="Z37" t="str">
        <f>'Osztályzó ív összes'!AA39</f>
        <v>--</v>
      </c>
      <c r="AA37" t="str">
        <f>'Osztályzó ív összes'!AB39</f>
        <v>--</v>
      </c>
      <c r="AB37" t="str">
        <f>'Osztályzó ív összes'!AC39</f>
        <v>--</v>
      </c>
      <c r="AC37" t="str">
        <f>'Osztályzó ív összes'!AD39</f>
        <v>--</v>
      </c>
      <c r="AD37" t="str">
        <f>'Osztályzó ív összes'!AE39</f>
        <v>--</v>
      </c>
      <c r="AE37" t="str">
        <f>'Osztályzó ív összes'!AF39</f>
        <v>--</v>
      </c>
      <c r="AF37">
        <f>'Osztályzó ív összes'!AG39</f>
        <v>0</v>
      </c>
      <c r="AG37">
        <f>'Osztályzó ív összes'!AH39</f>
        <v>0</v>
      </c>
      <c r="AH37">
        <f>'Osztályzó ív összes'!AI39</f>
        <v>0</v>
      </c>
      <c r="AI37" t="e">
        <f>'Osztályzó ív összes'!AJ39</f>
        <v>#VALUE!</v>
      </c>
    </row>
  </sheetData>
  <mergeCells count="1">
    <mergeCell ref="G1:Q1"/>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A1000"/>
  <sheetViews>
    <sheetView topLeftCell="A2" zoomScale="85" zoomScaleNormal="85" workbookViewId="0">
      <selection activeCell="C8" sqref="C8:I8"/>
    </sheetView>
  </sheetViews>
  <sheetFormatPr defaultRowHeight="15" x14ac:dyDescent="0.25"/>
  <cols>
    <col min="1" max="1" width="5.140625" style="5" customWidth="1"/>
    <col min="2" max="2" width="51.7109375" style="5" customWidth="1"/>
    <col min="3" max="4" width="11.7109375" style="5" customWidth="1"/>
    <col min="5" max="5" width="3.85546875" style="5" customWidth="1"/>
    <col min="6" max="6" width="20.7109375" style="5" customWidth="1"/>
    <col min="7" max="7" width="3.85546875" style="5" customWidth="1"/>
    <col min="8" max="8" width="18.28515625" style="5" customWidth="1"/>
    <col min="9" max="9" width="9.85546875" style="5" customWidth="1"/>
    <col min="10" max="16384" width="9.140625" style="5"/>
  </cols>
  <sheetData>
    <row r="1" spans="1:9" ht="9.75" hidden="1" customHeight="1" x14ac:dyDescent="0.25"/>
    <row r="2" spans="1:9" ht="29.25" customHeight="1" x14ac:dyDescent="0.25">
      <c r="B2" s="748" t="str">
        <f>CONCATENATE("a(z) ",'Szakképesítés adatai'!C3," (",'Szakképesítés adatai'!C5,") "," szakképesítéshez")</f>
        <v>a(z) Aranykalászos gazda (31 621 02)  szakképesítéshez</v>
      </c>
      <c r="C2" s="748"/>
      <c r="D2" s="748"/>
      <c r="E2" s="748"/>
      <c r="F2" s="748"/>
      <c r="G2" s="748"/>
      <c r="H2" s="748"/>
      <c r="I2" s="748"/>
    </row>
    <row r="3" spans="1:9" ht="9" customHeight="1" x14ac:dyDescent="0.25">
      <c r="B3" s="308"/>
      <c r="C3" s="308"/>
      <c r="D3" s="308"/>
      <c r="E3" s="308"/>
      <c r="F3" s="308"/>
      <c r="G3" s="308"/>
      <c r="H3" s="308"/>
      <c r="I3" s="308"/>
    </row>
    <row r="4" spans="1:9" ht="33" customHeight="1" x14ac:dyDescent="0.25">
      <c r="A4" s="731" t="s">
        <v>7768</v>
      </c>
      <c r="B4" s="731"/>
      <c r="C4" s="731" t="str">
        <f>'Vizsgaszerv adatai'!C9</f>
        <v>Herman Ottó Intézet Nonprofit KFT.</v>
      </c>
      <c r="D4" s="731"/>
      <c r="E4" s="731"/>
      <c r="F4" s="731"/>
      <c r="G4" s="731"/>
      <c r="H4" s="731"/>
      <c r="I4" s="731"/>
    </row>
    <row r="5" spans="1:9" ht="15.6" customHeight="1" x14ac:dyDescent="0.25">
      <c r="A5" s="309"/>
      <c r="B5" s="309"/>
      <c r="C5" s="309"/>
      <c r="D5" s="309"/>
      <c r="E5" s="309"/>
      <c r="F5" s="309"/>
      <c r="G5" s="309"/>
      <c r="H5" s="309"/>
      <c r="I5" s="309"/>
    </row>
    <row r="6" spans="1:9" ht="15.6" customHeight="1" x14ac:dyDescent="0.25">
      <c r="A6" s="809" t="s">
        <v>7787</v>
      </c>
      <c r="B6" s="809"/>
      <c r="C6" s="309"/>
      <c r="D6" s="309"/>
      <c r="E6" s="309"/>
      <c r="F6" s="309"/>
      <c r="G6" s="309"/>
      <c r="H6" s="309"/>
      <c r="I6" s="309"/>
    </row>
    <row r="7" spans="1:9" ht="15.6" customHeight="1" x14ac:dyDescent="0.25">
      <c r="A7" s="309"/>
      <c r="B7" s="309"/>
      <c r="C7" s="309"/>
      <c r="D7" s="309"/>
      <c r="E7" s="309"/>
      <c r="F7" s="309"/>
      <c r="G7" s="309"/>
      <c r="H7" s="309"/>
      <c r="I7" s="309"/>
    </row>
    <row r="8" spans="1:9" ht="29.25" customHeight="1" x14ac:dyDescent="0.25">
      <c r="A8" s="731" t="s">
        <v>7788</v>
      </c>
      <c r="B8" s="731"/>
      <c r="C8" s="731"/>
      <c r="D8" s="731"/>
      <c r="E8" s="731"/>
      <c r="F8" s="731"/>
      <c r="G8" s="731"/>
      <c r="H8" s="731"/>
      <c r="I8" s="731"/>
    </row>
    <row r="9" spans="1:9" ht="15.6" customHeight="1" x14ac:dyDescent="0.25">
      <c r="A9" s="309"/>
      <c r="B9" s="309"/>
      <c r="C9" s="309"/>
      <c r="D9" s="309"/>
      <c r="E9" s="309"/>
      <c r="F9" s="309"/>
      <c r="G9" s="309"/>
      <c r="H9" s="309"/>
      <c r="I9" s="309"/>
    </row>
    <row r="10" spans="1:9" ht="12.95" customHeight="1" x14ac:dyDescent="0.25">
      <c r="A10" s="732" t="s">
        <v>7789</v>
      </c>
      <c r="B10" s="732"/>
    </row>
    <row r="11" spans="1:9" ht="12.95" customHeight="1" x14ac:dyDescent="0.25">
      <c r="B11" s="270" t="str">
        <f>'Vizsgaszerv adatai'!C66</f>
        <v>Ál Péter</v>
      </c>
      <c r="C11" s="5" t="str">
        <f>'Vizsgaszerv adatai'!B66</f>
        <v>vb. elnöke</v>
      </c>
    </row>
    <row r="12" spans="1:9" ht="12.95" customHeight="1" x14ac:dyDescent="0.25">
      <c r="B12" s="270" t="str">
        <f>'Vizsgaszerv adatai'!C68</f>
        <v>Kő Pál</v>
      </c>
      <c r="C12" s="5" t="str">
        <f>'Vizsgaszerv adatai'!B68</f>
        <v>vb. tagja</v>
      </c>
    </row>
    <row r="13" spans="1:9" ht="12.95" customHeight="1" x14ac:dyDescent="0.25">
      <c r="B13" s="270" t="str">
        <f>'Vizsgaszerv adatai'!C70</f>
        <v>Ács Éva</v>
      </c>
      <c r="C13" s="5" t="str">
        <f>'Vizsgaszerv adatai'!B70</f>
        <v>vb. tagja</v>
      </c>
    </row>
    <row r="14" spans="1:9" ht="12.95" customHeight="1" x14ac:dyDescent="0.25">
      <c r="B14" s="270" t="str">
        <f>'Vizsgaszerv adatai'!C72</f>
        <v>Nagy Anikó</v>
      </c>
      <c r="C14" s="5" t="str">
        <f>'Vizsgaszerv adatai'!B72</f>
        <v>vb. tagja</v>
      </c>
    </row>
    <row r="15" spans="1:9" ht="12.95" customHeight="1" x14ac:dyDescent="0.25">
      <c r="B15" s="270" t="str">
        <f>'Vizsgaszerv adatai'!C74</f>
        <v>Szél Evelin</v>
      </c>
      <c r="C15" s="5" t="str">
        <f>'Vizsgaszerv adatai'!B74</f>
        <v>jegyző</v>
      </c>
    </row>
    <row r="16" spans="1:9" s="134" customFormat="1" ht="12.95" customHeight="1" x14ac:dyDescent="0.25">
      <c r="A16" s="5"/>
      <c r="B16" s="270" t="str">
        <f>IF('Vizsgaszerv adatai'!C77=0,"",'Vizsgaszerv adatai'!C77)</f>
        <v>Papp Pál</v>
      </c>
      <c r="C16" s="732" t="str">
        <f>CONCATENATE('Vizsgaszerv adatai'!B77," szakértő")</f>
        <v>szóbeli szakértő</v>
      </c>
      <c r="D16" s="732"/>
      <c r="E16" s="5"/>
      <c r="F16" s="5"/>
      <c r="G16" s="5"/>
      <c r="H16" s="5"/>
      <c r="I16" s="5"/>
    </row>
    <row r="17" spans="1:9" s="134" customFormat="1" ht="12.95" customHeight="1" x14ac:dyDescent="0.25">
      <c r="A17" s="5"/>
      <c r="B17" s="270" t="str">
        <f>IF('Vizsgaszerv adatai'!C79=0,"",'Vizsgaszerv adatai'!C79)</f>
        <v/>
      </c>
      <c r="C17" s="732" t="str">
        <f>CONCATENATE('Vizsgaszerv adatai'!B79," szakértő")</f>
        <v>szóbeli szakértő</v>
      </c>
      <c r="D17" s="732"/>
      <c r="E17" s="5"/>
      <c r="F17" s="5"/>
      <c r="G17" s="5"/>
      <c r="H17" s="5"/>
      <c r="I17" s="5"/>
    </row>
    <row r="18" spans="1:9" s="134" customFormat="1" ht="12.95" customHeight="1" x14ac:dyDescent="0.25">
      <c r="A18" s="5"/>
      <c r="B18" s="270" t="str">
        <f>IF('Vizsgaszerv adatai'!C81=0,"",'Vizsgaszerv adatai'!C81)</f>
        <v/>
      </c>
      <c r="C18" s="732" t="str">
        <f>CONCATENATE('Vizsgaszerv adatai'!B81," szakértő")</f>
        <v>szóbeli szakértő</v>
      </c>
      <c r="D18" s="732"/>
      <c r="E18" s="5"/>
      <c r="F18" s="5"/>
      <c r="G18" s="5"/>
      <c r="H18" s="5"/>
      <c r="I18" s="5"/>
    </row>
    <row r="19" spans="1:9" s="134" customFormat="1" ht="12.95" customHeight="1" x14ac:dyDescent="0.25">
      <c r="A19" s="5"/>
      <c r="B19" s="270" t="str">
        <f>IF('Vizsgaszerv adatai'!C83=0,"",'Vizsgaszerv adatai'!C83)</f>
        <v/>
      </c>
      <c r="C19" s="732" t="str">
        <f>CONCATENATE('Vizsgaszerv adatai'!B83," szakértő")</f>
        <v>szóbeli szakértő</v>
      </c>
      <c r="D19" s="732"/>
      <c r="E19" s="5"/>
      <c r="F19" s="5"/>
      <c r="G19" s="5"/>
      <c r="H19" s="5"/>
      <c r="I19" s="5"/>
    </row>
    <row r="20" spans="1:9" s="134" customFormat="1" ht="12.95" customHeight="1" x14ac:dyDescent="0.25">
      <c r="A20" s="5"/>
      <c r="B20" s="270" t="str">
        <f>IF('Vizsgaszerv adatai'!C85=0,"",'Vizsgaszerv adatai'!C85)</f>
        <v/>
      </c>
      <c r="C20" s="732" t="str">
        <f>CONCATENATE('Vizsgaszerv adatai'!B85," szakértő")</f>
        <v>szóbeli szakértő</v>
      </c>
      <c r="D20" s="732"/>
      <c r="E20" s="5"/>
      <c r="F20" s="5"/>
      <c r="G20" s="5"/>
      <c r="H20" s="5"/>
      <c r="I20" s="5"/>
    </row>
    <row r="21" spans="1:9" s="134" customFormat="1" ht="12.95" customHeight="1" x14ac:dyDescent="0.25">
      <c r="A21" s="5"/>
      <c r="B21" s="270" t="str">
        <f>IF('Vizsgaszerv adatai'!C87=0,"",'Vizsgaszerv adatai'!C87)</f>
        <v>Tóth István</v>
      </c>
      <c r="C21" s="732" t="str">
        <f>CONCATENATE('Vizsgaszerv adatai'!B87," szakértő")</f>
        <v>gyakorlat szakértő</v>
      </c>
      <c r="D21" s="732"/>
      <c r="E21" s="5"/>
      <c r="F21" s="5"/>
      <c r="G21" s="5"/>
      <c r="H21" s="5"/>
      <c r="I21" s="5"/>
    </row>
    <row r="22" spans="1:9" s="134" customFormat="1" ht="12.95" customHeight="1" x14ac:dyDescent="0.25">
      <c r="A22" s="5"/>
      <c r="B22" s="270" t="str">
        <f>IF('Vizsgaszerv adatai'!C89=0,"",'Vizsgaszerv adatai'!C89)</f>
        <v/>
      </c>
      <c r="C22" s="732" t="str">
        <f>CONCATENATE('Vizsgaszerv adatai'!B89," szakértő")</f>
        <v>gyakorlat szakértő</v>
      </c>
      <c r="D22" s="732"/>
      <c r="E22" s="5"/>
      <c r="F22" s="5"/>
      <c r="G22" s="5"/>
      <c r="H22" s="5"/>
      <c r="I22" s="5"/>
    </row>
    <row r="23" spans="1:9" s="134" customFormat="1" ht="12.95" customHeight="1" x14ac:dyDescent="0.25">
      <c r="A23" s="5"/>
      <c r="B23" s="270" t="str">
        <f>IF('Vizsgaszerv adatai'!C91=0,"",'Vizsgaszerv adatai'!C91)</f>
        <v/>
      </c>
      <c r="C23" s="732" t="str">
        <f>CONCATENATE('Vizsgaszerv adatai'!B91," szakértő")</f>
        <v>gyakorlat szakértő</v>
      </c>
      <c r="D23" s="732"/>
      <c r="E23" s="5"/>
      <c r="F23" s="5"/>
      <c r="G23" s="5"/>
      <c r="H23" s="5"/>
      <c r="I23" s="5"/>
    </row>
    <row r="24" spans="1:9" s="134" customFormat="1" ht="12.95" customHeight="1" x14ac:dyDescent="0.25">
      <c r="A24" s="5"/>
      <c r="B24" s="270" t="str">
        <f>IF('Vizsgaszerv adatai'!C93=0,"",'Vizsgaszerv adatai'!C93)</f>
        <v/>
      </c>
      <c r="C24" s="732" t="str">
        <f>CONCATENATE('Vizsgaszerv adatai'!B93," szakértő")</f>
        <v>gyakorlat szakértő</v>
      </c>
      <c r="D24" s="732"/>
      <c r="E24" s="5"/>
      <c r="F24" s="5"/>
      <c r="G24" s="5"/>
      <c r="H24" s="5"/>
      <c r="I24" s="5"/>
    </row>
    <row r="25" spans="1:9" s="134" customFormat="1" ht="12.95" customHeight="1" x14ac:dyDescent="0.25">
      <c r="A25" s="5"/>
      <c r="B25" s="270" t="str">
        <f>IF('Vizsgaszerv adatai'!C95=0,"",'Vizsgaszerv adatai'!C95)</f>
        <v/>
      </c>
      <c r="C25" s="732" t="str">
        <f>CONCATENATE('Vizsgaszerv adatai'!B95," szakértő")</f>
        <v>gyakorlat szakértő</v>
      </c>
      <c r="D25" s="732"/>
      <c r="E25" s="5"/>
      <c r="F25" s="5"/>
      <c r="G25" s="5"/>
      <c r="H25" s="5"/>
      <c r="I25" s="5"/>
    </row>
    <row r="26" spans="1:9" s="134" customFormat="1" ht="12.95" customHeight="1" x14ac:dyDescent="0.25">
      <c r="A26" s="5"/>
      <c r="B26" s="270" t="str">
        <f>IF('Vizsgaszerv adatai'!C98=0,"",'Vizsgaszerv adatai'!C98)</f>
        <v>Németh Ágota</v>
      </c>
      <c r="C26" s="732" t="str">
        <f>CONCATENATE('Vizsgaszerv adatai'!B98," szakértő")</f>
        <v>írásbeli szakértő</v>
      </c>
      <c r="D26" s="732"/>
      <c r="E26" s="5"/>
      <c r="F26" s="5"/>
      <c r="G26" s="5"/>
      <c r="H26" s="5"/>
      <c r="I26" s="5"/>
    </row>
    <row r="27" spans="1:9" s="134" customFormat="1" ht="12.95" customHeight="1" x14ac:dyDescent="0.25">
      <c r="A27" s="5"/>
      <c r="B27" s="270" t="str">
        <f>IF('Vizsgaszerv adatai'!C99=0,"",'Vizsgaszerv adatai'!C99)</f>
        <v/>
      </c>
      <c r="C27" s="732" t="str">
        <f>CONCATENATE('Vizsgaszerv adatai'!B99," szakértő")</f>
        <v>írásbeli szakértő</v>
      </c>
      <c r="D27" s="732"/>
      <c r="E27" s="5"/>
      <c r="F27" s="5"/>
      <c r="G27" s="5"/>
      <c r="H27" s="5"/>
      <c r="I27" s="5"/>
    </row>
    <row r="28" spans="1:9" s="134" customFormat="1" ht="12.95" customHeight="1" x14ac:dyDescent="0.25">
      <c r="A28" s="5"/>
      <c r="B28" s="270" t="str">
        <f>IF('Vizsgaszerv adatai'!C100=0,"",'Vizsgaszerv adatai'!C100)</f>
        <v/>
      </c>
      <c r="C28" s="732" t="str">
        <f>CONCATENATE('Vizsgaszerv adatai'!B100," szakértő")</f>
        <v>írásbeli szakértő</v>
      </c>
      <c r="D28" s="732"/>
      <c r="E28" s="5"/>
      <c r="F28" s="5"/>
      <c r="G28" s="5"/>
      <c r="H28" s="5"/>
      <c r="I28" s="5"/>
    </row>
    <row r="29" spans="1:9" s="134" customFormat="1" ht="12.95" customHeight="1" x14ac:dyDescent="0.25">
      <c r="A29" s="5"/>
      <c r="B29" s="270" t="str">
        <f>IF('Vizsgaszerv adatai'!C101=0,"",'Vizsgaszerv adatai'!C101)</f>
        <v/>
      </c>
      <c r="C29" s="732" t="str">
        <f>CONCATENATE('Vizsgaszerv adatai'!B101," szakértő")</f>
        <v>írásbeli szakértő</v>
      </c>
      <c r="D29" s="732"/>
      <c r="E29" s="5"/>
      <c r="F29" s="5"/>
      <c r="G29" s="5"/>
      <c r="H29" s="5"/>
      <c r="I29" s="5"/>
    </row>
    <row r="30" spans="1:9" s="134" customFormat="1" ht="12.95" customHeight="1" x14ac:dyDescent="0.25">
      <c r="A30" s="5"/>
      <c r="B30" s="270"/>
      <c r="C30" s="314"/>
      <c r="D30" s="314"/>
      <c r="E30" s="5"/>
      <c r="F30" s="5"/>
      <c r="G30" s="5"/>
      <c r="H30" s="5"/>
      <c r="I30" s="5"/>
    </row>
    <row r="31" spans="1:9" s="134" customFormat="1" ht="12.95" customHeight="1" x14ac:dyDescent="0.25">
      <c r="A31" s="5"/>
      <c r="B31" s="270"/>
      <c r="C31" s="314"/>
      <c r="D31" s="314"/>
      <c r="E31" s="5"/>
      <c r="F31" s="5"/>
      <c r="G31" s="5"/>
      <c r="H31" s="5"/>
      <c r="I31" s="5"/>
    </row>
    <row r="32" spans="1:9" s="134" customFormat="1" ht="12.95" customHeight="1" x14ac:dyDescent="0.25">
      <c r="A32" s="5"/>
      <c r="B32" s="270"/>
      <c r="C32" s="314"/>
      <c r="D32" s="314"/>
      <c r="E32" s="5"/>
      <c r="F32" s="5"/>
      <c r="G32" s="5"/>
      <c r="H32" s="5"/>
      <c r="I32" s="5"/>
    </row>
    <row r="33" spans="1:9" s="134" customFormat="1" ht="11.1" customHeight="1" x14ac:dyDescent="0.2">
      <c r="B33" s="272"/>
      <c r="C33" s="307"/>
      <c r="D33" s="307"/>
    </row>
    <row r="34" spans="1:9" s="134" customFormat="1" ht="15.75" customHeight="1" x14ac:dyDescent="0.2">
      <c r="A34" s="835" t="s">
        <v>7790</v>
      </c>
      <c r="B34" s="835"/>
      <c r="C34" s="307"/>
      <c r="D34" s="307"/>
    </row>
    <row r="35" spans="1:9" s="134" customFormat="1" ht="58.5" customHeight="1" x14ac:dyDescent="0.2">
      <c r="A35" s="834" t="s">
        <v>7799</v>
      </c>
      <c r="B35" s="834"/>
      <c r="C35" s="834"/>
      <c r="D35" s="834"/>
      <c r="E35" s="834"/>
      <c r="F35" s="834"/>
      <c r="G35" s="834"/>
      <c r="H35" s="834"/>
      <c r="I35" s="834"/>
    </row>
    <row r="36" spans="1:9" s="134" customFormat="1" ht="45" customHeight="1" x14ac:dyDescent="0.2">
      <c r="A36" s="834" t="s">
        <v>7797</v>
      </c>
      <c r="B36" s="834"/>
      <c r="C36" s="834"/>
      <c r="D36" s="834"/>
      <c r="E36" s="834"/>
      <c r="F36" s="834"/>
      <c r="G36" s="834"/>
      <c r="H36" s="834"/>
      <c r="I36" s="834"/>
    </row>
    <row r="37" spans="1:9" s="134" customFormat="1" ht="35.25" customHeight="1" x14ac:dyDescent="0.2">
      <c r="A37" s="834" t="s">
        <v>7804</v>
      </c>
      <c r="B37" s="834"/>
      <c r="C37" s="834"/>
      <c r="D37" s="834"/>
      <c r="E37" s="834"/>
      <c r="F37" s="834"/>
      <c r="G37" s="834"/>
      <c r="H37" s="834"/>
      <c r="I37" s="834"/>
    </row>
    <row r="38" spans="1:9" s="134" customFormat="1" ht="35.25" customHeight="1" x14ac:dyDescent="0.2">
      <c r="A38" s="836" t="s">
        <v>7811</v>
      </c>
      <c r="B38" s="836"/>
      <c r="C38" s="836"/>
      <c r="D38" s="836"/>
      <c r="E38" s="836"/>
      <c r="F38" s="836"/>
      <c r="G38" s="836"/>
      <c r="H38" s="836"/>
      <c r="I38" s="836"/>
    </row>
    <row r="39" spans="1:9" s="134" customFormat="1" ht="15.75" customHeight="1" x14ac:dyDescent="0.2">
      <c r="B39" s="272"/>
      <c r="C39" s="307"/>
      <c r="D39" s="307"/>
    </row>
    <row r="40" spans="1:9" s="134" customFormat="1" ht="15.75" customHeight="1" x14ac:dyDescent="0.2">
      <c r="A40" s="835" t="s">
        <v>7801</v>
      </c>
      <c r="B40" s="835"/>
      <c r="C40" s="835"/>
      <c r="D40" s="835"/>
      <c r="E40" s="835"/>
      <c r="F40" s="835"/>
    </row>
    <row r="41" spans="1:9" s="134" customFormat="1" ht="30" customHeight="1" x14ac:dyDescent="0.2">
      <c r="A41" s="834" t="s">
        <v>7802</v>
      </c>
      <c r="B41" s="834"/>
      <c r="C41" s="834"/>
      <c r="D41" s="834"/>
      <c r="E41" s="834"/>
      <c r="F41" s="834"/>
      <c r="G41" s="834"/>
      <c r="H41" s="834"/>
      <c r="I41" s="834"/>
    </row>
    <row r="42" spans="1:9" s="134" customFormat="1" ht="15.75" customHeight="1" x14ac:dyDescent="0.2">
      <c r="B42" s="272"/>
      <c r="C42" s="307"/>
      <c r="D42" s="307"/>
    </row>
    <row r="43" spans="1:9" s="134" customFormat="1" ht="15.75" customHeight="1" x14ac:dyDescent="0.2">
      <c r="A43" s="809" t="s">
        <v>7798</v>
      </c>
      <c r="B43" s="809"/>
      <c r="C43" s="307"/>
      <c r="D43" s="307"/>
    </row>
    <row r="44" spans="1:9" s="134" customFormat="1" ht="15.75" customHeight="1" x14ac:dyDescent="0.2">
      <c r="A44" s="309"/>
      <c r="B44" s="309"/>
      <c r="C44" s="307"/>
      <c r="D44" s="307"/>
    </row>
    <row r="45" spans="1:9" s="134" customFormat="1" ht="30.75" customHeight="1" x14ac:dyDescent="0.2">
      <c r="A45" s="731" t="s">
        <v>7788</v>
      </c>
      <c r="B45" s="731"/>
      <c r="C45" s="731"/>
      <c r="D45" s="731"/>
      <c r="E45" s="731"/>
      <c r="F45" s="731"/>
      <c r="G45" s="731"/>
      <c r="H45" s="731"/>
      <c r="I45" s="731"/>
    </row>
    <row r="46" spans="1:9" s="134" customFormat="1" ht="15.75" customHeight="1" x14ac:dyDescent="0.2">
      <c r="B46" s="272"/>
      <c r="C46" s="307"/>
      <c r="D46" s="307"/>
    </row>
    <row r="47" spans="1:9" s="134" customFormat="1" ht="15.75" customHeight="1" x14ac:dyDescent="0.25">
      <c r="A47" s="732" t="s">
        <v>7789</v>
      </c>
      <c r="B47" s="732"/>
      <c r="C47" s="307"/>
      <c r="D47" s="307"/>
    </row>
    <row r="48" spans="1:9" s="134" customFormat="1" ht="15.75" customHeight="1" x14ac:dyDescent="0.2">
      <c r="B48" s="272" t="str">
        <f>B11</f>
        <v>Ál Péter</v>
      </c>
      <c r="C48" s="307" t="str">
        <f>C11</f>
        <v>vb. elnöke</v>
      </c>
      <c r="D48" s="307"/>
    </row>
    <row r="49" spans="2:4" s="134" customFormat="1" ht="15.75" customHeight="1" x14ac:dyDescent="0.2">
      <c r="B49" s="272" t="str">
        <f t="shared" ref="B49:C49" si="0">B12</f>
        <v>Kő Pál</v>
      </c>
      <c r="C49" s="307" t="str">
        <f t="shared" si="0"/>
        <v>vb. tagja</v>
      </c>
      <c r="D49" s="307"/>
    </row>
    <row r="50" spans="2:4" s="134" customFormat="1" ht="15.75" customHeight="1" x14ac:dyDescent="0.2">
      <c r="B50" s="272" t="str">
        <f t="shared" ref="B50:C50" si="1">B13</f>
        <v>Ács Éva</v>
      </c>
      <c r="C50" s="307" t="str">
        <f t="shared" si="1"/>
        <v>vb. tagja</v>
      </c>
      <c r="D50" s="307"/>
    </row>
    <row r="51" spans="2:4" s="134" customFormat="1" ht="15.75" customHeight="1" x14ac:dyDescent="0.2">
      <c r="B51" s="272" t="str">
        <f t="shared" ref="B51:C51" si="2">B14</f>
        <v>Nagy Anikó</v>
      </c>
      <c r="C51" s="307" t="str">
        <f t="shared" si="2"/>
        <v>vb. tagja</v>
      </c>
      <c r="D51" s="307"/>
    </row>
    <row r="52" spans="2:4" s="134" customFormat="1" ht="15.75" customHeight="1" x14ac:dyDescent="0.2">
      <c r="B52" s="272" t="str">
        <f t="shared" ref="B52:C52" si="3">B15</f>
        <v>Szél Evelin</v>
      </c>
      <c r="C52" s="307" t="str">
        <f t="shared" si="3"/>
        <v>jegyző</v>
      </c>
      <c r="D52" s="307"/>
    </row>
    <row r="53" spans="2:4" s="134" customFormat="1" ht="15.75" customHeight="1" x14ac:dyDescent="0.2">
      <c r="B53" s="272" t="str">
        <f t="shared" ref="B53:C53" si="4">B16</f>
        <v>Papp Pál</v>
      </c>
      <c r="C53" s="307" t="str">
        <f t="shared" si="4"/>
        <v>szóbeli szakértő</v>
      </c>
      <c r="D53" s="307"/>
    </row>
    <row r="54" spans="2:4" s="134" customFormat="1" ht="15.75" customHeight="1" x14ac:dyDescent="0.2">
      <c r="B54" s="272" t="str">
        <f t="shared" ref="B54:C54" si="5">B17</f>
        <v/>
      </c>
      <c r="C54" s="307" t="str">
        <f t="shared" si="5"/>
        <v>szóbeli szakértő</v>
      </c>
      <c r="D54" s="307"/>
    </row>
    <row r="55" spans="2:4" s="134" customFormat="1" ht="15.75" customHeight="1" x14ac:dyDescent="0.2">
      <c r="B55" s="272" t="str">
        <f t="shared" ref="B55:C55" si="6">B18</f>
        <v/>
      </c>
      <c r="C55" s="307" t="str">
        <f t="shared" si="6"/>
        <v>szóbeli szakértő</v>
      </c>
      <c r="D55" s="307"/>
    </row>
    <row r="56" spans="2:4" s="134" customFormat="1" ht="15.75" customHeight="1" x14ac:dyDescent="0.2">
      <c r="B56" s="272" t="str">
        <f t="shared" ref="B56:C56" si="7">B19</f>
        <v/>
      </c>
      <c r="C56" s="307" t="str">
        <f t="shared" si="7"/>
        <v>szóbeli szakértő</v>
      </c>
      <c r="D56" s="307"/>
    </row>
    <row r="57" spans="2:4" s="134" customFormat="1" ht="15.75" customHeight="1" x14ac:dyDescent="0.2">
      <c r="B57" s="272" t="str">
        <f t="shared" ref="B57:C57" si="8">B20</f>
        <v/>
      </c>
      <c r="C57" s="307" t="str">
        <f t="shared" si="8"/>
        <v>szóbeli szakértő</v>
      </c>
      <c r="D57" s="307"/>
    </row>
    <row r="58" spans="2:4" s="134" customFormat="1" ht="15.75" customHeight="1" x14ac:dyDescent="0.2">
      <c r="B58" s="272" t="str">
        <f t="shared" ref="B58:C58" si="9">B21</f>
        <v>Tóth István</v>
      </c>
      <c r="C58" s="307" t="str">
        <f t="shared" si="9"/>
        <v>gyakorlat szakértő</v>
      </c>
      <c r="D58" s="307"/>
    </row>
    <row r="59" spans="2:4" s="134" customFormat="1" ht="15.75" customHeight="1" x14ac:dyDescent="0.2">
      <c r="B59" s="272" t="str">
        <f t="shared" ref="B59:C59" si="10">B22</f>
        <v/>
      </c>
      <c r="C59" s="307" t="str">
        <f t="shared" si="10"/>
        <v>gyakorlat szakértő</v>
      </c>
      <c r="D59" s="307"/>
    </row>
    <row r="60" spans="2:4" s="134" customFormat="1" ht="15.75" customHeight="1" x14ac:dyDescent="0.2">
      <c r="B60" s="272" t="str">
        <f t="shared" ref="B60:C60" si="11">B23</f>
        <v/>
      </c>
      <c r="C60" s="307" t="str">
        <f t="shared" si="11"/>
        <v>gyakorlat szakértő</v>
      </c>
      <c r="D60" s="307"/>
    </row>
    <row r="61" spans="2:4" s="134" customFormat="1" ht="15.75" customHeight="1" x14ac:dyDescent="0.2">
      <c r="B61" s="272" t="str">
        <f t="shared" ref="B61:C61" si="12">B24</f>
        <v/>
      </c>
      <c r="C61" s="307" t="str">
        <f t="shared" si="12"/>
        <v>gyakorlat szakértő</v>
      </c>
      <c r="D61" s="307"/>
    </row>
    <row r="62" spans="2:4" s="134" customFormat="1" ht="15.75" customHeight="1" x14ac:dyDescent="0.2">
      <c r="B62" s="272" t="str">
        <f t="shared" ref="B62:C62" si="13">B25</f>
        <v/>
      </c>
      <c r="C62" s="307" t="str">
        <f t="shared" si="13"/>
        <v>gyakorlat szakértő</v>
      </c>
      <c r="D62" s="307"/>
    </row>
    <row r="63" spans="2:4" s="134" customFormat="1" ht="15.75" customHeight="1" x14ac:dyDescent="0.2">
      <c r="B63" s="272" t="str">
        <f t="shared" ref="B63:C63" si="14">B26</f>
        <v>Németh Ágota</v>
      </c>
      <c r="C63" s="307" t="str">
        <f t="shared" si="14"/>
        <v>írásbeli szakértő</v>
      </c>
      <c r="D63" s="307"/>
    </row>
    <row r="64" spans="2:4" s="134" customFormat="1" ht="15.75" customHeight="1" x14ac:dyDescent="0.2">
      <c r="B64" s="272" t="str">
        <f t="shared" ref="B64:C66" si="15">B27</f>
        <v/>
      </c>
      <c r="C64" s="307" t="str">
        <f t="shared" si="15"/>
        <v>írásbeli szakértő</v>
      </c>
      <c r="D64" s="307"/>
    </row>
    <row r="65" spans="1:9" s="134" customFormat="1" ht="15.75" customHeight="1" x14ac:dyDescent="0.2">
      <c r="B65" s="272" t="str">
        <f t="shared" si="15"/>
        <v/>
      </c>
      <c r="C65" s="307" t="str">
        <f t="shared" si="15"/>
        <v>írásbeli szakértő</v>
      </c>
      <c r="D65" s="307"/>
    </row>
    <row r="66" spans="1:9" s="134" customFormat="1" ht="15.75" customHeight="1" x14ac:dyDescent="0.2">
      <c r="B66" s="272" t="str">
        <f t="shared" si="15"/>
        <v/>
      </c>
      <c r="C66" s="307" t="str">
        <f t="shared" si="15"/>
        <v>írásbeli szakértő</v>
      </c>
      <c r="D66" s="307"/>
    </row>
    <row r="67" spans="1:9" s="134" customFormat="1" ht="12.95" customHeight="1" x14ac:dyDescent="0.25">
      <c r="A67" s="5"/>
      <c r="B67" s="270"/>
      <c r="C67" s="314"/>
      <c r="D67" s="314"/>
      <c r="E67" s="5"/>
      <c r="F67" s="5"/>
      <c r="G67" s="5"/>
      <c r="H67" s="5"/>
      <c r="I67" s="5"/>
    </row>
    <row r="68" spans="1:9" s="134" customFormat="1" ht="12.95" customHeight="1" x14ac:dyDescent="0.25">
      <c r="A68" s="5"/>
      <c r="B68" s="270"/>
      <c r="C68" s="314"/>
      <c r="D68" s="314"/>
      <c r="E68" s="5"/>
      <c r="F68" s="5"/>
      <c r="G68" s="5"/>
      <c r="H68" s="5"/>
      <c r="I68" s="5"/>
    </row>
    <row r="69" spans="1:9" s="134" customFormat="1" ht="12.95" customHeight="1" x14ac:dyDescent="0.25">
      <c r="A69" s="5"/>
      <c r="B69" s="270"/>
      <c r="C69" s="314"/>
      <c r="D69" s="314"/>
      <c r="E69" s="5"/>
      <c r="F69" s="5"/>
      <c r="G69" s="5"/>
      <c r="H69" s="5"/>
      <c r="I69" s="5"/>
    </row>
    <row r="70" spans="1:9" s="134" customFormat="1" ht="15.75" customHeight="1" x14ac:dyDescent="0.2">
      <c r="B70" s="272"/>
      <c r="C70" s="307"/>
      <c r="D70" s="307"/>
    </row>
    <row r="71" spans="1:9" s="134" customFormat="1" ht="15.75" customHeight="1" x14ac:dyDescent="0.2">
      <c r="A71" s="835" t="s">
        <v>7790</v>
      </c>
      <c r="B71" s="835"/>
      <c r="C71" s="315"/>
      <c r="D71" s="315"/>
    </row>
    <row r="72" spans="1:9" s="134" customFormat="1" ht="33.75" customHeight="1" x14ac:dyDescent="0.2">
      <c r="A72" s="834" t="s">
        <v>7800</v>
      </c>
      <c r="B72" s="834"/>
      <c r="C72" s="834"/>
      <c r="D72" s="834"/>
      <c r="E72" s="834"/>
      <c r="F72" s="834"/>
      <c r="G72" s="834"/>
      <c r="H72" s="834"/>
      <c r="I72" s="834"/>
    </row>
    <row r="73" spans="1:9" s="134" customFormat="1" ht="33.75" customHeight="1" x14ac:dyDescent="0.2">
      <c r="A73" s="834" t="s">
        <v>7803</v>
      </c>
      <c r="B73" s="834"/>
      <c r="C73" s="834"/>
      <c r="D73" s="834"/>
      <c r="E73" s="834"/>
      <c r="F73" s="834"/>
      <c r="G73" s="834"/>
      <c r="H73" s="834"/>
      <c r="I73" s="834"/>
    </row>
    <row r="74" spans="1:9" s="134" customFormat="1" ht="33.75" customHeight="1" x14ac:dyDescent="0.2">
      <c r="A74" s="837" t="s">
        <v>7812</v>
      </c>
      <c r="B74" s="837"/>
      <c r="C74" s="837"/>
      <c r="D74" s="837"/>
      <c r="E74" s="837"/>
      <c r="F74" s="837"/>
      <c r="G74" s="837"/>
      <c r="H74" s="837"/>
      <c r="I74" s="837"/>
    </row>
    <row r="75" spans="1:9" s="134" customFormat="1" ht="15.75" customHeight="1" x14ac:dyDescent="0.2">
      <c r="B75" s="272"/>
      <c r="C75" s="315"/>
      <c r="D75" s="315"/>
    </row>
    <row r="76" spans="1:9" s="134" customFormat="1" ht="15.75" customHeight="1" x14ac:dyDescent="0.2">
      <c r="A76" s="809" t="s">
        <v>7805</v>
      </c>
      <c r="B76" s="809"/>
      <c r="C76" s="315"/>
      <c r="D76" s="315"/>
    </row>
    <row r="77" spans="1:9" s="134" customFormat="1" ht="15.75" customHeight="1" x14ac:dyDescent="0.2">
      <c r="B77" s="272"/>
      <c r="C77" s="315"/>
      <c r="D77" s="315"/>
    </row>
    <row r="78" spans="1:9" s="134" customFormat="1" ht="31.5" customHeight="1" x14ac:dyDescent="0.2">
      <c r="A78" s="731" t="s">
        <v>7788</v>
      </c>
      <c r="B78" s="731"/>
      <c r="C78" s="731"/>
      <c r="D78" s="731"/>
      <c r="E78" s="731"/>
      <c r="F78" s="731"/>
      <c r="G78" s="731"/>
      <c r="H78" s="731"/>
      <c r="I78" s="731"/>
    </row>
    <row r="79" spans="1:9" s="134" customFormat="1" ht="15.75" customHeight="1" x14ac:dyDescent="0.2">
      <c r="B79" s="272"/>
      <c r="C79" s="315"/>
      <c r="D79" s="315"/>
    </row>
    <row r="80" spans="1:9" s="134" customFormat="1" ht="15.75" customHeight="1" x14ac:dyDescent="0.25">
      <c r="A80" s="732" t="s">
        <v>7789</v>
      </c>
      <c r="B80" s="732"/>
      <c r="C80" s="315"/>
      <c r="D80" s="315"/>
    </row>
    <row r="81" spans="2:4" s="134" customFormat="1" ht="15.75" customHeight="1" x14ac:dyDescent="0.2">
      <c r="B81" s="272" t="str">
        <f>B11</f>
        <v>Ál Péter</v>
      </c>
      <c r="C81" s="315" t="str">
        <f>C11</f>
        <v>vb. elnöke</v>
      </c>
      <c r="D81" s="315"/>
    </row>
    <row r="82" spans="2:4" s="134" customFormat="1" ht="15.75" customHeight="1" x14ac:dyDescent="0.2">
      <c r="B82" s="272" t="str">
        <f t="shared" ref="B82:C82" si="16">B12</f>
        <v>Kő Pál</v>
      </c>
      <c r="C82" s="315" t="str">
        <f t="shared" si="16"/>
        <v>vb. tagja</v>
      </c>
      <c r="D82" s="315"/>
    </row>
    <row r="83" spans="2:4" s="134" customFormat="1" ht="15.75" customHeight="1" x14ac:dyDescent="0.2">
      <c r="B83" s="272" t="str">
        <f t="shared" ref="B83:C83" si="17">B13</f>
        <v>Ács Éva</v>
      </c>
      <c r="C83" s="315" t="str">
        <f t="shared" si="17"/>
        <v>vb. tagja</v>
      </c>
      <c r="D83" s="315"/>
    </row>
    <row r="84" spans="2:4" s="134" customFormat="1" ht="15.75" customHeight="1" x14ac:dyDescent="0.2">
      <c r="B84" s="272" t="str">
        <f t="shared" ref="B84:C84" si="18">B14</f>
        <v>Nagy Anikó</v>
      </c>
      <c r="C84" s="315" t="str">
        <f t="shared" si="18"/>
        <v>vb. tagja</v>
      </c>
      <c r="D84" s="315"/>
    </row>
    <row r="85" spans="2:4" s="134" customFormat="1" ht="15.75" customHeight="1" x14ac:dyDescent="0.2">
      <c r="B85" s="272" t="str">
        <f t="shared" ref="B85:C85" si="19">B15</f>
        <v>Szél Evelin</v>
      </c>
      <c r="C85" s="315" t="str">
        <f t="shared" si="19"/>
        <v>jegyző</v>
      </c>
      <c r="D85" s="315"/>
    </row>
    <row r="86" spans="2:4" s="134" customFormat="1" ht="15.75" customHeight="1" x14ac:dyDescent="0.2">
      <c r="B86" s="272" t="str">
        <f t="shared" ref="B86:C86" si="20">B16</f>
        <v>Papp Pál</v>
      </c>
      <c r="C86" s="315" t="str">
        <f t="shared" si="20"/>
        <v>szóbeli szakértő</v>
      </c>
      <c r="D86" s="315"/>
    </row>
    <row r="87" spans="2:4" s="134" customFormat="1" ht="15.75" customHeight="1" x14ac:dyDescent="0.2">
      <c r="B87" s="272" t="str">
        <f t="shared" ref="B87:C87" si="21">B17</f>
        <v/>
      </c>
      <c r="C87" s="315" t="str">
        <f t="shared" si="21"/>
        <v>szóbeli szakértő</v>
      </c>
      <c r="D87" s="315"/>
    </row>
    <row r="88" spans="2:4" s="134" customFormat="1" ht="15.75" customHeight="1" x14ac:dyDescent="0.2">
      <c r="B88" s="272" t="str">
        <f t="shared" ref="B88:C88" si="22">B18</f>
        <v/>
      </c>
      <c r="C88" s="315" t="str">
        <f t="shared" si="22"/>
        <v>szóbeli szakértő</v>
      </c>
      <c r="D88" s="315"/>
    </row>
    <row r="89" spans="2:4" s="134" customFormat="1" ht="15.75" customHeight="1" x14ac:dyDescent="0.2">
      <c r="B89" s="272" t="str">
        <f t="shared" ref="B89:C89" si="23">B19</f>
        <v/>
      </c>
      <c r="C89" s="315" t="str">
        <f t="shared" si="23"/>
        <v>szóbeli szakértő</v>
      </c>
      <c r="D89" s="315"/>
    </row>
    <row r="90" spans="2:4" s="134" customFormat="1" ht="15.75" customHeight="1" x14ac:dyDescent="0.2">
      <c r="B90" s="272" t="str">
        <f t="shared" ref="B90:C90" si="24">B20</f>
        <v/>
      </c>
      <c r="C90" s="315" t="str">
        <f t="shared" si="24"/>
        <v>szóbeli szakértő</v>
      </c>
      <c r="D90" s="315"/>
    </row>
    <row r="91" spans="2:4" s="134" customFormat="1" ht="15.75" customHeight="1" x14ac:dyDescent="0.2">
      <c r="B91" s="272" t="str">
        <f t="shared" ref="B91:C91" si="25">B21</f>
        <v>Tóth István</v>
      </c>
      <c r="C91" s="315" t="str">
        <f t="shared" si="25"/>
        <v>gyakorlat szakértő</v>
      </c>
      <c r="D91" s="315"/>
    </row>
    <row r="92" spans="2:4" s="134" customFormat="1" ht="15.75" customHeight="1" x14ac:dyDescent="0.2">
      <c r="B92" s="272" t="str">
        <f t="shared" ref="B92:C92" si="26">B22</f>
        <v/>
      </c>
      <c r="C92" s="315" t="str">
        <f t="shared" si="26"/>
        <v>gyakorlat szakértő</v>
      </c>
      <c r="D92" s="315"/>
    </row>
    <row r="93" spans="2:4" s="134" customFormat="1" ht="15.75" customHeight="1" x14ac:dyDescent="0.2">
      <c r="B93" s="272" t="str">
        <f t="shared" ref="B93:C93" si="27">B23</f>
        <v/>
      </c>
      <c r="C93" s="315" t="str">
        <f t="shared" si="27"/>
        <v>gyakorlat szakértő</v>
      </c>
      <c r="D93" s="315"/>
    </row>
    <row r="94" spans="2:4" s="134" customFormat="1" ht="15.75" customHeight="1" x14ac:dyDescent="0.2">
      <c r="B94" s="272" t="str">
        <f t="shared" ref="B94:C94" si="28">B24</f>
        <v/>
      </c>
      <c r="C94" s="315" t="str">
        <f t="shared" si="28"/>
        <v>gyakorlat szakértő</v>
      </c>
      <c r="D94" s="315"/>
    </row>
    <row r="95" spans="2:4" s="134" customFormat="1" ht="15.75" customHeight="1" x14ac:dyDescent="0.2">
      <c r="B95" s="272" t="str">
        <f>B25</f>
        <v/>
      </c>
      <c r="C95" s="315" t="str">
        <f>C25</f>
        <v>gyakorlat szakértő</v>
      </c>
      <c r="D95" s="315"/>
    </row>
    <row r="96" spans="2:4" s="134" customFormat="1" ht="15.75" customHeight="1" x14ac:dyDescent="0.2">
      <c r="B96" s="272" t="str">
        <f t="shared" ref="B96:C96" si="29">B26</f>
        <v>Németh Ágota</v>
      </c>
      <c r="C96" s="315" t="str">
        <f t="shared" si="29"/>
        <v>írásbeli szakértő</v>
      </c>
      <c r="D96" s="315"/>
    </row>
    <row r="97" spans="1:9" s="134" customFormat="1" ht="15.75" customHeight="1" x14ac:dyDescent="0.2">
      <c r="B97" s="272" t="str">
        <f t="shared" ref="B97:C97" si="30">B27</f>
        <v/>
      </c>
      <c r="C97" s="315" t="str">
        <f t="shared" si="30"/>
        <v>írásbeli szakértő</v>
      </c>
      <c r="D97" s="315"/>
    </row>
    <row r="98" spans="1:9" s="134" customFormat="1" ht="15.75" customHeight="1" x14ac:dyDescent="0.2">
      <c r="B98" s="272" t="str">
        <f t="shared" ref="B98:C98" si="31">B28</f>
        <v/>
      </c>
      <c r="C98" s="315" t="str">
        <f t="shared" si="31"/>
        <v>írásbeli szakértő</v>
      </c>
      <c r="D98" s="315"/>
    </row>
    <row r="99" spans="1:9" s="134" customFormat="1" ht="15.75" customHeight="1" x14ac:dyDescent="0.2">
      <c r="B99" s="272" t="str">
        <f t="shared" ref="B99:C99" si="32">B29</f>
        <v/>
      </c>
      <c r="C99" s="315" t="str">
        <f t="shared" si="32"/>
        <v>írásbeli szakértő</v>
      </c>
      <c r="D99" s="315"/>
    </row>
    <row r="100" spans="1:9" s="134" customFormat="1" ht="15.75" customHeight="1" x14ac:dyDescent="0.25">
      <c r="B100" s="270"/>
      <c r="C100" s="314"/>
      <c r="D100" s="315"/>
    </row>
    <row r="101" spans="1:9" s="134" customFormat="1" ht="15.75" customHeight="1" x14ac:dyDescent="0.25">
      <c r="B101" s="270"/>
      <c r="C101" s="314"/>
      <c r="D101" s="315"/>
    </row>
    <row r="102" spans="1:9" s="134" customFormat="1" ht="15.75" customHeight="1" x14ac:dyDescent="0.25">
      <c r="B102" s="270"/>
      <c r="C102" s="314"/>
      <c r="D102" s="315"/>
    </row>
    <row r="103" spans="1:9" s="134" customFormat="1" ht="15.75" customHeight="1" x14ac:dyDescent="0.2">
      <c r="B103" s="272"/>
      <c r="C103" s="315"/>
      <c r="D103" s="315"/>
    </row>
    <row r="104" spans="1:9" s="134" customFormat="1" ht="15.75" customHeight="1" x14ac:dyDescent="0.2">
      <c r="A104" s="835" t="s">
        <v>7790</v>
      </c>
      <c r="B104" s="835"/>
      <c r="C104" s="315"/>
      <c r="D104" s="315"/>
    </row>
    <row r="105" spans="1:9" s="134" customFormat="1" ht="33" customHeight="1" x14ac:dyDescent="0.2">
      <c r="A105" s="834" t="s">
        <v>7806</v>
      </c>
      <c r="B105" s="834"/>
      <c r="C105" s="834"/>
      <c r="D105" s="834"/>
      <c r="E105" s="834"/>
      <c r="F105" s="834"/>
      <c r="G105" s="834"/>
      <c r="H105" s="834"/>
      <c r="I105" s="834"/>
    </row>
    <row r="106" spans="1:9" s="134" customFormat="1" ht="30" customHeight="1" x14ac:dyDescent="0.2">
      <c r="A106" s="834" t="s">
        <v>7807</v>
      </c>
      <c r="B106" s="834"/>
      <c r="C106" s="834"/>
      <c r="D106" s="834"/>
      <c r="E106" s="834"/>
      <c r="F106" s="834"/>
      <c r="G106" s="834"/>
      <c r="H106" s="834"/>
      <c r="I106" s="834"/>
    </row>
    <row r="107" spans="1:9" s="134" customFormat="1" ht="31.5" customHeight="1" x14ac:dyDescent="0.2">
      <c r="A107" s="834" t="s">
        <v>7808</v>
      </c>
      <c r="B107" s="834"/>
      <c r="C107" s="834"/>
      <c r="D107" s="834"/>
      <c r="E107" s="834"/>
      <c r="F107" s="834"/>
      <c r="G107" s="834"/>
      <c r="H107" s="834"/>
      <c r="I107" s="834"/>
    </row>
    <row r="108" spans="1:9" s="134" customFormat="1" ht="28.5" customHeight="1" x14ac:dyDescent="0.2">
      <c r="A108" s="834" t="s">
        <v>7809</v>
      </c>
      <c r="B108" s="834"/>
      <c r="C108" s="834"/>
      <c r="D108" s="834"/>
      <c r="E108" s="834"/>
      <c r="F108" s="834"/>
      <c r="G108" s="834"/>
      <c r="H108" s="834"/>
      <c r="I108" s="834"/>
    </row>
    <row r="109" spans="1:9" s="134" customFormat="1" ht="28.5" customHeight="1" x14ac:dyDescent="0.2">
      <c r="A109" s="834" t="s">
        <v>7810</v>
      </c>
      <c r="B109" s="834"/>
      <c r="C109" s="834"/>
      <c r="D109" s="834"/>
      <c r="E109" s="834"/>
      <c r="F109" s="834"/>
      <c r="G109" s="834"/>
      <c r="H109" s="834"/>
      <c r="I109" s="834"/>
    </row>
    <row r="110" spans="1:9" s="134" customFormat="1" ht="35.25" customHeight="1" x14ac:dyDescent="0.2">
      <c r="A110" s="834" t="s">
        <v>7811</v>
      </c>
      <c r="B110" s="834"/>
      <c r="C110" s="834"/>
      <c r="D110" s="834"/>
      <c r="E110" s="834"/>
      <c r="F110" s="834"/>
      <c r="G110" s="834"/>
      <c r="H110" s="834"/>
      <c r="I110" s="834"/>
    </row>
    <row r="111" spans="1:9" s="134" customFormat="1" ht="15.75" customHeight="1" x14ac:dyDescent="0.2">
      <c r="A111" s="834"/>
      <c r="B111" s="834"/>
      <c r="C111" s="834"/>
      <c r="D111" s="834"/>
      <c r="E111" s="834"/>
      <c r="F111" s="834"/>
      <c r="G111" s="834"/>
      <c r="H111" s="834"/>
      <c r="I111" s="834"/>
    </row>
    <row r="112" spans="1:9" s="134" customFormat="1" ht="15.75" customHeight="1" x14ac:dyDescent="0.2">
      <c r="B112" s="272"/>
      <c r="C112" s="315"/>
      <c r="D112" s="315"/>
    </row>
    <row r="113" spans="1:9" s="134" customFormat="1" ht="15.75" customHeight="1" x14ac:dyDescent="0.2">
      <c r="B113" s="272"/>
      <c r="C113" s="315"/>
      <c r="D113" s="315"/>
    </row>
    <row r="114" spans="1:9" s="134" customFormat="1" ht="15.75" customHeight="1" x14ac:dyDescent="0.2">
      <c r="B114" s="272"/>
      <c r="C114" s="315"/>
      <c r="D114" s="315"/>
    </row>
    <row r="115" spans="1:9" s="134" customFormat="1" ht="15.75" customHeight="1" x14ac:dyDescent="0.2">
      <c r="B115" s="272"/>
      <c r="C115" s="307"/>
      <c r="D115" s="307"/>
    </row>
    <row r="116" spans="1:9" ht="15.75" customHeight="1" thickBot="1" x14ac:dyDescent="0.3"/>
    <row r="117" spans="1:9" ht="26.25" customHeight="1" thickBot="1" x14ac:dyDescent="0.3">
      <c r="A117" s="709" t="s">
        <v>7775</v>
      </c>
      <c r="B117" s="710"/>
      <c r="C117" s="711"/>
      <c r="D117" s="711"/>
      <c r="E117" s="711"/>
      <c r="F117" s="711"/>
      <c r="G117" s="711"/>
      <c r="H117" s="711"/>
      <c r="I117" s="712"/>
    </row>
    <row r="118" spans="1:9" ht="15.75" thickBot="1" x14ac:dyDescent="0.3">
      <c r="A118" s="134"/>
      <c r="B118" s="134"/>
      <c r="C118" s="134"/>
      <c r="D118" s="134"/>
      <c r="E118" s="134"/>
      <c r="F118" s="134"/>
      <c r="G118" s="134"/>
      <c r="H118" s="134"/>
      <c r="I118" s="134"/>
    </row>
    <row r="119" spans="1:9" x14ac:dyDescent="0.25">
      <c r="A119" s="273"/>
      <c r="B119" s="274"/>
      <c r="C119" s="274"/>
      <c r="D119" s="274"/>
      <c r="E119" s="274"/>
      <c r="F119" s="274"/>
      <c r="G119" s="274"/>
      <c r="H119" s="274"/>
      <c r="I119" s="275"/>
    </row>
    <row r="120" spans="1:9" x14ac:dyDescent="0.25">
      <c r="A120" s="276"/>
      <c r="B120" s="277" t="str">
        <f>CONCATENATE("Dátum:  ",'Vizsgaszerv adatai'!C23)</f>
        <v>Dátum:  2017. május 12.</v>
      </c>
      <c r="C120" s="277"/>
      <c r="D120" s="277"/>
      <c r="E120" s="277"/>
      <c r="F120" s="277"/>
      <c r="G120" s="277"/>
      <c r="H120" s="277"/>
      <c r="I120" s="278"/>
    </row>
    <row r="121" spans="1:9" ht="24" customHeight="1" x14ac:dyDescent="0.25">
      <c r="A121" s="276"/>
      <c r="B121" s="277"/>
      <c r="C121" s="277"/>
      <c r="D121" s="277"/>
      <c r="E121" s="277"/>
      <c r="F121" s="277"/>
      <c r="G121" s="277"/>
      <c r="H121" s="277"/>
      <c r="I121" s="278"/>
    </row>
    <row r="122" spans="1:9" x14ac:dyDescent="0.25">
      <c r="A122" s="703" t="str">
        <f>'Vizsgaszerv adatai'!C66</f>
        <v>Ál Péter</v>
      </c>
      <c r="B122" s="704"/>
      <c r="C122" s="704" t="str">
        <f>'Vizsgaszerv adatai'!C68</f>
        <v>Kő Pál</v>
      </c>
      <c r="D122" s="704"/>
      <c r="E122" s="704"/>
      <c r="F122" s="704" t="str">
        <f>'Vizsgaszerv adatai'!C70</f>
        <v>Ács Éva</v>
      </c>
      <c r="G122" s="704"/>
      <c r="H122" s="704" t="str">
        <f>'Vizsgaszerv adatai'!C72</f>
        <v>Nagy Anikó</v>
      </c>
      <c r="I122" s="705"/>
    </row>
    <row r="123" spans="1:9" x14ac:dyDescent="0.25">
      <c r="A123" s="703" t="str">
        <f>'Vizsgaszerv adatai'!B66</f>
        <v>vb. elnöke</v>
      </c>
      <c r="B123" s="704"/>
      <c r="C123" s="704" t="str">
        <f>'Vizsgaszerv adatai'!B68</f>
        <v>vb. tagja</v>
      </c>
      <c r="D123" s="704"/>
      <c r="E123" s="704"/>
      <c r="F123" s="704" t="str">
        <f>'Vizsgaszerv adatai'!B70</f>
        <v>vb. tagja</v>
      </c>
      <c r="G123" s="704"/>
      <c r="H123" s="704" t="str">
        <f>'Vizsgaszerv adatai'!B72</f>
        <v>vb. tagja</v>
      </c>
      <c r="I123" s="705"/>
    </row>
    <row r="124" spans="1:9" ht="15.75" thickBot="1" x14ac:dyDescent="0.3">
      <c r="A124" s="279"/>
      <c r="B124" s="280"/>
      <c r="C124" s="280"/>
      <c r="D124" s="280"/>
      <c r="E124" s="280"/>
      <c r="F124" s="280"/>
      <c r="G124" s="280"/>
      <c r="H124" s="280"/>
      <c r="I124" s="281"/>
    </row>
    <row r="125" spans="1:9" ht="15.75" thickBot="1" x14ac:dyDescent="0.3"/>
    <row r="126" spans="1:9" x14ac:dyDescent="0.25">
      <c r="A126" s="282" t="s">
        <v>7813</v>
      </c>
      <c r="B126" s="283"/>
      <c r="C126" s="283"/>
      <c r="D126" s="283"/>
      <c r="E126" s="283"/>
      <c r="F126" s="283"/>
      <c r="G126" s="283"/>
      <c r="H126" s="283"/>
      <c r="I126" s="284"/>
    </row>
    <row r="127" spans="1:9" x14ac:dyDescent="0.25">
      <c r="A127" s="285"/>
      <c r="B127" s="286"/>
      <c r="C127" s="286"/>
      <c r="D127" s="286"/>
      <c r="E127" s="286"/>
      <c r="F127" s="286"/>
      <c r="G127" s="286"/>
      <c r="H127" s="286"/>
      <c r="I127" s="75"/>
    </row>
    <row r="128" spans="1:9" x14ac:dyDescent="0.25">
      <c r="A128" s="285"/>
      <c r="B128" s="286"/>
      <c r="C128" s="286"/>
      <c r="D128" s="286"/>
      <c r="E128" s="286"/>
      <c r="F128" s="286"/>
      <c r="G128" s="286"/>
      <c r="H128" s="286"/>
      <c r="I128" s="75"/>
    </row>
    <row r="129" spans="1:9" x14ac:dyDescent="0.25">
      <c r="A129" s="703" t="str">
        <f>'Vizsgaszerv adatai'!C74</f>
        <v>Szél Evelin</v>
      </c>
      <c r="B129" s="704"/>
      <c r="C129" s="704" t="str">
        <f>IF('Vizsgaszerv adatai'!C77="","",'Vizsgaszerv adatai'!C77)</f>
        <v>Papp Pál</v>
      </c>
      <c r="D129" s="704"/>
      <c r="E129" s="704"/>
      <c r="F129" s="704" t="str">
        <f>IF('Vizsgaszerv adatai'!C79="","",'Vizsgaszerv adatai'!C79)</f>
        <v/>
      </c>
      <c r="G129" s="704"/>
      <c r="H129" s="704" t="str">
        <f>IF('Vizsgaszerv adatai'!C81="","",'Vizsgaszerv adatai'!C81)</f>
        <v/>
      </c>
      <c r="I129" s="705"/>
    </row>
    <row r="130" spans="1:9" x14ac:dyDescent="0.25">
      <c r="A130" s="703" t="s">
        <v>7495</v>
      </c>
      <c r="B130" s="704"/>
      <c r="C130" s="704" t="str">
        <f>IF('Vizsgaszerv adatai'!C77="","","szóbeli szakértő")</f>
        <v>szóbeli szakértő</v>
      </c>
      <c r="D130" s="704"/>
      <c r="E130" s="704"/>
      <c r="F130" s="704" t="str">
        <f>IF('Vizsgaszerv adatai'!C79="","","szóbeli szakértő")</f>
        <v/>
      </c>
      <c r="G130" s="704"/>
      <c r="H130" s="704" t="str">
        <f>IF('Vizsgaszerv adatai'!C81="","","szóbeli szakértő")</f>
        <v/>
      </c>
      <c r="I130" s="705"/>
    </row>
    <row r="131" spans="1:9" x14ac:dyDescent="0.25">
      <c r="A131" s="703"/>
      <c r="B131" s="704"/>
      <c r="C131" s="704"/>
      <c r="D131" s="704"/>
      <c r="E131" s="704"/>
      <c r="F131" s="704"/>
      <c r="G131" s="704"/>
      <c r="H131" s="704"/>
      <c r="I131" s="705"/>
    </row>
    <row r="132" spans="1:9" x14ac:dyDescent="0.25">
      <c r="A132" s="703"/>
      <c r="B132" s="704"/>
      <c r="C132" s="704"/>
      <c r="D132" s="704"/>
      <c r="E132" s="704"/>
      <c r="F132" s="704"/>
      <c r="G132" s="704"/>
      <c r="H132" s="704"/>
      <c r="I132" s="705"/>
    </row>
    <row r="133" spans="1:9" x14ac:dyDescent="0.25">
      <c r="A133" s="703" t="str">
        <f>IF('Vizsgaszerv adatai'!C83="","",'Vizsgaszerv adatai'!C83)</f>
        <v/>
      </c>
      <c r="B133" s="704"/>
      <c r="C133" s="704" t="str">
        <f>IF('Vizsgaszerv adatai'!C85="","",'Vizsgaszerv adatai'!C85)</f>
        <v/>
      </c>
      <c r="D133" s="704"/>
      <c r="E133" s="704"/>
      <c r="F133" s="704" t="str">
        <f>IF('Vizsgaszerv adatai'!C87="","",'Vizsgaszerv adatai'!C87)</f>
        <v>Tóth István</v>
      </c>
      <c r="G133" s="704"/>
      <c r="H133" s="704" t="str">
        <f>IF('Vizsgaszerv adatai'!C89="","",'Vizsgaszerv adatai'!C89)</f>
        <v/>
      </c>
      <c r="I133" s="705"/>
    </row>
    <row r="134" spans="1:9" x14ac:dyDescent="0.25">
      <c r="A134" s="703" t="str">
        <f>IF('Vizsgaszerv adatai'!C83="","","szóbeli szakértő")</f>
        <v/>
      </c>
      <c r="B134" s="704"/>
      <c r="C134" s="704" t="str">
        <f>IF('Vizsgaszerv adatai'!C85="","","szóbeli szakértő")</f>
        <v/>
      </c>
      <c r="D134" s="704"/>
      <c r="E134" s="704"/>
      <c r="F134" s="704" t="str">
        <f>IF('Vizsgaszerv adatai'!C87="","","gyakorlati szakértő")</f>
        <v>gyakorlati szakértő</v>
      </c>
      <c r="G134" s="704"/>
      <c r="H134" s="704" t="str">
        <f>IF('Vizsgaszerv adatai'!C89="","","gyakorlati szakértő")</f>
        <v/>
      </c>
      <c r="I134" s="705"/>
    </row>
    <row r="135" spans="1:9" x14ac:dyDescent="0.25">
      <c r="A135" s="703"/>
      <c r="B135" s="704"/>
      <c r="C135" s="704"/>
      <c r="D135" s="704"/>
      <c r="E135" s="704"/>
      <c r="F135" s="704"/>
      <c r="G135" s="704"/>
      <c r="H135" s="704"/>
      <c r="I135" s="705"/>
    </row>
    <row r="136" spans="1:9" x14ac:dyDescent="0.25">
      <c r="A136" s="703"/>
      <c r="B136" s="704"/>
      <c r="C136" s="704"/>
      <c r="D136" s="704"/>
      <c r="E136" s="704"/>
      <c r="F136" s="704"/>
      <c r="G136" s="704"/>
      <c r="H136" s="704"/>
      <c r="I136" s="705"/>
    </row>
    <row r="137" spans="1:9" x14ac:dyDescent="0.25">
      <c r="A137" s="703" t="str">
        <f>IF('Vizsgaszerv adatai'!C91="","",'Vizsgaszerv adatai'!C91)</f>
        <v/>
      </c>
      <c r="B137" s="704"/>
      <c r="C137" s="704" t="str">
        <f>IF('Vizsgaszerv adatai'!C93="","",'Vizsgaszerv adatai'!C93)</f>
        <v/>
      </c>
      <c r="D137" s="704"/>
      <c r="E137" s="704"/>
      <c r="F137" s="704" t="str">
        <f>IF('Vizsgaszerv adatai'!C95="","",'Vizsgaszerv adatai'!C95)</f>
        <v/>
      </c>
      <c r="G137" s="704"/>
      <c r="H137" s="704" t="str">
        <f>IF('Vizsgaszerv adatai'!C98="","",'Vizsgaszerv adatai'!C98)</f>
        <v>Németh Ágota</v>
      </c>
      <c r="I137" s="705"/>
    </row>
    <row r="138" spans="1:9" x14ac:dyDescent="0.25">
      <c r="A138" s="703" t="str">
        <f>IF('Vizsgaszerv adatai'!C91="","","gyakorlati szakértő")</f>
        <v/>
      </c>
      <c r="B138" s="704"/>
      <c r="C138" s="704" t="str">
        <f>IF('Vizsgaszerv adatai'!C93="","","gyakorlati szakértő")</f>
        <v/>
      </c>
      <c r="D138" s="704"/>
      <c r="E138" s="704"/>
      <c r="F138" s="704" t="str">
        <f>IF('Vizsgaszerv adatai'!C95="","","gyakorlati szakértő")</f>
        <v/>
      </c>
      <c r="G138" s="704"/>
      <c r="H138" s="704" t="str">
        <f>IF('Vizsgaszerv adatai'!C98="","","írásbeli szakértő")</f>
        <v>írásbeli szakértő</v>
      </c>
      <c r="I138" s="705"/>
    </row>
    <row r="139" spans="1:9" x14ac:dyDescent="0.25">
      <c r="A139" s="703"/>
      <c r="B139" s="704"/>
      <c r="C139" s="704"/>
      <c r="D139" s="704"/>
      <c r="E139" s="704"/>
      <c r="F139" s="704"/>
      <c r="G139" s="704"/>
      <c r="H139" s="704"/>
      <c r="I139" s="705"/>
    </row>
    <row r="140" spans="1:9" x14ac:dyDescent="0.25">
      <c r="A140" s="703"/>
      <c r="B140" s="704"/>
      <c r="C140" s="704"/>
      <c r="D140" s="704"/>
      <c r="E140" s="704"/>
      <c r="F140" s="704"/>
      <c r="G140" s="704"/>
      <c r="H140" s="704"/>
      <c r="I140" s="705"/>
    </row>
    <row r="141" spans="1:9" x14ac:dyDescent="0.25">
      <c r="A141" s="703" t="str">
        <f>IF('Vizsgaszerv adatai'!C99="","",'Vizsgaszerv adatai'!C99)</f>
        <v/>
      </c>
      <c r="B141" s="704"/>
      <c r="C141" s="704" t="str">
        <f>IF('Vizsgaszerv adatai'!C100="","",'Vizsgaszerv adatai'!C100)</f>
        <v/>
      </c>
      <c r="D141" s="704"/>
      <c r="E141" s="704"/>
      <c r="F141" s="704" t="str">
        <f>IF('Vizsgaszerv adatai'!C101="","",'Vizsgaszerv adatai'!C101)</f>
        <v/>
      </c>
      <c r="G141" s="704"/>
      <c r="H141" s="704"/>
      <c r="I141" s="705"/>
    </row>
    <row r="142" spans="1:9" x14ac:dyDescent="0.25">
      <c r="A142" s="703" t="str">
        <f>IF('Vizsgaszerv adatai'!C99="","","írásbeli szakértő")</f>
        <v/>
      </c>
      <c r="B142" s="704"/>
      <c r="C142" s="704" t="str">
        <f>IF('Vizsgaszerv adatai'!C100="","","írásbeli szakértő")</f>
        <v/>
      </c>
      <c r="D142" s="704"/>
      <c r="E142" s="704"/>
      <c r="F142" s="704" t="str">
        <f>IF('Vizsgaszerv adatai'!C101="","","írásbeli szakértő")</f>
        <v/>
      </c>
      <c r="G142" s="704"/>
      <c r="H142" s="704"/>
      <c r="I142" s="705"/>
    </row>
    <row r="143" spans="1:9" ht="15.75" thickBot="1" x14ac:dyDescent="0.3">
      <c r="A143" s="706"/>
      <c r="B143" s="707"/>
      <c r="C143" s="707"/>
      <c r="D143" s="707"/>
      <c r="E143" s="707"/>
      <c r="F143" s="707"/>
      <c r="G143" s="707"/>
      <c r="H143" s="707"/>
      <c r="I143" s="708"/>
    </row>
    <row r="1000" spans="1:27" x14ac:dyDescent="0.25">
      <c r="A1000" s="457" t="s">
        <v>7841</v>
      </c>
      <c r="AA1000" s="457" t="s">
        <v>7840</v>
      </c>
    </row>
  </sheetData>
  <mergeCells count="118">
    <mergeCell ref="A143:B143"/>
    <mergeCell ref="C143:E143"/>
    <mergeCell ref="F143:G143"/>
    <mergeCell ref="H143:I143"/>
    <mergeCell ref="A6:B6"/>
    <mergeCell ref="A8:B8"/>
    <mergeCell ref="C8:I8"/>
    <mergeCell ref="A34:B34"/>
    <mergeCell ref="A35:I35"/>
    <mergeCell ref="A141:B141"/>
    <mergeCell ref="C141:E141"/>
    <mergeCell ref="F141:G141"/>
    <mergeCell ref="H141:I141"/>
    <mergeCell ref="A142:B142"/>
    <mergeCell ref="C142:E142"/>
    <mergeCell ref="F142:G142"/>
    <mergeCell ref="H142:I142"/>
    <mergeCell ref="A139:B139"/>
    <mergeCell ref="C139:E139"/>
    <mergeCell ref="F139:G139"/>
    <mergeCell ref="H139:I139"/>
    <mergeCell ref="A140:B140"/>
    <mergeCell ref="C140:E140"/>
    <mergeCell ref="F140:G140"/>
    <mergeCell ref="H140:I140"/>
    <mergeCell ref="A136:B136"/>
    <mergeCell ref="C136:E136"/>
    <mergeCell ref="F136:G136"/>
    <mergeCell ref="H136:I136"/>
    <mergeCell ref="A137:B137"/>
    <mergeCell ref="C137:E137"/>
    <mergeCell ref="F137:G137"/>
    <mergeCell ref="H137:I137"/>
    <mergeCell ref="A138:B138"/>
    <mergeCell ref="C138:E138"/>
    <mergeCell ref="F138:G138"/>
    <mergeCell ref="H138:I138"/>
    <mergeCell ref="A133:B133"/>
    <mergeCell ref="C133:E133"/>
    <mergeCell ref="F133:G133"/>
    <mergeCell ref="H133:I133"/>
    <mergeCell ref="A134:B134"/>
    <mergeCell ref="C134:E134"/>
    <mergeCell ref="F134:G134"/>
    <mergeCell ref="H134:I134"/>
    <mergeCell ref="A135:B135"/>
    <mergeCell ref="C135:E135"/>
    <mergeCell ref="F135:G135"/>
    <mergeCell ref="H135:I135"/>
    <mergeCell ref="A130:B130"/>
    <mergeCell ref="C130:E130"/>
    <mergeCell ref="F130:G130"/>
    <mergeCell ref="H130:I130"/>
    <mergeCell ref="A131:B131"/>
    <mergeCell ref="C131:E131"/>
    <mergeCell ref="F131:G131"/>
    <mergeCell ref="H131:I131"/>
    <mergeCell ref="A132:B132"/>
    <mergeCell ref="C132:E132"/>
    <mergeCell ref="F132:G132"/>
    <mergeCell ref="H132:I132"/>
    <mergeCell ref="A122:B122"/>
    <mergeCell ref="C122:E122"/>
    <mergeCell ref="F122:G122"/>
    <mergeCell ref="H122:I122"/>
    <mergeCell ref="A123:B123"/>
    <mergeCell ref="C123:E123"/>
    <mergeCell ref="F123:G123"/>
    <mergeCell ref="H123:I123"/>
    <mergeCell ref="A129:B129"/>
    <mergeCell ref="C129:E129"/>
    <mergeCell ref="F129:G129"/>
    <mergeCell ref="H129:I129"/>
    <mergeCell ref="C29:D29"/>
    <mergeCell ref="C23:D23"/>
    <mergeCell ref="C24:D24"/>
    <mergeCell ref="C25:D25"/>
    <mergeCell ref="C26:D26"/>
    <mergeCell ref="C27:D27"/>
    <mergeCell ref="C28:D28"/>
    <mergeCell ref="A117:B117"/>
    <mergeCell ref="C117:I117"/>
    <mergeCell ref="A36:I36"/>
    <mergeCell ref="A37:I37"/>
    <mergeCell ref="A43:B43"/>
    <mergeCell ref="A45:B45"/>
    <mergeCell ref="C45:I45"/>
    <mergeCell ref="A47:B47"/>
    <mergeCell ref="A71:B71"/>
    <mergeCell ref="A72:I72"/>
    <mergeCell ref="A73:I73"/>
    <mergeCell ref="A40:F40"/>
    <mergeCell ref="A41:I41"/>
    <mergeCell ref="A111:I111"/>
    <mergeCell ref="A109:I109"/>
    <mergeCell ref="A38:I38"/>
    <mergeCell ref="A74:I74"/>
    <mergeCell ref="C22:D22"/>
    <mergeCell ref="A10:B10"/>
    <mergeCell ref="C16:D16"/>
    <mergeCell ref="B2:I2"/>
    <mergeCell ref="A4:B4"/>
    <mergeCell ref="C4:I4"/>
    <mergeCell ref="C17:D17"/>
    <mergeCell ref="C18:D18"/>
    <mergeCell ref="C19:D19"/>
    <mergeCell ref="C20:D20"/>
    <mergeCell ref="C21:D21"/>
    <mergeCell ref="A105:I105"/>
    <mergeCell ref="A106:I106"/>
    <mergeCell ref="A107:I107"/>
    <mergeCell ref="A108:I108"/>
    <mergeCell ref="A110:I110"/>
    <mergeCell ref="A76:B76"/>
    <mergeCell ref="A78:B78"/>
    <mergeCell ref="C78:I78"/>
    <mergeCell ref="A80:B80"/>
    <mergeCell ref="A104:B104"/>
  </mergeCells>
  <conditionalFormatting sqref="C117:I117">
    <cfRule type="cellIs" dxfId="20" priority="7" operator="equal">
      <formula>0</formula>
    </cfRule>
  </conditionalFormatting>
  <conditionalFormatting sqref="C8:I8">
    <cfRule type="cellIs" dxfId="19" priority="6" operator="equal">
      <formula>0</formula>
    </cfRule>
  </conditionalFormatting>
  <conditionalFormatting sqref="C45:I45">
    <cfRule type="cellIs" dxfId="18" priority="5" operator="equal">
      <formula>0</formula>
    </cfRule>
  </conditionalFormatting>
  <conditionalFormatting sqref="B30:C32">
    <cfRule type="cellIs" dxfId="17" priority="4" operator="equal">
      <formula>0</formula>
    </cfRule>
  </conditionalFormatting>
  <conditionalFormatting sqref="B67:C69">
    <cfRule type="cellIs" dxfId="16" priority="3" operator="equal">
      <formula>0</formula>
    </cfRule>
  </conditionalFormatting>
  <conditionalFormatting sqref="C78:I78">
    <cfRule type="cellIs" dxfId="15" priority="2" operator="equal">
      <formula>0</formula>
    </cfRule>
  </conditionalFormatting>
  <conditionalFormatting sqref="B100:C102">
    <cfRule type="cellIs" dxfId="14" priority="1" operator="equal">
      <formula>0</formula>
    </cfRule>
  </conditionalFormatting>
  <pageMargins left="0.39370078740157483" right="0.39370078740157483" top="0.74803149606299213" bottom="0.39370078740157483" header="0.31496062992125984" footer="0.31496062992125984"/>
  <pageSetup paperSize="9" orientation="landscape" blackAndWhite="1" r:id="rId1"/>
  <headerFooter>
    <oddHeader>&amp;C&amp;"Times New Roman,Normál"VIZSGAJEGYZŐKÖNYV</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883"/>
  <sheetViews>
    <sheetView topLeftCell="A2" zoomScaleNormal="100" workbookViewId="0">
      <selection activeCell="K4" sqref="K4"/>
    </sheetView>
  </sheetViews>
  <sheetFormatPr defaultRowHeight="15" x14ac:dyDescent="0.25"/>
  <cols>
    <col min="1" max="9" width="9.140625" style="5" customWidth="1"/>
    <col min="10" max="16384" width="9.140625" style="5"/>
  </cols>
  <sheetData>
    <row r="1" spans="1:10" ht="9.75" hidden="1" customHeight="1" x14ac:dyDescent="0.25"/>
    <row r="2" spans="1:10" ht="71.25" customHeight="1" x14ac:dyDescent="0.25">
      <c r="A2" s="843" t="str">
        <f>CONCATENATE('Vizsgaszerv adatai'!C9," (",'Vizsgaszerv adatai'!C11,")")</f>
        <v>Herman Ottó Intézet Nonprofit KFT. (1223, Budapest, Park u. 2.)</v>
      </c>
      <c r="B2" s="843"/>
      <c r="C2" s="843"/>
      <c r="D2" s="843"/>
      <c r="F2" s="844" t="s">
        <v>8610</v>
      </c>
      <c r="G2" s="844"/>
      <c r="H2" s="198">
        <f>'Vizsgaszerv adatai'!D64</f>
        <v>74057</v>
      </c>
      <c r="I2" s="101"/>
    </row>
    <row r="3" spans="1:10" ht="21" customHeight="1" x14ac:dyDescent="0.25"/>
    <row r="4" spans="1:10" ht="44.25" customHeight="1" x14ac:dyDescent="0.25">
      <c r="A4" s="842" t="s">
        <v>8600</v>
      </c>
      <c r="B4" s="842"/>
      <c r="C4" s="842"/>
      <c r="D4" s="842"/>
      <c r="E4" s="842"/>
      <c r="F4" s="842"/>
      <c r="G4" s="842"/>
      <c r="H4" s="842"/>
      <c r="I4" s="842"/>
      <c r="J4" s="580"/>
    </row>
    <row r="5" spans="1:10" ht="30" customHeight="1" x14ac:dyDescent="0.25">
      <c r="A5" s="696" t="s">
        <v>8601</v>
      </c>
      <c r="B5" s="696"/>
      <c r="C5" s="696"/>
      <c r="D5" s="696"/>
      <c r="E5" s="696"/>
      <c r="F5" s="696"/>
      <c r="G5" s="696"/>
      <c r="H5" s="696"/>
      <c r="I5" s="696"/>
      <c r="J5" s="28"/>
    </row>
    <row r="6" spans="1:10" ht="34.5" customHeight="1" x14ac:dyDescent="0.25">
      <c r="A6" s="843" t="s">
        <v>8602</v>
      </c>
      <c r="B6" s="843"/>
      <c r="C6" s="843"/>
      <c r="D6" s="843"/>
      <c r="E6" s="843"/>
      <c r="F6" s="843"/>
      <c r="G6" s="843"/>
      <c r="H6" s="843"/>
      <c r="I6" s="843"/>
      <c r="J6" s="31"/>
    </row>
    <row r="7" spans="1:10" ht="15.6" customHeight="1" x14ac:dyDescent="0.25">
      <c r="A7" s="553"/>
      <c r="B7" s="553"/>
      <c r="C7" s="553"/>
      <c r="D7" s="553"/>
      <c r="E7" s="553"/>
      <c r="F7" s="553"/>
      <c r="G7" s="553"/>
      <c r="H7" s="553"/>
      <c r="I7" s="553"/>
    </row>
    <row r="8" spans="1:10" ht="15.6" customHeight="1" x14ac:dyDescent="0.25">
      <c r="A8" s="578"/>
      <c r="B8" s="578"/>
      <c r="C8" s="553"/>
      <c r="D8" s="553"/>
      <c r="E8" s="553"/>
      <c r="F8" s="553"/>
      <c r="G8" s="553"/>
      <c r="H8" s="553"/>
      <c r="I8" s="553"/>
    </row>
    <row r="9" spans="1:10" ht="78" customHeight="1" x14ac:dyDescent="0.25">
      <c r="A9" s="841" t="str">
        <f>CONCATENATE("A lebonyolításra kerülő (",'Vizsgaszerv adatai'!C129,") ",'Szakképesítés adatai'!C5," OKJ számú ",'Szakképesítés adatai'!C3," szakmai vizsga vizsgabizottsága ezúton nyilatkozik arról, hogy a személyi és a tárgyi feltételek megfelelnek a jogszabályi előírásoknak.")</f>
        <v>A lebonyolításra kerülő (2017. június 12.) 31 621 02 OKJ számú Aranykalászos gazda szakmai vizsga vizsgabizottsága ezúton nyilatkozik arról, hogy a személyi és a tárgyi feltételek megfelelnek a jogszabályi előírásoknak.</v>
      </c>
      <c r="B9" s="841"/>
      <c r="C9" s="841"/>
      <c r="D9" s="841"/>
      <c r="E9" s="841"/>
      <c r="F9" s="841"/>
      <c r="G9" s="841"/>
      <c r="H9" s="841"/>
      <c r="I9" s="841"/>
    </row>
    <row r="10" spans="1:10" s="134" customFormat="1" ht="23.25" customHeight="1" x14ac:dyDescent="0.2">
      <c r="B10" s="272"/>
      <c r="C10" s="552"/>
      <c r="D10" s="552"/>
    </row>
    <row r="11" spans="1:10" s="134" customFormat="1" ht="24" customHeight="1" x14ac:dyDescent="0.2">
      <c r="A11" s="31" t="s">
        <v>8603</v>
      </c>
      <c r="B11" s="731" t="str">
        <f>CONCATENATE('Vizsgaszerv adatai'!C131,", ",'Vizsgaszerv adatai'!C129)</f>
        <v>Budapest, 2017. június 12.</v>
      </c>
      <c r="C11" s="731"/>
      <c r="D11" s="731"/>
    </row>
    <row r="12" spans="1:10" x14ac:dyDescent="0.25">
      <c r="A12" s="134"/>
      <c r="B12" s="134"/>
      <c r="C12" s="134"/>
      <c r="D12" s="134"/>
      <c r="E12" s="134"/>
      <c r="F12" s="134"/>
      <c r="G12" s="134"/>
      <c r="H12" s="134"/>
      <c r="I12" s="134"/>
    </row>
    <row r="13" spans="1:10" x14ac:dyDescent="0.25">
      <c r="A13" s="277"/>
      <c r="B13" s="277"/>
      <c r="C13" s="277"/>
      <c r="D13" s="277"/>
      <c r="E13" s="277"/>
      <c r="F13" s="277"/>
      <c r="G13" s="277"/>
      <c r="H13" s="277"/>
      <c r="I13" s="277"/>
    </row>
    <row r="14" spans="1:10" x14ac:dyDescent="0.25">
      <c r="A14" s="579"/>
      <c r="B14" s="579"/>
      <c r="C14" s="579"/>
      <c r="D14" s="579"/>
      <c r="E14" s="579"/>
      <c r="F14" s="579"/>
      <c r="G14" s="579"/>
      <c r="H14" s="579"/>
      <c r="I14" s="579"/>
    </row>
    <row r="15" spans="1:10" x14ac:dyDescent="0.25">
      <c r="A15" s="579"/>
      <c r="B15" s="579"/>
      <c r="C15" s="579"/>
      <c r="D15" s="579"/>
      <c r="E15" s="579"/>
      <c r="F15" s="579"/>
      <c r="G15" s="579"/>
      <c r="H15" s="579"/>
      <c r="I15" s="579"/>
    </row>
    <row r="16" spans="1:10" x14ac:dyDescent="0.25">
      <c r="A16" s="579"/>
      <c r="B16" s="704" t="s">
        <v>8604</v>
      </c>
      <c r="C16" s="704"/>
      <c r="D16" s="704"/>
      <c r="E16" s="579"/>
      <c r="F16" s="704" t="s">
        <v>8605</v>
      </c>
      <c r="G16" s="704"/>
      <c r="H16" s="704"/>
      <c r="I16" s="579"/>
    </row>
    <row r="17" spans="1:9" x14ac:dyDescent="0.25">
      <c r="A17" s="579"/>
      <c r="B17" s="838" t="str">
        <f>'Vizsgaszerv adatai'!C66</f>
        <v>Ál Péter</v>
      </c>
      <c r="C17" s="838"/>
      <c r="D17" s="838"/>
      <c r="E17" s="579"/>
      <c r="F17" s="838" t="str">
        <f>'Vizsgaszerv adatai'!C68</f>
        <v>Kő Pál</v>
      </c>
      <c r="G17" s="838"/>
      <c r="H17" s="838"/>
      <c r="I17" s="579"/>
    </row>
    <row r="18" spans="1:9" x14ac:dyDescent="0.25">
      <c r="A18" s="579"/>
      <c r="B18" s="704"/>
      <c r="C18" s="704"/>
      <c r="D18" s="704"/>
      <c r="E18" s="579"/>
      <c r="F18" s="704"/>
      <c r="G18" s="704"/>
      <c r="H18" s="704"/>
      <c r="I18" s="579"/>
    </row>
    <row r="19" spans="1:9" x14ac:dyDescent="0.25">
      <c r="A19" s="579"/>
      <c r="B19" s="704"/>
      <c r="C19" s="704"/>
      <c r="D19" s="704"/>
      <c r="E19" s="579"/>
      <c r="F19" s="704"/>
      <c r="G19" s="704"/>
      <c r="H19" s="704"/>
      <c r="I19" s="579"/>
    </row>
    <row r="20" spans="1:9" x14ac:dyDescent="0.25">
      <c r="A20" s="579"/>
      <c r="B20" s="704"/>
      <c r="C20" s="704"/>
      <c r="D20" s="704"/>
      <c r="E20" s="579"/>
      <c r="F20" s="704"/>
      <c r="G20" s="704"/>
      <c r="H20" s="704"/>
      <c r="I20" s="579"/>
    </row>
    <row r="21" spans="1:9" x14ac:dyDescent="0.25">
      <c r="A21" s="579"/>
      <c r="B21" s="704"/>
      <c r="C21" s="704"/>
      <c r="D21" s="704"/>
      <c r="E21" s="579"/>
      <c r="F21" s="704"/>
      <c r="G21" s="704"/>
      <c r="H21" s="704"/>
      <c r="I21" s="579"/>
    </row>
    <row r="22" spans="1:9" x14ac:dyDescent="0.25">
      <c r="A22" s="579"/>
      <c r="B22" s="704"/>
      <c r="C22" s="704"/>
      <c r="D22" s="704"/>
      <c r="E22" s="579"/>
      <c r="F22" s="704"/>
      <c r="G22" s="704"/>
      <c r="H22" s="704"/>
      <c r="I22" s="579"/>
    </row>
    <row r="23" spans="1:9" ht="27" customHeight="1" x14ac:dyDescent="0.25">
      <c r="A23" s="579"/>
      <c r="B23" s="840" t="s">
        <v>8605</v>
      </c>
      <c r="C23" s="840"/>
      <c r="D23" s="840"/>
      <c r="E23" s="579"/>
      <c r="F23" s="839" t="s">
        <v>8606</v>
      </c>
      <c r="G23" s="839"/>
      <c r="H23" s="839"/>
      <c r="I23" s="579"/>
    </row>
    <row r="24" spans="1:9" x14ac:dyDescent="0.25">
      <c r="A24" s="579"/>
      <c r="B24" s="838" t="str">
        <f>'Vizsgaszerv adatai'!C70</f>
        <v>Ács Éva</v>
      </c>
      <c r="C24" s="838"/>
      <c r="D24" s="838"/>
      <c r="E24" s="579"/>
      <c r="F24" s="838" t="str">
        <f>'Vizsgaszerv adatai'!C72</f>
        <v>Nagy Anikó</v>
      </c>
      <c r="G24" s="838"/>
      <c r="H24" s="838"/>
      <c r="I24" s="579"/>
    </row>
    <row r="25" spans="1:9" x14ac:dyDescent="0.25">
      <c r="A25" s="579"/>
      <c r="B25" s="704"/>
      <c r="C25" s="704"/>
      <c r="D25" s="704"/>
      <c r="E25" s="579"/>
      <c r="F25" s="704"/>
      <c r="G25" s="704"/>
      <c r="H25" s="704"/>
      <c r="I25" s="579"/>
    </row>
    <row r="26" spans="1:9" x14ac:dyDescent="0.25">
      <c r="A26" s="579"/>
      <c r="B26" s="704"/>
      <c r="C26" s="704"/>
      <c r="D26" s="704"/>
      <c r="E26" s="579"/>
      <c r="F26" s="704"/>
      <c r="G26" s="704"/>
      <c r="H26" s="704"/>
      <c r="I26" s="579"/>
    </row>
    <row r="27" spans="1:9" x14ac:dyDescent="0.25">
      <c r="A27" s="579"/>
      <c r="B27" s="704"/>
      <c r="C27" s="704"/>
      <c r="D27" s="704"/>
      <c r="E27" s="579"/>
      <c r="F27" s="704"/>
      <c r="G27" s="704"/>
      <c r="H27" s="704"/>
      <c r="I27" s="579"/>
    </row>
    <row r="28" spans="1:9" x14ac:dyDescent="0.25">
      <c r="A28" s="579"/>
      <c r="B28" s="704"/>
      <c r="C28" s="704"/>
      <c r="D28" s="704"/>
      <c r="E28" s="579"/>
      <c r="F28" s="704"/>
      <c r="G28" s="704"/>
      <c r="H28" s="704"/>
      <c r="I28" s="579"/>
    </row>
    <row r="29" spans="1:9" x14ac:dyDescent="0.25">
      <c r="A29" s="579"/>
      <c r="B29" s="704"/>
      <c r="C29" s="704"/>
      <c r="D29" s="704"/>
      <c r="E29" s="579"/>
      <c r="F29" s="704"/>
      <c r="G29" s="704"/>
      <c r="H29" s="704"/>
      <c r="I29" s="579"/>
    </row>
    <row r="30" spans="1:9" ht="26.25" customHeight="1" x14ac:dyDescent="0.25">
      <c r="A30" s="579"/>
      <c r="B30" s="839" t="s">
        <v>8607</v>
      </c>
      <c r="C30" s="839"/>
      <c r="D30" s="839"/>
      <c r="E30" s="579"/>
      <c r="F30" s="840" t="s">
        <v>7495</v>
      </c>
      <c r="G30" s="840"/>
      <c r="H30" s="840"/>
      <c r="I30" s="579"/>
    </row>
    <row r="31" spans="1:9" x14ac:dyDescent="0.25">
      <c r="A31" s="579"/>
      <c r="B31" s="838" t="str">
        <f>'Vizsgaszerv adatai'!C18</f>
        <v xml:space="preserve">Dr. </v>
      </c>
      <c r="C31" s="838"/>
      <c r="D31" s="838"/>
      <c r="E31" s="579"/>
      <c r="F31" s="838" t="str">
        <f>'Vizsgaszerv adatai'!C74</f>
        <v>Szél Evelin</v>
      </c>
      <c r="G31" s="838"/>
      <c r="H31" s="838"/>
      <c r="I31" s="579"/>
    </row>
    <row r="32" spans="1:9" x14ac:dyDescent="0.25">
      <c r="A32" s="579"/>
      <c r="B32" s="704"/>
      <c r="C32" s="704"/>
      <c r="D32" s="704"/>
      <c r="E32" s="579"/>
      <c r="F32" s="704"/>
      <c r="G32" s="704"/>
      <c r="H32" s="704"/>
      <c r="I32" s="579"/>
    </row>
    <row r="33" spans="1:9" x14ac:dyDescent="0.25">
      <c r="A33" s="579"/>
      <c r="B33" s="704"/>
      <c r="C33" s="704"/>
      <c r="D33" s="704"/>
      <c r="E33" s="579"/>
      <c r="F33" s="704"/>
      <c r="G33" s="704"/>
      <c r="H33" s="704"/>
      <c r="I33" s="579"/>
    </row>
    <row r="34" spans="1:9" x14ac:dyDescent="0.25">
      <c r="A34" s="579"/>
      <c r="B34" s="704"/>
      <c r="C34" s="704"/>
      <c r="D34" s="704"/>
      <c r="E34" s="579"/>
      <c r="F34" s="704"/>
      <c r="G34" s="704"/>
      <c r="H34" s="704"/>
      <c r="I34" s="579"/>
    </row>
    <row r="35" spans="1:9" x14ac:dyDescent="0.25">
      <c r="A35" s="579"/>
      <c r="B35" s="704"/>
      <c r="C35" s="704"/>
      <c r="D35" s="704"/>
      <c r="E35" s="579"/>
      <c r="F35" s="704"/>
      <c r="G35" s="704"/>
      <c r="H35" s="704"/>
      <c r="I35" s="579"/>
    </row>
    <row r="36" spans="1:9" x14ac:dyDescent="0.25">
      <c r="A36" s="579"/>
      <c r="B36" s="704"/>
      <c r="C36" s="704"/>
      <c r="D36" s="704"/>
      <c r="E36" s="579"/>
      <c r="F36" s="704"/>
      <c r="G36" s="704"/>
      <c r="H36" s="704"/>
      <c r="I36" s="579"/>
    </row>
    <row r="883" spans="1:27" x14ac:dyDescent="0.25">
      <c r="A883" s="457" t="s">
        <v>7841</v>
      </c>
      <c r="AA883" s="457" t="s">
        <v>7840</v>
      </c>
    </row>
  </sheetData>
  <mergeCells count="49">
    <mergeCell ref="B36:D36"/>
    <mergeCell ref="F36:H36"/>
    <mergeCell ref="A2:D2"/>
    <mergeCell ref="F2:G2"/>
    <mergeCell ref="B33:D33"/>
    <mergeCell ref="F33:H33"/>
    <mergeCell ref="B34:D34"/>
    <mergeCell ref="F34:H34"/>
    <mergeCell ref="B35:D35"/>
    <mergeCell ref="F35:H35"/>
    <mergeCell ref="F26:H26"/>
    <mergeCell ref="B27:D27"/>
    <mergeCell ref="F27:H27"/>
    <mergeCell ref="B28:D28"/>
    <mergeCell ref="F28:H28"/>
    <mergeCell ref="B29:D29"/>
    <mergeCell ref="A9:I9"/>
    <mergeCell ref="A4:I4"/>
    <mergeCell ref="B24:D24"/>
    <mergeCell ref="F24:H24"/>
    <mergeCell ref="B22:D22"/>
    <mergeCell ref="F22:H22"/>
    <mergeCell ref="B23:D23"/>
    <mergeCell ref="F23:H23"/>
    <mergeCell ref="B11:D11"/>
    <mergeCell ref="A5:I5"/>
    <mergeCell ref="A6:I6"/>
    <mergeCell ref="F18:H18"/>
    <mergeCell ref="B19:D19"/>
    <mergeCell ref="F19:H19"/>
    <mergeCell ref="B20:D20"/>
    <mergeCell ref="F20:H20"/>
    <mergeCell ref="B25:D25"/>
    <mergeCell ref="F25:H25"/>
    <mergeCell ref="B16:D16"/>
    <mergeCell ref="F16:H16"/>
    <mergeCell ref="B17:D17"/>
    <mergeCell ref="F17:H17"/>
    <mergeCell ref="B18:D18"/>
    <mergeCell ref="B21:D21"/>
    <mergeCell ref="F21:H21"/>
    <mergeCell ref="B31:D31"/>
    <mergeCell ref="F31:H31"/>
    <mergeCell ref="B32:D32"/>
    <mergeCell ref="F32:H32"/>
    <mergeCell ref="B26:D26"/>
    <mergeCell ref="B30:D30"/>
    <mergeCell ref="F30:H30"/>
    <mergeCell ref="F29:H29"/>
  </mergeCells>
  <pageMargins left="0.70866141732283472" right="0.70866141732283472" top="0.74803149606299213" bottom="0.74803149606299213" header="0.31496062992125984" footer="0.31496062992125984"/>
  <pageSetup paperSize="9" orientation="portrait" blackAndWhite="1" r:id="rId1"/>
  <headerFooter>
    <oddHeader>&amp;C&amp;"Times New Roman,Normál"VIZSGAJEGYZŐKÖNYV</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878"/>
  <sheetViews>
    <sheetView topLeftCell="A2" zoomScaleNormal="100" workbookViewId="0">
      <selection activeCell="D8" sqref="D8:I8"/>
    </sheetView>
  </sheetViews>
  <sheetFormatPr defaultRowHeight="15" x14ac:dyDescent="0.25"/>
  <cols>
    <col min="1" max="1" width="9.140625" style="5" customWidth="1"/>
    <col min="2" max="2" width="15.85546875" style="5" customWidth="1"/>
    <col min="3" max="3" width="11.140625" style="5" customWidth="1"/>
    <col min="4" max="5" width="9.140625" style="5" customWidth="1"/>
    <col min="6" max="6" width="8.28515625" style="5" customWidth="1"/>
    <col min="7" max="7" width="7.85546875" style="5" customWidth="1"/>
    <col min="8" max="8" width="9.140625" style="5" customWidth="1"/>
    <col min="9" max="9" width="7.28515625" style="5" customWidth="1"/>
    <col min="10" max="16384" width="9.140625" style="5"/>
  </cols>
  <sheetData>
    <row r="1" spans="1:10" ht="9.75" hidden="1" customHeight="1" x14ac:dyDescent="0.25"/>
    <row r="2" spans="1:10" ht="71.25" customHeight="1" x14ac:dyDescent="0.25">
      <c r="A2" s="843" t="str">
        <f>CONCATENATE('Vizsgaszerv adatai'!C9," (",'Vizsgaszerv adatai'!C11,")")</f>
        <v>Herman Ottó Intézet Nonprofit KFT. (1223, Budapest, Park u. 2.)</v>
      </c>
      <c r="B2" s="843"/>
      <c r="C2" s="843"/>
      <c r="D2" s="843"/>
      <c r="F2" s="844" t="s">
        <v>8610</v>
      </c>
      <c r="G2" s="844"/>
      <c r="H2" s="198">
        <f>'Vizsgaszerv adatai'!D64</f>
        <v>74057</v>
      </c>
      <c r="I2" s="101"/>
    </row>
    <row r="3" spans="1:10" ht="33.75" customHeight="1" x14ac:dyDescent="0.25"/>
    <row r="4" spans="1:10" ht="44.25" customHeight="1" x14ac:dyDescent="0.25">
      <c r="A4" s="842" t="s">
        <v>8600</v>
      </c>
      <c r="B4" s="842"/>
      <c r="C4" s="842"/>
      <c r="D4" s="842"/>
      <c r="E4" s="842"/>
      <c r="F4" s="842"/>
      <c r="G4" s="842"/>
      <c r="H4" s="842"/>
      <c r="I4" s="842"/>
      <c r="J4" s="580"/>
    </row>
    <row r="5" spans="1:10" ht="30" customHeight="1" x14ac:dyDescent="0.25">
      <c r="A5" s="696" t="s">
        <v>8614</v>
      </c>
      <c r="B5" s="696"/>
      <c r="C5" s="696"/>
      <c r="D5" s="696"/>
      <c r="E5" s="696"/>
      <c r="F5" s="696"/>
      <c r="G5" s="696"/>
      <c r="H5" s="696"/>
      <c r="I5" s="696"/>
      <c r="J5" s="28"/>
    </row>
    <row r="6" spans="1:10" ht="35.1" customHeight="1" x14ac:dyDescent="0.25">
      <c r="A6" s="731" t="s">
        <v>8615</v>
      </c>
      <c r="B6" s="731"/>
      <c r="C6" s="731"/>
      <c r="D6" s="845" t="str">
        <f>'Vizsgaszerv adatai'!C28</f>
        <v>Okt. Kft.</v>
      </c>
      <c r="E6" s="845"/>
      <c r="F6" s="845"/>
      <c r="G6" s="845"/>
      <c r="H6" s="845"/>
      <c r="I6" s="845"/>
      <c r="J6" s="31"/>
    </row>
    <row r="7" spans="1:10" ht="24.95" customHeight="1" x14ac:dyDescent="0.25">
      <c r="A7" s="731" t="s">
        <v>8617</v>
      </c>
      <c r="B7" s="731"/>
      <c r="C7" s="731"/>
      <c r="D7" s="845" t="str">
        <f>'Vizsgaszerv adatai'!C39</f>
        <v>123456aa</v>
      </c>
      <c r="E7" s="845"/>
      <c r="F7" s="845"/>
      <c r="G7" s="845"/>
      <c r="H7" s="845"/>
      <c r="I7" s="845"/>
    </row>
    <row r="8" spans="1:10" ht="24.95" customHeight="1" x14ac:dyDescent="0.25">
      <c r="A8" s="731" t="s">
        <v>8618</v>
      </c>
      <c r="B8" s="731"/>
      <c r="C8" s="731"/>
      <c r="D8" s="846"/>
      <c r="E8" s="846"/>
      <c r="F8" s="846"/>
      <c r="G8" s="846"/>
      <c r="H8" s="846"/>
      <c r="I8" s="846"/>
    </row>
    <row r="9" spans="1:10" ht="24.95" customHeight="1" x14ac:dyDescent="0.25">
      <c r="A9" s="31"/>
      <c r="B9" s="731" t="s">
        <v>7482</v>
      </c>
      <c r="C9" s="731"/>
      <c r="D9" s="809" t="str">
        <f>'Vizsgaszerv adatai'!C23</f>
        <v>2017. május 12.</v>
      </c>
      <c r="E9" s="809"/>
      <c r="F9" s="809"/>
      <c r="G9" s="809"/>
      <c r="H9" s="809"/>
      <c r="I9" s="809"/>
    </row>
    <row r="10" spans="1:10" ht="24.95" customHeight="1" x14ac:dyDescent="0.25">
      <c r="A10" s="31"/>
      <c r="B10" s="731" t="s">
        <v>8619</v>
      </c>
      <c r="C10" s="731"/>
      <c r="D10" s="809" t="str">
        <f>'Szakképesítés adatai'!C5</f>
        <v>31 621 02</v>
      </c>
      <c r="E10" s="809"/>
      <c r="F10" s="809"/>
      <c r="G10" s="809"/>
      <c r="H10" s="809"/>
      <c r="I10" s="809"/>
    </row>
    <row r="11" spans="1:10" ht="24.95" customHeight="1" x14ac:dyDescent="0.25">
      <c r="A11" s="31"/>
      <c r="B11" s="731" t="s">
        <v>8620</v>
      </c>
      <c r="C11" s="731"/>
      <c r="D11" s="809" t="str">
        <f>'Szakképesítés adatai'!C3</f>
        <v>Aranykalászos gazda</v>
      </c>
      <c r="E11" s="809"/>
      <c r="F11" s="809"/>
      <c r="G11" s="809"/>
      <c r="H11" s="809"/>
      <c r="I11" s="809"/>
    </row>
    <row r="12" spans="1:10" ht="24.95" customHeight="1" x14ac:dyDescent="0.25">
      <c r="A12" s="31"/>
      <c r="B12" s="731" t="s">
        <v>8621</v>
      </c>
      <c r="C12" s="731"/>
      <c r="D12" s="809" t="str">
        <f>CONCATENATE('Vizsgaszerv adatai'!C141," ",'Vizsgaszerv adatai'!C143)</f>
        <v xml:space="preserve"> </v>
      </c>
      <c r="E12" s="809"/>
      <c r="F12" s="809"/>
      <c r="G12" s="809"/>
      <c r="H12" s="809"/>
      <c r="I12" s="809"/>
    </row>
    <row r="13" spans="1:10" ht="24.95" customHeight="1" x14ac:dyDescent="0.25">
      <c r="A13" s="843"/>
      <c r="B13" s="843"/>
      <c r="C13" s="843"/>
      <c r="D13" s="843"/>
      <c r="E13" s="843"/>
      <c r="F13" s="843"/>
      <c r="G13" s="843"/>
      <c r="H13" s="843"/>
      <c r="I13" s="843"/>
    </row>
    <row r="14" spans="1:10" ht="78" customHeight="1" x14ac:dyDescent="0.25">
      <c r="A14" s="841" t="s">
        <v>8616</v>
      </c>
      <c r="B14" s="841"/>
      <c r="C14" s="841"/>
      <c r="D14" s="841"/>
      <c r="E14" s="841"/>
      <c r="F14" s="841"/>
      <c r="G14" s="841"/>
      <c r="H14" s="841"/>
      <c r="I14" s="841"/>
    </row>
    <row r="15" spans="1:10" s="134" customFormat="1" ht="23.25" customHeight="1" x14ac:dyDescent="0.2">
      <c r="B15" s="272"/>
      <c r="C15" s="581"/>
      <c r="D15" s="581"/>
    </row>
    <row r="16" spans="1:10" s="134" customFormat="1" ht="24" customHeight="1" x14ac:dyDescent="0.2">
      <c r="A16" s="31" t="s">
        <v>8603</v>
      </c>
      <c r="B16" s="731" t="str">
        <f>CONCATENATE('Vizsgaszerv adatai'!C131,", ",'Vizsgaszerv adatai'!C129)</f>
        <v>Budapest, 2017. június 12.</v>
      </c>
      <c r="C16" s="731"/>
      <c r="D16" s="731"/>
    </row>
    <row r="17" spans="1:9" x14ac:dyDescent="0.25">
      <c r="A17" s="134"/>
      <c r="B17" s="134"/>
      <c r="C17" s="134"/>
      <c r="D17" s="134"/>
      <c r="E17" s="134"/>
      <c r="F17" s="134"/>
      <c r="G17" s="134"/>
      <c r="H17" s="134"/>
      <c r="I17" s="134"/>
    </row>
    <row r="18" spans="1:9" x14ac:dyDescent="0.25">
      <c r="A18" s="277"/>
      <c r="B18" s="277"/>
      <c r="C18" s="277"/>
      <c r="D18" s="277"/>
      <c r="E18" s="277"/>
      <c r="F18" s="277"/>
      <c r="G18" s="277"/>
      <c r="H18" s="277"/>
      <c r="I18" s="277"/>
    </row>
    <row r="19" spans="1:9" x14ac:dyDescent="0.25">
      <c r="A19" s="579"/>
      <c r="B19" s="579"/>
      <c r="C19" s="579"/>
      <c r="D19" s="579"/>
      <c r="E19" s="579"/>
      <c r="F19" s="579"/>
      <c r="G19" s="579"/>
      <c r="H19" s="579"/>
      <c r="I19" s="579"/>
    </row>
    <row r="20" spans="1:9" x14ac:dyDescent="0.25">
      <c r="A20" s="579"/>
      <c r="B20" s="579"/>
      <c r="C20" s="579"/>
      <c r="D20" s="579"/>
      <c r="E20" s="579"/>
      <c r="F20" s="579"/>
      <c r="G20" s="579"/>
      <c r="H20" s="579"/>
      <c r="I20" s="579"/>
    </row>
    <row r="21" spans="1:9" x14ac:dyDescent="0.25">
      <c r="A21" s="579"/>
      <c r="B21" s="704"/>
      <c r="C21" s="704"/>
      <c r="D21" s="704"/>
      <c r="E21" s="579"/>
      <c r="F21" s="704" t="s">
        <v>8622</v>
      </c>
      <c r="G21" s="704"/>
      <c r="H21" s="704"/>
      <c r="I21" s="579"/>
    </row>
    <row r="22" spans="1:9" x14ac:dyDescent="0.25">
      <c r="A22" s="579"/>
      <c r="B22" s="838"/>
      <c r="C22" s="838"/>
      <c r="D22" s="838"/>
      <c r="E22" s="579"/>
      <c r="F22" s="838" t="str">
        <f>'Vizsgaszerv adatai'!C32</f>
        <v>Kis Elek</v>
      </c>
      <c r="G22" s="838"/>
      <c r="H22" s="838"/>
      <c r="I22" s="579"/>
    </row>
    <row r="23" spans="1:9" x14ac:dyDescent="0.25">
      <c r="A23" s="579"/>
      <c r="B23" s="704"/>
      <c r="C23" s="704"/>
      <c r="D23" s="704"/>
      <c r="E23" s="579"/>
      <c r="F23" s="704"/>
      <c r="G23" s="704"/>
      <c r="H23" s="704"/>
      <c r="I23" s="579"/>
    </row>
    <row r="24" spans="1:9" x14ac:dyDescent="0.25">
      <c r="A24" s="579"/>
      <c r="B24" s="704"/>
      <c r="C24" s="704"/>
      <c r="D24" s="704"/>
      <c r="E24" s="579"/>
      <c r="F24" s="704"/>
      <c r="G24" s="704"/>
      <c r="H24" s="704"/>
      <c r="I24" s="579"/>
    </row>
    <row r="25" spans="1:9" x14ac:dyDescent="0.25">
      <c r="A25" s="579"/>
      <c r="B25" s="704"/>
      <c r="C25" s="704"/>
      <c r="D25" s="704"/>
      <c r="E25" s="579"/>
      <c r="F25" s="704"/>
      <c r="G25" s="704"/>
      <c r="H25" s="704"/>
      <c r="I25" s="579"/>
    </row>
    <row r="26" spans="1:9" x14ac:dyDescent="0.25">
      <c r="A26" s="579"/>
      <c r="B26" s="704"/>
      <c r="C26" s="704"/>
      <c r="D26" s="704"/>
      <c r="E26" s="579"/>
      <c r="F26" s="704"/>
      <c r="G26" s="704"/>
      <c r="H26" s="704"/>
      <c r="I26" s="579"/>
    </row>
    <row r="27" spans="1:9" x14ac:dyDescent="0.25">
      <c r="A27" s="579"/>
      <c r="B27" s="704"/>
      <c r="C27" s="704"/>
      <c r="D27" s="704"/>
      <c r="E27" s="579"/>
      <c r="F27" s="704"/>
      <c r="G27" s="704"/>
      <c r="H27" s="704"/>
      <c r="I27" s="579"/>
    </row>
    <row r="28" spans="1:9" x14ac:dyDescent="0.25">
      <c r="A28" s="579"/>
      <c r="B28" s="704"/>
      <c r="C28" s="704"/>
      <c r="D28" s="704"/>
      <c r="E28" s="579"/>
      <c r="F28" s="704"/>
      <c r="G28" s="704"/>
      <c r="H28" s="704"/>
      <c r="I28" s="579"/>
    </row>
    <row r="29" spans="1:9" x14ac:dyDescent="0.25">
      <c r="A29" s="579"/>
      <c r="B29" s="704"/>
      <c r="C29" s="704"/>
      <c r="D29" s="704"/>
      <c r="E29" s="579"/>
      <c r="F29" s="704"/>
      <c r="G29" s="704"/>
      <c r="H29" s="704"/>
      <c r="I29" s="579"/>
    </row>
    <row r="30" spans="1:9" x14ac:dyDescent="0.25">
      <c r="A30" s="579"/>
      <c r="B30" s="704"/>
      <c r="C30" s="704"/>
      <c r="D30" s="704"/>
      <c r="E30" s="579"/>
      <c r="F30" s="704"/>
      <c r="G30" s="704"/>
      <c r="H30" s="704"/>
      <c r="I30" s="579"/>
    </row>
    <row r="31" spans="1:9" x14ac:dyDescent="0.25">
      <c r="A31" s="579"/>
      <c r="B31" s="704"/>
      <c r="C31" s="704"/>
      <c r="D31" s="704"/>
      <c r="E31" s="579"/>
      <c r="F31" s="704"/>
      <c r="G31" s="704"/>
      <c r="H31" s="704"/>
      <c r="I31" s="579"/>
    </row>
    <row r="878" spans="1:27" x14ac:dyDescent="0.25">
      <c r="A878" s="457" t="s">
        <v>7841</v>
      </c>
      <c r="AA878" s="457" t="s">
        <v>7840</v>
      </c>
    </row>
  </sheetData>
  <mergeCells count="44">
    <mergeCell ref="A6:C6"/>
    <mergeCell ref="D6:I6"/>
    <mergeCell ref="A7:C7"/>
    <mergeCell ref="D7:I7"/>
    <mergeCell ref="A8:C8"/>
    <mergeCell ref="D8:I8"/>
    <mergeCell ref="B12:C12"/>
    <mergeCell ref="D12:I12"/>
    <mergeCell ref="B10:C10"/>
    <mergeCell ref="D10:I10"/>
    <mergeCell ref="B11:C11"/>
    <mergeCell ref="D11:I11"/>
    <mergeCell ref="B29:D29"/>
    <mergeCell ref="F29:H29"/>
    <mergeCell ref="B30:D30"/>
    <mergeCell ref="F30:H30"/>
    <mergeCell ref="B31:D31"/>
    <mergeCell ref="F31:H31"/>
    <mergeCell ref="B27:D27"/>
    <mergeCell ref="F27:H27"/>
    <mergeCell ref="B28:D28"/>
    <mergeCell ref="F28:H28"/>
    <mergeCell ref="B24:D24"/>
    <mergeCell ref="F24:H24"/>
    <mergeCell ref="B25:D25"/>
    <mergeCell ref="F25:H25"/>
    <mergeCell ref="B26:D26"/>
    <mergeCell ref="F26:H26"/>
    <mergeCell ref="B23:D23"/>
    <mergeCell ref="F23:H23"/>
    <mergeCell ref="A2:D2"/>
    <mergeCell ref="F2:G2"/>
    <mergeCell ref="A4:I4"/>
    <mergeCell ref="A5:I5"/>
    <mergeCell ref="A14:I14"/>
    <mergeCell ref="B16:D16"/>
    <mergeCell ref="B21:D21"/>
    <mergeCell ref="F21:H21"/>
    <mergeCell ref="B22:D22"/>
    <mergeCell ref="F22:H22"/>
    <mergeCell ref="A13:B13"/>
    <mergeCell ref="C13:I13"/>
    <mergeCell ref="B9:C9"/>
    <mergeCell ref="D9:I9"/>
  </mergeCells>
  <pageMargins left="0.70866141732283472" right="0.70866141732283472" top="0.74803149606299213" bottom="0.74803149606299213" header="0.31496062992125984" footer="0.31496062992125984"/>
  <pageSetup paperSize="9" orientation="portrait" blackAndWhite="1" r:id="rId1"/>
  <headerFooter>
    <oddHeader>&amp;C&amp;"Times New Roman,Normál"VIZSGAJEGYZŐKÖNYV</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1001"/>
  <sheetViews>
    <sheetView zoomScaleNormal="100" workbookViewId="0">
      <selection activeCell="F15" sqref="F15"/>
    </sheetView>
  </sheetViews>
  <sheetFormatPr defaultRowHeight="15" x14ac:dyDescent="0.25"/>
  <cols>
    <col min="1" max="1" width="6.42578125" style="144" customWidth="1"/>
    <col min="2" max="2" width="26.7109375" style="5" customWidth="1"/>
    <col min="3" max="3" width="15.85546875" style="5" customWidth="1"/>
    <col min="4" max="4" width="22.42578125" style="5" customWidth="1"/>
    <col min="5" max="5" width="23.5703125" style="222" customWidth="1"/>
    <col min="6" max="16384" width="9.140625" style="5"/>
  </cols>
  <sheetData>
    <row r="1" spans="1:5" ht="30" customHeight="1" x14ac:dyDescent="0.25">
      <c r="A1" s="847" t="str">
        <f>CONCATENATE('Vizsgaszerv adatai'!C9,"  (",'Vizsgaszerv adatai'!C11,")")</f>
        <v>Herman Ottó Intézet Nonprofit KFT.  (1223, Budapest, Park u. 2.)</v>
      </c>
      <c r="B1" s="847"/>
      <c r="C1" s="847"/>
    </row>
    <row r="2" spans="1:5" x14ac:dyDescent="0.25">
      <c r="A2" s="696" t="s">
        <v>7620</v>
      </c>
      <c r="B2" s="696"/>
      <c r="D2" s="5" t="s">
        <v>8588</v>
      </c>
      <c r="E2" s="237">
        <f>'Vizsgaszerv adatai'!D64</f>
        <v>74057</v>
      </c>
    </row>
    <row r="3" spans="1:5" x14ac:dyDescent="0.25">
      <c r="C3" s="101"/>
      <c r="D3" s="101" t="s">
        <v>7622</v>
      </c>
      <c r="E3" s="237" t="str">
        <f>'Vizsgaszerv adatai'!C19</f>
        <v>15329004 8532 312 01</v>
      </c>
    </row>
    <row r="4" spans="1:5" x14ac:dyDescent="0.25">
      <c r="C4" s="101"/>
      <c r="D4" s="101" t="s">
        <v>7621</v>
      </c>
      <c r="E4" s="212">
        <f>'Vizsgaszerv adatai'!C63</f>
        <v>25</v>
      </c>
    </row>
    <row r="5" spans="1:5" ht="9.75" customHeight="1" x14ac:dyDescent="0.25"/>
    <row r="6" spans="1:5" x14ac:dyDescent="0.25">
      <c r="A6" s="669" t="s">
        <v>7619</v>
      </c>
      <c r="B6" s="669"/>
      <c r="C6" s="669"/>
      <c r="D6" s="669"/>
      <c r="E6" s="669"/>
    </row>
    <row r="7" spans="1:5" ht="6" customHeight="1" x14ac:dyDescent="0.25">
      <c r="A7" s="544"/>
      <c r="B7" s="544"/>
      <c r="C7" s="544"/>
      <c r="D7" s="544"/>
      <c r="E7" s="544"/>
    </row>
    <row r="8" spans="1:5" ht="15.75" x14ac:dyDescent="0.25">
      <c r="A8" s="848" t="str">
        <f>CONCATENATE('Szakképesítés adatai'!C5,"  ",'Szakképesítés adatai'!C3,"  ",'Szakképesítés adatai'!C7)</f>
        <v>31 621 02  Aranykalászos gazda  részszakképesítés</v>
      </c>
      <c r="B8" s="848"/>
      <c r="C8" s="848"/>
      <c r="D8" s="848"/>
      <c r="E8" s="848"/>
    </row>
    <row r="9" spans="1:5" ht="7.5" customHeight="1" x14ac:dyDescent="0.25">
      <c r="A9" s="545"/>
      <c r="B9" s="101"/>
      <c r="C9" s="101"/>
      <c r="D9" s="101"/>
      <c r="E9" s="545"/>
    </row>
    <row r="10" spans="1:5" x14ac:dyDescent="0.25">
      <c r="A10" s="652" t="s">
        <v>7624</v>
      </c>
      <c r="B10" s="652"/>
      <c r="C10" s="740" t="str">
        <f>CONCATENATE('Vizsgaszerv adatai'!C195,",  ",'Vizsgaszerv adatai'!C193)</f>
        <v>Budapest,  2017. június 13.</v>
      </c>
      <c r="D10" s="740"/>
    </row>
    <row r="11" spans="1:5" ht="9" customHeight="1" thickBot="1" x14ac:dyDescent="0.3"/>
    <row r="12" spans="1:5" ht="23.25" customHeight="1" thickBot="1" x14ac:dyDescent="0.3">
      <c r="A12" s="571" t="s">
        <v>7623</v>
      </c>
      <c r="B12" s="572" t="s">
        <v>7615</v>
      </c>
      <c r="C12" s="573" t="s">
        <v>7616</v>
      </c>
      <c r="D12" s="574" t="s">
        <v>7617</v>
      </c>
      <c r="E12" s="575" t="s">
        <v>7618</v>
      </c>
    </row>
    <row r="13" spans="1:5" ht="17.100000000000001" customHeight="1" x14ac:dyDescent="0.25">
      <c r="A13" s="179">
        <f>IF(B13=0,"",1)</f>
        <v>1</v>
      </c>
      <c r="B13" s="184" t="str">
        <f>IF(Nevek!E3="","--",Nevek!E3)</f>
        <v>Nagyné Balogh Emília</v>
      </c>
      <c r="C13" s="180" t="str">
        <f>IF(B13="--","--",CONCATENATE(Nevek!B3,"/ ",Nevek!C3,"/ ",Nevek!D3))</f>
        <v>74057/ 1/ 2020</v>
      </c>
      <c r="D13" s="436" t="str">
        <f>IF(B13="--","--",IF(Nevek!X3="","Törzslapkivonatot átvettem",Nevek!X3))</f>
        <v>Törzslapkivonatot átvettem</v>
      </c>
      <c r="E13" s="238" t="str">
        <f>IF(B13="","",IF(D13="--","--",""))</f>
        <v/>
      </c>
    </row>
    <row r="14" spans="1:5" ht="17.100000000000001" customHeight="1" x14ac:dyDescent="0.25">
      <c r="A14" s="181">
        <f>IF(B14=0,"",(A13+1))</f>
        <v>2</v>
      </c>
      <c r="B14" s="185" t="str">
        <f>IF(Nevek!E4="","--",Nevek!E4)</f>
        <v>b</v>
      </c>
      <c r="C14" s="86" t="str">
        <f>IF(B14="--","--",CONCATENATE(Nevek!B4,"/ ",Nevek!C4,"/ ",Nevek!D4))</f>
        <v>74057/ 2/ 2020</v>
      </c>
      <c r="D14" s="436" t="str">
        <f>IF(B14="--","--",IF(Nevek!X4="","Törzslapkivonatot átvettem",Nevek!X4))</f>
        <v>Törzslapkivonatot átvettem</v>
      </c>
      <c r="E14" s="239" t="str">
        <f t="shared" ref="E14:E47" si="0">IF(B14="","",IF(D14="--","--",""))</f>
        <v/>
      </c>
    </row>
    <row r="15" spans="1:5" ht="17.100000000000001" customHeight="1" x14ac:dyDescent="0.25">
      <c r="A15" s="181">
        <f t="shared" ref="A15:A47" si="1">IF(B15=0,"",(A14+1))</f>
        <v>3</v>
      </c>
      <c r="B15" s="185" t="str">
        <f>IF(Nevek!E5="","--",Nevek!E5)</f>
        <v>c</v>
      </c>
      <c r="C15" s="86" t="str">
        <f>IF(B15="--","--",CONCATENATE(Nevek!B5,"/ ",Nevek!C5,"/ ",Nevek!D5))</f>
        <v>74057/ 3/ 2020</v>
      </c>
      <c r="D15" s="436" t="str">
        <f>IF(B15="--","--",IF(Nevek!X5="","Törzslapkivonatot átvettem",Nevek!X5))</f>
        <v>Törzslapkivonatot átvettem</v>
      </c>
      <c r="E15" s="239" t="str">
        <f t="shared" si="0"/>
        <v/>
      </c>
    </row>
    <row r="16" spans="1:5" ht="17.100000000000001" customHeight="1" x14ac:dyDescent="0.25">
      <c r="A16" s="181">
        <f t="shared" si="1"/>
        <v>4</v>
      </c>
      <c r="B16" s="185" t="str">
        <f>IF(Nevek!E6="","--",Nevek!E6)</f>
        <v>d</v>
      </c>
      <c r="C16" s="86" t="str">
        <f>IF(B16="--","--",CONCATENATE(Nevek!B6,"/ ",Nevek!C6,"/ ",Nevek!D6))</f>
        <v>74057/ 4/ 2020</v>
      </c>
      <c r="D16" s="436" t="str">
        <f>IF(B16="--","--",IF(Nevek!X6="","Törzslapkivonatot átvettem",Nevek!X6))</f>
        <v>Törzslapkivonatot átvettem</v>
      </c>
      <c r="E16" s="239" t="str">
        <f t="shared" si="0"/>
        <v/>
      </c>
    </row>
    <row r="17" spans="1:5" ht="17.100000000000001" customHeight="1" x14ac:dyDescent="0.25">
      <c r="A17" s="181">
        <f t="shared" si="1"/>
        <v>5</v>
      </c>
      <c r="B17" s="185" t="str">
        <f>IF(Nevek!E7="","--",Nevek!E7)</f>
        <v>e</v>
      </c>
      <c r="C17" s="86" t="str">
        <f>IF(B17="--","--",CONCATENATE(Nevek!B7,"/ ",Nevek!C7,"/ ",Nevek!D7))</f>
        <v>74057/ 5/ 2020</v>
      </c>
      <c r="D17" s="436" t="str">
        <f>IF(B17="--","--",IF(Nevek!X7="","Törzslapkivonatot átvettem",Nevek!X7))</f>
        <v>Törzslapkivonatot átvettem</v>
      </c>
      <c r="E17" s="239" t="str">
        <f t="shared" si="0"/>
        <v/>
      </c>
    </row>
    <row r="18" spans="1:5" ht="17.100000000000001" customHeight="1" x14ac:dyDescent="0.25">
      <c r="A18" s="181">
        <f t="shared" si="1"/>
        <v>6</v>
      </c>
      <c r="B18" s="185" t="str">
        <f>IF(Nevek!E8="","--",Nevek!E8)</f>
        <v>f</v>
      </c>
      <c r="C18" s="86" t="str">
        <f>IF(B18="--","--",CONCATENATE(Nevek!B8,"/ ",Nevek!C8,"/ ",Nevek!D8))</f>
        <v>74057/ 6/ 2020</v>
      </c>
      <c r="D18" s="436" t="str">
        <f>IF(B18="--","--",IF(Nevek!X8="","Törzslapkivonatot átvettem",Nevek!X8))</f>
        <v>Törzslapkivonatot átvettem</v>
      </c>
      <c r="E18" s="239" t="str">
        <f t="shared" si="0"/>
        <v/>
      </c>
    </row>
    <row r="19" spans="1:5" ht="17.100000000000001" customHeight="1" x14ac:dyDescent="0.25">
      <c r="A19" s="181">
        <f t="shared" si="1"/>
        <v>7</v>
      </c>
      <c r="B19" s="185" t="str">
        <f>IF(Nevek!E9="","--",Nevek!E9)</f>
        <v>h</v>
      </c>
      <c r="C19" s="86" t="str">
        <f>IF(B19="--","--",CONCATENATE(Nevek!B9,"/ ",Nevek!C9,"/ ",Nevek!D9))</f>
        <v>74057/ 7/ 2020</v>
      </c>
      <c r="D19" s="436" t="str">
        <f>IF(B19="--","--",IF(Nevek!X9="","Törzslapkivonatot átvettem",Nevek!X9))</f>
        <v>Törzslapkivonatot átvettem</v>
      </c>
      <c r="E19" s="239" t="str">
        <f t="shared" si="0"/>
        <v/>
      </c>
    </row>
    <row r="20" spans="1:5" ht="17.100000000000001" customHeight="1" x14ac:dyDescent="0.25">
      <c r="A20" s="181">
        <f t="shared" si="1"/>
        <v>8</v>
      </c>
      <c r="B20" s="185" t="str">
        <f>IF(Nevek!E10="","--",Nevek!E10)</f>
        <v>hh</v>
      </c>
      <c r="C20" s="86" t="str">
        <f>IF(B20="--","--",CONCATENATE(Nevek!B10,"/ ",Nevek!C10,"/ ",Nevek!D10))</f>
        <v>74057/ 8/ 2020</v>
      </c>
      <c r="D20" s="436" t="str">
        <f>IF(B20="--","--",IF(Nevek!X10="","Törzslapkivonatot átvettem",Nevek!X10))</f>
        <v>Törzslapkivonatot átvettem</v>
      </c>
      <c r="E20" s="239" t="str">
        <f t="shared" si="0"/>
        <v/>
      </c>
    </row>
    <row r="21" spans="1:5" ht="17.100000000000001" customHeight="1" x14ac:dyDescent="0.25">
      <c r="A21" s="181">
        <f t="shared" si="1"/>
        <v>9</v>
      </c>
      <c r="B21" s="185" t="str">
        <f>IF(Nevek!E11="","--",Nevek!E11)</f>
        <v>i</v>
      </c>
      <c r="C21" s="86" t="str">
        <f>IF(B21="--","--",CONCATENATE(Nevek!B11,"/ ",Nevek!C11,"/ ",Nevek!D11))</f>
        <v>74057/ 9/ 2020</v>
      </c>
      <c r="D21" s="436" t="str">
        <f>IF(B21="--","--",IF(Nevek!X11="","Törzslapkivonatot átvettem",Nevek!X11))</f>
        <v>Törzslapkivonatot átvettem</v>
      </c>
      <c r="E21" s="239" t="str">
        <f t="shared" si="0"/>
        <v/>
      </c>
    </row>
    <row r="22" spans="1:5" ht="17.100000000000001" customHeight="1" x14ac:dyDescent="0.25">
      <c r="A22" s="181">
        <f t="shared" si="1"/>
        <v>10</v>
      </c>
      <c r="B22" s="185" t="str">
        <f>IF(Nevek!E12="","--",Nevek!E12)</f>
        <v>j</v>
      </c>
      <c r="C22" s="86" t="str">
        <f>IF(B22="--","--",CONCATENATE(Nevek!B12,"/ ",Nevek!C12,"/ ",Nevek!D12))</f>
        <v>74057/ 10/ 2020</v>
      </c>
      <c r="D22" s="436" t="str">
        <f>IF(B22="--","--",IF(Nevek!X12="","Törzslapkivonatot átvettem",Nevek!X12))</f>
        <v>Törzslapkivonatot átvettem</v>
      </c>
      <c r="E22" s="239" t="str">
        <f t="shared" si="0"/>
        <v/>
      </c>
    </row>
    <row r="23" spans="1:5" ht="17.100000000000001" customHeight="1" x14ac:dyDescent="0.25">
      <c r="A23" s="181">
        <f t="shared" si="1"/>
        <v>11</v>
      </c>
      <c r="B23" s="185" t="str">
        <f>IF(Nevek!E13="","--",Nevek!E13)</f>
        <v>k</v>
      </c>
      <c r="C23" s="86" t="str">
        <f>IF(B23="--","--",CONCATENATE(Nevek!B13,"/ ",Nevek!C13,"/ ",Nevek!D13))</f>
        <v>74057/ 11/ 2020</v>
      </c>
      <c r="D23" s="436" t="str">
        <f>IF(B23="--","--",IF(Nevek!X13="","Törzslapkivonatot átvettem",Nevek!X13))</f>
        <v>Törzslapkivonatot átvettem</v>
      </c>
      <c r="E23" s="239" t="str">
        <f t="shared" si="0"/>
        <v/>
      </c>
    </row>
    <row r="24" spans="1:5" ht="17.100000000000001" customHeight="1" x14ac:dyDescent="0.25">
      <c r="A24" s="181">
        <f t="shared" si="1"/>
        <v>12</v>
      </c>
      <c r="B24" s="185" t="str">
        <f>IF(Nevek!E14="","--",Nevek!E14)</f>
        <v>l</v>
      </c>
      <c r="C24" s="86" t="str">
        <f>IF(B24="--","--",CONCATENATE(Nevek!B14,"/ ",Nevek!C14,"/ ",Nevek!D14))</f>
        <v>74057/ 12/ 2020</v>
      </c>
      <c r="D24" s="436" t="str">
        <f>IF(B24="--","--",IF(Nevek!X14="","Törzslapkivonatot átvettem",Nevek!X14))</f>
        <v>Törzslapkivonatot átvettem</v>
      </c>
      <c r="E24" s="239" t="str">
        <f t="shared" si="0"/>
        <v/>
      </c>
    </row>
    <row r="25" spans="1:5" ht="17.100000000000001" customHeight="1" x14ac:dyDescent="0.25">
      <c r="A25" s="181">
        <f t="shared" si="1"/>
        <v>13</v>
      </c>
      <c r="B25" s="185" t="str">
        <f>IF(Nevek!E15="","--",Nevek!E15)</f>
        <v>m</v>
      </c>
      <c r="C25" s="86" t="str">
        <f>IF(B25="--","--",CONCATENATE(Nevek!B15,"/ ",Nevek!C15,"/ ",Nevek!D15))</f>
        <v>74057/ 13/ 2020</v>
      </c>
      <c r="D25" s="436" t="str">
        <f>IF(B25="--","--",IF(Nevek!X15="","Törzslapkivonatot átvettem",Nevek!X15))</f>
        <v>Törzslapkivonatot átvettem</v>
      </c>
      <c r="E25" s="239" t="str">
        <f t="shared" si="0"/>
        <v/>
      </c>
    </row>
    <row r="26" spans="1:5" ht="17.100000000000001" customHeight="1" x14ac:dyDescent="0.25">
      <c r="A26" s="181">
        <f t="shared" si="1"/>
        <v>14</v>
      </c>
      <c r="B26" s="185" t="str">
        <f>IF(Nevek!E16="","--",Nevek!E16)</f>
        <v>n</v>
      </c>
      <c r="C26" s="86" t="str">
        <f>IF(B26="--","--",CONCATENATE(Nevek!B16,"/ ",Nevek!C16,"/ ",Nevek!D16))</f>
        <v>74057/ 14/ 2020</v>
      </c>
      <c r="D26" s="436" t="str">
        <f>IF(B26="--","--",IF(Nevek!X16="","Törzslapkivonatot átvettem",Nevek!X16))</f>
        <v>Törzslapkivonatot átvettem</v>
      </c>
      <c r="E26" s="239" t="str">
        <f t="shared" si="0"/>
        <v/>
      </c>
    </row>
    <row r="27" spans="1:5" ht="17.100000000000001" customHeight="1" x14ac:dyDescent="0.25">
      <c r="A27" s="181">
        <f t="shared" si="1"/>
        <v>15</v>
      </c>
      <c r="B27" s="185" t="str">
        <f>IF(Nevek!E17="","--",Nevek!E17)</f>
        <v>o</v>
      </c>
      <c r="C27" s="86" t="str">
        <f>IF(B27="--","--",CONCATENATE(Nevek!B17,"/ ",Nevek!C17,"/ ",Nevek!D17))</f>
        <v>74057/ 15/ 2020</v>
      </c>
      <c r="D27" s="436" t="str">
        <f>IF(B27="--","--",IF(Nevek!X17="","Törzslapkivonatot átvettem",Nevek!X17))</f>
        <v>Törzslapkivonatot átvettem</v>
      </c>
      <c r="E27" s="239" t="str">
        <f t="shared" si="0"/>
        <v/>
      </c>
    </row>
    <row r="28" spans="1:5" ht="17.100000000000001" customHeight="1" x14ac:dyDescent="0.25">
      <c r="A28" s="181">
        <f t="shared" si="1"/>
        <v>16</v>
      </c>
      <c r="B28" s="185" t="str">
        <f>IF(Nevek!E18="","--",Nevek!E18)</f>
        <v>ó</v>
      </c>
      <c r="C28" s="86" t="str">
        <f>IF(B28="--","--",CONCATENATE(Nevek!B18,"/ ",Nevek!C18,"/ ",Nevek!D18))</f>
        <v>74057/ 16/ 2020</v>
      </c>
      <c r="D28" s="436" t="str">
        <f>IF(B28="--","--",IF(Nevek!X18="","Törzslapkivonatot átvettem",Nevek!X18))</f>
        <v>Törzslapkivonatot átvettem</v>
      </c>
      <c r="E28" s="239" t="str">
        <f t="shared" si="0"/>
        <v/>
      </c>
    </row>
    <row r="29" spans="1:5" ht="17.100000000000001" customHeight="1" x14ac:dyDescent="0.25">
      <c r="A29" s="181">
        <f t="shared" si="1"/>
        <v>17</v>
      </c>
      <c r="B29" s="185" t="str">
        <f>IF(Nevek!E19="","--",Nevek!E19)</f>
        <v>ö</v>
      </c>
      <c r="C29" s="86" t="str">
        <f>IF(B29="--","--",CONCATENATE(Nevek!B19,"/ ",Nevek!C19,"/ ",Nevek!D19))</f>
        <v>74057/ 17/ 2020</v>
      </c>
      <c r="D29" s="436" t="str">
        <f>IF(B29="--","--",IF(Nevek!X19="","Törzslapkivonatot átvettem",Nevek!X19))</f>
        <v>Törzslapkivonatot átvettem</v>
      </c>
      <c r="E29" s="239" t="str">
        <f t="shared" si="0"/>
        <v/>
      </c>
    </row>
    <row r="30" spans="1:5" ht="17.100000000000001" customHeight="1" x14ac:dyDescent="0.25">
      <c r="A30" s="181">
        <f t="shared" si="1"/>
        <v>18</v>
      </c>
      <c r="B30" s="185" t="str">
        <f>IF(Nevek!E20="","--",Nevek!E20)</f>
        <v>ő</v>
      </c>
      <c r="C30" s="86" t="str">
        <f>IF(B30="--","--",CONCATENATE(Nevek!B20,"/ ",Nevek!C20,"/ ",Nevek!D20))</f>
        <v>74057/ 18/ 2020</v>
      </c>
      <c r="D30" s="436" t="str">
        <f>IF(B30="--","--",IF(Nevek!X20="","Törzslapkivonatot átvettem",Nevek!X20))</f>
        <v>Törzslapkivonatot átvettem</v>
      </c>
      <c r="E30" s="239" t="str">
        <f t="shared" si="0"/>
        <v/>
      </c>
    </row>
    <row r="31" spans="1:5" ht="17.100000000000001" customHeight="1" x14ac:dyDescent="0.25">
      <c r="A31" s="181">
        <f t="shared" si="1"/>
        <v>19</v>
      </c>
      <c r="B31" s="185" t="str">
        <f>IF(Nevek!E21="","--",Nevek!E21)</f>
        <v>p</v>
      </c>
      <c r="C31" s="86" t="str">
        <f>IF(B31="--","--",CONCATENATE(Nevek!B21,"/ ",Nevek!C21,"/ ",Nevek!D21))</f>
        <v>74057/ 19/ 2020</v>
      </c>
      <c r="D31" s="436" t="str">
        <f>IF(B31="--","--",IF(Nevek!X21="","Törzslapkivonatot átvettem",Nevek!X21))</f>
        <v>Törzslapkivonatot átvettem</v>
      </c>
      <c r="E31" s="239" t="str">
        <f t="shared" si="0"/>
        <v/>
      </c>
    </row>
    <row r="32" spans="1:5" ht="17.100000000000001" customHeight="1" x14ac:dyDescent="0.25">
      <c r="A32" s="181">
        <f t="shared" si="1"/>
        <v>20</v>
      </c>
      <c r="B32" s="185" t="str">
        <f>IF(Nevek!E22="","--",Nevek!E22)</f>
        <v>q</v>
      </c>
      <c r="C32" s="86" t="str">
        <f>IF(B32="--","--",CONCATENATE(Nevek!B22,"/ ",Nevek!C22,"/ ",Nevek!D22))</f>
        <v>74057/ 20/ 2020</v>
      </c>
      <c r="D32" s="436" t="str">
        <f>IF(B32="--","--",IF(Nevek!X22="","Törzslapkivonatot átvettem",Nevek!X22))</f>
        <v>Törzslapkivonatot átvettem</v>
      </c>
      <c r="E32" s="239" t="str">
        <f t="shared" si="0"/>
        <v/>
      </c>
    </row>
    <row r="33" spans="1:5" ht="17.100000000000001" customHeight="1" x14ac:dyDescent="0.25">
      <c r="A33" s="181">
        <f t="shared" si="1"/>
        <v>21</v>
      </c>
      <c r="B33" s="185" t="str">
        <f>IF(Nevek!E23="","--",Nevek!E23)</f>
        <v>r</v>
      </c>
      <c r="C33" s="86" t="str">
        <f>IF(B33="--","--",CONCATENATE(Nevek!B23,"/ ",Nevek!C23,"/ ",Nevek!D23))</f>
        <v>74057/ 21/ 2020</v>
      </c>
      <c r="D33" s="436" t="str">
        <f>IF(B33="--","--",IF(Nevek!X23="","Törzslapkivonatot átvettem",Nevek!X23))</f>
        <v>Törzslapkivonatot átvettem</v>
      </c>
      <c r="E33" s="239" t="str">
        <f t="shared" si="0"/>
        <v/>
      </c>
    </row>
    <row r="34" spans="1:5" ht="17.100000000000001" customHeight="1" x14ac:dyDescent="0.25">
      <c r="A34" s="181">
        <f t="shared" si="1"/>
        <v>22</v>
      </c>
      <c r="B34" s="185" t="str">
        <f>IF(Nevek!E24="","--",Nevek!E24)</f>
        <v>s</v>
      </c>
      <c r="C34" s="86" t="str">
        <f>IF(B34="--","--",CONCATENATE(Nevek!B24,"/ ",Nevek!C24,"/ ",Nevek!D24))</f>
        <v>74057/ 22/ 2020</v>
      </c>
      <c r="D34" s="436" t="str">
        <f>IF(B34="--","--",IF(Nevek!X24="","Törzslapkivonatot átvettem",Nevek!X24))</f>
        <v>Törzslapkivonatot átvettem</v>
      </c>
      <c r="E34" s="239" t="str">
        <f t="shared" si="0"/>
        <v/>
      </c>
    </row>
    <row r="35" spans="1:5" ht="17.100000000000001" customHeight="1" x14ac:dyDescent="0.25">
      <c r="A35" s="181">
        <f t="shared" si="1"/>
        <v>23</v>
      </c>
      <c r="B35" s="185" t="str">
        <f>IF(Nevek!E25="","--",Nevek!E25)</f>
        <v>t</v>
      </c>
      <c r="C35" s="86" t="str">
        <f>IF(B35="--","--",CONCATENATE(Nevek!B25,"/ ",Nevek!C25,"/ ",Nevek!D25))</f>
        <v>74057/ 23/ 2020</v>
      </c>
      <c r="D35" s="436" t="str">
        <f>IF(B35="--","--",IF(Nevek!X25="","Törzslapkivonatot átvettem",Nevek!X25))</f>
        <v>Törzslapkivonatot átvettem</v>
      </c>
      <c r="E35" s="239" t="str">
        <f t="shared" si="0"/>
        <v/>
      </c>
    </row>
    <row r="36" spans="1:5" ht="17.100000000000001" customHeight="1" x14ac:dyDescent="0.25">
      <c r="A36" s="181">
        <f t="shared" si="1"/>
        <v>24</v>
      </c>
      <c r="B36" s="185" t="str">
        <f>IF(Nevek!E26="","--",Nevek!E26)</f>
        <v>ty</v>
      </c>
      <c r="C36" s="86" t="str">
        <f>IF(B36="--","--",CONCATENATE(Nevek!B26,"/ ",Nevek!C26,"/ ",Nevek!D26))</f>
        <v>74057/ 24/ 2020</v>
      </c>
      <c r="D36" s="436" t="str">
        <f>IF(B36="--","--",IF(Nevek!X26="","Törzslapkivonatot átvettem",Nevek!X26))</f>
        <v>Törzslapkivonatot átvettem</v>
      </c>
      <c r="E36" s="239" t="str">
        <f t="shared" si="0"/>
        <v/>
      </c>
    </row>
    <row r="37" spans="1:5" ht="17.100000000000001" customHeight="1" x14ac:dyDescent="0.25">
      <c r="A37" s="181">
        <f t="shared" si="1"/>
        <v>25</v>
      </c>
      <c r="B37" s="185" t="str">
        <f>IF(Nevek!E27="","--",Nevek!E27)</f>
        <v>u</v>
      </c>
      <c r="C37" s="86" t="str">
        <f>IF(B37="--","--",CONCATENATE(Nevek!B27,"/ ",Nevek!C27,"/ ",Nevek!D27))</f>
        <v>74057/ 25/ 2020</v>
      </c>
      <c r="D37" s="436" t="str">
        <f>IF(B37="--","--",IF(Nevek!X27="","Törzslapkivonatot átvettem",Nevek!X27))</f>
        <v>Törzslapkivonatot átvettem</v>
      </c>
      <c r="E37" s="239" t="str">
        <f t="shared" si="0"/>
        <v/>
      </c>
    </row>
    <row r="38" spans="1:5" ht="17.100000000000001" customHeight="1" x14ac:dyDescent="0.25">
      <c r="A38" s="181">
        <f t="shared" si="1"/>
        <v>26</v>
      </c>
      <c r="B38" s="185" t="str">
        <f>IF(Nevek!E28="","--",Nevek!E28)</f>
        <v>ú</v>
      </c>
      <c r="C38" s="86" t="str">
        <f>IF(B38="--","--",CONCATENATE(Nevek!B28,"/ ",Nevek!C28,"/ ",Nevek!D28))</f>
        <v>74057/ 26/ 2020</v>
      </c>
      <c r="D38" s="436" t="str">
        <f>IF(B38="--","--",IF(Nevek!X28="","Törzslapkivonatot átvettem",Nevek!X28))</f>
        <v>Törzslapkivonatot átvettem</v>
      </c>
      <c r="E38" s="239" t="str">
        <f t="shared" si="0"/>
        <v/>
      </c>
    </row>
    <row r="39" spans="1:5" ht="17.100000000000001" customHeight="1" x14ac:dyDescent="0.25">
      <c r="A39" s="181">
        <f t="shared" si="1"/>
        <v>27</v>
      </c>
      <c r="B39" s="185" t="str">
        <f>IF(Nevek!E29="","--",Nevek!E29)</f>
        <v>ü</v>
      </c>
      <c r="C39" s="86" t="str">
        <f>IF(B39="--","--",CONCATENATE(Nevek!B29,"/ ",Nevek!C29,"/ ",Nevek!D29))</f>
        <v>74057/ 27/ 2020</v>
      </c>
      <c r="D39" s="436" t="str">
        <f>IF(B39="--","--",IF(Nevek!X29="","Törzslapkivonatot átvettem",Nevek!X29))</f>
        <v>Törzslapkivonatot átvettem</v>
      </c>
      <c r="E39" s="239" t="str">
        <f t="shared" si="0"/>
        <v/>
      </c>
    </row>
    <row r="40" spans="1:5" ht="17.100000000000001" customHeight="1" x14ac:dyDescent="0.25">
      <c r="A40" s="181">
        <f t="shared" si="1"/>
        <v>28</v>
      </c>
      <c r="B40" s="185" t="str">
        <f>IF(Nevek!E30="","--",Nevek!E30)</f>
        <v>ű</v>
      </c>
      <c r="C40" s="86" t="str">
        <f>IF(B40="--","--",CONCATENATE(Nevek!B30,"/ ",Nevek!C30,"/ ",Nevek!D30))</f>
        <v>74057/ 28/ 2020</v>
      </c>
      <c r="D40" s="436" t="str">
        <f>IF(B40="--","--",IF(Nevek!X30="","Törzslapkivonatot átvettem",Nevek!X30))</f>
        <v>Törzslapkivonatot átvettem</v>
      </c>
      <c r="E40" s="239" t="str">
        <f t="shared" si="0"/>
        <v/>
      </c>
    </row>
    <row r="41" spans="1:5" ht="17.100000000000001" customHeight="1" x14ac:dyDescent="0.25">
      <c r="A41" s="181">
        <f t="shared" si="1"/>
        <v>29</v>
      </c>
      <c r="B41" s="185" t="str">
        <f>IF(Nevek!E31="","--",Nevek!E31)</f>
        <v>v</v>
      </c>
      <c r="C41" s="86" t="str">
        <f>IF(B41="--","--",CONCATENATE(Nevek!B31,"/ ",Nevek!C31,"/ ",Nevek!D31))</f>
        <v>74057/ 29/ 2020</v>
      </c>
      <c r="D41" s="436" t="str">
        <f>IF(B41="--","--",IF(Nevek!X31="","Törzslapkivonatot átvettem",Nevek!X31))</f>
        <v>Törzslapkivonatot átvettem</v>
      </c>
      <c r="E41" s="239" t="str">
        <f t="shared" si="0"/>
        <v/>
      </c>
    </row>
    <row r="42" spans="1:5" ht="17.100000000000001" customHeight="1" x14ac:dyDescent="0.25">
      <c r="A42" s="181">
        <f t="shared" si="1"/>
        <v>30</v>
      </c>
      <c r="B42" s="185" t="str">
        <f>IF(Nevek!E32="","--",Nevek!E32)</f>
        <v>z</v>
      </c>
      <c r="C42" s="86" t="str">
        <f>IF(B42="--","--",CONCATENATE(Nevek!B32,"/ ",Nevek!C32,"/ ",Nevek!D32))</f>
        <v>74057/ 30/ 2020</v>
      </c>
      <c r="D42" s="436" t="str">
        <f>IF(B42="--","--",IF(Nevek!X32="","Törzslapkivonatot átvettem",Nevek!X32))</f>
        <v>Törzslapkivonatot átvettem</v>
      </c>
      <c r="E42" s="239" t="str">
        <f t="shared" si="0"/>
        <v/>
      </c>
    </row>
    <row r="43" spans="1:5" ht="17.100000000000001" customHeight="1" x14ac:dyDescent="0.25">
      <c r="A43" s="181">
        <f t="shared" si="1"/>
        <v>31</v>
      </c>
      <c r="B43" s="185" t="str">
        <f>IF(Nevek!E33="","--",Nevek!E33)</f>
        <v>--</v>
      </c>
      <c r="C43" s="86" t="str">
        <f>IF(B43="--","--",CONCATENATE(Nevek!B33,"/ ",Nevek!C33,"/ ",Nevek!D33))</f>
        <v>--</v>
      </c>
      <c r="D43" s="436" t="str">
        <f>IF(B43="--","--",IF(Nevek!X33="","Törzslapkivonatot átvettem",Nevek!X33))</f>
        <v>--</v>
      </c>
      <c r="E43" s="239" t="str">
        <f t="shared" si="0"/>
        <v>--</v>
      </c>
    </row>
    <row r="44" spans="1:5" ht="17.100000000000001" customHeight="1" x14ac:dyDescent="0.25">
      <c r="A44" s="181">
        <f t="shared" si="1"/>
        <v>32</v>
      </c>
      <c r="B44" s="185" t="str">
        <f>IF(Nevek!E34="","--",Nevek!E34)</f>
        <v>--</v>
      </c>
      <c r="C44" s="86" t="str">
        <f>IF(B44="--","--",CONCATENATE(Nevek!B34,"/ ",Nevek!C34,"/ ",Nevek!D34))</f>
        <v>--</v>
      </c>
      <c r="D44" s="436" t="str">
        <f>IF(B44="--","--",IF(Nevek!X34="","Törzslapkivonatot átvettem",Nevek!X34))</f>
        <v>--</v>
      </c>
      <c r="E44" s="239" t="str">
        <f t="shared" si="0"/>
        <v>--</v>
      </c>
    </row>
    <row r="45" spans="1:5" ht="17.100000000000001" customHeight="1" x14ac:dyDescent="0.25">
      <c r="A45" s="181">
        <f t="shared" si="1"/>
        <v>33</v>
      </c>
      <c r="B45" s="185" t="str">
        <f>IF(Nevek!E35="","--",Nevek!E35)</f>
        <v>--</v>
      </c>
      <c r="C45" s="86" t="str">
        <f>IF(B45="--","--",CONCATENATE(Nevek!B35,"/ ",Nevek!C35,"/ ",Nevek!D35))</f>
        <v>--</v>
      </c>
      <c r="D45" s="436" t="str">
        <f>IF(B45="--","--",IF(Nevek!X35="","Törzslapkivonatot átvettem",Nevek!X35))</f>
        <v>--</v>
      </c>
      <c r="E45" s="239" t="str">
        <f t="shared" si="0"/>
        <v>--</v>
      </c>
    </row>
    <row r="46" spans="1:5" ht="17.100000000000001" customHeight="1" thickBot="1" x14ac:dyDescent="0.3">
      <c r="A46" s="182">
        <f t="shared" si="1"/>
        <v>34</v>
      </c>
      <c r="B46" s="186" t="str">
        <f>IF(Nevek!E36="","--",Nevek!E36)</f>
        <v>--</v>
      </c>
      <c r="C46" s="183" t="str">
        <f>IF(B46="--","--",CONCATENATE(Nevek!B36,"/ ",Nevek!C36,"/ ",Nevek!D36))</f>
        <v>--</v>
      </c>
      <c r="D46" s="265" t="str">
        <f>IF(B46="--","--",IF(Nevek!X36="","Törzslapkivonatot átvettem",Nevek!X36))</f>
        <v>--</v>
      </c>
      <c r="E46" s="107" t="str">
        <f t="shared" si="0"/>
        <v>--</v>
      </c>
    </row>
    <row r="47" spans="1:5" ht="17.100000000000001" hidden="1" customHeight="1" thickBot="1" x14ac:dyDescent="0.3">
      <c r="A47" s="448">
        <f t="shared" si="1"/>
        <v>35</v>
      </c>
      <c r="B47" s="449" t="str">
        <f>IF(Nevek!E37="","--",Nevek!E37)</f>
        <v>--</v>
      </c>
      <c r="C47" s="450" t="str">
        <f>IF(B47="--","--",CONCATENATE(Nevek!B37,"/ ",Nevek!C37,"/ ",Nevek!D37))</f>
        <v>--</v>
      </c>
      <c r="D47" s="451" t="str">
        <f>IF(B47="--","--",IF(Nevek!X37="","Törzslapkivonatot átvettem",Nevek!X37))</f>
        <v>--</v>
      </c>
      <c r="E47" s="243" t="str">
        <f t="shared" si="0"/>
        <v>--</v>
      </c>
    </row>
    <row r="48" spans="1:5" x14ac:dyDescent="0.25">
      <c r="A48" s="157"/>
      <c r="B48" s="104"/>
      <c r="C48" s="176" t="str">
        <f>IF(B48="","",CONCATENATE(Nevek!B38,"/ ",Nevek!C38,"/ ",Nevek!D38))</f>
        <v/>
      </c>
    </row>
    <row r="1001" spans="27:27" x14ac:dyDescent="0.25">
      <c r="AA1001" s="457" t="s">
        <v>7840</v>
      </c>
    </row>
  </sheetData>
  <mergeCells count="6">
    <mergeCell ref="A1:C1"/>
    <mergeCell ref="A2:B2"/>
    <mergeCell ref="A10:B10"/>
    <mergeCell ref="C10:D10"/>
    <mergeCell ref="A6:E6"/>
    <mergeCell ref="A8:E8"/>
  </mergeCells>
  <conditionalFormatting sqref="D13:D47">
    <cfRule type="cellIs" dxfId="13" priority="1" operator="equal">
      <formula>0</formula>
    </cfRule>
  </conditionalFormatting>
  <pageMargins left="0.23622047244094491" right="0.23622047244094491" top="0.74803149606299213" bottom="0.74803149606299213" header="0.31496062992125984" footer="0.31496062992125984"/>
  <pageSetup paperSize="9" orientation="portrait" blackAndWhite="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49"/>
  <sheetViews>
    <sheetView workbookViewId="0">
      <selection activeCell="A18" sqref="A18"/>
    </sheetView>
  </sheetViews>
  <sheetFormatPr defaultRowHeight="12.75" x14ac:dyDescent="0.2"/>
  <cols>
    <col min="1" max="1" width="25.42578125" style="134" customWidth="1"/>
    <col min="2" max="2" width="14.140625" style="134" customWidth="1"/>
    <col min="3" max="3" width="10.85546875" style="134" customWidth="1"/>
    <col min="4" max="4" width="19.140625" style="134" customWidth="1"/>
    <col min="5" max="5" width="9.7109375" style="134" customWidth="1"/>
    <col min="6" max="6" width="8.140625" style="134" customWidth="1"/>
    <col min="7" max="16384" width="9.140625" style="134"/>
  </cols>
  <sheetData>
    <row r="2" spans="1:6" x14ac:dyDescent="0.2">
      <c r="A2" s="134" t="s">
        <v>7577</v>
      </c>
      <c r="D2" s="173">
        <f>Nevek!B$3</f>
        <v>74057</v>
      </c>
      <c r="E2" s="173">
        <f>Nevek!C$3</f>
        <v>1</v>
      </c>
      <c r="F2" s="173">
        <f>Nevek!D$3</f>
        <v>2020</v>
      </c>
    </row>
    <row r="3" spans="1:6" ht="25.5" x14ac:dyDescent="0.2">
      <c r="D3" s="164" t="s">
        <v>7578</v>
      </c>
      <c r="E3" s="164" t="s">
        <v>872</v>
      </c>
      <c r="F3" s="164" t="s">
        <v>873</v>
      </c>
    </row>
    <row r="5" spans="1:6" x14ac:dyDescent="0.2">
      <c r="A5" s="134" t="s">
        <v>7512</v>
      </c>
    </row>
    <row r="7" spans="1:6" x14ac:dyDescent="0.2">
      <c r="A7" s="733" t="s">
        <v>7579</v>
      </c>
      <c r="B7" s="733"/>
    </row>
    <row r="9" spans="1:6" ht="15.75" x14ac:dyDescent="0.25">
      <c r="A9" s="850" t="s">
        <v>7580</v>
      </c>
      <c r="B9" s="850"/>
      <c r="C9" s="850"/>
      <c r="D9" s="850"/>
      <c r="E9" s="850"/>
      <c r="F9" s="850"/>
    </row>
    <row r="11" spans="1:6" x14ac:dyDescent="0.2">
      <c r="A11" s="134" t="s">
        <v>7581</v>
      </c>
    </row>
    <row r="13" spans="1:6" x14ac:dyDescent="0.2">
      <c r="A13" s="733" t="s">
        <v>7582</v>
      </c>
      <c r="B13" s="733"/>
      <c r="C13" s="733"/>
      <c r="D13" s="733"/>
      <c r="E13" s="733"/>
      <c r="F13" s="733"/>
    </row>
    <row r="15" spans="1:6" x14ac:dyDescent="0.2">
      <c r="A15" s="733" t="s">
        <v>7583</v>
      </c>
      <c r="B15" s="733"/>
      <c r="C15" s="733"/>
      <c r="D15" s="733"/>
      <c r="E15" s="172">
        <f>Nevek!G$3</f>
        <v>0</v>
      </c>
    </row>
    <row r="16" spans="1:6" x14ac:dyDescent="0.2">
      <c r="A16" s="169"/>
      <c r="B16" s="169"/>
      <c r="C16" s="169"/>
      <c r="D16" s="169"/>
    </row>
    <row r="17" spans="1:7" x14ac:dyDescent="0.2">
      <c r="A17" s="733" t="s">
        <v>7584</v>
      </c>
      <c r="B17" s="733"/>
      <c r="C17" s="851">
        <f>IF(E$17="2",Nevek!T$3,"")</f>
        <v>0</v>
      </c>
      <c r="D17" s="851"/>
      <c r="E17" s="172" t="str">
        <f>IF(Nevek!T$3="magyar",1,"2")</f>
        <v>2</v>
      </c>
    </row>
    <row r="19" spans="1:7" x14ac:dyDescent="0.2">
      <c r="A19" s="134" t="s">
        <v>7585</v>
      </c>
      <c r="C19" s="852" t="str">
        <f>Nevek!H$3</f>
        <v>Makó</v>
      </c>
      <c r="D19" s="852"/>
      <c r="E19" s="177" t="str">
        <f>CONCATENATE(Nevek!J3,". ",Nevek!L3," ",Nevek!M3,".")</f>
        <v>.  .</v>
      </c>
    </row>
    <row r="21" spans="1:7" x14ac:dyDescent="0.2">
      <c r="A21" s="134" t="s">
        <v>7586</v>
      </c>
      <c r="B21" s="178">
        <f>Nevek!P$3</f>
        <v>0</v>
      </c>
      <c r="C21" s="853" t="str">
        <f>Nevek!Q$3</f>
        <v/>
      </c>
      <c r="D21" s="853"/>
      <c r="E21" s="134" t="s">
        <v>7587</v>
      </c>
    </row>
    <row r="23" spans="1:7" x14ac:dyDescent="0.2">
      <c r="A23" s="134" t="s">
        <v>7588</v>
      </c>
      <c r="B23" s="178">
        <f>Nevek!N$3</f>
        <v>1234</v>
      </c>
    </row>
    <row r="25" spans="1:7" x14ac:dyDescent="0.2">
      <c r="A25" s="138" t="s">
        <v>7589</v>
      </c>
      <c r="B25" s="138"/>
      <c r="C25" s="138"/>
      <c r="D25" s="853">
        <f>Nevek!Y3</f>
        <v>0</v>
      </c>
      <c r="E25" s="853"/>
      <c r="F25" s="853"/>
      <c r="G25" s="420" t="s">
        <v>7829</v>
      </c>
    </row>
    <row r="27" spans="1:7" ht="30.75" customHeight="1" x14ac:dyDescent="0.2">
      <c r="A27" s="849" t="s">
        <v>7590</v>
      </c>
      <c r="B27" s="849"/>
      <c r="C27" s="849"/>
      <c r="D27" s="849"/>
      <c r="E27" s="849"/>
      <c r="F27" s="849"/>
    </row>
    <row r="28" spans="1:7" ht="26.25" customHeight="1" x14ac:dyDescent="0.2">
      <c r="A28" s="849" t="s">
        <v>7591</v>
      </c>
      <c r="B28" s="849"/>
      <c r="C28" s="849"/>
      <c r="D28" s="849"/>
      <c r="E28" s="849"/>
      <c r="F28" s="849"/>
    </row>
    <row r="29" spans="1:7" ht="25.5" customHeight="1" x14ac:dyDescent="0.2">
      <c r="A29" s="849" t="s">
        <v>7592</v>
      </c>
      <c r="B29" s="849"/>
      <c r="C29" s="849"/>
      <c r="D29" s="849"/>
      <c r="E29" s="849"/>
      <c r="F29" s="849"/>
    </row>
    <row r="30" spans="1:7" ht="27.75" customHeight="1" x14ac:dyDescent="0.2">
      <c r="A30" s="849" t="s">
        <v>7593</v>
      </c>
      <c r="B30" s="849"/>
      <c r="C30" s="849"/>
      <c r="D30" s="849"/>
      <c r="E30" s="849"/>
      <c r="F30" s="849"/>
    </row>
    <row r="31" spans="1:7" ht="12.75" customHeight="1" x14ac:dyDescent="0.2">
      <c r="A31" s="174" t="s">
        <v>7594</v>
      </c>
      <c r="B31" s="161"/>
      <c r="C31" s="161"/>
      <c r="D31" s="161"/>
      <c r="E31" s="161"/>
      <c r="F31" s="161"/>
    </row>
    <row r="33" spans="1:7" ht="28.5" customHeight="1" x14ac:dyDescent="0.2">
      <c r="A33" s="855" t="s">
        <v>7595</v>
      </c>
      <c r="B33" s="855"/>
      <c r="C33" s="855"/>
      <c r="D33" s="855"/>
      <c r="E33" s="855"/>
      <c r="F33" s="855"/>
      <c r="G33" s="420" t="s">
        <v>7829</v>
      </c>
    </row>
    <row r="34" spans="1:7" x14ac:dyDescent="0.2">
      <c r="A34" s="174" t="s">
        <v>7594</v>
      </c>
      <c r="B34" s="853">
        <f>Nevek!Z3</f>
        <v>0</v>
      </c>
      <c r="C34" s="853"/>
      <c r="D34" s="853"/>
      <c r="E34" s="853"/>
      <c r="F34" s="853"/>
    </row>
    <row r="36" spans="1:7" x14ac:dyDescent="0.2">
      <c r="A36" s="138" t="s">
        <v>7596</v>
      </c>
      <c r="B36" s="138"/>
      <c r="C36" s="138"/>
      <c r="D36" s="172" t="str">
        <f>IF(Nevek!U$3="1","önköltséges","támogatott")</f>
        <v>támogatott</v>
      </c>
      <c r="E36" s="138"/>
      <c r="F36" s="138"/>
    </row>
    <row r="37" spans="1:7" x14ac:dyDescent="0.2">
      <c r="A37" s="168" t="s">
        <v>7597</v>
      </c>
      <c r="C37" s="172">
        <f>Nevek!V$3</f>
        <v>0</v>
      </c>
    </row>
    <row r="38" spans="1:7" x14ac:dyDescent="0.2">
      <c r="A38" s="175" t="s">
        <v>7598</v>
      </c>
      <c r="C38" s="172">
        <f>Nevek!W$3</f>
        <v>0</v>
      </c>
    </row>
    <row r="40" spans="1:7" ht="27.75" customHeight="1" x14ac:dyDescent="0.2">
      <c r="A40" s="849" t="s">
        <v>7599</v>
      </c>
      <c r="B40" s="849"/>
      <c r="C40" s="849"/>
      <c r="D40" s="849"/>
      <c r="E40" s="849"/>
      <c r="F40" s="849"/>
    </row>
    <row r="41" spans="1:7" ht="24.75" customHeight="1" x14ac:dyDescent="0.2">
      <c r="A41" s="849" t="s">
        <v>7600</v>
      </c>
      <c r="B41" s="849"/>
      <c r="C41" s="849"/>
      <c r="D41" s="849"/>
      <c r="E41" s="849"/>
      <c r="F41" s="849"/>
    </row>
    <row r="43" spans="1:7" x14ac:dyDescent="0.2">
      <c r="A43" s="134" t="s">
        <v>7601</v>
      </c>
      <c r="B43" s="139" t="str">
        <f>'Vizsgaszerv adatai'!C$205</f>
        <v>Fa Pál</v>
      </c>
      <c r="C43" s="134" t="s">
        <v>786</v>
      </c>
      <c r="D43" s="139" t="str">
        <f>'Vizsgaszerv adatai'!C$206</f>
        <v>26/568-965</v>
      </c>
    </row>
    <row r="45" spans="1:7" x14ac:dyDescent="0.2">
      <c r="A45" s="134" t="s">
        <v>7602</v>
      </c>
      <c r="B45" s="139" t="str">
        <f>'Vizsgaszerv adatai'!C$208</f>
        <v>Földi Egon</v>
      </c>
      <c r="C45" s="134" t="s">
        <v>786</v>
      </c>
      <c r="D45" s="139" t="str">
        <f>'Vizsgaszerv adatai'!C$209</f>
        <v>42/568-021</v>
      </c>
    </row>
    <row r="47" spans="1:7" x14ac:dyDescent="0.2">
      <c r="A47" s="134" t="s">
        <v>7614</v>
      </c>
    </row>
    <row r="48" spans="1:7" x14ac:dyDescent="0.2">
      <c r="C48" s="737"/>
      <c r="D48" s="737"/>
    </row>
    <row r="49" spans="3:4" x14ac:dyDescent="0.2">
      <c r="C49" s="854" t="s">
        <v>7570</v>
      </c>
      <c r="D49" s="854"/>
    </row>
  </sheetData>
  <mergeCells count="19">
    <mergeCell ref="A41:F41"/>
    <mergeCell ref="C48:D48"/>
    <mergeCell ref="C49:D49"/>
    <mergeCell ref="A30:F30"/>
    <mergeCell ref="A33:F33"/>
    <mergeCell ref="A40:F40"/>
    <mergeCell ref="B34:F34"/>
    <mergeCell ref="A29:F29"/>
    <mergeCell ref="A7:B7"/>
    <mergeCell ref="A9:F9"/>
    <mergeCell ref="A13:F13"/>
    <mergeCell ref="A15:D15"/>
    <mergeCell ref="A17:B17"/>
    <mergeCell ref="C17:D17"/>
    <mergeCell ref="C19:D19"/>
    <mergeCell ref="C21:D21"/>
    <mergeCell ref="A27:F27"/>
    <mergeCell ref="A28:F28"/>
    <mergeCell ref="D25:F25"/>
  </mergeCells>
  <conditionalFormatting sqref="E17">
    <cfRule type="cellIs" dxfId="12" priority="10" operator="equal">
      <formula>0</formula>
    </cfRule>
  </conditionalFormatting>
  <conditionalFormatting sqref="E15">
    <cfRule type="cellIs" dxfId="11" priority="9" operator="equal">
      <formula>0</formula>
    </cfRule>
  </conditionalFormatting>
  <conditionalFormatting sqref="E19">
    <cfRule type="cellIs" dxfId="10" priority="8" operator="equal">
      <formula>0</formula>
    </cfRule>
  </conditionalFormatting>
  <conditionalFormatting sqref="D36">
    <cfRule type="cellIs" dxfId="9" priority="7" operator="equal">
      <formula>0</formula>
    </cfRule>
  </conditionalFormatting>
  <conditionalFormatting sqref="C37">
    <cfRule type="cellIs" dxfId="8" priority="6" operator="equal">
      <formula>0</formula>
    </cfRule>
  </conditionalFormatting>
  <conditionalFormatting sqref="C38">
    <cfRule type="cellIs" dxfId="7" priority="5" operator="equal">
      <formula>0</formula>
    </cfRule>
  </conditionalFormatting>
  <conditionalFormatting sqref="B43">
    <cfRule type="cellIs" dxfId="6" priority="4" operator="equal">
      <formula>0</formula>
    </cfRule>
  </conditionalFormatting>
  <conditionalFormatting sqref="D43">
    <cfRule type="cellIs" dxfId="5" priority="3" operator="equal">
      <formula>0</formula>
    </cfRule>
  </conditionalFormatting>
  <conditionalFormatting sqref="B45">
    <cfRule type="cellIs" dxfId="4" priority="2" operator="equal">
      <formula>0</formula>
    </cfRule>
  </conditionalFormatting>
  <conditionalFormatting sqref="D45">
    <cfRule type="cellIs" dxfId="3" priority="1" operator="equal">
      <formula>0</formula>
    </cfRule>
  </conditionalFormatting>
  <pageMargins left="0.39370078740157483" right="0.39370078740157483" top="0.74803149606299213" bottom="0.7480314960629921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topLeftCell="A16" workbookViewId="0">
      <selection activeCell="G2" sqref="G2"/>
    </sheetView>
  </sheetViews>
  <sheetFormatPr defaultRowHeight="15" x14ac:dyDescent="0.25"/>
  <cols>
    <col min="1" max="1" width="4.85546875" style="5" customWidth="1"/>
    <col min="2" max="2" width="25.140625" style="5" customWidth="1"/>
    <col min="3" max="3" width="9.5703125" style="5" customWidth="1"/>
    <col min="4" max="4" width="6.28515625" style="5" customWidth="1"/>
    <col min="5" max="5" width="17.28515625" style="5" customWidth="1"/>
    <col min="6" max="6" width="10.42578125" style="5" customWidth="1"/>
    <col min="7" max="7" width="18.7109375" style="5" customWidth="1"/>
    <col min="8" max="16384" width="9.140625" style="5"/>
  </cols>
  <sheetData>
    <row r="1" spans="1:7" x14ac:dyDescent="0.25">
      <c r="D1" s="808" t="s">
        <v>7510</v>
      </c>
      <c r="E1" s="808"/>
      <c r="F1" s="808"/>
      <c r="G1" s="155">
        <f>'Vizsgaszerv adatai'!D64</f>
        <v>74057</v>
      </c>
    </row>
    <row r="2" spans="1:7" x14ac:dyDescent="0.25">
      <c r="D2" s="808" t="s">
        <v>7511</v>
      </c>
      <c r="E2" s="808"/>
      <c r="F2" s="808"/>
      <c r="G2" s="155" t="str">
        <f>CONCATENATE('Vizsgaszerv adatai'!D61," / ",'Vizsgaszerv adatai'!C191)</f>
        <v>V-85 / 2017</v>
      </c>
    </row>
    <row r="3" spans="1:7" x14ac:dyDescent="0.25">
      <c r="D3" s="808" t="s">
        <v>7512</v>
      </c>
      <c r="E3" s="808"/>
      <c r="F3" s="808"/>
      <c r="G3" s="134"/>
    </row>
    <row r="5" spans="1:7" x14ac:dyDescent="0.25">
      <c r="B5" s="652" t="s">
        <v>7513</v>
      </c>
      <c r="C5" s="652"/>
      <c r="D5" s="652"/>
      <c r="E5" s="652"/>
      <c r="F5" s="652"/>
    </row>
    <row r="6" spans="1:7" x14ac:dyDescent="0.25">
      <c r="B6" s="652" t="s">
        <v>7514</v>
      </c>
      <c r="C6" s="652"/>
      <c r="D6" s="652"/>
      <c r="E6" s="652"/>
      <c r="F6" s="652"/>
    </row>
    <row r="8" spans="1:7" x14ac:dyDescent="0.25">
      <c r="B8" s="134" t="s">
        <v>7515</v>
      </c>
      <c r="C8" s="134"/>
      <c r="D8" s="134"/>
      <c r="E8" s="134"/>
      <c r="F8" s="134"/>
    </row>
    <row r="9" spans="1:7" x14ac:dyDescent="0.25">
      <c r="B9" s="134"/>
      <c r="C9" s="134"/>
      <c r="D9" s="134"/>
      <c r="E9" s="134"/>
      <c r="F9" s="134"/>
    </row>
    <row r="10" spans="1:7" ht="40.5" customHeight="1" x14ac:dyDescent="0.25">
      <c r="A10" s="157">
        <v>1</v>
      </c>
      <c r="B10" s="136" t="s">
        <v>7516</v>
      </c>
      <c r="C10" s="860" t="str">
        <f>'Vizsgaszerv adatai'!C9</f>
        <v>Herman Ottó Intézet Nonprofit KFT.</v>
      </c>
      <c r="D10" s="860"/>
      <c r="E10" s="860"/>
      <c r="F10" s="860"/>
      <c r="G10" s="860"/>
    </row>
    <row r="11" spans="1:7" x14ac:dyDescent="0.25">
      <c r="A11" s="157"/>
      <c r="B11" s="134"/>
      <c r="C11" s="134"/>
      <c r="D11" s="134"/>
      <c r="E11" s="134"/>
      <c r="F11" s="134"/>
    </row>
    <row r="12" spans="1:7" x14ac:dyDescent="0.25">
      <c r="A12" s="157">
        <v>2</v>
      </c>
      <c r="B12" s="134" t="s">
        <v>770</v>
      </c>
      <c r="C12" s="857" t="str">
        <f>'Vizsgaszerv adatai'!C11</f>
        <v>1223, Budapest, Park u. 2.</v>
      </c>
      <c r="D12" s="857"/>
      <c r="E12" s="857"/>
      <c r="F12" s="857"/>
      <c r="G12" s="857"/>
    </row>
    <row r="13" spans="1:7" x14ac:dyDescent="0.25">
      <c r="A13" s="157"/>
      <c r="B13" s="134"/>
      <c r="C13" s="134"/>
      <c r="D13" s="134"/>
      <c r="E13" s="134"/>
      <c r="F13" s="134"/>
    </row>
    <row r="14" spans="1:7" x14ac:dyDescent="0.25">
      <c r="A14" s="157">
        <v>3</v>
      </c>
      <c r="B14" s="134" t="s">
        <v>7517</v>
      </c>
      <c r="C14" s="134"/>
      <c r="D14" s="134"/>
      <c r="E14" s="134"/>
      <c r="F14" s="134"/>
    </row>
    <row r="15" spans="1:7" x14ac:dyDescent="0.25">
      <c r="A15" s="157"/>
      <c r="B15" s="135" t="s">
        <v>7518</v>
      </c>
      <c r="C15" s="140" t="str">
        <f>'Vizsgaszerv adatai'!C12</f>
        <v xml:space="preserve">1-3628-100 </v>
      </c>
      <c r="D15" s="135" t="s">
        <v>7532</v>
      </c>
      <c r="E15" s="139" t="str">
        <f>'Vizsgaszerv adatai'!C13</f>
        <v xml:space="preserve">1-3628-105 </v>
      </c>
      <c r="F15" s="137" t="s">
        <v>773</v>
      </c>
      <c r="G15" s="141" t="str">
        <f>'Vizsgaszerv adatai'!C14</f>
        <v>30/212-4561</v>
      </c>
    </row>
    <row r="16" spans="1:7" x14ac:dyDescent="0.25">
      <c r="A16" s="157"/>
      <c r="B16" s="135" t="s">
        <v>775</v>
      </c>
      <c r="C16" s="857" t="str">
        <f>'Vizsgaszerv adatai'!C15</f>
        <v xml:space="preserve">hoi@hoi.hu </v>
      </c>
      <c r="D16" s="857"/>
      <c r="E16" s="138" t="s">
        <v>7533</v>
      </c>
      <c r="F16" s="859" t="str">
        <f>'Vizsgaszerv adatai'!C16</f>
        <v>www.hoi.hu</v>
      </c>
      <c r="G16" s="857"/>
    </row>
    <row r="17" spans="1:7" x14ac:dyDescent="0.25">
      <c r="A17" s="157"/>
      <c r="B17" s="134"/>
      <c r="C17" s="134"/>
      <c r="D17" s="134"/>
      <c r="E17" s="134"/>
      <c r="F17" s="134"/>
    </row>
    <row r="18" spans="1:7" x14ac:dyDescent="0.25">
      <c r="A18" s="157">
        <v>4</v>
      </c>
      <c r="B18" s="134" t="s">
        <v>7519</v>
      </c>
      <c r="C18" s="857" t="str">
        <f>'Vizsgaszerv adatai'!C18</f>
        <v xml:space="preserve">Dr. </v>
      </c>
      <c r="D18" s="857"/>
      <c r="E18" s="857"/>
      <c r="F18" s="857"/>
      <c r="G18" s="857"/>
    </row>
    <row r="19" spans="1:7" x14ac:dyDescent="0.25">
      <c r="A19" s="157"/>
      <c r="B19" s="134"/>
      <c r="C19" s="134"/>
      <c r="D19" s="134"/>
      <c r="E19" s="134"/>
      <c r="F19" s="134"/>
    </row>
    <row r="20" spans="1:7" x14ac:dyDescent="0.25">
      <c r="A20" s="157">
        <v>5</v>
      </c>
      <c r="B20" s="134" t="s">
        <v>777</v>
      </c>
      <c r="C20" s="134"/>
      <c r="D20" s="859" t="str">
        <f>'Vizsgaszerv adatai'!C17</f>
        <v>200153</v>
      </c>
      <c r="E20" s="857"/>
      <c r="F20" s="857"/>
      <c r="G20" s="857"/>
    </row>
    <row r="21" spans="1:7" x14ac:dyDescent="0.25">
      <c r="A21" s="157"/>
      <c r="B21" s="134"/>
      <c r="C21" s="134"/>
      <c r="D21" s="134"/>
      <c r="E21" s="134"/>
      <c r="F21" s="134"/>
    </row>
    <row r="22" spans="1:7" x14ac:dyDescent="0.25">
      <c r="A22" s="157">
        <v>6</v>
      </c>
      <c r="B22" s="134" t="s">
        <v>778</v>
      </c>
      <c r="C22" s="857" t="str">
        <f>'Vizsgaszerv adatai'!C19</f>
        <v>15329004 8532 312 01</v>
      </c>
      <c r="D22" s="857"/>
      <c r="E22" s="857"/>
      <c r="F22" s="857"/>
      <c r="G22" s="857"/>
    </row>
    <row r="23" spans="1:7" x14ac:dyDescent="0.25">
      <c r="A23" s="157"/>
      <c r="B23" s="134"/>
      <c r="C23" s="134"/>
      <c r="D23" s="134"/>
      <c r="E23" s="134"/>
      <c r="F23" s="134"/>
    </row>
    <row r="24" spans="1:7" x14ac:dyDescent="0.25">
      <c r="A24" s="157">
        <v>7</v>
      </c>
      <c r="B24" s="134" t="s">
        <v>7520</v>
      </c>
      <c r="C24" s="857" t="str">
        <f>CONCATENATE('Vizsgaszerv adatai'!C23," - ",'Vizsgaszerv adatai'!C193)</f>
        <v>2017. május 12. - 2017. június 13.</v>
      </c>
      <c r="D24" s="857"/>
      <c r="E24" s="857"/>
      <c r="F24" s="857"/>
    </row>
    <row r="25" spans="1:7" x14ac:dyDescent="0.25">
      <c r="A25" s="157"/>
      <c r="B25" s="134"/>
      <c r="C25" s="134"/>
      <c r="D25" s="134"/>
      <c r="E25" s="134"/>
      <c r="F25" s="134"/>
    </row>
    <row r="26" spans="1:7" x14ac:dyDescent="0.25">
      <c r="A26" s="157">
        <v>8</v>
      </c>
      <c r="B26" s="134" t="s">
        <v>7521</v>
      </c>
      <c r="C26" s="142">
        <f>'Vizsgaszerv adatai'!C63</f>
        <v>25</v>
      </c>
      <c r="D26" s="737" t="s">
        <v>7522</v>
      </c>
      <c r="E26" s="737"/>
      <c r="F26" s="737"/>
      <c r="G26" s="142">
        <f>'Vizsgaszerv adatai'!C187</f>
        <v>30</v>
      </c>
    </row>
    <row r="27" spans="1:7" x14ac:dyDescent="0.25">
      <c r="A27" s="157"/>
      <c r="B27" s="134"/>
      <c r="C27" s="134"/>
      <c r="D27" s="134"/>
      <c r="E27" s="134"/>
      <c r="F27" s="134"/>
    </row>
    <row r="28" spans="1:7" x14ac:dyDescent="0.25">
      <c r="A28" s="157">
        <v>9</v>
      </c>
      <c r="B28" s="733" t="s">
        <v>7523</v>
      </c>
      <c r="C28" s="733"/>
      <c r="D28" s="733"/>
      <c r="E28" s="733"/>
      <c r="F28" s="857" t="str">
        <f>'Vizsgaszerv adatai'!C20</f>
        <v>134/2004. (IX.15) FVM</v>
      </c>
      <c r="G28" s="857"/>
    </row>
    <row r="29" spans="1:7" x14ac:dyDescent="0.25">
      <c r="A29" s="157"/>
      <c r="B29" s="134"/>
      <c r="C29" s="134"/>
      <c r="D29" s="134"/>
      <c r="E29" s="134"/>
      <c r="F29" s="134"/>
    </row>
    <row r="30" spans="1:7" x14ac:dyDescent="0.25">
      <c r="A30" s="157"/>
      <c r="B30" s="134" t="s">
        <v>7524</v>
      </c>
      <c r="C30" s="857" t="str">
        <f>'Vizsgaszerv adatai'!C21</f>
        <v xml:space="preserve">Csiharné Jerola Zsuzsanna </v>
      </c>
      <c r="D30" s="857"/>
      <c r="E30" s="857"/>
      <c r="F30" s="857"/>
      <c r="G30" s="857"/>
    </row>
    <row r="31" spans="1:7" x14ac:dyDescent="0.25">
      <c r="A31" s="157"/>
      <c r="B31" s="135" t="s">
        <v>7525</v>
      </c>
      <c r="C31" s="857" t="str">
        <f>'Vizsgaszerv adatai'!C22</f>
        <v>1-3628-110</v>
      </c>
      <c r="D31" s="857"/>
      <c r="E31" s="857"/>
      <c r="F31" s="134"/>
    </row>
    <row r="32" spans="1:7" x14ac:dyDescent="0.25">
      <c r="A32" s="157"/>
      <c r="B32" s="134"/>
      <c r="C32" s="134"/>
      <c r="D32" s="134"/>
      <c r="E32" s="134"/>
      <c r="F32" s="134"/>
    </row>
    <row r="33" spans="1:7" ht="39.950000000000003" customHeight="1" x14ac:dyDescent="0.25">
      <c r="A33" s="158">
        <v>10</v>
      </c>
      <c r="B33" s="808" t="s">
        <v>7526</v>
      </c>
      <c r="C33" s="808"/>
      <c r="D33" s="858" t="str">
        <f>'Vizsgaszerv adatai'!C28</f>
        <v>Okt. Kft.</v>
      </c>
      <c r="E33" s="858"/>
      <c r="F33" s="858"/>
      <c r="G33" s="858"/>
    </row>
    <row r="34" spans="1:7" x14ac:dyDescent="0.25">
      <c r="A34" s="157"/>
      <c r="B34" s="856" t="s">
        <v>837</v>
      </c>
      <c r="C34" s="856"/>
      <c r="D34" s="156">
        <f>'Vizsgaszerv adatai'!C57</f>
        <v>0</v>
      </c>
      <c r="E34" s="134"/>
      <c r="F34" s="134"/>
    </row>
    <row r="35" spans="1:7" x14ac:dyDescent="0.25">
      <c r="A35" s="157"/>
      <c r="B35" s="134"/>
      <c r="C35" s="134"/>
      <c r="D35" s="134"/>
      <c r="E35" s="134"/>
      <c r="F35" s="134"/>
    </row>
    <row r="36" spans="1:7" ht="39.950000000000003" customHeight="1" x14ac:dyDescent="0.25">
      <c r="A36" s="159">
        <v>10</v>
      </c>
      <c r="B36" s="808" t="s">
        <v>7526</v>
      </c>
      <c r="C36" s="808"/>
      <c r="D36" s="858" t="str">
        <f>IF('Vizsgaszerv adatai'!K28="","",'Vizsgaszerv adatai'!K28)</f>
        <v/>
      </c>
      <c r="E36" s="858"/>
      <c r="F36" s="858"/>
      <c r="G36" s="858"/>
    </row>
    <row r="37" spans="1:7" x14ac:dyDescent="0.25">
      <c r="A37" s="157"/>
      <c r="B37" s="856" t="s">
        <v>837</v>
      </c>
      <c r="C37" s="856"/>
      <c r="D37" s="156" t="str">
        <f>IF('Vizsgaszerv adatai'!K57="","",'Vizsgaszerv adatai'!K57)</f>
        <v/>
      </c>
      <c r="E37" s="134"/>
      <c r="F37" s="134"/>
    </row>
    <row r="38" spans="1:7" x14ac:dyDescent="0.25">
      <c r="A38" s="157"/>
      <c r="B38" s="134"/>
      <c r="C38" s="134"/>
      <c r="D38" s="134"/>
      <c r="E38" s="134"/>
      <c r="F38" s="134"/>
    </row>
    <row r="39" spans="1:7" ht="39.950000000000003" customHeight="1" x14ac:dyDescent="0.25">
      <c r="A39" s="160">
        <v>10</v>
      </c>
      <c r="B39" s="808" t="s">
        <v>7526</v>
      </c>
      <c r="C39" s="808"/>
      <c r="D39" s="858" t="str">
        <f>IF('Vizsgaszerv adatai'!S28="","",'Vizsgaszerv adatai'!S28)</f>
        <v/>
      </c>
      <c r="E39" s="858"/>
      <c r="F39" s="858"/>
      <c r="G39" s="858"/>
    </row>
    <row r="40" spans="1:7" x14ac:dyDescent="0.25">
      <c r="B40" s="856" t="s">
        <v>837</v>
      </c>
      <c r="C40" s="856"/>
      <c r="D40" s="156" t="str">
        <f>IF('Vizsgaszerv adatai'!S57="","",'Vizsgaszerv adatai'!S57)</f>
        <v/>
      </c>
      <c r="E40" s="134"/>
      <c r="F40" s="134"/>
    </row>
    <row r="41" spans="1:7" x14ac:dyDescent="0.25">
      <c r="B41" s="134"/>
      <c r="C41" s="134"/>
      <c r="D41" s="134"/>
      <c r="E41" s="134"/>
      <c r="F41" s="134"/>
    </row>
    <row r="42" spans="1:7" x14ac:dyDescent="0.25">
      <c r="B42" s="134" t="s">
        <v>7527</v>
      </c>
      <c r="C42" s="134"/>
      <c r="D42" s="134"/>
      <c r="E42" s="134"/>
      <c r="F42" s="134"/>
    </row>
    <row r="43" spans="1:7" x14ac:dyDescent="0.25">
      <c r="B43" s="134"/>
      <c r="C43" s="134"/>
      <c r="D43" s="134"/>
      <c r="E43" s="134"/>
      <c r="F43" s="134"/>
    </row>
    <row r="44" spans="1:7" x14ac:dyDescent="0.25">
      <c r="B44" s="134"/>
      <c r="C44" s="134"/>
      <c r="D44" s="134"/>
      <c r="E44" s="134"/>
      <c r="F44" s="134"/>
    </row>
  </sheetData>
  <mergeCells count="27">
    <mergeCell ref="D1:F1"/>
    <mergeCell ref="D2:F2"/>
    <mergeCell ref="D3:F3"/>
    <mergeCell ref="D26:F26"/>
    <mergeCell ref="C18:G18"/>
    <mergeCell ref="D20:G20"/>
    <mergeCell ref="C22:G22"/>
    <mergeCell ref="C16:D16"/>
    <mergeCell ref="F16:G16"/>
    <mergeCell ref="C10:G10"/>
    <mergeCell ref="C12:G12"/>
    <mergeCell ref="B5:F5"/>
    <mergeCell ref="B6:F6"/>
    <mergeCell ref="C24:F24"/>
    <mergeCell ref="B40:C40"/>
    <mergeCell ref="B33:C33"/>
    <mergeCell ref="B28:E28"/>
    <mergeCell ref="F28:G28"/>
    <mergeCell ref="C30:G30"/>
    <mergeCell ref="D33:G33"/>
    <mergeCell ref="D36:G36"/>
    <mergeCell ref="D39:G39"/>
    <mergeCell ref="B34:C34"/>
    <mergeCell ref="B36:C36"/>
    <mergeCell ref="B37:C37"/>
    <mergeCell ref="B39:C39"/>
    <mergeCell ref="C31:E31"/>
  </mergeCells>
  <pageMargins left="0.39370078740157483" right="0.39370078740157483" top="0.74803149606299213" bottom="0.74803149606299213" header="0.31496062992125984" footer="0.31496062992125984"/>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6"/>
  <sheetViews>
    <sheetView workbookViewId="0">
      <selection activeCell="C145" sqref="C145"/>
    </sheetView>
  </sheetViews>
  <sheetFormatPr defaultRowHeight="15" x14ac:dyDescent="0.25"/>
  <cols>
    <col min="1" max="1" width="4.85546875" style="5" customWidth="1"/>
    <col min="2" max="2" width="28" style="5" customWidth="1"/>
    <col min="3" max="3" width="9.5703125" style="5" customWidth="1"/>
    <col min="4" max="4" width="6.28515625" style="5" customWidth="1"/>
    <col min="5" max="5" width="16.140625" style="5" customWidth="1"/>
    <col min="6" max="6" width="11.28515625" style="5" customWidth="1"/>
    <col min="7" max="7" width="18.7109375" style="5" customWidth="1"/>
    <col min="8" max="16384" width="9.140625" style="5"/>
  </cols>
  <sheetData>
    <row r="1" spans="1:9" x14ac:dyDescent="0.25">
      <c r="A1" s="652" t="s">
        <v>7556</v>
      </c>
      <c r="B1" s="652"/>
      <c r="C1" s="652"/>
      <c r="D1" s="652"/>
      <c r="E1" s="652"/>
      <c r="F1" s="652"/>
      <c r="G1" s="652"/>
      <c r="I1" s="5">
        <f>'Vizsgaszerv adatai'!A1</f>
        <v>6</v>
      </c>
    </row>
    <row r="2" spans="1:9" x14ac:dyDescent="0.25">
      <c r="D2" s="808" t="s">
        <v>7510</v>
      </c>
      <c r="E2" s="808"/>
      <c r="F2" s="808"/>
      <c r="G2" s="155">
        <f>'Vizsgaszerv adatai'!D64</f>
        <v>74057</v>
      </c>
    </row>
    <row r="3" spans="1:9" x14ac:dyDescent="0.25">
      <c r="D3" s="808" t="s">
        <v>7511</v>
      </c>
      <c r="E3" s="808"/>
      <c r="F3" s="808"/>
      <c r="G3" s="155" t="str">
        <f>CONCATENATE('Vizsgaszerv adatai'!D61," / ",'Vizsgaszerv adatai'!C191)</f>
        <v>V-85 / 2017</v>
      </c>
    </row>
    <row r="4" spans="1:9" x14ac:dyDescent="0.25">
      <c r="D4" s="808" t="s">
        <v>7512</v>
      </c>
      <c r="E4" s="808"/>
      <c r="F4" s="808"/>
      <c r="G4" s="134"/>
    </row>
    <row r="5" spans="1:9" ht="9.9499999999999993" customHeight="1" x14ac:dyDescent="0.25"/>
    <row r="6" spans="1:9" ht="40.5" customHeight="1" x14ac:dyDescent="0.25">
      <c r="A6" s="157">
        <v>1</v>
      </c>
      <c r="B6" s="161" t="s">
        <v>7557</v>
      </c>
      <c r="C6" s="860" t="str">
        <f>'Vizsgaszerv adatai'!C28</f>
        <v>Okt. Kft.</v>
      </c>
      <c r="D6" s="860"/>
      <c r="E6" s="860"/>
      <c r="F6" s="860"/>
      <c r="G6" s="860"/>
    </row>
    <row r="7" spans="1:9" ht="9.9499999999999993" customHeight="1" x14ac:dyDescent="0.25">
      <c r="A7" s="157"/>
      <c r="B7" s="134"/>
      <c r="C7" s="134"/>
      <c r="D7" s="134"/>
      <c r="E7" s="134"/>
      <c r="F7" s="134"/>
    </row>
    <row r="8" spans="1:9" x14ac:dyDescent="0.25">
      <c r="A8" s="157">
        <v>2</v>
      </c>
      <c r="B8" s="134" t="s">
        <v>770</v>
      </c>
      <c r="C8" s="857" t="str">
        <f>'Vizsgaszerv adatai'!C30</f>
        <v>2011 Bucsa, Fő út 1.</v>
      </c>
      <c r="D8" s="857"/>
      <c r="E8" s="857"/>
      <c r="F8" s="857"/>
      <c r="G8" s="857"/>
    </row>
    <row r="9" spans="1:9" ht="9.9499999999999993" customHeight="1" x14ac:dyDescent="0.25">
      <c r="A9" s="157"/>
      <c r="B9" s="134"/>
      <c r="C9" s="143"/>
      <c r="D9" s="143"/>
      <c r="E9" s="143"/>
      <c r="F9" s="143"/>
      <c r="G9" s="143"/>
    </row>
    <row r="10" spans="1:9" ht="15.75" x14ac:dyDescent="0.25">
      <c r="A10" s="157">
        <v>3</v>
      </c>
      <c r="B10" s="162" t="s">
        <v>784</v>
      </c>
      <c r="C10" s="859" t="str">
        <f>'Vizsgaszerv adatai'!C31</f>
        <v>Békés</v>
      </c>
      <c r="D10" s="857"/>
      <c r="E10" s="857"/>
      <c r="F10" s="857"/>
      <c r="G10" s="143"/>
    </row>
    <row r="11" spans="1:9" ht="9.9499999999999993" customHeight="1" x14ac:dyDescent="0.25">
      <c r="A11" s="157"/>
      <c r="B11" s="162"/>
      <c r="C11" s="134"/>
      <c r="D11" s="134"/>
      <c r="E11" s="134"/>
      <c r="F11" s="134"/>
      <c r="G11" s="143"/>
    </row>
    <row r="12" spans="1:9" ht="15.75" x14ac:dyDescent="0.25">
      <c r="A12" s="157">
        <v>4</v>
      </c>
      <c r="B12" s="162" t="s">
        <v>7519</v>
      </c>
      <c r="C12" s="857" t="str">
        <f>'Vizsgaszerv adatai'!C32</f>
        <v>Kis Elek</v>
      </c>
      <c r="D12" s="857"/>
      <c r="E12" s="857"/>
      <c r="F12" s="134"/>
      <c r="G12" s="143"/>
    </row>
    <row r="13" spans="1:9" ht="9.9499999999999993" customHeight="1" x14ac:dyDescent="0.25">
      <c r="A13" s="157"/>
      <c r="B13" s="134"/>
      <c r="C13" s="134"/>
      <c r="D13" s="134"/>
      <c r="E13" s="134"/>
      <c r="F13" s="134"/>
    </row>
    <row r="14" spans="1:9" x14ac:dyDescent="0.25">
      <c r="A14" s="157"/>
      <c r="B14" s="134" t="s">
        <v>7517</v>
      </c>
      <c r="C14" s="134"/>
      <c r="D14" s="134"/>
      <c r="E14" s="134"/>
      <c r="F14" s="134"/>
    </row>
    <row r="15" spans="1:9" x14ac:dyDescent="0.25">
      <c r="A15" s="157"/>
      <c r="B15" s="146" t="s">
        <v>7518</v>
      </c>
      <c r="C15" s="140" t="str">
        <f>'Vizsgaszerv adatai'!C33</f>
        <v>56/321-561</v>
      </c>
      <c r="D15" s="146" t="s">
        <v>7532</v>
      </c>
      <c r="E15" s="165" t="str">
        <f>'Vizsgaszerv adatai'!C34</f>
        <v>56/569-784</v>
      </c>
      <c r="F15" s="145" t="s">
        <v>773</v>
      </c>
      <c r="G15" s="140" t="str">
        <f>'Vizsgaszerv adatai'!C35</f>
        <v>30/256-6541</v>
      </c>
    </row>
    <row r="16" spans="1:9" x14ac:dyDescent="0.25">
      <c r="A16" s="157"/>
      <c r="B16" s="146" t="s">
        <v>775</v>
      </c>
      <c r="C16" s="859" t="str">
        <f>'Vizsgaszerv adatai'!C36</f>
        <v>okt kft@freemail.hu</v>
      </c>
      <c r="D16" s="859"/>
      <c r="E16" s="859"/>
      <c r="F16" s="145" t="s">
        <v>7576</v>
      </c>
      <c r="G16" s="140" t="str">
        <f>'Vizsgaszerv adatai'!C37</f>
        <v>www//okt.hu</v>
      </c>
    </row>
    <row r="17" spans="1:7" ht="9.9499999999999993" customHeight="1" x14ac:dyDescent="0.25">
      <c r="A17" s="157"/>
      <c r="B17" s="134"/>
      <c r="C17" s="134"/>
      <c r="D17" s="134"/>
      <c r="E17" s="134"/>
      <c r="F17" s="134"/>
    </row>
    <row r="18" spans="1:7" x14ac:dyDescent="0.25">
      <c r="A18" s="157">
        <v>5</v>
      </c>
      <c r="B18" s="134" t="s">
        <v>787</v>
      </c>
      <c r="C18" s="859" t="str">
        <f>'Vizsgaszerv adatai'!C38</f>
        <v>123456</v>
      </c>
      <c r="D18" s="857"/>
      <c r="E18" s="139"/>
      <c r="F18" s="139"/>
      <c r="G18" s="139"/>
    </row>
    <row r="19" spans="1:7" ht="9.9499999999999993" customHeight="1" x14ac:dyDescent="0.25">
      <c r="A19" s="157"/>
      <c r="B19" s="134"/>
      <c r="C19" s="134"/>
      <c r="D19" s="134"/>
      <c r="E19" s="134"/>
      <c r="F19" s="134"/>
    </row>
    <row r="20" spans="1:7" x14ac:dyDescent="0.25">
      <c r="A20" s="157">
        <v>6</v>
      </c>
      <c r="B20" s="134" t="s">
        <v>7558</v>
      </c>
      <c r="C20" s="859" t="str">
        <f>'Vizsgaszerv adatai'!C39</f>
        <v>123456aa</v>
      </c>
      <c r="D20" s="857"/>
      <c r="E20" s="857"/>
      <c r="F20" s="857"/>
      <c r="G20" s="857"/>
    </row>
    <row r="21" spans="1:7" ht="9.9499999999999993" customHeight="1" x14ac:dyDescent="0.25">
      <c r="A21" s="157"/>
      <c r="B21" s="134"/>
      <c r="C21" s="134"/>
      <c r="D21" s="134"/>
      <c r="E21" s="134"/>
      <c r="F21" s="134"/>
    </row>
    <row r="22" spans="1:7" x14ac:dyDescent="0.25">
      <c r="A22" s="157">
        <v>7</v>
      </c>
      <c r="B22" s="134" t="s">
        <v>7559</v>
      </c>
      <c r="C22" s="859" t="str">
        <f>'Vizsgaszerv adatai'!C40</f>
        <v>okt-aa</v>
      </c>
      <c r="D22" s="857"/>
      <c r="E22" s="857"/>
      <c r="F22" s="857"/>
    </row>
    <row r="23" spans="1:7" ht="9.9499999999999993" customHeight="1" x14ac:dyDescent="0.25">
      <c r="A23" s="157"/>
      <c r="B23" s="134"/>
      <c r="C23" s="134"/>
      <c r="D23" s="134"/>
      <c r="E23" s="134"/>
      <c r="F23" s="134"/>
    </row>
    <row r="24" spans="1:7" x14ac:dyDescent="0.25">
      <c r="A24" s="157">
        <v>8</v>
      </c>
      <c r="B24" s="134" t="s">
        <v>778</v>
      </c>
      <c r="C24" s="142" t="str">
        <f>'Vizsgaszerv adatai'!C41</f>
        <v>11</v>
      </c>
      <c r="D24" s="138"/>
      <c r="E24" s="166" t="str">
        <f>'Vizsgaszerv adatai'!D41</f>
        <v>22</v>
      </c>
      <c r="F24" s="166" t="str">
        <f>'Vizsgaszerv adatai'!E41</f>
        <v>333</v>
      </c>
      <c r="G24" s="142" t="str">
        <f>'Vizsgaszerv adatai'!F41</f>
        <v>444</v>
      </c>
    </row>
    <row r="25" spans="1:7" ht="25.5" x14ac:dyDescent="0.25">
      <c r="A25" s="157"/>
      <c r="B25" s="134"/>
      <c r="C25" s="147" t="s">
        <v>790</v>
      </c>
      <c r="D25" s="147"/>
      <c r="E25" s="147" t="s">
        <v>791</v>
      </c>
      <c r="F25" s="164" t="s">
        <v>7560</v>
      </c>
      <c r="G25" s="144" t="s">
        <v>793</v>
      </c>
    </row>
    <row r="26" spans="1:7" ht="9.9499999999999993" customHeight="1" x14ac:dyDescent="0.25">
      <c r="A26" s="157"/>
      <c r="B26" s="134"/>
      <c r="C26" s="147"/>
      <c r="D26" s="147"/>
      <c r="E26" s="147"/>
      <c r="F26" s="164"/>
      <c r="G26" s="144"/>
    </row>
    <row r="27" spans="1:7" x14ac:dyDescent="0.25">
      <c r="A27" s="157">
        <v>9</v>
      </c>
      <c r="B27" s="867" t="s">
        <v>7561</v>
      </c>
      <c r="C27" s="155">
        <f>VLOOKUP(I1,'Szakképesítések és moduljai'!A6:EX337,144)</f>
        <v>40</v>
      </c>
      <c r="D27" s="138"/>
      <c r="E27" s="155">
        <f>VLOOKUP(I1,'Szakképesítések és moduljai'!A6:EX337,145)</f>
        <v>60</v>
      </c>
      <c r="F27" s="155">
        <f>VLOOKUP(I1,'Szakképesítések és moduljai'!A6:EX337,146)</f>
        <v>40</v>
      </c>
      <c r="G27" s="139"/>
    </row>
    <row r="28" spans="1:7" x14ac:dyDescent="0.25">
      <c r="A28" s="157"/>
      <c r="B28" s="867"/>
      <c r="C28" s="147" t="s">
        <v>830</v>
      </c>
      <c r="D28" s="147"/>
      <c r="E28" s="147" t="s">
        <v>831</v>
      </c>
      <c r="F28" s="147" t="s">
        <v>832</v>
      </c>
      <c r="G28" s="143"/>
    </row>
    <row r="29" spans="1:7" x14ac:dyDescent="0.25">
      <c r="A29" s="157"/>
      <c r="B29" s="138" t="s">
        <v>7562</v>
      </c>
      <c r="C29" s="853" t="str">
        <f>'Vizsgaszerv adatai'!A3</f>
        <v>Aranykalászos gazda</v>
      </c>
      <c r="D29" s="853"/>
      <c r="E29" s="853"/>
      <c r="F29" s="853"/>
      <c r="G29" s="853"/>
    </row>
    <row r="30" spans="1:7" ht="9.9499999999999993" customHeight="1" x14ac:dyDescent="0.25">
      <c r="A30" s="157"/>
      <c r="B30" s="138"/>
      <c r="C30" s="138"/>
      <c r="D30" s="138"/>
      <c r="E30" s="138"/>
      <c r="F30" s="143"/>
      <c r="G30" s="143"/>
    </row>
    <row r="31" spans="1:7" x14ac:dyDescent="0.25">
      <c r="A31" s="157">
        <v>10</v>
      </c>
      <c r="B31" s="138" t="s">
        <v>7563</v>
      </c>
      <c r="C31" s="138"/>
      <c r="D31" s="138"/>
      <c r="E31" s="138"/>
      <c r="F31" s="143"/>
      <c r="G31" s="143"/>
    </row>
    <row r="32" spans="1:7" x14ac:dyDescent="0.25">
      <c r="A32" s="157"/>
      <c r="B32" s="863" t="s">
        <v>7564</v>
      </c>
      <c r="C32" s="863"/>
      <c r="D32" s="138"/>
      <c r="E32" s="140" t="str">
        <f>'Vizsgaszerv adatai'!C47</f>
        <v>2</v>
      </c>
      <c r="F32" s="143"/>
      <c r="G32" s="143"/>
    </row>
    <row r="33" spans="1:7" x14ac:dyDescent="0.25">
      <c r="A33" s="157"/>
      <c r="B33" s="863" t="s">
        <v>7565</v>
      </c>
      <c r="C33" s="863"/>
      <c r="D33" s="138"/>
      <c r="E33" s="140" t="str">
        <f>'Vizsgaszerv adatai'!C48</f>
        <v>300</v>
      </c>
      <c r="F33" s="143"/>
      <c r="G33" s="143"/>
    </row>
    <row r="34" spans="1:7" ht="9.9499999999999993" customHeight="1" x14ac:dyDescent="0.25">
      <c r="A34" s="157"/>
      <c r="B34" s="138"/>
      <c r="C34" s="138"/>
      <c r="D34" s="138"/>
      <c r="E34" s="138"/>
      <c r="F34" s="143"/>
      <c r="G34" s="143"/>
    </row>
    <row r="35" spans="1:7" x14ac:dyDescent="0.25">
      <c r="A35" s="157">
        <v>11</v>
      </c>
      <c r="B35" s="138" t="s">
        <v>7566</v>
      </c>
      <c r="C35" s="864" t="str">
        <f>'Vizsgaszerv adatai'!C50</f>
        <v>2016. szeptember 01.</v>
      </c>
      <c r="D35" s="853"/>
      <c r="E35" s="146" t="s">
        <v>7567</v>
      </c>
      <c r="F35" s="859" t="str">
        <f>'Vizsgaszerv adatai'!C51</f>
        <v>2017. április 30.</v>
      </c>
      <c r="G35" s="857"/>
    </row>
    <row r="36" spans="1:7" ht="9.9499999999999993" customHeight="1" x14ac:dyDescent="0.25">
      <c r="A36" s="157"/>
      <c r="B36" s="138"/>
      <c r="C36" s="145"/>
      <c r="D36" s="145"/>
      <c r="E36" s="138"/>
      <c r="F36" s="143"/>
      <c r="G36" s="143"/>
    </row>
    <row r="37" spans="1:7" x14ac:dyDescent="0.25">
      <c r="A37" s="157">
        <v>12</v>
      </c>
      <c r="B37" s="138" t="s">
        <v>7568</v>
      </c>
      <c r="C37" s="155">
        <f>'Vizsgaszerv adatai'!C53</f>
        <v>20</v>
      </c>
      <c r="D37" s="145"/>
      <c r="E37" s="138"/>
      <c r="F37" s="143"/>
      <c r="G37" s="143"/>
    </row>
    <row r="38" spans="1:7" ht="9.9499999999999993" customHeight="1" x14ac:dyDescent="0.25">
      <c r="A38" s="157"/>
      <c r="B38" s="134"/>
      <c r="C38" s="134"/>
      <c r="D38" s="134"/>
      <c r="E38" s="134"/>
      <c r="F38" s="134"/>
    </row>
    <row r="39" spans="1:7" x14ac:dyDescent="0.25">
      <c r="A39" s="157"/>
      <c r="B39" s="134" t="s">
        <v>7569</v>
      </c>
      <c r="C39" s="857">
        <f>'Vizsgaszerv adatai'!C54</f>
        <v>0</v>
      </c>
      <c r="D39" s="857"/>
      <c r="E39" s="857"/>
      <c r="F39" s="138" t="s">
        <v>7525</v>
      </c>
      <c r="G39" s="140">
        <f>'Vizsgaszerv adatai'!C55</f>
        <v>0</v>
      </c>
    </row>
    <row r="40" spans="1:7" ht="9.9499999999999993" customHeight="1" x14ac:dyDescent="0.25">
      <c r="A40" s="157"/>
      <c r="B40" s="134"/>
      <c r="C40" s="139"/>
      <c r="D40" s="139"/>
      <c r="E40" s="139"/>
      <c r="F40" s="138"/>
      <c r="G40" s="139"/>
    </row>
    <row r="41" spans="1:7" x14ac:dyDescent="0.25">
      <c r="A41" s="157"/>
      <c r="B41" s="148" t="s">
        <v>7524</v>
      </c>
      <c r="C41" s="859">
        <f>'Vizsgaszerv adatai'!C56</f>
        <v>0</v>
      </c>
      <c r="D41" s="857"/>
      <c r="E41" s="857"/>
      <c r="F41" s="138" t="s">
        <v>7525</v>
      </c>
      <c r="G41" s="167">
        <f>'Vizsgaszerv adatai'!F56</f>
        <v>0</v>
      </c>
    </row>
    <row r="42" spans="1:7" x14ac:dyDescent="0.25">
      <c r="A42" s="157"/>
      <c r="B42" s="134"/>
      <c r="C42" s="134"/>
      <c r="D42" s="134"/>
      <c r="E42" s="134"/>
      <c r="F42" s="134"/>
    </row>
    <row r="43" spans="1:7" ht="15" customHeight="1" x14ac:dyDescent="0.25">
      <c r="A43" s="861" t="str">
        <f>CONCATENATE("Dátum: ",'Vizsgaszerv adatai'!C201,", ",'Vizsgaszerv adatai'!C203)</f>
        <v>Dátum: Budapest, 2014. január 30.</v>
      </c>
      <c r="B43" s="861"/>
      <c r="C43" s="652"/>
      <c r="D43" s="652"/>
      <c r="E43" s="652"/>
    </row>
    <row r="44" spans="1:7" ht="15.75" x14ac:dyDescent="0.25">
      <c r="B44" s="162"/>
    </row>
    <row r="45" spans="1:7" ht="15.75" x14ac:dyDescent="0.25">
      <c r="B45" s="162"/>
    </row>
    <row r="47" spans="1:7" x14ac:dyDescent="0.25">
      <c r="E47" s="862"/>
      <c r="F47" s="862"/>
    </row>
    <row r="48" spans="1:7" x14ac:dyDescent="0.25">
      <c r="E48" s="652" t="s">
        <v>7570</v>
      </c>
      <c r="F48" s="652"/>
    </row>
    <row r="49" spans="1:7" x14ac:dyDescent="0.25">
      <c r="E49" s="154"/>
      <c r="F49" s="154"/>
    </row>
    <row r="51" spans="1:7" ht="27" customHeight="1" x14ac:dyDescent="0.25">
      <c r="A51" s="773" t="s">
        <v>7571</v>
      </c>
      <c r="B51" s="773"/>
      <c r="C51" s="773"/>
      <c r="D51" s="773"/>
      <c r="E51" s="773"/>
      <c r="F51" s="773"/>
      <c r="G51" s="773"/>
    </row>
    <row r="54" spans="1:7" x14ac:dyDescent="0.25">
      <c r="A54" s="652" t="s">
        <v>7556</v>
      </c>
      <c r="B54" s="652"/>
      <c r="C54" s="652"/>
      <c r="D54" s="652"/>
      <c r="E54" s="652"/>
      <c r="F54" s="652"/>
      <c r="G54" s="652"/>
    </row>
    <row r="55" spans="1:7" x14ac:dyDescent="0.25">
      <c r="D55" s="808" t="s">
        <v>7510</v>
      </c>
      <c r="E55" s="808"/>
      <c r="F55" s="808"/>
      <c r="G55" s="163">
        <f>'Vizsgaszerv adatai'!D64</f>
        <v>74057</v>
      </c>
    </row>
    <row r="56" spans="1:7" x14ac:dyDescent="0.25">
      <c r="D56" s="808" t="s">
        <v>7511</v>
      </c>
      <c r="E56" s="808"/>
      <c r="F56" s="808"/>
      <c r="G56" s="163" t="str">
        <f>CONCATENATE('Vizsgaszerv adatai'!D61," / ",'Vizsgaszerv adatai'!C191)</f>
        <v>V-85 / 2017</v>
      </c>
    </row>
    <row r="57" spans="1:7" x14ac:dyDescent="0.25">
      <c r="D57" s="808" t="s">
        <v>7512</v>
      </c>
      <c r="E57" s="808"/>
      <c r="F57" s="808"/>
      <c r="G57" s="134"/>
    </row>
    <row r="58" spans="1:7" ht="9.9499999999999993" customHeight="1" x14ac:dyDescent="0.25"/>
    <row r="59" spans="1:7" ht="40.5" customHeight="1" x14ac:dyDescent="0.25">
      <c r="A59" s="157">
        <v>1</v>
      </c>
      <c r="B59" s="161" t="s">
        <v>7557</v>
      </c>
      <c r="C59" s="827">
        <f>'Vizsgaszerv adatai'!K28</f>
        <v>0</v>
      </c>
      <c r="D59" s="827"/>
      <c r="E59" s="827"/>
      <c r="F59" s="827"/>
      <c r="G59" s="827"/>
    </row>
    <row r="60" spans="1:7" ht="9.9499999999999993" customHeight="1" x14ac:dyDescent="0.25">
      <c r="A60" s="157"/>
      <c r="B60" s="134"/>
      <c r="C60" s="134"/>
      <c r="D60" s="134"/>
      <c r="E60" s="134"/>
      <c r="F60" s="134"/>
    </row>
    <row r="61" spans="1:7" x14ac:dyDescent="0.25">
      <c r="A61" s="157">
        <v>2</v>
      </c>
      <c r="B61" s="134" t="s">
        <v>770</v>
      </c>
      <c r="C61" s="857">
        <f>'Vizsgaszerv adatai'!K30</f>
        <v>0</v>
      </c>
      <c r="D61" s="857"/>
      <c r="E61" s="857"/>
      <c r="F61" s="857"/>
      <c r="G61" s="857"/>
    </row>
    <row r="62" spans="1:7" ht="9.9499999999999993" customHeight="1" x14ac:dyDescent="0.25">
      <c r="A62" s="157"/>
      <c r="B62" s="134"/>
      <c r="C62" s="152"/>
      <c r="D62" s="152"/>
      <c r="E62" s="152"/>
      <c r="F62" s="152"/>
      <c r="G62" s="152"/>
    </row>
    <row r="63" spans="1:7" ht="15.75" x14ac:dyDescent="0.25">
      <c r="A63" s="157">
        <v>3</v>
      </c>
      <c r="B63" s="162" t="s">
        <v>784</v>
      </c>
      <c r="C63" s="859">
        <f>'Vizsgaszerv adatai'!K31</f>
        <v>0</v>
      </c>
      <c r="D63" s="866"/>
      <c r="E63" s="866"/>
      <c r="F63" s="866"/>
      <c r="G63" s="152"/>
    </row>
    <row r="64" spans="1:7" ht="9.9499999999999993" customHeight="1" x14ac:dyDescent="0.25">
      <c r="A64" s="157"/>
      <c r="B64" s="162"/>
      <c r="C64" s="134"/>
      <c r="D64" s="134"/>
      <c r="E64" s="134"/>
      <c r="F64" s="134"/>
      <c r="G64" s="152"/>
    </row>
    <row r="65" spans="1:7" ht="15.75" x14ac:dyDescent="0.25">
      <c r="A65" s="157">
        <v>4</v>
      </c>
      <c r="B65" s="162" t="s">
        <v>7519</v>
      </c>
      <c r="C65" s="857">
        <f>'Vizsgaszerv adatai'!K32</f>
        <v>0</v>
      </c>
      <c r="D65" s="857"/>
      <c r="E65" s="857"/>
      <c r="F65" s="134"/>
      <c r="G65" s="152"/>
    </row>
    <row r="66" spans="1:7" ht="9.9499999999999993" customHeight="1" x14ac:dyDescent="0.25">
      <c r="A66" s="157"/>
      <c r="B66" s="134"/>
      <c r="C66" s="134"/>
      <c r="D66" s="134"/>
      <c r="E66" s="134"/>
      <c r="F66" s="134"/>
    </row>
    <row r="67" spans="1:7" x14ac:dyDescent="0.25">
      <c r="A67" s="157"/>
      <c r="B67" s="134" t="s">
        <v>7517</v>
      </c>
      <c r="C67" s="134"/>
      <c r="D67" s="134"/>
      <c r="E67" s="134"/>
      <c r="F67" s="134"/>
    </row>
    <row r="68" spans="1:7" x14ac:dyDescent="0.25">
      <c r="A68" s="157"/>
      <c r="B68" s="149" t="s">
        <v>7518</v>
      </c>
      <c r="C68" s="140">
        <f>'Vizsgaszerv adatai'!K33</f>
        <v>0</v>
      </c>
      <c r="D68" s="149" t="s">
        <v>7532</v>
      </c>
      <c r="E68" s="165">
        <f>'Vizsgaszerv adatai'!K34</f>
        <v>0</v>
      </c>
      <c r="F68" s="153" t="s">
        <v>773</v>
      </c>
      <c r="G68" s="140">
        <f>'Vizsgaszerv adatai'!K35</f>
        <v>0</v>
      </c>
    </row>
    <row r="69" spans="1:7" x14ac:dyDescent="0.25">
      <c r="A69" s="157"/>
      <c r="B69" s="149" t="s">
        <v>775</v>
      </c>
      <c r="C69" s="859">
        <f>'Vizsgaszerv adatai'!K36</f>
        <v>0</v>
      </c>
      <c r="D69" s="866"/>
      <c r="E69" s="866"/>
      <c r="F69" s="153" t="s">
        <v>7576</v>
      </c>
      <c r="G69" s="140">
        <f>'Vizsgaszerv adatai'!K37</f>
        <v>0</v>
      </c>
    </row>
    <row r="70" spans="1:7" ht="9.9499999999999993" customHeight="1" x14ac:dyDescent="0.25">
      <c r="A70" s="157"/>
      <c r="B70" s="134"/>
      <c r="C70" s="134"/>
      <c r="D70" s="134"/>
      <c r="E70" s="134"/>
      <c r="F70" s="134"/>
    </row>
    <row r="71" spans="1:7" x14ac:dyDescent="0.25">
      <c r="A71" s="157">
        <v>5</v>
      </c>
      <c r="B71" s="134" t="s">
        <v>787</v>
      </c>
      <c r="C71" s="859">
        <f>'Vizsgaszerv adatai'!K38</f>
        <v>0</v>
      </c>
      <c r="D71" s="866"/>
      <c r="E71" s="139"/>
      <c r="F71" s="139"/>
      <c r="G71" s="139"/>
    </row>
    <row r="72" spans="1:7" ht="9.9499999999999993" customHeight="1" x14ac:dyDescent="0.25">
      <c r="A72" s="157"/>
      <c r="B72" s="134"/>
      <c r="C72" s="134"/>
      <c r="D72" s="134"/>
      <c r="E72" s="134"/>
      <c r="F72" s="134"/>
    </row>
    <row r="73" spans="1:7" x14ac:dyDescent="0.25">
      <c r="A73" s="157">
        <v>6</v>
      </c>
      <c r="B73" s="134" t="s">
        <v>7558</v>
      </c>
      <c r="C73" s="859">
        <f>'Vizsgaszerv adatai'!K39</f>
        <v>0</v>
      </c>
      <c r="D73" s="866"/>
      <c r="E73" s="866"/>
      <c r="F73" s="866"/>
      <c r="G73" s="866"/>
    </row>
    <row r="74" spans="1:7" ht="9.9499999999999993" customHeight="1" x14ac:dyDescent="0.25">
      <c r="A74" s="157"/>
      <c r="B74" s="134"/>
      <c r="C74" s="134"/>
      <c r="D74" s="134"/>
      <c r="E74" s="134"/>
      <c r="F74" s="134"/>
    </row>
    <row r="75" spans="1:7" x14ac:dyDescent="0.25">
      <c r="A75" s="157">
        <v>7</v>
      </c>
      <c r="B75" s="134" t="s">
        <v>7559</v>
      </c>
      <c r="C75" s="859">
        <f>'Vizsgaszerv adatai'!K40</f>
        <v>0</v>
      </c>
      <c r="D75" s="866"/>
      <c r="E75" s="866"/>
      <c r="F75" s="866"/>
    </row>
    <row r="76" spans="1:7" ht="9.9499999999999993" customHeight="1" x14ac:dyDescent="0.25">
      <c r="A76" s="157"/>
      <c r="B76" s="134"/>
      <c r="C76" s="134"/>
      <c r="D76" s="134"/>
      <c r="E76" s="134"/>
      <c r="F76" s="134"/>
    </row>
    <row r="77" spans="1:7" x14ac:dyDescent="0.25">
      <c r="A77" s="157">
        <v>8</v>
      </c>
      <c r="B77" s="134" t="s">
        <v>778</v>
      </c>
      <c r="C77" s="166">
        <f>'Vizsgaszerv adatai'!K41</f>
        <v>0</v>
      </c>
      <c r="D77" s="138"/>
      <c r="E77" s="166">
        <f>'Vizsgaszerv adatai'!L41</f>
        <v>0</v>
      </c>
      <c r="F77" s="166">
        <f>'Vizsgaszerv adatai'!M41</f>
        <v>0</v>
      </c>
      <c r="G77" s="166">
        <f>'Vizsgaszerv adatai'!N41</f>
        <v>0</v>
      </c>
    </row>
    <row r="78" spans="1:7" ht="25.5" x14ac:dyDescent="0.25">
      <c r="A78" s="157"/>
      <c r="B78" s="134"/>
      <c r="C78" s="150" t="s">
        <v>790</v>
      </c>
      <c r="D78" s="150"/>
      <c r="E78" s="150" t="s">
        <v>791</v>
      </c>
      <c r="F78" s="164" t="s">
        <v>7560</v>
      </c>
      <c r="G78" s="144" t="s">
        <v>793</v>
      </c>
    </row>
    <row r="79" spans="1:7" ht="9.9499999999999993" customHeight="1" x14ac:dyDescent="0.25">
      <c r="A79" s="157"/>
      <c r="B79" s="134"/>
      <c r="C79" s="150"/>
      <c r="D79" s="150"/>
      <c r="E79" s="150"/>
      <c r="F79" s="164"/>
      <c r="G79" s="144"/>
    </row>
    <row r="80" spans="1:7" x14ac:dyDescent="0.25">
      <c r="A80" s="157">
        <v>9</v>
      </c>
      <c r="B80" s="867" t="s">
        <v>7561</v>
      </c>
      <c r="C80" s="170">
        <f>VLOOKUP(I1,'Szakképesítések és moduljai'!A6:EX337,144)</f>
        <v>40</v>
      </c>
      <c r="D80" s="138"/>
      <c r="E80" s="170">
        <f>VLOOKUP(I1,'Szakképesítések és moduljai'!A6:EX337,145)</f>
        <v>60</v>
      </c>
      <c r="F80" s="170">
        <f>VLOOKUP(I1,'Szakképesítések és moduljai'!A6:EX337,146)</f>
        <v>40</v>
      </c>
      <c r="G80" s="139"/>
    </row>
    <row r="81" spans="1:7" x14ac:dyDescent="0.25">
      <c r="A81" s="157"/>
      <c r="B81" s="867"/>
      <c r="C81" s="150" t="s">
        <v>830</v>
      </c>
      <c r="D81" s="150"/>
      <c r="E81" s="150" t="s">
        <v>831</v>
      </c>
      <c r="F81" s="150" t="s">
        <v>832</v>
      </c>
      <c r="G81" s="152"/>
    </row>
    <row r="82" spans="1:7" x14ac:dyDescent="0.25">
      <c r="A82" s="157"/>
      <c r="B82" s="138" t="s">
        <v>7562</v>
      </c>
      <c r="C82" s="853" t="str">
        <f>'Vizsgaszerv adatai'!K45</f>
        <v>Aranykalászos gazda</v>
      </c>
      <c r="D82" s="853"/>
      <c r="E82" s="853"/>
      <c r="F82" s="853"/>
      <c r="G82" s="853"/>
    </row>
    <row r="83" spans="1:7" ht="9.9499999999999993" customHeight="1" x14ac:dyDescent="0.25">
      <c r="A83" s="157"/>
      <c r="B83" s="138"/>
      <c r="C83" s="138"/>
      <c r="D83" s="138"/>
      <c r="E83" s="138"/>
      <c r="F83" s="152"/>
      <c r="G83" s="152"/>
    </row>
    <row r="84" spans="1:7" x14ac:dyDescent="0.25">
      <c r="A84" s="157">
        <v>10</v>
      </c>
      <c r="B84" s="138" t="s">
        <v>7563</v>
      </c>
      <c r="C84" s="138"/>
      <c r="D84" s="138"/>
      <c r="E84" s="138"/>
      <c r="F84" s="152"/>
      <c r="G84" s="152"/>
    </row>
    <row r="85" spans="1:7" x14ac:dyDescent="0.25">
      <c r="A85" s="157"/>
      <c r="B85" s="863" t="s">
        <v>7564</v>
      </c>
      <c r="C85" s="863"/>
      <c r="D85" s="138"/>
      <c r="E85" s="140">
        <f>'Vizsgaszerv adatai'!K47</f>
        <v>0</v>
      </c>
      <c r="F85" s="152"/>
      <c r="G85" s="152"/>
    </row>
    <row r="86" spans="1:7" x14ac:dyDescent="0.25">
      <c r="A86" s="157"/>
      <c r="B86" s="863" t="s">
        <v>7565</v>
      </c>
      <c r="C86" s="863"/>
      <c r="D86" s="138"/>
      <c r="E86" s="140">
        <f>'Vizsgaszerv adatai'!K48</f>
        <v>0</v>
      </c>
      <c r="F86" s="152"/>
      <c r="G86" s="152"/>
    </row>
    <row r="87" spans="1:7" ht="9.9499999999999993" customHeight="1" x14ac:dyDescent="0.25">
      <c r="A87" s="157"/>
      <c r="B87" s="138"/>
      <c r="C87" s="138"/>
      <c r="D87" s="138"/>
      <c r="E87" s="138"/>
      <c r="F87" s="152"/>
      <c r="G87" s="152"/>
    </row>
    <row r="88" spans="1:7" x14ac:dyDescent="0.25">
      <c r="A88" s="157">
        <v>11</v>
      </c>
      <c r="B88" s="138" t="s">
        <v>7566</v>
      </c>
      <c r="C88" s="864">
        <f>'Vizsgaszerv adatai'!K50</f>
        <v>0</v>
      </c>
      <c r="D88" s="865"/>
      <c r="E88" s="149" t="s">
        <v>7567</v>
      </c>
      <c r="F88" s="859">
        <f>'Vizsgaszerv adatai'!K51</f>
        <v>0</v>
      </c>
      <c r="G88" s="866"/>
    </row>
    <row r="89" spans="1:7" ht="9.9499999999999993" customHeight="1" x14ac:dyDescent="0.25">
      <c r="A89" s="157"/>
      <c r="B89" s="138"/>
      <c r="C89" s="153"/>
      <c r="D89" s="153"/>
      <c r="E89" s="138"/>
      <c r="F89" s="152"/>
      <c r="G89" s="152"/>
    </row>
    <row r="90" spans="1:7" x14ac:dyDescent="0.25">
      <c r="A90" s="157">
        <v>12</v>
      </c>
      <c r="B90" s="138" t="s">
        <v>7568</v>
      </c>
      <c r="C90" s="163">
        <f>'Vizsgaszerv adatai'!K53</f>
        <v>0</v>
      </c>
      <c r="D90" s="153"/>
      <c r="E90" s="138"/>
      <c r="F90" s="152"/>
      <c r="G90" s="152"/>
    </row>
    <row r="91" spans="1:7" ht="9.9499999999999993" customHeight="1" x14ac:dyDescent="0.25">
      <c r="A91" s="157"/>
      <c r="B91" s="134"/>
      <c r="C91" s="134"/>
      <c r="D91" s="134"/>
      <c r="E91" s="134"/>
      <c r="F91" s="134"/>
    </row>
    <row r="92" spans="1:7" x14ac:dyDescent="0.25">
      <c r="A92" s="157"/>
      <c r="B92" s="134" t="s">
        <v>7569</v>
      </c>
      <c r="C92" s="866">
        <f>'Vizsgaszerv adatai'!K54</f>
        <v>0</v>
      </c>
      <c r="D92" s="866"/>
      <c r="E92" s="866"/>
      <c r="F92" s="138" t="s">
        <v>7525</v>
      </c>
      <c r="G92" s="140">
        <f>'Vizsgaszerv adatai'!K55</f>
        <v>0</v>
      </c>
    </row>
    <row r="93" spans="1:7" ht="9.9499999999999993" customHeight="1" x14ac:dyDescent="0.25">
      <c r="A93" s="157"/>
      <c r="B93" s="134"/>
      <c r="C93" s="139"/>
      <c r="D93" s="139"/>
      <c r="E93" s="139"/>
      <c r="F93" s="138"/>
      <c r="G93" s="139"/>
    </row>
    <row r="94" spans="1:7" x14ac:dyDescent="0.25">
      <c r="A94" s="157"/>
      <c r="B94" s="151" t="s">
        <v>7524</v>
      </c>
      <c r="C94" s="859">
        <f>'Vizsgaszerv adatai'!K56</f>
        <v>0</v>
      </c>
      <c r="D94" s="866"/>
      <c r="E94" s="866"/>
      <c r="F94" s="138" t="s">
        <v>7525</v>
      </c>
      <c r="G94" s="167">
        <f>'Vizsgaszerv adatai'!N56</f>
        <v>0</v>
      </c>
    </row>
    <row r="95" spans="1:7" x14ac:dyDescent="0.25">
      <c r="A95" s="157"/>
      <c r="B95" s="134"/>
      <c r="C95" s="134"/>
      <c r="D95" s="134"/>
      <c r="E95" s="134"/>
      <c r="F95" s="134"/>
    </row>
    <row r="96" spans="1:7" ht="15" customHeight="1" x14ac:dyDescent="0.25">
      <c r="A96" s="861" t="str">
        <f>CONCATENATE("Dátum: ",'Vizsgaszerv adatai'!C201,", ",'Vizsgaszerv adatai'!C203)</f>
        <v>Dátum: Budapest, 2014. január 30.</v>
      </c>
      <c r="B96" s="861"/>
      <c r="C96" s="652"/>
      <c r="D96" s="652"/>
      <c r="E96" s="652"/>
    </row>
    <row r="97" spans="1:7" ht="15.75" x14ac:dyDescent="0.25">
      <c r="B97" s="162"/>
    </row>
    <row r="99" spans="1:7" x14ac:dyDescent="0.25">
      <c r="E99" s="862"/>
      <c r="F99" s="862"/>
    </row>
    <row r="100" spans="1:7" x14ac:dyDescent="0.25">
      <c r="E100" s="652" t="s">
        <v>7570</v>
      </c>
      <c r="F100" s="652"/>
    </row>
    <row r="102" spans="1:7" ht="27" customHeight="1" x14ac:dyDescent="0.25">
      <c r="A102" s="773" t="s">
        <v>7571</v>
      </c>
      <c r="B102" s="773"/>
      <c r="C102" s="773"/>
      <c r="D102" s="773"/>
      <c r="E102" s="773"/>
      <c r="F102" s="773"/>
      <c r="G102" s="773"/>
    </row>
    <row r="108" spans="1:7" x14ac:dyDescent="0.25">
      <c r="A108" s="652" t="s">
        <v>7556</v>
      </c>
      <c r="B108" s="652"/>
      <c r="C108" s="652"/>
      <c r="D108" s="652"/>
      <c r="E108" s="652"/>
      <c r="F108" s="652"/>
      <c r="G108" s="652"/>
    </row>
    <row r="109" spans="1:7" x14ac:dyDescent="0.25">
      <c r="D109" s="808" t="s">
        <v>7510</v>
      </c>
      <c r="E109" s="808"/>
      <c r="F109" s="808"/>
      <c r="G109" s="163">
        <f>'Vizsgaszerv adatai'!D64</f>
        <v>74057</v>
      </c>
    </row>
    <row r="110" spans="1:7" x14ac:dyDescent="0.25">
      <c r="D110" s="808" t="s">
        <v>7511</v>
      </c>
      <c r="E110" s="808"/>
      <c r="F110" s="808"/>
      <c r="G110" s="163" t="str">
        <f>CONCATENATE('Vizsgaszerv adatai'!D61," / ",'Vizsgaszerv adatai'!C191)</f>
        <v>V-85 / 2017</v>
      </c>
    </row>
    <row r="111" spans="1:7" x14ac:dyDescent="0.25">
      <c r="D111" s="808" t="s">
        <v>7512</v>
      </c>
      <c r="E111" s="808"/>
      <c r="F111" s="808"/>
      <c r="G111" s="134"/>
    </row>
    <row r="112" spans="1:7" ht="9.9499999999999993" customHeight="1" x14ac:dyDescent="0.25"/>
    <row r="113" spans="1:7" ht="40.5" customHeight="1" x14ac:dyDescent="0.25">
      <c r="A113" s="157">
        <v>1</v>
      </c>
      <c r="B113" s="161" t="s">
        <v>7557</v>
      </c>
      <c r="C113" s="827">
        <f>'Vizsgaszerv adatai'!S28</f>
        <v>0</v>
      </c>
      <c r="D113" s="827"/>
      <c r="E113" s="827"/>
      <c r="F113" s="827"/>
      <c r="G113" s="827"/>
    </row>
    <row r="114" spans="1:7" ht="9.9499999999999993" customHeight="1" x14ac:dyDescent="0.25">
      <c r="A114" s="157"/>
      <c r="B114" s="134"/>
      <c r="C114" s="134"/>
      <c r="D114" s="134"/>
      <c r="E114" s="134"/>
      <c r="F114" s="134"/>
    </row>
    <row r="115" spans="1:7" x14ac:dyDescent="0.25">
      <c r="A115" s="157">
        <v>2</v>
      </c>
      <c r="B115" s="134" t="s">
        <v>770</v>
      </c>
      <c r="C115" s="857">
        <f>'Vizsgaszerv adatai'!S30</f>
        <v>0</v>
      </c>
      <c r="D115" s="857"/>
      <c r="E115" s="857"/>
      <c r="F115" s="857"/>
      <c r="G115" s="857"/>
    </row>
    <row r="116" spans="1:7" ht="9.9499999999999993" customHeight="1" x14ac:dyDescent="0.25">
      <c r="A116" s="157"/>
      <c r="B116" s="134"/>
      <c r="C116" s="152"/>
      <c r="D116" s="152"/>
      <c r="E116" s="152"/>
      <c r="F116" s="152"/>
      <c r="G116" s="152"/>
    </row>
    <row r="117" spans="1:7" ht="15.75" x14ac:dyDescent="0.25">
      <c r="A117" s="157">
        <v>3</v>
      </c>
      <c r="B117" s="162" t="s">
        <v>784</v>
      </c>
      <c r="C117" s="859">
        <f>'Vizsgaszerv adatai'!S31</f>
        <v>0</v>
      </c>
      <c r="D117" s="866"/>
      <c r="E117" s="866"/>
      <c r="F117" s="866"/>
      <c r="G117" s="152"/>
    </row>
    <row r="118" spans="1:7" ht="9.9499999999999993" customHeight="1" x14ac:dyDescent="0.25">
      <c r="A118" s="157"/>
      <c r="B118" s="162"/>
      <c r="C118" s="134"/>
      <c r="D118" s="134"/>
      <c r="E118" s="134"/>
      <c r="F118" s="134"/>
      <c r="G118" s="152"/>
    </row>
    <row r="119" spans="1:7" ht="15.75" x14ac:dyDescent="0.25">
      <c r="A119" s="157">
        <v>4</v>
      </c>
      <c r="B119" s="162" t="s">
        <v>7519</v>
      </c>
      <c r="C119" s="866">
        <f>'Vizsgaszerv adatai'!S32</f>
        <v>0</v>
      </c>
      <c r="D119" s="866"/>
      <c r="E119" s="866"/>
      <c r="F119" s="134"/>
      <c r="G119" s="152"/>
    </row>
    <row r="120" spans="1:7" ht="9.9499999999999993" customHeight="1" x14ac:dyDescent="0.25">
      <c r="A120" s="157"/>
      <c r="B120" s="134"/>
      <c r="C120" s="134"/>
      <c r="D120" s="134"/>
      <c r="E120" s="134"/>
      <c r="F120" s="134"/>
    </row>
    <row r="121" spans="1:7" x14ac:dyDescent="0.25">
      <c r="A121" s="157"/>
      <c r="B121" s="134" t="s">
        <v>7517</v>
      </c>
      <c r="C121" s="134"/>
      <c r="D121" s="134"/>
      <c r="E121" s="134"/>
      <c r="F121" s="134"/>
    </row>
    <row r="122" spans="1:7" x14ac:dyDescent="0.25">
      <c r="A122" s="157"/>
      <c r="B122" s="149" t="s">
        <v>7518</v>
      </c>
      <c r="C122" s="140">
        <f>'Vizsgaszerv adatai'!S33</f>
        <v>0</v>
      </c>
      <c r="D122" s="149" t="s">
        <v>7532</v>
      </c>
      <c r="E122" s="165">
        <f>'Vizsgaszerv adatai'!S34</f>
        <v>0</v>
      </c>
      <c r="F122" s="153" t="s">
        <v>773</v>
      </c>
      <c r="G122" s="140">
        <f>'Vizsgaszerv adatai'!S35</f>
        <v>0</v>
      </c>
    </row>
    <row r="123" spans="1:7" x14ac:dyDescent="0.25">
      <c r="A123" s="157"/>
      <c r="B123" s="149" t="s">
        <v>775</v>
      </c>
      <c r="C123" s="859">
        <f>'Vizsgaszerv adatai'!S36</f>
        <v>0</v>
      </c>
      <c r="D123" s="866"/>
      <c r="E123" s="866"/>
      <c r="F123" s="153" t="s">
        <v>7576</v>
      </c>
      <c r="G123" s="140">
        <f>'Vizsgaszerv adatai'!S37</f>
        <v>0</v>
      </c>
    </row>
    <row r="124" spans="1:7" ht="9.9499999999999993" customHeight="1" x14ac:dyDescent="0.25">
      <c r="A124" s="157"/>
      <c r="B124" s="134"/>
      <c r="C124" s="134"/>
      <c r="D124" s="134"/>
      <c r="E124" s="134"/>
      <c r="F124" s="134"/>
    </row>
    <row r="125" spans="1:7" x14ac:dyDescent="0.25">
      <c r="A125" s="157">
        <v>5</v>
      </c>
      <c r="B125" s="134" t="s">
        <v>787</v>
      </c>
      <c r="C125" s="859">
        <f>'Vizsgaszerv adatai'!S38</f>
        <v>0</v>
      </c>
      <c r="D125" s="866"/>
      <c r="E125" s="139"/>
      <c r="F125" s="139"/>
      <c r="G125" s="139"/>
    </row>
    <row r="126" spans="1:7" ht="9.9499999999999993" customHeight="1" x14ac:dyDescent="0.25">
      <c r="A126" s="157"/>
      <c r="B126" s="134"/>
      <c r="C126" s="134"/>
      <c r="D126" s="134"/>
      <c r="E126" s="134"/>
      <c r="F126" s="134"/>
    </row>
    <row r="127" spans="1:7" x14ac:dyDescent="0.25">
      <c r="A127" s="157">
        <v>6</v>
      </c>
      <c r="B127" s="134" t="s">
        <v>7558</v>
      </c>
      <c r="C127" s="859">
        <f>'Vizsgaszerv adatai'!S39</f>
        <v>0</v>
      </c>
      <c r="D127" s="866"/>
      <c r="E127" s="866"/>
      <c r="F127" s="866"/>
      <c r="G127" s="866"/>
    </row>
    <row r="128" spans="1:7" ht="9.9499999999999993" customHeight="1" x14ac:dyDescent="0.25">
      <c r="A128" s="157"/>
      <c r="B128" s="134"/>
      <c r="C128" s="134"/>
      <c r="D128" s="134"/>
      <c r="E128" s="134"/>
      <c r="F128" s="134"/>
    </row>
    <row r="129" spans="1:7" x14ac:dyDescent="0.25">
      <c r="A129" s="157">
        <v>7</v>
      </c>
      <c r="B129" s="134" t="s">
        <v>7559</v>
      </c>
      <c r="C129" s="859">
        <f>'Vizsgaszerv adatai'!S40</f>
        <v>0</v>
      </c>
      <c r="D129" s="866"/>
      <c r="E129" s="866"/>
      <c r="F129" s="866"/>
    </row>
    <row r="130" spans="1:7" ht="9.9499999999999993" customHeight="1" x14ac:dyDescent="0.25">
      <c r="A130" s="157"/>
      <c r="B130" s="134"/>
      <c r="C130" s="134"/>
      <c r="D130" s="134"/>
      <c r="E130" s="134"/>
      <c r="F130" s="134"/>
    </row>
    <row r="131" spans="1:7" x14ac:dyDescent="0.25">
      <c r="A131" s="157">
        <v>8</v>
      </c>
      <c r="B131" s="134" t="s">
        <v>778</v>
      </c>
      <c r="C131" s="166">
        <f>'Vizsgaszerv adatai'!S41</f>
        <v>0</v>
      </c>
      <c r="D131" s="138"/>
      <c r="E131" s="166">
        <f>'Vizsgaszerv adatai'!T41</f>
        <v>0</v>
      </c>
      <c r="F131" s="166">
        <f>'Vizsgaszerv adatai'!U41</f>
        <v>0</v>
      </c>
      <c r="G131" s="166">
        <f>'Vizsgaszerv adatai'!V41</f>
        <v>0</v>
      </c>
    </row>
    <row r="132" spans="1:7" ht="25.5" x14ac:dyDescent="0.25">
      <c r="A132" s="157"/>
      <c r="B132" s="134"/>
      <c r="C132" s="150" t="s">
        <v>790</v>
      </c>
      <c r="D132" s="150"/>
      <c r="E132" s="150" t="s">
        <v>791</v>
      </c>
      <c r="F132" s="164" t="s">
        <v>7560</v>
      </c>
      <c r="G132" s="144" t="s">
        <v>793</v>
      </c>
    </row>
    <row r="133" spans="1:7" ht="9.9499999999999993" customHeight="1" x14ac:dyDescent="0.25">
      <c r="A133" s="157"/>
      <c r="B133" s="134"/>
      <c r="C133" s="150"/>
      <c r="D133" s="150"/>
      <c r="E133" s="150"/>
      <c r="F133" s="164"/>
      <c r="G133" s="144"/>
    </row>
    <row r="134" spans="1:7" x14ac:dyDescent="0.25">
      <c r="A134" s="157">
        <v>9</v>
      </c>
      <c r="B134" s="867" t="s">
        <v>7561</v>
      </c>
      <c r="C134" s="170">
        <f>'Vizsgaszerv adatai'!S43</f>
        <v>40</v>
      </c>
      <c r="D134" s="138"/>
      <c r="E134" s="170">
        <f>'Vizsgaszerv adatai'!T43</f>
        <v>60</v>
      </c>
      <c r="F134" s="170">
        <f>'Vizsgaszerv adatai'!U43</f>
        <v>40</v>
      </c>
      <c r="G134" s="139"/>
    </row>
    <row r="135" spans="1:7" x14ac:dyDescent="0.25">
      <c r="A135" s="157"/>
      <c r="B135" s="867"/>
      <c r="C135" s="150" t="s">
        <v>830</v>
      </c>
      <c r="D135" s="150"/>
      <c r="E135" s="150" t="s">
        <v>831</v>
      </c>
      <c r="F135" s="150" t="s">
        <v>832</v>
      </c>
      <c r="G135" s="152"/>
    </row>
    <row r="136" spans="1:7" x14ac:dyDescent="0.25">
      <c r="A136" s="157"/>
      <c r="B136" s="138" t="s">
        <v>7562</v>
      </c>
      <c r="C136" s="865" t="str">
        <f>'Vizsgaszerv adatai'!S45</f>
        <v>Aranykalászos gazda</v>
      </c>
      <c r="D136" s="865"/>
      <c r="E136" s="865"/>
      <c r="F136" s="865"/>
      <c r="G136" s="865"/>
    </row>
    <row r="137" spans="1:7" ht="9.9499999999999993" customHeight="1" x14ac:dyDescent="0.25">
      <c r="A137" s="157"/>
      <c r="B137" s="138"/>
      <c r="C137" s="138"/>
      <c r="D137" s="138"/>
      <c r="E137" s="138"/>
      <c r="F137" s="152"/>
      <c r="G137" s="152"/>
    </row>
    <row r="138" spans="1:7" x14ac:dyDescent="0.25">
      <c r="A138" s="157">
        <v>10</v>
      </c>
      <c r="B138" s="138" t="s">
        <v>7563</v>
      </c>
      <c r="C138" s="138"/>
      <c r="D138" s="138"/>
      <c r="E138" s="138"/>
      <c r="F138" s="152"/>
      <c r="G138" s="152"/>
    </row>
    <row r="139" spans="1:7" x14ac:dyDescent="0.25">
      <c r="A139" s="157"/>
      <c r="B139" s="863" t="s">
        <v>7564</v>
      </c>
      <c r="C139" s="863"/>
      <c r="D139" s="138"/>
      <c r="E139" s="140">
        <f>'Vizsgaszerv adatai'!S47</f>
        <v>0</v>
      </c>
      <c r="F139" s="152"/>
      <c r="G139" s="152"/>
    </row>
    <row r="140" spans="1:7" x14ac:dyDescent="0.25">
      <c r="A140" s="157"/>
      <c r="B140" s="863" t="s">
        <v>7565</v>
      </c>
      <c r="C140" s="863"/>
      <c r="D140" s="138"/>
      <c r="E140" s="140">
        <f>'Vizsgaszerv adatai'!S48</f>
        <v>0</v>
      </c>
      <c r="F140" s="152"/>
      <c r="G140" s="152"/>
    </row>
    <row r="141" spans="1:7" ht="9.9499999999999993" customHeight="1" x14ac:dyDescent="0.25">
      <c r="A141" s="157"/>
      <c r="B141" s="138"/>
      <c r="C141" s="138"/>
      <c r="D141" s="138"/>
      <c r="E141" s="138"/>
      <c r="F141" s="152"/>
      <c r="G141" s="152"/>
    </row>
    <row r="142" spans="1:7" x14ac:dyDescent="0.25">
      <c r="A142" s="157">
        <v>11</v>
      </c>
      <c r="B142" s="138" t="s">
        <v>7566</v>
      </c>
      <c r="C142" s="864">
        <f>'Vizsgaszerv adatai'!S50</f>
        <v>0</v>
      </c>
      <c r="D142" s="865"/>
      <c r="E142" s="149" t="s">
        <v>7567</v>
      </c>
      <c r="F142" s="859">
        <f>'Vizsgaszerv adatai'!S51</f>
        <v>0</v>
      </c>
      <c r="G142" s="866"/>
    </row>
    <row r="143" spans="1:7" ht="9.9499999999999993" customHeight="1" x14ac:dyDescent="0.25">
      <c r="A143" s="157"/>
      <c r="B143" s="138"/>
      <c r="C143" s="153"/>
      <c r="D143" s="153"/>
      <c r="E143" s="138"/>
      <c r="F143" s="152"/>
      <c r="G143" s="152"/>
    </row>
    <row r="144" spans="1:7" x14ac:dyDescent="0.25">
      <c r="A144" s="157">
        <v>12</v>
      </c>
      <c r="B144" s="138" t="s">
        <v>7568</v>
      </c>
      <c r="C144" s="170">
        <f>'Vizsgaszerv adatai'!S53</f>
        <v>0</v>
      </c>
      <c r="D144" s="153"/>
      <c r="E144" s="138"/>
      <c r="F144" s="152"/>
      <c r="G144" s="152"/>
    </row>
    <row r="145" spans="1:7" ht="9.9499999999999993" customHeight="1" x14ac:dyDescent="0.25">
      <c r="A145" s="157"/>
      <c r="B145" s="134"/>
      <c r="C145" s="134"/>
      <c r="D145" s="134"/>
      <c r="E145" s="134"/>
      <c r="F145" s="134"/>
    </row>
    <row r="146" spans="1:7" x14ac:dyDescent="0.25">
      <c r="A146" s="157"/>
      <c r="B146" s="134" t="s">
        <v>7569</v>
      </c>
      <c r="C146" s="859">
        <f>'Vizsgaszerv adatai'!S54</f>
        <v>0</v>
      </c>
      <c r="D146" s="866"/>
      <c r="E146" s="866"/>
      <c r="F146" s="138" t="s">
        <v>7525</v>
      </c>
      <c r="G146" s="140">
        <f>'Vizsgaszerv adatai'!S55</f>
        <v>0</v>
      </c>
    </row>
    <row r="147" spans="1:7" ht="9.9499999999999993" customHeight="1" x14ac:dyDescent="0.25">
      <c r="A147" s="157"/>
      <c r="B147" s="134"/>
      <c r="C147" s="139"/>
      <c r="D147" s="139"/>
      <c r="E147" s="139"/>
      <c r="F147" s="138"/>
      <c r="G147" s="139"/>
    </row>
    <row r="148" spans="1:7" x14ac:dyDescent="0.25">
      <c r="A148" s="157"/>
      <c r="B148" s="151" t="s">
        <v>7524</v>
      </c>
      <c r="C148" s="859">
        <f>'Vizsgaszerv adatai'!S56</f>
        <v>0</v>
      </c>
      <c r="D148" s="866"/>
      <c r="E148" s="866"/>
      <c r="F148" s="138" t="s">
        <v>7525</v>
      </c>
      <c r="G148" s="167">
        <f>'Vizsgaszerv adatai'!V56</f>
        <v>0</v>
      </c>
    </row>
    <row r="149" spans="1:7" x14ac:dyDescent="0.25">
      <c r="A149" s="157"/>
      <c r="B149" s="134"/>
      <c r="C149" s="134"/>
      <c r="D149" s="134"/>
      <c r="E149" s="134"/>
      <c r="F149" s="134"/>
    </row>
    <row r="150" spans="1:7" ht="15" customHeight="1" x14ac:dyDescent="0.25">
      <c r="A150" s="861" t="str">
        <f>CONCATENATE("Dátum: ",'Vizsgaszerv adatai'!C201,", ",'Vizsgaszerv adatai'!C203)</f>
        <v>Dátum: Budapest, 2014. január 30.</v>
      </c>
      <c r="B150" s="861"/>
      <c r="C150" s="652"/>
      <c r="D150" s="652"/>
      <c r="E150" s="652"/>
    </row>
    <row r="151" spans="1:7" ht="15.75" x14ac:dyDescent="0.25">
      <c r="B151" s="162"/>
    </row>
    <row r="153" spans="1:7" x14ac:dyDescent="0.25">
      <c r="E153" s="862"/>
      <c r="F153" s="862"/>
    </row>
    <row r="154" spans="1:7" x14ac:dyDescent="0.25">
      <c r="E154" s="652" t="s">
        <v>7570</v>
      </c>
      <c r="F154" s="652"/>
    </row>
    <row r="156" spans="1:7" ht="27" customHeight="1" x14ac:dyDescent="0.25">
      <c r="A156" s="773" t="s">
        <v>7571</v>
      </c>
      <c r="B156" s="773"/>
      <c r="C156" s="773"/>
      <c r="D156" s="773"/>
      <c r="E156" s="773"/>
      <c r="F156" s="773"/>
      <c r="G156" s="773"/>
    </row>
  </sheetData>
  <mergeCells count="75">
    <mergeCell ref="C41:E41"/>
    <mergeCell ref="C43:E43"/>
    <mergeCell ref="E47:F47"/>
    <mergeCell ref="E48:F48"/>
    <mergeCell ref="A51:G51"/>
    <mergeCell ref="A43:B43"/>
    <mergeCell ref="A1:G1"/>
    <mergeCell ref="C12:E12"/>
    <mergeCell ref="C16:E16"/>
    <mergeCell ref="C18:D18"/>
    <mergeCell ref="F35:G35"/>
    <mergeCell ref="C8:G8"/>
    <mergeCell ref="D2:F2"/>
    <mergeCell ref="D3:F3"/>
    <mergeCell ref="D4:F4"/>
    <mergeCell ref="C6:G6"/>
    <mergeCell ref="C39:E39"/>
    <mergeCell ref="C10:F10"/>
    <mergeCell ref="B27:B28"/>
    <mergeCell ref="C29:G29"/>
    <mergeCell ref="B32:C32"/>
    <mergeCell ref="C22:F22"/>
    <mergeCell ref="B33:C33"/>
    <mergeCell ref="C35:D35"/>
    <mergeCell ref="C20:G20"/>
    <mergeCell ref="A54:G54"/>
    <mergeCell ref="D55:F55"/>
    <mergeCell ref="D56:F56"/>
    <mergeCell ref="D57:F57"/>
    <mergeCell ref="C59:G59"/>
    <mergeCell ref="C61:G61"/>
    <mergeCell ref="C63:F63"/>
    <mergeCell ref="C65:E65"/>
    <mergeCell ref="C69:E69"/>
    <mergeCell ref="C71:D71"/>
    <mergeCell ref="C73:G73"/>
    <mergeCell ref="C75:F75"/>
    <mergeCell ref="B80:B81"/>
    <mergeCell ref="C82:G82"/>
    <mergeCell ref="B85:C85"/>
    <mergeCell ref="B86:C86"/>
    <mergeCell ref="C88:D88"/>
    <mergeCell ref="F88:G88"/>
    <mergeCell ref="C92:E92"/>
    <mergeCell ref="C94:E94"/>
    <mergeCell ref="A96:B96"/>
    <mergeCell ref="C96:E96"/>
    <mergeCell ref="E99:F99"/>
    <mergeCell ref="E100:F100"/>
    <mergeCell ref="A102:G102"/>
    <mergeCell ref="A108:G108"/>
    <mergeCell ref="D109:F109"/>
    <mergeCell ref="D110:F110"/>
    <mergeCell ref="D111:F111"/>
    <mergeCell ref="C113:G113"/>
    <mergeCell ref="C115:G115"/>
    <mergeCell ref="C117:F117"/>
    <mergeCell ref="C119:E119"/>
    <mergeCell ref="C123:E123"/>
    <mergeCell ref="C125:D125"/>
    <mergeCell ref="C127:G127"/>
    <mergeCell ref="C129:F129"/>
    <mergeCell ref="B134:B135"/>
    <mergeCell ref="C136:G136"/>
    <mergeCell ref="B139:C139"/>
    <mergeCell ref="B140:C140"/>
    <mergeCell ref="C142:D142"/>
    <mergeCell ref="F142:G142"/>
    <mergeCell ref="C146:E146"/>
    <mergeCell ref="C148:E148"/>
    <mergeCell ref="A150:B150"/>
    <mergeCell ref="C150:E150"/>
    <mergeCell ref="E153:F153"/>
    <mergeCell ref="E154:F154"/>
    <mergeCell ref="A156:G156"/>
  </mergeCells>
  <conditionalFormatting sqref="C22:F22 C10:F10 C12">
    <cfRule type="cellIs" dxfId="2" priority="3" operator="equal">
      <formula>0</formula>
    </cfRule>
  </conditionalFormatting>
  <conditionalFormatting sqref="C75:F75 C63:F63 C65">
    <cfRule type="cellIs" dxfId="1" priority="2" operator="equal">
      <formula>0</formula>
    </cfRule>
  </conditionalFormatting>
  <conditionalFormatting sqref="C129:F129 C117:F117 C119">
    <cfRule type="cellIs" dxfId="0" priority="1" operator="equal">
      <formula>0</formula>
    </cfRule>
  </conditionalFormatting>
  <pageMargins left="0.39370078740157483" right="0.39370078740157483" top="0.74803149606299213" bottom="0.39370078740157483"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AA11222"/>
  <sheetViews>
    <sheetView topLeftCell="A3446" workbookViewId="0">
      <selection activeCell="B3483" sqref="B3483"/>
    </sheetView>
  </sheetViews>
  <sheetFormatPr defaultRowHeight="8.25" x14ac:dyDescent="0.15"/>
  <cols>
    <col min="1" max="1" width="4.5703125" style="100" customWidth="1"/>
    <col min="2" max="2" width="14.7109375" style="100" customWidth="1"/>
    <col min="3" max="3" width="19.5703125" style="100" customWidth="1"/>
    <col min="4" max="16384" width="9.140625" style="100"/>
  </cols>
  <sheetData>
    <row r="2" spans="1:7" s="91" customFormat="1" x14ac:dyDescent="0.15">
      <c r="A2" s="89" t="s">
        <v>926</v>
      </c>
      <c r="B2" s="89" t="s">
        <v>927</v>
      </c>
      <c r="C2" s="90" t="s">
        <v>928</v>
      </c>
    </row>
    <row r="3" spans="1:7" s="91" customFormat="1" x14ac:dyDescent="0.15">
      <c r="A3" s="91">
        <v>2000</v>
      </c>
      <c r="B3" s="92" t="s">
        <v>929</v>
      </c>
      <c r="D3" s="93" t="s">
        <v>930</v>
      </c>
      <c r="F3" s="92" t="s">
        <v>929</v>
      </c>
      <c r="G3" s="91">
        <v>2000</v>
      </c>
    </row>
    <row r="4" spans="1:7" s="91" customFormat="1" x14ac:dyDescent="0.15">
      <c r="A4" s="91">
        <v>2009</v>
      </c>
      <c r="B4" s="92" t="s">
        <v>931</v>
      </c>
      <c r="D4" s="93" t="s">
        <v>932</v>
      </c>
      <c r="F4" s="92" t="s">
        <v>931</v>
      </c>
      <c r="G4" s="91">
        <v>2009</v>
      </c>
    </row>
    <row r="5" spans="1:7" s="91" customFormat="1" x14ac:dyDescent="0.15">
      <c r="A5" s="91">
        <v>2011</v>
      </c>
      <c r="B5" s="92" t="s">
        <v>933</v>
      </c>
      <c r="D5" s="93" t="s">
        <v>934</v>
      </c>
      <c r="F5" s="92" t="s">
        <v>933</v>
      </c>
      <c r="G5" s="91">
        <v>2011</v>
      </c>
    </row>
    <row r="6" spans="1:7" s="91" customFormat="1" x14ac:dyDescent="0.15">
      <c r="A6" s="91">
        <v>2013</v>
      </c>
      <c r="B6" s="92" t="s">
        <v>935</v>
      </c>
      <c r="D6" s="93" t="s">
        <v>936</v>
      </c>
      <c r="F6" s="92" t="s">
        <v>935</v>
      </c>
      <c r="G6" s="91">
        <v>2013</v>
      </c>
    </row>
    <row r="7" spans="1:7" s="91" customFormat="1" x14ac:dyDescent="0.15">
      <c r="A7" s="91">
        <v>2014</v>
      </c>
      <c r="B7" s="92" t="s">
        <v>937</v>
      </c>
      <c r="D7" s="93" t="s">
        <v>938</v>
      </c>
      <c r="F7" s="92" t="s">
        <v>937</v>
      </c>
      <c r="G7" s="91">
        <v>2014</v>
      </c>
    </row>
    <row r="8" spans="1:7" s="91" customFormat="1" x14ac:dyDescent="0.15">
      <c r="A8" s="91">
        <v>2015</v>
      </c>
      <c r="B8" s="92" t="s">
        <v>939</v>
      </c>
      <c r="D8" s="93" t="s">
        <v>940</v>
      </c>
      <c r="F8" s="92" t="s">
        <v>939</v>
      </c>
      <c r="G8" s="91">
        <v>2015</v>
      </c>
    </row>
    <row r="9" spans="1:7" s="91" customFormat="1" x14ac:dyDescent="0.15">
      <c r="A9" s="91">
        <v>2016</v>
      </c>
      <c r="B9" s="92" t="s">
        <v>941</v>
      </c>
      <c r="D9" s="93" t="s">
        <v>942</v>
      </c>
      <c r="F9" s="92" t="s">
        <v>941</v>
      </c>
      <c r="G9" s="91">
        <v>2016</v>
      </c>
    </row>
    <row r="10" spans="1:7" s="91" customFormat="1" x14ac:dyDescent="0.15">
      <c r="A10" s="91">
        <v>2017</v>
      </c>
      <c r="B10" s="92" t="s">
        <v>943</v>
      </c>
      <c r="D10" s="93" t="s">
        <v>944</v>
      </c>
      <c r="F10" s="92" t="s">
        <v>943</v>
      </c>
      <c r="G10" s="91">
        <v>2017</v>
      </c>
    </row>
    <row r="11" spans="1:7" s="91" customFormat="1" x14ac:dyDescent="0.15">
      <c r="A11" s="91">
        <v>2021</v>
      </c>
      <c r="B11" s="92" t="s">
        <v>945</v>
      </c>
      <c r="C11" s="91" t="s">
        <v>946</v>
      </c>
      <c r="D11" s="93" t="s">
        <v>947</v>
      </c>
      <c r="F11" s="92" t="s">
        <v>945</v>
      </c>
      <c r="G11" s="91">
        <v>2021</v>
      </c>
    </row>
    <row r="12" spans="1:7" s="91" customFormat="1" x14ac:dyDescent="0.15">
      <c r="A12" s="91">
        <v>2022</v>
      </c>
      <c r="B12" s="92" t="s">
        <v>945</v>
      </c>
      <c r="C12" s="91" t="s">
        <v>948</v>
      </c>
      <c r="D12" s="93" t="s">
        <v>947</v>
      </c>
      <c r="F12" s="92" t="s">
        <v>945</v>
      </c>
      <c r="G12" s="91">
        <v>2022</v>
      </c>
    </row>
    <row r="13" spans="1:7" s="91" customFormat="1" x14ac:dyDescent="0.15">
      <c r="A13" s="91">
        <v>2023</v>
      </c>
      <c r="B13" s="92" t="s">
        <v>949</v>
      </c>
      <c r="D13" s="93" t="s">
        <v>950</v>
      </c>
      <c r="F13" s="92" t="s">
        <v>949</v>
      </c>
      <c r="G13" s="91">
        <v>2023</v>
      </c>
    </row>
    <row r="14" spans="1:7" s="91" customFormat="1" x14ac:dyDescent="0.15">
      <c r="A14" s="91">
        <v>2024</v>
      </c>
      <c r="B14" s="92" t="s">
        <v>951</v>
      </c>
      <c r="D14" s="93" t="s">
        <v>952</v>
      </c>
      <c r="F14" s="92" t="s">
        <v>951</v>
      </c>
      <c r="G14" s="91">
        <v>2024</v>
      </c>
    </row>
    <row r="15" spans="1:7" s="91" customFormat="1" x14ac:dyDescent="0.15">
      <c r="A15" s="91">
        <v>2025</v>
      </c>
      <c r="B15" s="92" t="s">
        <v>953</v>
      </c>
      <c r="D15" s="93" t="s">
        <v>954</v>
      </c>
      <c r="F15" s="92" t="s">
        <v>953</v>
      </c>
      <c r="G15" s="91">
        <v>2025</v>
      </c>
    </row>
    <row r="16" spans="1:7" s="91" customFormat="1" x14ac:dyDescent="0.15">
      <c r="A16" s="91">
        <v>2026</v>
      </c>
      <c r="B16" s="92" t="s">
        <v>953</v>
      </c>
      <c r="C16" s="91" t="s">
        <v>955</v>
      </c>
      <c r="D16" s="93" t="s">
        <v>954</v>
      </c>
      <c r="F16" s="92" t="s">
        <v>953</v>
      </c>
      <c r="G16" s="91">
        <v>2026</v>
      </c>
    </row>
    <row r="17" spans="1:7" s="91" customFormat="1" x14ac:dyDescent="0.15">
      <c r="A17" s="91">
        <v>2027</v>
      </c>
      <c r="B17" s="92" t="s">
        <v>956</v>
      </c>
      <c r="D17" s="93" t="s">
        <v>957</v>
      </c>
      <c r="F17" s="92" t="s">
        <v>956</v>
      </c>
      <c r="G17" s="91">
        <v>2027</v>
      </c>
    </row>
    <row r="18" spans="1:7" s="91" customFormat="1" x14ac:dyDescent="0.15">
      <c r="A18" s="91">
        <v>2028</v>
      </c>
      <c r="B18" s="92" t="s">
        <v>958</v>
      </c>
      <c r="D18" s="93" t="s">
        <v>959</v>
      </c>
      <c r="F18" s="92" t="s">
        <v>958</v>
      </c>
      <c r="G18" s="91">
        <v>2028</v>
      </c>
    </row>
    <row r="19" spans="1:7" s="91" customFormat="1" x14ac:dyDescent="0.15">
      <c r="A19" s="91">
        <v>2030</v>
      </c>
      <c r="B19" s="92" t="s">
        <v>960</v>
      </c>
      <c r="D19" s="93" t="s">
        <v>961</v>
      </c>
      <c r="F19" s="92" t="s">
        <v>960</v>
      </c>
      <c r="G19" s="91">
        <v>2030</v>
      </c>
    </row>
    <row r="20" spans="1:7" s="91" customFormat="1" x14ac:dyDescent="0.15">
      <c r="A20" s="91">
        <v>2035</v>
      </c>
      <c r="B20" s="92" t="s">
        <v>960</v>
      </c>
      <c r="C20" s="91" t="s">
        <v>962</v>
      </c>
      <c r="D20" s="93" t="s">
        <v>961</v>
      </c>
      <c r="F20" s="92" t="s">
        <v>960</v>
      </c>
      <c r="G20" s="91">
        <v>2035</v>
      </c>
    </row>
    <row r="21" spans="1:7" s="91" customFormat="1" x14ac:dyDescent="0.15">
      <c r="A21" s="91">
        <v>2036</v>
      </c>
      <c r="B21" s="92" t="s">
        <v>963</v>
      </c>
      <c r="C21" s="91" t="s">
        <v>964</v>
      </c>
      <c r="D21" s="93" t="s">
        <v>965</v>
      </c>
      <c r="F21" s="92" t="s">
        <v>963</v>
      </c>
      <c r="G21" s="91">
        <v>2036</v>
      </c>
    </row>
    <row r="22" spans="1:7" s="91" customFormat="1" x14ac:dyDescent="0.15">
      <c r="A22" s="91">
        <v>2038</v>
      </c>
      <c r="B22" s="92" t="s">
        <v>966</v>
      </c>
      <c r="D22" s="93" t="s">
        <v>967</v>
      </c>
      <c r="F22" s="92" t="s">
        <v>966</v>
      </c>
      <c r="G22" s="91">
        <v>2038</v>
      </c>
    </row>
    <row r="23" spans="1:7" s="91" customFormat="1" x14ac:dyDescent="0.15">
      <c r="A23" s="91">
        <v>2039</v>
      </c>
      <c r="B23" s="92" t="s">
        <v>968</v>
      </c>
      <c r="D23" s="93" t="s">
        <v>969</v>
      </c>
      <c r="F23" s="92" t="s">
        <v>968</v>
      </c>
      <c r="G23" s="91">
        <v>2039</v>
      </c>
    </row>
    <row r="24" spans="1:7" s="91" customFormat="1" x14ac:dyDescent="0.15">
      <c r="A24" s="91">
        <v>2040</v>
      </c>
      <c r="B24" s="92" t="s">
        <v>970</v>
      </c>
      <c r="C24" s="91" t="s">
        <v>971</v>
      </c>
      <c r="D24" s="93" t="s">
        <v>972</v>
      </c>
      <c r="F24" s="92" t="s">
        <v>970</v>
      </c>
      <c r="G24" s="91">
        <v>2040</v>
      </c>
    </row>
    <row r="25" spans="1:7" s="91" customFormat="1" x14ac:dyDescent="0.15">
      <c r="A25" s="91">
        <v>2042</v>
      </c>
      <c r="B25" s="92" t="s">
        <v>970</v>
      </c>
      <c r="C25" s="91" t="s">
        <v>973</v>
      </c>
      <c r="D25" s="93" t="s">
        <v>972</v>
      </c>
      <c r="F25" s="92" t="s">
        <v>970</v>
      </c>
      <c r="G25" s="91">
        <v>2042</v>
      </c>
    </row>
    <row r="26" spans="1:7" s="91" customFormat="1" x14ac:dyDescent="0.15">
      <c r="A26" s="91">
        <v>2045</v>
      </c>
      <c r="B26" s="92" t="s">
        <v>974</v>
      </c>
      <c r="D26" s="93" t="s">
        <v>975</v>
      </c>
      <c r="F26" s="92" t="s">
        <v>974</v>
      </c>
      <c r="G26" s="91">
        <v>2045</v>
      </c>
    </row>
    <row r="27" spans="1:7" s="91" customFormat="1" x14ac:dyDescent="0.15">
      <c r="A27" s="91">
        <v>2049</v>
      </c>
      <c r="B27" s="92" t="s">
        <v>976</v>
      </c>
      <c r="D27" s="93" t="s">
        <v>977</v>
      </c>
      <c r="F27" s="92" t="s">
        <v>976</v>
      </c>
      <c r="G27" s="91">
        <v>2049</v>
      </c>
    </row>
    <row r="28" spans="1:7" s="91" customFormat="1" x14ac:dyDescent="0.15">
      <c r="A28" s="91">
        <v>2051</v>
      </c>
      <c r="B28" s="92" t="s">
        <v>978</v>
      </c>
      <c r="D28" s="93" t="s">
        <v>979</v>
      </c>
      <c r="F28" s="92" t="s">
        <v>978</v>
      </c>
      <c r="G28" s="91">
        <v>2051</v>
      </c>
    </row>
    <row r="29" spans="1:7" s="91" customFormat="1" x14ac:dyDescent="0.15">
      <c r="A29" s="91">
        <v>2053</v>
      </c>
      <c r="B29" s="92" t="s">
        <v>980</v>
      </c>
      <c r="D29" s="93" t="s">
        <v>981</v>
      </c>
      <c r="F29" s="92" t="s">
        <v>980</v>
      </c>
      <c r="G29" s="91">
        <v>2053</v>
      </c>
    </row>
    <row r="30" spans="1:7" s="91" customFormat="1" x14ac:dyDescent="0.15">
      <c r="A30" s="91">
        <v>2060</v>
      </c>
      <c r="B30" s="92" t="s">
        <v>982</v>
      </c>
      <c r="C30" s="91" t="s">
        <v>971</v>
      </c>
      <c r="D30" s="93" t="s">
        <v>983</v>
      </c>
      <c r="F30" s="92" t="s">
        <v>982</v>
      </c>
      <c r="G30" s="91">
        <v>2060</v>
      </c>
    </row>
    <row r="31" spans="1:7" s="91" customFormat="1" x14ac:dyDescent="0.15">
      <c r="A31" s="91">
        <v>2063</v>
      </c>
      <c r="B31" s="92" t="s">
        <v>984</v>
      </c>
      <c r="D31" s="93" t="s">
        <v>985</v>
      </c>
      <c r="F31" s="92" t="s">
        <v>984</v>
      </c>
      <c r="G31" s="91">
        <v>2063</v>
      </c>
    </row>
    <row r="32" spans="1:7" s="91" customFormat="1" x14ac:dyDescent="0.15">
      <c r="A32" s="91">
        <v>2064</v>
      </c>
      <c r="B32" s="92" t="s">
        <v>986</v>
      </c>
      <c r="D32" s="93" t="s">
        <v>987</v>
      </c>
      <c r="F32" s="92" t="s">
        <v>986</v>
      </c>
      <c r="G32" s="91">
        <v>2064</v>
      </c>
    </row>
    <row r="33" spans="1:7" s="91" customFormat="1" x14ac:dyDescent="0.15">
      <c r="A33" s="91">
        <v>2065</v>
      </c>
      <c r="B33" s="92" t="s">
        <v>988</v>
      </c>
      <c r="D33" s="93" t="s">
        <v>989</v>
      </c>
      <c r="F33" s="92" t="s">
        <v>988</v>
      </c>
      <c r="G33" s="91">
        <v>2065</v>
      </c>
    </row>
    <row r="34" spans="1:7" s="91" customFormat="1" x14ac:dyDescent="0.15">
      <c r="A34" s="91">
        <v>2066</v>
      </c>
      <c r="B34" s="92" t="s">
        <v>990</v>
      </c>
      <c r="D34" s="93" t="s">
        <v>991</v>
      </c>
      <c r="F34" s="92" t="s">
        <v>990</v>
      </c>
      <c r="G34" s="91">
        <v>2066</v>
      </c>
    </row>
    <row r="35" spans="1:7" s="91" customFormat="1" x14ac:dyDescent="0.15">
      <c r="A35" s="91">
        <v>2066</v>
      </c>
      <c r="B35" s="92" t="s">
        <v>992</v>
      </c>
      <c r="D35" s="93" t="s">
        <v>993</v>
      </c>
      <c r="F35" s="92" t="s">
        <v>992</v>
      </c>
      <c r="G35" s="91">
        <v>2066</v>
      </c>
    </row>
    <row r="36" spans="1:7" s="91" customFormat="1" x14ac:dyDescent="0.15">
      <c r="A36" s="91">
        <v>2067</v>
      </c>
      <c r="B36" s="92" t="s">
        <v>994</v>
      </c>
      <c r="D36" s="93" t="s">
        <v>995</v>
      </c>
      <c r="F36" s="92" t="s">
        <v>994</v>
      </c>
      <c r="G36" s="91">
        <v>2067</v>
      </c>
    </row>
    <row r="37" spans="1:7" s="91" customFormat="1" x14ac:dyDescent="0.15">
      <c r="A37" s="91">
        <v>2071</v>
      </c>
      <c r="B37" s="92" t="s">
        <v>996</v>
      </c>
      <c r="D37" s="93" t="s">
        <v>997</v>
      </c>
      <c r="F37" s="92" t="s">
        <v>996</v>
      </c>
      <c r="G37" s="91">
        <v>2071</v>
      </c>
    </row>
    <row r="38" spans="1:7" s="91" customFormat="1" x14ac:dyDescent="0.15">
      <c r="A38" s="91">
        <v>2072</v>
      </c>
      <c r="B38" s="92" t="s">
        <v>998</v>
      </c>
      <c r="D38" s="93" t="s">
        <v>999</v>
      </c>
      <c r="F38" s="92" t="s">
        <v>998</v>
      </c>
      <c r="G38" s="91">
        <v>2072</v>
      </c>
    </row>
    <row r="39" spans="1:7" s="91" customFormat="1" x14ac:dyDescent="0.15">
      <c r="A39" s="91">
        <v>2073</v>
      </c>
      <c r="B39" s="92" t="s">
        <v>1000</v>
      </c>
      <c r="D39" s="93" t="s">
        <v>1001</v>
      </c>
      <c r="F39" s="92" t="s">
        <v>1000</v>
      </c>
      <c r="G39" s="91">
        <v>2073</v>
      </c>
    </row>
    <row r="40" spans="1:7" s="91" customFormat="1" x14ac:dyDescent="0.15">
      <c r="A40" s="91">
        <v>2074</v>
      </c>
      <c r="B40" s="92" t="s">
        <v>1002</v>
      </c>
      <c r="D40" s="93" t="s">
        <v>1003</v>
      </c>
      <c r="F40" s="92" t="s">
        <v>1002</v>
      </c>
      <c r="G40" s="91">
        <v>2074</v>
      </c>
    </row>
    <row r="41" spans="1:7" s="91" customFormat="1" x14ac:dyDescent="0.15">
      <c r="A41" s="91">
        <v>2080</v>
      </c>
      <c r="B41" s="92" t="s">
        <v>1004</v>
      </c>
      <c r="D41" s="93" t="s">
        <v>1005</v>
      </c>
      <c r="F41" s="92" t="s">
        <v>1004</v>
      </c>
      <c r="G41" s="91">
        <v>2080</v>
      </c>
    </row>
    <row r="42" spans="1:7" s="91" customFormat="1" x14ac:dyDescent="0.15">
      <c r="A42" s="91">
        <v>2081</v>
      </c>
      <c r="B42" s="92" t="s">
        <v>1006</v>
      </c>
      <c r="D42" s="93" t="s">
        <v>1007</v>
      </c>
      <c r="F42" s="92" t="s">
        <v>1006</v>
      </c>
      <c r="G42" s="91">
        <v>2081</v>
      </c>
    </row>
    <row r="43" spans="1:7" s="91" customFormat="1" x14ac:dyDescent="0.15">
      <c r="A43" s="91">
        <v>2083</v>
      </c>
      <c r="B43" s="92" t="s">
        <v>1008</v>
      </c>
      <c r="D43" s="93" t="s">
        <v>1009</v>
      </c>
      <c r="F43" s="92" t="s">
        <v>1008</v>
      </c>
      <c r="G43" s="91">
        <v>2083</v>
      </c>
    </row>
    <row r="44" spans="1:7" s="91" customFormat="1" x14ac:dyDescent="0.15">
      <c r="A44" s="91">
        <v>2084</v>
      </c>
      <c r="B44" s="92" t="s">
        <v>1010</v>
      </c>
      <c r="D44" s="93" t="s">
        <v>1011</v>
      </c>
      <c r="F44" s="92" t="s">
        <v>1010</v>
      </c>
      <c r="G44" s="91">
        <v>2084</v>
      </c>
    </row>
    <row r="45" spans="1:7" s="91" customFormat="1" x14ac:dyDescent="0.15">
      <c r="A45" s="91">
        <v>2085</v>
      </c>
      <c r="B45" s="92" t="s">
        <v>1012</v>
      </c>
      <c r="D45" s="93" t="s">
        <v>1013</v>
      </c>
      <c r="F45" s="92" t="s">
        <v>1012</v>
      </c>
      <c r="G45" s="91">
        <v>2085</v>
      </c>
    </row>
    <row r="46" spans="1:7" s="91" customFormat="1" x14ac:dyDescent="0.15">
      <c r="A46" s="91">
        <v>2086</v>
      </c>
      <c r="B46" s="92" t="s">
        <v>1014</v>
      </c>
      <c r="D46" s="93" t="s">
        <v>1015</v>
      </c>
      <c r="F46" s="92" t="s">
        <v>1014</v>
      </c>
      <c r="G46" s="91">
        <v>2086</v>
      </c>
    </row>
    <row r="47" spans="1:7" s="91" customFormat="1" x14ac:dyDescent="0.15">
      <c r="A47" s="91">
        <v>2087</v>
      </c>
      <c r="B47" s="92" t="s">
        <v>1006</v>
      </c>
      <c r="C47" s="91" t="s">
        <v>1016</v>
      </c>
      <c r="D47" s="93" t="s">
        <v>1007</v>
      </c>
      <c r="F47" s="92" t="s">
        <v>1006</v>
      </c>
      <c r="G47" s="91">
        <v>2087</v>
      </c>
    </row>
    <row r="48" spans="1:7" s="91" customFormat="1" x14ac:dyDescent="0.15">
      <c r="A48" s="91">
        <v>2089</v>
      </c>
      <c r="B48" s="92" t="s">
        <v>1017</v>
      </c>
      <c r="D48" s="93" t="s">
        <v>1018</v>
      </c>
      <c r="F48" s="92" t="s">
        <v>1017</v>
      </c>
      <c r="G48" s="91">
        <v>2089</v>
      </c>
    </row>
    <row r="49" spans="1:7" s="91" customFormat="1" x14ac:dyDescent="0.15">
      <c r="A49" s="91">
        <v>2090</v>
      </c>
      <c r="B49" s="92" t="s">
        <v>1019</v>
      </c>
      <c r="D49" s="93" t="s">
        <v>1020</v>
      </c>
      <c r="F49" s="92" t="s">
        <v>1019</v>
      </c>
      <c r="G49" s="91">
        <v>2090</v>
      </c>
    </row>
    <row r="50" spans="1:7" s="91" customFormat="1" x14ac:dyDescent="0.15">
      <c r="A50" s="91">
        <v>2091</v>
      </c>
      <c r="B50" s="92" t="s">
        <v>1021</v>
      </c>
      <c r="D50" s="93" t="s">
        <v>1022</v>
      </c>
      <c r="F50" s="92" t="s">
        <v>1021</v>
      </c>
      <c r="G50" s="91">
        <v>2091</v>
      </c>
    </row>
    <row r="51" spans="1:7" s="91" customFormat="1" x14ac:dyDescent="0.15">
      <c r="A51" s="91">
        <v>2092</v>
      </c>
      <c r="B51" s="92" t="s">
        <v>1023</v>
      </c>
      <c r="D51" s="93" t="s">
        <v>1024</v>
      </c>
      <c r="F51" s="92" t="s">
        <v>1023</v>
      </c>
      <c r="G51" s="91">
        <v>2092</v>
      </c>
    </row>
    <row r="52" spans="1:7" s="91" customFormat="1" x14ac:dyDescent="0.15">
      <c r="A52" s="91">
        <v>2093</v>
      </c>
      <c r="B52" s="92" t="s">
        <v>1025</v>
      </c>
      <c r="D52" s="93" t="s">
        <v>1026</v>
      </c>
      <c r="F52" s="92" t="s">
        <v>1025</v>
      </c>
      <c r="G52" s="91">
        <v>2093</v>
      </c>
    </row>
    <row r="53" spans="1:7" s="91" customFormat="1" x14ac:dyDescent="0.15">
      <c r="A53" s="91">
        <v>2094</v>
      </c>
      <c r="B53" s="92" t="s">
        <v>1027</v>
      </c>
      <c r="D53" s="93" t="s">
        <v>1028</v>
      </c>
      <c r="F53" s="92" t="s">
        <v>1027</v>
      </c>
      <c r="G53" s="91">
        <v>2094</v>
      </c>
    </row>
    <row r="54" spans="1:7" s="91" customFormat="1" x14ac:dyDescent="0.15">
      <c r="A54" s="91">
        <v>2095</v>
      </c>
      <c r="B54" s="92" t="s">
        <v>1029</v>
      </c>
      <c r="D54" s="93" t="s">
        <v>1030</v>
      </c>
      <c r="F54" s="92" t="s">
        <v>1029</v>
      </c>
      <c r="G54" s="91">
        <v>2095</v>
      </c>
    </row>
    <row r="55" spans="1:7" s="91" customFormat="1" x14ac:dyDescent="0.15">
      <c r="A55" s="91">
        <v>2096</v>
      </c>
      <c r="B55" s="92" t="s">
        <v>1031</v>
      </c>
      <c r="D55" s="93" t="s">
        <v>1032</v>
      </c>
      <c r="F55" s="92" t="s">
        <v>1031</v>
      </c>
      <c r="G55" s="91">
        <v>2096</v>
      </c>
    </row>
    <row r="56" spans="1:7" s="91" customFormat="1" x14ac:dyDescent="0.15">
      <c r="A56" s="91">
        <v>2097</v>
      </c>
      <c r="B56" s="92" t="s">
        <v>1033</v>
      </c>
      <c r="D56" s="93" t="s">
        <v>1034</v>
      </c>
      <c r="F56" s="92" t="s">
        <v>1033</v>
      </c>
      <c r="G56" s="91">
        <v>2097</v>
      </c>
    </row>
    <row r="57" spans="1:7" s="91" customFormat="1" x14ac:dyDescent="0.15">
      <c r="A57" s="91">
        <v>2098</v>
      </c>
      <c r="B57" s="92" t="s">
        <v>1035</v>
      </c>
      <c r="D57" s="93" t="s">
        <v>1036</v>
      </c>
      <c r="F57" s="92" t="s">
        <v>1035</v>
      </c>
      <c r="G57" s="91">
        <v>2098</v>
      </c>
    </row>
    <row r="58" spans="1:7" s="91" customFormat="1" x14ac:dyDescent="0.15">
      <c r="A58" s="91">
        <v>2099</v>
      </c>
      <c r="B58" s="92" t="s">
        <v>1035</v>
      </c>
      <c r="C58" s="91" t="s">
        <v>1037</v>
      </c>
      <c r="D58" s="93" t="s">
        <v>1036</v>
      </c>
      <c r="F58" s="92" t="s">
        <v>1035</v>
      </c>
      <c r="G58" s="91">
        <v>2099</v>
      </c>
    </row>
    <row r="59" spans="1:7" s="91" customFormat="1" x14ac:dyDescent="0.15">
      <c r="A59" s="91">
        <v>2100</v>
      </c>
      <c r="B59" s="92" t="s">
        <v>1038</v>
      </c>
      <c r="C59" s="91" t="s">
        <v>971</v>
      </c>
      <c r="D59" s="93" t="s">
        <v>1039</v>
      </c>
      <c r="F59" s="92" t="s">
        <v>1038</v>
      </c>
      <c r="G59" s="91">
        <v>2100</v>
      </c>
    </row>
    <row r="60" spans="1:7" s="91" customFormat="1" x14ac:dyDescent="0.15">
      <c r="A60" s="91">
        <v>2102</v>
      </c>
      <c r="B60" s="92" t="s">
        <v>1038</v>
      </c>
      <c r="C60" s="91" t="s">
        <v>1040</v>
      </c>
      <c r="D60" s="93" t="s">
        <v>1039</v>
      </c>
      <c r="F60" s="92" t="s">
        <v>1038</v>
      </c>
      <c r="G60" s="91">
        <v>2102</v>
      </c>
    </row>
    <row r="61" spans="1:7" s="91" customFormat="1" x14ac:dyDescent="0.15">
      <c r="A61" s="91">
        <v>2111</v>
      </c>
      <c r="B61" s="92" t="s">
        <v>1041</v>
      </c>
      <c r="D61" s="93" t="s">
        <v>1042</v>
      </c>
      <c r="F61" s="92" t="s">
        <v>1041</v>
      </c>
      <c r="G61" s="91">
        <v>2111</v>
      </c>
    </row>
    <row r="62" spans="1:7" s="91" customFormat="1" x14ac:dyDescent="0.15">
      <c r="A62" s="91">
        <v>2112</v>
      </c>
      <c r="B62" s="92" t="s">
        <v>1043</v>
      </c>
      <c r="D62" s="93" t="s">
        <v>1044</v>
      </c>
      <c r="F62" s="92" t="s">
        <v>1043</v>
      </c>
      <c r="G62" s="91">
        <v>2112</v>
      </c>
    </row>
    <row r="63" spans="1:7" s="91" customFormat="1" x14ac:dyDescent="0.15">
      <c r="A63" s="91">
        <v>2113</v>
      </c>
      <c r="B63" s="92" t="s">
        <v>1045</v>
      </c>
      <c r="D63" s="93" t="s">
        <v>1046</v>
      </c>
      <c r="F63" s="92" t="s">
        <v>1045</v>
      </c>
      <c r="G63" s="91">
        <v>2113</v>
      </c>
    </row>
    <row r="64" spans="1:7" s="91" customFormat="1" x14ac:dyDescent="0.15">
      <c r="A64" s="91">
        <v>2114</v>
      </c>
      <c r="B64" s="92" t="s">
        <v>1047</v>
      </c>
      <c r="D64" s="93" t="s">
        <v>1048</v>
      </c>
      <c r="F64" s="92" t="s">
        <v>1047</v>
      </c>
      <c r="G64" s="91">
        <v>2114</v>
      </c>
    </row>
    <row r="65" spans="1:7" s="91" customFormat="1" x14ac:dyDescent="0.15">
      <c r="A65" s="91">
        <v>2115</v>
      </c>
      <c r="B65" s="92" t="s">
        <v>1049</v>
      </c>
      <c r="D65" s="93" t="s">
        <v>1050</v>
      </c>
      <c r="F65" s="92" t="s">
        <v>1049</v>
      </c>
      <c r="G65" s="91">
        <v>2115</v>
      </c>
    </row>
    <row r="66" spans="1:7" s="91" customFormat="1" x14ac:dyDescent="0.15">
      <c r="A66" s="91">
        <v>2116</v>
      </c>
      <c r="B66" s="92" t="s">
        <v>1051</v>
      </c>
      <c r="D66" s="93" t="s">
        <v>1052</v>
      </c>
      <c r="F66" s="92" t="s">
        <v>1051</v>
      </c>
      <c r="G66" s="91">
        <v>2116</v>
      </c>
    </row>
    <row r="67" spans="1:7" s="91" customFormat="1" x14ac:dyDescent="0.15">
      <c r="A67" s="91">
        <v>2117</v>
      </c>
      <c r="B67" s="92" t="s">
        <v>1053</v>
      </c>
      <c r="D67" s="93" t="s">
        <v>1054</v>
      </c>
      <c r="F67" s="92" t="s">
        <v>1053</v>
      </c>
      <c r="G67" s="91">
        <v>2117</v>
      </c>
    </row>
    <row r="68" spans="1:7" s="91" customFormat="1" x14ac:dyDescent="0.15">
      <c r="A68" s="91">
        <v>2118</v>
      </c>
      <c r="B68" s="92" t="s">
        <v>1055</v>
      </c>
      <c r="D68" s="93" t="s">
        <v>1056</v>
      </c>
      <c r="F68" s="92" t="s">
        <v>1055</v>
      </c>
      <c r="G68" s="91">
        <v>2118</v>
      </c>
    </row>
    <row r="69" spans="1:7" s="91" customFormat="1" x14ac:dyDescent="0.15">
      <c r="A69" s="91">
        <v>2119</v>
      </c>
      <c r="B69" s="92" t="s">
        <v>1057</v>
      </c>
      <c r="D69" s="93" t="s">
        <v>1058</v>
      </c>
      <c r="F69" s="92" t="s">
        <v>1057</v>
      </c>
      <c r="G69" s="91">
        <v>2119</v>
      </c>
    </row>
    <row r="70" spans="1:7" s="91" customFormat="1" x14ac:dyDescent="0.15">
      <c r="A70" s="91">
        <v>2120</v>
      </c>
      <c r="B70" s="92" t="s">
        <v>1059</v>
      </c>
      <c r="D70" s="93" t="s">
        <v>1060</v>
      </c>
      <c r="F70" s="92" t="s">
        <v>1059</v>
      </c>
      <c r="G70" s="91">
        <v>2120</v>
      </c>
    </row>
    <row r="71" spans="1:7" s="91" customFormat="1" x14ac:dyDescent="0.15">
      <c r="A71" s="91">
        <v>2131</v>
      </c>
      <c r="B71" s="92" t="s">
        <v>1061</v>
      </c>
      <c r="C71" s="91" t="s">
        <v>1062</v>
      </c>
      <c r="D71" s="93" t="s">
        <v>1063</v>
      </c>
      <c r="F71" s="92" t="s">
        <v>1061</v>
      </c>
      <c r="G71" s="91">
        <v>2131</v>
      </c>
    </row>
    <row r="72" spans="1:7" s="91" customFormat="1" x14ac:dyDescent="0.15">
      <c r="A72" s="91">
        <v>2132</v>
      </c>
      <c r="B72" s="92" t="s">
        <v>1061</v>
      </c>
      <c r="C72" s="91" t="s">
        <v>1064</v>
      </c>
      <c r="D72" s="93" t="s">
        <v>1063</v>
      </c>
      <c r="F72" s="92" t="s">
        <v>1061</v>
      </c>
      <c r="G72" s="91">
        <v>2132</v>
      </c>
    </row>
    <row r="73" spans="1:7" s="91" customFormat="1" x14ac:dyDescent="0.15">
      <c r="A73" s="91">
        <v>2133</v>
      </c>
      <c r="B73" s="92" t="s">
        <v>1065</v>
      </c>
      <c r="D73" s="93" t="s">
        <v>1066</v>
      </c>
      <c r="F73" s="92" t="s">
        <v>1065</v>
      </c>
      <c r="G73" s="91">
        <v>2133</v>
      </c>
    </row>
    <row r="74" spans="1:7" s="91" customFormat="1" x14ac:dyDescent="0.15">
      <c r="A74" s="91">
        <v>2134</v>
      </c>
      <c r="B74" s="92" t="s">
        <v>1067</v>
      </c>
      <c r="D74" s="93" t="s">
        <v>1068</v>
      </c>
      <c r="F74" s="92" t="s">
        <v>1067</v>
      </c>
      <c r="G74" s="91">
        <v>2134</v>
      </c>
    </row>
    <row r="75" spans="1:7" s="91" customFormat="1" x14ac:dyDescent="0.15">
      <c r="A75" s="91">
        <v>2135</v>
      </c>
      <c r="B75" s="91" t="s">
        <v>1069</v>
      </c>
      <c r="D75" s="93" t="s">
        <v>1070</v>
      </c>
      <c r="F75" s="91" t="s">
        <v>1069</v>
      </c>
      <c r="G75" s="91">
        <v>2135</v>
      </c>
    </row>
    <row r="76" spans="1:7" s="91" customFormat="1" x14ac:dyDescent="0.15">
      <c r="A76" s="91">
        <v>2141</v>
      </c>
      <c r="B76" s="92" t="s">
        <v>1071</v>
      </c>
      <c r="D76" s="93" t="s">
        <v>1072</v>
      </c>
      <c r="F76" s="92" t="s">
        <v>1071</v>
      </c>
      <c r="G76" s="91">
        <v>2141</v>
      </c>
    </row>
    <row r="77" spans="1:7" s="91" customFormat="1" x14ac:dyDescent="0.15">
      <c r="A77" s="91">
        <v>2142</v>
      </c>
      <c r="B77" s="92" t="s">
        <v>1073</v>
      </c>
      <c r="D77" s="93" t="s">
        <v>1074</v>
      </c>
      <c r="F77" s="92" t="s">
        <v>1073</v>
      </c>
      <c r="G77" s="91">
        <v>2142</v>
      </c>
    </row>
    <row r="78" spans="1:7" s="91" customFormat="1" x14ac:dyDescent="0.15">
      <c r="A78" s="91">
        <v>2143</v>
      </c>
      <c r="B78" s="92" t="s">
        <v>1075</v>
      </c>
      <c r="D78" s="93" t="s">
        <v>1076</v>
      </c>
      <c r="F78" s="92" t="s">
        <v>1075</v>
      </c>
      <c r="G78" s="91">
        <v>2143</v>
      </c>
    </row>
    <row r="79" spans="1:7" s="91" customFormat="1" x14ac:dyDescent="0.15">
      <c r="A79" s="91">
        <v>2144</v>
      </c>
      <c r="B79" s="92" t="s">
        <v>1077</v>
      </c>
      <c r="D79" s="93" t="s">
        <v>1078</v>
      </c>
      <c r="F79" s="92" t="s">
        <v>1077</v>
      </c>
      <c r="G79" s="91">
        <v>2144</v>
      </c>
    </row>
    <row r="80" spans="1:7" s="91" customFormat="1" x14ac:dyDescent="0.15">
      <c r="A80" s="91">
        <v>2145</v>
      </c>
      <c r="B80" s="92" t="s">
        <v>1077</v>
      </c>
      <c r="C80" s="91" t="s">
        <v>1079</v>
      </c>
      <c r="D80" s="93" t="s">
        <v>1078</v>
      </c>
      <c r="F80" s="92" t="s">
        <v>1077</v>
      </c>
      <c r="G80" s="91">
        <v>2145</v>
      </c>
    </row>
    <row r="81" spans="1:7" s="91" customFormat="1" x14ac:dyDescent="0.15">
      <c r="A81" s="91">
        <v>2146</v>
      </c>
      <c r="B81" s="92" t="s">
        <v>1080</v>
      </c>
      <c r="D81" s="93" t="s">
        <v>1081</v>
      </c>
      <c r="F81" s="92" t="s">
        <v>1080</v>
      </c>
      <c r="G81" s="91">
        <v>2146</v>
      </c>
    </row>
    <row r="82" spans="1:7" s="91" customFormat="1" x14ac:dyDescent="0.15">
      <c r="A82" s="91">
        <v>2151</v>
      </c>
      <c r="B82" s="92" t="s">
        <v>1082</v>
      </c>
      <c r="D82" s="93" t="s">
        <v>1083</v>
      </c>
      <c r="F82" s="92" t="s">
        <v>1082</v>
      </c>
      <c r="G82" s="91">
        <v>2151</v>
      </c>
    </row>
    <row r="83" spans="1:7" s="91" customFormat="1" x14ac:dyDescent="0.15">
      <c r="A83" s="91">
        <v>2161</v>
      </c>
      <c r="B83" s="92" t="s">
        <v>1084</v>
      </c>
      <c r="D83" s="93" t="s">
        <v>1085</v>
      </c>
      <c r="F83" s="92" t="s">
        <v>1084</v>
      </c>
      <c r="G83" s="91">
        <v>2161</v>
      </c>
    </row>
    <row r="84" spans="1:7" s="91" customFormat="1" x14ac:dyDescent="0.15">
      <c r="A84" s="91">
        <v>2162</v>
      </c>
      <c r="B84" s="92" t="s">
        <v>1086</v>
      </c>
      <c r="D84" s="93" t="s">
        <v>1087</v>
      </c>
      <c r="F84" s="92" t="s">
        <v>1086</v>
      </c>
      <c r="G84" s="91">
        <v>2162</v>
      </c>
    </row>
    <row r="85" spans="1:7" s="91" customFormat="1" x14ac:dyDescent="0.15">
      <c r="A85" s="91">
        <v>2163</v>
      </c>
      <c r="B85" s="92" t="s">
        <v>1088</v>
      </c>
      <c r="D85" s="93" t="s">
        <v>1089</v>
      </c>
      <c r="F85" s="92" t="s">
        <v>1088</v>
      </c>
      <c r="G85" s="91">
        <v>2163</v>
      </c>
    </row>
    <row r="86" spans="1:7" s="91" customFormat="1" x14ac:dyDescent="0.15">
      <c r="A86" s="91">
        <v>2164</v>
      </c>
      <c r="B86" s="92" t="s">
        <v>1090</v>
      </c>
      <c r="D86" s="93" t="s">
        <v>1091</v>
      </c>
      <c r="F86" s="92" t="s">
        <v>1090</v>
      </c>
      <c r="G86" s="91">
        <v>2164</v>
      </c>
    </row>
    <row r="87" spans="1:7" s="91" customFormat="1" x14ac:dyDescent="0.15">
      <c r="A87" s="91">
        <v>2165</v>
      </c>
      <c r="B87" s="92" t="s">
        <v>1092</v>
      </c>
      <c r="D87" s="93" t="s">
        <v>1093</v>
      </c>
      <c r="F87" s="92" t="s">
        <v>1092</v>
      </c>
      <c r="G87" s="91">
        <v>2165</v>
      </c>
    </row>
    <row r="88" spans="1:7" s="91" customFormat="1" x14ac:dyDescent="0.15">
      <c r="A88" s="91">
        <v>2166</v>
      </c>
      <c r="B88" s="92" t="s">
        <v>1094</v>
      </c>
      <c r="D88" s="93" t="s">
        <v>1095</v>
      </c>
      <c r="F88" s="92" t="s">
        <v>1094</v>
      </c>
      <c r="G88" s="91">
        <v>2166</v>
      </c>
    </row>
    <row r="89" spans="1:7" s="91" customFormat="1" x14ac:dyDescent="0.15">
      <c r="A89" s="91">
        <v>2167</v>
      </c>
      <c r="B89" s="92" t="s">
        <v>1096</v>
      </c>
      <c r="D89" s="93" t="s">
        <v>1097</v>
      </c>
      <c r="F89" s="92" t="s">
        <v>1096</v>
      </c>
      <c r="G89" s="91">
        <v>2167</v>
      </c>
    </row>
    <row r="90" spans="1:7" s="91" customFormat="1" x14ac:dyDescent="0.15">
      <c r="A90" s="91">
        <v>2170</v>
      </c>
      <c r="B90" s="92" t="s">
        <v>1098</v>
      </c>
      <c r="D90" s="93" t="s">
        <v>1099</v>
      </c>
      <c r="F90" s="92" t="s">
        <v>1098</v>
      </c>
      <c r="G90" s="91">
        <v>2170</v>
      </c>
    </row>
    <row r="91" spans="1:7" s="91" customFormat="1" x14ac:dyDescent="0.15">
      <c r="A91" s="91">
        <v>2173</v>
      </c>
      <c r="B91" s="92" t="s">
        <v>1100</v>
      </c>
      <c r="D91" s="93" t="s">
        <v>1101</v>
      </c>
      <c r="F91" s="92" t="s">
        <v>1100</v>
      </c>
      <c r="G91" s="91">
        <v>2173</v>
      </c>
    </row>
    <row r="92" spans="1:7" s="91" customFormat="1" x14ac:dyDescent="0.15">
      <c r="A92" s="91">
        <v>2174</v>
      </c>
      <c r="B92" s="92" t="s">
        <v>1102</v>
      </c>
      <c r="D92" s="93" t="s">
        <v>1103</v>
      </c>
      <c r="F92" s="92" t="s">
        <v>1102</v>
      </c>
      <c r="G92" s="91">
        <v>2174</v>
      </c>
    </row>
    <row r="93" spans="1:7" s="91" customFormat="1" x14ac:dyDescent="0.15">
      <c r="A93" s="91">
        <v>2175</v>
      </c>
      <c r="B93" s="92" t="s">
        <v>1104</v>
      </c>
      <c r="D93" s="93" t="s">
        <v>1105</v>
      </c>
      <c r="F93" s="92" t="s">
        <v>1104</v>
      </c>
      <c r="G93" s="91">
        <v>2175</v>
      </c>
    </row>
    <row r="94" spans="1:7" s="91" customFormat="1" x14ac:dyDescent="0.15">
      <c r="A94" s="91">
        <v>2176</v>
      </c>
      <c r="B94" s="92" t="s">
        <v>1106</v>
      </c>
      <c r="D94" s="93" t="s">
        <v>1107</v>
      </c>
      <c r="F94" s="92" t="s">
        <v>1106</v>
      </c>
      <c r="G94" s="91">
        <v>2176</v>
      </c>
    </row>
    <row r="95" spans="1:7" s="91" customFormat="1" x14ac:dyDescent="0.15">
      <c r="A95" s="91">
        <v>2177</v>
      </c>
      <c r="B95" s="92" t="s">
        <v>1108</v>
      </c>
      <c r="D95" s="93" t="s">
        <v>1109</v>
      </c>
      <c r="F95" s="92" t="s">
        <v>1108</v>
      </c>
      <c r="G95" s="91">
        <v>2177</v>
      </c>
    </row>
    <row r="96" spans="1:7" s="91" customFormat="1" x14ac:dyDescent="0.15">
      <c r="A96" s="91">
        <v>2181</v>
      </c>
      <c r="B96" s="92" t="s">
        <v>1110</v>
      </c>
      <c r="D96" s="93" t="s">
        <v>1111</v>
      </c>
      <c r="F96" s="92" t="s">
        <v>1110</v>
      </c>
      <c r="G96" s="91">
        <v>2181</v>
      </c>
    </row>
    <row r="97" spans="1:7" s="91" customFormat="1" x14ac:dyDescent="0.15">
      <c r="A97" s="91">
        <v>2182</v>
      </c>
      <c r="B97" s="92" t="s">
        <v>1112</v>
      </c>
      <c r="D97" s="93" t="s">
        <v>1113</v>
      </c>
      <c r="F97" s="92" t="s">
        <v>1114</v>
      </c>
      <c r="G97" s="91">
        <v>2182</v>
      </c>
    </row>
    <row r="98" spans="1:7" s="91" customFormat="1" x14ac:dyDescent="0.15">
      <c r="A98" s="91">
        <v>2183</v>
      </c>
      <c r="B98" s="92" t="s">
        <v>1115</v>
      </c>
      <c r="D98" s="93" t="s">
        <v>1116</v>
      </c>
      <c r="F98" s="92" t="s">
        <v>1115</v>
      </c>
      <c r="G98" s="91">
        <v>2183</v>
      </c>
    </row>
    <row r="99" spans="1:7" s="91" customFormat="1" x14ac:dyDescent="0.15">
      <c r="A99" s="91">
        <v>2184</v>
      </c>
      <c r="B99" s="92" t="s">
        <v>1117</v>
      </c>
      <c r="D99" s="93" t="s">
        <v>1118</v>
      </c>
      <c r="F99" s="92" t="s">
        <v>1117</v>
      </c>
      <c r="G99" s="91">
        <v>2184</v>
      </c>
    </row>
    <row r="100" spans="1:7" s="91" customFormat="1" x14ac:dyDescent="0.15">
      <c r="A100" s="91">
        <v>2185</v>
      </c>
      <c r="B100" s="92" t="s">
        <v>1119</v>
      </c>
      <c r="D100" s="93" t="s">
        <v>1120</v>
      </c>
      <c r="F100" s="92" t="s">
        <v>1119</v>
      </c>
      <c r="G100" s="91">
        <v>2185</v>
      </c>
    </row>
    <row r="101" spans="1:7" s="91" customFormat="1" x14ac:dyDescent="0.15">
      <c r="A101" s="91">
        <v>2191</v>
      </c>
      <c r="B101" s="92" t="s">
        <v>1121</v>
      </c>
      <c r="D101" s="93" t="s">
        <v>1122</v>
      </c>
      <c r="F101" s="92" t="s">
        <v>1121</v>
      </c>
      <c r="G101" s="91">
        <v>2191</v>
      </c>
    </row>
    <row r="102" spans="1:7" s="91" customFormat="1" x14ac:dyDescent="0.15">
      <c r="A102" s="91">
        <v>2192</v>
      </c>
      <c r="B102" s="92" t="s">
        <v>1123</v>
      </c>
      <c r="D102" s="93" t="s">
        <v>1124</v>
      </c>
      <c r="F102" s="92" t="s">
        <v>1123</v>
      </c>
      <c r="G102" s="91">
        <v>2192</v>
      </c>
    </row>
    <row r="103" spans="1:7" s="91" customFormat="1" x14ac:dyDescent="0.15">
      <c r="A103" s="91">
        <v>2193</v>
      </c>
      <c r="B103" s="92" t="s">
        <v>1125</v>
      </c>
      <c r="D103" s="93" t="s">
        <v>1126</v>
      </c>
      <c r="F103" s="92" t="s">
        <v>1125</v>
      </c>
      <c r="G103" s="91">
        <v>2193</v>
      </c>
    </row>
    <row r="104" spans="1:7" s="91" customFormat="1" x14ac:dyDescent="0.15">
      <c r="A104" s="91">
        <v>2194</v>
      </c>
      <c r="B104" s="92" t="s">
        <v>1127</v>
      </c>
      <c r="D104" s="93" t="s">
        <v>1128</v>
      </c>
      <c r="F104" s="92" t="s">
        <v>1127</v>
      </c>
      <c r="G104" s="91">
        <v>2194</v>
      </c>
    </row>
    <row r="105" spans="1:7" s="91" customFormat="1" x14ac:dyDescent="0.15">
      <c r="A105" s="91">
        <v>2200</v>
      </c>
      <c r="B105" s="92" t="s">
        <v>1129</v>
      </c>
      <c r="D105" s="93" t="s">
        <v>1130</v>
      </c>
      <c r="F105" s="92" t="s">
        <v>1129</v>
      </c>
      <c r="G105" s="91">
        <v>2200</v>
      </c>
    </row>
    <row r="106" spans="1:7" s="91" customFormat="1" x14ac:dyDescent="0.15">
      <c r="A106" s="91">
        <v>2209</v>
      </c>
      <c r="B106" s="92" t="s">
        <v>1131</v>
      </c>
      <c r="D106" s="93" t="s">
        <v>1132</v>
      </c>
      <c r="F106" s="92" t="s">
        <v>1131</v>
      </c>
      <c r="G106" s="91">
        <v>2209</v>
      </c>
    </row>
    <row r="107" spans="1:7" s="91" customFormat="1" x14ac:dyDescent="0.15">
      <c r="A107" s="91">
        <v>2211</v>
      </c>
      <c r="B107" s="92" t="s">
        <v>1133</v>
      </c>
      <c r="D107" s="93" t="s">
        <v>1134</v>
      </c>
      <c r="F107" s="92" t="s">
        <v>1133</v>
      </c>
      <c r="G107" s="91">
        <v>2211</v>
      </c>
    </row>
    <row r="108" spans="1:7" s="91" customFormat="1" x14ac:dyDescent="0.15">
      <c r="A108" s="91">
        <v>2212</v>
      </c>
      <c r="B108" s="92" t="s">
        <v>1135</v>
      </c>
      <c r="D108" s="93" t="s">
        <v>1136</v>
      </c>
      <c r="F108" s="92" t="s">
        <v>1135</v>
      </c>
      <c r="G108" s="91">
        <v>2212</v>
      </c>
    </row>
    <row r="109" spans="1:7" s="91" customFormat="1" x14ac:dyDescent="0.15">
      <c r="A109" s="91">
        <v>2213</v>
      </c>
      <c r="B109" s="92" t="s">
        <v>1137</v>
      </c>
      <c r="D109" s="93" t="s">
        <v>1138</v>
      </c>
      <c r="F109" s="92" t="s">
        <v>1137</v>
      </c>
      <c r="G109" s="91">
        <v>2213</v>
      </c>
    </row>
    <row r="110" spans="1:7" s="91" customFormat="1" x14ac:dyDescent="0.15">
      <c r="A110" s="91">
        <v>2214</v>
      </c>
      <c r="B110" s="92" t="s">
        <v>1139</v>
      </c>
      <c r="D110" s="93" t="s">
        <v>1140</v>
      </c>
      <c r="F110" s="92" t="s">
        <v>1139</v>
      </c>
      <c r="G110" s="91">
        <v>2214</v>
      </c>
    </row>
    <row r="111" spans="1:7" s="91" customFormat="1" x14ac:dyDescent="0.15">
      <c r="A111" s="91">
        <v>2215</v>
      </c>
      <c r="B111" s="92" t="s">
        <v>1141</v>
      </c>
      <c r="D111" s="93" t="s">
        <v>1142</v>
      </c>
      <c r="F111" s="92" t="s">
        <v>1141</v>
      </c>
      <c r="G111" s="91">
        <v>2215</v>
      </c>
    </row>
    <row r="112" spans="1:7" s="91" customFormat="1" x14ac:dyDescent="0.15">
      <c r="A112" s="91">
        <v>2216</v>
      </c>
      <c r="B112" s="92" t="s">
        <v>1143</v>
      </c>
      <c r="D112" s="93" t="s">
        <v>1144</v>
      </c>
      <c r="F112" s="92" t="s">
        <v>1143</v>
      </c>
      <c r="G112" s="91">
        <v>2216</v>
      </c>
    </row>
    <row r="113" spans="1:7" s="91" customFormat="1" x14ac:dyDescent="0.15">
      <c r="A113" s="91">
        <v>2217</v>
      </c>
      <c r="B113" s="92" t="s">
        <v>1145</v>
      </c>
      <c r="D113" s="93" t="s">
        <v>1146</v>
      </c>
      <c r="F113" s="92" t="s">
        <v>1145</v>
      </c>
      <c r="G113" s="91">
        <v>2217</v>
      </c>
    </row>
    <row r="114" spans="1:7" s="91" customFormat="1" x14ac:dyDescent="0.15">
      <c r="A114" s="91">
        <v>2220</v>
      </c>
      <c r="B114" s="92" t="s">
        <v>1147</v>
      </c>
      <c r="D114" s="93" t="s">
        <v>1148</v>
      </c>
      <c r="F114" s="92" t="s">
        <v>1147</v>
      </c>
      <c r="G114" s="91">
        <v>2220</v>
      </c>
    </row>
    <row r="115" spans="1:7" s="91" customFormat="1" x14ac:dyDescent="0.15">
      <c r="A115" s="91">
        <v>2225</v>
      </c>
      <c r="B115" s="92" t="s">
        <v>1149</v>
      </c>
      <c r="D115" s="93" t="s">
        <v>1150</v>
      </c>
      <c r="F115" s="92" t="s">
        <v>1149</v>
      </c>
      <c r="G115" s="91">
        <v>2225</v>
      </c>
    </row>
    <row r="116" spans="1:7" s="91" customFormat="1" x14ac:dyDescent="0.15">
      <c r="A116" s="91">
        <v>2230</v>
      </c>
      <c r="B116" s="92" t="s">
        <v>1151</v>
      </c>
      <c r="D116" s="93" t="s">
        <v>1152</v>
      </c>
      <c r="F116" s="92" t="s">
        <v>1151</v>
      </c>
      <c r="G116" s="91">
        <v>2230</v>
      </c>
    </row>
    <row r="117" spans="1:7" s="91" customFormat="1" x14ac:dyDescent="0.15">
      <c r="A117" s="91">
        <v>2233</v>
      </c>
      <c r="B117" s="92" t="s">
        <v>1153</v>
      </c>
      <c r="D117" s="93" t="s">
        <v>1154</v>
      </c>
      <c r="F117" s="92" t="s">
        <v>1153</v>
      </c>
      <c r="G117" s="91">
        <v>2233</v>
      </c>
    </row>
    <row r="118" spans="1:7" s="91" customFormat="1" x14ac:dyDescent="0.15">
      <c r="A118" s="91">
        <v>2234</v>
      </c>
      <c r="B118" s="92" t="s">
        <v>1155</v>
      </c>
      <c r="D118" s="93" t="s">
        <v>1156</v>
      </c>
      <c r="F118" s="92" t="s">
        <v>1155</v>
      </c>
      <c r="G118" s="91">
        <v>2234</v>
      </c>
    </row>
    <row r="119" spans="1:7" s="91" customFormat="1" x14ac:dyDescent="0.15">
      <c r="A119" s="91">
        <v>2235</v>
      </c>
      <c r="B119" s="92" t="s">
        <v>1157</v>
      </c>
      <c r="D119" s="93" t="s">
        <v>1158</v>
      </c>
      <c r="F119" s="92" t="s">
        <v>1157</v>
      </c>
      <c r="G119" s="91">
        <v>2235</v>
      </c>
    </row>
    <row r="120" spans="1:7" s="91" customFormat="1" x14ac:dyDescent="0.15">
      <c r="A120" s="91">
        <v>2241</v>
      </c>
      <c r="B120" s="92" t="s">
        <v>1159</v>
      </c>
      <c r="C120" s="91" t="s">
        <v>1160</v>
      </c>
      <c r="D120" s="93" t="s">
        <v>1161</v>
      </c>
      <c r="F120" s="92" t="s">
        <v>1159</v>
      </c>
      <c r="G120" s="91">
        <v>2241</v>
      </c>
    </row>
    <row r="121" spans="1:7" s="91" customFormat="1" x14ac:dyDescent="0.15">
      <c r="A121" s="91">
        <v>2242</v>
      </c>
      <c r="B121" s="92" t="s">
        <v>1159</v>
      </c>
      <c r="C121" s="91" t="s">
        <v>1162</v>
      </c>
      <c r="D121" s="93" t="s">
        <v>1161</v>
      </c>
      <c r="F121" s="92" t="s">
        <v>1159</v>
      </c>
      <c r="G121" s="91">
        <v>2242</v>
      </c>
    </row>
    <row r="122" spans="1:7" s="91" customFormat="1" x14ac:dyDescent="0.15">
      <c r="A122" s="91">
        <v>2243</v>
      </c>
      <c r="B122" s="92" t="s">
        <v>1163</v>
      </c>
      <c r="D122" s="93" t="s">
        <v>1164</v>
      </c>
      <c r="F122" s="92" t="s">
        <v>1163</v>
      </c>
      <c r="G122" s="91">
        <v>2243</v>
      </c>
    </row>
    <row r="123" spans="1:7" s="91" customFormat="1" x14ac:dyDescent="0.15">
      <c r="A123" s="91">
        <v>2244</v>
      </c>
      <c r="B123" s="92" t="s">
        <v>1165</v>
      </c>
      <c r="D123" s="93" t="s">
        <v>1166</v>
      </c>
      <c r="F123" s="92" t="s">
        <v>1165</v>
      </c>
      <c r="G123" s="91">
        <v>2244</v>
      </c>
    </row>
    <row r="124" spans="1:7" s="91" customFormat="1" x14ac:dyDescent="0.15">
      <c r="A124" s="91">
        <v>2251</v>
      </c>
      <c r="B124" s="92" t="s">
        <v>1167</v>
      </c>
      <c r="D124" s="93" t="s">
        <v>1168</v>
      </c>
      <c r="F124" s="92" t="s">
        <v>1167</v>
      </c>
      <c r="G124" s="91">
        <v>2251</v>
      </c>
    </row>
    <row r="125" spans="1:7" s="91" customFormat="1" x14ac:dyDescent="0.15">
      <c r="A125" s="91">
        <v>2252</v>
      </c>
      <c r="B125" s="92" t="s">
        <v>1169</v>
      </c>
      <c r="D125" s="93" t="s">
        <v>1170</v>
      </c>
      <c r="F125" s="92" t="s">
        <v>1169</v>
      </c>
      <c r="G125" s="91">
        <v>2252</v>
      </c>
    </row>
    <row r="126" spans="1:7" s="91" customFormat="1" x14ac:dyDescent="0.15">
      <c r="A126" s="91">
        <v>2253</v>
      </c>
      <c r="B126" s="92" t="s">
        <v>1171</v>
      </c>
      <c r="D126" s="93" t="s">
        <v>1172</v>
      </c>
      <c r="F126" s="92" t="s">
        <v>1171</v>
      </c>
      <c r="G126" s="91">
        <v>2253</v>
      </c>
    </row>
    <row r="127" spans="1:7" s="91" customFormat="1" x14ac:dyDescent="0.15">
      <c r="A127" s="91">
        <v>2254</v>
      </c>
      <c r="B127" s="92" t="s">
        <v>1173</v>
      </c>
      <c r="D127" s="93" t="s">
        <v>1174</v>
      </c>
      <c r="F127" s="92" t="s">
        <v>1173</v>
      </c>
      <c r="G127" s="91">
        <v>2254</v>
      </c>
    </row>
    <row r="128" spans="1:7" s="91" customFormat="1" x14ac:dyDescent="0.15">
      <c r="A128" s="91">
        <v>2255</v>
      </c>
      <c r="B128" s="92" t="s">
        <v>1175</v>
      </c>
      <c r="D128" s="93" t="s">
        <v>1176</v>
      </c>
      <c r="F128" s="92" t="s">
        <v>1175</v>
      </c>
      <c r="G128" s="91">
        <v>2255</v>
      </c>
    </row>
    <row r="129" spans="1:7" s="91" customFormat="1" x14ac:dyDescent="0.15">
      <c r="A129" s="91">
        <v>2300</v>
      </c>
      <c r="B129" s="92" t="s">
        <v>1177</v>
      </c>
      <c r="D129" s="93" t="s">
        <v>1178</v>
      </c>
      <c r="F129" s="92" t="s">
        <v>1177</v>
      </c>
      <c r="G129" s="91">
        <v>2300</v>
      </c>
    </row>
    <row r="130" spans="1:7" s="91" customFormat="1" x14ac:dyDescent="0.15">
      <c r="A130" s="91">
        <v>2309</v>
      </c>
      <c r="B130" s="92" t="s">
        <v>1179</v>
      </c>
      <c r="D130" s="93" t="s">
        <v>1180</v>
      </c>
      <c r="F130" s="92" t="s">
        <v>1179</v>
      </c>
      <c r="G130" s="91">
        <v>2309</v>
      </c>
    </row>
    <row r="131" spans="1:7" s="91" customFormat="1" x14ac:dyDescent="0.15">
      <c r="A131" s="91">
        <v>2310</v>
      </c>
      <c r="B131" s="92" t="s">
        <v>1181</v>
      </c>
      <c r="C131" s="91" t="s">
        <v>971</v>
      </c>
      <c r="D131" s="93" t="s">
        <v>1182</v>
      </c>
      <c r="F131" s="92" t="s">
        <v>1181</v>
      </c>
      <c r="G131" s="91">
        <v>2310</v>
      </c>
    </row>
    <row r="132" spans="1:7" s="91" customFormat="1" x14ac:dyDescent="0.15">
      <c r="A132" s="91">
        <v>2314</v>
      </c>
      <c r="B132" s="92" t="s">
        <v>1183</v>
      </c>
      <c r="D132" s="93" t="s">
        <v>1184</v>
      </c>
      <c r="F132" s="92" t="s">
        <v>1183</v>
      </c>
      <c r="G132" s="91">
        <v>2314</v>
      </c>
    </row>
    <row r="133" spans="1:7" s="91" customFormat="1" x14ac:dyDescent="0.15">
      <c r="A133" s="91">
        <v>2315</v>
      </c>
      <c r="B133" s="92" t="s">
        <v>1185</v>
      </c>
      <c r="D133" s="93" t="s">
        <v>1186</v>
      </c>
      <c r="F133" s="92" t="s">
        <v>1185</v>
      </c>
      <c r="G133" s="91">
        <v>2315</v>
      </c>
    </row>
    <row r="134" spans="1:7" s="91" customFormat="1" x14ac:dyDescent="0.15">
      <c r="A134" s="91">
        <v>2316</v>
      </c>
      <c r="B134" s="92" t="s">
        <v>1187</v>
      </c>
      <c r="D134" s="93" t="s">
        <v>1188</v>
      </c>
      <c r="F134" s="92" t="s">
        <v>1187</v>
      </c>
      <c r="G134" s="91">
        <v>2316</v>
      </c>
    </row>
    <row r="135" spans="1:7" s="91" customFormat="1" x14ac:dyDescent="0.15">
      <c r="A135" s="91">
        <v>2317</v>
      </c>
      <c r="B135" s="92" t="s">
        <v>1189</v>
      </c>
      <c r="D135" s="93" t="s">
        <v>1190</v>
      </c>
      <c r="F135" s="92" t="s">
        <v>1189</v>
      </c>
      <c r="G135" s="91">
        <v>2317</v>
      </c>
    </row>
    <row r="136" spans="1:7" s="91" customFormat="1" x14ac:dyDescent="0.15">
      <c r="A136" s="91">
        <v>2318</v>
      </c>
      <c r="B136" s="92" t="s">
        <v>1191</v>
      </c>
      <c r="D136" s="93" t="s">
        <v>1192</v>
      </c>
      <c r="F136" s="92" t="s">
        <v>1191</v>
      </c>
      <c r="G136" s="91">
        <v>2318</v>
      </c>
    </row>
    <row r="137" spans="1:7" s="91" customFormat="1" x14ac:dyDescent="0.15">
      <c r="A137" s="91">
        <v>2319</v>
      </c>
      <c r="B137" s="92" t="s">
        <v>1193</v>
      </c>
      <c r="D137" s="93" t="s">
        <v>1194</v>
      </c>
      <c r="F137" s="92" t="s">
        <v>1193</v>
      </c>
      <c r="G137" s="91">
        <v>2319</v>
      </c>
    </row>
    <row r="138" spans="1:7" s="91" customFormat="1" x14ac:dyDescent="0.15">
      <c r="A138" s="91">
        <v>2321</v>
      </c>
      <c r="B138" s="92" t="s">
        <v>1195</v>
      </c>
      <c r="D138" s="93" t="s">
        <v>1196</v>
      </c>
      <c r="F138" s="92" t="s">
        <v>1195</v>
      </c>
      <c r="G138" s="91">
        <v>2321</v>
      </c>
    </row>
    <row r="139" spans="1:7" s="91" customFormat="1" x14ac:dyDescent="0.15">
      <c r="A139" s="91">
        <v>2322</v>
      </c>
      <c r="B139" s="92" t="s">
        <v>1197</v>
      </c>
      <c r="D139" s="93" t="s">
        <v>1198</v>
      </c>
      <c r="F139" s="92" t="s">
        <v>1197</v>
      </c>
      <c r="G139" s="91">
        <v>2322</v>
      </c>
    </row>
    <row r="140" spans="1:7" s="91" customFormat="1" x14ac:dyDescent="0.15">
      <c r="A140" s="91">
        <v>2330</v>
      </c>
      <c r="B140" s="92" t="s">
        <v>1199</v>
      </c>
      <c r="D140" s="93" t="s">
        <v>1200</v>
      </c>
      <c r="F140" s="92" t="s">
        <v>1199</v>
      </c>
      <c r="G140" s="91">
        <v>2330</v>
      </c>
    </row>
    <row r="141" spans="1:7" s="91" customFormat="1" x14ac:dyDescent="0.15">
      <c r="A141" s="91">
        <v>2335</v>
      </c>
      <c r="B141" s="92" t="s">
        <v>1201</v>
      </c>
      <c r="D141" s="93" t="s">
        <v>1202</v>
      </c>
      <c r="F141" s="92" t="s">
        <v>1201</v>
      </c>
      <c r="G141" s="91">
        <v>2335</v>
      </c>
    </row>
    <row r="142" spans="1:7" s="91" customFormat="1" x14ac:dyDescent="0.15">
      <c r="A142" s="91">
        <v>2336</v>
      </c>
      <c r="B142" s="92" t="s">
        <v>1203</v>
      </c>
      <c r="D142" s="93" t="s">
        <v>1204</v>
      </c>
      <c r="F142" s="92" t="s">
        <v>1203</v>
      </c>
      <c r="G142" s="91">
        <v>2336</v>
      </c>
    </row>
    <row r="143" spans="1:7" s="91" customFormat="1" x14ac:dyDescent="0.15">
      <c r="A143" s="91">
        <v>2337</v>
      </c>
      <c r="B143" s="92" t="s">
        <v>1205</v>
      </c>
      <c r="D143" s="93" t="s">
        <v>1206</v>
      </c>
      <c r="F143" s="92" t="s">
        <v>1205</v>
      </c>
      <c r="G143" s="91">
        <v>2337</v>
      </c>
    </row>
    <row r="144" spans="1:7" s="91" customFormat="1" x14ac:dyDescent="0.15">
      <c r="A144" s="91">
        <v>2338</v>
      </c>
      <c r="B144" s="92" t="s">
        <v>1207</v>
      </c>
      <c r="D144" s="93" t="s">
        <v>1208</v>
      </c>
      <c r="F144" s="92" t="s">
        <v>1207</v>
      </c>
      <c r="G144" s="91">
        <v>2338</v>
      </c>
    </row>
    <row r="145" spans="1:7" s="91" customFormat="1" x14ac:dyDescent="0.15">
      <c r="A145" s="91">
        <v>2339</v>
      </c>
      <c r="B145" s="92" t="s">
        <v>1209</v>
      </c>
      <c r="D145" s="93" t="s">
        <v>1210</v>
      </c>
      <c r="F145" s="92" t="s">
        <v>1209</v>
      </c>
      <c r="G145" s="91">
        <v>2339</v>
      </c>
    </row>
    <row r="146" spans="1:7" s="91" customFormat="1" x14ac:dyDescent="0.15">
      <c r="A146" s="91">
        <v>2340</v>
      </c>
      <c r="B146" s="92" t="s">
        <v>1211</v>
      </c>
      <c r="D146" s="93" t="s">
        <v>1212</v>
      </c>
      <c r="F146" s="92" t="s">
        <v>1211</v>
      </c>
      <c r="G146" s="91">
        <v>2340</v>
      </c>
    </row>
    <row r="147" spans="1:7" s="91" customFormat="1" x14ac:dyDescent="0.15">
      <c r="A147" s="91">
        <v>2344</v>
      </c>
      <c r="B147" s="92" t="s">
        <v>1213</v>
      </c>
      <c r="D147" s="93" t="s">
        <v>1214</v>
      </c>
      <c r="F147" s="92" t="s">
        <v>1213</v>
      </c>
      <c r="G147" s="91">
        <v>2344</v>
      </c>
    </row>
    <row r="148" spans="1:7" s="91" customFormat="1" x14ac:dyDescent="0.15">
      <c r="A148" s="91">
        <v>2345</v>
      </c>
      <c r="B148" s="92" t="s">
        <v>1215</v>
      </c>
      <c r="D148" s="93" t="s">
        <v>1216</v>
      </c>
      <c r="F148" s="92" t="s">
        <v>1215</v>
      </c>
      <c r="G148" s="91">
        <v>2345</v>
      </c>
    </row>
    <row r="149" spans="1:7" s="91" customFormat="1" x14ac:dyDescent="0.15">
      <c r="A149" s="91">
        <v>2347</v>
      </c>
      <c r="B149" s="92" t="s">
        <v>1217</v>
      </c>
      <c r="D149" s="93" t="s">
        <v>1218</v>
      </c>
      <c r="F149" s="92" t="s">
        <v>1217</v>
      </c>
      <c r="G149" s="91">
        <v>2347</v>
      </c>
    </row>
    <row r="150" spans="1:7" s="91" customFormat="1" x14ac:dyDescent="0.15">
      <c r="A150" s="91">
        <v>2351</v>
      </c>
      <c r="B150" s="92" t="s">
        <v>1219</v>
      </c>
      <c r="D150" s="93" t="s">
        <v>1220</v>
      </c>
      <c r="F150" s="92" t="s">
        <v>1219</v>
      </c>
      <c r="G150" s="91">
        <v>2351</v>
      </c>
    </row>
    <row r="151" spans="1:7" s="91" customFormat="1" x14ac:dyDescent="0.15">
      <c r="A151" s="91">
        <v>2360</v>
      </c>
      <c r="B151" s="92" t="s">
        <v>1221</v>
      </c>
      <c r="D151" s="93" t="s">
        <v>1222</v>
      </c>
      <c r="F151" s="92" t="s">
        <v>1221</v>
      </c>
      <c r="G151" s="91">
        <v>2360</v>
      </c>
    </row>
    <row r="152" spans="1:7" s="91" customFormat="1" x14ac:dyDescent="0.15">
      <c r="A152" s="91">
        <v>2363</v>
      </c>
      <c r="B152" s="92" t="s">
        <v>1223</v>
      </c>
      <c r="D152" s="93" t="s">
        <v>1224</v>
      </c>
      <c r="F152" s="92" t="s">
        <v>1223</v>
      </c>
      <c r="G152" s="91">
        <v>2363</v>
      </c>
    </row>
    <row r="153" spans="1:7" s="91" customFormat="1" x14ac:dyDescent="0.15">
      <c r="A153" s="91">
        <v>2364</v>
      </c>
      <c r="B153" s="92" t="s">
        <v>1225</v>
      </c>
      <c r="D153" s="93" t="s">
        <v>1226</v>
      </c>
      <c r="F153" s="92" t="s">
        <v>1225</v>
      </c>
      <c r="G153" s="91">
        <v>2364</v>
      </c>
    </row>
    <row r="154" spans="1:7" s="91" customFormat="1" x14ac:dyDescent="0.15">
      <c r="A154" s="91">
        <v>2365</v>
      </c>
      <c r="B154" s="92" t="s">
        <v>1227</v>
      </c>
      <c r="D154" s="93" t="s">
        <v>1228</v>
      </c>
      <c r="F154" s="92" t="s">
        <v>1227</v>
      </c>
      <c r="G154" s="91">
        <v>2365</v>
      </c>
    </row>
    <row r="155" spans="1:7" s="91" customFormat="1" x14ac:dyDescent="0.15">
      <c r="A155" s="91">
        <v>2366</v>
      </c>
      <c r="B155" s="92" t="s">
        <v>1229</v>
      </c>
      <c r="D155" s="93" t="s">
        <v>1230</v>
      </c>
      <c r="F155" s="92" t="s">
        <v>1229</v>
      </c>
      <c r="G155" s="91">
        <v>2366</v>
      </c>
    </row>
    <row r="156" spans="1:7" s="91" customFormat="1" x14ac:dyDescent="0.15">
      <c r="A156" s="91">
        <v>2367</v>
      </c>
      <c r="B156" s="92" t="s">
        <v>1231</v>
      </c>
      <c r="D156" s="93" t="s">
        <v>1232</v>
      </c>
      <c r="F156" s="92" t="s">
        <v>1231</v>
      </c>
      <c r="G156" s="91">
        <v>2367</v>
      </c>
    </row>
    <row r="157" spans="1:7" s="91" customFormat="1" x14ac:dyDescent="0.15">
      <c r="A157" s="91">
        <v>2370</v>
      </c>
      <c r="B157" s="92" t="s">
        <v>1233</v>
      </c>
      <c r="C157" s="91" t="s">
        <v>971</v>
      </c>
      <c r="D157" s="93" t="s">
        <v>1234</v>
      </c>
      <c r="F157" s="92" t="s">
        <v>1233</v>
      </c>
      <c r="G157" s="91">
        <v>2370</v>
      </c>
    </row>
    <row r="158" spans="1:7" s="91" customFormat="1" x14ac:dyDescent="0.15">
      <c r="A158" s="91">
        <v>2371</v>
      </c>
      <c r="B158" s="92" t="s">
        <v>1233</v>
      </c>
      <c r="C158" s="91" t="s">
        <v>1235</v>
      </c>
      <c r="D158" s="93" t="s">
        <v>1234</v>
      </c>
      <c r="F158" s="92" t="s">
        <v>1233</v>
      </c>
      <c r="G158" s="91">
        <v>2371</v>
      </c>
    </row>
    <row r="159" spans="1:7" s="91" customFormat="1" x14ac:dyDescent="0.15">
      <c r="A159" s="91">
        <v>2373</v>
      </c>
      <c r="B159" s="92" t="s">
        <v>1233</v>
      </c>
      <c r="C159" s="91" t="s">
        <v>1236</v>
      </c>
      <c r="D159" s="93" t="s">
        <v>1234</v>
      </c>
      <c r="F159" s="92" t="s">
        <v>1233</v>
      </c>
      <c r="G159" s="91">
        <v>2373</v>
      </c>
    </row>
    <row r="160" spans="1:7" s="91" customFormat="1" x14ac:dyDescent="0.15">
      <c r="A160" s="91">
        <v>2375</v>
      </c>
      <c r="B160" s="92" t="s">
        <v>1237</v>
      </c>
      <c r="D160" s="93" t="s">
        <v>1238</v>
      </c>
      <c r="F160" s="92" t="s">
        <v>1237</v>
      </c>
      <c r="G160" s="91">
        <v>2375</v>
      </c>
    </row>
    <row r="161" spans="1:7" s="91" customFormat="1" x14ac:dyDescent="0.15">
      <c r="A161" s="91">
        <v>2376</v>
      </c>
      <c r="B161" s="92" t="s">
        <v>1239</v>
      </c>
      <c r="D161" s="93" t="s">
        <v>1240</v>
      </c>
      <c r="F161" s="92" t="s">
        <v>1239</v>
      </c>
      <c r="G161" s="91">
        <v>2376</v>
      </c>
    </row>
    <row r="162" spans="1:7" s="91" customFormat="1" x14ac:dyDescent="0.15">
      <c r="A162" s="91">
        <v>2377</v>
      </c>
      <c r="B162" s="92" t="s">
        <v>1241</v>
      </c>
      <c r="D162" s="93" t="s">
        <v>1242</v>
      </c>
      <c r="F162" s="92" t="s">
        <v>1241</v>
      </c>
      <c r="G162" s="91">
        <v>2377</v>
      </c>
    </row>
    <row r="163" spans="1:7" s="91" customFormat="1" x14ac:dyDescent="0.15">
      <c r="A163" s="91">
        <v>2378</v>
      </c>
      <c r="B163" s="92" t="s">
        <v>1243</v>
      </c>
      <c r="D163" s="93" t="s">
        <v>1244</v>
      </c>
      <c r="F163" s="92" t="s">
        <v>1243</v>
      </c>
      <c r="G163" s="91">
        <v>2378</v>
      </c>
    </row>
    <row r="164" spans="1:7" s="91" customFormat="1" x14ac:dyDescent="0.15">
      <c r="A164" s="91">
        <v>2381</v>
      </c>
      <c r="B164" s="92" t="s">
        <v>1245</v>
      </c>
      <c r="D164" s="93" t="s">
        <v>1246</v>
      </c>
      <c r="F164" s="92" t="s">
        <v>1245</v>
      </c>
      <c r="G164" s="91">
        <v>2381</v>
      </c>
    </row>
    <row r="165" spans="1:7" s="91" customFormat="1" x14ac:dyDescent="0.15">
      <c r="A165" s="91">
        <v>2400</v>
      </c>
      <c r="B165" s="92" t="s">
        <v>1247</v>
      </c>
      <c r="C165" s="91" t="s">
        <v>971</v>
      </c>
      <c r="D165" s="93" t="s">
        <v>1248</v>
      </c>
      <c r="F165" s="92" t="s">
        <v>1247</v>
      </c>
      <c r="G165" s="91">
        <v>2400</v>
      </c>
    </row>
    <row r="166" spans="1:7" s="91" customFormat="1" x14ac:dyDescent="0.15">
      <c r="A166" s="91">
        <v>2407</v>
      </c>
      <c r="B166" s="92" t="s">
        <v>1247</v>
      </c>
      <c r="C166" s="91" t="s">
        <v>1249</v>
      </c>
      <c r="D166" s="93" t="s">
        <v>1248</v>
      </c>
      <c r="F166" s="92" t="s">
        <v>1247</v>
      </c>
      <c r="G166" s="91">
        <v>2407</v>
      </c>
    </row>
    <row r="167" spans="1:7" s="91" customFormat="1" x14ac:dyDescent="0.15">
      <c r="A167" s="91">
        <v>2421</v>
      </c>
      <c r="B167" s="92" t="s">
        <v>1250</v>
      </c>
      <c r="D167" s="93" t="s">
        <v>1251</v>
      </c>
      <c r="F167" s="92" t="s">
        <v>1250</v>
      </c>
      <c r="G167" s="91">
        <v>2421</v>
      </c>
    </row>
    <row r="168" spans="1:7" s="91" customFormat="1" x14ac:dyDescent="0.15">
      <c r="A168" s="91">
        <v>2422</v>
      </c>
      <c r="B168" s="92" t="s">
        <v>1252</v>
      </c>
      <c r="D168" s="93" t="s">
        <v>1253</v>
      </c>
      <c r="F168" s="92" t="s">
        <v>1252</v>
      </c>
      <c r="G168" s="91">
        <v>2422</v>
      </c>
    </row>
    <row r="169" spans="1:7" s="91" customFormat="1" x14ac:dyDescent="0.15">
      <c r="A169" s="91">
        <v>2423</v>
      </c>
      <c r="B169" s="91" t="s">
        <v>1254</v>
      </c>
      <c r="D169" s="93" t="s">
        <v>1255</v>
      </c>
      <c r="F169" s="91" t="s">
        <v>1254</v>
      </c>
      <c r="G169" s="91">
        <v>2423</v>
      </c>
    </row>
    <row r="170" spans="1:7" s="91" customFormat="1" x14ac:dyDescent="0.15">
      <c r="A170" s="91">
        <v>2424</v>
      </c>
      <c r="B170" s="92" t="s">
        <v>1256</v>
      </c>
      <c r="D170" s="93" t="s">
        <v>1257</v>
      </c>
      <c r="F170" s="92" t="s">
        <v>1256</v>
      </c>
      <c r="G170" s="91">
        <v>2424</v>
      </c>
    </row>
    <row r="171" spans="1:7" s="91" customFormat="1" x14ac:dyDescent="0.15">
      <c r="A171" s="91">
        <v>2425</v>
      </c>
      <c r="B171" s="92" t="s">
        <v>1258</v>
      </c>
      <c r="D171" s="93" t="s">
        <v>1259</v>
      </c>
      <c r="F171" s="92" t="s">
        <v>1258</v>
      </c>
      <c r="G171" s="91">
        <v>2425</v>
      </c>
    </row>
    <row r="172" spans="1:7" s="91" customFormat="1" x14ac:dyDescent="0.15">
      <c r="A172" s="91">
        <v>2426</v>
      </c>
      <c r="B172" s="92" t="s">
        <v>1260</v>
      </c>
      <c r="D172" s="93" t="s">
        <v>1261</v>
      </c>
      <c r="F172" s="92" t="s">
        <v>1260</v>
      </c>
      <c r="G172" s="91">
        <v>2426</v>
      </c>
    </row>
    <row r="173" spans="1:7" s="91" customFormat="1" x14ac:dyDescent="0.15">
      <c r="A173" s="91">
        <v>2427</v>
      </c>
      <c r="B173" s="92" t="s">
        <v>1260</v>
      </c>
      <c r="C173" s="91" t="s">
        <v>1262</v>
      </c>
      <c r="D173" s="93" t="s">
        <v>1261</v>
      </c>
      <c r="F173" s="92" t="s">
        <v>1260</v>
      </c>
      <c r="G173" s="91">
        <v>2427</v>
      </c>
    </row>
    <row r="174" spans="1:7" s="91" customFormat="1" x14ac:dyDescent="0.15">
      <c r="A174" s="91">
        <v>2428</v>
      </c>
      <c r="B174" s="92" t="s">
        <v>1263</v>
      </c>
      <c r="D174" s="93" t="s">
        <v>1264</v>
      </c>
      <c r="F174" s="92" t="s">
        <v>1263</v>
      </c>
      <c r="G174" s="91">
        <v>2428</v>
      </c>
    </row>
    <row r="175" spans="1:7" s="91" customFormat="1" x14ac:dyDescent="0.15">
      <c r="A175" s="91">
        <v>2431</v>
      </c>
      <c r="B175" s="92" t="s">
        <v>1265</v>
      </c>
      <c r="D175" s="93" t="s">
        <v>1266</v>
      </c>
      <c r="F175" s="92" t="s">
        <v>1265</v>
      </c>
      <c r="G175" s="91">
        <v>2431</v>
      </c>
    </row>
    <row r="176" spans="1:7" s="91" customFormat="1" x14ac:dyDescent="0.15">
      <c r="A176" s="91">
        <v>2432</v>
      </c>
      <c r="B176" s="92" t="s">
        <v>1267</v>
      </c>
      <c r="D176" s="93" t="s">
        <v>1268</v>
      </c>
      <c r="F176" s="92" t="s">
        <v>1267</v>
      </c>
      <c r="G176" s="91">
        <v>2432</v>
      </c>
    </row>
    <row r="177" spans="1:7" s="91" customFormat="1" x14ac:dyDescent="0.15">
      <c r="A177" s="91">
        <v>2433</v>
      </c>
      <c r="B177" s="92" t="s">
        <v>1269</v>
      </c>
      <c r="D177" s="93" t="s">
        <v>1270</v>
      </c>
      <c r="F177" s="92" t="s">
        <v>1269</v>
      </c>
      <c r="G177" s="91">
        <v>2433</v>
      </c>
    </row>
    <row r="178" spans="1:7" s="91" customFormat="1" x14ac:dyDescent="0.15">
      <c r="A178" s="91">
        <v>2434</v>
      </c>
      <c r="B178" s="92" t="s">
        <v>1271</v>
      </c>
      <c r="D178" s="93" t="s">
        <v>1272</v>
      </c>
      <c r="F178" s="92" t="s">
        <v>1271</v>
      </c>
      <c r="G178" s="91">
        <v>2434</v>
      </c>
    </row>
    <row r="179" spans="1:7" s="91" customFormat="1" x14ac:dyDescent="0.15">
      <c r="A179" s="91">
        <v>2435</v>
      </c>
      <c r="B179" s="92" t="s">
        <v>1273</v>
      </c>
      <c r="D179" s="93" t="s">
        <v>1274</v>
      </c>
      <c r="F179" s="92" t="s">
        <v>1273</v>
      </c>
      <c r="G179" s="91">
        <v>2435</v>
      </c>
    </row>
    <row r="180" spans="1:7" s="91" customFormat="1" x14ac:dyDescent="0.15">
      <c r="A180" s="91">
        <v>2440</v>
      </c>
      <c r="B180" s="92" t="s">
        <v>1275</v>
      </c>
      <c r="D180" s="93" t="s">
        <v>1276</v>
      </c>
      <c r="F180" s="92" t="s">
        <v>1275</v>
      </c>
      <c r="G180" s="91">
        <v>2440</v>
      </c>
    </row>
    <row r="181" spans="1:7" s="91" customFormat="1" x14ac:dyDescent="0.15">
      <c r="A181" s="91">
        <v>2451</v>
      </c>
      <c r="B181" s="92" t="s">
        <v>1277</v>
      </c>
      <c r="D181" s="93" t="s">
        <v>1278</v>
      </c>
      <c r="F181" s="92" t="s">
        <v>1277</v>
      </c>
      <c r="G181" s="91">
        <v>2451</v>
      </c>
    </row>
    <row r="182" spans="1:7" s="91" customFormat="1" x14ac:dyDescent="0.15">
      <c r="A182" s="91">
        <v>2453</v>
      </c>
      <c r="B182" s="92" t="s">
        <v>1277</v>
      </c>
      <c r="C182" s="91" t="s">
        <v>1279</v>
      </c>
      <c r="D182" s="93" t="s">
        <v>1278</v>
      </c>
      <c r="F182" s="92" t="s">
        <v>1277</v>
      </c>
      <c r="G182" s="91">
        <v>2453</v>
      </c>
    </row>
    <row r="183" spans="1:7" s="91" customFormat="1" x14ac:dyDescent="0.15">
      <c r="A183" s="91">
        <v>2454</v>
      </c>
      <c r="B183" s="92" t="s">
        <v>1280</v>
      </c>
      <c r="D183" s="93" t="s">
        <v>1281</v>
      </c>
      <c r="F183" s="92" t="s">
        <v>1280</v>
      </c>
      <c r="G183" s="91">
        <v>2454</v>
      </c>
    </row>
    <row r="184" spans="1:7" s="91" customFormat="1" x14ac:dyDescent="0.15">
      <c r="A184" s="91">
        <v>2455</v>
      </c>
      <c r="B184" s="92" t="s">
        <v>1282</v>
      </c>
      <c r="D184" s="93" t="s">
        <v>1283</v>
      </c>
      <c r="F184" s="92" t="s">
        <v>1282</v>
      </c>
      <c r="G184" s="91">
        <v>2455</v>
      </c>
    </row>
    <row r="185" spans="1:7" s="91" customFormat="1" x14ac:dyDescent="0.15">
      <c r="A185" s="91">
        <v>2456</v>
      </c>
      <c r="B185" s="92" t="s">
        <v>1284</v>
      </c>
      <c r="D185" s="93" t="s">
        <v>1285</v>
      </c>
      <c r="F185" s="92" t="s">
        <v>1284</v>
      </c>
      <c r="G185" s="91">
        <v>2456</v>
      </c>
    </row>
    <row r="186" spans="1:7" s="91" customFormat="1" x14ac:dyDescent="0.15">
      <c r="A186" s="91">
        <v>2457</v>
      </c>
      <c r="B186" s="92" t="s">
        <v>1286</v>
      </c>
      <c r="D186" s="93" t="s">
        <v>1287</v>
      </c>
      <c r="F186" s="92" t="s">
        <v>1286</v>
      </c>
      <c r="G186" s="91">
        <v>2457</v>
      </c>
    </row>
    <row r="187" spans="1:7" s="91" customFormat="1" x14ac:dyDescent="0.15">
      <c r="A187" s="91">
        <v>2458</v>
      </c>
      <c r="B187" s="92" t="s">
        <v>1288</v>
      </c>
      <c r="D187" s="93" t="s">
        <v>1289</v>
      </c>
      <c r="F187" s="92" t="s">
        <v>1288</v>
      </c>
      <c r="G187" s="91">
        <v>2458</v>
      </c>
    </row>
    <row r="188" spans="1:7" s="91" customFormat="1" x14ac:dyDescent="0.15">
      <c r="A188" s="91">
        <v>2459</v>
      </c>
      <c r="B188" s="92" t="s">
        <v>1290</v>
      </c>
      <c r="D188" s="93" t="s">
        <v>1291</v>
      </c>
      <c r="F188" s="92" t="s">
        <v>1290</v>
      </c>
      <c r="G188" s="91">
        <v>2459</v>
      </c>
    </row>
    <row r="189" spans="1:7" s="91" customFormat="1" x14ac:dyDescent="0.15">
      <c r="A189" s="91">
        <v>2461</v>
      </c>
      <c r="B189" s="92" t="s">
        <v>1292</v>
      </c>
      <c r="D189" s="93" t="s">
        <v>1293</v>
      </c>
      <c r="F189" s="92" t="s">
        <v>1292</v>
      </c>
      <c r="G189" s="91">
        <v>2461</v>
      </c>
    </row>
    <row r="190" spans="1:7" s="91" customFormat="1" x14ac:dyDescent="0.15">
      <c r="A190" s="91">
        <v>2462</v>
      </c>
      <c r="B190" s="92" t="s">
        <v>1294</v>
      </c>
      <c r="D190" s="93" t="s">
        <v>1295</v>
      </c>
      <c r="F190" s="92" t="s">
        <v>1294</v>
      </c>
      <c r="G190" s="91">
        <v>2462</v>
      </c>
    </row>
    <row r="191" spans="1:7" s="91" customFormat="1" x14ac:dyDescent="0.15">
      <c r="A191" s="91">
        <v>2463</v>
      </c>
      <c r="B191" s="92" t="s">
        <v>1296</v>
      </c>
      <c r="D191" s="93" t="s">
        <v>1297</v>
      </c>
      <c r="F191" s="92" t="s">
        <v>1296</v>
      </c>
      <c r="G191" s="91">
        <v>2463</v>
      </c>
    </row>
    <row r="192" spans="1:7" s="91" customFormat="1" x14ac:dyDescent="0.15">
      <c r="A192" s="91">
        <v>2464</v>
      </c>
      <c r="B192" s="92" t="s">
        <v>1298</v>
      </c>
      <c r="D192" s="93" t="s">
        <v>1299</v>
      </c>
      <c r="F192" s="92" t="s">
        <v>1298</v>
      </c>
      <c r="G192" s="91">
        <v>2464</v>
      </c>
    </row>
    <row r="193" spans="1:7" s="91" customFormat="1" x14ac:dyDescent="0.15">
      <c r="A193" s="91">
        <v>2465</v>
      </c>
      <c r="B193" s="92" t="s">
        <v>1300</v>
      </c>
      <c r="D193" s="93" t="s">
        <v>1301</v>
      </c>
      <c r="F193" s="92" t="s">
        <v>1300</v>
      </c>
      <c r="G193" s="91">
        <v>2465</v>
      </c>
    </row>
    <row r="194" spans="1:7" s="91" customFormat="1" x14ac:dyDescent="0.15">
      <c r="A194" s="91">
        <v>2471</v>
      </c>
      <c r="B194" s="92" t="s">
        <v>1302</v>
      </c>
      <c r="D194" s="93" t="s">
        <v>1303</v>
      </c>
      <c r="F194" s="92" t="s">
        <v>1302</v>
      </c>
      <c r="G194" s="91">
        <v>2471</v>
      </c>
    </row>
    <row r="195" spans="1:7" s="91" customFormat="1" x14ac:dyDescent="0.15">
      <c r="A195" s="91">
        <v>2472</v>
      </c>
      <c r="B195" s="92" t="s">
        <v>1304</v>
      </c>
      <c r="D195" s="93" t="s">
        <v>1305</v>
      </c>
      <c r="F195" s="92" t="s">
        <v>1304</v>
      </c>
      <c r="G195" s="91">
        <v>2472</v>
      </c>
    </row>
    <row r="196" spans="1:7" s="91" customFormat="1" x14ac:dyDescent="0.15">
      <c r="A196" s="91">
        <v>2473</v>
      </c>
      <c r="B196" s="92" t="s">
        <v>1306</v>
      </c>
      <c r="D196" s="93" t="s">
        <v>1307</v>
      </c>
      <c r="F196" s="92" t="s">
        <v>1306</v>
      </c>
      <c r="G196" s="91">
        <v>2473</v>
      </c>
    </row>
    <row r="197" spans="1:7" s="91" customFormat="1" x14ac:dyDescent="0.15">
      <c r="A197" s="91">
        <v>2475</v>
      </c>
      <c r="B197" s="92" t="s">
        <v>1308</v>
      </c>
      <c r="D197" s="93" t="s">
        <v>1309</v>
      </c>
      <c r="F197" s="92" t="s">
        <v>1308</v>
      </c>
      <c r="G197" s="91">
        <v>2475</v>
      </c>
    </row>
    <row r="198" spans="1:7" s="91" customFormat="1" x14ac:dyDescent="0.15">
      <c r="A198" s="91">
        <v>2476</v>
      </c>
      <c r="B198" s="92" t="s">
        <v>1310</v>
      </c>
      <c r="D198" s="93" t="s">
        <v>1311</v>
      </c>
      <c r="F198" s="92" t="s">
        <v>1310</v>
      </c>
      <c r="G198" s="91">
        <v>2476</v>
      </c>
    </row>
    <row r="199" spans="1:7" s="91" customFormat="1" x14ac:dyDescent="0.15">
      <c r="A199" s="91">
        <v>2477</v>
      </c>
      <c r="B199" s="92" t="s">
        <v>1312</v>
      </c>
      <c r="D199" s="93" t="s">
        <v>1313</v>
      </c>
      <c r="F199" s="92" t="s">
        <v>1312</v>
      </c>
      <c r="G199" s="91">
        <v>2477</v>
      </c>
    </row>
    <row r="200" spans="1:7" s="91" customFormat="1" x14ac:dyDescent="0.15">
      <c r="A200" s="91">
        <v>2481</v>
      </c>
      <c r="B200" s="92" t="s">
        <v>1314</v>
      </c>
      <c r="D200" s="93" t="s">
        <v>1315</v>
      </c>
      <c r="F200" s="92" t="s">
        <v>1314</v>
      </c>
      <c r="G200" s="91">
        <v>2481</v>
      </c>
    </row>
    <row r="201" spans="1:7" s="91" customFormat="1" x14ac:dyDescent="0.15">
      <c r="A201" s="91">
        <v>2483</v>
      </c>
      <c r="B201" s="92" t="s">
        <v>1316</v>
      </c>
      <c r="D201" s="93" t="s">
        <v>1317</v>
      </c>
      <c r="F201" s="92" t="s">
        <v>1316</v>
      </c>
      <c r="G201" s="91">
        <v>2483</v>
      </c>
    </row>
    <row r="202" spans="1:7" s="91" customFormat="1" x14ac:dyDescent="0.15">
      <c r="A202" s="91">
        <v>2484</v>
      </c>
      <c r="B202" s="92" t="s">
        <v>1316</v>
      </c>
      <c r="C202" s="91" t="s">
        <v>1318</v>
      </c>
      <c r="D202" s="93" t="s">
        <v>1317</v>
      </c>
      <c r="F202" s="92" t="s">
        <v>1316</v>
      </c>
      <c r="G202" s="91">
        <v>2484</v>
      </c>
    </row>
    <row r="203" spans="1:7" s="91" customFormat="1" x14ac:dyDescent="0.15">
      <c r="A203" s="91">
        <v>2485</v>
      </c>
      <c r="B203" s="92" t="s">
        <v>1319</v>
      </c>
      <c r="C203" s="91" t="s">
        <v>1320</v>
      </c>
      <c r="D203" s="93" t="s">
        <v>1321</v>
      </c>
      <c r="F203" s="92" t="s">
        <v>1319</v>
      </c>
      <c r="G203" s="91">
        <v>2485</v>
      </c>
    </row>
    <row r="204" spans="1:7" s="91" customFormat="1" x14ac:dyDescent="0.15">
      <c r="A204" s="91">
        <v>2490</v>
      </c>
      <c r="B204" s="92" t="s">
        <v>1322</v>
      </c>
      <c r="D204" s="93" t="s">
        <v>1323</v>
      </c>
      <c r="F204" s="92" t="s">
        <v>1322</v>
      </c>
      <c r="G204" s="91">
        <v>2490</v>
      </c>
    </row>
    <row r="205" spans="1:7" s="91" customFormat="1" x14ac:dyDescent="0.15">
      <c r="A205" s="91">
        <v>2500</v>
      </c>
      <c r="B205" s="92" t="s">
        <v>1324</v>
      </c>
      <c r="C205" s="91" t="s">
        <v>971</v>
      </c>
      <c r="D205" s="93" t="s">
        <v>1325</v>
      </c>
      <c r="F205" s="92" t="s">
        <v>1324</v>
      </c>
      <c r="G205" s="91">
        <v>2500</v>
      </c>
    </row>
    <row r="206" spans="1:7" s="91" customFormat="1" x14ac:dyDescent="0.15">
      <c r="A206" s="91">
        <v>2508</v>
      </c>
      <c r="B206" s="92" t="s">
        <v>1324</v>
      </c>
      <c r="C206" s="91" t="s">
        <v>1326</v>
      </c>
      <c r="D206" s="93" t="s">
        <v>1325</v>
      </c>
      <c r="F206" s="92" t="s">
        <v>1324</v>
      </c>
      <c r="G206" s="91">
        <v>2508</v>
      </c>
    </row>
    <row r="207" spans="1:7" s="91" customFormat="1" x14ac:dyDescent="0.15">
      <c r="A207" s="91">
        <v>2510</v>
      </c>
      <c r="B207" s="92" t="s">
        <v>1327</v>
      </c>
      <c r="C207" s="91" t="s">
        <v>971</v>
      </c>
      <c r="D207" s="93" t="s">
        <v>1328</v>
      </c>
      <c r="F207" s="92" t="s">
        <v>1327</v>
      </c>
      <c r="G207" s="91">
        <v>2510</v>
      </c>
    </row>
    <row r="208" spans="1:7" s="91" customFormat="1" x14ac:dyDescent="0.15">
      <c r="A208" s="91">
        <v>2517</v>
      </c>
      <c r="B208" s="92" t="s">
        <v>1329</v>
      </c>
      <c r="D208" s="93" t="s">
        <v>1330</v>
      </c>
      <c r="F208" s="92" t="s">
        <v>1329</v>
      </c>
      <c r="G208" s="91">
        <v>2517</v>
      </c>
    </row>
    <row r="209" spans="1:7" s="91" customFormat="1" x14ac:dyDescent="0.15">
      <c r="A209" s="91">
        <v>2518</v>
      </c>
      <c r="B209" s="92" t="s">
        <v>1331</v>
      </c>
      <c r="D209" s="93" t="s">
        <v>1332</v>
      </c>
      <c r="F209" s="92" t="s">
        <v>1331</v>
      </c>
      <c r="G209" s="91">
        <v>2518</v>
      </c>
    </row>
    <row r="210" spans="1:7" s="91" customFormat="1" x14ac:dyDescent="0.15">
      <c r="A210" s="91">
        <v>2519</v>
      </c>
      <c r="B210" s="92" t="s">
        <v>1333</v>
      </c>
      <c r="D210" s="93" t="s">
        <v>1334</v>
      </c>
      <c r="F210" s="92" t="s">
        <v>1333</v>
      </c>
      <c r="G210" s="91">
        <v>2519</v>
      </c>
    </row>
    <row r="211" spans="1:7" s="91" customFormat="1" x14ac:dyDescent="0.15">
      <c r="A211" s="91">
        <v>2521</v>
      </c>
      <c r="B211" s="92" t="s">
        <v>1335</v>
      </c>
      <c r="D211" s="93" t="s">
        <v>1336</v>
      </c>
      <c r="F211" s="92" t="s">
        <v>1335</v>
      </c>
      <c r="G211" s="91">
        <v>2521</v>
      </c>
    </row>
    <row r="212" spans="1:7" s="91" customFormat="1" x14ac:dyDescent="0.15">
      <c r="A212" s="91">
        <v>2522</v>
      </c>
      <c r="B212" s="92" t="s">
        <v>1337</v>
      </c>
      <c r="D212" s="93" t="s">
        <v>1338</v>
      </c>
      <c r="F212" s="92" t="s">
        <v>1337</v>
      </c>
      <c r="G212" s="91">
        <v>2522</v>
      </c>
    </row>
    <row r="213" spans="1:7" s="91" customFormat="1" x14ac:dyDescent="0.15">
      <c r="A213" s="91">
        <v>2523</v>
      </c>
      <c r="B213" s="92" t="s">
        <v>1339</v>
      </c>
      <c r="D213" s="93" t="s">
        <v>1340</v>
      </c>
      <c r="F213" s="92" t="s">
        <v>1339</v>
      </c>
      <c r="G213" s="91">
        <v>2523</v>
      </c>
    </row>
    <row r="214" spans="1:7" s="91" customFormat="1" x14ac:dyDescent="0.15">
      <c r="A214" s="91">
        <v>2524</v>
      </c>
      <c r="B214" s="92" t="s">
        <v>1341</v>
      </c>
      <c r="D214" s="93" t="s">
        <v>1342</v>
      </c>
      <c r="F214" s="92" t="s">
        <v>1341</v>
      </c>
      <c r="G214" s="91">
        <v>2524</v>
      </c>
    </row>
    <row r="215" spans="1:7" s="91" customFormat="1" x14ac:dyDescent="0.15">
      <c r="A215" s="91">
        <v>2525</v>
      </c>
      <c r="B215" s="92" t="s">
        <v>1343</v>
      </c>
      <c r="D215" s="93" t="s">
        <v>1344</v>
      </c>
      <c r="F215" s="92" t="s">
        <v>1343</v>
      </c>
      <c r="G215" s="91">
        <v>2525</v>
      </c>
    </row>
    <row r="216" spans="1:7" s="91" customFormat="1" x14ac:dyDescent="0.15">
      <c r="A216" s="91">
        <v>2526</v>
      </c>
      <c r="B216" s="92" t="s">
        <v>1345</v>
      </c>
      <c r="D216" s="93" t="s">
        <v>1346</v>
      </c>
      <c r="F216" s="92" t="s">
        <v>1345</v>
      </c>
      <c r="G216" s="91">
        <v>2526</v>
      </c>
    </row>
    <row r="217" spans="1:7" s="91" customFormat="1" x14ac:dyDescent="0.15">
      <c r="A217" s="91">
        <v>2527</v>
      </c>
      <c r="B217" s="92" t="s">
        <v>1347</v>
      </c>
      <c r="D217" s="93" t="s">
        <v>1348</v>
      </c>
      <c r="F217" s="92" t="s">
        <v>1347</v>
      </c>
      <c r="G217" s="91">
        <v>2527</v>
      </c>
    </row>
    <row r="218" spans="1:7" s="91" customFormat="1" x14ac:dyDescent="0.15">
      <c r="A218" s="91">
        <v>2528</v>
      </c>
      <c r="B218" s="92" t="s">
        <v>1349</v>
      </c>
      <c r="D218" s="93" t="s">
        <v>1350</v>
      </c>
      <c r="F218" s="92" t="s">
        <v>1349</v>
      </c>
      <c r="G218" s="91">
        <v>2528</v>
      </c>
    </row>
    <row r="219" spans="1:7" s="91" customFormat="1" x14ac:dyDescent="0.15">
      <c r="A219" s="91">
        <v>2529</v>
      </c>
      <c r="B219" s="92" t="s">
        <v>1351</v>
      </c>
      <c r="D219" s="93" t="s">
        <v>1352</v>
      </c>
      <c r="F219" s="92" t="s">
        <v>1351</v>
      </c>
      <c r="G219" s="91">
        <v>2529</v>
      </c>
    </row>
    <row r="220" spans="1:7" s="91" customFormat="1" x14ac:dyDescent="0.15">
      <c r="A220" s="91">
        <v>2531</v>
      </c>
      <c r="B220" s="92" t="s">
        <v>1353</v>
      </c>
      <c r="D220" s="93" t="s">
        <v>1354</v>
      </c>
      <c r="F220" s="92" t="s">
        <v>1353</v>
      </c>
      <c r="G220" s="91">
        <v>2531</v>
      </c>
    </row>
    <row r="221" spans="1:7" s="91" customFormat="1" x14ac:dyDescent="0.15">
      <c r="A221" s="91">
        <v>2532</v>
      </c>
      <c r="B221" s="92" t="s">
        <v>1355</v>
      </c>
      <c r="D221" s="93" t="s">
        <v>1356</v>
      </c>
      <c r="F221" s="92" t="s">
        <v>1355</v>
      </c>
      <c r="G221" s="91">
        <v>2532</v>
      </c>
    </row>
    <row r="222" spans="1:7" s="91" customFormat="1" x14ac:dyDescent="0.15">
      <c r="A222" s="91">
        <v>2533</v>
      </c>
      <c r="B222" s="92" t="s">
        <v>1357</v>
      </c>
      <c r="D222" s="93" t="s">
        <v>1358</v>
      </c>
      <c r="F222" s="92" t="s">
        <v>1357</v>
      </c>
      <c r="G222" s="91">
        <v>2533</v>
      </c>
    </row>
    <row r="223" spans="1:7" s="91" customFormat="1" x14ac:dyDescent="0.15">
      <c r="A223" s="91">
        <v>2534</v>
      </c>
      <c r="B223" s="92" t="s">
        <v>1359</v>
      </c>
      <c r="D223" s="93" t="s">
        <v>1360</v>
      </c>
      <c r="F223" s="92" t="s">
        <v>1359</v>
      </c>
      <c r="G223" s="91">
        <v>2534</v>
      </c>
    </row>
    <row r="224" spans="1:7" s="91" customFormat="1" x14ac:dyDescent="0.15">
      <c r="A224" s="91">
        <v>2535</v>
      </c>
      <c r="B224" s="92" t="s">
        <v>1361</v>
      </c>
      <c r="D224" s="93" t="s">
        <v>1362</v>
      </c>
      <c r="F224" s="92" t="s">
        <v>1361</v>
      </c>
      <c r="G224" s="91">
        <v>2535</v>
      </c>
    </row>
    <row r="225" spans="1:7" s="91" customFormat="1" x14ac:dyDescent="0.15">
      <c r="A225" s="91">
        <v>2536</v>
      </c>
      <c r="B225" s="92" t="s">
        <v>1363</v>
      </c>
      <c r="D225" s="93" t="s">
        <v>1364</v>
      </c>
      <c r="F225" s="92" t="s">
        <v>1363</v>
      </c>
      <c r="G225" s="91">
        <v>2536</v>
      </c>
    </row>
    <row r="226" spans="1:7" s="91" customFormat="1" x14ac:dyDescent="0.15">
      <c r="A226" s="91">
        <v>2537</v>
      </c>
      <c r="B226" s="92" t="s">
        <v>1363</v>
      </c>
      <c r="C226" s="91" t="s">
        <v>1365</v>
      </c>
      <c r="D226" s="93" t="s">
        <v>1364</v>
      </c>
      <c r="F226" s="92" t="s">
        <v>1363</v>
      </c>
      <c r="G226" s="91">
        <v>2537</v>
      </c>
    </row>
    <row r="227" spans="1:7" s="91" customFormat="1" x14ac:dyDescent="0.15">
      <c r="A227" s="91">
        <v>2541</v>
      </c>
      <c r="B227" s="92" t="s">
        <v>1366</v>
      </c>
      <c r="D227" s="93" t="s">
        <v>1367</v>
      </c>
      <c r="F227" s="92" t="s">
        <v>1366</v>
      </c>
      <c r="G227" s="91">
        <v>2541</v>
      </c>
    </row>
    <row r="228" spans="1:7" s="91" customFormat="1" x14ac:dyDescent="0.15">
      <c r="A228" s="91">
        <v>2543</v>
      </c>
      <c r="B228" s="92" t="s">
        <v>1368</v>
      </c>
      <c r="D228" s="93" t="s">
        <v>1369</v>
      </c>
      <c r="F228" s="92" t="s">
        <v>1368</v>
      </c>
      <c r="G228" s="91">
        <v>2543</v>
      </c>
    </row>
    <row r="229" spans="1:7" s="91" customFormat="1" x14ac:dyDescent="0.15">
      <c r="A229" s="91">
        <v>2544</v>
      </c>
      <c r="B229" s="92" t="s">
        <v>1370</v>
      </c>
      <c r="D229" s="93" t="s">
        <v>1371</v>
      </c>
      <c r="F229" s="92" t="s">
        <v>1370</v>
      </c>
      <c r="G229" s="91">
        <v>2544</v>
      </c>
    </row>
    <row r="230" spans="1:7" s="91" customFormat="1" x14ac:dyDescent="0.15">
      <c r="A230" s="91">
        <v>2545</v>
      </c>
      <c r="B230" s="92" t="s">
        <v>1372</v>
      </c>
      <c r="D230" s="93" t="s">
        <v>1373</v>
      </c>
      <c r="F230" s="92" t="s">
        <v>1372</v>
      </c>
      <c r="G230" s="91">
        <v>2545</v>
      </c>
    </row>
    <row r="231" spans="1:7" s="91" customFormat="1" x14ac:dyDescent="0.15">
      <c r="A231" s="91">
        <v>2600</v>
      </c>
      <c r="B231" s="92" t="s">
        <v>1374</v>
      </c>
      <c r="D231" s="93" t="s">
        <v>1375</v>
      </c>
      <c r="F231" s="92" t="s">
        <v>1374</v>
      </c>
      <c r="G231" s="91">
        <v>2600</v>
      </c>
    </row>
    <row r="232" spans="1:7" s="91" customFormat="1" x14ac:dyDescent="0.15">
      <c r="A232" s="91">
        <v>2610</v>
      </c>
      <c r="B232" s="92" t="s">
        <v>1376</v>
      </c>
      <c r="D232" s="93" t="s">
        <v>1377</v>
      </c>
      <c r="F232" s="92" t="s">
        <v>1376</v>
      </c>
      <c r="G232" s="91">
        <v>2610</v>
      </c>
    </row>
    <row r="233" spans="1:7" s="91" customFormat="1" x14ac:dyDescent="0.15">
      <c r="A233" s="91">
        <v>2610</v>
      </c>
      <c r="B233" s="92" t="s">
        <v>1378</v>
      </c>
      <c r="D233" s="93" t="s">
        <v>1379</v>
      </c>
      <c r="F233" s="92" t="s">
        <v>1378</v>
      </c>
      <c r="G233" s="91">
        <v>2610</v>
      </c>
    </row>
    <row r="234" spans="1:7" s="91" customFormat="1" x14ac:dyDescent="0.15">
      <c r="A234" s="91">
        <v>2611</v>
      </c>
      <c r="B234" s="92" t="s">
        <v>1380</v>
      </c>
      <c r="D234" s="93" t="s">
        <v>1381</v>
      </c>
      <c r="F234" s="92" t="s">
        <v>1380</v>
      </c>
      <c r="G234" s="91">
        <v>2611</v>
      </c>
    </row>
    <row r="235" spans="1:7" s="91" customFormat="1" x14ac:dyDescent="0.15">
      <c r="A235" s="91">
        <v>2612</v>
      </c>
      <c r="B235" s="92" t="s">
        <v>1382</v>
      </c>
      <c r="D235" s="93" t="s">
        <v>1383</v>
      </c>
      <c r="F235" s="92" t="s">
        <v>1382</v>
      </c>
      <c r="G235" s="91">
        <v>2612</v>
      </c>
    </row>
    <row r="236" spans="1:7" s="91" customFormat="1" x14ac:dyDescent="0.15">
      <c r="A236" s="91">
        <v>2613</v>
      </c>
      <c r="B236" s="92" t="s">
        <v>1384</v>
      </c>
      <c r="D236" s="93" t="s">
        <v>1385</v>
      </c>
      <c r="F236" s="92" t="s">
        <v>1384</v>
      </c>
      <c r="G236" s="91">
        <v>2613</v>
      </c>
    </row>
    <row r="237" spans="1:7" s="91" customFormat="1" x14ac:dyDescent="0.15">
      <c r="A237" s="91">
        <v>2614</v>
      </c>
      <c r="B237" s="92" t="s">
        <v>1386</v>
      </c>
      <c r="D237" s="93" t="s">
        <v>1387</v>
      </c>
      <c r="F237" s="92" t="s">
        <v>1386</v>
      </c>
      <c r="G237" s="91">
        <v>2614</v>
      </c>
    </row>
    <row r="238" spans="1:7" s="91" customFormat="1" x14ac:dyDescent="0.15">
      <c r="A238" s="91">
        <v>2615</v>
      </c>
      <c r="B238" s="92" t="s">
        <v>1388</v>
      </c>
      <c r="D238" s="93" t="s">
        <v>1389</v>
      </c>
      <c r="F238" s="92" t="s">
        <v>1388</v>
      </c>
      <c r="G238" s="91">
        <v>2615</v>
      </c>
    </row>
    <row r="239" spans="1:7" s="91" customFormat="1" x14ac:dyDescent="0.15">
      <c r="A239" s="91">
        <v>2616</v>
      </c>
      <c r="B239" s="92" t="s">
        <v>1390</v>
      </c>
      <c r="D239" s="93" t="s">
        <v>1391</v>
      </c>
      <c r="F239" s="92" t="s">
        <v>1390</v>
      </c>
      <c r="G239" s="91">
        <v>2616</v>
      </c>
    </row>
    <row r="240" spans="1:7" s="91" customFormat="1" x14ac:dyDescent="0.15">
      <c r="A240" s="91">
        <v>2617</v>
      </c>
      <c r="B240" s="92" t="s">
        <v>1392</v>
      </c>
      <c r="D240" s="93" t="s">
        <v>1393</v>
      </c>
      <c r="F240" s="92" t="s">
        <v>1392</v>
      </c>
      <c r="G240" s="91">
        <v>2617</v>
      </c>
    </row>
    <row r="241" spans="1:7" s="91" customFormat="1" x14ac:dyDescent="0.15">
      <c r="A241" s="91">
        <v>2618</v>
      </c>
      <c r="B241" s="92" t="s">
        <v>1394</v>
      </c>
      <c r="D241" s="93" t="s">
        <v>1395</v>
      </c>
      <c r="F241" s="92" t="s">
        <v>1394</v>
      </c>
      <c r="G241" s="91">
        <v>2618</v>
      </c>
    </row>
    <row r="242" spans="1:7" s="91" customFormat="1" x14ac:dyDescent="0.15">
      <c r="A242" s="91">
        <v>2619</v>
      </c>
      <c r="B242" s="92" t="s">
        <v>1396</v>
      </c>
      <c r="D242" s="93" t="s">
        <v>1397</v>
      </c>
      <c r="F242" s="92" t="s">
        <v>1396</v>
      </c>
      <c r="G242" s="91">
        <v>2619</v>
      </c>
    </row>
    <row r="243" spans="1:7" s="91" customFormat="1" x14ac:dyDescent="0.15">
      <c r="A243" s="91">
        <v>2621</v>
      </c>
      <c r="B243" s="92" t="s">
        <v>1398</v>
      </c>
      <c r="D243" s="93" t="s">
        <v>1399</v>
      </c>
      <c r="F243" s="92" t="s">
        <v>1398</v>
      </c>
      <c r="G243" s="91">
        <v>2621</v>
      </c>
    </row>
    <row r="244" spans="1:7" s="91" customFormat="1" x14ac:dyDescent="0.15">
      <c r="A244" s="91">
        <v>2623</v>
      </c>
      <c r="B244" s="92" t="s">
        <v>1400</v>
      </c>
      <c r="D244" s="93" t="s">
        <v>1401</v>
      </c>
      <c r="F244" s="92" t="s">
        <v>1400</v>
      </c>
      <c r="G244" s="91">
        <v>2623</v>
      </c>
    </row>
    <row r="245" spans="1:7" s="91" customFormat="1" x14ac:dyDescent="0.15">
      <c r="A245" s="91">
        <v>2624</v>
      </c>
      <c r="B245" s="92" t="s">
        <v>1402</v>
      </c>
      <c r="D245" s="93" t="s">
        <v>1403</v>
      </c>
      <c r="F245" s="92" t="s">
        <v>1402</v>
      </c>
      <c r="G245" s="91">
        <v>2624</v>
      </c>
    </row>
    <row r="246" spans="1:7" s="91" customFormat="1" x14ac:dyDescent="0.15">
      <c r="A246" s="91">
        <v>2625</v>
      </c>
      <c r="B246" s="92" t="s">
        <v>1404</v>
      </c>
      <c r="D246" s="93" t="s">
        <v>1405</v>
      </c>
      <c r="F246" s="92" t="s">
        <v>1404</v>
      </c>
      <c r="G246" s="91">
        <v>2625</v>
      </c>
    </row>
    <row r="247" spans="1:7" s="91" customFormat="1" x14ac:dyDescent="0.15">
      <c r="A247" s="91">
        <v>2626</v>
      </c>
      <c r="B247" s="92" t="s">
        <v>1406</v>
      </c>
      <c r="D247" s="93" t="s">
        <v>1407</v>
      </c>
      <c r="F247" s="92" t="s">
        <v>1406</v>
      </c>
      <c r="G247" s="91">
        <v>2626</v>
      </c>
    </row>
    <row r="248" spans="1:7" s="91" customFormat="1" x14ac:dyDescent="0.15">
      <c r="A248" s="91">
        <v>2627</v>
      </c>
      <c r="B248" s="92" t="s">
        <v>1408</v>
      </c>
      <c r="D248" s="93" t="s">
        <v>1409</v>
      </c>
      <c r="F248" s="92" t="s">
        <v>1408</v>
      </c>
      <c r="G248" s="91">
        <v>2627</v>
      </c>
    </row>
    <row r="249" spans="1:7" s="91" customFormat="1" x14ac:dyDescent="0.15">
      <c r="A249" s="91">
        <v>2628</v>
      </c>
      <c r="B249" s="92" t="s">
        <v>1410</v>
      </c>
      <c r="D249" s="93" t="s">
        <v>1411</v>
      </c>
      <c r="F249" s="92" t="s">
        <v>1410</v>
      </c>
      <c r="G249" s="91">
        <v>2628</v>
      </c>
    </row>
    <row r="250" spans="1:7" s="91" customFormat="1" x14ac:dyDescent="0.15">
      <c r="A250" s="91">
        <v>2629</v>
      </c>
      <c r="B250" s="92" t="s">
        <v>1412</v>
      </c>
      <c r="D250" s="93" t="s">
        <v>1413</v>
      </c>
      <c r="F250" s="92" t="s">
        <v>1412</v>
      </c>
      <c r="G250" s="91">
        <v>2629</v>
      </c>
    </row>
    <row r="251" spans="1:7" s="91" customFormat="1" x14ac:dyDescent="0.15">
      <c r="A251" s="91">
        <v>2631</v>
      </c>
      <c r="B251" s="92" t="s">
        <v>1414</v>
      </c>
      <c r="D251" s="93" t="s">
        <v>1415</v>
      </c>
      <c r="F251" s="92" t="s">
        <v>1414</v>
      </c>
      <c r="G251" s="91">
        <v>2631</v>
      </c>
    </row>
    <row r="252" spans="1:7" s="91" customFormat="1" x14ac:dyDescent="0.15">
      <c r="A252" s="91">
        <v>2632</v>
      </c>
      <c r="B252" s="92" t="s">
        <v>1416</v>
      </c>
      <c r="D252" s="93" t="s">
        <v>1417</v>
      </c>
      <c r="F252" s="92" t="s">
        <v>1416</v>
      </c>
      <c r="G252" s="91">
        <v>2632</v>
      </c>
    </row>
    <row r="253" spans="1:7" s="91" customFormat="1" x14ac:dyDescent="0.15">
      <c r="A253" s="91">
        <v>2633</v>
      </c>
      <c r="B253" s="92" t="s">
        <v>1418</v>
      </c>
      <c r="D253" s="93" t="s">
        <v>1419</v>
      </c>
      <c r="F253" s="92" t="s">
        <v>1418</v>
      </c>
      <c r="G253" s="91">
        <v>2633</v>
      </c>
    </row>
    <row r="254" spans="1:7" s="91" customFormat="1" x14ac:dyDescent="0.15">
      <c r="A254" s="91">
        <v>2634</v>
      </c>
      <c r="B254" s="92" t="s">
        <v>1420</v>
      </c>
      <c r="D254" s="93" t="s">
        <v>1421</v>
      </c>
      <c r="F254" s="92" t="s">
        <v>1420</v>
      </c>
      <c r="G254" s="91">
        <v>2634</v>
      </c>
    </row>
    <row r="255" spans="1:7" s="91" customFormat="1" x14ac:dyDescent="0.15">
      <c r="A255" s="91">
        <v>2635</v>
      </c>
      <c r="B255" s="92" t="s">
        <v>1422</v>
      </c>
      <c r="D255" s="93" t="s">
        <v>1423</v>
      </c>
      <c r="F255" s="92" t="s">
        <v>1422</v>
      </c>
      <c r="G255" s="91">
        <v>2635</v>
      </c>
    </row>
    <row r="256" spans="1:7" s="91" customFormat="1" ht="8.25" customHeight="1" x14ac:dyDescent="0.15">
      <c r="A256" s="91">
        <v>2636</v>
      </c>
      <c r="B256" s="92" t="s">
        <v>1424</v>
      </c>
      <c r="D256" s="93" t="s">
        <v>1425</v>
      </c>
      <c r="F256" s="92" t="s">
        <v>1424</v>
      </c>
      <c r="G256" s="91">
        <v>2636</v>
      </c>
    </row>
    <row r="257" spans="1:7" s="91" customFormat="1" x14ac:dyDescent="0.15">
      <c r="A257" s="91">
        <v>2637</v>
      </c>
      <c r="B257" s="92" t="s">
        <v>1426</v>
      </c>
      <c r="D257" s="93" t="s">
        <v>1427</v>
      </c>
      <c r="F257" s="92" t="s">
        <v>1426</v>
      </c>
      <c r="G257" s="91">
        <v>2637</v>
      </c>
    </row>
    <row r="258" spans="1:7" s="91" customFormat="1" x14ac:dyDescent="0.15">
      <c r="A258" s="91">
        <v>2638</v>
      </c>
      <c r="B258" s="92" t="s">
        <v>1428</v>
      </c>
      <c r="D258" s="93" t="s">
        <v>1429</v>
      </c>
      <c r="F258" s="92" t="s">
        <v>1428</v>
      </c>
      <c r="G258" s="91">
        <v>2638</v>
      </c>
    </row>
    <row r="259" spans="1:7" s="91" customFormat="1" x14ac:dyDescent="0.15">
      <c r="A259" s="91">
        <v>2639</v>
      </c>
      <c r="B259" s="92" t="s">
        <v>1430</v>
      </c>
      <c r="D259" s="93" t="s">
        <v>1431</v>
      </c>
      <c r="F259" s="92" t="s">
        <v>1430</v>
      </c>
      <c r="G259" s="91">
        <v>2639</v>
      </c>
    </row>
    <row r="260" spans="1:7" s="91" customFormat="1" x14ac:dyDescent="0.15">
      <c r="A260" s="91">
        <v>2640</v>
      </c>
      <c r="B260" s="92" t="s">
        <v>1432</v>
      </c>
      <c r="D260" s="93" t="s">
        <v>1433</v>
      </c>
      <c r="F260" s="92" t="s">
        <v>1432</v>
      </c>
      <c r="G260" s="91">
        <v>2640</v>
      </c>
    </row>
    <row r="261" spans="1:7" s="91" customFormat="1" x14ac:dyDescent="0.15">
      <c r="A261" s="91">
        <v>2641</v>
      </c>
      <c r="B261" s="92" t="s">
        <v>1434</v>
      </c>
      <c r="D261" s="93" t="s">
        <v>1435</v>
      </c>
      <c r="F261" s="92" t="s">
        <v>1434</v>
      </c>
      <c r="G261" s="91">
        <v>2641</v>
      </c>
    </row>
    <row r="262" spans="1:7" s="91" customFormat="1" x14ac:dyDescent="0.15">
      <c r="A262" s="91">
        <v>2642</v>
      </c>
      <c r="B262" s="92" t="s">
        <v>1436</v>
      </c>
      <c r="D262" s="93" t="s">
        <v>1437</v>
      </c>
      <c r="F262" s="92" t="s">
        <v>1436</v>
      </c>
      <c r="G262" s="91">
        <v>2642</v>
      </c>
    </row>
    <row r="263" spans="1:7" s="91" customFormat="1" x14ac:dyDescent="0.15">
      <c r="A263" s="91">
        <v>2643</v>
      </c>
      <c r="B263" s="92" t="s">
        <v>1438</v>
      </c>
      <c r="D263" s="93" t="s">
        <v>1439</v>
      </c>
      <c r="F263" s="92" t="s">
        <v>1438</v>
      </c>
      <c r="G263" s="91">
        <v>2643</v>
      </c>
    </row>
    <row r="264" spans="1:7" s="91" customFormat="1" x14ac:dyDescent="0.15">
      <c r="A264" s="91">
        <v>2644</v>
      </c>
      <c r="B264" s="92" t="s">
        <v>1440</v>
      </c>
      <c r="D264" s="93" t="s">
        <v>1441</v>
      </c>
      <c r="F264" s="92" t="s">
        <v>1440</v>
      </c>
      <c r="G264" s="91">
        <v>2644</v>
      </c>
    </row>
    <row r="265" spans="1:7" s="91" customFormat="1" x14ac:dyDescent="0.15">
      <c r="A265" s="91">
        <v>2645</v>
      </c>
      <c r="B265" s="92" t="s">
        <v>1442</v>
      </c>
      <c r="D265" s="93" t="s">
        <v>1443</v>
      </c>
      <c r="F265" s="92" t="s">
        <v>1442</v>
      </c>
      <c r="G265" s="91">
        <v>2645</v>
      </c>
    </row>
    <row r="266" spans="1:7" s="91" customFormat="1" x14ac:dyDescent="0.15">
      <c r="A266" s="91">
        <v>2646</v>
      </c>
      <c r="B266" s="92" t="s">
        <v>1444</v>
      </c>
      <c r="D266" s="93" t="s">
        <v>1445</v>
      </c>
      <c r="F266" s="92" t="s">
        <v>1444</v>
      </c>
      <c r="G266" s="91">
        <v>2646</v>
      </c>
    </row>
    <row r="267" spans="1:7" s="91" customFormat="1" x14ac:dyDescent="0.15">
      <c r="A267" s="91">
        <v>2647</v>
      </c>
      <c r="B267" s="92" t="s">
        <v>1446</v>
      </c>
      <c r="D267" s="93" t="s">
        <v>1447</v>
      </c>
      <c r="F267" s="92" t="s">
        <v>1446</v>
      </c>
      <c r="G267" s="91">
        <v>2647</v>
      </c>
    </row>
    <row r="268" spans="1:7" s="91" customFormat="1" x14ac:dyDescent="0.15">
      <c r="A268" s="91">
        <v>2648</v>
      </c>
      <c r="B268" s="92" t="s">
        <v>1448</v>
      </c>
      <c r="D268" s="93" t="s">
        <v>1449</v>
      </c>
      <c r="F268" s="92" t="s">
        <v>1448</v>
      </c>
      <c r="G268" s="91">
        <v>2648</v>
      </c>
    </row>
    <row r="269" spans="1:7" s="91" customFormat="1" x14ac:dyDescent="0.15">
      <c r="A269" s="91">
        <v>2649</v>
      </c>
      <c r="B269" s="92" t="s">
        <v>1450</v>
      </c>
      <c r="D269" s="93" t="s">
        <v>1451</v>
      </c>
      <c r="F269" s="92" t="s">
        <v>1450</v>
      </c>
      <c r="G269" s="91">
        <v>2649</v>
      </c>
    </row>
    <row r="270" spans="1:7" s="91" customFormat="1" x14ac:dyDescent="0.15">
      <c r="A270" s="91">
        <v>2651</v>
      </c>
      <c r="B270" s="92" t="s">
        <v>1452</v>
      </c>
      <c r="D270" s="93" t="s">
        <v>1453</v>
      </c>
      <c r="F270" s="92" t="s">
        <v>1452</v>
      </c>
      <c r="G270" s="91">
        <v>2651</v>
      </c>
    </row>
    <row r="271" spans="1:7" s="91" customFormat="1" x14ac:dyDescent="0.15">
      <c r="A271" s="91">
        <v>2652</v>
      </c>
      <c r="B271" s="92" t="s">
        <v>1454</v>
      </c>
      <c r="D271" s="93" t="s">
        <v>1455</v>
      </c>
      <c r="F271" s="92" t="s">
        <v>1454</v>
      </c>
      <c r="G271" s="91">
        <v>2652</v>
      </c>
    </row>
    <row r="272" spans="1:7" s="91" customFormat="1" x14ac:dyDescent="0.15">
      <c r="A272" s="91">
        <v>2653</v>
      </c>
      <c r="B272" s="92" t="s">
        <v>1456</v>
      </c>
      <c r="D272" s="93" t="s">
        <v>1457</v>
      </c>
      <c r="F272" s="92" t="s">
        <v>1456</v>
      </c>
      <c r="G272" s="91">
        <v>2653</v>
      </c>
    </row>
    <row r="273" spans="1:7" s="91" customFormat="1" x14ac:dyDescent="0.15">
      <c r="A273" s="91">
        <v>2654</v>
      </c>
      <c r="B273" s="92" t="s">
        <v>1458</v>
      </c>
      <c r="D273" s="93" t="s">
        <v>1459</v>
      </c>
      <c r="F273" s="92" t="s">
        <v>1458</v>
      </c>
      <c r="G273" s="91">
        <v>2654</v>
      </c>
    </row>
    <row r="274" spans="1:7" s="91" customFormat="1" x14ac:dyDescent="0.15">
      <c r="A274" s="91">
        <v>2655</v>
      </c>
      <c r="B274" s="92" t="s">
        <v>1460</v>
      </c>
      <c r="D274" s="93" t="s">
        <v>1461</v>
      </c>
      <c r="F274" s="92" t="s">
        <v>1460</v>
      </c>
      <c r="G274" s="91">
        <v>2655</v>
      </c>
    </row>
    <row r="275" spans="1:7" s="91" customFormat="1" x14ac:dyDescent="0.15">
      <c r="A275" s="91">
        <v>2655</v>
      </c>
      <c r="B275" s="92" t="s">
        <v>1462</v>
      </c>
      <c r="D275" s="93" t="s">
        <v>1463</v>
      </c>
      <c r="F275" s="92" t="s">
        <v>1462</v>
      </c>
      <c r="G275" s="91">
        <v>2655</v>
      </c>
    </row>
    <row r="276" spans="1:7" s="91" customFormat="1" x14ac:dyDescent="0.15">
      <c r="A276" s="91">
        <v>2655</v>
      </c>
      <c r="B276" s="92" t="s">
        <v>1464</v>
      </c>
      <c r="D276" s="93" t="s">
        <v>1465</v>
      </c>
      <c r="F276" s="92" t="s">
        <v>1464</v>
      </c>
      <c r="G276" s="91">
        <v>2655</v>
      </c>
    </row>
    <row r="277" spans="1:7" s="91" customFormat="1" x14ac:dyDescent="0.15">
      <c r="A277" s="91">
        <v>2656</v>
      </c>
      <c r="B277" s="92" t="s">
        <v>1466</v>
      </c>
      <c r="D277" s="93" t="s">
        <v>1467</v>
      </c>
      <c r="F277" s="92" t="s">
        <v>1466</v>
      </c>
      <c r="G277" s="91">
        <v>2656</v>
      </c>
    </row>
    <row r="278" spans="1:7" s="91" customFormat="1" x14ac:dyDescent="0.15">
      <c r="A278" s="91">
        <v>2657</v>
      </c>
      <c r="B278" s="92" t="s">
        <v>1468</v>
      </c>
      <c r="D278" s="93" t="s">
        <v>1469</v>
      </c>
      <c r="F278" s="92" t="s">
        <v>1468</v>
      </c>
      <c r="G278" s="91">
        <v>2657</v>
      </c>
    </row>
    <row r="279" spans="1:7" s="91" customFormat="1" x14ac:dyDescent="0.15">
      <c r="A279" s="91">
        <v>2658</v>
      </c>
      <c r="B279" s="92" t="s">
        <v>1470</v>
      </c>
      <c r="D279" s="93" t="s">
        <v>1471</v>
      </c>
      <c r="F279" s="92" t="s">
        <v>1470</v>
      </c>
      <c r="G279" s="91">
        <v>2658</v>
      </c>
    </row>
    <row r="280" spans="1:7" s="91" customFormat="1" x14ac:dyDescent="0.15">
      <c r="A280" s="91">
        <v>2658</v>
      </c>
      <c r="B280" s="92" t="s">
        <v>1472</v>
      </c>
      <c r="D280" s="93" t="s">
        <v>1473</v>
      </c>
      <c r="F280" s="92" t="s">
        <v>1472</v>
      </c>
      <c r="G280" s="91">
        <v>2658</v>
      </c>
    </row>
    <row r="281" spans="1:7" s="91" customFormat="1" x14ac:dyDescent="0.15">
      <c r="A281" s="91">
        <v>2659</v>
      </c>
      <c r="B281" s="92" t="s">
        <v>1474</v>
      </c>
      <c r="D281" s="93" t="s">
        <v>1475</v>
      </c>
      <c r="F281" s="92" t="s">
        <v>1474</v>
      </c>
      <c r="G281" s="91">
        <v>2659</v>
      </c>
    </row>
    <row r="282" spans="1:7" s="91" customFormat="1" x14ac:dyDescent="0.15">
      <c r="A282" s="91">
        <v>2660</v>
      </c>
      <c r="B282" s="92" t="s">
        <v>1476</v>
      </c>
      <c r="D282" s="93" t="s">
        <v>1477</v>
      </c>
      <c r="F282" s="92" t="s">
        <v>1476</v>
      </c>
      <c r="G282" s="91">
        <v>2660</v>
      </c>
    </row>
    <row r="283" spans="1:7" s="91" customFormat="1" x14ac:dyDescent="0.15">
      <c r="A283" s="91">
        <v>2660</v>
      </c>
      <c r="B283" s="92" t="s">
        <v>1478</v>
      </c>
      <c r="D283" s="93" t="s">
        <v>1479</v>
      </c>
      <c r="F283" s="92" t="s">
        <v>1478</v>
      </c>
      <c r="G283" s="91">
        <v>2660</v>
      </c>
    </row>
    <row r="284" spans="1:7" s="91" customFormat="1" x14ac:dyDescent="0.15">
      <c r="A284" s="91">
        <v>2668</v>
      </c>
      <c r="B284" s="92" t="s">
        <v>1480</v>
      </c>
      <c r="D284" s="93" t="s">
        <v>1481</v>
      </c>
      <c r="F284" s="92" t="s">
        <v>1480</v>
      </c>
      <c r="G284" s="91">
        <v>2668</v>
      </c>
    </row>
    <row r="285" spans="1:7" s="91" customFormat="1" x14ac:dyDescent="0.15">
      <c r="A285" s="91">
        <v>2669</v>
      </c>
      <c r="B285" s="92" t="s">
        <v>1482</v>
      </c>
      <c r="D285" s="93" t="s">
        <v>1483</v>
      </c>
      <c r="F285" s="92" t="s">
        <v>1482</v>
      </c>
      <c r="G285" s="91">
        <v>2669</v>
      </c>
    </row>
    <row r="286" spans="1:7" s="91" customFormat="1" x14ac:dyDescent="0.15">
      <c r="A286" s="91">
        <v>2671</v>
      </c>
      <c r="B286" s="92" t="s">
        <v>1484</v>
      </c>
      <c r="D286" s="93" t="s">
        <v>1485</v>
      </c>
      <c r="F286" s="92" t="s">
        <v>1484</v>
      </c>
      <c r="G286" s="91">
        <v>2671</v>
      </c>
    </row>
    <row r="287" spans="1:7" s="91" customFormat="1" x14ac:dyDescent="0.15">
      <c r="A287" s="91">
        <v>2672</v>
      </c>
      <c r="B287" s="92" t="s">
        <v>1486</v>
      </c>
      <c r="D287" s="93" t="s">
        <v>1487</v>
      </c>
      <c r="F287" s="92" t="s">
        <v>1486</v>
      </c>
      <c r="G287" s="91">
        <v>2672</v>
      </c>
    </row>
    <row r="288" spans="1:7" s="91" customFormat="1" x14ac:dyDescent="0.15">
      <c r="A288" s="91">
        <v>2673</v>
      </c>
      <c r="B288" s="92" t="s">
        <v>1488</v>
      </c>
      <c r="D288" s="93" t="s">
        <v>1489</v>
      </c>
      <c r="F288" s="92" t="s">
        <v>1488</v>
      </c>
      <c r="G288" s="91">
        <v>2673</v>
      </c>
    </row>
    <row r="289" spans="1:7" s="91" customFormat="1" x14ac:dyDescent="0.15">
      <c r="A289" s="91">
        <v>2675</v>
      </c>
      <c r="B289" s="92" t="s">
        <v>1490</v>
      </c>
      <c r="D289" s="93" t="s">
        <v>1491</v>
      </c>
      <c r="F289" s="92" t="s">
        <v>1490</v>
      </c>
      <c r="G289" s="91">
        <v>2675</v>
      </c>
    </row>
    <row r="290" spans="1:7" s="91" customFormat="1" x14ac:dyDescent="0.15">
      <c r="A290" s="91">
        <v>2675</v>
      </c>
      <c r="B290" s="92" t="s">
        <v>1492</v>
      </c>
      <c r="D290" s="93" t="s">
        <v>1493</v>
      </c>
      <c r="F290" s="92" t="s">
        <v>1492</v>
      </c>
      <c r="G290" s="91">
        <v>2675</v>
      </c>
    </row>
    <row r="291" spans="1:7" s="91" customFormat="1" x14ac:dyDescent="0.15">
      <c r="A291" s="91">
        <v>2676</v>
      </c>
      <c r="B291" s="92" t="s">
        <v>1494</v>
      </c>
      <c r="D291" s="93" t="s">
        <v>1495</v>
      </c>
      <c r="F291" s="92" t="s">
        <v>1494</v>
      </c>
      <c r="G291" s="91">
        <v>2676</v>
      </c>
    </row>
    <row r="292" spans="1:7" s="91" customFormat="1" x14ac:dyDescent="0.15">
      <c r="A292" s="91">
        <v>2677</v>
      </c>
      <c r="B292" s="92" t="s">
        <v>1496</v>
      </c>
      <c r="D292" s="93" t="s">
        <v>1497</v>
      </c>
      <c r="F292" s="92" t="s">
        <v>1496</v>
      </c>
      <c r="G292" s="91">
        <v>2677</v>
      </c>
    </row>
    <row r="293" spans="1:7" s="91" customFormat="1" x14ac:dyDescent="0.15">
      <c r="A293" s="91">
        <v>2678</v>
      </c>
      <c r="B293" s="92" t="s">
        <v>1498</v>
      </c>
      <c r="D293" s="93" t="s">
        <v>1499</v>
      </c>
      <c r="F293" s="92" t="s">
        <v>1498</v>
      </c>
      <c r="G293" s="91">
        <v>2678</v>
      </c>
    </row>
    <row r="294" spans="1:7" s="91" customFormat="1" x14ac:dyDescent="0.15">
      <c r="A294" s="91">
        <v>2681</v>
      </c>
      <c r="B294" s="92" t="s">
        <v>1500</v>
      </c>
      <c r="D294" s="93" t="s">
        <v>1501</v>
      </c>
      <c r="F294" s="92" t="s">
        <v>1500</v>
      </c>
      <c r="G294" s="91">
        <v>2681</v>
      </c>
    </row>
    <row r="295" spans="1:7" s="91" customFormat="1" x14ac:dyDescent="0.15">
      <c r="A295" s="91">
        <v>2682</v>
      </c>
      <c r="B295" s="92" t="s">
        <v>1502</v>
      </c>
      <c r="D295" s="93" t="s">
        <v>1503</v>
      </c>
      <c r="F295" s="92" t="s">
        <v>1502</v>
      </c>
      <c r="G295" s="91">
        <v>2682</v>
      </c>
    </row>
    <row r="296" spans="1:7" s="91" customFormat="1" x14ac:dyDescent="0.15">
      <c r="A296" s="91">
        <v>2683</v>
      </c>
      <c r="B296" s="92" t="s">
        <v>1504</v>
      </c>
      <c r="D296" s="93" t="s">
        <v>1505</v>
      </c>
      <c r="F296" s="92" t="s">
        <v>1504</v>
      </c>
      <c r="G296" s="91">
        <v>2683</v>
      </c>
    </row>
    <row r="297" spans="1:7" s="91" customFormat="1" x14ac:dyDescent="0.15">
      <c r="A297" s="91">
        <v>2685</v>
      </c>
      <c r="B297" s="92" t="s">
        <v>1506</v>
      </c>
      <c r="D297" s="93" t="s">
        <v>1507</v>
      </c>
      <c r="F297" s="92" t="s">
        <v>1506</v>
      </c>
      <c r="G297" s="91">
        <v>2685</v>
      </c>
    </row>
    <row r="298" spans="1:7" s="91" customFormat="1" x14ac:dyDescent="0.15">
      <c r="A298" s="91">
        <v>2686</v>
      </c>
      <c r="B298" s="92" t="s">
        <v>1508</v>
      </c>
      <c r="D298" s="93" t="s">
        <v>1509</v>
      </c>
      <c r="F298" s="92" t="s">
        <v>1508</v>
      </c>
      <c r="G298" s="91">
        <v>2686</v>
      </c>
    </row>
    <row r="299" spans="1:7" s="91" customFormat="1" x14ac:dyDescent="0.15">
      <c r="A299" s="91">
        <v>2687</v>
      </c>
      <c r="B299" s="92" t="s">
        <v>1510</v>
      </c>
      <c r="D299" s="93" t="s">
        <v>1511</v>
      </c>
      <c r="F299" s="92" t="s">
        <v>1510</v>
      </c>
      <c r="G299" s="91">
        <v>2687</v>
      </c>
    </row>
    <row r="300" spans="1:7" s="91" customFormat="1" x14ac:dyDescent="0.15">
      <c r="A300" s="91">
        <v>2688</v>
      </c>
      <c r="B300" s="92" t="s">
        <v>1512</v>
      </c>
      <c r="D300" s="93" t="s">
        <v>1513</v>
      </c>
      <c r="F300" s="92" t="s">
        <v>1512</v>
      </c>
      <c r="G300" s="91">
        <v>2688</v>
      </c>
    </row>
    <row r="301" spans="1:7" s="91" customFormat="1" x14ac:dyDescent="0.15">
      <c r="A301" s="91">
        <v>2691</v>
      </c>
      <c r="B301" s="92" t="s">
        <v>1514</v>
      </c>
      <c r="D301" s="93" t="s">
        <v>1515</v>
      </c>
      <c r="F301" s="92" t="s">
        <v>1514</v>
      </c>
      <c r="G301" s="91">
        <v>2691</v>
      </c>
    </row>
    <row r="302" spans="1:7" s="91" customFormat="1" x14ac:dyDescent="0.15">
      <c r="A302" s="91">
        <v>2692</v>
      </c>
      <c r="B302" s="92" t="s">
        <v>1516</v>
      </c>
      <c r="D302" s="93" t="s">
        <v>1517</v>
      </c>
      <c r="F302" s="92" t="s">
        <v>1516</v>
      </c>
      <c r="G302" s="91">
        <v>2692</v>
      </c>
    </row>
    <row r="303" spans="1:7" s="91" customFormat="1" x14ac:dyDescent="0.15">
      <c r="A303" s="91">
        <v>2693</v>
      </c>
      <c r="B303" s="92" t="s">
        <v>1518</v>
      </c>
      <c r="D303" s="93" t="s">
        <v>1519</v>
      </c>
      <c r="F303" s="92" t="s">
        <v>1518</v>
      </c>
      <c r="G303" s="91">
        <v>2693</v>
      </c>
    </row>
    <row r="304" spans="1:7" s="91" customFormat="1" x14ac:dyDescent="0.15">
      <c r="A304" s="91">
        <v>2694</v>
      </c>
      <c r="B304" s="92" t="s">
        <v>1520</v>
      </c>
      <c r="D304" s="93" t="s">
        <v>1521</v>
      </c>
      <c r="F304" s="92" t="s">
        <v>1520</v>
      </c>
      <c r="G304" s="91">
        <v>2694</v>
      </c>
    </row>
    <row r="305" spans="1:7" s="91" customFormat="1" x14ac:dyDescent="0.15">
      <c r="A305" s="91">
        <v>2694</v>
      </c>
      <c r="B305" s="92" t="s">
        <v>1522</v>
      </c>
      <c r="D305" s="93" t="s">
        <v>1523</v>
      </c>
      <c r="F305" s="92" t="s">
        <v>1522</v>
      </c>
      <c r="G305" s="91">
        <v>2694</v>
      </c>
    </row>
    <row r="306" spans="1:7" s="91" customFormat="1" x14ac:dyDescent="0.15">
      <c r="A306" s="91">
        <v>2694</v>
      </c>
      <c r="B306" s="92" t="s">
        <v>1524</v>
      </c>
      <c r="D306" s="93" t="s">
        <v>1525</v>
      </c>
      <c r="F306" s="92" t="s">
        <v>1524</v>
      </c>
      <c r="G306" s="91">
        <v>2694</v>
      </c>
    </row>
    <row r="307" spans="1:7" s="91" customFormat="1" x14ac:dyDescent="0.15">
      <c r="A307" s="91">
        <v>2696</v>
      </c>
      <c r="B307" s="92" t="s">
        <v>1526</v>
      </c>
      <c r="D307" s="93" t="s">
        <v>1527</v>
      </c>
      <c r="F307" s="92" t="s">
        <v>1526</v>
      </c>
      <c r="G307" s="91">
        <v>2696</v>
      </c>
    </row>
    <row r="308" spans="1:7" s="91" customFormat="1" x14ac:dyDescent="0.15">
      <c r="A308" s="91">
        <v>2697</v>
      </c>
      <c r="B308" s="92" t="s">
        <v>1528</v>
      </c>
      <c r="D308" s="93" t="s">
        <v>1529</v>
      </c>
      <c r="F308" s="92" t="s">
        <v>1528</v>
      </c>
      <c r="G308" s="91">
        <v>2697</v>
      </c>
    </row>
    <row r="309" spans="1:7" s="91" customFormat="1" x14ac:dyDescent="0.15">
      <c r="A309" s="91">
        <v>2698</v>
      </c>
      <c r="B309" s="92" t="s">
        <v>1530</v>
      </c>
      <c r="D309" s="93" t="s">
        <v>1531</v>
      </c>
      <c r="F309" s="92" t="s">
        <v>1530</v>
      </c>
      <c r="G309" s="91">
        <v>2698</v>
      </c>
    </row>
    <row r="310" spans="1:7" s="91" customFormat="1" x14ac:dyDescent="0.15">
      <c r="A310" s="91">
        <v>2699</v>
      </c>
      <c r="B310" s="92" t="s">
        <v>1532</v>
      </c>
      <c r="D310" s="93" t="s">
        <v>1533</v>
      </c>
      <c r="F310" s="92" t="s">
        <v>1532</v>
      </c>
      <c r="G310" s="91">
        <v>2699</v>
      </c>
    </row>
    <row r="311" spans="1:7" s="91" customFormat="1" x14ac:dyDescent="0.15">
      <c r="A311" s="91">
        <v>2700</v>
      </c>
      <c r="B311" s="92" t="s">
        <v>1534</v>
      </c>
      <c r="D311" s="93" t="s">
        <v>1535</v>
      </c>
      <c r="F311" s="92" t="s">
        <v>1534</v>
      </c>
      <c r="G311" s="91">
        <v>2700</v>
      </c>
    </row>
    <row r="312" spans="1:7" s="91" customFormat="1" x14ac:dyDescent="0.15">
      <c r="A312" s="91">
        <v>2711</v>
      </c>
      <c r="B312" s="92" t="s">
        <v>1536</v>
      </c>
      <c r="D312" s="93" t="s">
        <v>1537</v>
      </c>
      <c r="F312" s="92" t="s">
        <v>1536</v>
      </c>
      <c r="G312" s="91">
        <v>2711</v>
      </c>
    </row>
    <row r="313" spans="1:7" s="91" customFormat="1" x14ac:dyDescent="0.15">
      <c r="A313" s="91">
        <v>2712</v>
      </c>
      <c r="B313" s="92" t="s">
        <v>1538</v>
      </c>
      <c r="D313" s="93" t="s">
        <v>1539</v>
      </c>
      <c r="F313" s="92" t="s">
        <v>1538</v>
      </c>
      <c r="G313" s="91">
        <v>2712</v>
      </c>
    </row>
    <row r="314" spans="1:7" s="91" customFormat="1" x14ac:dyDescent="0.15">
      <c r="A314" s="91">
        <v>2713</v>
      </c>
      <c r="B314" s="92" t="s">
        <v>1540</v>
      </c>
      <c r="D314" s="93" t="s">
        <v>1541</v>
      </c>
      <c r="F314" s="92" t="s">
        <v>1540</v>
      </c>
      <c r="G314" s="91">
        <v>2713</v>
      </c>
    </row>
    <row r="315" spans="1:7" s="91" customFormat="1" x14ac:dyDescent="0.15">
      <c r="A315" s="91">
        <v>2721</v>
      </c>
      <c r="B315" s="92" t="s">
        <v>1542</v>
      </c>
      <c r="D315" s="93" t="s">
        <v>1543</v>
      </c>
      <c r="F315" s="92" t="s">
        <v>1542</v>
      </c>
      <c r="G315" s="91">
        <v>2721</v>
      </c>
    </row>
    <row r="316" spans="1:7" s="91" customFormat="1" x14ac:dyDescent="0.15">
      <c r="A316" s="91">
        <v>2723</v>
      </c>
      <c r="B316" s="92" t="s">
        <v>1544</v>
      </c>
      <c r="D316" s="93" t="s">
        <v>1545</v>
      </c>
      <c r="F316" s="92" t="s">
        <v>1544</v>
      </c>
      <c r="G316" s="91">
        <v>2723</v>
      </c>
    </row>
    <row r="317" spans="1:7" s="91" customFormat="1" x14ac:dyDescent="0.15">
      <c r="A317" s="91">
        <v>2724</v>
      </c>
      <c r="B317" s="92" t="s">
        <v>1546</v>
      </c>
      <c r="D317" s="93" t="s">
        <v>1547</v>
      </c>
      <c r="F317" s="92" t="s">
        <v>1546</v>
      </c>
      <c r="G317" s="91">
        <v>2724</v>
      </c>
    </row>
    <row r="318" spans="1:7" s="91" customFormat="1" x14ac:dyDescent="0.15">
      <c r="A318" s="91">
        <v>2730</v>
      </c>
      <c r="B318" s="92" t="s">
        <v>1548</v>
      </c>
      <c r="D318" s="93" t="s">
        <v>1549</v>
      </c>
      <c r="F318" s="92" t="s">
        <v>1548</v>
      </c>
      <c r="G318" s="91">
        <v>2730</v>
      </c>
    </row>
    <row r="319" spans="1:7" s="91" customFormat="1" x14ac:dyDescent="0.15">
      <c r="A319" s="91">
        <v>2735</v>
      </c>
      <c r="B319" s="92" t="s">
        <v>1550</v>
      </c>
      <c r="D319" s="93" t="s">
        <v>1551</v>
      </c>
      <c r="F319" s="92" t="s">
        <v>1550</v>
      </c>
      <c r="G319" s="91">
        <v>2735</v>
      </c>
    </row>
    <row r="320" spans="1:7" s="91" customFormat="1" x14ac:dyDescent="0.15">
      <c r="A320" s="91">
        <v>2736</v>
      </c>
      <c r="B320" s="92" t="s">
        <v>1552</v>
      </c>
      <c r="D320" s="93" t="s">
        <v>1553</v>
      </c>
      <c r="F320" s="92" t="s">
        <v>1552</v>
      </c>
      <c r="G320" s="91">
        <v>2736</v>
      </c>
    </row>
    <row r="321" spans="1:7" s="91" customFormat="1" x14ac:dyDescent="0.15">
      <c r="A321" s="91">
        <v>2737</v>
      </c>
      <c r="B321" s="92" t="s">
        <v>1554</v>
      </c>
      <c r="D321" s="93" t="s">
        <v>1555</v>
      </c>
      <c r="F321" s="92" t="s">
        <v>1554</v>
      </c>
      <c r="G321" s="91">
        <v>2737</v>
      </c>
    </row>
    <row r="322" spans="1:7" s="91" customFormat="1" x14ac:dyDescent="0.15">
      <c r="A322" s="91">
        <v>2738</v>
      </c>
      <c r="B322" s="92" t="s">
        <v>1534</v>
      </c>
      <c r="C322" s="91" t="s">
        <v>1556</v>
      </c>
      <c r="D322" s="93" t="s">
        <v>1535</v>
      </c>
      <c r="F322" s="92" t="s">
        <v>1534</v>
      </c>
      <c r="G322" s="91">
        <v>2738</v>
      </c>
    </row>
    <row r="323" spans="1:7" s="91" customFormat="1" x14ac:dyDescent="0.15">
      <c r="A323" s="91">
        <v>2740</v>
      </c>
      <c r="B323" s="92" t="s">
        <v>1557</v>
      </c>
      <c r="D323" s="93" t="s">
        <v>1558</v>
      </c>
      <c r="F323" s="92" t="s">
        <v>1557</v>
      </c>
      <c r="G323" s="91">
        <v>2740</v>
      </c>
    </row>
    <row r="324" spans="1:7" s="91" customFormat="1" x14ac:dyDescent="0.15">
      <c r="A324" s="91">
        <v>2745</v>
      </c>
      <c r="B324" s="92" t="s">
        <v>1559</v>
      </c>
      <c r="D324" s="93" t="s">
        <v>1560</v>
      </c>
      <c r="F324" s="92" t="s">
        <v>1559</v>
      </c>
      <c r="G324" s="91">
        <v>2745</v>
      </c>
    </row>
    <row r="325" spans="1:7" s="91" customFormat="1" x14ac:dyDescent="0.15">
      <c r="A325" s="91">
        <v>2746</v>
      </c>
      <c r="B325" s="92" t="s">
        <v>1561</v>
      </c>
      <c r="D325" s="93" t="s">
        <v>1562</v>
      </c>
      <c r="F325" s="92" t="s">
        <v>1561</v>
      </c>
      <c r="G325" s="91">
        <v>2746</v>
      </c>
    </row>
    <row r="326" spans="1:7" s="91" customFormat="1" x14ac:dyDescent="0.15">
      <c r="A326" s="91">
        <v>2747</v>
      </c>
      <c r="B326" s="92" t="s">
        <v>1563</v>
      </c>
      <c r="D326" s="93" t="s">
        <v>1564</v>
      </c>
      <c r="F326" s="92" t="s">
        <v>1563</v>
      </c>
      <c r="G326" s="91">
        <v>2747</v>
      </c>
    </row>
    <row r="327" spans="1:7" s="91" customFormat="1" x14ac:dyDescent="0.15">
      <c r="A327" s="91">
        <v>2750</v>
      </c>
      <c r="B327" s="92" t="s">
        <v>1565</v>
      </c>
      <c r="D327" s="93" t="s">
        <v>1566</v>
      </c>
      <c r="F327" s="92" t="s">
        <v>1565</v>
      </c>
      <c r="G327" s="91">
        <v>2750</v>
      </c>
    </row>
    <row r="328" spans="1:7" s="91" customFormat="1" x14ac:dyDescent="0.15">
      <c r="A328" s="91">
        <v>2755</v>
      </c>
      <c r="B328" s="92" t="s">
        <v>1567</v>
      </c>
      <c r="D328" s="93" t="s">
        <v>1568</v>
      </c>
      <c r="F328" s="92" t="s">
        <v>1567</v>
      </c>
      <c r="G328" s="91">
        <v>2755</v>
      </c>
    </row>
    <row r="329" spans="1:7" s="91" customFormat="1" x14ac:dyDescent="0.15">
      <c r="A329" s="91">
        <v>2760</v>
      </c>
      <c r="B329" s="92" t="s">
        <v>1569</v>
      </c>
      <c r="D329" s="93" t="s">
        <v>1570</v>
      </c>
      <c r="F329" s="92" t="s">
        <v>1569</v>
      </c>
      <c r="G329" s="91">
        <v>2760</v>
      </c>
    </row>
    <row r="330" spans="1:7" s="91" customFormat="1" x14ac:dyDescent="0.15">
      <c r="A330" s="91">
        <v>2764</v>
      </c>
      <c r="B330" s="92" t="s">
        <v>1571</v>
      </c>
      <c r="D330" s="93" t="s">
        <v>1572</v>
      </c>
      <c r="F330" s="92" t="s">
        <v>1571</v>
      </c>
      <c r="G330" s="91">
        <v>2764</v>
      </c>
    </row>
    <row r="331" spans="1:7" s="91" customFormat="1" x14ac:dyDescent="0.15">
      <c r="A331" s="91">
        <v>2765</v>
      </c>
      <c r="B331" s="92" t="s">
        <v>1573</v>
      </c>
      <c r="D331" s="93" t="s">
        <v>1574</v>
      </c>
      <c r="F331" s="92" t="s">
        <v>1573</v>
      </c>
      <c r="G331" s="91">
        <v>2765</v>
      </c>
    </row>
    <row r="332" spans="1:7" s="91" customFormat="1" x14ac:dyDescent="0.15">
      <c r="A332" s="91">
        <v>2766</v>
      </c>
      <c r="B332" s="92" t="s">
        <v>1575</v>
      </c>
      <c r="D332" s="93" t="s">
        <v>1576</v>
      </c>
      <c r="F332" s="92" t="s">
        <v>1575</v>
      </c>
      <c r="G332" s="91">
        <v>2766</v>
      </c>
    </row>
    <row r="333" spans="1:7" s="91" customFormat="1" x14ac:dyDescent="0.15">
      <c r="A333" s="91">
        <v>2767</v>
      </c>
      <c r="B333" s="92" t="s">
        <v>1577</v>
      </c>
      <c r="D333" s="93" t="s">
        <v>1578</v>
      </c>
      <c r="F333" s="92" t="s">
        <v>1577</v>
      </c>
      <c r="G333" s="91">
        <v>2767</v>
      </c>
    </row>
    <row r="334" spans="1:7" s="91" customFormat="1" x14ac:dyDescent="0.15">
      <c r="A334" s="91">
        <v>2768</v>
      </c>
      <c r="B334" s="92" t="s">
        <v>1579</v>
      </c>
      <c r="D334" s="93" t="s">
        <v>1580</v>
      </c>
      <c r="F334" s="92" t="s">
        <v>1579</v>
      </c>
      <c r="G334" s="91">
        <v>2768</v>
      </c>
    </row>
    <row r="335" spans="1:7" s="91" customFormat="1" x14ac:dyDescent="0.15">
      <c r="A335" s="91">
        <v>2769</v>
      </c>
      <c r="B335" s="92" t="s">
        <v>1581</v>
      </c>
      <c r="D335" s="93" t="s">
        <v>1582</v>
      </c>
      <c r="F335" s="92" t="s">
        <v>1581</v>
      </c>
      <c r="G335" s="91">
        <v>2769</v>
      </c>
    </row>
    <row r="336" spans="1:7" s="91" customFormat="1" x14ac:dyDescent="0.15">
      <c r="A336" s="91">
        <v>2800</v>
      </c>
      <c r="B336" s="92" t="s">
        <v>1583</v>
      </c>
      <c r="C336" s="91" t="s">
        <v>971</v>
      </c>
      <c r="D336" s="93" t="s">
        <v>1584</v>
      </c>
      <c r="F336" s="92" t="s">
        <v>1583</v>
      </c>
      <c r="G336" s="91">
        <v>2800</v>
      </c>
    </row>
    <row r="337" spans="1:7" s="91" customFormat="1" x14ac:dyDescent="0.15">
      <c r="A337" s="91">
        <v>2821</v>
      </c>
      <c r="B337" s="92" t="s">
        <v>1585</v>
      </c>
      <c r="D337" s="93" t="s">
        <v>1586</v>
      </c>
      <c r="F337" s="92" t="s">
        <v>1585</v>
      </c>
      <c r="G337" s="91">
        <v>2821</v>
      </c>
    </row>
    <row r="338" spans="1:7" s="91" customFormat="1" x14ac:dyDescent="0.15">
      <c r="A338" s="91">
        <v>2822</v>
      </c>
      <c r="B338" s="92" t="s">
        <v>1587</v>
      </c>
      <c r="D338" s="93" t="s">
        <v>1588</v>
      </c>
      <c r="F338" s="92" t="s">
        <v>1587</v>
      </c>
      <c r="G338" s="91">
        <v>2822</v>
      </c>
    </row>
    <row r="339" spans="1:7" s="91" customFormat="1" x14ac:dyDescent="0.15">
      <c r="A339" s="91">
        <v>2823</v>
      </c>
      <c r="B339" s="92" t="s">
        <v>1589</v>
      </c>
      <c r="D339" s="93" t="s">
        <v>1590</v>
      </c>
      <c r="F339" s="92" t="s">
        <v>1589</v>
      </c>
      <c r="G339" s="91">
        <v>2823</v>
      </c>
    </row>
    <row r="340" spans="1:7" s="91" customFormat="1" x14ac:dyDescent="0.15">
      <c r="A340" s="91">
        <v>2824</v>
      </c>
      <c r="B340" s="92" t="s">
        <v>1591</v>
      </c>
      <c r="D340" s="93" t="s">
        <v>1592</v>
      </c>
      <c r="F340" s="92" t="s">
        <v>1591</v>
      </c>
      <c r="G340" s="91">
        <v>2824</v>
      </c>
    </row>
    <row r="341" spans="1:7" s="91" customFormat="1" x14ac:dyDescent="0.15">
      <c r="A341" s="91">
        <v>2831</v>
      </c>
      <c r="B341" s="92" t="s">
        <v>1593</v>
      </c>
      <c r="D341" s="93" t="s">
        <v>1594</v>
      </c>
      <c r="F341" s="92" t="s">
        <v>1593</v>
      </c>
      <c r="G341" s="91">
        <v>2831</v>
      </c>
    </row>
    <row r="342" spans="1:7" s="91" customFormat="1" x14ac:dyDescent="0.15">
      <c r="A342" s="91">
        <v>2832</v>
      </c>
      <c r="B342" s="92" t="s">
        <v>1595</v>
      </c>
      <c r="D342" s="93" t="s">
        <v>1596</v>
      </c>
      <c r="F342" s="92" t="s">
        <v>1595</v>
      </c>
      <c r="G342" s="91">
        <v>2832</v>
      </c>
    </row>
    <row r="343" spans="1:7" s="91" customFormat="1" x14ac:dyDescent="0.15">
      <c r="A343" s="91">
        <v>2833</v>
      </c>
      <c r="B343" s="92" t="s">
        <v>1597</v>
      </c>
      <c r="D343" s="93" t="s">
        <v>1598</v>
      </c>
      <c r="F343" s="92" t="s">
        <v>1597</v>
      </c>
      <c r="G343" s="91">
        <v>2833</v>
      </c>
    </row>
    <row r="344" spans="1:7" s="91" customFormat="1" x14ac:dyDescent="0.15">
      <c r="A344" s="91">
        <v>2834</v>
      </c>
      <c r="B344" s="92" t="s">
        <v>1599</v>
      </c>
      <c r="D344" s="93" t="s">
        <v>1600</v>
      </c>
      <c r="F344" s="92" t="s">
        <v>1599</v>
      </c>
      <c r="G344" s="91">
        <v>2834</v>
      </c>
    </row>
    <row r="345" spans="1:7" s="91" customFormat="1" x14ac:dyDescent="0.15">
      <c r="A345" s="91">
        <v>2835</v>
      </c>
      <c r="B345" s="94" t="s">
        <v>1601</v>
      </c>
      <c r="C345" s="95" t="s">
        <v>1602</v>
      </c>
      <c r="D345" s="93" t="s">
        <v>1603</v>
      </c>
      <c r="F345" s="92" t="s">
        <v>1602</v>
      </c>
      <c r="G345" s="91">
        <v>2835</v>
      </c>
    </row>
    <row r="346" spans="1:7" s="91" customFormat="1" x14ac:dyDescent="0.15">
      <c r="A346" s="91">
        <v>2836</v>
      </c>
      <c r="B346" s="92" t="s">
        <v>1604</v>
      </c>
      <c r="D346" s="93" t="s">
        <v>1605</v>
      </c>
      <c r="F346" s="92" t="s">
        <v>1604</v>
      </c>
      <c r="G346" s="91">
        <v>2836</v>
      </c>
    </row>
    <row r="347" spans="1:7" s="91" customFormat="1" x14ac:dyDescent="0.15">
      <c r="A347" s="91">
        <v>2837</v>
      </c>
      <c r="B347" s="92" t="s">
        <v>1606</v>
      </c>
      <c r="D347" s="93" t="s">
        <v>1607</v>
      </c>
      <c r="F347" s="92" t="s">
        <v>1606</v>
      </c>
      <c r="G347" s="91">
        <v>2837</v>
      </c>
    </row>
    <row r="348" spans="1:7" s="91" customFormat="1" x14ac:dyDescent="0.15">
      <c r="A348" s="91">
        <v>2840</v>
      </c>
      <c r="B348" s="92" t="s">
        <v>1608</v>
      </c>
      <c r="D348" s="93" t="s">
        <v>1609</v>
      </c>
      <c r="F348" s="92" t="s">
        <v>1608</v>
      </c>
      <c r="G348" s="91">
        <v>2840</v>
      </c>
    </row>
    <row r="349" spans="1:7" s="91" customFormat="1" x14ac:dyDescent="0.15">
      <c r="A349" s="91">
        <v>2851</v>
      </c>
      <c r="B349" s="92" t="s">
        <v>1610</v>
      </c>
      <c r="D349" s="93" t="s">
        <v>1611</v>
      </c>
      <c r="F349" s="92" t="s">
        <v>1610</v>
      </c>
      <c r="G349" s="91">
        <v>2851</v>
      </c>
    </row>
    <row r="350" spans="1:7" s="91" customFormat="1" x14ac:dyDescent="0.15">
      <c r="A350" s="91">
        <v>2852</v>
      </c>
      <c r="B350" s="92" t="s">
        <v>1612</v>
      </c>
      <c r="D350" s="93" t="s">
        <v>1613</v>
      </c>
      <c r="F350" s="92" t="s">
        <v>1612</v>
      </c>
      <c r="G350" s="91">
        <v>2852</v>
      </c>
    </row>
    <row r="351" spans="1:7" s="91" customFormat="1" x14ac:dyDescent="0.15">
      <c r="A351" s="91">
        <v>2853</v>
      </c>
      <c r="B351" s="92" t="s">
        <v>1614</v>
      </c>
      <c r="D351" s="93" t="s">
        <v>1615</v>
      </c>
      <c r="F351" s="92" t="s">
        <v>1614</v>
      </c>
      <c r="G351" s="91">
        <v>2853</v>
      </c>
    </row>
    <row r="352" spans="1:7" s="91" customFormat="1" x14ac:dyDescent="0.15">
      <c r="A352" s="91">
        <v>2854</v>
      </c>
      <c r="B352" s="92" t="s">
        <v>1616</v>
      </c>
      <c r="D352" s="93" t="s">
        <v>1617</v>
      </c>
      <c r="F352" s="92" t="s">
        <v>1616</v>
      </c>
      <c r="G352" s="91">
        <v>2854</v>
      </c>
    </row>
    <row r="353" spans="1:7" s="91" customFormat="1" x14ac:dyDescent="0.15">
      <c r="A353" s="91">
        <v>2855</v>
      </c>
      <c r="B353" s="92" t="s">
        <v>1618</v>
      </c>
      <c r="D353" s="93" t="s">
        <v>1619</v>
      </c>
      <c r="F353" s="92" t="s">
        <v>1618</v>
      </c>
      <c r="G353" s="91">
        <v>2855</v>
      </c>
    </row>
    <row r="354" spans="1:7" s="91" customFormat="1" x14ac:dyDescent="0.15">
      <c r="A354" s="91">
        <v>2856</v>
      </c>
      <c r="B354" s="92" t="s">
        <v>1620</v>
      </c>
      <c r="D354" s="93" t="s">
        <v>1621</v>
      </c>
      <c r="F354" s="92" t="s">
        <v>1620</v>
      </c>
      <c r="G354" s="91">
        <v>2856</v>
      </c>
    </row>
    <row r="355" spans="1:7" s="91" customFormat="1" x14ac:dyDescent="0.15">
      <c r="A355" s="91">
        <v>2858</v>
      </c>
      <c r="B355" s="92" t="s">
        <v>1622</v>
      </c>
      <c r="D355" s="93" t="s">
        <v>1623</v>
      </c>
      <c r="F355" s="92" t="s">
        <v>1622</v>
      </c>
      <c r="G355" s="91">
        <v>2858</v>
      </c>
    </row>
    <row r="356" spans="1:7" s="91" customFormat="1" x14ac:dyDescent="0.15">
      <c r="A356" s="91">
        <v>2859</v>
      </c>
      <c r="B356" s="92" t="s">
        <v>1624</v>
      </c>
      <c r="D356" s="93" t="s">
        <v>1625</v>
      </c>
      <c r="F356" s="92" t="s">
        <v>1624</v>
      </c>
      <c r="G356" s="91">
        <v>2859</v>
      </c>
    </row>
    <row r="357" spans="1:7" s="91" customFormat="1" x14ac:dyDescent="0.15">
      <c r="A357" s="91">
        <v>2861</v>
      </c>
      <c r="B357" s="92" t="s">
        <v>1626</v>
      </c>
      <c r="D357" s="93" t="s">
        <v>1627</v>
      </c>
      <c r="F357" s="92" t="s">
        <v>1626</v>
      </c>
      <c r="G357" s="91">
        <v>2861</v>
      </c>
    </row>
    <row r="358" spans="1:7" s="91" customFormat="1" x14ac:dyDescent="0.15">
      <c r="A358" s="91">
        <v>2862</v>
      </c>
      <c r="B358" s="92" t="s">
        <v>1628</v>
      </c>
      <c r="D358" s="93" t="s">
        <v>1629</v>
      </c>
      <c r="F358" s="92" t="s">
        <v>1628</v>
      </c>
      <c r="G358" s="91">
        <v>2862</v>
      </c>
    </row>
    <row r="359" spans="1:7" s="91" customFormat="1" x14ac:dyDescent="0.15">
      <c r="A359" s="91">
        <v>2870</v>
      </c>
      <c r="B359" s="92" t="s">
        <v>1630</v>
      </c>
      <c r="D359" s="93" t="s">
        <v>1631</v>
      </c>
      <c r="F359" s="92" t="s">
        <v>1630</v>
      </c>
      <c r="G359" s="91">
        <v>2870</v>
      </c>
    </row>
    <row r="360" spans="1:7" s="91" customFormat="1" x14ac:dyDescent="0.15">
      <c r="A360" s="91">
        <v>2879</v>
      </c>
      <c r="B360" s="92" t="s">
        <v>1630</v>
      </c>
      <c r="C360" s="91" t="s">
        <v>1632</v>
      </c>
      <c r="D360" s="93" t="s">
        <v>1631</v>
      </c>
      <c r="F360" s="92" t="s">
        <v>1630</v>
      </c>
      <c r="G360" s="91">
        <v>2879</v>
      </c>
    </row>
    <row r="361" spans="1:7" s="91" customFormat="1" x14ac:dyDescent="0.15">
      <c r="A361" s="91">
        <v>2881</v>
      </c>
      <c r="B361" s="92" t="s">
        <v>1633</v>
      </c>
      <c r="D361" s="93" t="s">
        <v>1634</v>
      </c>
      <c r="F361" s="92" t="s">
        <v>1633</v>
      </c>
      <c r="G361" s="91">
        <v>2881</v>
      </c>
    </row>
    <row r="362" spans="1:7" s="91" customFormat="1" x14ac:dyDescent="0.15">
      <c r="A362" s="91">
        <v>2882</v>
      </c>
      <c r="B362" s="92" t="s">
        <v>1635</v>
      </c>
      <c r="D362" s="93" t="s">
        <v>1636</v>
      </c>
      <c r="F362" s="92" t="s">
        <v>1635</v>
      </c>
      <c r="G362" s="91">
        <v>2882</v>
      </c>
    </row>
    <row r="363" spans="1:7" s="91" customFormat="1" x14ac:dyDescent="0.15">
      <c r="A363" s="91">
        <v>2883</v>
      </c>
      <c r="B363" s="92" t="s">
        <v>1637</v>
      </c>
      <c r="D363" s="93" t="s">
        <v>1638</v>
      </c>
      <c r="F363" s="92" t="s">
        <v>1637</v>
      </c>
      <c r="G363" s="91">
        <v>2883</v>
      </c>
    </row>
    <row r="364" spans="1:7" s="91" customFormat="1" x14ac:dyDescent="0.15">
      <c r="A364" s="91">
        <v>2884</v>
      </c>
      <c r="B364" s="92" t="s">
        <v>1639</v>
      </c>
      <c r="D364" s="93" t="s">
        <v>1640</v>
      </c>
      <c r="F364" s="92" t="s">
        <v>1639</v>
      </c>
      <c r="G364" s="91">
        <v>2884</v>
      </c>
    </row>
    <row r="365" spans="1:7" s="91" customFormat="1" x14ac:dyDescent="0.15">
      <c r="A365" s="91">
        <v>2885</v>
      </c>
      <c r="B365" s="92" t="s">
        <v>1641</v>
      </c>
      <c r="D365" s="93" t="s">
        <v>1642</v>
      </c>
      <c r="F365" s="92" t="s">
        <v>1641</v>
      </c>
      <c r="G365" s="91">
        <v>2885</v>
      </c>
    </row>
    <row r="366" spans="1:7" s="91" customFormat="1" x14ac:dyDescent="0.15">
      <c r="A366" s="91">
        <v>2886</v>
      </c>
      <c r="B366" s="92" t="s">
        <v>1643</v>
      </c>
      <c r="D366" s="93" t="s">
        <v>1644</v>
      </c>
      <c r="F366" s="92" t="s">
        <v>1643</v>
      </c>
      <c r="G366" s="91">
        <v>2886</v>
      </c>
    </row>
    <row r="367" spans="1:7" s="91" customFormat="1" x14ac:dyDescent="0.15">
      <c r="A367" s="91">
        <v>2887</v>
      </c>
      <c r="B367" s="92" t="s">
        <v>1645</v>
      </c>
      <c r="D367" s="93" t="s">
        <v>1646</v>
      </c>
      <c r="F367" s="92" t="s">
        <v>1645</v>
      </c>
      <c r="G367" s="91">
        <v>2887</v>
      </c>
    </row>
    <row r="368" spans="1:7" s="91" customFormat="1" x14ac:dyDescent="0.15">
      <c r="A368" s="91">
        <v>2888</v>
      </c>
      <c r="B368" s="92" t="s">
        <v>1647</v>
      </c>
      <c r="D368" s="93" t="s">
        <v>1648</v>
      </c>
      <c r="F368" s="92" t="s">
        <v>1647</v>
      </c>
      <c r="G368" s="91">
        <v>2888</v>
      </c>
    </row>
    <row r="369" spans="1:7" s="91" customFormat="1" x14ac:dyDescent="0.15">
      <c r="A369" s="91">
        <v>2889</v>
      </c>
      <c r="B369" s="92" t="s">
        <v>1649</v>
      </c>
      <c r="D369" s="93" t="s">
        <v>1650</v>
      </c>
      <c r="F369" s="92" t="s">
        <v>1649</v>
      </c>
      <c r="G369" s="91">
        <v>2889</v>
      </c>
    </row>
    <row r="370" spans="1:7" s="91" customFormat="1" x14ac:dyDescent="0.15">
      <c r="A370" s="91">
        <v>2890</v>
      </c>
      <c r="B370" s="92" t="s">
        <v>1602</v>
      </c>
      <c r="C370" s="91" t="s">
        <v>971</v>
      </c>
      <c r="D370" s="93" t="s">
        <v>1603</v>
      </c>
      <c r="F370" s="92" t="s">
        <v>1602</v>
      </c>
      <c r="G370" s="91">
        <v>2890</v>
      </c>
    </row>
    <row r="371" spans="1:7" s="91" customFormat="1" x14ac:dyDescent="0.15">
      <c r="A371" s="91">
        <v>2896</v>
      </c>
      <c r="B371" s="92" t="s">
        <v>1651</v>
      </c>
      <c r="D371" s="93" t="s">
        <v>1652</v>
      </c>
      <c r="F371" s="92" t="s">
        <v>1651</v>
      </c>
      <c r="G371" s="91">
        <v>2896</v>
      </c>
    </row>
    <row r="372" spans="1:7" s="91" customFormat="1" x14ac:dyDescent="0.15">
      <c r="A372" s="91">
        <v>2897</v>
      </c>
      <c r="B372" s="92" t="s">
        <v>1653</v>
      </c>
      <c r="D372" s="93" t="s">
        <v>1654</v>
      </c>
      <c r="F372" s="92" t="s">
        <v>1653</v>
      </c>
      <c r="G372" s="91">
        <v>2897</v>
      </c>
    </row>
    <row r="373" spans="1:7" s="91" customFormat="1" x14ac:dyDescent="0.15">
      <c r="A373" s="91">
        <v>2898</v>
      </c>
      <c r="B373" s="92" t="s">
        <v>1655</v>
      </c>
      <c r="D373" s="93" t="s">
        <v>1656</v>
      </c>
      <c r="F373" s="92" t="s">
        <v>1655</v>
      </c>
      <c r="G373" s="91">
        <v>2898</v>
      </c>
    </row>
    <row r="374" spans="1:7" s="91" customFormat="1" x14ac:dyDescent="0.15">
      <c r="A374" s="91">
        <v>2899</v>
      </c>
      <c r="B374" s="92" t="s">
        <v>1657</v>
      </c>
      <c r="D374" s="93" t="s">
        <v>1658</v>
      </c>
      <c r="F374" s="92" t="s">
        <v>1657</v>
      </c>
      <c r="G374" s="91">
        <v>2899</v>
      </c>
    </row>
    <row r="375" spans="1:7" s="91" customFormat="1" x14ac:dyDescent="0.15">
      <c r="A375" s="91">
        <v>2900</v>
      </c>
      <c r="B375" s="92" t="s">
        <v>1659</v>
      </c>
      <c r="C375" s="91" t="s">
        <v>971</v>
      </c>
      <c r="D375" s="93" t="s">
        <v>1660</v>
      </c>
      <c r="F375" s="92" t="s">
        <v>1659</v>
      </c>
      <c r="G375" s="91">
        <v>2900</v>
      </c>
    </row>
    <row r="376" spans="1:7" s="91" customFormat="1" x14ac:dyDescent="0.15">
      <c r="A376" s="91">
        <v>2903</v>
      </c>
      <c r="B376" s="92" t="s">
        <v>1659</v>
      </c>
      <c r="C376" s="91" t="s">
        <v>1661</v>
      </c>
      <c r="D376" s="93" t="s">
        <v>1660</v>
      </c>
      <c r="F376" s="92" t="s">
        <v>1659</v>
      </c>
      <c r="G376" s="91">
        <v>2903</v>
      </c>
    </row>
    <row r="377" spans="1:7" s="91" customFormat="1" x14ac:dyDescent="0.15">
      <c r="A377" s="91">
        <v>2911</v>
      </c>
      <c r="B377" s="92" t="s">
        <v>1662</v>
      </c>
      <c r="D377" s="93" t="s">
        <v>1663</v>
      </c>
      <c r="F377" s="92" t="s">
        <v>1662</v>
      </c>
      <c r="G377" s="91">
        <v>2911</v>
      </c>
    </row>
    <row r="378" spans="1:7" s="91" customFormat="1" x14ac:dyDescent="0.15">
      <c r="A378" s="91">
        <v>2921</v>
      </c>
      <c r="B378" s="92" t="s">
        <v>1659</v>
      </c>
      <c r="C378" s="91" t="s">
        <v>1664</v>
      </c>
      <c r="D378" s="93" t="s">
        <v>1660</v>
      </c>
      <c r="F378" s="92" t="s">
        <v>1659</v>
      </c>
      <c r="G378" s="91">
        <v>2921</v>
      </c>
    </row>
    <row r="379" spans="1:7" s="91" customFormat="1" x14ac:dyDescent="0.15">
      <c r="A379" s="91">
        <v>2931</v>
      </c>
      <c r="B379" s="92" t="s">
        <v>1665</v>
      </c>
      <c r="D379" s="93" t="s">
        <v>1666</v>
      </c>
      <c r="F379" s="92" t="s">
        <v>1665</v>
      </c>
      <c r="G379" s="91">
        <v>2931</v>
      </c>
    </row>
    <row r="380" spans="1:7" s="91" customFormat="1" x14ac:dyDescent="0.15">
      <c r="A380" s="91">
        <v>2941</v>
      </c>
      <c r="B380" s="92" t="s">
        <v>1667</v>
      </c>
      <c r="D380" s="93" t="s">
        <v>1668</v>
      </c>
      <c r="F380" s="92" t="s">
        <v>1667</v>
      </c>
      <c r="G380" s="91">
        <v>2941</v>
      </c>
    </row>
    <row r="381" spans="1:7" s="91" customFormat="1" x14ac:dyDescent="0.15">
      <c r="A381" s="91">
        <v>2942</v>
      </c>
      <c r="B381" s="92" t="s">
        <v>1669</v>
      </c>
      <c r="D381" s="93" t="s">
        <v>1670</v>
      </c>
      <c r="F381" s="92" t="s">
        <v>1669</v>
      </c>
      <c r="G381" s="91">
        <v>2942</v>
      </c>
    </row>
    <row r="382" spans="1:7" s="91" customFormat="1" x14ac:dyDescent="0.15">
      <c r="A382" s="91">
        <v>2943</v>
      </c>
      <c r="B382" s="92" t="s">
        <v>1671</v>
      </c>
      <c r="D382" s="93" t="s">
        <v>1672</v>
      </c>
      <c r="F382" s="92" t="s">
        <v>1671</v>
      </c>
      <c r="G382" s="91">
        <v>2943</v>
      </c>
    </row>
    <row r="383" spans="1:7" s="91" customFormat="1" x14ac:dyDescent="0.15">
      <c r="A383" s="91">
        <v>2944</v>
      </c>
      <c r="B383" s="92" t="s">
        <v>1673</v>
      </c>
      <c r="D383" s="93" t="s">
        <v>1674</v>
      </c>
      <c r="F383" s="92" t="s">
        <v>1673</v>
      </c>
      <c r="G383" s="91">
        <v>2944</v>
      </c>
    </row>
    <row r="384" spans="1:7" s="91" customFormat="1" x14ac:dyDescent="0.15">
      <c r="A384" s="91">
        <v>2945</v>
      </c>
      <c r="B384" s="92" t="s">
        <v>1675</v>
      </c>
      <c r="D384" s="93" t="s">
        <v>1676</v>
      </c>
      <c r="F384" s="92" t="s">
        <v>1675</v>
      </c>
      <c r="G384" s="91">
        <v>2945</v>
      </c>
    </row>
    <row r="385" spans="1:7" s="91" customFormat="1" x14ac:dyDescent="0.15">
      <c r="A385" s="91">
        <v>2946</v>
      </c>
      <c r="B385" s="92" t="s">
        <v>1677</v>
      </c>
      <c r="D385" s="93" t="s">
        <v>1678</v>
      </c>
      <c r="F385" s="92" t="s">
        <v>1677</v>
      </c>
      <c r="G385" s="91">
        <v>2946</v>
      </c>
    </row>
    <row r="386" spans="1:7" s="91" customFormat="1" x14ac:dyDescent="0.15">
      <c r="A386" s="91">
        <v>2947</v>
      </c>
      <c r="B386" s="92" t="s">
        <v>1679</v>
      </c>
      <c r="D386" s="93" t="s">
        <v>1680</v>
      </c>
      <c r="F386" s="92" t="s">
        <v>1679</v>
      </c>
      <c r="G386" s="91">
        <v>2947</v>
      </c>
    </row>
    <row r="387" spans="1:7" s="91" customFormat="1" x14ac:dyDescent="0.15">
      <c r="A387" s="91">
        <v>2948</v>
      </c>
      <c r="B387" s="92" t="s">
        <v>1681</v>
      </c>
      <c r="D387" s="93" t="s">
        <v>1682</v>
      </c>
      <c r="F387" s="92" t="s">
        <v>1681</v>
      </c>
      <c r="G387" s="91">
        <v>2948</v>
      </c>
    </row>
    <row r="388" spans="1:7" s="91" customFormat="1" x14ac:dyDescent="0.15">
      <c r="A388" s="91">
        <v>2949</v>
      </c>
      <c r="B388" s="92" t="s">
        <v>1683</v>
      </c>
      <c r="D388" s="93" t="s">
        <v>1684</v>
      </c>
      <c r="F388" s="92" t="s">
        <v>1683</v>
      </c>
      <c r="G388" s="91">
        <v>2949</v>
      </c>
    </row>
    <row r="389" spans="1:7" s="91" customFormat="1" x14ac:dyDescent="0.15">
      <c r="A389" s="91">
        <v>3000</v>
      </c>
      <c r="B389" s="92" t="s">
        <v>1685</v>
      </c>
      <c r="C389" s="91" t="s">
        <v>971</v>
      </c>
      <c r="D389" s="93" t="s">
        <v>1686</v>
      </c>
      <c r="F389" s="92" t="s">
        <v>1685</v>
      </c>
      <c r="G389" s="91">
        <v>3000</v>
      </c>
    </row>
    <row r="390" spans="1:7" s="91" customFormat="1" x14ac:dyDescent="0.15">
      <c r="A390" s="91">
        <v>3009</v>
      </c>
      <c r="B390" s="92" t="s">
        <v>1687</v>
      </c>
      <c r="D390" s="93" t="s">
        <v>1688</v>
      </c>
      <c r="F390" s="92" t="s">
        <v>1687</v>
      </c>
      <c r="G390" s="91">
        <v>3009</v>
      </c>
    </row>
    <row r="391" spans="1:7" s="91" customFormat="1" x14ac:dyDescent="0.15">
      <c r="A391" s="91">
        <v>3011</v>
      </c>
      <c r="B391" s="92" t="s">
        <v>1689</v>
      </c>
      <c r="D391" s="93" t="s">
        <v>1690</v>
      </c>
      <c r="F391" s="92" t="s">
        <v>1689</v>
      </c>
      <c r="G391" s="91">
        <v>3011</v>
      </c>
    </row>
    <row r="392" spans="1:7" s="91" customFormat="1" x14ac:dyDescent="0.15">
      <c r="A392" s="91">
        <v>3012</v>
      </c>
      <c r="B392" s="92" t="s">
        <v>1691</v>
      </c>
      <c r="D392" s="93" t="s">
        <v>1692</v>
      </c>
      <c r="F392" s="92" t="s">
        <v>1691</v>
      </c>
      <c r="G392" s="91">
        <v>3012</v>
      </c>
    </row>
    <row r="393" spans="1:7" s="91" customFormat="1" x14ac:dyDescent="0.15">
      <c r="A393" s="91">
        <v>3013</v>
      </c>
      <c r="B393" s="92" t="s">
        <v>1693</v>
      </c>
      <c r="D393" s="93" t="s">
        <v>1694</v>
      </c>
      <c r="F393" s="92" t="s">
        <v>1693</v>
      </c>
      <c r="G393" s="91">
        <v>3013</v>
      </c>
    </row>
    <row r="394" spans="1:7" s="91" customFormat="1" x14ac:dyDescent="0.15">
      <c r="A394" s="91">
        <v>3014</v>
      </c>
      <c r="B394" s="92" t="s">
        <v>1695</v>
      </c>
      <c r="D394" s="93" t="s">
        <v>1696</v>
      </c>
      <c r="F394" s="92" t="s">
        <v>1695</v>
      </c>
      <c r="G394" s="91">
        <v>3014</v>
      </c>
    </row>
    <row r="395" spans="1:7" s="91" customFormat="1" x14ac:dyDescent="0.15">
      <c r="A395" s="91">
        <v>3015</v>
      </c>
      <c r="B395" s="92" t="s">
        <v>1697</v>
      </c>
      <c r="D395" s="93" t="s">
        <v>1698</v>
      </c>
      <c r="F395" s="92" t="s">
        <v>1697</v>
      </c>
      <c r="G395" s="91">
        <v>3015</v>
      </c>
    </row>
    <row r="396" spans="1:7" s="91" customFormat="1" x14ac:dyDescent="0.15">
      <c r="A396" s="91">
        <v>3016</v>
      </c>
      <c r="B396" s="92" t="s">
        <v>1699</v>
      </c>
      <c r="D396" s="93" t="s">
        <v>1700</v>
      </c>
      <c r="F396" s="92" t="s">
        <v>1699</v>
      </c>
      <c r="G396" s="91">
        <v>3016</v>
      </c>
    </row>
    <row r="397" spans="1:7" s="91" customFormat="1" x14ac:dyDescent="0.15">
      <c r="A397" s="91">
        <v>3021</v>
      </c>
      <c r="B397" s="92" t="s">
        <v>1701</v>
      </c>
      <c r="D397" s="93" t="s">
        <v>1702</v>
      </c>
      <c r="F397" s="92" t="s">
        <v>1701</v>
      </c>
      <c r="G397" s="91">
        <v>3021</v>
      </c>
    </row>
    <row r="398" spans="1:7" s="91" customFormat="1" x14ac:dyDescent="0.15">
      <c r="A398" s="91">
        <v>3022</v>
      </c>
      <c r="B398" s="92" t="s">
        <v>1701</v>
      </c>
      <c r="C398" s="91" t="s">
        <v>1703</v>
      </c>
      <c r="D398" s="93" t="s">
        <v>1702</v>
      </c>
      <c r="F398" s="92" t="s">
        <v>1701</v>
      </c>
      <c r="G398" s="91">
        <v>3022</v>
      </c>
    </row>
    <row r="399" spans="1:7" s="91" customFormat="1" x14ac:dyDescent="0.15">
      <c r="A399" s="91">
        <v>3023</v>
      </c>
      <c r="B399" s="92" t="s">
        <v>1704</v>
      </c>
      <c r="D399" s="93" t="s">
        <v>1705</v>
      </c>
      <c r="F399" s="92" t="s">
        <v>1704</v>
      </c>
      <c r="G399" s="91">
        <v>3023</v>
      </c>
    </row>
    <row r="400" spans="1:7" s="91" customFormat="1" x14ac:dyDescent="0.15">
      <c r="A400" s="91">
        <v>3024</v>
      </c>
      <c r="B400" s="92" t="s">
        <v>1701</v>
      </c>
      <c r="C400" s="91" t="s">
        <v>1706</v>
      </c>
      <c r="D400" s="93" t="s">
        <v>1702</v>
      </c>
      <c r="F400" s="92" t="s">
        <v>1701</v>
      </c>
      <c r="G400" s="91">
        <v>3024</v>
      </c>
    </row>
    <row r="401" spans="1:7" s="91" customFormat="1" x14ac:dyDescent="0.15">
      <c r="A401" s="91">
        <v>3031</v>
      </c>
      <c r="B401" s="92" t="s">
        <v>1707</v>
      </c>
      <c r="D401" s="93" t="s">
        <v>1708</v>
      </c>
      <c r="F401" s="92" t="s">
        <v>1707</v>
      </c>
      <c r="G401" s="91">
        <v>3031</v>
      </c>
    </row>
    <row r="402" spans="1:7" s="91" customFormat="1" x14ac:dyDescent="0.15">
      <c r="A402" s="91">
        <v>3032</v>
      </c>
      <c r="B402" s="92" t="s">
        <v>1709</v>
      </c>
      <c r="D402" s="93" t="s">
        <v>1710</v>
      </c>
      <c r="F402" s="92" t="s">
        <v>1709</v>
      </c>
      <c r="G402" s="91">
        <v>3032</v>
      </c>
    </row>
    <row r="403" spans="1:7" s="91" customFormat="1" x14ac:dyDescent="0.15">
      <c r="A403" s="91">
        <v>3033</v>
      </c>
      <c r="B403" s="92" t="s">
        <v>1711</v>
      </c>
      <c r="D403" s="93" t="s">
        <v>1712</v>
      </c>
      <c r="F403" s="92" t="s">
        <v>1711</v>
      </c>
      <c r="G403" s="91">
        <v>3033</v>
      </c>
    </row>
    <row r="404" spans="1:7" s="91" customFormat="1" x14ac:dyDescent="0.15">
      <c r="A404" s="91">
        <v>3034</v>
      </c>
      <c r="B404" s="92" t="s">
        <v>1713</v>
      </c>
      <c r="D404" s="93" t="s">
        <v>1714</v>
      </c>
      <c r="F404" s="92" t="s">
        <v>1713</v>
      </c>
      <c r="G404" s="91">
        <v>3034</v>
      </c>
    </row>
    <row r="405" spans="1:7" s="91" customFormat="1" x14ac:dyDescent="0.15">
      <c r="A405" s="91">
        <v>3035</v>
      </c>
      <c r="B405" s="92" t="s">
        <v>1715</v>
      </c>
      <c r="D405" s="93" t="s">
        <v>1716</v>
      </c>
      <c r="F405" s="92" t="s">
        <v>1715</v>
      </c>
      <c r="G405" s="91">
        <v>3035</v>
      </c>
    </row>
    <row r="406" spans="1:7" s="91" customFormat="1" x14ac:dyDescent="0.15">
      <c r="A406" s="91">
        <v>3036</v>
      </c>
      <c r="B406" s="92" t="s">
        <v>1717</v>
      </c>
      <c r="D406" s="93" t="s">
        <v>1718</v>
      </c>
      <c r="F406" s="92" t="s">
        <v>1717</v>
      </c>
      <c r="G406" s="91">
        <v>3036</v>
      </c>
    </row>
    <row r="407" spans="1:7" s="91" customFormat="1" x14ac:dyDescent="0.15">
      <c r="A407" s="91">
        <v>3041</v>
      </c>
      <c r="B407" s="92" t="s">
        <v>1719</v>
      </c>
      <c r="D407" s="93" t="s">
        <v>1720</v>
      </c>
      <c r="F407" s="92" t="s">
        <v>1719</v>
      </c>
      <c r="G407" s="91">
        <v>3041</v>
      </c>
    </row>
    <row r="408" spans="1:7" s="91" customFormat="1" x14ac:dyDescent="0.15">
      <c r="A408" s="91">
        <v>3042</v>
      </c>
      <c r="B408" s="92" t="s">
        <v>1721</v>
      </c>
      <c r="D408" s="93" t="s">
        <v>1722</v>
      </c>
      <c r="F408" s="92" t="s">
        <v>1721</v>
      </c>
      <c r="G408" s="91">
        <v>3042</v>
      </c>
    </row>
    <row r="409" spans="1:7" s="91" customFormat="1" x14ac:dyDescent="0.15">
      <c r="A409" s="91">
        <v>3043</v>
      </c>
      <c r="B409" s="92" t="s">
        <v>1723</v>
      </c>
      <c r="D409" s="93" t="s">
        <v>1724</v>
      </c>
      <c r="F409" s="92" t="s">
        <v>1723</v>
      </c>
      <c r="G409" s="91">
        <v>3043</v>
      </c>
    </row>
    <row r="410" spans="1:7" s="91" customFormat="1" x14ac:dyDescent="0.15">
      <c r="A410" s="91">
        <v>3044</v>
      </c>
      <c r="B410" s="92" t="s">
        <v>1725</v>
      </c>
      <c r="D410" s="93" t="s">
        <v>1726</v>
      </c>
      <c r="F410" s="92" t="s">
        <v>1725</v>
      </c>
      <c r="G410" s="91">
        <v>3044</v>
      </c>
    </row>
    <row r="411" spans="1:7" s="91" customFormat="1" x14ac:dyDescent="0.15">
      <c r="A411" s="91">
        <v>3045</v>
      </c>
      <c r="B411" s="92" t="s">
        <v>1727</v>
      </c>
      <c r="D411" s="93" t="s">
        <v>1728</v>
      </c>
      <c r="F411" s="92" t="s">
        <v>1727</v>
      </c>
      <c r="G411" s="91">
        <v>3045</v>
      </c>
    </row>
    <row r="412" spans="1:7" s="91" customFormat="1" x14ac:dyDescent="0.15">
      <c r="A412" s="91">
        <v>3046</v>
      </c>
      <c r="B412" s="92" t="s">
        <v>1729</v>
      </c>
      <c r="D412" s="93" t="s">
        <v>1730</v>
      </c>
      <c r="F412" s="92" t="s">
        <v>1729</v>
      </c>
      <c r="G412" s="91">
        <v>3046</v>
      </c>
    </row>
    <row r="413" spans="1:7" s="91" customFormat="1" x14ac:dyDescent="0.15">
      <c r="A413" s="91">
        <v>3047</v>
      </c>
      <c r="B413" s="92" t="s">
        <v>1731</v>
      </c>
      <c r="D413" s="93" t="s">
        <v>1732</v>
      </c>
      <c r="F413" s="92" t="s">
        <v>1731</v>
      </c>
      <c r="G413" s="91">
        <v>3047</v>
      </c>
    </row>
    <row r="414" spans="1:7" s="91" customFormat="1" x14ac:dyDescent="0.15">
      <c r="A414" s="91">
        <v>3051</v>
      </c>
      <c r="B414" s="92" t="s">
        <v>1733</v>
      </c>
      <c r="D414" s="93" t="s">
        <v>1734</v>
      </c>
      <c r="F414" s="92" t="s">
        <v>1733</v>
      </c>
      <c r="G414" s="91">
        <v>3051</v>
      </c>
    </row>
    <row r="415" spans="1:7" s="91" customFormat="1" x14ac:dyDescent="0.15">
      <c r="A415" s="91">
        <v>3052</v>
      </c>
      <c r="B415" s="92" t="s">
        <v>1735</v>
      </c>
      <c r="D415" s="93" t="s">
        <v>1736</v>
      </c>
      <c r="F415" s="92" t="s">
        <v>1735</v>
      </c>
      <c r="G415" s="91">
        <v>3052</v>
      </c>
    </row>
    <row r="416" spans="1:7" s="91" customFormat="1" x14ac:dyDescent="0.15">
      <c r="A416" s="91">
        <v>3053</v>
      </c>
      <c r="B416" s="92" t="s">
        <v>1737</v>
      </c>
      <c r="D416" s="93" t="s">
        <v>1738</v>
      </c>
      <c r="F416" s="92" t="s">
        <v>1737</v>
      </c>
      <c r="G416" s="91">
        <v>3053</v>
      </c>
    </row>
    <row r="417" spans="1:7" s="91" customFormat="1" x14ac:dyDescent="0.15">
      <c r="A417" s="91">
        <v>3053</v>
      </c>
      <c r="B417" s="92" t="s">
        <v>1739</v>
      </c>
      <c r="D417" s="93" t="s">
        <v>1740</v>
      </c>
      <c r="F417" s="92" t="s">
        <v>1739</v>
      </c>
      <c r="G417" s="91">
        <v>3053</v>
      </c>
    </row>
    <row r="418" spans="1:7" s="91" customFormat="1" x14ac:dyDescent="0.15">
      <c r="A418" s="91">
        <v>3060</v>
      </c>
      <c r="B418" s="92" t="s">
        <v>1741</v>
      </c>
      <c r="C418" s="91" t="s">
        <v>971</v>
      </c>
      <c r="D418" s="93" t="s">
        <v>1742</v>
      </c>
      <c r="F418" s="92" t="s">
        <v>1741</v>
      </c>
      <c r="G418" s="91">
        <v>3060</v>
      </c>
    </row>
    <row r="419" spans="1:7" s="91" customFormat="1" x14ac:dyDescent="0.15">
      <c r="A419" s="91">
        <v>3063</v>
      </c>
      <c r="B419" s="92" t="s">
        <v>1743</v>
      </c>
      <c r="D419" s="93" t="s">
        <v>1744</v>
      </c>
      <c r="F419" s="92" t="s">
        <v>1743</v>
      </c>
      <c r="G419" s="91">
        <v>3063</v>
      </c>
    </row>
    <row r="420" spans="1:7" s="91" customFormat="1" x14ac:dyDescent="0.15">
      <c r="A420" s="91">
        <v>3064</v>
      </c>
      <c r="B420" s="92" t="s">
        <v>1745</v>
      </c>
      <c r="D420" s="93" t="s">
        <v>1746</v>
      </c>
      <c r="F420" s="92" t="s">
        <v>1745</v>
      </c>
      <c r="G420" s="91">
        <v>3064</v>
      </c>
    </row>
    <row r="421" spans="1:7" s="91" customFormat="1" x14ac:dyDescent="0.15">
      <c r="A421" s="91">
        <v>3065</v>
      </c>
      <c r="B421" s="92" t="s">
        <v>1741</v>
      </c>
      <c r="C421" s="91" t="s">
        <v>1747</v>
      </c>
      <c r="D421" s="93" t="s">
        <v>1742</v>
      </c>
      <c r="F421" s="92" t="s">
        <v>1741</v>
      </c>
      <c r="G421" s="91">
        <v>3065</v>
      </c>
    </row>
    <row r="422" spans="1:7" s="91" customFormat="1" x14ac:dyDescent="0.15">
      <c r="A422" s="91">
        <v>3066</v>
      </c>
      <c r="B422" s="92" t="s">
        <v>1748</v>
      </c>
      <c r="D422" s="93" t="s">
        <v>1749</v>
      </c>
      <c r="F422" s="92" t="s">
        <v>1748</v>
      </c>
      <c r="G422" s="91">
        <v>3066</v>
      </c>
    </row>
    <row r="423" spans="1:7" s="91" customFormat="1" x14ac:dyDescent="0.15">
      <c r="A423" s="91">
        <v>3066</v>
      </c>
      <c r="B423" s="92" t="s">
        <v>1750</v>
      </c>
      <c r="D423" s="93" t="s">
        <v>1751</v>
      </c>
      <c r="F423" s="92" t="s">
        <v>1750</v>
      </c>
      <c r="G423" s="91">
        <v>3066</v>
      </c>
    </row>
    <row r="424" spans="1:7" s="91" customFormat="1" x14ac:dyDescent="0.15">
      <c r="A424" s="91">
        <v>3066</v>
      </c>
      <c r="B424" s="92" t="s">
        <v>1752</v>
      </c>
      <c r="D424" s="93" t="s">
        <v>1753</v>
      </c>
      <c r="F424" s="92" t="s">
        <v>1752</v>
      </c>
      <c r="G424" s="91">
        <v>3066</v>
      </c>
    </row>
    <row r="425" spans="1:7" s="91" customFormat="1" x14ac:dyDescent="0.15">
      <c r="A425" s="91">
        <v>3067</v>
      </c>
      <c r="B425" s="92" t="s">
        <v>1754</v>
      </c>
      <c r="D425" s="93" t="s">
        <v>1755</v>
      </c>
      <c r="F425" s="92" t="s">
        <v>1754</v>
      </c>
      <c r="G425" s="91">
        <v>3067</v>
      </c>
    </row>
    <row r="426" spans="1:7" s="91" customFormat="1" x14ac:dyDescent="0.15">
      <c r="A426" s="91">
        <v>3067</v>
      </c>
      <c r="B426" s="92" t="s">
        <v>1756</v>
      </c>
      <c r="D426" s="93" t="s">
        <v>1757</v>
      </c>
      <c r="F426" s="92" t="s">
        <v>1756</v>
      </c>
      <c r="G426" s="91">
        <v>3067</v>
      </c>
    </row>
    <row r="427" spans="1:7" s="91" customFormat="1" x14ac:dyDescent="0.15">
      <c r="A427" s="91">
        <v>3068</v>
      </c>
      <c r="B427" s="92" t="s">
        <v>1758</v>
      </c>
      <c r="D427" s="93" t="s">
        <v>1759</v>
      </c>
      <c r="F427" s="92" t="s">
        <v>1758</v>
      </c>
      <c r="G427" s="91">
        <v>3068</v>
      </c>
    </row>
    <row r="428" spans="1:7" s="91" customFormat="1" x14ac:dyDescent="0.15">
      <c r="A428" s="91">
        <v>3069</v>
      </c>
      <c r="B428" s="92" t="s">
        <v>1760</v>
      </c>
      <c r="D428" s="93" t="s">
        <v>1761</v>
      </c>
      <c r="F428" s="92" t="s">
        <v>1760</v>
      </c>
      <c r="G428" s="91">
        <v>3069</v>
      </c>
    </row>
    <row r="429" spans="1:7" s="91" customFormat="1" x14ac:dyDescent="0.15">
      <c r="A429" s="91">
        <v>3070</v>
      </c>
      <c r="B429" s="92" t="s">
        <v>1762</v>
      </c>
      <c r="C429" s="91" t="s">
        <v>971</v>
      </c>
      <c r="D429" s="93" t="s">
        <v>1763</v>
      </c>
      <c r="F429" s="92" t="s">
        <v>1762</v>
      </c>
      <c r="G429" s="91">
        <v>3070</v>
      </c>
    </row>
    <row r="430" spans="1:7" s="91" customFormat="1" x14ac:dyDescent="0.15">
      <c r="A430" s="91">
        <v>3071</v>
      </c>
      <c r="B430" s="92" t="s">
        <v>1762</v>
      </c>
      <c r="C430" s="91" t="s">
        <v>1764</v>
      </c>
      <c r="D430" s="93" t="s">
        <v>1763</v>
      </c>
      <c r="F430" s="92" t="s">
        <v>1762</v>
      </c>
      <c r="G430" s="91">
        <v>3071</v>
      </c>
    </row>
    <row r="431" spans="1:7" s="91" customFormat="1" x14ac:dyDescent="0.15">
      <c r="A431" s="91">
        <v>3073</v>
      </c>
      <c r="B431" s="92" t="s">
        <v>1765</v>
      </c>
      <c r="D431" s="93" t="s">
        <v>1766</v>
      </c>
      <c r="F431" s="92" t="s">
        <v>1765</v>
      </c>
      <c r="G431" s="91">
        <v>3073</v>
      </c>
    </row>
    <row r="432" spans="1:7" s="91" customFormat="1" x14ac:dyDescent="0.15">
      <c r="A432" s="91">
        <v>3074</v>
      </c>
      <c r="B432" s="92" t="s">
        <v>1767</v>
      </c>
      <c r="D432" s="93" t="s">
        <v>1768</v>
      </c>
      <c r="F432" s="92" t="s">
        <v>1767</v>
      </c>
      <c r="G432" s="91">
        <v>3074</v>
      </c>
    </row>
    <row r="433" spans="1:7" s="91" customFormat="1" x14ac:dyDescent="0.15">
      <c r="A433" s="91">
        <v>3075</v>
      </c>
      <c r="B433" s="92" t="s">
        <v>1769</v>
      </c>
      <c r="D433" s="93" t="s">
        <v>1770</v>
      </c>
      <c r="F433" s="92" t="s">
        <v>1769</v>
      </c>
      <c r="G433" s="91">
        <v>3075</v>
      </c>
    </row>
    <row r="434" spans="1:7" s="91" customFormat="1" x14ac:dyDescent="0.15">
      <c r="A434" s="91">
        <v>3075</v>
      </c>
      <c r="B434" s="92" t="s">
        <v>1771</v>
      </c>
      <c r="D434" s="93" t="s">
        <v>1772</v>
      </c>
      <c r="F434" s="92" t="s">
        <v>1771</v>
      </c>
      <c r="G434" s="91">
        <v>3075</v>
      </c>
    </row>
    <row r="435" spans="1:7" s="91" customFormat="1" x14ac:dyDescent="0.15">
      <c r="A435" s="91">
        <v>3075</v>
      </c>
      <c r="B435" s="92" t="s">
        <v>1773</v>
      </c>
      <c r="D435" s="93" t="s">
        <v>1774</v>
      </c>
      <c r="F435" s="92" t="s">
        <v>1773</v>
      </c>
      <c r="G435" s="91">
        <v>3075</v>
      </c>
    </row>
    <row r="436" spans="1:7" s="91" customFormat="1" x14ac:dyDescent="0.15">
      <c r="A436" s="91">
        <v>3077</v>
      </c>
      <c r="B436" s="92" t="s">
        <v>1775</v>
      </c>
      <c r="D436" s="93" t="s">
        <v>1776</v>
      </c>
      <c r="F436" s="92" t="s">
        <v>1775</v>
      </c>
      <c r="G436" s="91">
        <v>3077</v>
      </c>
    </row>
    <row r="437" spans="1:7" s="91" customFormat="1" x14ac:dyDescent="0.15">
      <c r="A437" s="91">
        <v>3078</v>
      </c>
      <c r="B437" s="92" t="s">
        <v>1762</v>
      </c>
      <c r="C437" s="91" t="s">
        <v>1777</v>
      </c>
      <c r="D437" s="93" t="s">
        <v>1763</v>
      </c>
      <c r="F437" s="92" t="s">
        <v>1762</v>
      </c>
      <c r="G437" s="91">
        <v>3078</v>
      </c>
    </row>
    <row r="438" spans="1:7" s="91" customFormat="1" x14ac:dyDescent="0.15">
      <c r="A438" s="91">
        <v>3082</v>
      </c>
      <c r="B438" s="92" t="s">
        <v>1741</v>
      </c>
      <c r="C438" s="91" t="s">
        <v>1778</v>
      </c>
      <c r="D438" s="93" t="s">
        <v>1742</v>
      </c>
      <c r="F438" s="92" t="s">
        <v>1741</v>
      </c>
      <c r="G438" s="91">
        <v>3082</v>
      </c>
    </row>
    <row r="439" spans="1:7" s="91" customFormat="1" x14ac:dyDescent="0.15">
      <c r="A439" s="91">
        <v>3100</v>
      </c>
      <c r="B439" s="92" t="s">
        <v>1779</v>
      </c>
      <c r="C439" s="91" t="s">
        <v>971</v>
      </c>
      <c r="D439" s="93" t="s">
        <v>1780</v>
      </c>
      <c r="F439" s="92" t="s">
        <v>1779</v>
      </c>
      <c r="G439" s="91">
        <v>3100</v>
      </c>
    </row>
    <row r="440" spans="1:7" s="91" customFormat="1" x14ac:dyDescent="0.15">
      <c r="A440" s="91">
        <v>3102</v>
      </c>
      <c r="B440" s="92" t="s">
        <v>1779</v>
      </c>
      <c r="C440" s="91" t="s">
        <v>1781</v>
      </c>
      <c r="D440" s="93" t="s">
        <v>1780</v>
      </c>
      <c r="F440" s="92" t="s">
        <v>1779</v>
      </c>
      <c r="G440" s="91">
        <v>3102</v>
      </c>
    </row>
    <row r="441" spans="1:7" s="91" customFormat="1" x14ac:dyDescent="0.15">
      <c r="A441" s="91">
        <v>3104</v>
      </c>
      <c r="B441" s="92" t="s">
        <v>1779</v>
      </c>
      <c r="C441" s="91" t="s">
        <v>1782</v>
      </c>
      <c r="D441" s="93" t="s">
        <v>1780</v>
      </c>
      <c r="F441" s="92" t="s">
        <v>1779</v>
      </c>
      <c r="G441" s="91">
        <v>3104</v>
      </c>
    </row>
    <row r="442" spans="1:7" s="91" customFormat="1" x14ac:dyDescent="0.15">
      <c r="A442" s="91">
        <v>3109</v>
      </c>
      <c r="B442" s="92" t="s">
        <v>1779</v>
      </c>
      <c r="C442" s="91" t="s">
        <v>1783</v>
      </c>
      <c r="D442" s="93" t="s">
        <v>1780</v>
      </c>
      <c r="F442" s="92" t="s">
        <v>1779</v>
      </c>
      <c r="G442" s="91">
        <v>3109</v>
      </c>
    </row>
    <row r="443" spans="1:7" s="91" customFormat="1" x14ac:dyDescent="0.15">
      <c r="A443" s="91">
        <v>3121</v>
      </c>
      <c r="B443" s="92" t="s">
        <v>1784</v>
      </c>
      <c r="D443" s="93" t="s">
        <v>1785</v>
      </c>
      <c r="F443" s="92" t="s">
        <v>1784</v>
      </c>
      <c r="G443" s="91">
        <v>3121</v>
      </c>
    </row>
    <row r="444" spans="1:7" s="91" customFormat="1" x14ac:dyDescent="0.15">
      <c r="A444" s="91">
        <v>3123</v>
      </c>
      <c r="B444" s="92" t="s">
        <v>1786</v>
      </c>
      <c r="D444" s="93" t="s">
        <v>1787</v>
      </c>
      <c r="F444" s="92" t="s">
        <v>1786</v>
      </c>
      <c r="G444" s="91">
        <v>3123</v>
      </c>
    </row>
    <row r="445" spans="1:7" s="91" customFormat="1" x14ac:dyDescent="0.15">
      <c r="A445" s="91">
        <v>3124</v>
      </c>
      <c r="B445" s="92" t="s">
        <v>1788</v>
      </c>
      <c r="D445" s="93" t="s">
        <v>1789</v>
      </c>
      <c r="F445" s="92" t="s">
        <v>1788</v>
      </c>
      <c r="G445" s="91">
        <v>3124</v>
      </c>
    </row>
    <row r="446" spans="1:7" s="91" customFormat="1" x14ac:dyDescent="0.15">
      <c r="A446" s="91">
        <v>3125</v>
      </c>
      <c r="B446" s="92" t="s">
        <v>1790</v>
      </c>
      <c r="D446" s="93" t="s">
        <v>1791</v>
      </c>
      <c r="F446" s="92" t="s">
        <v>1790</v>
      </c>
      <c r="G446" s="91">
        <v>3125</v>
      </c>
    </row>
    <row r="447" spans="1:7" s="91" customFormat="1" x14ac:dyDescent="0.15">
      <c r="A447" s="91">
        <v>3126</v>
      </c>
      <c r="B447" s="92" t="s">
        <v>1792</v>
      </c>
      <c r="D447" s="93" t="s">
        <v>1793</v>
      </c>
      <c r="F447" s="92" t="s">
        <v>1792</v>
      </c>
      <c r="G447" s="91">
        <v>3126</v>
      </c>
    </row>
    <row r="448" spans="1:7" s="91" customFormat="1" x14ac:dyDescent="0.15">
      <c r="A448" s="91">
        <v>3127</v>
      </c>
      <c r="B448" s="92" t="s">
        <v>1794</v>
      </c>
      <c r="D448" s="93" t="s">
        <v>1795</v>
      </c>
      <c r="F448" s="92" t="s">
        <v>1794</v>
      </c>
      <c r="G448" s="91">
        <v>3127</v>
      </c>
    </row>
    <row r="449" spans="1:7" s="91" customFormat="1" x14ac:dyDescent="0.15">
      <c r="A449" s="91">
        <v>3128</v>
      </c>
      <c r="B449" s="92" t="s">
        <v>1796</v>
      </c>
      <c r="D449" s="93" t="s">
        <v>1797</v>
      </c>
      <c r="F449" s="92" t="s">
        <v>1796</v>
      </c>
      <c r="G449" s="91">
        <v>3128</v>
      </c>
    </row>
    <row r="450" spans="1:7" s="91" customFormat="1" x14ac:dyDescent="0.15">
      <c r="A450" s="91">
        <v>3129</v>
      </c>
      <c r="B450" s="92" t="s">
        <v>1798</v>
      </c>
      <c r="D450" s="93" t="s">
        <v>1799</v>
      </c>
      <c r="F450" s="92" t="s">
        <v>1798</v>
      </c>
      <c r="G450" s="91">
        <v>3129</v>
      </c>
    </row>
    <row r="451" spans="1:7" s="91" customFormat="1" x14ac:dyDescent="0.15">
      <c r="A451" s="91">
        <v>3129</v>
      </c>
      <c r="B451" s="92" t="s">
        <v>1800</v>
      </c>
      <c r="D451" s="93" t="s">
        <v>1801</v>
      </c>
      <c r="F451" s="92" t="s">
        <v>1800</v>
      </c>
      <c r="G451" s="91">
        <v>3129</v>
      </c>
    </row>
    <row r="452" spans="1:7" s="91" customFormat="1" x14ac:dyDescent="0.15">
      <c r="A452" s="91">
        <v>3131</v>
      </c>
      <c r="B452" s="92" t="s">
        <v>1802</v>
      </c>
      <c r="D452" s="93" t="s">
        <v>1803</v>
      </c>
      <c r="F452" s="92" t="s">
        <v>1802</v>
      </c>
      <c r="G452" s="91">
        <v>3131</v>
      </c>
    </row>
    <row r="453" spans="1:7" s="91" customFormat="1" x14ac:dyDescent="0.15">
      <c r="A453" s="91">
        <v>3132</v>
      </c>
      <c r="B453" s="92" t="s">
        <v>1804</v>
      </c>
      <c r="D453" s="93" t="s">
        <v>1805</v>
      </c>
      <c r="F453" s="92" t="s">
        <v>1804</v>
      </c>
      <c r="G453" s="91">
        <v>3132</v>
      </c>
    </row>
    <row r="454" spans="1:7" s="91" customFormat="1" x14ac:dyDescent="0.15">
      <c r="A454" s="91">
        <v>3133</v>
      </c>
      <c r="B454" s="92" t="s">
        <v>1806</v>
      </c>
      <c r="D454" s="93" t="s">
        <v>1807</v>
      </c>
      <c r="F454" s="92" t="s">
        <v>1806</v>
      </c>
      <c r="G454" s="91">
        <v>3133</v>
      </c>
    </row>
    <row r="455" spans="1:7" s="91" customFormat="1" x14ac:dyDescent="0.15">
      <c r="A455" s="91">
        <v>3134</v>
      </c>
      <c r="B455" s="92" t="s">
        <v>1808</v>
      </c>
      <c r="D455" s="93" t="s">
        <v>1809</v>
      </c>
      <c r="F455" s="92" t="s">
        <v>1808</v>
      </c>
      <c r="G455" s="91">
        <v>3134</v>
      </c>
    </row>
    <row r="456" spans="1:7" s="91" customFormat="1" x14ac:dyDescent="0.15">
      <c r="A456" s="91">
        <v>3135</v>
      </c>
      <c r="B456" s="92" t="s">
        <v>1810</v>
      </c>
      <c r="D456" s="93" t="s">
        <v>1811</v>
      </c>
      <c r="F456" s="92" t="s">
        <v>1810</v>
      </c>
      <c r="G456" s="91">
        <v>3135</v>
      </c>
    </row>
    <row r="457" spans="1:7" s="91" customFormat="1" x14ac:dyDescent="0.15">
      <c r="A457" s="91">
        <v>3136</v>
      </c>
      <c r="B457" s="92" t="s">
        <v>1812</v>
      </c>
      <c r="D457" s="93" t="s">
        <v>1813</v>
      </c>
      <c r="F457" s="92" t="s">
        <v>1812</v>
      </c>
      <c r="G457" s="91">
        <v>3136</v>
      </c>
    </row>
    <row r="458" spans="1:7" s="91" customFormat="1" x14ac:dyDescent="0.15">
      <c r="A458" s="91">
        <v>3137</v>
      </c>
      <c r="B458" s="92" t="s">
        <v>1814</v>
      </c>
      <c r="D458" s="93" t="s">
        <v>1815</v>
      </c>
      <c r="F458" s="92" t="s">
        <v>1814</v>
      </c>
      <c r="G458" s="91">
        <v>3137</v>
      </c>
    </row>
    <row r="459" spans="1:7" s="91" customFormat="1" x14ac:dyDescent="0.15">
      <c r="A459" s="91">
        <v>3138</v>
      </c>
      <c r="B459" s="92" t="s">
        <v>1816</v>
      </c>
      <c r="D459" s="93" t="s">
        <v>1817</v>
      </c>
      <c r="F459" s="92" t="s">
        <v>1816</v>
      </c>
      <c r="G459" s="91">
        <v>3138</v>
      </c>
    </row>
    <row r="460" spans="1:7" s="91" customFormat="1" x14ac:dyDescent="0.15">
      <c r="A460" s="91">
        <v>3141</v>
      </c>
      <c r="B460" s="92" t="s">
        <v>1779</v>
      </c>
      <c r="C460" s="91" t="s">
        <v>1818</v>
      </c>
      <c r="D460" s="93" t="s">
        <v>1780</v>
      </c>
      <c r="F460" s="92" t="s">
        <v>1779</v>
      </c>
      <c r="G460" s="91">
        <v>3141</v>
      </c>
    </row>
    <row r="461" spans="1:7" s="91" customFormat="1" x14ac:dyDescent="0.15">
      <c r="A461" s="91">
        <v>3142</v>
      </c>
      <c r="B461" s="92" t="s">
        <v>1819</v>
      </c>
      <c r="D461" s="93" t="s">
        <v>1820</v>
      </c>
      <c r="F461" s="92" t="s">
        <v>1819</v>
      </c>
      <c r="G461" s="91">
        <v>3142</v>
      </c>
    </row>
    <row r="462" spans="1:7" s="91" customFormat="1" x14ac:dyDescent="0.15">
      <c r="A462" s="91">
        <v>3143</v>
      </c>
      <c r="B462" s="92" t="s">
        <v>1821</v>
      </c>
      <c r="D462" s="93" t="s">
        <v>1822</v>
      </c>
      <c r="F462" s="92" t="s">
        <v>1821</v>
      </c>
      <c r="G462" s="91">
        <v>3143</v>
      </c>
    </row>
    <row r="463" spans="1:7" s="91" customFormat="1" x14ac:dyDescent="0.15">
      <c r="A463" s="91">
        <v>3144</v>
      </c>
      <c r="B463" s="91" t="s">
        <v>1821</v>
      </c>
      <c r="C463" s="91" t="s">
        <v>1823</v>
      </c>
      <c r="D463" s="93" t="s">
        <v>1822</v>
      </c>
      <c r="F463" s="91" t="s">
        <v>1821</v>
      </c>
      <c r="G463" s="91">
        <v>3144</v>
      </c>
    </row>
    <row r="464" spans="1:7" s="91" customFormat="1" x14ac:dyDescent="0.15">
      <c r="A464" s="91">
        <v>3145</v>
      </c>
      <c r="B464" s="92" t="s">
        <v>1824</v>
      </c>
      <c r="C464" s="91" t="s">
        <v>1825</v>
      </c>
      <c r="D464" s="93" t="s">
        <v>1826</v>
      </c>
      <c r="F464" s="92" t="s">
        <v>1824</v>
      </c>
      <c r="G464" s="91">
        <v>3145</v>
      </c>
    </row>
    <row r="465" spans="1:7" s="91" customFormat="1" x14ac:dyDescent="0.15">
      <c r="A465" s="91">
        <v>3146</v>
      </c>
      <c r="B465" s="92" t="s">
        <v>1824</v>
      </c>
      <c r="C465" s="91" t="s">
        <v>1827</v>
      </c>
      <c r="D465" s="93" t="s">
        <v>1826</v>
      </c>
      <c r="F465" s="92" t="s">
        <v>1824</v>
      </c>
      <c r="G465" s="91">
        <v>3146</v>
      </c>
    </row>
    <row r="466" spans="1:7" s="91" customFormat="1" x14ac:dyDescent="0.15">
      <c r="A466" s="91">
        <v>3147</v>
      </c>
      <c r="B466" s="91" t="s">
        <v>1794</v>
      </c>
      <c r="C466" s="91" t="s">
        <v>1828</v>
      </c>
      <c r="D466" s="93" t="s">
        <v>1795</v>
      </c>
      <c r="F466" s="91" t="s">
        <v>1794</v>
      </c>
      <c r="G466" s="91">
        <v>3147</v>
      </c>
    </row>
    <row r="467" spans="1:7" s="91" customFormat="1" x14ac:dyDescent="0.15">
      <c r="A467" s="91">
        <v>3151</v>
      </c>
      <c r="B467" s="92" t="s">
        <v>1829</v>
      </c>
      <c r="C467" s="92"/>
      <c r="D467" s="93" t="s">
        <v>1830</v>
      </c>
      <c r="F467" s="92" t="s">
        <v>1829</v>
      </c>
      <c r="G467" s="91">
        <v>3151</v>
      </c>
    </row>
    <row r="468" spans="1:7" s="91" customFormat="1" x14ac:dyDescent="0.15">
      <c r="A468" s="91">
        <v>3152</v>
      </c>
      <c r="B468" s="92" t="s">
        <v>1831</v>
      </c>
      <c r="D468" s="93" t="s">
        <v>1832</v>
      </c>
      <c r="F468" s="92" t="s">
        <v>1831</v>
      </c>
      <c r="G468" s="91">
        <v>3152</v>
      </c>
    </row>
    <row r="469" spans="1:7" s="91" customFormat="1" x14ac:dyDescent="0.15">
      <c r="A469" s="91">
        <v>3153</v>
      </c>
      <c r="B469" s="92" t="s">
        <v>1833</v>
      </c>
      <c r="D469" s="93" t="s">
        <v>1834</v>
      </c>
      <c r="F469" s="92" t="s">
        <v>1833</v>
      </c>
      <c r="G469" s="91">
        <v>3153</v>
      </c>
    </row>
    <row r="470" spans="1:7" s="91" customFormat="1" x14ac:dyDescent="0.15">
      <c r="A470" s="91">
        <v>3154</v>
      </c>
      <c r="B470" s="92" t="s">
        <v>1835</v>
      </c>
      <c r="D470" s="93" t="s">
        <v>1836</v>
      </c>
      <c r="F470" s="92" t="s">
        <v>1835</v>
      </c>
      <c r="G470" s="91">
        <v>3154</v>
      </c>
    </row>
    <row r="471" spans="1:7" s="91" customFormat="1" x14ac:dyDescent="0.15">
      <c r="A471" s="91">
        <v>3155</v>
      </c>
      <c r="B471" s="92" t="s">
        <v>1837</v>
      </c>
      <c r="D471" s="93" t="s">
        <v>1838</v>
      </c>
      <c r="F471" s="92" t="s">
        <v>1837</v>
      </c>
      <c r="G471" s="91">
        <v>3155</v>
      </c>
    </row>
    <row r="472" spans="1:7" s="91" customFormat="1" x14ac:dyDescent="0.15">
      <c r="A472" s="91">
        <v>3161</v>
      </c>
      <c r="B472" s="92" t="s">
        <v>1839</v>
      </c>
      <c r="D472" s="93" t="s">
        <v>1840</v>
      </c>
      <c r="F472" s="92" t="s">
        <v>1839</v>
      </c>
      <c r="G472" s="91">
        <v>3161</v>
      </c>
    </row>
    <row r="473" spans="1:7" s="91" customFormat="1" x14ac:dyDescent="0.15">
      <c r="A473" s="91">
        <v>3162</v>
      </c>
      <c r="B473" s="92" t="s">
        <v>1841</v>
      </c>
      <c r="D473" s="93" t="s">
        <v>1842</v>
      </c>
      <c r="F473" s="92" t="s">
        <v>1841</v>
      </c>
      <c r="G473" s="91">
        <v>3162</v>
      </c>
    </row>
    <row r="474" spans="1:7" s="91" customFormat="1" x14ac:dyDescent="0.15">
      <c r="A474" s="91">
        <v>3163</v>
      </c>
      <c r="B474" s="92" t="s">
        <v>1843</v>
      </c>
      <c r="D474" s="93" t="s">
        <v>1844</v>
      </c>
      <c r="F474" s="92" t="s">
        <v>1843</v>
      </c>
      <c r="G474" s="91">
        <v>3163</v>
      </c>
    </row>
    <row r="475" spans="1:7" s="91" customFormat="1" x14ac:dyDescent="0.15">
      <c r="A475" s="91">
        <v>3163</v>
      </c>
      <c r="B475" s="92" t="s">
        <v>1845</v>
      </c>
      <c r="D475" s="93" t="s">
        <v>1846</v>
      </c>
      <c r="F475" s="92" t="s">
        <v>1845</v>
      </c>
      <c r="G475" s="91">
        <v>3163</v>
      </c>
    </row>
    <row r="476" spans="1:7" s="91" customFormat="1" x14ac:dyDescent="0.15">
      <c r="A476" s="91">
        <v>3165</v>
      </c>
      <c r="B476" s="92" t="s">
        <v>1847</v>
      </c>
      <c r="D476" s="93" t="s">
        <v>1848</v>
      </c>
      <c r="F476" s="92" t="s">
        <v>1847</v>
      </c>
      <c r="G476" s="91">
        <v>3165</v>
      </c>
    </row>
    <row r="477" spans="1:7" s="91" customFormat="1" x14ac:dyDescent="0.15">
      <c r="A477" s="91">
        <v>3170</v>
      </c>
      <c r="B477" s="92" t="s">
        <v>1849</v>
      </c>
      <c r="D477" s="93" t="s">
        <v>1850</v>
      </c>
      <c r="F477" s="92" t="s">
        <v>1849</v>
      </c>
      <c r="G477" s="91">
        <v>3170</v>
      </c>
    </row>
    <row r="478" spans="1:7" s="91" customFormat="1" x14ac:dyDescent="0.15">
      <c r="A478" s="91">
        <v>3175</v>
      </c>
      <c r="B478" s="92" t="s">
        <v>1851</v>
      </c>
      <c r="D478" s="93" t="s">
        <v>1852</v>
      </c>
      <c r="F478" s="92" t="s">
        <v>1851</v>
      </c>
      <c r="G478" s="91">
        <v>3175</v>
      </c>
    </row>
    <row r="479" spans="1:7" s="91" customFormat="1" x14ac:dyDescent="0.15">
      <c r="A479" s="91">
        <v>3176</v>
      </c>
      <c r="B479" s="92" t="s">
        <v>1853</v>
      </c>
      <c r="D479" s="93" t="s">
        <v>1854</v>
      </c>
      <c r="F479" s="92" t="s">
        <v>1853</v>
      </c>
      <c r="G479" s="91">
        <v>3176</v>
      </c>
    </row>
    <row r="480" spans="1:7" s="91" customFormat="1" x14ac:dyDescent="0.15">
      <c r="A480" s="91">
        <v>3177</v>
      </c>
      <c r="B480" s="92" t="s">
        <v>1855</v>
      </c>
      <c r="D480" s="93" t="s">
        <v>1856</v>
      </c>
      <c r="F480" s="92" t="s">
        <v>1855</v>
      </c>
      <c r="G480" s="91">
        <v>3177</v>
      </c>
    </row>
    <row r="481" spans="1:7" s="91" customFormat="1" x14ac:dyDescent="0.15">
      <c r="A481" s="91">
        <v>3178</v>
      </c>
      <c r="B481" s="92" t="s">
        <v>1857</v>
      </c>
      <c r="D481" s="93" t="s">
        <v>1858</v>
      </c>
      <c r="F481" s="92" t="s">
        <v>1857</v>
      </c>
      <c r="G481" s="91">
        <v>3178</v>
      </c>
    </row>
    <row r="482" spans="1:7" s="91" customFormat="1" x14ac:dyDescent="0.15">
      <c r="A482" s="91">
        <v>3179</v>
      </c>
      <c r="B482" s="92" t="s">
        <v>1859</v>
      </c>
      <c r="D482" s="93" t="s">
        <v>1860</v>
      </c>
      <c r="F482" s="92" t="s">
        <v>1859</v>
      </c>
      <c r="G482" s="91">
        <v>3179</v>
      </c>
    </row>
    <row r="483" spans="1:7" s="91" customFormat="1" x14ac:dyDescent="0.15">
      <c r="A483" s="91">
        <v>3181</v>
      </c>
      <c r="B483" s="92" t="s">
        <v>1861</v>
      </c>
      <c r="D483" s="93" t="s">
        <v>1862</v>
      </c>
      <c r="F483" s="92" t="s">
        <v>1861</v>
      </c>
      <c r="G483" s="91">
        <v>3181</v>
      </c>
    </row>
    <row r="484" spans="1:7" s="91" customFormat="1" x14ac:dyDescent="0.15">
      <c r="A484" s="91">
        <v>3182</v>
      </c>
      <c r="B484" s="92" t="s">
        <v>1863</v>
      </c>
      <c r="D484" s="93" t="s">
        <v>1864</v>
      </c>
      <c r="F484" s="92" t="s">
        <v>1863</v>
      </c>
      <c r="G484" s="91">
        <v>3182</v>
      </c>
    </row>
    <row r="485" spans="1:7" s="91" customFormat="1" x14ac:dyDescent="0.15">
      <c r="A485" s="91">
        <v>3183</v>
      </c>
      <c r="B485" s="92" t="s">
        <v>1865</v>
      </c>
      <c r="D485" s="93" t="s">
        <v>1866</v>
      </c>
      <c r="F485" s="92" t="s">
        <v>1865</v>
      </c>
      <c r="G485" s="91">
        <v>3183</v>
      </c>
    </row>
    <row r="486" spans="1:7" s="91" customFormat="1" x14ac:dyDescent="0.15">
      <c r="A486" s="91">
        <v>3184</v>
      </c>
      <c r="B486" s="92" t="s">
        <v>1867</v>
      </c>
      <c r="D486" s="93" t="s">
        <v>1868</v>
      </c>
      <c r="F486" s="92" t="s">
        <v>1867</v>
      </c>
      <c r="G486" s="91">
        <v>3184</v>
      </c>
    </row>
    <row r="487" spans="1:7" s="91" customFormat="1" x14ac:dyDescent="0.15">
      <c r="A487" s="91">
        <v>3185</v>
      </c>
      <c r="B487" s="92" t="s">
        <v>1869</v>
      </c>
      <c r="D487" s="93" t="s">
        <v>1870</v>
      </c>
      <c r="F487" s="92" t="s">
        <v>1869</v>
      </c>
      <c r="G487" s="91">
        <v>3185</v>
      </c>
    </row>
    <row r="488" spans="1:7" s="91" customFormat="1" x14ac:dyDescent="0.15">
      <c r="A488" s="91">
        <v>3186</v>
      </c>
      <c r="B488" s="92" t="s">
        <v>1871</v>
      </c>
      <c r="D488" s="93" t="s">
        <v>1872</v>
      </c>
      <c r="F488" s="92" t="s">
        <v>1871</v>
      </c>
      <c r="G488" s="91">
        <v>3186</v>
      </c>
    </row>
    <row r="489" spans="1:7" s="91" customFormat="1" x14ac:dyDescent="0.15">
      <c r="A489" s="91">
        <v>3187</v>
      </c>
      <c r="B489" s="92" t="s">
        <v>1873</v>
      </c>
      <c r="D489" s="93" t="s">
        <v>1874</v>
      </c>
      <c r="F489" s="92" t="s">
        <v>1873</v>
      </c>
      <c r="G489" s="91">
        <v>3187</v>
      </c>
    </row>
    <row r="490" spans="1:7" s="91" customFormat="1" x14ac:dyDescent="0.15">
      <c r="A490" s="91">
        <v>3188</v>
      </c>
      <c r="B490" s="92" t="s">
        <v>1875</v>
      </c>
      <c r="D490" s="93" t="s">
        <v>1876</v>
      </c>
      <c r="F490" s="92" t="s">
        <v>1875</v>
      </c>
      <c r="G490" s="91">
        <v>3188</v>
      </c>
    </row>
    <row r="491" spans="1:7" s="91" customFormat="1" x14ac:dyDescent="0.15">
      <c r="A491" s="91">
        <v>3200</v>
      </c>
      <c r="B491" s="92" t="s">
        <v>1877</v>
      </c>
      <c r="D491" s="93" t="s">
        <v>1878</v>
      </c>
      <c r="F491" s="92" t="s">
        <v>1877</v>
      </c>
      <c r="G491" s="91">
        <v>3200</v>
      </c>
    </row>
    <row r="492" spans="1:7" s="91" customFormat="1" x14ac:dyDescent="0.15">
      <c r="A492" s="91">
        <v>3211</v>
      </c>
      <c r="B492" s="92" t="s">
        <v>1879</v>
      </c>
      <c r="D492" s="93" t="s">
        <v>1880</v>
      </c>
      <c r="F492" s="92" t="s">
        <v>1879</v>
      </c>
      <c r="G492" s="91">
        <v>3211</v>
      </c>
    </row>
    <row r="493" spans="1:7" s="91" customFormat="1" x14ac:dyDescent="0.15">
      <c r="A493" s="91">
        <v>3212</v>
      </c>
      <c r="B493" s="92" t="s">
        <v>1881</v>
      </c>
      <c r="D493" s="93" t="s">
        <v>1882</v>
      </c>
      <c r="F493" s="92" t="s">
        <v>1881</v>
      </c>
      <c r="G493" s="91">
        <v>3212</v>
      </c>
    </row>
    <row r="494" spans="1:7" s="91" customFormat="1" x14ac:dyDescent="0.15">
      <c r="A494" s="91">
        <v>3213</v>
      </c>
      <c r="B494" s="92" t="s">
        <v>1883</v>
      </c>
      <c r="D494" s="93" t="s">
        <v>1884</v>
      </c>
      <c r="F494" s="92" t="s">
        <v>1883</v>
      </c>
      <c r="G494" s="91">
        <v>3213</v>
      </c>
    </row>
    <row r="495" spans="1:7" s="91" customFormat="1" x14ac:dyDescent="0.15">
      <c r="A495" s="91">
        <v>3214</v>
      </c>
      <c r="B495" s="92" t="s">
        <v>1885</v>
      </c>
      <c r="D495" s="93" t="s">
        <v>1886</v>
      </c>
      <c r="F495" s="92" t="s">
        <v>1885</v>
      </c>
      <c r="G495" s="91">
        <v>3214</v>
      </c>
    </row>
    <row r="496" spans="1:7" s="91" customFormat="1" x14ac:dyDescent="0.15">
      <c r="A496" s="91">
        <v>3221</v>
      </c>
      <c r="B496" s="91" t="s">
        <v>1877</v>
      </c>
      <c r="C496" s="91" t="s">
        <v>1887</v>
      </c>
      <c r="D496" s="93" t="s">
        <v>1878</v>
      </c>
      <c r="F496" s="91" t="s">
        <v>1877</v>
      </c>
      <c r="G496" s="91">
        <v>3221</v>
      </c>
    </row>
    <row r="497" spans="1:7" s="91" customFormat="1" x14ac:dyDescent="0.15">
      <c r="A497" s="91">
        <v>3231</v>
      </c>
      <c r="B497" s="92" t="s">
        <v>1888</v>
      </c>
      <c r="D497" s="93" t="s">
        <v>1889</v>
      </c>
      <c r="F497" s="92" t="s">
        <v>1888</v>
      </c>
      <c r="G497" s="91">
        <v>3231</v>
      </c>
    </row>
    <row r="498" spans="1:7" s="91" customFormat="1" x14ac:dyDescent="0.15">
      <c r="A498" s="91">
        <v>3232</v>
      </c>
      <c r="B498" s="91" t="s">
        <v>1890</v>
      </c>
      <c r="C498" s="91" t="s">
        <v>1877</v>
      </c>
      <c r="D498" s="93" t="s">
        <v>1878</v>
      </c>
      <c r="F498" s="91" t="s">
        <v>1877</v>
      </c>
      <c r="G498" s="91">
        <v>3232</v>
      </c>
    </row>
    <row r="499" spans="1:7" s="91" customFormat="1" x14ac:dyDescent="0.15">
      <c r="A499" s="91">
        <v>3233</v>
      </c>
      <c r="B499" s="91" t="s">
        <v>1877</v>
      </c>
      <c r="C499" s="91" t="s">
        <v>1891</v>
      </c>
      <c r="D499" s="93" t="s">
        <v>1878</v>
      </c>
      <c r="F499" s="91" t="s">
        <v>1877</v>
      </c>
      <c r="G499" s="91">
        <v>3233</v>
      </c>
    </row>
    <row r="500" spans="1:7" s="91" customFormat="1" x14ac:dyDescent="0.15">
      <c r="A500" s="91">
        <v>3234</v>
      </c>
      <c r="B500" s="91" t="s">
        <v>1892</v>
      </c>
      <c r="C500" s="91" t="s">
        <v>1893</v>
      </c>
      <c r="D500" s="93" t="s">
        <v>1894</v>
      </c>
      <c r="F500" s="91" t="s">
        <v>1892</v>
      </c>
      <c r="G500" s="91">
        <v>3234</v>
      </c>
    </row>
    <row r="501" spans="1:7" s="91" customFormat="1" x14ac:dyDescent="0.15">
      <c r="A501" s="91">
        <v>3235</v>
      </c>
      <c r="B501" s="92" t="s">
        <v>1892</v>
      </c>
      <c r="D501" s="93" t="s">
        <v>1894</v>
      </c>
      <c r="F501" s="92" t="s">
        <v>1892</v>
      </c>
      <c r="G501" s="91">
        <v>3235</v>
      </c>
    </row>
    <row r="502" spans="1:7" s="91" customFormat="1" x14ac:dyDescent="0.15">
      <c r="A502" s="91">
        <v>3240</v>
      </c>
      <c r="B502" s="92" t="s">
        <v>1895</v>
      </c>
      <c r="D502" s="93" t="s">
        <v>1896</v>
      </c>
      <c r="F502" s="92" t="s">
        <v>1895</v>
      </c>
      <c r="G502" s="91">
        <v>3240</v>
      </c>
    </row>
    <row r="503" spans="1:7" s="91" customFormat="1" x14ac:dyDescent="0.15">
      <c r="A503" s="91">
        <v>3242</v>
      </c>
      <c r="B503" s="92" t="s">
        <v>1897</v>
      </c>
      <c r="D503" s="93" t="s">
        <v>1898</v>
      </c>
      <c r="F503" s="92" t="s">
        <v>1897</v>
      </c>
      <c r="G503" s="91">
        <v>3242</v>
      </c>
    </row>
    <row r="504" spans="1:7" s="91" customFormat="1" x14ac:dyDescent="0.15">
      <c r="A504" s="91">
        <v>3243</v>
      </c>
      <c r="B504" s="92" t="s">
        <v>1899</v>
      </c>
      <c r="D504" s="93" t="s">
        <v>1900</v>
      </c>
      <c r="F504" s="92" t="s">
        <v>1899</v>
      </c>
      <c r="G504" s="91">
        <v>3243</v>
      </c>
    </row>
    <row r="505" spans="1:7" s="91" customFormat="1" x14ac:dyDescent="0.15">
      <c r="A505" s="91">
        <v>3244</v>
      </c>
      <c r="B505" s="91" t="s">
        <v>1895</v>
      </c>
      <c r="C505" s="91" t="s">
        <v>1901</v>
      </c>
      <c r="D505" s="93" t="s">
        <v>1896</v>
      </c>
      <c r="F505" s="91" t="s">
        <v>1895</v>
      </c>
      <c r="G505" s="91">
        <v>3244</v>
      </c>
    </row>
    <row r="506" spans="1:7" s="91" customFormat="1" x14ac:dyDescent="0.15">
      <c r="A506" s="91">
        <v>3245</v>
      </c>
      <c r="B506" s="92" t="s">
        <v>1902</v>
      </c>
      <c r="D506" s="93" t="s">
        <v>1903</v>
      </c>
      <c r="F506" s="92" t="s">
        <v>1902</v>
      </c>
      <c r="G506" s="91">
        <v>3245</v>
      </c>
    </row>
    <row r="507" spans="1:7" s="91" customFormat="1" x14ac:dyDescent="0.15">
      <c r="A507" s="91">
        <v>3246</v>
      </c>
      <c r="B507" s="92" t="s">
        <v>1904</v>
      </c>
      <c r="D507" s="93" t="s">
        <v>1905</v>
      </c>
      <c r="F507" s="92" t="s">
        <v>1904</v>
      </c>
      <c r="G507" s="91">
        <v>3246</v>
      </c>
    </row>
    <row r="508" spans="1:7" s="91" customFormat="1" x14ac:dyDescent="0.15">
      <c r="A508" s="91">
        <v>3247</v>
      </c>
      <c r="B508" s="92" t="s">
        <v>1906</v>
      </c>
      <c r="D508" s="93" t="s">
        <v>1907</v>
      </c>
      <c r="F508" s="92" t="s">
        <v>1906</v>
      </c>
      <c r="G508" s="91">
        <v>3247</v>
      </c>
    </row>
    <row r="509" spans="1:7" s="91" customFormat="1" x14ac:dyDescent="0.15">
      <c r="A509" s="91">
        <v>3248</v>
      </c>
      <c r="B509" s="92" t="s">
        <v>1908</v>
      </c>
      <c r="D509" s="93" t="s">
        <v>1909</v>
      </c>
      <c r="F509" s="92" t="s">
        <v>1908</v>
      </c>
      <c r="G509" s="91">
        <v>3248</v>
      </c>
    </row>
    <row r="510" spans="1:7" s="91" customFormat="1" x14ac:dyDescent="0.15">
      <c r="A510" s="91">
        <v>3250</v>
      </c>
      <c r="B510" s="92" t="s">
        <v>1910</v>
      </c>
      <c r="D510" s="93" t="s">
        <v>1911</v>
      </c>
      <c r="F510" s="92" t="s">
        <v>1910</v>
      </c>
      <c r="G510" s="91">
        <v>3250</v>
      </c>
    </row>
    <row r="511" spans="1:7" s="91" customFormat="1" x14ac:dyDescent="0.15">
      <c r="A511" s="91">
        <v>3252</v>
      </c>
      <c r="B511" s="92" t="s">
        <v>1912</v>
      </c>
      <c r="D511" s="93" t="s">
        <v>1913</v>
      </c>
      <c r="F511" s="92" t="s">
        <v>1912</v>
      </c>
      <c r="G511" s="91">
        <v>3252</v>
      </c>
    </row>
    <row r="512" spans="1:7" s="91" customFormat="1" x14ac:dyDescent="0.15">
      <c r="A512" s="91">
        <v>3253</v>
      </c>
      <c r="B512" s="92" t="s">
        <v>1914</v>
      </c>
      <c r="D512" s="93" t="s">
        <v>1915</v>
      </c>
      <c r="F512" s="92" t="s">
        <v>1914</v>
      </c>
      <c r="G512" s="91">
        <v>3253</v>
      </c>
    </row>
    <row r="513" spans="1:7" s="91" customFormat="1" x14ac:dyDescent="0.15">
      <c r="A513" s="91">
        <v>3254</v>
      </c>
      <c r="B513" s="92" t="s">
        <v>1916</v>
      </c>
      <c r="D513" s="93" t="s">
        <v>1917</v>
      </c>
      <c r="F513" s="92" t="s">
        <v>1916</v>
      </c>
      <c r="G513" s="91">
        <v>3254</v>
      </c>
    </row>
    <row r="514" spans="1:7" s="91" customFormat="1" x14ac:dyDescent="0.15">
      <c r="A514" s="91">
        <v>3255</v>
      </c>
      <c r="B514" s="92" t="s">
        <v>1918</v>
      </c>
      <c r="D514" s="93" t="s">
        <v>1919</v>
      </c>
      <c r="F514" s="92" t="s">
        <v>1918</v>
      </c>
      <c r="G514" s="91">
        <v>3255</v>
      </c>
    </row>
    <row r="515" spans="1:7" s="91" customFormat="1" x14ac:dyDescent="0.15">
      <c r="A515" s="91">
        <v>3256</v>
      </c>
      <c r="B515" s="92" t="s">
        <v>1920</v>
      </c>
      <c r="D515" s="93" t="s">
        <v>1921</v>
      </c>
      <c r="F515" s="92" t="s">
        <v>1920</v>
      </c>
      <c r="G515" s="91">
        <v>3256</v>
      </c>
    </row>
    <row r="516" spans="1:7" s="91" customFormat="1" x14ac:dyDescent="0.15">
      <c r="A516" s="91">
        <v>3257</v>
      </c>
      <c r="B516" s="92" t="s">
        <v>1922</v>
      </c>
      <c r="D516" s="93" t="s">
        <v>1923</v>
      </c>
      <c r="F516" s="92" t="s">
        <v>1922</v>
      </c>
      <c r="G516" s="91">
        <v>3257</v>
      </c>
    </row>
    <row r="517" spans="1:7" s="91" customFormat="1" x14ac:dyDescent="0.15">
      <c r="A517" s="91">
        <v>3258</v>
      </c>
      <c r="B517" s="92" t="s">
        <v>1924</v>
      </c>
      <c r="D517" s="93" t="s">
        <v>1925</v>
      </c>
      <c r="F517" s="92" t="s">
        <v>1924</v>
      </c>
      <c r="G517" s="91">
        <v>3258</v>
      </c>
    </row>
    <row r="518" spans="1:7" s="91" customFormat="1" x14ac:dyDescent="0.15">
      <c r="A518" s="91">
        <v>3259</v>
      </c>
      <c r="B518" s="92" t="s">
        <v>1926</v>
      </c>
      <c r="D518" s="93" t="s">
        <v>1927</v>
      </c>
      <c r="F518" s="92" t="s">
        <v>1926</v>
      </c>
      <c r="G518" s="91">
        <v>3259</v>
      </c>
    </row>
    <row r="519" spans="1:7" s="91" customFormat="1" x14ac:dyDescent="0.15">
      <c r="A519" s="91">
        <v>3261</v>
      </c>
      <c r="B519" s="92" t="s">
        <v>1928</v>
      </c>
      <c r="D519" s="93" t="s">
        <v>1929</v>
      </c>
      <c r="F519" s="92" t="s">
        <v>1928</v>
      </c>
      <c r="G519" s="91">
        <v>3261</v>
      </c>
    </row>
    <row r="520" spans="1:7" s="91" customFormat="1" x14ac:dyDescent="0.15">
      <c r="A520" s="91">
        <v>3261</v>
      </c>
      <c r="B520" s="92" t="s">
        <v>1930</v>
      </c>
      <c r="D520" s="93" t="s">
        <v>1931</v>
      </c>
      <c r="F520" s="92" t="s">
        <v>1930</v>
      </c>
      <c r="G520" s="91">
        <v>3261</v>
      </c>
    </row>
    <row r="521" spans="1:7" s="91" customFormat="1" x14ac:dyDescent="0.15">
      <c r="A521" s="91">
        <v>3262</v>
      </c>
      <c r="B521" s="92" t="s">
        <v>1932</v>
      </c>
      <c r="D521" s="93" t="s">
        <v>1933</v>
      </c>
      <c r="F521" s="92" t="s">
        <v>1932</v>
      </c>
      <c r="G521" s="91">
        <v>3262</v>
      </c>
    </row>
    <row r="522" spans="1:7" s="91" customFormat="1" x14ac:dyDescent="0.15">
      <c r="A522" s="91">
        <v>3263</v>
      </c>
      <c r="B522" s="92" t="s">
        <v>1934</v>
      </c>
      <c r="D522" s="93" t="s">
        <v>1935</v>
      </c>
      <c r="F522" s="92" t="s">
        <v>1934</v>
      </c>
      <c r="G522" s="91">
        <v>3263</v>
      </c>
    </row>
    <row r="523" spans="1:7" s="91" customFormat="1" x14ac:dyDescent="0.15">
      <c r="A523" s="91">
        <v>3264</v>
      </c>
      <c r="B523" s="92" t="s">
        <v>1936</v>
      </c>
      <c r="D523" s="93" t="s">
        <v>1937</v>
      </c>
      <c r="F523" s="92" t="s">
        <v>1936</v>
      </c>
      <c r="G523" s="91">
        <v>3264</v>
      </c>
    </row>
    <row r="524" spans="1:7" s="91" customFormat="1" x14ac:dyDescent="0.15">
      <c r="A524" s="91">
        <v>3265</v>
      </c>
      <c r="B524" s="92" t="s">
        <v>1938</v>
      </c>
      <c r="D524" s="93" t="s">
        <v>1939</v>
      </c>
      <c r="F524" s="92" t="s">
        <v>1938</v>
      </c>
      <c r="G524" s="91">
        <v>3265</v>
      </c>
    </row>
    <row r="525" spans="1:7" s="91" customFormat="1" x14ac:dyDescent="0.15">
      <c r="A525" s="91">
        <v>3271</v>
      </c>
      <c r="B525" s="92" t="s">
        <v>1940</v>
      </c>
      <c r="D525" s="93" t="s">
        <v>1941</v>
      </c>
      <c r="F525" s="92" t="s">
        <v>1940</v>
      </c>
      <c r="G525" s="91">
        <v>3271</v>
      </c>
    </row>
    <row r="526" spans="1:7" s="91" customFormat="1" x14ac:dyDescent="0.15">
      <c r="A526" s="91">
        <v>3272</v>
      </c>
      <c r="B526" s="92" t="s">
        <v>1940</v>
      </c>
      <c r="C526" s="91" t="s">
        <v>1942</v>
      </c>
      <c r="D526" s="93" t="s">
        <v>1941</v>
      </c>
      <c r="F526" s="92" t="s">
        <v>1940</v>
      </c>
      <c r="G526" s="91">
        <v>3272</v>
      </c>
    </row>
    <row r="527" spans="1:7" s="91" customFormat="1" x14ac:dyDescent="0.15">
      <c r="A527" s="91">
        <v>3273</v>
      </c>
      <c r="B527" s="92" t="s">
        <v>1943</v>
      </c>
      <c r="D527" s="93" t="s">
        <v>1944</v>
      </c>
      <c r="F527" s="92" t="s">
        <v>1943</v>
      </c>
      <c r="G527" s="91">
        <v>3273</v>
      </c>
    </row>
    <row r="528" spans="1:7" s="91" customFormat="1" x14ac:dyDescent="0.15">
      <c r="A528" s="91">
        <v>3274</v>
      </c>
      <c r="B528" s="92" t="s">
        <v>1945</v>
      </c>
      <c r="D528" s="93" t="s">
        <v>1946</v>
      </c>
      <c r="F528" s="92" t="s">
        <v>1945</v>
      </c>
      <c r="G528" s="91">
        <v>3274</v>
      </c>
    </row>
    <row r="529" spans="1:7" s="91" customFormat="1" x14ac:dyDescent="0.15">
      <c r="A529" s="91">
        <v>3275</v>
      </c>
      <c r="B529" s="92" t="s">
        <v>1947</v>
      </c>
      <c r="D529" s="93" t="s">
        <v>1948</v>
      </c>
      <c r="F529" s="92" t="s">
        <v>1947</v>
      </c>
      <c r="G529" s="91">
        <v>3275</v>
      </c>
    </row>
    <row r="530" spans="1:7" s="91" customFormat="1" x14ac:dyDescent="0.15">
      <c r="A530" s="91">
        <v>3281</v>
      </c>
      <c r="B530" s="92" t="s">
        <v>1949</v>
      </c>
      <c r="D530" s="93" t="s">
        <v>1950</v>
      </c>
      <c r="F530" s="92" t="s">
        <v>1949</v>
      </c>
      <c r="G530" s="91">
        <v>3281</v>
      </c>
    </row>
    <row r="531" spans="1:7" s="91" customFormat="1" x14ac:dyDescent="0.15">
      <c r="A531" s="91">
        <v>3282</v>
      </c>
      <c r="B531" s="92" t="s">
        <v>1951</v>
      </c>
      <c r="D531" s="93" t="s">
        <v>1952</v>
      </c>
      <c r="F531" s="92" t="s">
        <v>1951</v>
      </c>
      <c r="G531" s="91">
        <v>3282</v>
      </c>
    </row>
    <row r="532" spans="1:7" s="91" customFormat="1" x14ac:dyDescent="0.15">
      <c r="A532" s="91">
        <v>3283</v>
      </c>
      <c r="B532" s="92" t="s">
        <v>1953</v>
      </c>
      <c r="D532" s="93" t="s">
        <v>1954</v>
      </c>
      <c r="F532" s="92" t="s">
        <v>1953</v>
      </c>
      <c r="G532" s="91">
        <v>3283</v>
      </c>
    </row>
    <row r="533" spans="1:7" s="91" customFormat="1" x14ac:dyDescent="0.15">
      <c r="A533" s="91">
        <v>3284</v>
      </c>
      <c r="B533" s="92" t="s">
        <v>1955</v>
      </c>
      <c r="D533" s="93" t="s">
        <v>1956</v>
      </c>
      <c r="F533" s="92" t="s">
        <v>1955</v>
      </c>
      <c r="G533" s="91">
        <v>3284</v>
      </c>
    </row>
    <row r="534" spans="1:7" s="91" customFormat="1" x14ac:dyDescent="0.15">
      <c r="A534" s="91">
        <v>3291</v>
      </c>
      <c r="B534" s="92" t="s">
        <v>1957</v>
      </c>
      <c r="D534" s="93" t="s">
        <v>1958</v>
      </c>
      <c r="F534" s="92" t="s">
        <v>1957</v>
      </c>
      <c r="G534" s="91">
        <v>3291</v>
      </c>
    </row>
    <row r="535" spans="1:7" s="91" customFormat="1" x14ac:dyDescent="0.15">
      <c r="A535" s="91">
        <v>3292</v>
      </c>
      <c r="B535" s="92" t="s">
        <v>1959</v>
      </c>
      <c r="D535" s="93" t="s">
        <v>1960</v>
      </c>
      <c r="F535" s="92" t="s">
        <v>1959</v>
      </c>
      <c r="G535" s="91">
        <v>3292</v>
      </c>
    </row>
    <row r="536" spans="1:7" s="91" customFormat="1" x14ac:dyDescent="0.15">
      <c r="A536" s="91">
        <v>3293</v>
      </c>
      <c r="B536" s="92" t="s">
        <v>1961</v>
      </c>
      <c r="D536" s="93" t="s">
        <v>1962</v>
      </c>
      <c r="F536" s="92" t="s">
        <v>1961</v>
      </c>
      <c r="G536" s="91">
        <v>3293</v>
      </c>
    </row>
    <row r="537" spans="1:7" s="91" customFormat="1" x14ac:dyDescent="0.15">
      <c r="A537" s="91">
        <v>3294</v>
      </c>
      <c r="B537" s="92" t="s">
        <v>1963</v>
      </c>
      <c r="D537" s="93" t="s">
        <v>1964</v>
      </c>
      <c r="F537" s="92" t="s">
        <v>1963</v>
      </c>
      <c r="G537" s="91">
        <v>3294</v>
      </c>
    </row>
    <row r="538" spans="1:7" s="91" customFormat="1" x14ac:dyDescent="0.15">
      <c r="A538" s="91">
        <v>3295</v>
      </c>
      <c r="B538" s="92" t="s">
        <v>1965</v>
      </c>
      <c r="D538" s="93" t="s">
        <v>1966</v>
      </c>
      <c r="F538" s="92" t="s">
        <v>1965</v>
      </c>
      <c r="G538" s="91">
        <v>3295</v>
      </c>
    </row>
    <row r="539" spans="1:7" s="91" customFormat="1" x14ac:dyDescent="0.15">
      <c r="A539" s="91">
        <v>3296</v>
      </c>
      <c r="B539" s="92" t="s">
        <v>1967</v>
      </c>
      <c r="D539" s="93" t="s">
        <v>1968</v>
      </c>
      <c r="F539" s="92" t="s">
        <v>1967</v>
      </c>
      <c r="G539" s="91">
        <v>3296</v>
      </c>
    </row>
    <row r="540" spans="1:7" s="91" customFormat="1" x14ac:dyDescent="0.15">
      <c r="A540" s="91">
        <v>3300</v>
      </c>
      <c r="B540" s="92" t="s">
        <v>1969</v>
      </c>
      <c r="D540" s="93" t="s">
        <v>1970</v>
      </c>
      <c r="F540" s="92" t="s">
        <v>1969</v>
      </c>
      <c r="G540" s="91">
        <v>3300</v>
      </c>
    </row>
    <row r="541" spans="1:7" s="91" customFormat="1" x14ac:dyDescent="0.15">
      <c r="A541" s="91">
        <v>3304</v>
      </c>
      <c r="B541" s="91" t="s">
        <v>1969</v>
      </c>
      <c r="C541" s="91" t="s">
        <v>1971</v>
      </c>
      <c r="D541" s="93" t="s">
        <v>1970</v>
      </c>
      <c r="F541" s="91" t="s">
        <v>1969</v>
      </c>
      <c r="G541" s="91">
        <v>3304</v>
      </c>
    </row>
    <row r="542" spans="1:7" s="91" customFormat="1" x14ac:dyDescent="0.15">
      <c r="A542" s="91">
        <v>3321</v>
      </c>
      <c r="B542" s="92" t="s">
        <v>1972</v>
      </c>
      <c r="D542" s="93" t="s">
        <v>1973</v>
      </c>
      <c r="F542" s="92" t="s">
        <v>1972</v>
      </c>
      <c r="G542" s="91">
        <v>3321</v>
      </c>
    </row>
    <row r="543" spans="1:7" s="91" customFormat="1" x14ac:dyDescent="0.15">
      <c r="A543" s="91">
        <v>3322</v>
      </c>
      <c r="B543" s="92" t="s">
        <v>1974</v>
      </c>
      <c r="D543" s="93" t="s">
        <v>1975</v>
      </c>
      <c r="F543" s="92" t="s">
        <v>1974</v>
      </c>
      <c r="G543" s="91">
        <v>3322</v>
      </c>
    </row>
    <row r="544" spans="1:7" s="91" customFormat="1" x14ac:dyDescent="0.15">
      <c r="A544" s="91">
        <v>3323</v>
      </c>
      <c r="B544" s="92" t="s">
        <v>1976</v>
      </c>
      <c r="D544" s="93" t="s">
        <v>1977</v>
      </c>
      <c r="F544" s="92" t="s">
        <v>1976</v>
      </c>
      <c r="G544" s="91">
        <v>3323</v>
      </c>
    </row>
    <row r="545" spans="1:7" s="91" customFormat="1" x14ac:dyDescent="0.15">
      <c r="A545" s="91">
        <v>3324</v>
      </c>
      <c r="B545" s="92" t="s">
        <v>1978</v>
      </c>
      <c r="D545" s="93" t="s">
        <v>1979</v>
      </c>
      <c r="F545" s="92" t="s">
        <v>1978</v>
      </c>
      <c r="G545" s="91">
        <v>3324</v>
      </c>
    </row>
    <row r="546" spans="1:7" s="91" customFormat="1" x14ac:dyDescent="0.15">
      <c r="A546" s="91">
        <v>3325</v>
      </c>
      <c r="B546" s="92" t="s">
        <v>1980</v>
      </c>
      <c r="D546" s="93" t="s">
        <v>1981</v>
      </c>
      <c r="F546" s="92" t="s">
        <v>1980</v>
      </c>
      <c r="G546" s="91">
        <v>3325</v>
      </c>
    </row>
    <row r="547" spans="1:7" s="91" customFormat="1" x14ac:dyDescent="0.15">
      <c r="A547" s="91">
        <v>3326</v>
      </c>
      <c r="B547" s="92" t="s">
        <v>1982</v>
      </c>
      <c r="D547" s="93" t="s">
        <v>1983</v>
      </c>
      <c r="F547" s="92" t="s">
        <v>1982</v>
      </c>
      <c r="G547" s="91">
        <v>3326</v>
      </c>
    </row>
    <row r="548" spans="1:7" s="91" customFormat="1" x14ac:dyDescent="0.15">
      <c r="A548" s="91">
        <v>3327</v>
      </c>
      <c r="B548" s="92" t="s">
        <v>1984</v>
      </c>
      <c r="D548" s="93" t="s">
        <v>1985</v>
      </c>
      <c r="F548" s="92" t="s">
        <v>1984</v>
      </c>
      <c r="G548" s="91">
        <v>3327</v>
      </c>
    </row>
    <row r="549" spans="1:7" s="91" customFormat="1" x14ac:dyDescent="0.15">
      <c r="A549" s="91">
        <v>3328</v>
      </c>
      <c r="B549" s="92" t="s">
        <v>1986</v>
      </c>
      <c r="D549" s="93" t="s">
        <v>1987</v>
      </c>
      <c r="F549" s="92" t="s">
        <v>1986</v>
      </c>
      <c r="G549" s="91">
        <v>3328</v>
      </c>
    </row>
    <row r="550" spans="1:7" s="91" customFormat="1" x14ac:dyDescent="0.15">
      <c r="A550" s="91">
        <v>3331</v>
      </c>
      <c r="B550" s="92" t="s">
        <v>1988</v>
      </c>
      <c r="D550" s="93" t="s">
        <v>1989</v>
      </c>
      <c r="F550" s="92" t="s">
        <v>1988</v>
      </c>
      <c r="G550" s="91">
        <v>3331</v>
      </c>
    </row>
    <row r="551" spans="1:7" s="91" customFormat="1" x14ac:dyDescent="0.15">
      <c r="A551" s="91">
        <v>3332</v>
      </c>
      <c r="B551" s="92" t="s">
        <v>1990</v>
      </c>
      <c r="D551" s="93" t="s">
        <v>1991</v>
      </c>
      <c r="F551" s="92" t="s">
        <v>1990</v>
      </c>
      <c r="G551" s="91">
        <v>3332</v>
      </c>
    </row>
    <row r="552" spans="1:7" s="91" customFormat="1" x14ac:dyDescent="0.15">
      <c r="A552" s="91">
        <v>3333</v>
      </c>
      <c r="B552" s="92" t="s">
        <v>1992</v>
      </c>
      <c r="D552" s="93" t="s">
        <v>1993</v>
      </c>
      <c r="F552" s="92" t="s">
        <v>1992</v>
      </c>
      <c r="G552" s="91">
        <v>3333</v>
      </c>
    </row>
    <row r="553" spans="1:7" s="91" customFormat="1" x14ac:dyDescent="0.15">
      <c r="A553" s="91">
        <v>3334</v>
      </c>
      <c r="B553" s="92" t="s">
        <v>1994</v>
      </c>
      <c r="D553" s="93" t="s">
        <v>1995</v>
      </c>
      <c r="F553" s="92" t="s">
        <v>1994</v>
      </c>
      <c r="G553" s="91">
        <v>3334</v>
      </c>
    </row>
    <row r="554" spans="1:7" s="91" customFormat="1" x14ac:dyDescent="0.15">
      <c r="A554" s="91">
        <v>3335</v>
      </c>
      <c r="B554" s="92" t="s">
        <v>1996</v>
      </c>
      <c r="D554" s="93" t="s">
        <v>1997</v>
      </c>
      <c r="F554" s="92" t="s">
        <v>1996</v>
      </c>
      <c r="G554" s="91">
        <v>3335</v>
      </c>
    </row>
    <row r="555" spans="1:7" s="91" customFormat="1" x14ac:dyDescent="0.15">
      <c r="A555" s="91">
        <v>3336</v>
      </c>
      <c r="B555" s="92" t="s">
        <v>1998</v>
      </c>
      <c r="D555" s="93" t="s">
        <v>1999</v>
      </c>
      <c r="F555" s="92" t="s">
        <v>1998</v>
      </c>
      <c r="G555" s="91">
        <v>3336</v>
      </c>
    </row>
    <row r="556" spans="1:7" s="91" customFormat="1" x14ac:dyDescent="0.15">
      <c r="A556" s="91">
        <v>3337</v>
      </c>
      <c r="B556" s="92" t="s">
        <v>2000</v>
      </c>
      <c r="D556" s="93" t="s">
        <v>2001</v>
      </c>
      <c r="F556" s="92" t="s">
        <v>2000</v>
      </c>
      <c r="G556" s="91">
        <v>3337</v>
      </c>
    </row>
    <row r="557" spans="1:7" s="91" customFormat="1" x14ac:dyDescent="0.15">
      <c r="A557" s="91">
        <v>3341</v>
      </c>
      <c r="B557" s="92" t="s">
        <v>2002</v>
      </c>
      <c r="D557" s="93" t="s">
        <v>2003</v>
      </c>
      <c r="F557" s="92" t="s">
        <v>2002</v>
      </c>
      <c r="G557" s="91">
        <v>3341</v>
      </c>
    </row>
    <row r="558" spans="1:7" s="91" customFormat="1" x14ac:dyDescent="0.15">
      <c r="A558" s="91">
        <v>3341</v>
      </c>
      <c r="B558" s="92" t="s">
        <v>2004</v>
      </c>
      <c r="D558" s="93" t="s">
        <v>2005</v>
      </c>
      <c r="F558" s="92" t="s">
        <v>2004</v>
      </c>
      <c r="G558" s="91">
        <v>3341</v>
      </c>
    </row>
    <row r="559" spans="1:7" s="91" customFormat="1" x14ac:dyDescent="0.15">
      <c r="A559" s="91">
        <v>3343</v>
      </c>
      <c r="B559" s="92" t="s">
        <v>2006</v>
      </c>
      <c r="D559" s="93" t="s">
        <v>2007</v>
      </c>
      <c r="F559" s="92" t="s">
        <v>2006</v>
      </c>
      <c r="G559" s="91">
        <v>3343</v>
      </c>
    </row>
    <row r="560" spans="1:7" s="91" customFormat="1" x14ac:dyDescent="0.15">
      <c r="A560" s="91">
        <v>3344</v>
      </c>
      <c r="B560" s="92" t="s">
        <v>2008</v>
      </c>
      <c r="D560" s="93" t="s">
        <v>2009</v>
      </c>
      <c r="F560" s="92" t="s">
        <v>2008</v>
      </c>
      <c r="G560" s="91">
        <v>3344</v>
      </c>
    </row>
    <row r="561" spans="1:7" s="91" customFormat="1" x14ac:dyDescent="0.15">
      <c r="A561" s="91">
        <v>3345</v>
      </c>
      <c r="B561" s="92" t="s">
        <v>2010</v>
      </c>
      <c r="D561" s="93" t="s">
        <v>2011</v>
      </c>
      <c r="F561" s="92" t="s">
        <v>2010</v>
      </c>
      <c r="G561" s="91">
        <v>3345</v>
      </c>
    </row>
    <row r="562" spans="1:7" s="91" customFormat="1" x14ac:dyDescent="0.15">
      <c r="A562" s="91">
        <v>3346</v>
      </c>
      <c r="B562" s="92" t="s">
        <v>2012</v>
      </c>
      <c r="D562" s="93" t="s">
        <v>2013</v>
      </c>
      <c r="F562" s="92" t="s">
        <v>2012</v>
      </c>
      <c r="G562" s="91">
        <v>3346</v>
      </c>
    </row>
    <row r="563" spans="1:7" s="91" customFormat="1" x14ac:dyDescent="0.15">
      <c r="A563" s="91">
        <v>3346</v>
      </c>
      <c r="B563" s="92" t="s">
        <v>2014</v>
      </c>
      <c r="D563" s="93" t="s">
        <v>2015</v>
      </c>
      <c r="F563" s="92" t="s">
        <v>2014</v>
      </c>
      <c r="G563" s="91">
        <v>3346</v>
      </c>
    </row>
    <row r="564" spans="1:7" s="91" customFormat="1" x14ac:dyDescent="0.15">
      <c r="A564" s="91">
        <v>3347</v>
      </c>
      <c r="B564" s="92" t="s">
        <v>2016</v>
      </c>
      <c r="D564" s="93" t="s">
        <v>2017</v>
      </c>
      <c r="F564" s="92" t="s">
        <v>2016</v>
      </c>
      <c r="G564" s="91">
        <v>3347</v>
      </c>
    </row>
    <row r="565" spans="1:7" s="91" customFormat="1" x14ac:dyDescent="0.15">
      <c r="A565" s="91">
        <v>3348</v>
      </c>
      <c r="B565" s="92" t="s">
        <v>2018</v>
      </c>
      <c r="D565" s="93" t="s">
        <v>2019</v>
      </c>
      <c r="F565" s="92" t="s">
        <v>2018</v>
      </c>
      <c r="G565" s="91">
        <v>3348</v>
      </c>
    </row>
    <row r="566" spans="1:7" s="91" customFormat="1" x14ac:dyDescent="0.15">
      <c r="A566" s="91">
        <v>3349</v>
      </c>
      <c r="B566" s="92" t="s">
        <v>2020</v>
      </c>
      <c r="D566" s="93" t="s">
        <v>2021</v>
      </c>
      <c r="F566" s="92" t="s">
        <v>2020</v>
      </c>
      <c r="G566" s="91">
        <v>3349</v>
      </c>
    </row>
    <row r="567" spans="1:7" s="91" customFormat="1" x14ac:dyDescent="0.15">
      <c r="A567" s="91">
        <v>3350</v>
      </c>
      <c r="B567" s="92" t="s">
        <v>2022</v>
      </c>
      <c r="D567" s="93" t="s">
        <v>2023</v>
      </c>
      <c r="F567" s="92" t="s">
        <v>2022</v>
      </c>
      <c r="G567" s="91">
        <v>3350</v>
      </c>
    </row>
    <row r="568" spans="1:7" s="91" customFormat="1" x14ac:dyDescent="0.15">
      <c r="A568" s="91">
        <v>3351</v>
      </c>
      <c r="B568" s="92" t="s">
        <v>2024</v>
      </c>
      <c r="D568" s="93" t="s">
        <v>2025</v>
      </c>
      <c r="F568" s="92" t="s">
        <v>2024</v>
      </c>
      <c r="G568" s="91">
        <v>3351</v>
      </c>
    </row>
    <row r="569" spans="1:7" s="91" customFormat="1" x14ac:dyDescent="0.15">
      <c r="A569" s="91">
        <v>3352</v>
      </c>
      <c r="B569" s="92" t="s">
        <v>2026</v>
      </c>
      <c r="D569" s="93" t="s">
        <v>2027</v>
      </c>
      <c r="F569" s="92" t="s">
        <v>2026</v>
      </c>
      <c r="G569" s="91">
        <v>3352</v>
      </c>
    </row>
    <row r="570" spans="1:7" s="91" customFormat="1" x14ac:dyDescent="0.15">
      <c r="A570" s="91">
        <v>3353</v>
      </c>
      <c r="B570" s="92" t="s">
        <v>2028</v>
      </c>
      <c r="D570" s="93" t="s">
        <v>2029</v>
      </c>
      <c r="F570" s="92" t="s">
        <v>2028</v>
      </c>
      <c r="G570" s="91">
        <v>3353</v>
      </c>
    </row>
    <row r="571" spans="1:7" s="91" customFormat="1" x14ac:dyDescent="0.15">
      <c r="A571" s="91">
        <v>3354</v>
      </c>
      <c r="B571" s="92" t="s">
        <v>2030</v>
      </c>
      <c r="D571" s="93" t="s">
        <v>2031</v>
      </c>
      <c r="F571" s="92" t="s">
        <v>2030</v>
      </c>
      <c r="G571" s="91">
        <v>3354</v>
      </c>
    </row>
    <row r="572" spans="1:7" s="91" customFormat="1" x14ac:dyDescent="0.15">
      <c r="A572" s="91">
        <v>3355</v>
      </c>
      <c r="B572" s="92" t="s">
        <v>2032</v>
      </c>
      <c r="D572" s="93" t="s">
        <v>2033</v>
      </c>
      <c r="F572" s="92" t="s">
        <v>2032</v>
      </c>
      <c r="G572" s="91">
        <v>3355</v>
      </c>
    </row>
    <row r="573" spans="1:7" s="91" customFormat="1" x14ac:dyDescent="0.15">
      <c r="A573" s="91">
        <v>3356</v>
      </c>
      <c r="B573" s="92" t="s">
        <v>2034</v>
      </c>
      <c r="D573" s="93" t="s">
        <v>2035</v>
      </c>
      <c r="F573" s="92" t="s">
        <v>2034</v>
      </c>
      <c r="G573" s="91">
        <v>3356</v>
      </c>
    </row>
    <row r="574" spans="1:7" s="91" customFormat="1" x14ac:dyDescent="0.15">
      <c r="A574" s="91">
        <v>3357</v>
      </c>
      <c r="B574" s="92" t="s">
        <v>2036</v>
      </c>
      <c r="D574" s="93" t="s">
        <v>2037</v>
      </c>
      <c r="F574" s="92" t="s">
        <v>2036</v>
      </c>
      <c r="G574" s="91">
        <v>3357</v>
      </c>
    </row>
    <row r="575" spans="1:7" s="91" customFormat="1" x14ac:dyDescent="0.15">
      <c r="A575" s="91">
        <v>3358</v>
      </c>
      <c r="B575" s="92" t="s">
        <v>2038</v>
      </c>
      <c r="D575" s="93" t="s">
        <v>2039</v>
      </c>
      <c r="F575" s="92" t="s">
        <v>2038</v>
      </c>
      <c r="G575" s="91">
        <v>3358</v>
      </c>
    </row>
    <row r="576" spans="1:7" s="91" customFormat="1" x14ac:dyDescent="0.15">
      <c r="A576" s="91">
        <v>3359</v>
      </c>
      <c r="B576" s="92" t="s">
        <v>2040</v>
      </c>
      <c r="D576" s="93" t="s">
        <v>2041</v>
      </c>
      <c r="F576" s="92" t="s">
        <v>2040</v>
      </c>
      <c r="G576" s="91">
        <v>3359</v>
      </c>
    </row>
    <row r="577" spans="1:7" s="91" customFormat="1" x14ac:dyDescent="0.15">
      <c r="A577" s="91">
        <v>3360</v>
      </c>
      <c r="B577" s="92" t="s">
        <v>2042</v>
      </c>
      <c r="D577" s="93" t="s">
        <v>2043</v>
      </c>
      <c r="F577" s="92" t="s">
        <v>2042</v>
      </c>
      <c r="G577" s="91">
        <v>3360</v>
      </c>
    </row>
    <row r="578" spans="1:7" s="91" customFormat="1" x14ac:dyDescent="0.15">
      <c r="A578" s="91">
        <v>3368</v>
      </c>
      <c r="B578" s="92" t="s">
        <v>2044</v>
      </c>
      <c r="D578" s="93" t="s">
        <v>2045</v>
      </c>
      <c r="F578" s="92" t="s">
        <v>2044</v>
      </c>
      <c r="G578" s="91">
        <v>3368</v>
      </c>
    </row>
    <row r="579" spans="1:7" s="91" customFormat="1" x14ac:dyDescent="0.15">
      <c r="A579" s="91">
        <v>3369</v>
      </c>
      <c r="B579" s="92" t="s">
        <v>2046</v>
      </c>
      <c r="D579" s="93" t="s">
        <v>2047</v>
      </c>
      <c r="F579" s="92" t="s">
        <v>2046</v>
      </c>
      <c r="G579" s="91">
        <v>3369</v>
      </c>
    </row>
    <row r="580" spans="1:7" s="91" customFormat="1" x14ac:dyDescent="0.15">
      <c r="A580" s="91">
        <v>3371</v>
      </c>
      <c r="B580" s="92" t="s">
        <v>2048</v>
      </c>
      <c r="D580" s="93" t="s">
        <v>2049</v>
      </c>
      <c r="F580" s="92" t="s">
        <v>2048</v>
      </c>
      <c r="G580" s="91">
        <v>3371</v>
      </c>
    </row>
    <row r="581" spans="1:7" s="91" customFormat="1" x14ac:dyDescent="0.15">
      <c r="A581" s="91">
        <v>3372</v>
      </c>
      <c r="B581" s="92" t="s">
        <v>2050</v>
      </c>
      <c r="D581" s="93" t="s">
        <v>2051</v>
      </c>
      <c r="F581" s="92" t="s">
        <v>2050</v>
      </c>
      <c r="G581" s="91">
        <v>3372</v>
      </c>
    </row>
    <row r="582" spans="1:7" s="91" customFormat="1" x14ac:dyDescent="0.15">
      <c r="A582" s="91">
        <v>3373</v>
      </c>
      <c r="B582" s="92" t="s">
        <v>2052</v>
      </c>
      <c r="D582" s="93" t="s">
        <v>2053</v>
      </c>
      <c r="F582" s="92" t="s">
        <v>2052</v>
      </c>
      <c r="G582" s="91">
        <v>3373</v>
      </c>
    </row>
    <row r="583" spans="1:7" s="91" customFormat="1" x14ac:dyDescent="0.15">
      <c r="A583" s="91">
        <v>3374</v>
      </c>
      <c r="B583" s="92" t="s">
        <v>2054</v>
      </c>
      <c r="D583" s="93" t="s">
        <v>2055</v>
      </c>
      <c r="F583" s="92" t="s">
        <v>2054</v>
      </c>
      <c r="G583" s="91">
        <v>3374</v>
      </c>
    </row>
    <row r="584" spans="1:7" s="91" customFormat="1" x14ac:dyDescent="0.15">
      <c r="A584" s="91">
        <v>3375</v>
      </c>
      <c r="B584" s="92" t="s">
        <v>2056</v>
      </c>
      <c r="D584" s="93" t="s">
        <v>2057</v>
      </c>
      <c r="F584" s="92" t="s">
        <v>2056</v>
      </c>
      <c r="G584" s="91">
        <v>3375</v>
      </c>
    </row>
    <row r="585" spans="1:7" s="91" customFormat="1" x14ac:dyDescent="0.15">
      <c r="A585" s="91">
        <v>3377</v>
      </c>
      <c r="B585" s="92" t="s">
        <v>2058</v>
      </c>
      <c r="D585" s="93" t="s">
        <v>2059</v>
      </c>
      <c r="F585" s="92" t="s">
        <v>2058</v>
      </c>
      <c r="G585" s="91">
        <v>3377</v>
      </c>
    </row>
    <row r="586" spans="1:7" s="91" customFormat="1" x14ac:dyDescent="0.15">
      <c r="A586" s="91">
        <v>3378</v>
      </c>
      <c r="B586" s="92" t="s">
        <v>2060</v>
      </c>
      <c r="D586" s="93" t="s">
        <v>2061</v>
      </c>
      <c r="F586" s="92" t="s">
        <v>2060</v>
      </c>
      <c r="G586" s="91">
        <v>3378</v>
      </c>
    </row>
    <row r="587" spans="1:7" s="91" customFormat="1" x14ac:dyDescent="0.15">
      <c r="A587" s="91">
        <v>3379</v>
      </c>
      <c r="B587" s="92" t="s">
        <v>2062</v>
      </c>
      <c r="D587" s="93" t="s">
        <v>2063</v>
      </c>
      <c r="F587" s="92" t="s">
        <v>2062</v>
      </c>
      <c r="G587" s="91">
        <v>3379</v>
      </c>
    </row>
    <row r="588" spans="1:7" s="91" customFormat="1" x14ac:dyDescent="0.15">
      <c r="A588" s="91">
        <v>3381</v>
      </c>
      <c r="B588" s="92" t="s">
        <v>2064</v>
      </c>
      <c r="D588" s="93" t="s">
        <v>2065</v>
      </c>
      <c r="F588" s="92" t="s">
        <v>2064</v>
      </c>
      <c r="G588" s="91">
        <v>3381</v>
      </c>
    </row>
    <row r="589" spans="1:7" s="91" customFormat="1" x14ac:dyDescent="0.15">
      <c r="A589" s="91">
        <v>3382</v>
      </c>
      <c r="B589" s="92" t="s">
        <v>2066</v>
      </c>
      <c r="D589" s="93" t="s">
        <v>2067</v>
      </c>
      <c r="F589" s="92" t="s">
        <v>2066</v>
      </c>
      <c r="G589" s="91">
        <v>3382</v>
      </c>
    </row>
    <row r="590" spans="1:7" s="91" customFormat="1" x14ac:dyDescent="0.15">
      <c r="A590" s="91">
        <v>3383</v>
      </c>
      <c r="B590" s="92" t="s">
        <v>2068</v>
      </c>
      <c r="D590" s="93" t="s">
        <v>2069</v>
      </c>
      <c r="F590" s="92" t="s">
        <v>2068</v>
      </c>
      <c r="G590" s="91">
        <v>3383</v>
      </c>
    </row>
    <row r="591" spans="1:7" s="91" customFormat="1" x14ac:dyDescent="0.15">
      <c r="A591" s="91">
        <v>3384</v>
      </c>
      <c r="B591" s="92" t="s">
        <v>2070</v>
      </c>
      <c r="D591" s="93" t="s">
        <v>2071</v>
      </c>
      <c r="F591" s="92" t="s">
        <v>2070</v>
      </c>
      <c r="G591" s="91">
        <v>3384</v>
      </c>
    </row>
    <row r="592" spans="1:7" s="91" customFormat="1" x14ac:dyDescent="0.15">
      <c r="A592" s="91">
        <v>3385</v>
      </c>
      <c r="B592" s="92" t="s">
        <v>2072</v>
      </c>
      <c r="D592" s="93" t="s">
        <v>2073</v>
      </c>
      <c r="F592" s="92" t="s">
        <v>2072</v>
      </c>
      <c r="G592" s="91">
        <v>3385</v>
      </c>
    </row>
    <row r="593" spans="1:7" s="91" customFormat="1" x14ac:dyDescent="0.15">
      <c r="A593" s="91">
        <v>3386</v>
      </c>
      <c r="B593" s="92" t="s">
        <v>2074</v>
      </c>
      <c r="D593" s="93" t="s">
        <v>2075</v>
      </c>
      <c r="F593" s="92" t="s">
        <v>2074</v>
      </c>
      <c r="G593" s="91">
        <v>3386</v>
      </c>
    </row>
    <row r="594" spans="1:7" s="91" customFormat="1" x14ac:dyDescent="0.15">
      <c r="A594" s="91">
        <v>3387</v>
      </c>
      <c r="B594" s="92" t="s">
        <v>2076</v>
      </c>
      <c r="D594" s="93" t="s">
        <v>2077</v>
      </c>
      <c r="F594" s="92" t="s">
        <v>2076</v>
      </c>
      <c r="G594" s="91">
        <v>3387</v>
      </c>
    </row>
    <row r="595" spans="1:7" s="91" customFormat="1" x14ac:dyDescent="0.15">
      <c r="A595" s="91">
        <v>3388</v>
      </c>
      <c r="B595" s="92" t="s">
        <v>2078</v>
      </c>
      <c r="D595" s="93" t="s">
        <v>2079</v>
      </c>
      <c r="F595" s="92" t="s">
        <v>2078</v>
      </c>
      <c r="G595" s="91">
        <v>3388</v>
      </c>
    </row>
    <row r="596" spans="1:7" s="91" customFormat="1" x14ac:dyDescent="0.15">
      <c r="A596" s="91">
        <v>3390</v>
      </c>
      <c r="B596" s="92" t="s">
        <v>2080</v>
      </c>
      <c r="D596" s="93" t="s">
        <v>2081</v>
      </c>
      <c r="F596" s="92" t="s">
        <v>2080</v>
      </c>
      <c r="G596" s="91">
        <v>3390</v>
      </c>
    </row>
    <row r="597" spans="1:7" s="91" customFormat="1" x14ac:dyDescent="0.15">
      <c r="A597" s="91">
        <v>3394</v>
      </c>
      <c r="B597" s="92" t="s">
        <v>2082</v>
      </c>
      <c r="D597" s="93" t="s">
        <v>2083</v>
      </c>
      <c r="F597" s="92" t="s">
        <v>2082</v>
      </c>
      <c r="G597" s="91">
        <v>3394</v>
      </c>
    </row>
    <row r="598" spans="1:7" s="91" customFormat="1" x14ac:dyDescent="0.15">
      <c r="A598" s="91">
        <v>3395</v>
      </c>
      <c r="B598" s="92" t="s">
        <v>2084</v>
      </c>
      <c r="D598" s="93" t="s">
        <v>2085</v>
      </c>
      <c r="F598" s="92" t="s">
        <v>2084</v>
      </c>
      <c r="G598" s="91">
        <v>3395</v>
      </c>
    </row>
    <row r="599" spans="1:7" s="91" customFormat="1" x14ac:dyDescent="0.15">
      <c r="A599" s="91">
        <v>3396</v>
      </c>
      <c r="B599" s="92" t="s">
        <v>2086</v>
      </c>
      <c r="D599" s="93" t="s">
        <v>2087</v>
      </c>
      <c r="F599" s="92" t="s">
        <v>2086</v>
      </c>
      <c r="G599" s="91">
        <v>3396</v>
      </c>
    </row>
    <row r="600" spans="1:7" s="91" customFormat="1" x14ac:dyDescent="0.15">
      <c r="A600" s="91">
        <v>3397</v>
      </c>
      <c r="B600" s="92" t="s">
        <v>2088</v>
      </c>
      <c r="D600" s="93" t="s">
        <v>2089</v>
      </c>
      <c r="F600" s="92" t="s">
        <v>2088</v>
      </c>
      <c r="G600" s="91">
        <v>3397</v>
      </c>
    </row>
    <row r="601" spans="1:7" s="91" customFormat="1" x14ac:dyDescent="0.15">
      <c r="A601" s="91">
        <v>3398</v>
      </c>
      <c r="B601" s="92" t="s">
        <v>2090</v>
      </c>
      <c r="D601" s="93" t="s">
        <v>2091</v>
      </c>
      <c r="F601" s="92" t="s">
        <v>2090</v>
      </c>
      <c r="G601" s="91">
        <v>3398</v>
      </c>
    </row>
    <row r="602" spans="1:7" s="91" customFormat="1" x14ac:dyDescent="0.15">
      <c r="A602" s="91">
        <v>3399</v>
      </c>
      <c r="B602" s="92" t="s">
        <v>2092</v>
      </c>
      <c r="D602" s="93" t="s">
        <v>2093</v>
      </c>
      <c r="F602" s="92" t="s">
        <v>2092</v>
      </c>
      <c r="G602" s="91">
        <v>3399</v>
      </c>
    </row>
    <row r="603" spans="1:7" s="91" customFormat="1" x14ac:dyDescent="0.15">
      <c r="A603" s="91">
        <v>3400</v>
      </c>
      <c r="B603" s="92" t="s">
        <v>2094</v>
      </c>
      <c r="D603" s="93" t="s">
        <v>2095</v>
      </c>
      <c r="F603" s="92" t="s">
        <v>2094</v>
      </c>
      <c r="G603" s="91">
        <v>3400</v>
      </c>
    </row>
    <row r="604" spans="1:7" s="91" customFormat="1" x14ac:dyDescent="0.15">
      <c r="A604" s="91">
        <v>3411</v>
      </c>
      <c r="B604" s="92" t="s">
        <v>2096</v>
      </c>
      <c r="D604" s="93" t="s">
        <v>2097</v>
      </c>
      <c r="F604" s="92" t="s">
        <v>2096</v>
      </c>
      <c r="G604" s="91">
        <v>3411</v>
      </c>
    </row>
    <row r="605" spans="1:7" s="91" customFormat="1" x14ac:dyDescent="0.15">
      <c r="A605" s="91">
        <v>3412</v>
      </c>
      <c r="B605" s="92" t="s">
        <v>2098</v>
      </c>
      <c r="D605" s="93" t="s">
        <v>2099</v>
      </c>
      <c r="F605" s="92" t="s">
        <v>2098</v>
      </c>
      <c r="G605" s="91">
        <v>3412</v>
      </c>
    </row>
    <row r="606" spans="1:7" s="91" customFormat="1" x14ac:dyDescent="0.15">
      <c r="A606" s="91">
        <v>3413</v>
      </c>
      <c r="B606" s="92" t="s">
        <v>2100</v>
      </c>
      <c r="D606" s="93" t="s">
        <v>2101</v>
      </c>
      <c r="F606" s="92" t="s">
        <v>2100</v>
      </c>
      <c r="G606" s="91">
        <v>3413</v>
      </c>
    </row>
    <row r="607" spans="1:7" s="91" customFormat="1" x14ac:dyDescent="0.15">
      <c r="A607" s="91">
        <v>3414</v>
      </c>
      <c r="B607" s="92" t="s">
        <v>2102</v>
      </c>
      <c r="D607" s="93" t="s">
        <v>2103</v>
      </c>
      <c r="F607" s="92" t="s">
        <v>2102</v>
      </c>
      <c r="G607" s="91">
        <v>3414</v>
      </c>
    </row>
    <row r="608" spans="1:7" s="91" customFormat="1" x14ac:dyDescent="0.15">
      <c r="A608" s="91">
        <v>3416</v>
      </c>
      <c r="B608" s="92" t="s">
        <v>2104</v>
      </c>
      <c r="D608" s="93" t="s">
        <v>2105</v>
      </c>
      <c r="F608" s="92" t="s">
        <v>2104</v>
      </c>
      <c r="G608" s="91">
        <v>3416</v>
      </c>
    </row>
    <row r="609" spans="1:7" s="91" customFormat="1" x14ac:dyDescent="0.15">
      <c r="A609" s="91">
        <v>3417</v>
      </c>
      <c r="B609" s="92" t="s">
        <v>2106</v>
      </c>
      <c r="D609" s="93" t="s">
        <v>2107</v>
      </c>
      <c r="F609" s="92" t="s">
        <v>2106</v>
      </c>
      <c r="G609" s="91">
        <v>3417</v>
      </c>
    </row>
    <row r="610" spans="1:7" s="91" customFormat="1" x14ac:dyDescent="0.15">
      <c r="A610" s="91">
        <v>3418</v>
      </c>
      <c r="B610" s="92" t="s">
        <v>2108</v>
      </c>
      <c r="D610" s="93" t="s">
        <v>2109</v>
      </c>
      <c r="F610" s="92" t="s">
        <v>2108</v>
      </c>
      <c r="G610" s="91">
        <v>3418</v>
      </c>
    </row>
    <row r="611" spans="1:7" s="91" customFormat="1" x14ac:dyDescent="0.15">
      <c r="A611" s="91">
        <v>3421</v>
      </c>
      <c r="B611" s="92" t="s">
        <v>2110</v>
      </c>
      <c r="D611" s="93" t="s">
        <v>2111</v>
      </c>
      <c r="F611" s="92" t="s">
        <v>2110</v>
      </c>
      <c r="G611" s="91">
        <v>3421</v>
      </c>
    </row>
    <row r="612" spans="1:7" s="91" customFormat="1" x14ac:dyDescent="0.15">
      <c r="A612" s="91">
        <v>3422</v>
      </c>
      <c r="B612" s="92" t="s">
        <v>2112</v>
      </c>
      <c r="D612" s="93" t="s">
        <v>2113</v>
      </c>
      <c r="F612" s="92" t="s">
        <v>2112</v>
      </c>
      <c r="G612" s="91">
        <v>3422</v>
      </c>
    </row>
    <row r="613" spans="1:7" s="91" customFormat="1" x14ac:dyDescent="0.15">
      <c r="A613" s="91">
        <v>3423</v>
      </c>
      <c r="B613" s="92" t="s">
        <v>2114</v>
      </c>
      <c r="D613" s="93" t="s">
        <v>2115</v>
      </c>
      <c r="F613" s="92" t="s">
        <v>2114</v>
      </c>
      <c r="G613" s="91">
        <v>3423</v>
      </c>
    </row>
    <row r="614" spans="1:7" s="91" customFormat="1" x14ac:dyDescent="0.15">
      <c r="A614" s="91">
        <v>3424</v>
      </c>
      <c r="B614" s="92" t="s">
        <v>2116</v>
      </c>
      <c r="D614" s="93" t="s">
        <v>2117</v>
      </c>
      <c r="F614" s="92" t="s">
        <v>2116</v>
      </c>
      <c r="G614" s="91">
        <v>3424</v>
      </c>
    </row>
    <row r="615" spans="1:7" s="91" customFormat="1" x14ac:dyDescent="0.15">
      <c r="A615" s="91">
        <v>3425</v>
      </c>
      <c r="B615" s="92" t="s">
        <v>2118</v>
      </c>
      <c r="D615" s="93" t="s">
        <v>2119</v>
      </c>
      <c r="F615" s="92" t="s">
        <v>2118</v>
      </c>
      <c r="G615" s="91">
        <v>3425</v>
      </c>
    </row>
    <row r="616" spans="1:7" s="91" customFormat="1" x14ac:dyDescent="0.15">
      <c r="A616" s="91">
        <v>3426</v>
      </c>
      <c r="B616" s="92" t="s">
        <v>2120</v>
      </c>
      <c r="D616" s="93" t="s">
        <v>2121</v>
      </c>
      <c r="F616" s="92" t="s">
        <v>2120</v>
      </c>
      <c r="G616" s="91">
        <v>3426</v>
      </c>
    </row>
    <row r="617" spans="1:7" s="91" customFormat="1" x14ac:dyDescent="0.15">
      <c r="A617" s="91">
        <v>3431</v>
      </c>
      <c r="B617" s="92" t="s">
        <v>2122</v>
      </c>
      <c r="D617" s="93" t="s">
        <v>2123</v>
      </c>
      <c r="F617" s="92" t="s">
        <v>2122</v>
      </c>
      <c r="G617" s="91">
        <v>3431</v>
      </c>
    </row>
    <row r="618" spans="1:7" s="91" customFormat="1" x14ac:dyDescent="0.15">
      <c r="A618" s="91">
        <v>3432</v>
      </c>
      <c r="B618" s="92" t="s">
        <v>2124</v>
      </c>
      <c r="D618" s="93" t="s">
        <v>2125</v>
      </c>
      <c r="F618" s="92" t="s">
        <v>2124</v>
      </c>
      <c r="G618" s="91">
        <v>3432</v>
      </c>
    </row>
    <row r="619" spans="1:7" s="91" customFormat="1" x14ac:dyDescent="0.15">
      <c r="A619" s="91">
        <v>3433</v>
      </c>
      <c r="B619" s="92" t="s">
        <v>2126</v>
      </c>
      <c r="D619" s="93" t="s">
        <v>2127</v>
      </c>
      <c r="F619" s="92" t="s">
        <v>2126</v>
      </c>
      <c r="G619" s="91">
        <v>3433</v>
      </c>
    </row>
    <row r="620" spans="1:7" s="91" customFormat="1" x14ac:dyDescent="0.15">
      <c r="A620" s="91">
        <v>3434</v>
      </c>
      <c r="B620" s="92" t="s">
        <v>2128</v>
      </c>
      <c r="D620" s="93" t="s">
        <v>2129</v>
      </c>
      <c r="F620" s="92" t="s">
        <v>2128</v>
      </c>
      <c r="G620" s="91">
        <v>3434</v>
      </c>
    </row>
    <row r="621" spans="1:7" s="91" customFormat="1" x14ac:dyDescent="0.15">
      <c r="A621" s="91">
        <v>3441</v>
      </c>
      <c r="B621" s="92" t="s">
        <v>2130</v>
      </c>
      <c r="D621" s="93" t="s">
        <v>2131</v>
      </c>
      <c r="F621" s="92" t="s">
        <v>2130</v>
      </c>
      <c r="G621" s="91">
        <v>3441</v>
      </c>
    </row>
    <row r="622" spans="1:7" s="91" customFormat="1" x14ac:dyDescent="0.15">
      <c r="A622" s="91">
        <v>3442</v>
      </c>
      <c r="B622" s="92" t="s">
        <v>2132</v>
      </c>
      <c r="D622" s="93" t="s">
        <v>2133</v>
      </c>
      <c r="F622" s="92" t="s">
        <v>2132</v>
      </c>
      <c r="G622" s="91">
        <v>3442</v>
      </c>
    </row>
    <row r="623" spans="1:7" s="91" customFormat="1" x14ac:dyDescent="0.15">
      <c r="A623" s="91">
        <v>3443</v>
      </c>
      <c r="B623" s="92" t="s">
        <v>2134</v>
      </c>
      <c r="D623" s="93" t="s">
        <v>2135</v>
      </c>
      <c r="F623" s="92" t="s">
        <v>2134</v>
      </c>
      <c r="G623" s="91">
        <v>3443</v>
      </c>
    </row>
    <row r="624" spans="1:7" s="91" customFormat="1" x14ac:dyDescent="0.15">
      <c r="A624" s="91">
        <v>3444</v>
      </c>
      <c r="B624" s="92" t="s">
        <v>2136</v>
      </c>
      <c r="D624" s="93" t="s">
        <v>2137</v>
      </c>
      <c r="F624" s="92" t="s">
        <v>2136</v>
      </c>
      <c r="G624" s="91">
        <v>3444</v>
      </c>
    </row>
    <row r="625" spans="1:7" s="91" customFormat="1" x14ac:dyDescent="0.15">
      <c r="A625" s="91">
        <v>3450</v>
      </c>
      <c r="B625" s="92" t="s">
        <v>2138</v>
      </c>
      <c r="D625" s="93" t="s">
        <v>2139</v>
      </c>
      <c r="F625" s="92" t="s">
        <v>2138</v>
      </c>
      <c r="G625" s="91">
        <v>3450</v>
      </c>
    </row>
    <row r="626" spans="1:7" s="91" customFormat="1" x14ac:dyDescent="0.15">
      <c r="A626" s="91">
        <v>3458</v>
      </c>
      <c r="B626" s="92" t="s">
        <v>2140</v>
      </c>
      <c r="D626" s="93" t="s">
        <v>2141</v>
      </c>
      <c r="F626" s="92" t="s">
        <v>2140</v>
      </c>
      <c r="G626" s="91">
        <v>3458</v>
      </c>
    </row>
    <row r="627" spans="1:7" s="91" customFormat="1" x14ac:dyDescent="0.15">
      <c r="A627" s="91">
        <v>3459</v>
      </c>
      <c r="B627" s="92" t="s">
        <v>2142</v>
      </c>
      <c r="D627" s="93" t="s">
        <v>2143</v>
      </c>
      <c r="F627" s="92" t="s">
        <v>2142</v>
      </c>
      <c r="G627" s="91">
        <v>3459</v>
      </c>
    </row>
    <row r="628" spans="1:7" s="91" customFormat="1" x14ac:dyDescent="0.15">
      <c r="A628" s="91">
        <v>3461</v>
      </c>
      <c r="B628" s="92" t="s">
        <v>2144</v>
      </c>
      <c r="D628" s="93" t="s">
        <v>2145</v>
      </c>
      <c r="F628" s="92" t="s">
        <v>2144</v>
      </c>
      <c r="G628" s="91">
        <v>3461</v>
      </c>
    </row>
    <row r="629" spans="1:7" s="91" customFormat="1" x14ac:dyDescent="0.15">
      <c r="A629" s="91">
        <v>3462</v>
      </c>
      <c r="B629" s="92" t="s">
        <v>2146</v>
      </c>
      <c r="D629" s="93" t="s">
        <v>2147</v>
      </c>
      <c r="F629" s="92" t="s">
        <v>2146</v>
      </c>
      <c r="G629" s="91">
        <v>3462</v>
      </c>
    </row>
    <row r="630" spans="1:7" s="91" customFormat="1" x14ac:dyDescent="0.15">
      <c r="A630" s="91">
        <v>3463</v>
      </c>
      <c r="B630" s="92" t="s">
        <v>2148</v>
      </c>
      <c r="D630" s="93" t="s">
        <v>2149</v>
      </c>
      <c r="F630" s="92" t="s">
        <v>2148</v>
      </c>
      <c r="G630" s="91">
        <v>3463</v>
      </c>
    </row>
    <row r="631" spans="1:7" s="91" customFormat="1" x14ac:dyDescent="0.15">
      <c r="A631" s="91">
        <v>3464</v>
      </c>
      <c r="B631" s="92" t="s">
        <v>2150</v>
      </c>
      <c r="D631" s="93" t="s">
        <v>2151</v>
      </c>
      <c r="F631" s="92" t="s">
        <v>2150</v>
      </c>
      <c r="G631" s="91">
        <v>3464</v>
      </c>
    </row>
    <row r="632" spans="1:7" s="91" customFormat="1" x14ac:dyDescent="0.15">
      <c r="A632" s="91">
        <v>3465</v>
      </c>
      <c r="B632" s="92" t="s">
        <v>2152</v>
      </c>
      <c r="D632" s="93" t="s">
        <v>2153</v>
      </c>
      <c r="F632" s="92" t="s">
        <v>2152</v>
      </c>
      <c r="G632" s="91">
        <v>3465</v>
      </c>
    </row>
    <row r="633" spans="1:7" s="91" customFormat="1" x14ac:dyDescent="0.15">
      <c r="A633" s="91">
        <v>3466</v>
      </c>
      <c r="B633" s="92" t="s">
        <v>2154</v>
      </c>
      <c r="D633" s="93" t="s">
        <v>2155</v>
      </c>
      <c r="F633" s="92" t="s">
        <v>2154</v>
      </c>
      <c r="G633" s="91">
        <v>3466</v>
      </c>
    </row>
    <row r="634" spans="1:7" s="91" customFormat="1" x14ac:dyDescent="0.15">
      <c r="A634" s="91">
        <v>3467</v>
      </c>
      <c r="B634" s="92" t="s">
        <v>2156</v>
      </c>
      <c r="D634" s="93" t="s">
        <v>2157</v>
      </c>
      <c r="F634" s="92" t="s">
        <v>2156</v>
      </c>
      <c r="G634" s="91">
        <v>3467</v>
      </c>
    </row>
    <row r="635" spans="1:7" s="91" customFormat="1" x14ac:dyDescent="0.15">
      <c r="A635" s="91">
        <v>3500</v>
      </c>
      <c r="B635" s="92" t="s">
        <v>2158</v>
      </c>
      <c r="D635" s="93" t="s">
        <v>2159</v>
      </c>
      <c r="F635" s="92" t="s">
        <v>2158</v>
      </c>
      <c r="G635" s="91">
        <v>3500</v>
      </c>
    </row>
    <row r="636" spans="1:7" s="91" customFormat="1" x14ac:dyDescent="0.15">
      <c r="A636" s="91">
        <v>3508</v>
      </c>
      <c r="B636" s="92" t="s">
        <v>2158</v>
      </c>
      <c r="C636" s="91" t="s">
        <v>2160</v>
      </c>
      <c r="D636" s="93" t="s">
        <v>2159</v>
      </c>
      <c r="F636" s="92" t="s">
        <v>2158</v>
      </c>
      <c r="G636" s="91">
        <v>3508</v>
      </c>
    </row>
    <row r="637" spans="1:7" s="91" customFormat="1" x14ac:dyDescent="0.15">
      <c r="A637" s="91">
        <v>3509</v>
      </c>
      <c r="B637" s="92" t="s">
        <v>2158</v>
      </c>
      <c r="C637" s="91" t="s">
        <v>2161</v>
      </c>
      <c r="D637" s="93" t="s">
        <v>2159</v>
      </c>
      <c r="F637" s="92" t="s">
        <v>2158</v>
      </c>
      <c r="G637" s="91">
        <v>3509</v>
      </c>
    </row>
    <row r="638" spans="1:7" s="91" customFormat="1" x14ac:dyDescent="0.15">
      <c r="A638" s="91">
        <v>3510</v>
      </c>
      <c r="B638" s="92" t="s">
        <v>2158</v>
      </c>
      <c r="C638" s="91" t="s">
        <v>2162</v>
      </c>
      <c r="D638" s="93" t="s">
        <v>2159</v>
      </c>
      <c r="F638" s="92" t="s">
        <v>2158</v>
      </c>
      <c r="G638" s="91">
        <v>3510</v>
      </c>
    </row>
    <row r="639" spans="1:7" s="91" customFormat="1" x14ac:dyDescent="0.15">
      <c r="A639" s="91">
        <v>3511</v>
      </c>
      <c r="B639" s="92" t="s">
        <v>2158</v>
      </c>
      <c r="C639" s="91" t="s">
        <v>2163</v>
      </c>
      <c r="D639" s="93" t="s">
        <v>2159</v>
      </c>
      <c r="F639" s="92" t="s">
        <v>2158</v>
      </c>
      <c r="G639" s="91">
        <v>3511</v>
      </c>
    </row>
    <row r="640" spans="1:7" s="91" customFormat="1" x14ac:dyDescent="0.15">
      <c r="A640" s="91">
        <v>3515</v>
      </c>
      <c r="B640" s="92" t="s">
        <v>2158</v>
      </c>
      <c r="C640" s="91" t="s">
        <v>2164</v>
      </c>
      <c r="D640" s="93" t="s">
        <v>2159</v>
      </c>
      <c r="F640" s="92" t="s">
        <v>2158</v>
      </c>
      <c r="G640" s="91">
        <v>3515</v>
      </c>
    </row>
    <row r="641" spans="1:7" s="91" customFormat="1" x14ac:dyDescent="0.15">
      <c r="A641" s="91">
        <v>3516</v>
      </c>
      <c r="B641" s="92" t="s">
        <v>2158</v>
      </c>
      <c r="C641" s="91" t="s">
        <v>2165</v>
      </c>
      <c r="D641" s="93" t="s">
        <v>2159</v>
      </c>
      <c r="F641" s="92" t="s">
        <v>2158</v>
      </c>
      <c r="G641" s="91">
        <v>3516</v>
      </c>
    </row>
    <row r="642" spans="1:7" s="91" customFormat="1" x14ac:dyDescent="0.15">
      <c r="A642" s="91">
        <v>3517</v>
      </c>
      <c r="B642" s="92" t="s">
        <v>2158</v>
      </c>
      <c r="C642" s="91" t="s">
        <v>2166</v>
      </c>
      <c r="D642" s="93" t="s">
        <v>2159</v>
      </c>
      <c r="F642" s="92" t="s">
        <v>2158</v>
      </c>
      <c r="G642" s="91">
        <v>3517</v>
      </c>
    </row>
    <row r="643" spans="1:7" s="91" customFormat="1" x14ac:dyDescent="0.15">
      <c r="A643" s="91">
        <v>3518</v>
      </c>
      <c r="B643" s="92" t="s">
        <v>2158</v>
      </c>
      <c r="C643" s="91" t="s">
        <v>2167</v>
      </c>
      <c r="D643" s="93" t="s">
        <v>2159</v>
      </c>
      <c r="F643" s="92" t="s">
        <v>2158</v>
      </c>
      <c r="G643" s="91">
        <v>3518</v>
      </c>
    </row>
    <row r="644" spans="1:7" s="91" customFormat="1" x14ac:dyDescent="0.15">
      <c r="A644" s="91">
        <v>3519</v>
      </c>
      <c r="B644" s="92" t="s">
        <v>2158</v>
      </c>
      <c r="C644" s="91" t="s">
        <v>2168</v>
      </c>
      <c r="D644" s="93" t="s">
        <v>2159</v>
      </c>
      <c r="F644" s="92" t="s">
        <v>2158</v>
      </c>
      <c r="G644" s="91">
        <v>3519</v>
      </c>
    </row>
    <row r="645" spans="1:7" s="91" customFormat="1" x14ac:dyDescent="0.15">
      <c r="A645" s="91">
        <v>3521</v>
      </c>
      <c r="B645" s="92" t="s">
        <v>2158</v>
      </c>
      <c r="C645" s="91" t="s">
        <v>2169</v>
      </c>
      <c r="D645" s="93" t="s">
        <v>2159</v>
      </c>
      <c r="F645" s="92" t="s">
        <v>2158</v>
      </c>
      <c r="G645" s="91">
        <v>3521</v>
      </c>
    </row>
    <row r="646" spans="1:7" s="91" customFormat="1" x14ac:dyDescent="0.15">
      <c r="A646" s="91">
        <v>3527</v>
      </c>
      <c r="B646" s="92" t="s">
        <v>2158</v>
      </c>
      <c r="D646" s="93" t="s">
        <v>2159</v>
      </c>
      <c r="F646" s="92" t="s">
        <v>2158</v>
      </c>
      <c r="G646" s="91">
        <v>3527</v>
      </c>
    </row>
    <row r="647" spans="1:7" s="91" customFormat="1" x14ac:dyDescent="0.15">
      <c r="A647" s="91">
        <v>3529</v>
      </c>
      <c r="B647" s="92" t="s">
        <v>2158</v>
      </c>
      <c r="D647" s="93" t="s">
        <v>2159</v>
      </c>
      <c r="F647" s="92" t="s">
        <v>2158</v>
      </c>
      <c r="G647" s="91">
        <v>3529</v>
      </c>
    </row>
    <row r="648" spans="1:7" s="91" customFormat="1" x14ac:dyDescent="0.15">
      <c r="A648" s="91">
        <v>3533</v>
      </c>
      <c r="B648" s="92" t="s">
        <v>2158</v>
      </c>
      <c r="D648" s="93" t="s">
        <v>2159</v>
      </c>
      <c r="F648" s="92" t="s">
        <v>2158</v>
      </c>
      <c r="G648" s="91">
        <v>3533</v>
      </c>
    </row>
    <row r="649" spans="1:7" s="91" customFormat="1" x14ac:dyDescent="0.15">
      <c r="A649" s="91">
        <v>3551</v>
      </c>
      <c r="B649" s="92" t="s">
        <v>2170</v>
      </c>
      <c r="D649" s="93" t="s">
        <v>2171</v>
      </c>
      <c r="F649" s="92" t="s">
        <v>2170</v>
      </c>
      <c r="G649" s="91">
        <v>3551</v>
      </c>
    </row>
    <row r="650" spans="1:7" s="91" customFormat="1" x14ac:dyDescent="0.15">
      <c r="A650" s="91">
        <v>3552</v>
      </c>
      <c r="B650" s="92" t="s">
        <v>2172</v>
      </c>
      <c r="D650" s="93" t="s">
        <v>2173</v>
      </c>
      <c r="F650" s="92" t="s">
        <v>2172</v>
      </c>
      <c r="G650" s="91">
        <v>3552</v>
      </c>
    </row>
    <row r="651" spans="1:7" s="91" customFormat="1" x14ac:dyDescent="0.15">
      <c r="A651" s="91">
        <v>3553</v>
      </c>
      <c r="B651" s="92" t="s">
        <v>2174</v>
      </c>
      <c r="D651" s="93" t="s">
        <v>2175</v>
      </c>
      <c r="F651" s="92" t="s">
        <v>2174</v>
      </c>
      <c r="G651" s="91">
        <v>3553</v>
      </c>
    </row>
    <row r="652" spans="1:7" s="91" customFormat="1" x14ac:dyDescent="0.15">
      <c r="A652" s="91">
        <v>3554</v>
      </c>
      <c r="B652" s="92" t="s">
        <v>2176</v>
      </c>
      <c r="D652" s="93" t="s">
        <v>2177</v>
      </c>
      <c r="F652" s="92" t="s">
        <v>2176</v>
      </c>
      <c r="G652" s="91">
        <v>3554</v>
      </c>
    </row>
    <row r="653" spans="1:7" s="91" customFormat="1" x14ac:dyDescent="0.15">
      <c r="A653" s="91">
        <v>3555</v>
      </c>
      <c r="B653" s="92" t="s">
        <v>2178</v>
      </c>
      <c r="D653" s="93" t="s">
        <v>2179</v>
      </c>
      <c r="F653" s="92" t="s">
        <v>2178</v>
      </c>
      <c r="G653" s="91">
        <v>3555</v>
      </c>
    </row>
    <row r="654" spans="1:7" s="91" customFormat="1" x14ac:dyDescent="0.15">
      <c r="A654" s="91">
        <v>3556</v>
      </c>
      <c r="B654" s="92" t="s">
        <v>2180</v>
      </c>
      <c r="D654" s="93" t="s">
        <v>2181</v>
      </c>
      <c r="F654" s="92" t="s">
        <v>2180</v>
      </c>
      <c r="G654" s="91">
        <v>3556</v>
      </c>
    </row>
    <row r="655" spans="1:7" s="91" customFormat="1" x14ac:dyDescent="0.15">
      <c r="A655" s="91">
        <v>3557</v>
      </c>
      <c r="B655" s="92" t="s">
        <v>2182</v>
      </c>
      <c r="D655" s="93" t="s">
        <v>2183</v>
      </c>
      <c r="F655" s="92" t="s">
        <v>2182</v>
      </c>
      <c r="G655" s="91">
        <v>3557</v>
      </c>
    </row>
    <row r="656" spans="1:7" s="91" customFormat="1" x14ac:dyDescent="0.15">
      <c r="A656" s="91">
        <v>3559</v>
      </c>
      <c r="B656" s="92" t="s">
        <v>2184</v>
      </c>
      <c r="D656" s="93" t="s">
        <v>2185</v>
      </c>
      <c r="F656" s="92" t="s">
        <v>2184</v>
      </c>
      <c r="G656" s="91">
        <v>3559</v>
      </c>
    </row>
    <row r="657" spans="1:7" s="91" customFormat="1" x14ac:dyDescent="0.15">
      <c r="A657" s="91">
        <v>3561</v>
      </c>
      <c r="B657" s="92" t="s">
        <v>2186</v>
      </c>
      <c r="D657" s="93" t="s">
        <v>2187</v>
      </c>
      <c r="F657" s="92" t="s">
        <v>2186</v>
      </c>
      <c r="G657" s="91">
        <v>3561</v>
      </c>
    </row>
    <row r="658" spans="1:7" s="91" customFormat="1" x14ac:dyDescent="0.15">
      <c r="A658" s="91">
        <v>3562</v>
      </c>
      <c r="B658" s="92" t="s">
        <v>2188</v>
      </c>
      <c r="D658" s="93" t="s">
        <v>2189</v>
      </c>
      <c r="F658" s="92" t="s">
        <v>2188</v>
      </c>
      <c r="G658" s="91">
        <v>3562</v>
      </c>
    </row>
    <row r="659" spans="1:7" s="91" customFormat="1" x14ac:dyDescent="0.15">
      <c r="A659" s="91">
        <v>3563</v>
      </c>
      <c r="B659" s="92" t="s">
        <v>2190</v>
      </c>
      <c r="D659" s="93" t="s">
        <v>2191</v>
      </c>
      <c r="F659" s="92" t="s">
        <v>2190</v>
      </c>
      <c r="G659" s="91">
        <v>3563</v>
      </c>
    </row>
    <row r="660" spans="1:7" s="91" customFormat="1" x14ac:dyDescent="0.15">
      <c r="A660" s="91">
        <v>3564</v>
      </c>
      <c r="B660" s="92" t="s">
        <v>2192</v>
      </c>
      <c r="D660" s="93" t="s">
        <v>2193</v>
      </c>
      <c r="F660" s="92" t="s">
        <v>2192</v>
      </c>
      <c r="G660" s="91">
        <v>3564</v>
      </c>
    </row>
    <row r="661" spans="1:7" s="91" customFormat="1" x14ac:dyDescent="0.15">
      <c r="A661" s="91">
        <v>3565</v>
      </c>
      <c r="B661" s="92" t="s">
        <v>2194</v>
      </c>
      <c r="D661" s="93" t="s">
        <v>2195</v>
      </c>
      <c r="F661" s="92" t="s">
        <v>2194</v>
      </c>
      <c r="G661" s="91">
        <v>3565</v>
      </c>
    </row>
    <row r="662" spans="1:7" s="91" customFormat="1" x14ac:dyDescent="0.15">
      <c r="A662" s="91">
        <v>3571</v>
      </c>
      <c r="B662" s="92" t="s">
        <v>2196</v>
      </c>
      <c r="D662" s="93" t="s">
        <v>2197</v>
      </c>
      <c r="F662" s="92" t="s">
        <v>2196</v>
      </c>
      <c r="G662" s="91">
        <v>3571</v>
      </c>
    </row>
    <row r="663" spans="1:7" s="91" customFormat="1" x14ac:dyDescent="0.15">
      <c r="A663" s="91">
        <v>3572</v>
      </c>
      <c r="B663" s="92" t="s">
        <v>2198</v>
      </c>
      <c r="D663" s="93" t="s">
        <v>2199</v>
      </c>
      <c r="F663" s="92" t="s">
        <v>2198</v>
      </c>
      <c r="G663" s="91">
        <v>3572</v>
      </c>
    </row>
    <row r="664" spans="1:7" s="91" customFormat="1" x14ac:dyDescent="0.15">
      <c r="A664" s="91">
        <v>3573</v>
      </c>
      <c r="B664" s="92" t="s">
        <v>2200</v>
      </c>
      <c r="D664" s="93" t="s">
        <v>2201</v>
      </c>
      <c r="F664" s="92" t="s">
        <v>2200</v>
      </c>
      <c r="G664" s="91">
        <v>3573</v>
      </c>
    </row>
    <row r="665" spans="1:7" s="91" customFormat="1" x14ac:dyDescent="0.15">
      <c r="A665" s="91">
        <v>3574</v>
      </c>
      <c r="B665" s="92" t="s">
        <v>2202</v>
      </c>
      <c r="D665" s="93" t="s">
        <v>2203</v>
      </c>
      <c r="F665" s="92" t="s">
        <v>2202</v>
      </c>
      <c r="G665" s="91">
        <v>3574</v>
      </c>
    </row>
    <row r="666" spans="1:7" s="91" customFormat="1" x14ac:dyDescent="0.15">
      <c r="A666" s="91">
        <v>3575</v>
      </c>
      <c r="B666" s="92" t="s">
        <v>2204</v>
      </c>
      <c r="D666" s="93" t="s">
        <v>2205</v>
      </c>
      <c r="F666" s="92" t="s">
        <v>2204</v>
      </c>
      <c r="G666" s="91">
        <v>3575</v>
      </c>
    </row>
    <row r="667" spans="1:7" s="91" customFormat="1" x14ac:dyDescent="0.15">
      <c r="A667" s="91">
        <v>3576</v>
      </c>
      <c r="B667" s="92" t="s">
        <v>2206</v>
      </c>
      <c r="D667" s="93" t="s">
        <v>2207</v>
      </c>
      <c r="F667" s="92" t="s">
        <v>2206</v>
      </c>
      <c r="G667" s="91">
        <v>3576</v>
      </c>
    </row>
    <row r="668" spans="1:7" s="91" customFormat="1" x14ac:dyDescent="0.15">
      <c r="A668" s="91">
        <v>3577</v>
      </c>
      <c r="B668" s="92" t="s">
        <v>2208</v>
      </c>
      <c r="D668" s="93" t="s">
        <v>2209</v>
      </c>
      <c r="F668" s="92" t="s">
        <v>2208</v>
      </c>
      <c r="G668" s="91">
        <v>3577</v>
      </c>
    </row>
    <row r="669" spans="1:7" s="91" customFormat="1" x14ac:dyDescent="0.15">
      <c r="A669" s="91">
        <v>3578</v>
      </c>
      <c r="B669" s="92" t="s">
        <v>2210</v>
      </c>
      <c r="D669" s="93" t="s">
        <v>2211</v>
      </c>
      <c r="F669" s="92" t="s">
        <v>2210</v>
      </c>
      <c r="G669" s="91">
        <v>3578</v>
      </c>
    </row>
    <row r="670" spans="1:7" s="91" customFormat="1" x14ac:dyDescent="0.15">
      <c r="A670" s="91">
        <v>3578</v>
      </c>
      <c r="B670" s="92" t="s">
        <v>2212</v>
      </c>
      <c r="D670" s="93" t="s">
        <v>2213</v>
      </c>
      <c r="F670" s="92" t="s">
        <v>2212</v>
      </c>
      <c r="G670" s="91">
        <v>3578</v>
      </c>
    </row>
    <row r="671" spans="1:7" s="91" customFormat="1" x14ac:dyDescent="0.15">
      <c r="A671" s="91">
        <v>3579</v>
      </c>
      <c r="B671" s="92" t="s">
        <v>2214</v>
      </c>
      <c r="D671" s="93" t="s">
        <v>2215</v>
      </c>
      <c r="F671" s="92" t="s">
        <v>2214</v>
      </c>
      <c r="G671" s="91">
        <v>3579</v>
      </c>
    </row>
    <row r="672" spans="1:7" s="91" customFormat="1" x14ac:dyDescent="0.15">
      <c r="A672" s="91">
        <v>3580</v>
      </c>
      <c r="B672" s="92" t="s">
        <v>2216</v>
      </c>
      <c r="D672" s="93" t="s">
        <v>2217</v>
      </c>
      <c r="F672" s="92" t="s">
        <v>2216</v>
      </c>
      <c r="G672" s="91">
        <v>3580</v>
      </c>
    </row>
    <row r="673" spans="1:7" s="91" customFormat="1" x14ac:dyDescent="0.15">
      <c r="A673" s="91">
        <v>3585</v>
      </c>
      <c r="B673" s="92" t="s">
        <v>2216</v>
      </c>
      <c r="C673" s="91" t="s">
        <v>2218</v>
      </c>
      <c r="D673" s="93" t="s">
        <v>2217</v>
      </c>
      <c r="F673" s="92" t="s">
        <v>2216</v>
      </c>
      <c r="G673" s="91">
        <v>3585</v>
      </c>
    </row>
    <row r="674" spans="1:7" s="91" customFormat="1" x14ac:dyDescent="0.15">
      <c r="A674" s="91">
        <v>3586</v>
      </c>
      <c r="B674" s="92" t="s">
        <v>2219</v>
      </c>
      <c r="D674" s="93" t="s">
        <v>2220</v>
      </c>
      <c r="F674" s="92" t="s">
        <v>2219</v>
      </c>
      <c r="G674" s="91">
        <v>3586</v>
      </c>
    </row>
    <row r="675" spans="1:7" s="91" customFormat="1" x14ac:dyDescent="0.15">
      <c r="A675" s="91">
        <v>3587</v>
      </c>
      <c r="B675" s="92" t="s">
        <v>2221</v>
      </c>
      <c r="D675" s="93" t="s">
        <v>2222</v>
      </c>
      <c r="F675" s="92" t="s">
        <v>2221</v>
      </c>
      <c r="G675" s="91">
        <v>3587</v>
      </c>
    </row>
    <row r="676" spans="1:7" s="91" customFormat="1" x14ac:dyDescent="0.15">
      <c r="A676" s="91">
        <v>3588</v>
      </c>
      <c r="B676" s="92" t="s">
        <v>2223</v>
      </c>
      <c r="D676" s="93" t="s">
        <v>2224</v>
      </c>
      <c r="F676" s="92" t="s">
        <v>2223</v>
      </c>
      <c r="G676" s="91">
        <v>3588</v>
      </c>
    </row>
    <row r="677" spans="1:7" s="91" customFormat="1" x14ac:dyDescent="0.15">
      <c r="A677" s="91">
        <v>3589</v>
      </c>
      <c r="B677" s="92" t="s">
        <v>2225</v>
      </c>
      <c r="D677" s="93" t="s">
        <v>2226</v>
      </c>
      <c r="F677" s="92" t="s">
        <v>2225</v>
      </c>
      <c r="G677" s="91">
        <v>3589</v>
      </c>
    </row>
    <row r="678" spans="1:7" s="91" customFormat="1" x14ac:dyDescent="0.15">
      <c r="A678" s="91">
        <v>3591</v>
      </c>
      <c r="B678" s="92" t="s">
        <v>2227</v>
      </c>
      <c r="D678" s="93" t="s">
        <v>2228</v>
      </c>
      <c r="F678" s="92" t="s">
        <v>2227</v>
      </c>
      <c r="G678" s="91">
        <v>3591</v>
      </c>
    </row>
    <row r="679" spans="1:7" s="91" customFormat="1" x14ac:dyDescent="0.15">
      <c r="A679" s="91">
        <v>3592</v>
      </c>
      <c r="B679" s="92" t="s">
        <v>2229</v>
      </c>
      <c r="D679" s="93" t="s">
        <v>2230</v>
      </c>
      <c r="F679" s="92" t="s">
        <v>2229</v>
      </c>
      <c r="G679" s="91">
        <v>3592</v>
      </c>
    </row>
    <row r="680" spans="1:7" s="91" customFormat="1" x14ac:dyDescent="0.15">
      <c r="A680" s="91">
        <v>3593</v>
      </c>
      <c r="B680" s="92" t="s">
        <v>2231</v>
      </c>
      <c r="D680" s="93" t="s">
        <v>2232</v>
      </c>
      <c r="F680" s="92" t="s">
        <v>2231</v>
      </c>
      <c r="G680" s="91">
        <v>3593</v>
      </c>
    </row>
    <row r="681" spans="1:7" s="91" customFormat="1" x14ac:dyDescent="0.15">
      <c r="A681" s="91">
        <v>3594</v>
      </c>
      <c r="B681" s="92" t="s">
        <v>2233</v>
      </c>
      <c r="D681" s="93" t="s">
        <v>2234</v>
      </c>
      <c r="F681" s="92" t="s">
        <v>2233</v>
      </c>
      <c r="G681" s="91">
        <v>3594</v>
      </c>
    </row>
    <row r="682" spans="1:7" s="91" customFormat="1" x14ac:dyDescent="0.15">
      <c r="A682" s="91">
        <v>3595</v>
      </c>
      <c r="B682" s="92" t="s">
        <v>2235</v>
      </c>
      <c r="D682" s="93" t="s">
        <v>2236</v>
      </c>
      <c r="F682" s="92" t="s">
        <v>2235</v>
      </c>
      <c r="G682" s="91">
        <v>3595</v>
      </c>
    </row>
    <row r="683" spans="1:7" s="91" customFormat="1" x14ac:dyDescent="0.15">
      <c r="A683" s="91">
        <v>3596</v>
      </c>
      <c r="B683" s="92" t="s">
        <v>2237</v>
      </c>
      <c r="D683" s="93" t="s">
        <v>2238</v>
      </c>
      <c r="F683" s="92" t="s">
        <v>2237</v>
      </c>
      <c r="G683" s="91">
        <v>3596</v>
      </c>
    </row>
    <row r="684" spans="1:7" s="91" customFormat="1" x14ac:dyDescent="0.15">
      <c r="A684" s="91">
        <v>3597</v>
      </c>
      <c r="B684" s="92" t="s">
        <v>2239</v>
      </c>
      <c r="D684" s="93" t="s">
        <v>2240</v>
      </c>
      <c r="F684" s="92" t="s">
        <v>2239</v>
      </c>
      <c r="G684" s="91">
        <v>3597</v>
      </c>
    </row>
    <row r="685" spans="1:7" s="91" customFormat="1" x14ac:dyDescent="0.15">
      <c r="A685" s="91">
        <v>3598</v>
      </c>
      <c r="B685" s="92" t="s">
        <v>2241</v>
      </c>
      <c r="D685" s="93" t="s">
        <v>2242</v>
      </c>
      <c r="F685" s="92" t="s">
        <v>2241</v>
      </c>
      <c r="G685" s="91">
        <v>3598</v>
      </c>
    </row>
    <row r="686" spans="1:7" s="91" customFormat="1" x14ac:dyDescent="0.15">
      <c r="A686" s="91">
        <v>3599</v>
      </c>
      <c r="B686" s="92" t="s">
        <v>2243</v>
      </c>
      <c r="D686" s="93" t="s">
        <v>2244</v>
      </c>
      <c r="F686" s="92" t="s">
        <v>2243</v>
      </c>
      <c r="G686" s="91">
        <v>3599</v>
      </c>
    </row>
    <row r="687" spans="1:7" s="91" customFormat="1" x14ac:dyDescent="0.15">
      <c r="A687" s="91">
        <v>3600</v>
      </c>
      <c r="B687" s="92" t="s">
        <v>2245</v>
      </c>
      <c r="D687" s="93" t="s">
        <v>2246</v>
      </c>
      <c r="F687" s="92" t="s">
        <v>2245</v>
      </c>
      <c r="G687" s="91">
        <v>3600</v>
      </c>
    </row>
    <row r="688" spans="1:7" s="91" customFormat="1" x14ac:dyDescent="0.15">
      <c r="A688" s="91">
        <v>3603</v>
      </c>
      <c r="B688" s="92" t="s">
        <v>2245</v>
      </c>
      <c r="C688" s="91" t="s">
        <v>2247</v>
      </c>
      <c r="D688" s="93" t="s">
        <v>2246</v>
      </c>
      <c r="F688" s="92" t="s">
        <v>2245</v>
      </c>
      <c r="G688" s="91">
        <v>3603</v>
      </c>
    </row>
    <row r="689" spans="1:7" s="91" customFormat="1" x14ac:dyDescent="0.15">
      <c r="A689" s="91">
        <v>3604</v>
      </c>
      <c r="B689" s="92" t="s">
        <v>2245</v>
      </c>
      <c r="C689" s="91" t="s">
        <v>2248</v>
      </c>
      <c r="D689" s="93" t="s">
        <v>2246</v>
      </c>
      <c r="F689" s="92" t="s">
        <v>2245</v>
      </c>
      <c r="G689" s="91">
        <v>3604</v>
      </c>
    </row>
    <row r="690" spans="1:7" s="91" customFormat="1" x14ac:dyDescent="0.15">
      <c r="A690" s="91">
        <v>3608</v>
      </c>
      <c r="B690" s="92" t="s">
        <v>2249</v>
      </c>
      <c r="D690" s="93" t="s">
        <v>2250</v>
      </c>
      <c r="F690" s="92" t="s">
        <v>2249</v>
      </c>
      <c r="G690" s="91">
        <v>3608</v>
      </c>
    </row>
    <row r="691" spans="1:7" s="91" customFormat="1" x14ac:dyDescent="0.15">
      <c r="A691" s="91">
        <v>3621</v>
      </c>
      <c r="B691" s="91" t="s">
        <v>2245</v>
      </c>
      <c r="C691" s="91" t="s">
        <v>2251</v>
      </c>
      <c r="D691" s="93" t="s">
        <v>2246</v>
      </c>
      <c r="F691" s="91" t="s">
        <v>2245</v>
      </c>
      <c r="G691" s="91">
        <v>3621</v>
      </c>
    </row>
    <row r="692" spans="1:7" s="91" customFormat="1" x14ac:dyDescent="0.15">
      <c r="A692" s="91">
        <v>3622</v>
      </c>
      <c r="B692" s="92" t="s">
        <v>2252</v>
      </c>
      <c r="D692" s="93" t="s">
        <v>2253</v>
      </c>
      <c r="F692" s="92" t="s">
        <v>2252</v>
      </c>
      <c r="G692" s="91">
        <v>3622</v>
      </c>
    </row>
    <row r="693" spans="1:7" s="91" customFormat="1" x14ac:dyDescent="0.15">
      <c r="A693" s="91">
        <v>3623</v>
      </c>
      <c r="B693" s="92" t="s">
        <v>2254</v>
      </c>
      <c r="D693" s="93" t="s">
        <v>2255</v>
      </c>
      <c r="F693" s="92" t="s">
        <v>2254</v>
      </c>
      <c r="G693" s="91">
        <v>3623</v>
      </c>
    </row>
    <row r="694" spans="1:7" s="91" customFormat="1" x14ac:dyDescent="0.15">
      <c r="A694" s="91">
        <v>3625</v>
      </c>
      <c r="B694" s="92" t="s">
        <v>2245</v>
      </c>
      <c r="C694" s="91" t="s">
        <v>2256</v>
      </c>
      <c r="D694" s="93" t="s">
        <v>2246</v>
      </c>
      <c r="F694" s="92" t="s">
        <v>2245</v>
      </c>
      <c r="G694" s="91">
        <v>3625</v>
      </c>
    </row>
    <row r="695" spans="1:7" s="91" customFormat="1" x14ac:dyDescent="0.15">
      <c r="A695" s="91">
        <v>3626</v>
      </c>
      <c r="B695" s="92" t="s">
        <v>2257</v>
      </c>
      <c r="D695" s="93" t="s">
        <v>2258</v>
      </c>
      <c r="F695" s="92" t="s">
        <v>2257</v>
      </c>
      <c r="G695" s="91">
        <v>3626</v>
      </c>
    </row>
    <row r="696" spans="1:7" s="91" customFormat="1" x14ac:dyDescent="0.15">
      <c r="A696" s="91">
        <v>3627</v>
      </c>
      <c r="B696" s="92" t="s">
        <v>2259</v>
      </c>
      <c r="D696" s="93" t="s">
        <v>2260</v>
      </c>
      <c r="F696" s="92" t="s">
        <v>2259</v>
      </c>
      <c r="G696" s="91">
        <v>3627</v>
      </c>
    </row>
    <row r="697" spans="1:7" s="91" customFormat="1" x14ac:dyDescent="0.15">
      <c r="A697" s="91">
        <v>3627</v>
      </c>
      <c r="B697" s="92" t="s">
        <v>2261</v>
      </c>
      <c r="D697" s="93" t="s">
        <v>2262</v>
      </c>
      <c r="F697" s="92" t="s">
        <v>2261</v>
      </c>
      <c r="G697" s="91">
        <v>3627</v>
      </c>
    </row>
    <row r="698" spans="1:7" s="91" customFormat="1" x14ac:dyDescent="0.15">
      <c r="A698" s="91">
        <v>3630</v>
      </c>
      <c r="B698" s="92" t="s">
        <v>2263</v>
      </c>
      <c r="D698" s="93" t="s">
        <v>2264</v>
      </c>
      <c r="F698" s="92" t="s">
        <v>2263</v>
      </c>
      <c r="G698" s="91">
        <v>3630</v>
      </c>
    </row>
    <row r="699" spans="1:7" s="91" customFormat="1" x14ac:dyDescent="0.15">
      <c r="A699" s="91">
        <v>3635</v>
      </c>
      <c r="B699" s="92" t="s">
        <v>2265</v>
      </c>
      <c r="D699" s="93" t="s">
        <v>2266</v>
      </c>
      <c r="F699" s="92" t="s">
        <v>2265</v>
      </c>
      <c r="G699" s="91">
        <v>3635</v>
      </c>
    </row>
    <row r="700" spans="1:7" s="91" customFormat="1" x14ac:dyDescent="0.15">
      <c r="A700" s="91">
        <v>3636</v>
      </c>
      <c r="B700" s="92" t="s">
        <v>2267</v>
      </c>
      <c r="D700" s="93" t="s">
        <v>2268</v>
      </c>
      <c r="F700" s="92" t="s">
        <v>2267</v>
      </c>
      <c r="G700" s="91">
        <v>3636</v>
      </c>
    </row>
    <row r="701" spans="1:7" s="91" customFormat="1" x14ac:dyDescent="0.15">
      <c r="A701" s="91">
        <v>3636</v>
      </c>
      <c r="B701" s="92" t="s">
        <v>2269</v>
      </c>
      <c r="D701" s="93" t="s">
        <v>2270</v>
      </c>
      <c r="F701" s="92" t="s">
        <v>2269</v>
      </c>
      <c r="G701" s="91">
        <v>3636</v>
      </c>
    </row>
    <row r="702" spans="1:7" s="91" customFormat="1" x14ac:dyDescent="0.15">
      <c r="A702" s="91">
        <v>3641</v>
      </c>
      <c r="B702" s="92" t="s">
        <v>2271</v>
      </c>
      <c r="D702" s="93" t="s">
        <v>2272</v>
      </c>
      <c r="F702" s="92" t="s">
        <v>2271</v>
      </c>
      <c r="G702" s="91">
        <v>3641</v>
      </c>
    </row>
    <row r="703" spans="1:7" s="91" customFormat="1" x14ac:dyDescent="0.15">
      <c r="A703" s="91">
        <v>3642</v>
      </c>
      <c r="B703" s="92" t="s">
        <v>2273</v>
      </c>
      <c r="D703" s="93" t="s">
        <v>2274</v>
      </c>
      <c r="F703" s="92" t="s">
        <v>2273</v>
      </c>
      <c r="G703" s="91">
        <v>3642</v>
      </c>
    </row>
    <row r="704" spans="1:7" s="91" customFormat="1" x14ac:dyDescent="0.15">
      <c r="A704" s="91">
        <v>3643</v>
      </c>
      <c r="B704" s="92" t="s">
        <v>2275</v>
      </c>
      <c r="D704" s="93" t="s">
        <v>2276</v>
      </c>
      <c r="F704" s="92" t="s">
        <v>2275</v>
      </c>
      <c r="G704" s="91">
        <v>3643</v>
      </c>
    </row>
    <row r="705" spans="1:7" s="91" customFormat="1" x14ac:dyDescent="0.15">
      <c r="A705" s="91">
        <v>3644</v>
      </c>
      <c r="B705" s="92" t="s">
        <v>2277</v>
      </c>
      <c r="D705" s="93" t="s">
        <v>2278</v>
      </c>
      <c r="F705" s="92" t="s">
        <v>2277</v>
      </c>
      <c r="G705" s="91">
        <v>3644</v>
      </c>
    </row>
    <row r="706" spans="1:7" s="91" customFormat="1" x14ac:dyDescent="0.15">
      <c r="A706" s="91">
        <v>3645</v>
      </c>
      <c r="B706" s="92" t="s">
        <v>2279</v>
      </c>
      <c r="D706" s="93" t="s">
        <v>2280</v>
      </c>
      <c r="F706" s="92" t="s">
        <v>2279</v>
      </c>
      <c r="G706" s="91">
        <v>3645</v>
      </c>
    </row>
    <row r="707" spans="1:7" s="91" customFormat="1" x14ac:dyDescent="0.15">
      <c r="A707" s="91">
        <v>3646</v>
      </c>
      <c r="B707" s="92" t="s">
        <v>2281</v>
      </c>
      <c r="D707" s="93" t="s">
        <v>2282</v>
      </c>
      <c r="F707" s="92" t="s">
        <v>2281</v>
      </c>
      <c r="G707" s="91">
        <v>3646</v>
      </c>
    </row>
    <row r="708" spans="1:7" s="91" customFormat="1" x14ac:dyDescent="0.15">
      <c r="A708" s="91">
        <v>3647</v>
      </c>
      <c r="B708" s="92" t="s">
        <v>2283</v>
      </c>
      <c r="D708" s="93" t="s">
        <v>2284</v>
      </c>
      <c r="F708" s="92" t="s">
        <v>2283</v>
      </c>
      <c r="G708" s="91">
        <v>3647</v>
      </c>
    </row>
    <row r="709" spans="1:7" s="91" customFormat="1" x14ac:dyDescent="0.15">
      <c r="A709" s="91">
        <v>3648</v>
      </c>
      <c r="B709" s="92" t="s">
        <v>2285</v>
      </c>
      <c r="D709" s="93" t="s">
        <v>2286</v>
      </c>
      <c r="F709" s="92" t="s">
        <v>2285</v>
      </c>
      <c r="G709" s="91">
        <v>3648</v>
      </c>
    </row>
    <row r="710" spans="1:7" s="91" customFormat="1" x14ac:dyDescent="0.15">
      <c r="A710" s="91">
        <v>3648</v>
      </c>
      <c r="B710" s="92" t="s">
        <v>2287</v>
      </c>
      <c r="D710" s="93" t="s">
        <v>2288</v>
      </c>
      <c r="F710" s="92" t="s">
        <v>2287</v>
      </c>
      <c r="G710" s="91">
        <v>3648</v>
      </c>
    </row>
    <row r="711" spans="1:7" s="91" customFormat="1" x14ac:dyDescent="0.15">
      <c r="A711" s="91">
        <v>3648</v>
      </c>
      <c r="B711" s="92" t="s">
        <v>2289</v>
      </c>
      <c r="D711" s="93" t="s">
        <v>2290</v>
      </c>
      <c r="F711" s="92" t="s">
        <v>2289</v>
      </c>
      <c r="G711" s="91">
        <v>3648</v>
      </c>
    </row>
    <row r="712" spans="1:7" s="91" customFormat="1" x14ac:dyDescent="0.15">
      <c r="A712" s="91">
        <v>3651</v>
      </c>
      <c r="B712" s="91" t="s">
        <v>2245</v>
      </c>
      <c r="C712" s="91" t="s">
        <v>2291</v>
      </c>
      <c r="D712" s="93" t="s">
        <v>2246</v>
      </c>
      <c r="F712" s="91" t="s">
        <v>2245</v>
      </c>
      <c r="G712" s="91">
        <v>3651</v>
      </c>
    </row>
    <row r="713" spans="1:7" s="91" customFormat="1" x14ac:dyDescent="0.15">
      <c r="A713" s="91">
        <v>3652</v>
      </c>
      <c r="B713" s="92" t="s">
        <v>2292</v>
      </c>
      <c r="D713" s="93" t="s">
        <v>2293</v>
      </c>
      <c r="F713" s="92" t="s">
        <v>2292</v>
      </c>
      <c r="G713" s="91">
        <v>3652</v>
      </c>
    </row>
    <row r="714" spans="1:7" s="91" customFormat="1" x14ac:dyDescent="0.15">
      <c r="A714" s="91">
        <v>3653</v>
      </c>
      <c r="B714" s="92" t="s">
        <v>2294</v>
      </c>
      <c r="D714" s="93" t="s">
        <v>2295</v>
      </c>
      <c r="F714" s="92" t="s">
        <v>2294</v>
      </c>
      <c r="G714" s="91">
        <v>3653</v>
      </c>
    </row>
    <row r="715" spans="1:7" s="91" customFormat="1" x14ac:dyDescent="0.15">
      <c r="A715" s="91">
        <v>3654</v>
      </c>
      <c r="B715" s="92" t="s">
        <v>2296</v>
      </c>
      <c r="D715" s="93" t="s">
        <v>2297</v>
      </c>
      <c r="F715" s="92" t="s">
        <v>2296</v>
      </c>
      <c r="G715" s="91">
        <v>3654</v>
      </c>
    </row>
    <row r="716" spans="1:7" s="91" customFormat="1" x14ac:dyDescent="0.15">
      <c r="A716" s="91">
        <v>3655</v>
      </c>
      <c r="B716" s="92" t="s">
        <v>2298</v>
      </c>
      <c r="D716" s="93" t="s">
        <v>2299</v>
      </c>
      <c r="F716" s="92" t="s">
        <v>2298</v>
      </c>
      <c r="G716" s="91">
        <v>3655</v>
      </c>
    </row>
    <row r="717" spans="1:7" s="91" customFormat="1" x14ac:dyDescent="0.15">
      <c r="A717" s="91">
        <v>3656</v>
      </c>
      <c r="B717" s="92" t="s">
        <v>2300</v>
      </c>
      <c r="D717" s="93" t="s">
        <v>2301</v>
      </c>
      <c r="F717" s="92" t="s">
        <v>2300</v>
      </c>
      <c r="G717" s="91">
        <v>3656</v>
      </c>
    </row>
    <row r="718" spans="1:7" s="91" customFormat="1" x14ac:dyDescent="0.15">
      <c r="A718" s="91">
        <v>3656</v>
      </c>
      <c r="B718" s="92" t="s">
        <v>2302</v>
      </c>
      <c r="D718" s="93" t="s">
        <v>2303</v>
      </c>
      <c r="F718" s="92" t="s">
        <v>2302</v>
      </c>
      <c r="G718" s="91">
        <v>3656</v>
      </c>
    </row>
    <row r="719" spans="1:7" s="91" customFormat="1" x14ac:dyDescent="0.15">
      <c r="A719" s="91">
        <v>3657</v>
      </c>
      <c r="B719" s="92" t="s">
        <v>2304</v>
      </c>
      <c r="D719" s="93" t="s">
        <v>2305</v>
      </c>
      <c r="F719" s="92" t="s">
        <v>2304</v>
      </c>
      <c r="G719" s="91">
        <v>3657</v>
      </c>
    </row>
    <row r="720" spans="1:7" s="91" customFormat="1" x14ac:dyDescent="0.15">
      <c r="A720" s="91">
        <v>3658</v>
      </c>
      <c r="B720" s="92" t="s">
        <v>2306</v>
      </c>
      <c r="D720" s="93" t="s">
        <v>2307</v>
      </c>
      <c r="F720" s="92" t="s">
        <v>2306</v>
      </c>
      <c r="G720" s="91">
        <v>3658</v>
      </c>
    </row>
    <row r="721" spans="1:7" s="91" customFormat="1" x14ac:dyDescent="0.15">
      <c r="A721" s="91">
        <v>3659</v>
      </c>
      <c r="B721" s="92" t="s">
        <v>2308</v>
      </c>
      <c r="D721" s="93" t="s">
        <v>2309</v>
      </c>
      <c r="F721" s="92" t="s">
        <v>2308</v>
      </c>
      <c r="G721" s="91">
        <v>3659</v>
      </c>
    </row>
    <row r="722" spans="1:7" s="91" customFormat="1" x14ac:dyDescent="0.15">
      <c r="A722" s="91">
        <v>3661</v>
      </c>
      <c r="B722" s="92" t="s">
        <v>2245</v>
      </c>
      <c r="C722" s="91" t="s">
        <v>2310</v>
      </c>
      <c r="D722" s="93" t="s">
        <v>2246</v>
      </c>
      <c r="F722" s="92" t="s">
        <v>2245</v>
      </c>
      <c r="G722" s="91">
        <v>3661</v>
      </c>
    </row>
    <row r="723" spans="1:7" s="91" customFormat="1" x14ac:dyDescent="0.15">
      <c r="A723" s="91">
        <v>3662</v>
      </c>
      <c r="B723" s="92" t="s">
        <v>2245</v>
      </c>
      <c r="C723" s="91" t="s">
        <v>2311</v>
      </c>
      <c r="D723" s="93" t="s">
        <v>2246</v>
      </c>
      <c r="F723" s="92" t="s">
        <v>2245</v>
      </c>
      <c r="G723" s="91">
        <v>3662</v>
      </c>
    </row>
    <row r="724" spans="1:7" s="91" customFormat="1" x14ac:dyDescent="0.15">
      <c r="A724" s="91">
        <v>3663</v>
      </c>
      <c r="B724" s="92" t="s">
        <v>2312</v>
      </c>
      <c r="D724" s="93" t="s">
        <v>2313</v>
      </c>
      <c r="F724" s="92" t="s">
        <v>2312</v>
      </c>
      <c r="G724" s="91">
        <v>3663</v>
      </c>
    </row>
    <row r="725" spans="1:7" s="91" customFormat="1" x14ac:dyDescent="0.15">
      <c r="A725" s="91">
        <v>3664</v>
      </c>
      <c r="B725" s="92" t="s">
        <v>2314</v>
      </c>
      <c r="D725" s="93" t="s">
        <v>2315</v>
      </c>
      <c r="F725" s="92" t="s">
        <v>2314</v>
      </c>
      <c r="G725" s="91">
        <v>3664</v>
      </c>
    </row>
    <row r="726" spans="1:7" s="91" customFormat="1" x14ac:dyDescent="0.15">
      <c r="A726" s="91">
        <v>3671</v>
      </c>
      <c r="B726" s="92" t="s">
        <v>2316</v>
      </c>
      <c r="D726" s="93" t="s">
        <v>2317</v>
      </c>
      <c r="F726" s="92" t="s">
        <v>2316</v>
      </c>
      <c r="G726" s="91">
        <v>3671</v>
      </c>
    </row>
    <row r="727" spans="1:7" s="91" customFormat="1" x14ac:dyDescent="0.15">
      <c r="A727" s="91">
        <v>3672</v>
      </c>
      <c r="B727" s="92" t="s">
        <v>2316</v>
      </c>
      <c r="C727" s="91" t="s">
        <v>2318</v>
      </c>
      <c r="D727" s="93" t="s">
        <v>2317</v>
      </c>
      <c r="F727" s="92" t="s">
        <v>2316</v>
      </c>
      <c r="G727" s="91">
        <v>3672</v>
      </c>
    </row>
    <row r="728" spans="1:7" s="91" customFormat="1" x14ac:dyDescent="0.15">
      <c r="A728" s="91">
        <v>3700</v>
      </c>
      <c r="B728" s="92" t="s">
        <v>2319</v>
      </c>
      <c r="C728" s="91" t="s">
        <v>971</v>
      </c>
      <c r="D728" s="93" t="s">
        <v>2320</v>
      </c>
      <c r="F728" s="92" t="s">
        <v>2319</v>
      </c>
      <c r="G728" s="91">
        <v>3700</v>
      </c>
    </row>
    <row r="729" spans="1:7" s="91" customFormat="1" x14ac:dyDescent="0.15">
      <c r="A729" s="91">
        <v>3704</v>
      </c>
      <c r="B729" s="92" t="s">
        <v>2321</v>
      </c>
      <c r="D729" s="93" t="s">
        <v>2322</v>
      </c>
      <c r="F729" s="92" t="s">
        <v>2321</v>
      </c>
      <c r="G729" s="91">
        <v>3704</v>
      </c>
    </row>
    <row r="730" spans="1:7" s="91" customFormat="1" x14ac:dyDescent="0.15">
      <c r="A730" s="91">
        <v>3711</v>
      </c>
      <c r="B730" s="92" t="s">
        <v>2323</v>
      </c>
      <c r="D730" s="93" t="s">
        <v>2324</v>
      </c>
      <c r="F730" s="92" t="s">
        <v>2323</v>
      </c>
      <c r="G730" s="91">
        <v>3711</v>
      </c>
    </row>
    <row r="731" spans="1:7" s="91" customFormat="1" x14ac:dyDescent="0.15">
      <c r="A731" s="91">
        <v>3712</v>
      </c>
      <c r="B731" s="92" t="s">
        <v>2325</v>
      </c>
      <c r="D731" s="93" t="s">
        <v>2326</v>
      </c>
      <c r="F731" s="92" t="s">
        <v>2325</v>
      </c>
      <c r="G731" s="91">
        <v>3712</v>
      </c>
    </row>
    <row r="732" spans="1:7" s="91" customFormat="1" x14ac:dyDescent="0.15">
      <c r="A732" s="91">
        <v>3712</v>
      </c>
      <c r="B732" s="92" t="s">
        <v>2327</v>
      </c>
      <c r="D732" s="93" t="s">
        <v>2328</v>
      </c>
      <c r="F732" s="92" t="s">
        <v>2327</v>
      </c>
      <c r="G732" s="91">
        <v>3712</v>
      </c>
    </row>
    <row r="733" spans="1:7" s="91" customFormat="1" x14ac:dyDescent="0.15">
      <c r="A733" s="91">
        <v>3713</v>
      </c>
      <c r="B733" s="92" t="s">
        <v>2329</v>
      </c>
      <c r="D733" s="93" t="s">
        <v>2330</v>
      </c>
      <c r="F733" s="92" t="s">
        <v>2329</v>
      </c>
      <c r="G733" s="91">
        <v>3713</v>
      </c>
    </row>
    <row r="734" spans="1:7" s="91" customFormat="1" x14ac:dyDescent="0.15">
      <c r="A734" s="91">
        <v>3714</v>
      </c>
      <c r="B734" s="92" t="s">
        <v>2331</v>
      </c>
      <c r="D734" s="93" t="s">
        <v>2332</v>
      </c>
      <c r="F734" s="92" t="s">
        <v>2331</v>
      </c>
      <c r="G734" s="91">
        <v>3714</v>
      </c>
    </row>
    <row r="735" spans="1:7" s="91" customFormat="1" x14ac:dyDescent="0.15">
      <c r="A735" s="91">
        <v>3715</v>
      </c>
      <c r="B735" s="92" t="s">
        <v>2333</v>
      </c>
      <c r="D735" s="93" t="s">
        <v>2334</v>
      </c>
      <c r="F735" s="92" t="s">
        <v>2333</v>
      </c>
      <c r="G735" s="91">
        <v>3715</v>
      </c>
    </row>
    <row r="736" spans="1:7" s="91" customFormat="1" x14ac:dyDescent="0.15">
      <c r="A736" s="91">
        <v>3716</v>
      </c>
      <c r="B736" s="92" t="s">
        <v>2335</v>
      </c>
      <c r="D736" s="93" t="s">
        <v>2336</v>
      </c>
      <c r="F736" s="92" t="s">
        <v>2335</v>
      </c>
      <c r="G736" s="91">
        <v>3716</v>
      </c>
    </row>
    <row r="737" spans="1:7" s="91" customFormat="1" x14ac:dyDescent="0.15">
      <c r="A737" s="91">
        <v>3716</v>
      </c>
      <c r="B737" s="92" t="s">
        <v>2337</v>
      </c>
      <c r="D737" s="93" t="s">
        <v>2338</v>
      </c>
      <c r="F737" s="92" t="s">
        <v>2337</v>
      </c>
      <c r="G737" s="91">
        <v>3716</v>
      </c>
    </row>
    <row r="738" spans="1:7" s="91" customFormat="1" x14ac:dyDescent="0.15">
      <c r="A738" s="91">
        <v>3717</v>
      </c>
      <c r="B738" s="92" t="s">
        <v>2339</v>
      </c>
      <c r="D738" s="93" t="s">
        <v>2340</v>
      </c>
      <c r="F738" s="92" t="s">
        <v>2339</v>
      </c>
      <c r="G738" s="91">
        <v>3717</v>
      </c>
    </row>
    <row r="739" spans="1:7" s="91" customFormat="1" x14ac:dyDescent="0.15">
      <c r="A739" s="91">
        <v>3718</v>
      </c>
      <c r="B739" s="92" t="s">
        <v>2341</v>
      </c>
      <c r="D739" s="93" t="s">
        <v>2342</v>
      </c>
      <c r="F739" s="92" t="s">
        <v>2341</v>
      </c>
      <c r="G739" s="91">
        <v>3718</v>
      </c>
    </row>
    <row r="740" spans="1:7" s="91" customFormat="1" x14ac:dyDescent="0.15">
      <c r="A740" s="91">
        <v>3720</v>
      </c>
      <c r="B740" s="92" t="s">
        <v>2343</v>
      </c>
      <c r="D740" s="93" t="s">
        <v>2344</v>
      </c>
      <c r="F740" s="92" t="s">
        <v>2343</v>
      </c>
      <c r="G740" s="91">
        <v>3720</v>
      </c>
    </row>
    <row r="741" spans="1:7" s="91" customFormat="1" x14ac:dyDescent="0.15">
      <c r="A741" s="91">
        <v>3720</v>
      </c>
      <c r="B741" s="92" t="s">
        <v>2345</v>
      </c>
      <c r="D741" s="93" t="s">
        <v>2346</v>
      </c>
      <c r="F741" s="92" t="s">
        <v>2345</v>
      </c>
      <c r="G741" s="91">
        <v>3720</v>
      </c>
    </row>
    <row r="742" spans="1:7" s="91" customFormat="1" x14ac:dyDescent="0.15">
      <c r="A742" s="91">
        <v>3721</v>
      </c>
      <c r="B742" s="92" t="s">
        <v>2347</v>
      </c>
      <c r="D742" s="93" t="s">
        <v>2348</v>
      </c>
      <c r="F742" s="92" t="s">
        <v>2347</v>
      </c>
      <c r="G742" s="91">
        <v>3721</v>
      </c>
    </row>
    <row r="743" spans="1:7" s="91" customFormat="1" x14ac:dyDescent="0.15">
      <c r="A743" s="91">
        <v>3721</v>
      </c>
      <c r="B743" s="92" t="s">
        <v>2349</v>
      </c>
      <c r="D743" s="93" t="s">
        <v>2350</v>
      </c>
      <c r="F743" s="92" t="s">
        <v>2349</v>
      </c>
      <c r="G743" s="91">
        <v>3721</v>
      </c>
    </row>
    <row r="744" spans="1:7" s="91" customFormat="1" x14ac:dyDescent="0.15">
      <c r="A744" s="91">
        <v>3721</v>
      </c>
      <c r="B744" s="92" t="s">
        <v>2351</v>
      </c>
      <c r="D744" s="93" t="s">
        <v>2352</v>
      </c>
      <c r="F744" s="92" t="s">
        <v>2351</v>
      </c>
      <c r="G744" s="91">
        <v>3721</v>
      </c>
    </row>
    <row r="745" spans="1:7" s="91" customFormat="1" x14ac:dyDescent="0.15">
      <c r="A745" s="91">
        <v>3722</v>
      </c>
      <c r="B745" s="92" t="s">
        <v>2353</v>
      </c>
      <c r="D745" s="93" t="s">
        <v>2354</v>
      </c>
      <c r="F745" s="92" t="s">
        <v>2353</v>
      </c>
      <c r="G745" s="91">
        <v>3722</v>
      </c>
    </row>
    <row r="746" spans="1:7" s="91" customFormat="1" x14ac:dyDescent="0.15">
      <c r="A746" s="91">
        <v>3723</v>
      </c>
      <c r="B746" s="92" t="s">
        <v>2355</v>
      </c>
      <c r="D746" s="93" t="s">
        <v>2356</v>
      </c>
      <c r="F746" s="92" t="s">
        <v>2355</v>
      </c>
      <c r="G746" s="91">
        <v>3723</v>
      </c>
    </row>
    <row r="747" spans="1:7" s="91" customFormat="1" x14ac:dyDescent="0.15">
      <c r="A747" s="91">
        <v>3724</v>
      </c>
      <c r="B747" s="92" t="s">
        <v>2357</v>
      </c>
      <c r="D747" s="93" t="s">
        <v>2358</v>
      </c>
      <c r="F747" s="92" t="s">
        <v>2357</v>
      </c>
      <c r="G747" s="91">
        <v>3724</v>
      </c>
    </row>
    <row r="748" spans="1:7" s="91" customFormat="1" x14ac:dyDescent="0.15">
      <c r="A748" s="91">
        <v>3724</v>
      </c>
      <c r="B748" s="92" t="s">
        <v>2359</v>
      </c>
      <c r="D748" s="93" t="s">
        <v>2360</v>
      </c>
      <c r="F748" s="92" t="s">
        <v>2359</v>
      </c>
      <c r="G748" s="91">
        <v>3724</v>
      </c>
    </row>
    <row r="749" spans="1:7" s="91" customFormat="1" x14ac:dyDescent="0.15">
      <c r="A749" s="91">
        <v>3724</v>
      </c>
      <c r="B749" s="92" t="s">
        <v>2361</v>
      </c>
      <c r="D749" s="93" t="s">
        <v>2362</v>
      </c>
      <c r="F749" s="92" t="s">
        <v>2361</v>
      </c>
      <c r="G749" s="91">
        <v>3724</v>
      </c>
    </row>
    <row r="750" spans="1:7" s="91" customFormat="1" x14ac:dyDescent="0.15">
      <c r="A750" s="91">
        <v>3726</v>
      </c>
      <c r="B750" s="92" t="s">
        <v>2363</v>
      </c>
      <c r="D750" s="93" t="s">
        <v>2364</v>
      </c>
      <c r="F750" s="92" t="s">
        <v>2363</v>
      </c>
      <c r="G750" s="91">
        <v>3726</v>
      </c>
    </row>
    <row r="751" spans="1:7" s="91" customFormat="1" x14ac:dyDescent="0.15">
      <c r="A751" s="91">
        <v>3726</v>
      </c>
      <c r="B751" s="92" t="s">
        <v>2365</v>
      </c>
      <c r="D751" s="93" t="s">
        <v>2366</v>
      </c>
      <c r="F751" s="92" t="s">
        <v>2365</v>
      </c>
      <c r="G751" s="91">
        <v>3726</v>
      </c>
    </row>
    <row r="752" spans="1:7" s="91" customFormat="1" x14ac:dyDescent="0.15">
      <c r="A752" s="91">
        <v>3726</v>
      </c>
      <c r="B752" s="92" t="s">
        <v>2367</v>
      </c>
      <c r="D752" s="93" t="s">
        <v>2368</v>
      </c>
      <c r="F752" s="92" t="s">
        <v>2367</v>
      </c>
      <c r="G752" s="91">
        <v>3726</v>
      </c>
    </row>
    <row r="753" spans="1:7" s="91" customFormat="1" x14ac:dyDescent="0.15">
      <c r="A753" s="91">
        <v>3728</v>
      </c>
      <c r="B753" s="92" t="s">
        <v>2369</v>
      </c>
      <c r="D753" s="93" t="s">
        <v>2370</v>
      </c>
      <c r="F753" s="92" t="s">
        <v>2369</v>
      </c>
      <c r="G753" s="91">
        <v>3728</v>
      </c>
    </row>
    <row r="754" spans="1:7" s="91" customFormat="1" x14ac:dyDescent="0.15">
      <c r="A754" s="91">
        <v>3728</v>
      </c>
      <c r="B754" s="92" t="s">
        <v>2371</v>
      </c>
      <c r="D754" s="93" t="s">
        <v>2372</v>
      </c>
      <c r="F754" s="92" t="s">
        <v>2371</v>
      </c>
      <c r="G754" s="91">
        <v>3728</v>
      </c>
    </row>
    <row r="755" spans="1:7" s="91" customFormat="1" x14ac:dyDescent="0.15">
      <c r="A755" s="91">
        <v>3729</v>
      </c>
      <c r="B755" s="92" t="s">
        <v>2373</v>
      </c>
      <c r="D755" s="93" t="s">
        <v>2374</v>
      </c>
      <c r="F755" s="92" t="s">
        <v>2373</v>
      </c>
      <c r="G755" s="91">
        <v>3729</v>
      </c>
    </row>
    <row r="756" spans="1:7" s="91" customFormat="1" x14ac:dyDescent="0.15">
      <c r="A756" s="91">
        <v>3731</v>
      </c>
      <c r="B756" s="92" t="s">
        <v>2375</v>
      </c>
      <c r="D756" s="93" t="s">
        <v>2376</v>
      </c>
      <c r="F756" s="92" t="s">
        <v>2375</v>
      </c>
      <c r="G756" s="91">
        <v>3731</v>
      </c>
    </row>
    <row r="757" spans="1:7" s="91" customFormat="1" x14ac:dyDescent="0.15">
      <c r="A757" s="91">
        <v>3732</v>
      </c>
      <c r="B757" s="92" t="s">
        <v>2377</v>
      </c>
      <c r="D757" s="93" t="s">
        <v>2378</v>
      </c>
      <c r="F757" s="92" t="s">
        <v>2377</v>
      </c>
      <c r="G757" s="91">
        <v>3732</v>
      </c>
    </row>
    <row r="758" spans="1:7" s="91" customFormat="1" x14ac:dyDescent="0.15">
      <c r="A758" s="91">
        <v>3733</v>
      </c>
      <c r="B758" s="92" t="s">
        <v>2379</v>
      </c>
      <c r="D758" s="93" t="s">
        <v>2380</v>
      </c>
      <c r="F758" s="92" t="s">
        <v>2379</v>
      </c>
      <c r="G758" s="91">
        <v>3733</v>
      </c>
    </row>
    <row r="759" spans="1:7" s="91" customFormat="1" x14ac:dyDescent="0.15">
      <c r="A759" s="91">
        <v>3734</v>
      </c>
      <c r="B759" s="92" t="s">
        <v>2381</v>
      </c>
      <c r="D759" s="93" t="s">
        <v>2382</v>
      </c>
      <c r="F759" s="92" t="s">
        <v>2381</v>
      </c>
      <c r="G759" s="91">
        <v>3734</v>
      </c>
    </row>
    <row r="760" spans="1:7" s="91" customFormat="1" x14ac:dyDescent="0.15">
      <c r="A760" s="91">
        <v>3735</v>
      </c>
      <c r="B760" s="92" t="s">
        <v>2383</v>
      </c>
      <c r="D760" s="93" t="s">
        <v>2384</v>
      </c>
      <c r="F760" s="92" t="s">
        <v>2383</v>
      </c>
      <c r="G760" s="91">
        <v>3735</v>
      </c>
    </row>
    <row r="761" spans="1:7" s="91" customFormat="1" x14ac:dyDescent="0.15">
      <c r="A761" s="91">
        <v>3735</v>
      </c>
      <c r="B761" s="92" t="s">
        <v>2385</v>
      </c>
      <c r="D761" s="93" t="s">
        <v>2386</v>
      </c>
      <c r="F761" s="92" t="s">
        <v>2385</v>
      </c>
      <c r="G761" s="91">
        <v>3735</v>
      </c>
    </row>
    <row r="762" spans="1:7" s="91" customFormat="1" x14ac:dyDescent="0.15">
      <c r="A762" s="91">
        <v>3735</v>
      </c>
      <c r="B762" s="92" t="s">
        <v>2387</v>
      </c>
      <c r="D762" s="93" t="s">
        <v>2388</v>
      </c>
      <c r="F762" s="92" t="s">
        <v>2387</v>
      </c>
      <c r="G762" s="91">
        <v>3735</v>
      </c>
    </row>
    <row r="763" spans="1:7" s="91" customFormat="1" x14ac:dyDescent="0.15">
      <c r="A763" s="91">
        <v>3741</v>
      </c>
      <c r="B763" s="92" t="s">
        <v>2389</v>
      </c>
      <c r="D763" s="93" t="s">
        <v>2390</v>
      </c>
      <c r="F763" s="92" t="s">
        <v>2389</v>
      </c>
      <c r="G763" s="91">
        <v>3741</v>
      </c>
    </row>
    <row r="764" spans="1:7" s="91" customFormat="1" x14ac:dyDescent="0.15">
      <c r="A764" s="91">
        <v>3742</v>
      </c>
      <c r="B764" s="92" t="s">
        <v>2391</v>
      </c>
      <c r="D764" s="93" t="s">
        <v>2392</v>
      </c>
      <c r="F764" s="92" t="s">
        <v>2391</v>
      </c>
      <c r="G764" s="91">
        <v>3742</v>
      </c>
    </row>
    <row r="765" spans="1:7" s="91" customFormat="1" x14ac:dyDescent="0.15">
      <c r="A765" s="91">
        <v>3743</v>
      </c>
      <c r="B765" s="92" t="s">
        <v>2393</v>
      </c>
      <c r="D765" s="93" t="s">
        <v>2394</v>
      </c>
      <c r="F765" s="92" t="s">
        <v>2393</v>
      </c>
      <c r="G765" s="91">
        <v>3743</v>
      </c>
    </row>
    <row r="766" spans="1:7" s="91" customFormat="1" x14ac:dyDescent="0.15">
      <c r="A766" s="91">
        <v>3744</v>
      </c>
      <c r="B766" s="92" t="s">
        <v>2395</v>
      </c>
      <c r="D766" s="93" t="s">
        <v>2396</v>
      </c>
      <c r="F766" s="92" t="s">
        <v>2395</v>
      </c>
      <c r="G766" s="91">
        <v>3744</v>
      </c>
    </row>
    <row r="767" spans="1:7" s="91" customFormat="1" x14ac:dyDescent="0.15">
      <c r="A767" s="91">
        <v>3751</v>
      </c>
      <c r="B767" s="92" t="s">
        <v>2397</v>
      </c>
      <c r="D767" s="93" t="s">
        <v>2398</v>
      </c>
      <c r="F767" s="92" t="s">
        <v>2397</v>
      </c>
      <c r="G767" s="91">
        <v>3751</v>
      </c>
    </row>
    <row r="768" spans="1:7" s="91" customFormat="1" x14ac:dyDescent="0.15">
      <c r="A768" s="91">
        <v>3752</v>
      </c>
      <c r="B768" s="92" t="s">
        <v>2399</v>
      </c>
      <c r="D768" s="93" t="s">
        <v>2400</v>
      </c>
      <c r="F768" s="92" t="s">
        <v>2399</v>
      </c>
      <c r="G768" s="91">
        <v>3752</v>
      </c>
    </row>
    <row r="769" spans="1:7" s="91" customFormat="1" x14ac:dyDescent="0.15">
      <c r="A769" s="91">
        <v>3752</v>
      </c>
      <c r="B769" s="92" t="s">
        <v>2401</v>
      </c>
      <c r="D769" s="93" t="s">
        <v>2402</v>
      </c>
      <c r="F769" s="92" t="s">
        <v>2401</v>
      </c>
      <c r="G769" s="91">
        <v>3752</v>
      </c>
    </row>
    <row r="770" spans="1:7" s="91" customFormat="1" x14ac:dyDescent="0.15">
      <c r="A770" s="91">
        <v>3753</v>
      </c>
      <c r="B770" s="92" t="s">
        <v>2403</v>
      </c>
      <c r="D770" s="93" t="s">
        <v>2404</v>
      </c>
      <c r="F770" s="92" t="s">
        <v>2403</v>
      </c>
      <c r="G770" s="91">
        <v>3753</v>
      </c>
    </row>
    <row r="771" spans="1:7" s="91" customFormat="1" x14ac:dyDescent="0.15">
      <c r="A771" s="91">
        <v>3754</v>
      </c>
      <c r="B771" s="92" t="s">
        <v>2405</v>
      </c>
      <c r="D771" s="93" t="s">
        <v>2406</v>
      </c>
      <c r="F771" s="92" t="s">
        <v>2405</v>
      </c>
      <c r="G771" s="91">
        <v>3754</v>
      </c>
    </row>
    <row r="772" spans="1:7" s="91" customFormat="1" x14ac:dyDescent="0.15">
      <c r="A772" s="91">
        <v>3754</v>
      </c>
      <c r="B772" s="92" t="s">
        <v>2407</v>
      </c>
      <c r="D772" s="93" t="s">
        <v>2408</v>
      </c>
      <c r="F772" s="92" t="s">
        <v>2407</v>
      </c>
      <c r="G772" s="91">
        <v>3754</v>
      </c>
    </row>
    <row r="773" spans="1:7" s="91" customFormat="1" x14ac:dyDescent="0.15">
      <c r="A773" s="91">
        <v>3755</v>
      </c>
      <c r="B773" s="92" t="s">
        <v>2409</v>
      </c>
      <c r="D773" s="93" t="s">
        <v>2410</v>
      </c>
      <c r="F773" s="92" t="s">
        <v>2409</v>
      </c>
      <c r="G773" s="91">
        <v>3755</v>
      </c>
    </row>
    <row r="774" spans="1:7" s="91" customFormat="1" x14ac:dyDescent="0.15">
      <c r="A774" s="91">
        <v>3756</v>
      </c>
      <c r="B774" s="92" t="s">
        <v>2411</v>
      </c>
      <c r="D774" s="93" t="s">
        <v>2412</v>
      </c>
      <c r="F774" s="92" t="s">
        <v>2411</v>
      </c>
      <c r="G774" s="91">
        <v>3756</v>
      </c>
    </row>
    <row r="775" spans="1:7" s="91" customFormat="1" x14ac:dyDescent="0.15">
      <c r="A775" s="91">
        <v>3756</v>
      </c>
      <c r="B775" s="92" t="s">
        <v>2413</v>
      </c>
      <c r="D775" s="93" t="s">
        <v>2414</v>
      </c>
      <c r="F775" s="92" t="s">
        <v>2413</v>
      </c>
      <c r="G775" s="91">
        <v>3756</v>
      </c>
    </row>
    <row r="776" spans="1:7" s="91" customFormat="1" x14ac:dyDescent="0.15">
      <c r="A776" s="91">
        <v>3757</v>
      </c>
      <c r="B776" s="92" t="s">
        <v>2415</v>
      </c>
      <c r="D776" s="93" t="s">
        <v>2416</v>
      </c>
      <c r="F776" s="92" t="s">
        <v>2415</v>
      </c>
      <c r="G776" s="91">
        <v>3757</v>
      </c>
    </row>
    <row r="777" spans="1:7" s="91" customFormat="1" x14ac:dyDescent="0.15">
      <c r="A777" s="91">
        <v>3757</v>
      </c>
      <c r="B777" s="92" t="s">
        <v>2417</v>
      </c>
      <c r="D777" s="93" t="s">
        <v>2418</v>
      </c>
      <c r="F777" s="92" t="s">
        <v>2417</v>
      </c>
      <c r="G777" s="91">
        <v>3757</v>
      </c>
    </row>
    <row r="778" spans="1:7" s="91" customFormat="1" x14ac:dyDescent="0.15">
      <c r="A778" s="91">
        <v>3757</v>
      </c>
      <c r="B778" s="92" t="s">
        <v>2419</v>
      </c>
      <c r="D778" s="93" t="s">
        <v>2420</v>
      </c>
      <c r="F778" s="92" t="s">
        <v>2419</v>
      </c>
      <c r="G778" s="91">
        <v>3757</v>
      </c>
    </row>
    <row r="779" spans="1:7" s="91" customFormat="1" x14ac:dyDescent="0.15">
      <c r="A779" s="91">
        <v>3758</v>
      </c>
      <c r="B779" s="92" t="s">
        <v>2421</v>
      </c>
      <c r="D779" s="93" t="s">
        <v>2422</v>
      </c>
      <c r="F779" s="92" t="s">
        <v>2421</v>
      </c>
      <c r="G779" s="91">
        <v>3758</v>
      </c>
    </row>
    <row r="780" spans="1:7" s="91" customFormat="1" x14ac:dyDescent="0.15">
      <c r="A780" s="91">
        <v>3759</v>
      </c>
      <c r="B780" s="92" t="s">
        <v>2423</v>
      </c>
      <c r="D780" s="93" t="s">
        <v>2424</v>
      </c>
      <c r="F780" s="92" t="s">
        <v>2423</v>
      </c>
      <c r="G780" s="91">
        <v>3759</v>
      </c>
    </row>
    <row r="781" spans="1:7" s="91" customFormat="1" x14ac:dyDescent="0.15">
      <c r="A781" s="91">
        <v>3761</v>
      </c>
      <c r="B781" s="92" t="s">
        <v>2425</v>
      </c>
      <c r="D781" s="93" t="s">
        <v>2426</v>
      </c>
      <c r="F781" s="92" t="s">
        <v>2425</v>
      </c>
      <c r="G781" s="91">
        <v>3761</v>
      </c>
    </row>
    <row r="782" spans="1:7" s="91" customFormat="1" x14ac:dyDescent="0.15">
      <c r="A782" s="91">
        <v>3761</v>
      </c>
      <c r="B782" s="92" t="s">
        <v>2427</v>
      </c>
      <c r="D782" s="93" t="s">
        <v>2428</v>
      </c>
      <c r="F782" s="92" t="s">
        <v>2427</v>
      </c>
      <c r="G782" s="91">
        <v>3761</v>
      </c>
    </row>
    <row r="783" spans="1:7" s="91" customFormat="1" x14ac:dyDescent="0.15">
      <c r="A783" s="91">
        <v>3761</v>
      </c>
      <c r="B783" s="92" t="s">
        <v>2429</v>
      </c>
      <c r="D783" s="93" t="s">
        <v>2430</v>
      </c>
      <c r="F783" s="92" t="s">
        <v>2429</v>
      </c>
      <c r="G783" s="91">
        <v>3761</v>
      </c>
    </row>
    <row r="784" spans="1:7" s="91" customFormat="1" x14ac:dyDescent="0.15">
      <c r="A784" s="91">
        <v>3762</v>
      </c>
      <c r="B784" s="92" t="s">
        <v>2431</v>
      </c>
      <c r="D784" s="93" t="s">
        <v>2432</v>
      </c>
      <c r="F784" s="92" t="s">
        <v>2431</v>
      </c>
      <c r="G784" s="91">
        <v>3762</v>
      </c>
    </row>
    <row r="785" spans="1:7" s="91" customFormat="1" x14ac:dyDescent="0.15">
      <c r="A785" s="91">
        <v>3763</v>
      </c>
      <c r="B785" s="92" t="s">
        <v>2433</v>
      </c>
      <c r="D785" s="93" t="s">
        <v>2434</v>
      </c>
      <c r="F785" s="92" t="s">
        <v>2433</v>
      </c>
      <c r="G785" s="91">
        <v>3763</v>
      </c>
    </row>
    <row r="786" spans="1:7" s="91" customFormat="1" x14ac:dyDescent="0.15">
      <c r="A786" s="91">
        <v>3764</v>
      </c>
      <c r="B786" s="92" t="s">
        <v>2435</v>
      </c>
      <c r="D786" s="93" t="s">
        <v>2436</v>
      </c>
      <c r="F786" s="92" t="s">
        <v>2435</v>
      </c>
      <c r="G786" s="91">
        <v>3764</v>
      </c>
    </row>
    <row r="787" spans="1:7" s="91" customFormat="1" x14ac:dyDescent="0.15">
      <c r="A787" s="91">
        <v>3765</v>
      </c>
      <c r="B787" s="92" t="s">
        <v>2437</v>
      </c>
      <c r="D787" s="93" t="s">
        <v>2438</v>
      </c>
      <c r="F787" s="92" t="s">
        <v>2437</v>
      </c>
      <c r="G787" s="91">
        <v>3765</v>
      </c>
    </row>
    <row r="788" spans="1:7" s="91" customFormat="1" x14ac:dyDescent="0.15">
      <c r="A788" s="91">
        <v>3765</v>
      </c>
      <c r="B788" s="92" t="s">
        <v>2439</v>
      </c>
      <c r="D788" s="93" t="s">
        <v>2440</v>
      </c>
      <c r="F788" s="92" t="s">
        <v>2439</v>
      </c>
      <c r="G788" s="91">
        <v>3765</v>
      </c>
    </row>
    <row r="789" spans="1:7" s="91" customFormat="1" x14ac:dyDescent="0.15">
      <c r="A789" s="91">
        <v>3765</v>
      </c>
      <c r="B789" s="92" t="s">
        <v>2441</v>
      </c>
      <c r="D789" s="93" t="s">
        <v>2442</v>
      </c>
      <c r="F789" s="92" t="s">
        <v>2441</v>
      </c>
      <c r="G789" s="91">
        <v>3765</v>
      </c>
    </row>
    <row r="790" spans="1:7" s="91" customFormat="1" x14ac:dyDescent="0.15">
      <c r="A790" s="91">
        <v>3767</v>
      </c>
      <c r="B790" s="92" t="s">
        <v>2443</v>
      </c>
      <c r="D790" s="93" t="s">
        <v>2444</v>
      </c>
      <c r="F790" s="92" t="s">
        <v>2443</v>
      </c>
      <c r="G790" s="91">
        <v>3767</v>
      </c>
    </row>
    <row r="791" spans="1:7" s="91" customFormat="1" x14ac:dyDescent="0.15">
      <c r="A791" s="91">
        <v>3768</v>
      </c>
      <c r="B791" s="92" t="s">
        <v>2445</v>
      </c>
      <c r="D791" s="93" t="s">
        <v>2446</v>
      </c>
      <c r="F791" s="92" t="s">
        <v>2445</v>
      </c>
      <c r="G791" s="91">
        <v>3768</v>
      </c>
    </row>
    <row r="792" spans="1:7" s="91" customFormat="1" x14ac:dyDescent="0.15">
      <c r="A792" s="91">
        <v>3768</v>
      </c>
      <c r="B792" s="92" t="s">
        <v>2447</v>
      </c>
      <c r="D792" s="93" t="s">
        <v>2448</v>
      </c>
      <c r="F792" s="92" t="s">
        <v>2447</v>
      </c>
      <c r="G792" s="91">
        <v>3768</v>
      </c>
    </row>
    <row r="793" spans="1:7" s="91" customFormat="1" x14ac:dyDescent="0.15">
      <c r="A793" s="91">
        <v>3768</v>
      </c>
      <c r="B793" s="92" t="s">
        <v>2449</v>
      </c>
      <c r="D793" s="93" t="s">
        <v>2450</v>
      </c>
      <c r="F793" s="92" t="s">
        <v>2449</v>
      </c>
      <c r="G793" s="91">
        <v>3768</v>
      </c>
    </row>
    <row r="794" spans="1:7" s="91" customFormat="1" x14ac:dyDescent="0.15">
      <c r="A794" s="91">
        <v>3769</v>
      </c>
      <c r="B794" s="92" t="s">
        <v>2451</v>
      </c>
      <c r="D794" s="93" t="s">
        <v>2452</v>
      </c>
      <c r="F794" s="92" t="s">
        <v>2451</v>
      </c>
      <c r="G794" s="91">
        <v>3769</v>
      </c>
    </row>
    <row r="795" spans="1:7" s="91" customFormat="1" x14ac:dyDescent="0.15">
      <c r="A795" s="91">
        <v>3770</v>
      </c>
      <c r="B795" s="92" t="s">
        <v>2453</v>
      </c>
      <c r="D795" s="93" t="s">
        <v>2454</v>
      </c>
      <c r="F795" s="92" t="s">
        <v>2453</v>
      </c>
      <c r="G795" s="91">
        <v>3770</v>
      </c>
    </row>
    <row r="796" spans="1:7" s="91" customFormat="1" x14ac:dyDescent="0.15">
      <c r="A796" s="91">
        <v>3773</v>
      </c>
      <c r="B796" s="92" t="s">
        <v>2455</v>
      </c>
      <c r="D796" s="93" t="s">
        <v>2456</v>
      </c>
      <c r="F796" s="92" t="s">
        <v>2455</v>
      </c>
      <c r="G796" s="91">
        <v>3773</v>
      </c>
    </row>
    <row r="797" spans="1:7" s="91" customFormat="1" x14ac:dyDescent="0.15">
      <c r="A797" s="91">
        <v>3773</v>
      </c>
      <c r="B797" s="92" t="s">
        <v>2457</v>
      </c>
      <c r="D797" s="93" t="s">
        <v>2458</v>
      </c>
      <c r="F797" s="92" t="s">
        <v>2457</v>
      </c>
      <c r="G797" s="91">
        <v>3773</v>
      </c>
    </row>
    <row r="798" spans="1:7" s="91" customFormat="1" x14ac:dyDescent="0.15">
      <c r="A798" s="91">
        <v>3775</v>
      </c>
      <c r="B798" s="92" t="s">
        <v>2459</v>
      </c>
      <c r="D798" s="93" t="s">
        <v>2460</v>
      </c>
      <c r="F798" s="92" t="s">
        <v>2459</v>
      </c>
      <c r="G798" s="91">
        <v>3775</v>
      </c>
    </row>
    <row r="799" spans="1:7" s="91" customFormat="1" x14ac:dyDescent="0.15">
      <c r="A799" s="91">
        <v>3776</v>
      </c>
      <c r="B799" s="92" t="s">
        <v>2461</v>
      </c>
      <c r="D799" s="93" t="s">
        <v>2462</v>
      </c>
      <c r="F799" s="92" t="s">
        <v>2461</v>
      </c>
      <c r="G799" s="91">
        <v>3776</v>
      </c>
    </row>
    <row r="800" spans="1:7" s="91" customFormat="1" x14ac:dyDescent="0.15">
      <c r="A800" s="91">
        <v>3777</v>
      </c>
      <c r="B800" s="92" t="s">
        <v>2463</v>
      </c>
      <c r="D800" s="93" t="s">
        <v>2464</v>
      </c>
      <c r="F800" s="92" t="s">
        <v>2463</v>
      </c>
      <c r="G800" s="91">
        <v>3777</v>
      </c>
    </row>
    <row r="801" spans="1:7" s="91" customFormat="1" x14ac:dyDescent="0.15">
      <c r="A801" s="91">
        <v>3778</v>
      </c>
      <c r="B801" s="92" t="s">
        <v>2465</v>
      </c>
      <c r="D801" s="93" t="s">
        <v>2466</v>
      </c>
      <c r="F801" s="92" t="s">
        <v>2465</v>
      </c>
      <c r="G801" s="91">
        <v>3778</v>
      </c>
    </row>
    <row r="802" spans="1:7" s="91" customFormat="1" x14ac:dyDescent="0.15">
      <c r="A802" s="91">
        <v>3779</v>
      </c>
      <c r="B802" s="92" t="s">
        <v>2467</v>
      </c>
      <c r="D802" s="93" t="s">
        <v>2468</v>
      </c>
      <c r="F802" s="92" t="s">
        <v>2467</v>
      </c>
      <c r="G802" s="91">
        <v>3779</v>
      </c>
    </row>
    <row r="803" spans="1:7" s="91" customFormat="1" x14ac:dyDescent="0.15">
      <c r="A803" s="91">
        <v>3780</v>
      </c>
      <c r="B803" s="92" t="s">
        <v>2469</v>
      </c>
      <c r="D803" s="93" t="s">
        <v>2470</v>
      </c>
      <c r="F803" s="92" t="s">
        <v>2469</v>
      </c>
      <c r="G803" s="91">
        <v>3780</v>
      </c>
    </row>
    <row r="804" spans="1:7" s="91" customFormat="1" x14ac:dyDescent="0.15">
      <c r="A804" s="91">
        <v>3780</v>
      </c>
      <c r="B804" s="92" t="s">
        <v>2471</v>
      </c>
      <c r="D804" s="93" t="s">
        <v>2472</v>
      </c>
      <c r="F804" s="92" t="s">
        <v>2471</v>
      </c>
      <c r="G804" s="91">
        <v>3780</v>
      </c>
    </row>
    <row r="805" spans="1:7" s="91" customFormat="1" x14ac:dyDescent="0.15">
      <c r="A805" s="91">
        <v>3780</v>
      </c>
      <c r="B805" s="92" t="s">
        <v>2473</v>
      </c>
      <c r="D805" s="93" t="s">
        <v>2474</v>
      </c>
      <c r="F805" s="92" t="s">
        <v>2473</v>
      </c>
      <c r="G805" s="91">
        <v>3780</v>
      </c>
    </row>
    <row r="806" spans="1:7" s="91" customFormat="1" x14ac:dyDescent="0.15">
      <c r="A806" s="91">
        <v>3780</v>
      </c>
      <c r="B806" s="92" t="s">
        <v>2475</v>
      </c>
      <c r="D806" s="93" t="s">
        <v>2476</v>
      </c>
      <c r="F806" s="92" t="s">
        <v>2475</v>
      </c>
      <c r="G806" s="91">
        <v>3780</v>
      </c>
    </row>
    <row r="807" spans="1:7" s="91" customFormat="1" x14ac:dyDescent="0.15">
      <c r="A807" s="91">
        <v>3783</v>
      </c>
      <c r="B807" s="92" t="s">
        <v>2469</v>
      </c>
      <c r="C807" s="91" t="s">
        <v>2477</v>
      </c>
      <c r="D807" s="93" t="s">
        <v>2470</v>
      </c>
      <c r="F807" s="92" t="s">
        <v>2469</v>
      </c>
      <c r="G807" s="91">
        <v>3783</v>
      </c>
    </row>
    <row r="808" spans="1:7" s="91" customFormat="1" x14ac:dyDescent="0.15">
      <c r="A808" s="91">
        <v>3786</v>
      </c>
      <c r="B808" s="92" t="s">
        <v>2478</v>
      </c>
      <c r="D808" s="93" t="s">
        <v>2479</v>
      </c>
      <c r="F808" s="92" t="s">
        <v>2478</v>
      </c>
      <c r="G808" s="91">
        <v>3786</v>
      </c>
    </row>
    <row r="809" spans="1:7" s="91" customFormat="1" x14ac:dyDescent="0.15">
      <c r="A809" s="91">
        <v>3786</v>
      </c>
      <c r="B809" s="92" t="s">
        <v>2480</v>
      </c>
      <c r="D809" s="93" t="s">
        <v>2481</v>
      </c>
      <c r="F809" s="92" t="s">
        <v>2480</v>
      </c>
      <c r="G809" s="91">
        <v>3786</v>
      </c>
    </row>
    <row r="810" spans="1:7" s="91" customFormat="1" x14ac:dyDescent="0.15">
      <c r="A810" s="91">
        <v>3786</v>
      </c>
      <c r="B810" s="92" t="s">
        <v>2482</v>
      </c>
      <c r="D810" s="93" t="s">
        <v>2483</v>
      </c>
      <c r="F810" s="92" t="s">
        <v>2482</v>
      </c>
      <c r="G810" s="91">
        <v>3786</v>
      </c>
    </row>
    <row r="811" spans="1:7" s="91" customFormat="1" x14ac:dyDescent="0.15">
      <c r="A811" s="91">
        <v>3786</v>
      </c>
      <c r="B811" s="92" t="s">
        <v>2484</v>
      </c>
      <c r="D811" s="93" t="s">
        <v>2485</v>
      </c>
      <c r="F811" s="92" t="s">
        <v>2484</v>
      </c>
      <c r="G811" s="91">
        <v>3786</v>
      </c>
    </row>
    <row r="812" spans="1:7" s="91" customFormat="1" x14ac:dyDescent="0.15">
      <c r="A812" s="91">
        <v>3787</v>
      </c>
      <c r="B812" s="92" t="s">
        <v>2486</v>
      </c>
      <c r="D812" s="93" t="s">
        <v>2487</v>
      </c>
      <c r="F812" s="92" t="s">
        <v>2486</v>
      </c>
      <c r="G812" s="91">
        <v>3787</v>
      </c>
    </row>
    <row r="813" spans="1:7" s="91" customFormat="1" x14ac:dyDescent="0.15">
      <c r="A813" s="91">
        <v>3791</v>
      </c>
      <c r="B813" s="92" t="s">
        <v>2488</v>
      </c>
      <c r="D813" s="93" t="s">
        <v>2489</v>
      </c>
      <c r="F813" s="92" t="s">
        <v>2488</v>
      </c>
      <c r="G813" s="91">
        <v>3791</v>
      </c>
    </row>
    <row r="814" spans="1:7" s="91" customFormat="1" x14ac:dyDescent="0.15">
      <c r="A814" s="91">
        <v>3792</v>
      </c>
      <c r="B814" s="92" t="s">
        <v>2490</v>
      </c>
      <c r="D814" s="93" t="s">
        <v>2491</v>
      </c>
      <c r="F814" s="92" t="s">
        <v>2490</v>
      </c>
      <c r="G814" s="91">
        <v>3792</v>
      </c>
    </row>
    <row r="815" spans="1:7" s="91" customFormat="1" x14ac:dyDescent="0.15">
      <c r="A815" s="91">
        <v>3793</v>
      </c>
      <c r="B815" s="92" t="s">
        <v>2492</v>
      </c>
      <c r="D815" s="93" t="s">
        <v>2493</v>
      </c>
      <c r="F815" s="92" t="s">
        <v>2492</v>
      </c>
      <c r="G815" s="91">
        <v>3793</v>
      </c>
    </row>
    <row r="816" spans="1:7" s="91" customFormat="1" x14ac:dyDescent="0.15">
      <c r="A816" s="91">
        <v>3794</v>
      </c>
      <c r="B816" s="92" t="s">
        <v>2494</v>
      </c>
      <c r="D816" s="93" t="s">
        <v>2495</v>
      </c>
      <c r="F816" s="92" t="s">
        <v>2494</v>
      </c>
      <c r="G816" s="91">
        <v>3794</v>
      </c>
    </row>
    <row r="817" spans="1:7" s="91" customFormat="1" x14ac:dyDescent="0.15">
      <c r="A817" s="91">
        <v>3794</v>
      </c>
      <c r="B817" s="92" t="s">
        <v>2496</v>
      </c>
      <c r="D817" s="93" t="s">
        <v>2497</v>
      </c>
      <c r="F817" s="92" t="s">
        <v>2496</v>
      </c>
      <c r="G817" s="91">
        <v>3794</v>
      </c>
    </row>
    <row r="818" spans="1:7" s="91" customFormat="1" x14ac:dyDescent="0.15">
      <c r="A818" s="91">
        <v>3795</v>
      </c>
      <c r="B818" s="92" t="s">
        <v>2498</v>
      </c>
      <c r="D818" s="93" t="s">
        <v>2499</v>
      </c>
      <c r="F818" s="92" t="s">
        <v>2498</v>
      </c>
      <c r="G818" s="91">
        <v>3795</v>
      </c>
    </row>
    <row r="819" spans="1:7" s="91" customFormat="1" x14ac:dyDescent="0.15">
      <c r="A819" s="91">
        <v>3795</v>
      </c>
      <c r="B819" s="92" t="s">
        <v>2500</v>
      </c>
      <c r="D819" s="93" t="s">
        <v>2501</v>
      </c>
      <c r="F819" s="92" t="s">
        <v>2500</v>
      </c>
      <c r="G819" s="91">
        <v>3795</v>
      </c>
    </row>
    <row r="820" spans="1:7" s="91" customFormat="1" x14ac:dyDescent="0.15">
      <c r="A820" s="91">
        <v>3796</v>
      </c>
      <c r="B820" s="92" t="s">
        <v>2502</v>
      </c>
      <c r="D820" s="93" t="s">
        <v>2503</v>
      </c>
      <c r="F820" s="92" t="s">
        <v>2502</v>
      </c>
      <c r="G820" s="91">
        <v>3796</v>
      </c>
    </row>
    <row r="821" spans="1:7" s="91" customFormat="1" x14ac:dyDescent="0.15">
      <c r="A821" s="91">
        <v>3800</v>
      </c>
      <c r="B821" s="92" t="s">
        <v>2504</v>
      </c>
      <c r="D821" s="93" t="s">
        <v>2505</v>
      </c>
      <c r="F821" s="92" t="s">
        <v>2504</v>
      </c>
      <c r="G821" s="91">
        <v>3800</v>
      </c>
    </row>
    <row r="822" spans="1:7" s="91" customFormat="1" x14ac:dyDescent="0.15">
      <c r="A822" s="91">
        <v>3809</v>
      </c>
      <c r="B822" s="92" t="s">
        <v>2506</v>
      </c>
      <c r="D822" s="93" t="s">
        <v>2507</v>
      </c>
      <c r="F822" s="92" t="s">
        <v>2506</v>
      </c>
      <c r="G822" s="91">
        <v>3809</v>
      </c>
    </row>
    <row r="823" spans="1:7" s="91" customFormat="1" x14ac:dyDescent="0.15">
      <c r="A823" s="91">
        <v>3809</v>
      </c>
      <c r="B823" s="92" t="s">
        <v>2508</v>
      </c>
      <c r="D823" s="93" t="s">
        <v>2509</v>
      </c>
      <c r="F823" s="92" t="s">
        <v>2508</v>
      </c>
      <c r="G823" s="91">
        <v>3809</v>
      </c>
    </row>
    <row r="824" spans="1:7" s="91" customFormat="1" x14ac:dyDescent="0.15">
      <c r="A824" s="91">
        <v>3809</v>
      </c>
      <c r="B824" s="92" t="s">
        <v>2510</v>
      </c>
      <c r="D824" s="93" t="s">
        <v>2511</v>
      </c>
      <c r="F824" s="92" t="s">
        <v>2510</v>
      </c>
      <c r="G824" s="91">
        <v>3809</v>
      </c>
    </row>
    <row r="825" spans="1:7" s="91" customFormat="1" x14ac:dyDescent="0.15">
      <c r="A825" s="91">
        <v>3811</v>
      </c>
      <c r="B825" s="92" t="s">
        <v>2512</v>
      </c>
      <c r="D825" s="93" t="s">
        <v>2513</v>
      </c>
      <c r="F825" s="92" t="s">
        <v>2512</v>
      </c>
      <c r="G825" s="91">
        <v>3811</v>
      </c>
    </row>
    <row r="826" spans="1:7" s="91" customFormat="1" x14ac:dyDescent="0.15">
      <c r="A826" s="91">
        <v>3812</v>
      </c>
      <c r="B826" s="92" t="s">
        <v>2514</v>
      </c>
      <c r="D826" s="93" t="s">
        <v>2515</v>
      </c>
      <c r="F826" s="92" t="s">
        <v>2514</v>
      </c>
      <c r="G826" s="91">
        <v>3812</v>
      </c>
    </row>
    <row r="827" spans="1:7" s="91" customFormat="1" x14ac:dyDescent="0.15">
      <c r="A827" s="91">
        <v>3812</v>
      </c>
      <c r="B827" s="92" t="s">
        <v>2516</v>
      </c>
      <c r="D827" s="93" t="s">
        <v>2517</v>
      </c>
      <c r="F827" s="92" t="s">
        <v>2516</v>
      </c>
      <c r="G827" s="91">
        <v>3812</v>
      </c>
    </row>
    <row r="828" spans="1:7" s="91" customFormat="1" x14ac:dyDescent="0.15">
      <c r="A828" s="91">
        <v>3813</v>
      </c>
      <c r="B828" s="92" t="s">
        <v>2518</v>
      </c>
      <c r="D828" s="93" t="s">
        <v>2519</v>
      </c>
      <c r="F828" s="92" t="s">
        <v>2518</v>
      </c>
      <c r="G828" s="91">
        <v>3813</v>
      </c>
    </row>
    <row r="829" spans="1:7" s="91" customFormat="1" x14ac:dyDescent="0.15">
      <c r="A829" s="91">
        <v>3814</v>
      </c>
      <c r="B829" s="92" t="s">
        <v>2520</v>
      </c>
      <c r="D829" s="93" t="s">
        <v>2521</v>
      </c>
      <c r="F829" s="92" t="s">
        <v>2520</v>
      </c>
      <c r="G829" s="91">
        <v>3814</v>
      </c>
    </row>
    <row r="830" spans="1:7" s="91" customFormat="1" x14ac:dyDescent="0.15">
      <c r="A830" s="91">
        <v>3815</v>
      </c>
      <c r="B830" s="92" t="s">
        <v>2522</v>
      </c>
      <c r="D830" s="93" t="s">
        <v>2523</v>
      </c>
      <c r="F830" s="92" t="s">
        <v>2522</v>
      </c>
      <c r="G830" s="91">
        <v>3815</v>
      </c>
    </row>
    <row r="831" spans="1:7" s="91" customFormat="1" x14ac:dyDescent="0.15">
      <c r="A831" s="91">
        <v>3815</v>
      </c>
      <c r="B831" s="92" t="s">
        <v>2524</v>
      </c>
      <c r="D831" s="93" t="s">
        <v>2525</v>
      </c>
      <c r="F831" s="92" t="s">
        <v>2524</v>
      </c>
      <c r="G831" s="91">
        <v>3815</v>
      </c>
    </row>
    <row r="832" spans="1:7" s="91" customFormat="1" x14ac:dyDescent="0.15">
      <c r="A832" s="91">
        <v>3816</v>
      </c>
      <c r="B832" s="92" t="s">
        <v>2526</v>
      </c>
      <c r="D832" s="93" t="s">
        <v>2527</v>
      </c>
      <c r="F832" s="92" t="s">
        <v>2526</v>
      </c>
      <c r="G832" s="91">
        <v>3816</v>
      </c>
    </row>
    <row r="833" spans="1:7" s="91" customFormat="1" x14ac:dyDescent="0.15">
      <c r="A833" s="91">
        <v>3817</v>
      </c>
      <c r="B833" s="92" t="s">
        <v>2528</v>
      </c>
      <c r="D833" s="93" t="s">
        <v>2529</v>
      </c>
      <c r="F833" s="92" t="s">
        <v>2528</v>
      </c>
      <c r="G833" s="91">
        <v>3817</v>
      </c>
    </row>
    <row r="834" spans="1:7" s="91" customFormat="1" x14ac:dyDescent="0.15">
      <c r="A834" s="91">
        <v>3821</v>
      </c>
      <c r="B834" s="92" t="s">
        <v>2530</v>
      </c>
      <c r="D834" s="93" t="s">
        <v>2531</v>
      </c>
      <c r="F834" s="92" t="s">
        <v>2530</v>
      </c>
      <c r="G834" s="91">
        <v>3821</v>
      </c>
    </row>
    <row r="835" spans="1:7" s="91" customFormat="1" x14ac:dyDescent="0.15">
      <c r="A835" s="91">
        <v>3821</v>
      </c>
      <c r="B835" s="92" t="s">
        <v>2532</v>
      </c>
      <c r="D835" s="93" t="s">
        <v>2533</v>
      </c>
      <c r="F835" s="92" t="s">
        <v>2532</v>
      </c>
      <c r="G835" s="91">
        <v>3821</v>
      </c>
    </row>
    <row r="836" spans="1:7" s="91" customFormat="1" x14ac:dyDescent="0.15">
      <c r="A836" s="91">
        <v>3821</v>
      </c>
      <c r="B836" s="92" t="s">
        <v>2534</v>
      </c>
      <c r="D836" s="93" t="s">
        <v>2535</v>
      </c>
      <c r="F836" s="92" t="s">
        <v>2534</v>
      </c>
      <c r="G836" s="91">
        <v>3821</v>
      </c>
    </row>
    <row r="837" spans="1:7" s="91" customFormat="1" x14ac:dyDescent="0.15">
      <c r="A837" s="91">
        <v>3821</v>
      </c>
      <c r="B837" s="92" t="s">
        <v>2536</v>
      </c>
      <c r="D837" s="93" t="s">
        <v>2537</v>
      </c>
      <c r="F837" s="92" t="s">
        <v>2536</v>
      </c>
      <c r="G837" s="91">
        <v>3821</v>
      </c>
    </row>
    <row r="838" spans="1:7" s="91" customFormat="1" x14ac:dyDescent="0.15">
      <c r="A838" s="91">
        <v>3821</v>
      </c>
      <c r="B838" s="92" t="s">
        <v>2538</v>
      </c>
      <c r="D838" s="93" t="s">
        <v>2539</v>
      </c>
      <c r="F838" s="92" t="s">
        <v>2538</v>
      </c>
      <c r="G838" s="91">
        <v>3821</v>
      </c>
    </row>
    <row r="839" spans="1:7" s="91" customFormat="1" x14ac:dyDescent="0.15">
      <c r="A839" s="91">
        <v>3821</v>
      </c>
      <c r="B839" s="92" t="s">
        <v>2540</v>
      </c>
      <c r="D839" s="93" t="s">
        <v>2541</v>
      </c>
      <c r="F839" s="92" t="s">
        <v>2540</v>
      </c>
      <c r="G839" s="91">
        <v>3821</v>
      </c>
    </row>
    <row r="840" spans="1:7" s="91" customFormat="1" x14ac:dyDescent="0.15">
      <c r="A840" s="91">
        <v>3821</v>
      </c>
      <c r="B840" s="92" t="s">
        <v>2542</v>
      </c>
      <c r="D840" s="93" t="s">
        <v>2543</v>
      </c>
      <c r="F840" s="92" t="s">
        <v>2542</v>
      </c>
      <c r="G840" s="91">
        <v>3821</v>
      </c>
    </row>
    <row r="841" spans="1:7" s="91" customFormat="1" x14ac:dyDescent="0.15">
      <c r="A841" s="91">
        <v>3825</v>
      </c>
      <c r="B841" s="92" t="s">
        <v>2544</v>
      </c>
      <c r="D841" s="93" t="s">
        <v>2545</v>
      </c>
      <c r="F841" s="92" t="s">
        <v>2544</v>
      </c>
      <c r="G841" s="91">
        <v>3825</v>
      </c>
    </row>
    <row r="842" spans="1:7" s="91" customFormat="1" x14ac:dyDescent="0.15">
      <c r="A842" s="91">
        <v>3825</v>
      </c>
      <c r="B842" s="92" t="s">
        <v>2546</v>
      </c>
      <c r="D842" s="93" t="s">
        <v>2547</v>
      </c>
      <c r="F842" s="92" t="s">
        <v>2546</v>
      </c>
      <c r="G842" s="91">
        <v>3825</v>
      </c>
    </row>
    <row r="843" spans="1:7" s="91" customFormat="1" x14ac:dyDescent="0.15">
      <c r="A843" s="91">
        <v>3825</v>
      </c>
      <c r="B843" s="92" t="s">
        <v>2548</v>
      </c>
      <c r="D843" s="93" t="s">
        <v>2549</v>
      </c>
      <c r="F843" s="92" t="s">
        <v>2548</v>
      </c>
      <c r="G843" s="91">
        <v>3825</v>
      </c>
    </row>
    <row r="844" spans="1:7" s="91" customFormat="1" x14ac:dyDescent="0.15">
      <c r="A844" s="91">
        <v>3826</v>
      </c>
      <c r="B844" s="92" t="s">
        <v>2550</v>
      </c>
      <c r="D844" s="93" t="s">
        <v>2551</v>
      </c>
      <c r="F844" s="92" t="s">
        <v>2550</v>
      </c>
      <c r="G844" s="91">
        <v>3826</v>
      </c>
    </row>
    <row r="845" spans="1:7" s="91" customFormat="1" x14ac:dyDescent="0.15">
      <c r="A845" s="91">
        <v>3831</v>
      </c>
      <c r="B845" s="92" t="s">
        <v>2552</v>
      </c>
      <c r="D845" s="93" t="s">
        <v>2553</v>
      </c>
      <c r="F845" s="92" t="s">
        <v>2552</v>
      </c>
      <c r="G845" s="91">
        <v>3831</v>
      </c>
    </row>
    <row r="846" spans="1:7" s="91" customFormat="1" x14ac:dyDescent="0.15">
      <c r="A846" s="91">
        <v>3832</v>
      </c>
      <c r="B846" s="92" t="s">
        <v>2554</v>
      </c>
      <c r="D846" s="93" t="s">
        <v>2555</v>
      </c>
      <c r="F846" s="92" t="s">
        <v>2554</v>
      </c>
      <c r="G846" s="91">
        <v>3832</v>
      </c>
    </row>
    <row r="847" spans="1:7" s="91" customFormat="1" x14ac:dyDescent="0.15">
      <c r="A847" s="91">
        <v>3833</v>
      </c>
      <c r="B847" s="92" t="s">
        <v>2556</v>
      </c>
      <c r="D847" s="93" t="s">
        <v>2557</v>
      </c>
      <c r="F847" s="92" t="s">
        <v>2556</v>
      </c>
      <c r="G847" s="91">
        <v>3833</v>
      </c>
    </row>
    <row r="848" spans="1:7" s="91" customFormat="1" x14ac:dyDescent="0.15">
      <c r="A848" s="91">
        <v>3834</v>
      </c>
      <c r="B848" s="92" t="s">
        <v>2558</v>
      </c>
      <c r="D848" s="93" t="s">
        <v>2559</v>
      </c>
      <c r="F848" s="92" t="s">
        <v>2558</v>
      </c>
      <c r="G848" s="91">
        <v>3834</v>
      </c>
    </row>
    <row r="849" spans="1:7" s="91" customFormat="1" x14ac:dyDescent="0.15">
      <c r="A849" s="91">
        <v>3834</v>
      </c>
      <c r="B849" s="92" t="s">
        <v>2560</v>
      </c>
      <c r="D849" s="93" t="s">
        <v>2561</v>
      </c>
      <c r="F849" s="92" t="s">
        <v>2560</v>
      </c>
      <c r="G849" s="91">
        <v>3834</v>
      </c>
    </row>
    <row r="850" spans="1:7" s="91" customFormat="1" x14ac:dyDescent="0.15">
      <c r="A850" s="91">
        <v>3836</v>
      </c>
      <c r="B850" s="92" t="s">
        <v>2562</v>
      </c>
      <c r="D850" s="93" t="s">
        <v>2563</v>
      </c>
      <c r="F850" s="92" t="s">
        <v>2562</v>
      </c>
      <c r="G850" s="91">
        <v>3836</v>
      </c>
    </row>
    <row r="851" spans="1:7" s="91" customFormat="1" x14ac:dyDescent="0.15">
      <c r="A851" s="91">
        <v>3837</v>
      </c>
      <c r="B851" s="92" t="s">
        <v>2564</v>
      </c>
      <c r="D851" s="93" t="s">
        <v>2565</v>
      </c>
      <c r="F851" s="92" t="s">
        <v>2564</v>
      </c>
      <c r="G851" s="91">
        <v>3837</v>
      </c>
    </row>
    <row r="852" spans="1:7" s="91" customFormat="1" x14ac:dyDescent="0.15">
      <c r="A852" s="91">
        <v>3837</v>
      </c>
      <c r="B852" s="92" t="s">
        <v>2566</v>
      </c>
      <c r="D852" s="93" t="s">
        <v>2567</v>
      </c>
      <c r="F852" s="92" t="s">
        <v>2566</v>
      </c>
      <c r="G852" s="91">
        <v>3837</v>
      </c>
    </row>
    <row r="853" spans="1:7" s="91" customFormat="1" x14ac:dyDescent="0.15">
      <c r="A853" s="91">
        <v>3837</v>
      </c>
      <c r="B853" s="92" t="s">
        <v>2568</v>
      </c>
      <c r="D853" s="93" t="s">
        <v>2569</v>
      </c>
      <c r="F853" s="92" t="s">
        <v>2568</v>
      </c>
      <c r="G853" s="91">
        <v>3837</v>
      </c>
    </row>
    <row r="854" spans="1:7" s="91" customFormat="1" x14ac:dyDescent="0.15">
      <c r="A854" s="91">
        <v>3837</v>
      </c>
      <c r="B854" s="92" t="s">
        <v>2570</v>
      </c>
      <c r="D854" s="93" t="s">
        <v>2571</v>
      </c>
      <c r="F854" s="92" t="s">
        <v>2570</v>
      </c>
      <c r="G854" s="91">
        <v>3837</v>
      </c>
    </row>
    <row r="855" spans="1:7" s="91" customFormat="1" x14ac:dyDescent="0.15">
      <c r="A855" s="91">
        <v>3841</v>
      </c>
      <c r="B855" s="92" t="s">
        <v>2572</v>
      </c>
      <c r="D855" s="93" t="s">
        <v>2573</v>
      </c>
      <c r="F855" s="92" t="s">
        <v>2572</v>
      </c>
      <c r="G855" s="91">
        <v>3841</v>
      </c>
    </row>
    <row r="856" spans="1:7" s="91" customFormat="1" x14ac:dyDescent="0.15">
      <c r="A856" s="91">
        <v>3842</v>
      </c>
      <c r="B856" s="92" t="s">
        <v>2574</v>
      </c>
      <c r="D856" s="93" t="s">
        <v>2575</v>
      </c>
      <c r="F856" s="92" t="s">
        <v>2574</v>
      </c>
      <c r="G856" s="91">
        <v>3842</v>
      </c>
    </row>
    <row r="857" spans="1:7" s="91" customFormat="1" x14ac:dyDescent="0.15">
      <c r="A857" s="91">
        <v>3843</v>
      </c>
      <c r="B857" s="92" t="s">
        <v>2576</v>
      </c>
      <c r="D857" s="93" t="s">
        <v>2577</v>
      </c>
      <c r="F857" s="92" t="s">
        <v>2576</v>
      </c>
      <c r="G857" s="91">
        <v>3843</v>
      </c>
    </row>
    <row r="858" spans="1:7" s="91" customFormat="1" x14ac:dyDescent="0.15">
      <c r="A858" s="91">
        <v>3844</v>
      </c>
      <c r="B858" s="92" t="s">
        <v>2578</v>
      </c>
      <c r="D858" s="93" t="s">
        <v>2579</v>
      </c>
      <c r="F858" s="92" t="s">
        <v>2578</v>
      </c>
      <c r="G858" s="91">
        <v>3844</v>
      </c>
    </row>
    <row r="859" spans="1:7" s="91" customFormat="1" x14ac:dyDescent="0.15">
      <c r="A859" s="91">
        <v>3844</v>
      </c>
      <c r="B859" s="92" t="s">
        <v>2580</v>
      </c>
      <c r="D859" s="93" t="s">
        <v>2581</v>
      </c>
      <c r="F859" s="92" t="s">
        <v>2580</v>
      </c>
      <c r="G859" s="91">
        <v>3844</v>
      </c>
    </row>
    <row r="860" spans="1:7" s="91" customFormat="1" x14ac:dyDescent="0.15">
      <c r="A860" s="91">
        <v>3846</v>
      </c>
      <c r="B860" s="92" t="s">
        <v>2582</v>
      </c>
      <c r="D860" s="93" t="s">
        <v>2583</v>
      </c>
      <c r="F860" s="92" t="s">
        <v>2582</v>
      </c>
      <c r="G860" s="91">
        <v>3846</v>
      </c>
    </row>
    <row r="861" spans="1:7" s="91" customFormat="1" x14ac:dyDescent="0.15">
      <c r="A861" s="91">
        <v>3847</v>
      </c>
      <c r="B861" s="92" t="s">
        <v>2584</v>
      </c>
      <c r="D861" s="93" t="s">
        <v>2585</v>
      </c>
      <c r="F861" s="92" t="s">
        <v>2584</v>
      </c>
      <c r="G861" s="91">
        <v>3847</v>
      </c>
    </row>
    <row r="862" spans="1:7" s="91" customFormat="1" x14ac:dyDescent="0.15">
      <c r="A862" s="91">
        <v>3848</v>
      </c>
      <c r="B862" s="92" t="s">
        <v>2586</v>
      </c>
      <c r="D862" s="93" t="s">
        <v>2587</v>
      </c>
      <c r="F862" s="92" t="s">
        <v>2586</v>
      </c>
      <c r="G862" s="91">
        <v>3848</v>
      </c>
    </row>
    <row r="863" spans="1:7" s="91" customFormat="1" x14ac:dyDescent="0.15">
      <c r="A863" s="91">
        <v>3849</v>
      </c>
      <c r="B863" s="92" t="s">
        <v>2588</v>
      </c>
      <c r="D863" s="93" t="s">
        <v>2589</v>
      </c>
      <c r="F863" s="92" t="s">
        <v>2588</v>
      </c>
      <c r="G863" s="91">
        <v>3849</v>
      </c>
    </row>
    <row r="864" spans="1:7" s="91" customFormat="1" x14ac:dyDescent="0.15">
      <c r="A864" s="91">
        <v>3851</v>
      </c>
      <c r="B864" s="92" t="s">
        <v>2590</v>
      </c>
      <c r="D864" s="93" t="s">
        <v>2591</v>
      </c>
      <c r="F864" s="92" t="s">
        <v>2590</v>
      </c>
      <c r="G864" s="91">
        <v>3851</v>
      </c>
    </row>
    <row r="865" spans="1:7" s="91" customFormat="1" x14ac:dyDescent="0.15">
      <c r="A865" s="91">
        <v>3852</v>
      </c>
      <c r="B865" s="92" t="s">
        <v>2592</v>
      </c>
      <c r="D865" s="93" t="s">
        <v>2593</v>
      </c>
      <c r="F865" s="92" t="s">
        <v>2592</v>
      </c>
      <c r="G865" s="91">
        <v>3852</v>
      </c>
    </row>
    <row r="866" spans="1:7" s="91" customFormat="1" x14ac:dyDescent="0.15">
      <c r="A866" s="91">
        <v>3853</v>
      </c>
      <c r="B866" s="92" t="s">
        <v>2594</v>
      </c>
      <c r="D866" s="93" t="s">
        <v>2595</v>
      </c>
      <c r="F866" s="92" t="s">
        <v>2594</v>
      </c>
      <c r="G866" s="91">
        <v>3853</v>
      </c>
    </row>
    <row r="867" spans="1:7" s="91" customFormat="1" x14ac:dyDescent="0.15">
      <c r="A867" s="91">
        <v>3853</v>
      </c>
      <c r="B867" s="92" t="s">
        <v>2596</v>
      </c>
      <c r="D867" s="93" t="s">
        <v>2597</v>
      </c>
      <c r="F867" s="92" t="s">
        <v>2596</v>
      </c>
      <c r="G867" s="91">
        <v>3853</v>
      </c>
    </row>
    <row r="868" spans="1:7" s="91" customFormat="1" x14ac:dyDescent="0.15">
      <c r="A868" s="91">
        <v>3854</v>
      </c>
      <c r="B868" s="92" t="s">
        <v>2598</v>
      </c>
      <c r="D868" s="93" t="s">
        <v>2599</v>
      </c>
      <c r="F868" s="92" t="s">
        <v>2598</v>
      </c>
      <c r="G868" s="91">
        <v>3854</v>
      </c>
    </row>
    <row r="869" spans="1:7" s="91" customFormat="1" x14ac:dyDescent="0.15">
      <c r="A869" s="91">
        <v>3855</v>
      </c>
      <c r="B869" s="92" t="s">
        <v>2600</v>
      </c>
      <c r="D869" s="93" t="s">
        <v>2601</v>
      </c>
      <c r="F869" s="92" t="s">
        <v>2600</v>
      </c>
      <c r="G869" s="91">
        <v>3855</v>
      </c>
    </row>
    <row r="870" spans="1:7" s="91" customFormat="1" x14ac:dyDescent="0.15">
      <c r="A870" s="91">
        <v>3860</v>
      </c>
      <c r="B870" s="92" t="s">
        <v>2602</v>
      </c>
      <c r="D870" s="93" t="s">
        <v>2603</v>
      </c>
      <c r="F870" s="92" t="s">
        <v>2602</v>
      </c>
      <c r="G870" s="91">
        <v>3860</v>
      </c>
    </row>
    <row r="871" spans="1:7" s="91" customFormat="1" x14ac:dyDescent="0.15">
      <c r="A871" s="91">
        <v>3863</v>
      </c>
      <c r="B871" s="92" t="s">
        <v>2604</v>
      </c>
      <c r="D871" s="93" t="s">
        <v>2605</v>
      </c>
      <c r="F871" s="92" t="s">
        <v>2604</v>
      </c>
      <c r="G871" s="91">
        <v>3863</v>
      </c>
    </row>
    <row r="872" spans="1:7" s="91" customFormat="1" x14ac:dyDescent="0.15">
      <c r="A872" s="91">
        <v>3864</v>
      </c>
      <c r="B872" s="92" t="s">
        <v>2606</v>
      </c>
      <c r="D872" s="93" t="s">
        <v>2607</v>
      </c>
      <c r="F872" s="92" t="s">
        <v>2606</v>
      </c>
      <c r="G872" s="91">
        <v>3864</v>
      </c>
    </row>
    <row r="873" spans="1:7" s="91" customFormat="1" x14ac:dyDescent="0.15">
      <c r="A873" s="91">
        <v>3865</v>
      </c>
      <c r="B873" s="92" t="s">
        <v>2608</v>
      </c>
      <c r="D873" s="93" t="s">
        <v>2609</v>
      </c>
      <c r="F873" s="92" t="s">
        <v>2608</v>
      </c>
      <c r="G873" s="91">
        <v>3865</v>
      </c>
    </row>
    <row r="874" spans="1:7" s="91" customFormat="1" x14ac:dyDescent="0.15">
      <c r="A874" s="91">
        <v>3866</v>
      </c>
      <c r="B874" s="92" t="s">
        <v>2610</v>
      </c>
      <c r="D874" s="93" t="s">
        <v>2611</v>
      </c>
      <c r="F874" s="92" t="s">
        <v>2610</v>
      </c>
      <c r="G874" s="91">
        <v>3866</v>
      </c>
    </row>
    <row r="875" spans="1:7" s="91" customFormat="1" x14ac:dyDescent="0.15">
      <c r="A875" s="91">
        <v>3866</v>
      </c>
      <c r="B875" s="92" t="s">
        <v>2612</v>
      </c>
      <c r="D875" s="93" t="s">
        <v>2613</v>
      </c>
      <c r="F875" s="92" t="s">
        <v>2612</v>
      </c>
      <c r="G875" s="91">
        <v>3866</v>
      </c>
    </row>
    <row r="876" spans="1:7" s="91" customFormat="1" x14ac:dyDescent="0.15">
      <c r="A876" s="91">
        <v>3871</v>
      </c>
      <c r="B876" s="92" t="s">
        <v>2614</v>
      </c>
      <c r="D876" s="93" t="s">
        <v>2615</v>
      </c>
      <c r="F876" s="92" t="s">
        <v>2614</v>
      </c>
      <c r="G876" s="91">
        <v>3871</v>
      </c>
    </row>
    <row r="877" spans="1:7" s="91" customFormat="1" x14ac:dyDescent="0.15">
      <c r="A877" s="91">
        <v>3872</v>
      </c>
      <c r="B877" s="92" t="s">
        <v>2616</v>
      </c>
      <c r="D877" s="93" t="s">
        <v>2617</v>
      </c>
      <c r="F877" s="92" t="s">
        <v>2616</v>
      </c>
      <c r="G877" s="91">
        <v>3872</v>
      </c>
    </row>
    <row r="878" spans="1:7" s="91" customFormat="1" x14ac:dyDescent="0.15">
      <c r="A878" s="91">
        <v>3873</v>
      </c>
      <c r="B878" s="92" t="s">
        <v>2618</v>
      </c>
      <c r="D878" s="93" t="s">
        <v>2619</v>
      </c>
      <c r="F878" s="92" t="s">
        <v>2618</v>
      </c>
      <c r="G878" s="91">
        <v>3873</v>
      </c>
    </row>
    <row r="879" spans="1:7" s="91" customFormat="1" x14ac:dyDescent="0.15">
      <c r="A879" s="91">
        <v>3874</v>
      </c>
      <c r="B879" s="92" t="s">
        <v>2620</v>
      </c>
      <c r="D879" s="93" t="s">
        <v>2621</v>
      </c>
      <c r="F879" s="92" t="s">
        <v>2620</v>
      </c>
      <c r="G879" s="91">
        <v>3874</v>
      </c>
    </row>
    <row r="880" spans="1:7" s="91" customFormat="1" x14ac:dyDescent="0.15">
      <c r="A880" s="91">
        <v>3874</v>
      </c>
      <c r="B880" s="92" t="s">
        <v>2622</v>
      </c>
      <c r="D880" s="93" t="s">
        <v>2623</v>
      </c>
      <c r="F880" s="92" t="s">
        <v>2622</v>
      </c>
      <c r="G880" s="91">
        <v>3874</v>
      </c>
    </row>
    <row r="881" spans="1:7" s="91" customFormat="1" x14ac:dyDescent="0.15">
      <c r="A881" s="91">
        <v>3874</v>
      </c>
      <c r="B881" s="92" t="s">
        <v>2624</v>
      </c>
      <c r="D881" s="93" t="s">
        <v>2625</v>
      </c>
      <c r="F881" s="92" t="s">
        <v>2624</v>
      </c>
      <c r="G881" s="91">
        <v>3874</v>
      </c>
    </row>
    <row r="882" spans="1:7" s="91" customFormat="1" x14ac:dyDescent="0.15">
      <c r="A882" s="91">
        <v>3875</v>
      </c>
      <c r="B882" s="92" t="s">
        <v>2626</v>
      </c>
      <c r="D882" s="93" t="s">
        <v>2627</v>
      </c>
      <c r="F882" s="92" t="s">
        <v>2626</v>
      </c>
      <c r="G882" s="91">
        <v>3875</v>
      </c>
    </row>
    <row r="883" spans="1:7" s="91" customFormat="1" x14ac:dyDescent="0.15">
      <c r="A883" s="91">
        <v>3876</v>
      </c>
      <c r="B883" s="92" t="s">
        <v>2628</v>
      </c>
      <c r="D883" s="93" t="s">
        <v>2629</v>
      </c>
      <c r="F883" s="92" t="s">
        <v>2628</v>
      </c>
      <c r="G883" s="91">
        <v>3876</v>
      </c>
    </row>
    <row r="884" spans="1:7" s="91" customFormat="1" x14ac:dyDescent="0.15">
      <c r="A884" s="91">
        <v>3877</v>
      </c>
      <c r="B884" s="92" t="s">
        <v>2630</v>
      </c>
      <c r="D884" s="93" t="s">
        <v>2631</v>
      </c>
      <c r="F884" s="92" t="s">
        <v>2630</v>
      </c>
      <c r="G884" s="91">
        <v>3877</v>
      </c>
    </row>
    <row r="885" spans="1:7" s="91" customFormat="1" x14ac:dyDescent="0.15">
      <c r="A885" s="91">
        <v>3881</v>
      </c>
      <c r="B885" s="92" t="s">
        <v>2632</v>
      </c>
      <c r="D885" s="93" t="s">
        <v>2633</v>
      </c>
      <c r="F885" s="92" t="s">
        <v>2632</v>
      </c>
      <c r="G885" s="91">
        <v>3881</v>
      </c>
    </row>
    <row r="886" spans="1:7" s="91" customFormat="1" x14ac:dyDescent="0.15">
      <c r="A886" s="91">
        <v>3881</v>
      </c>
      <c r="B886" s="92" t="s">
        <v>2634</v>
      </c>
      <c r="D886" s="93" t="s">
        <v>2635</v>
      </c>
      <c r="F886" s="92" t="s">
        <v>2634</v>
      </c>
      <c r="G886" s="91">
        <v>3881</v>
      </c>
    </row>
    <row r="887" spans="1:7" s="91" customFormat="1" x14ac:dyDescent="0.15">
      <c r="A887" s="91">
        <v>3881</v>
      </c>
      <c r="B887" s="92" t="s">
        <v>2636</v>
      </c>
      <c r="D887" s="93" t="s">
        <v>2637</v>
      </c>
      <c r="F887" s="92" t="s">
        <v>2636</v>
      </c>
      <c r="G887" s="91">
        <v>3881</v>
      </c>
    </row>
    <row r="888" spans="1:7" s="91" customFormat="1" x14ac:dyDescent="0.15">
      <c r="A888" s="91">
        <v>3882</v>
      </c>
      <c r="B888" s="92" t="s">
        <v>2638</v>
      </c>
      <c r="D888" s="93" t="s">
        <v>2639</v>
      </c>
      <c r="F888" s="92" t="s">
        <v>2638</v>
      </c>
      <c r="G888" s="91">
        <v>3882</v>
      </c>
    </row>
    <row r="889" spans="1:7" s="91" customFormat="1" x14ac:dyDescent="0.15">
      <c r="A889" s="91">
        <v>3882</v>
      </c>
      <c r="B889" s="92" t="s">
        <v>2640</v>
      </c>
      <c r="D889" s="93" t="s">
        <v>2641</v>
      </c>
      <c r="F889" s="92" t="s">
        <v>2640</v>
      </c>
      <c r="G889" s="91">
        <v>3882</v>
      </c>
    </row>
    <row r="890" spans="1:7" s="91" customFormat="1" x14ac:dyDescent="0.15">
      <c r="A890" s="91">
        <v>3884</v>
      </c>
      <c r="B890" s="92" t="s">
        <v>2642</v>
      </c>
      <c r="D890" s="93" t="s">
        <v>2643</v>
      </c>
      <c r="F890" s="92" t="s">
        <v>2642</v>
      </c>
      <c r="G890" s="91">
        <v>3884</v>
      </c>
    </row>
    <row r="891" spans="1:7" s="91" customFormat="1" x14ac:dyDescent="0.15">
      <c r="A891" s="91">
        <v>3885</v>
      </c>
      <c r="B891" s="92" t="s">
        <v>2644</v>
      </c>
      <c r="D891" s="93" t="s">
        <v>2645</v>
      </c>
      <c r="F891" s="92" t="s">
        <v>2644</v>
      </c>
      <c r="G891" s="91">
        <v>3885</v>
      </c>
    </row>
    <row r="892" spans="1:7" s="91" customFormat="1" x14ac:dyDescent="0.15">
      <c r="A892" s="91">
        <v>3885</v>
      </c>
      <c r="B892" s="92" t="s">
        <v>2646</v>
      </c>
      <c r="D892" s="93" t="s">
        <v>2647</v>
      </c>
      <c r="F892" s="92" t="s">
        <v>2646</v>
      </c>
      <c r="G892" s="91">
        <v>3885</v>
      </c>
    </row>
    <row r="893" spans="1:7" s="91" customFormat="1" x14ac:dyDescent="0.15">
      <c r="A893" s="91">
        <v>3886</v>
      </c>
      <c r="B893" s="92" t="s">
        <v>2648</v>
      </c>
      <c r="D893" s="93" t="s">
        <v>2649</v>
      </c>
      <c r="F893" s="92" t="s">
        <v>2648</v>
      </c>
      <c r="G893" s="91">
        <v>3886</v>
      </c>
    </row>
    <row r="894" spans="1:7" s="91" customFormat="1" x14ac:dyDescent="0.15">
      <c r="A894" s="91">
        <v>3887</v>
      </c>
      <c r="B894" s="92" t="s">
        <v>2650</v>
      </c>
      <c r="D894" s="93" t="s">
        <v>2651</v>
      </c>
      <c r="F894" s="92" t="s">
        <v>2650</v>
      </c>
      <c r="G894" s="91">
        <v>3887</v>
      </c>
    </row>
    <row r="895" spans="1:7" s="91" customFormat="1" x14ac:dyDescent="0.15">
      <c r="A895" s="91">
        <v>3888</v>
      </c>
      <c r="B895" s="92" t="s">
        <v>2652</v>
      </c>
      <c r="D895" s="93" t="s">
        <v>2653</v>
      </c>
      <c r="F895" s="92" t="s">
        <v>2652</v>
      </c>
      <c r="G895" s="91">
        <v>3888</v>
      </c>
    </row>
    <row r="896" spans="1:7" s="91" customFormat="1" x14ac:dyDescent="0.15">
      <c r="A896" s="91">
        <v>3891</v>
      </c>
      <c r="B896" s="92" t="s">
        <v>2654</v>
      </c>
      <c r="D896" s="93" t="s">
        <v>2655</v>
      </c>
      <c r="F896" s="92" t="s">
        <v>2654</v>
      </c>
      <c r="G896" s="91">
        <v>3891</v>
      </c>
    </row>
    <row r="897" spans="1:7" s="91" customFormat="1" x14ac:dyDescent="0.15">
      <c r="A897" s="91">
        <v>3892</v>
      </c>
      <c r="B897" s="92" t="s">
        <v>2656</v>
      </c>
      <c r="D897" s="93" t="s">
        <v>2657</v>
      </c>
      <c r="F897" s="92" t="s">
        <v>2656</v>
      </c>
      <c r="G897" s="91">
        <v>3892</v>
      </c>
    </row>
    <row r="898" spans="1:7" s="91" customFormat="1" x14ac:dyDescent="0.15">
      <c r="A898" s="91">
        <v>3893</v>
      </c>
      <c r="B898" s="92" t="s">
        <v>2658</v>
      </c>
      <c r="D898" s="93" t="s">
        <v>2659</v>
      </c>
      <c r="F898" s="92" t="s">
        <v>2658</v>
      </c>
      <c r="G898" s="91">
        <v>3893</v>
      </c>
    </row>
    <row r="899" spans="1:7" s="91" customFormat="1" x14ac:dyDescent="0.15">
      <c r="A899" s="91">
        <v>3893</v>
      </c>
      <c r="B899" s="92" t="s">
        <v>2660</v>
      </c>
      <c r="D899" s="93" t="s">
        <v>2661</v>
      </c>
      <c r="F899" s="92" t="s">
        <v>2660</v>
      </c>
      <c r="G899" s="91">
        <v>3893</v>
      </c>
    </row>
    <row r="900" spans="1:7" s="91" customFormat="1" x14ac:dyDescent="0.15">
      <c r="A900" s="91">
        <v>3893</v>
      </c>
      <c r="B900" s="92" t="s">
        <v>2662</v>
      </c>
      <c r="D900" s="93" t="s">
        <v>2663</v>
      </c>
      <c r="F900" s="92" t="s">
        <v>2662</v>
      </c>
      <c r="G900" s="91">
        <v>3893</v>
      </c>
    </row>
    <row r="901" spans="1:7" s="91" customFormat="1" x14ac:dyDescent="0.15">
      <c r="A901" s="91">
        <v>3894</v>
      </c>
      <c r="B901" s="92" t="s">
        <v>2664</v>
      </c>
      <c r="D901" s="93" t="s">
        <v>2665</v>
      </c>
      <c r="F901" s="92" t="s">
        <v>2664</v>
      </c>
      <c r="G901" s="91">
        <v>3894</v>
      </c>
    </row>
    <row r="902" spans="1:7" s="91" customFormat="1" x14ac:dyDescent="0.15">
      <c r="A902" s="91">
        <v>3895</v>
      </c>
      <c r="B902" s="92" t="s">
        <v>2666</v>
      </c>
      <c r="D902" s="93" t="s">
        <v>2667</v>
      </c>
      <c r="F902" s="92" t="s">
        <v>2666</v>
      </c>
      <c r="G902" s="91">
        <v>3895</v>
      </c>
    </row>
    <row r="903" spans="1:7" s="91" customFormat="1" x14ac:dyDescent="0.15">
      <c r="A903" s="91">
        <v>3896</v>
      </c>
      <c r="B903" s="92" t="s">
        <v>2668</v>
      </c>
      <c r="D903" s="93" t="s">
        <v>2669</v>
      </c>
      <c r="F903" s="92" t="s">
        <v>2668</v>
      </c>
      <c r="G903" s="91">
        <v>3896</v>
      </c>
    </row>
    <row r="904" spans="1:7" s="91" customFormat="1" x14ac:dyDescent="0.15">
      <c r="A904" s="91">
        <v>3897</v>
      </c>
      <c r="B904" s="92" t="s">
        <v>2670</v>
      </c>
      <c r="D904" s="93" t="s">
        <v>2671</v>
      </c>
      <c r="F904" s="92" t="s">
        <v>2670</v>
      </c>
      <c r="G904" s="91">
        <v>3897</v>
      </c>
    </row>
    <row r="905" spans="1:7" s="91" customFormat="1" x14ac:dyDescent="0.15">
      <c r="A905" s="91">
        <v>3898</v>
      </c>
      <c r="B905" s="92" t="s">
        <v>2672</v>
      </c>
      <c r="D905" s="93" t="s">
        <v>2673</v>
      </c>
      <c r="F905" s="92" t="s">
        <v>2672</v>
      </c>
      <c r="G905" s="91">
        <v>3898</v>
      </c>
    </row>
    <row r="906" spans="1:7" s="91" customFormat="1" x14ac:dyDescent="0.15">
      <c r="A906" s="91">
        <v>3898</v>
      </c>
      <c r="B906" s="92" t="s">
        <v>2674</v>
      </c>
      <c r="D906" s="93" t="s">
        <v>2675</v>
      </c>
      <c r="F906" s="92" t="s">
        <v>2674</v>
      </c>
      <c r="G906" s="91">
        <v>3898</v>
      </c>
    </row>
    <row r="907" spans="1:7" s="91" customFormat="1" x14ac:dyDescent="0.15">
      <c r="A907" s="91">
        <v>3899</v>
      </c>
      <c r="B907" s="92" t="s">
        <v>2676</v>
      </c>
      <c r="D907" s="93" t="s">
        <v>2677</v>
      </c>
      <c r="F907" s="92" t="s">
        <v>2676</v>
      </c>
      <c r="G907" s="91">
        <v>3899</v>
      </c>
    </row>
    <row r="908" spans="1:7" s="91" customFormat="1" x14ac:dyDescent="0.15">
      <c r="A908" s="91">
        <v>3900</v>
      </c>
      <c r="B908" s="92" t="s">
        <v>2678</v>
      </c>
      <c r="D908" s="93" t="s">
        <v>2679</v>
      </c>
      <c r="F908" s="92" t="s">
        <v>2678</v>
      </c>
      <c r="G908" s="91">
        <v>3900</v>
      </c>
    </row>
    <row r="909" spans="1:7" s="91" customFormat="1" x14ac:dyDescent="0.15">
      <c r="A909" s="91">
        <v>3903</v>
      </c>
      <c r="B909" s="92" t="s">
        <v>2680</v>
      </c>
      <c r="D909" s="93" t="s">
        <v>2681</v>
      </c>
      <c r="F909" s="92" t="s">
        <v>2680</v>
      </c>
      <c r="G909" s="91">
        <v>3903</v>
      </c>
    </row>
    <row r="910" spans="1:7" s="91" customFormat="1" x14ac:dyDescent="0.15">
      <c r="A910" s="91">
        <v>3904</v>
      </c>
      <c r="B910" s="92" t="s">
        <v>2682</v>
      </c>
      <c r="D910" s="93" t="s">
        <v>2683</v>
      </c>
      <c r="F910" s="92" t="s">
        <v>2682</v>
      </c>
      <c r="G910" s="91">
        <v>3904</v>
      </c>
    </row>
    <row r="911" spans="1:7" s="91" customFormat="1" x14ac:dyDescent="0.15">
      <c r="A911" s="91">
        <v>3905</v>
      </c>
      <c r="B911" s="92" t="s">
        <v>2684</v>
      </c>
      <c r="D911" s="93" t="s">
        <v>2685</v>
      </c>
      <c r="F911" s="92" t="s">
        <v>2684</v>
      </c>
      <c r="G911" s="91">
        <v>3905</v>
      </c>
    </row>
    <row r="912" spans="1:7" s="91" customFormat="1" x14ac:dyDescent="0.15">
      <c r="A912" s="91">
        <v>3906</v>
      </c>
      <c r="B912" s="92" t="s">
        <v>2686</v>
      </c>
      <c r="D912" s="93" t="s">
        <v>2687</v>
      </c>
      <c r="F912" s="92" t="s">
        <v>2686</v>
      </c>
      <c r="G912" s="91">
        <v>3906</v>
      </c>
    </row>
    <row r="913" spans="1:7" s="91" customFormat="1" x14ac:dyDescent="0.15">
      <c r="A913" s="91">
        <v>3907</v>
      </c>
      <c r="B913" s="92" t="s">
        <v>2688</v>
      </c>
      <c r="D913" s="93" t="s">
        <v>2689</v>
      </c>
      <c r="F913" s="92" t="s">
        <v>2688</v>
      </c>
      <c r="G913" s="91">
        <v>3907</v>
      </c>
    </row>
    <row r="914" spans="1:7" s="91" customFormat="1" x14ac:dyDescent="0.15">
      <c r="A914" s="91">
        <v>3908</v>
      </c>
      <c r="B914" s="92" t="s">
        <v>2690</v>
      </c>
      <c r="D914" s="93" t="s">
        <v>2691</v>
      </c>
      <c r="F914" s="92" t="s">
        <v>2690</v>
      </c>
      <c r="G914" s="91">
        <v>3908</v>
      </c>
    </row>
    <row r="915" spans="1:7" s="91" customFormat="1" x14ac:dyDescent="0.15">
      <c r="A915" s="91">
        <v>3909</v>
      </c>
      <c r="B915" s="92" t="s">
        <v>2692</v>
      </c>
      <c r="D915" s="93" t="s">
        <v>2693</v>
      </c>
      <c r="F915" s="92" t="s">
        <v>2692</v>
      </c>
      <c r="G915" s="91">
        <v>3909</v>
      </c>
    </row>
    <row r="916" spans="1:7" s="91" customFormat="1" x14ac:dyDescent="0.15">
      <c r="A916" s="91">
        <v>3910</v>
      </c>
      <c r="B916" s="92" t="s">
        <v>2694</v>
      </c>
      <c r="D916" s="93" t="s">
        <v>2695</v>
      </c>
      <c r="F916" s="92" t="s">
        <v>2694</v>
      </c>
      <c r="G916" s="91">
        <v>3910</v>
      </c>
    </row>
    <row r="917" spans="1:7" s="91" customFormat="1" x14ac:dyDescent="0.15">
      <c r="A917" s="91">
        <v>3915</v>
      </c>
      <c r="B917" s="92" t="s">
        <v>2696</v>
      </c>
      <c r="D917" s="93" t="s">
        <v>2697</v>
      </c>
      <c r="F917" s="92" t="s">
        <v>2696</v>
      </c>
      <c r="G917" s="91">
        <v>3915</v>
      </c>
    </row>
    <row r="918" spans="1:7" s="91" customFormat="1" x14ac:dyDescent="0.15">
      <c r="A918" s="91">
        <v>3916</v>
      </c>
      <c r="B918" s="92" t="s">
        <v>2698</v>
      </c>
      <c r="D918" s="93" t="s">
        <v>2699</v>
      </c>
      <c r="F918" s="92" t="s">
        <v>2698</v>
      </c>
      <c r="G918" s="91">
        <v>3916</v>
      </c>
    </row>
    <row r="919" spans="1:7" s="91" customFormat="1" x14ac:dyDescent="0.15">
      <c r="A919" s="91">
        <v>3917</v>
      </c>
      <c r="B919" s="92" t="s">
        <v>2700</v>
      </c>
      <c r="D919" s="93" t="s">
        <v>2701</v>
      </c>
      <c r="F919" s="92" t="s">
        <v>2700</v>
      </c>
      <c r="G919" s="91">
        <v>3917</v>
      </c>
    </row>
    <row r="920" spans="1:7" s="91" customFormat="1" x14ac:dyDescent="0.15">
      <c r="A920" s="91">
        <v>3918</v>
      </c>
      <c r="B920" s="92" t="s">
        <v>2702</v>
      </c>
      <c r="D920" s="93" t="s">
        <v>2703</v>
      </c>
      <c r="F920" s="92" t="s">
        <v>2702</v>
      </c>
      <c r="G920" s="91">
        <v>3918</v>
      </c>
    </row>
    <row r="921" spans="1:7" s="91" customFormat="1" x14ac:dyDescent="0.15">
      <c r="A921" s="91">
        <v>3918</v>
      </c>
      <c r="B921" s="92" t="s">
        <v>2704</v>
      </c>
      <c r="D921" s="93" t="s">
        <v>2705</v>
      </c>
      <c r="F921" s="92" t="s">
        <v>2704</v>
      </c>
      <c r="G921" s="91">
        <v>3918</v>
      </c>
    </row>
    <row r="922" spans="1:7" s="91" customFormat="1" x14ac:dyDescent="0.15">
      <c r="A922" s="91">
        <v>3921</v>
      </c>
      <c r="B922" s="92" t="s">
        <v>2706</v>
      </c>
      <c r="D922" s="93" t="s">
        <v>2707</v>
      </c>
      <c r="F922" s="92" t="s">
        <v>2706</v>
      </c>
      <c r="G922" s="91">
        <v>3921</v>
      </c>
    </row>
    <row r="923" spans="1:7" s="91" customFormat="1" x14ac:dyDescent="0.15">
      <c r="A923" s="91">
        <v>3922</v>
      </c>
      <c r="B923" s="92" t="s">
        <v>2708</v>
      </c>
      <c r="D923" s="93" t="s">
        <v>2709</v>
      </c>
      <c r="F923" s="92" t="s">
        <v>2708</v>
      </c>
      <c r="G923" s="91">
        <v>3922</v>
      </c>
    </row>
    <row r="924" spans="1:7" s="91" customFormat="1" x14ac:dyDescent="0.15">
      <c r="A924" s="91">
        <v>3923</v>
      </c>
      <c r="B924" s="91" t="s">
        <v>2333</v>
      </c>
      <c r="C924" s="91" t="s">
        <v>2710</v>
      </c>
      <c r="D924" s="93" t="s">
        <v>2334</v>
      </c>
      <c r="F924" s="91" t="s">
        <v>2333</v>
      </c>
      <c r="G924" s="91">
        <v>3923</v>
      </c>
    </row>
    <row r="925" spans="1:7" s="91" customFormat="1" x14ac:dyDescent="0.15">
      <c r="A925" s="91">
        <v>3924</v>
      </c>
      <c r="B925" s="92" t="s">
        <v>2711</v>
      </c>
      <c r="D925" s="93" t="s">
        <v>2712</v>
      </c>
      <c r="F925" s="92" t="s">
        <v>2711</v>
      </c>
      <c r="G925" s="91">
        <v>3924</v>
      </c>
    </row>
    <row r="926" spans="1:7" s="91" customFormat="1" x14ac:dyDescent="0.15">
      <c r="A926" s="91">
        <v>3925</v>
      </c>
      <c r="B926" s="92" t="s">
        <v>2713</v>
      </c>
      <c r="D926" s="93" t="s">
        <v>2714</v>
      </c>
      <c r="F926" s="92" t="s">
        <v>2713</v>
      </c>
      <c r="G926" s="91">
        <v>3925</v>
      </c>
    </row>
    <row r="927" spans="1:7" s="91" customFormat="1" x14ac:dyDescent="0.15">
      <c r="A927" s="91">
        <v>3926</v>
      </c>
      <c r="B927" s="92" t="s">
        <v>2715</v>
      </c>
      <c r="D927" s="93" t="s">
        <v>2716</v>
      </c>
      <c r="F927" s="92" t="s">
        <v>2715</v>
      </c>
      <c r="G927" s="91">
        <v>3926</v>
      </c>
    </row>
    <row r="928" spans="1:7" s="91" customFormat="1" x14ac:dyDescent="0.15">
      <c r="A928" s="91">
        <v>3927</v>
      </c>
      <c r="B928" s="92" t="s">
        <v>2717</v>
      </c>
      <c r="D928" s="93" t="s">
        <v>2718</v>
      </c>
      <c r="F928" s="92" t="s">
        <v>2717</v>
      </c>
      <c r="G928" s="91">
        <v>3927</v>
      </c>
    </row>
    <row r="929" spans="1:7" s="91" customFormat="1" x14ac:dyDescent="0.15">
      <c r="A929" s="91">
        <v>3928</v>
      </c>
      <c r="B929" s="92" t="s">
        <v>2719</v>
      </c>
      <c r="D929" s="93" t="s">
        <v>2720</v>
      </c>
      <c r="F929" s="92" t="s">
        <v>2719</v>
      </c>
      <c r="G929" s="91">
        <v>3928</v>
      </c>
    </row>
    <row r="930" spans="1:7" s="91" customFormat="1" x14ac:dyDescent="0.15">
      <c r="A930" s="91">
        <v>3929</v>
      </c>
      <c r="B930" s="92" t="s">
        <v>2721</v>
      </c>
      <c r="D930" s="93" t="s">
        <v>2722</v>
      </c>
      <c r="F930" s="92" t="s">
        <v>2721</v>
      </c>
      <c r="G930" s="91">
        <v>3929</v>
      </c>
    </row>
    <row r="931" spans="1:7" s="91" customFormat="1" x14ac:dyDescent="0.15">
      <c r="A931" s="91">
        <v>3931</v>
      </c>
      <c r="B931" s="92" t="s">
        <v>2723</v>
      </c>
      <c r="D931" s="93" t="s">
        <v>2724</v>
      </c>
      <c r="F931" s="92" t="s">
        <v>2723</v>
      </c>
      <c r="G931" s="91">
        <v>3931</v>
      </c>
    </row>
    <row r="932" spans="1:7" s="91" customFormat="1" x14ac:dyDescent="0.15">
      <c r="A932" s="91">
        <v>3932</v>
      </c>
      <c r="B932" s="92" t="s">
        <v>2725</v>
      </c>
      <c r="D932" s="93" t="s">
        <v>2726</v>
      </c>
      <c r="F932" s="92" t="s">
        <v>2725</v>
      </c>
      <c r="G932" s="91">
        <v>3932</v>
      </c>
    </row>
    <row r="933" spans="1:7" s="91" customFormat="1" x14ac:dyDescent="0.15">
      <c r="A933" s="91">
        <v>3933</v>
      </c>
      <c r="B933" s="92" t="s">
        <v>2727</v>
      </c>
      <c r="D933" s="93" t="s">
        <v>2728</v>
      </c>
      <c r="F933" s="92" t="s">
        <v>2727</v>
      </c>
      <c r="G933" s="91">
        <v>3933</v>
      </c>
    </row>
    <row r="934" spans="1:7" s="91" customFormat="1" x14ac:dyDescent="0.15">
      <c r="A934" s="91">
        <v>3934</v>
      </c>
      <c r="B934" s="92" t="s">
        <v>2729</v>
      </c>
      <c r="D934" s="93" t="s">
        <v>2730</v>
      </c>
      <c r="F934" s="92" t="s">
        <v>2729</v>
      </c>
      <c r="G934" s="91">
        <v>3934</v>
      </c>
    </row>
    <row r="935" spans="1:7" s="91" customFormat="1" x14ac:dyDescent="0.15">
      <c r="A935" s="91">
        <v>3935</v>
      </c>
      <c r="B935" s="92" t="s">
        <v>2731</v>
      </c>
      <c r="D935" s="93" t="s">
        <v>2732</v>
      </c>
      <c r="F935" s="92" t="s">
        <v>2731</v>
      </c>
      <c r="G935" s="91">
        <v>3935</v>
      </c>
    </row>
    <row r="936" spans="1:7" s="91" customFormat="1" x14ac:dyDescent="0.15">
      <c r="A936" s="91">
        <v>3936</v>
      </c>
      <c r="B936" s="92" t="s">
        <v>2733</v>
      </c>
      <c r="D936" s="93" t="s">
        <v>2734</v>
      </c>
      <c r="F936" s="92" t="s">
        <v>2733</v>
      </c>
      <c r="G936" s="91">
        <v>3936</v>
      </c>
    </row>
    <row r="937" spans="1:7" s="91" customFormat="1" x14ac:dyDescent="0.15">
      <c r="A937" s="91">
        <v>3937</v>
      </c>
      <c r="B937" s="92" t="s">
        <v>2735</v>
      </c>
      <c r="D937" s="93" t="s">
        <v>2736</v>
      </c>
      <c r="F937" s="92" t="s">
        <v>2735</v>
      </c>
      <c r="G937" s="91">
        <v>3937</v>
      </c>
    </row>
    <row r="938" spans="1:7" s="91" customFormat="1" x14ac:dyDescent="0.15">
      <c r="A938" s="91">
        <v>3941</v>
      </c>
      <c r="B938" s="92" t="s">
        <v>2737</v>
      </c>
      <c r="D938" s="93" t="s">
        <v>2738</v>
      </c>
      <c r="F938" s="92" t="s">
        <v>2737</v>
      </c>
      <c r="G938" s="91">
        <v>3941</v>
      </c>
    </row>
    <row r="939" spans="1:7" s="91" customFormat="1" x14ac:dyDescent="0.15">
      <c r="A939" s="91">
        <v>3942</v>
      </c>
      <c r="B939" s="92" t="s">
        <v>2739</v>
      </c>
      <c r="D939" s="93" t="s">
        <v>2740</v>
      </c>
      <c r="F939" s="92" t="s">
        <v>2739</v>
      </c>
      <c r="G939" s="91">
        <v>3942</v>
      </c>
    </row>
    <row r="940" spans="1:7" s="91" customFormat="1" x14ac:dyDescent="0.15">
      <c r="A940" s="91">
        <v>3943</v>
      </c>
      <c r="B940" s="92" t="s">
        <v>2741</v>
      </c>
      <c r="D940" s="93" t="s">
        <v>2742</v>
      </c>
      <c r="F940" s="92" t="s">
        <v>2741</v>
      </c>
      <c r="G940" s="91">
        <v>3943</v>
      </c>
    </row>
    <row r="941" spans="1:7" s="91" customFormat="1" x14ac:dyDescent="0.15">
      <c r="A941" s="91">
        <v>3944</v>
      </c>
      <c r="B941" s="91" t="s">
        <v>2743</v>
      </c>
      <c r="C941" s="91" t="s">
        <v>2744</v>
      </c>
      <c r="D941" s="93" t="s">
        <v>2745</v>
      </c>
      <c r="F941" s="91" t="s">
        <v>2743</v>
      </c>
      <c r="G941" s="91">
        <v>3944</v>
      </c>
    </row>
    <row r="942" spans="1:7" s="91" customFormat="1" x14ac:dyDescent="0.15">
      <c r="A942" s="91">
        <v>3945</v>
      </c>
      <c r="B942" s="91" t="s">
        <v>2743</v>
      </c>
      <c r="C942" s="91" t="s">
        <v>2746</v>
      </c>
      <c r="D942" s="93" t="s">
        <v>2745</v>
      </c>
      <c r="F942" s="91" t="s">
        <v>2743</v>
      </c>
      <c r="G942" s="91">
        <v>3945</v>
      </c>
    </row>
    <row r="943" spans="1:7" s="91" customFormat="1" x14ac:dyDescent="0.15">
      <c r="A943" s="91">
        <v>3950</v>
      </c>
      <c r="B943" s="92" t="s">
        <v>2747</v>
      </c>
      <c r="D943" s="93" t="s">
        <v>2748</v>
      </c>
      <c r="F943" s="92" t="s">
        <v>2747</v>
      </c>
      <c r="G943" s="91">
        <v>3950</v>
      </c>
    </row>
    <row r="944" spans="1:7" s="91" customFormat="1" x14ac:dyDescent="0.15">
      <c r="A944" s="91">
        <v>3954</v>
      </c>
      <c r="B944" s="92" t="s">
        <v>2749</v>
      </c>
      <c r="D944" s="93" t="s">
        <v>2750</v>
      </c>
      <c r="F944" s="92" t="s">
        <v>2749</v>
      </c>
      <c r="G944" s="91">
        <v>3954</v>
      </c>
    </row>
    <row r="945" spans="1:7" s="91" customFormat="1" x14ac:dyDescent="0.15">
      <c r="A945" s="91">
        <v>3955</v>
      </c>
      <c r="B945" s="92" t="s">
        <v>2751</v>
      </c>
      <c r="D945" s="93" t="s">
        <v>2752</v>
      </c>
      <c r="F945" s="92" t="s">
        <v>2751</v>
      </c>
      <c r="G945" s="91">
        <v>3955</v>
      </c>
    </row>
    <row r="946" spans="1:7" s="91" customFormat="1" x14ac:dyDescent="0.15">
      <c r="A946" s="91">
        <v>3956</v>
      </c>
      <c r="B946" s="92" t="s">
        <v>2753</v>
      </c>
      <c r="D946" s="93" t="s">
        <v>2754</v>
      </c>
      <c r="F946" s="92" t="s">
        <v>2753</v>
      </c>
      <c r="G946" s="91">
        <v>3956</v>
      </c>
    </row>
    <row r="947" spans="1:7" s="91" customFormat="1" x14ac:dyDescent="0.15">
      <c r="A947" s="91">
        <v>3957</v>
      </c>
      <c r="B947" s="92" t="s">
        <v>2755</v>
      </c>
      <c r="D947" s="93" t="s">
        <v>2756</v>
      </c>
      <c r="F947" s="92" t="s">
        <v>2755</v>
      </c>
      <c r="G947" s="91">
        <v>3957</v>
      </c>
    </row>
    <row r="948" spans="1:7" s="91" customFormat="1" x14ac:dyDescent="0.15">
      <c r="A948" s="91">
        <v>3958</v>
      </c>
      <c r="B948" s="92" t="s">
        <v>2757</v>
      </c>
      <c r="D948" s="93" t="s">
        <v>2758</v>
      </c>
      <c r="F948" s="92" t="s">
        <v>2757</v>
      </c>
      <c r="G948" s="91">
        <v>3958</v>
      </c>
    </row>
    <row r="949" spans="1:7" s="91" customFormat="1" x14ac:dyDescent="0.15">
      <c r="A949" s="91">
        <v>3959</v>
      </c>
      <c r="B949" s="92" t="s">
        <v>2759</v>
      </c>
      <c r="D949" s="93" t="s">
        <v>2760</v>
      </c>
      <c r="F949" s="92" t="s">
        <v>2759</v>
      </c>
      <c r="G949" s="91">
        <v>3959</v>
      </c>
    </row>
    <row r="950" spans="1:7" s="91" customFormat="1" x14ac:dyDescent="0.15">
      <c r="A950" s="91">
        <v>3961</v>
      </c>
      <c r="B950" s="92" t="s">
        <v>2761</v>
      </c>
      <c r="D950" s="93" t="s">
        <v>2762</v>
      </c>
      <c r="F950" s="92" t="s">
        <v>2761</v>
      </c>
      <c r="G950" s="91">
        <v>3961</v>
      </c>
    </row>
    <row r="951" spans="1:7" s="91" customFormat="1" x14ac:dyDescent="0.15">
      <c r="A951" s="91">
        <v>3962</v>
      </c>
      <c r="B951" s="92" t="s">
        <v>2763</v>
      </c>
      <c r="D951" s="93" t="s">
        <v>2764</v>
      </c>
      <c r="F951" s="92" t="s">
        <v>2763</v>
      </c>
      <c r="G951" s="91">
        <v>3962</v>
      </c>
    </row>
    <row r="952" spans="1:7" s="91" customFormat="1" x14ac:dyDescent="0.15">
      <c r="A952" s="91">
        <v>3963</v>
      </c>
      <c r="B952" s="92" t="s">
        <v>2765</v>
      </c>
      <c r="D952" s="93" t="s">
        <v>2766</v>
      </c>
      <c r="F952" s="92" t="s">
        <v>2765</v>
      </c>
      <c r="G952" s="91">
        <v>3963</v>
      </c>
    </row>
    <row r="953" spans="1:7" s="91" customFormat="1" x14ac:dyDescent="0.15">
      <c r="A953" s="91">
        <v>3964</v>
      </c>
      <c r="B953" s="92" t="s">
        <v>2767</v>
      </c>
      <c r="D953" s="93" t="s">
        <v>2768</v>
      </c>
      <c r="F953" s="92" t="s">
        <v>2767</v>
      </c>
      <c r="G953" s="91">
        <v>3964</v>
      </c>
    </row>
    <row r="954" spans="1:7" s="91" customFormat="1" x14ac:dyDescent="0.15">
      <c r="A954" s="91">
        <v>3965</v>
      </c>
      <c r="B954" s="92" t="s">
        <v>2769</v>
      </c>
      <c r="D954" s="93" t="s">
        <v>2770</v>
      </c>
      <c r="F954" s="92" t="s">
        <v>2769</v>
      </c>
      <c r="G954" s="91">
        <v>3965</v>
      </c>
    </row>
    <row r="955" spans="1:7" s="91" customFormat="1" x14ac:dyDescent="0.15">
      <c r="A955" s="91">
        <v>3965</v>
      </c>
      <c r="B955" s="92" t="s">
        <v>2771</v>
      </c>
      <c r="D955" s="93" t="s">
        <v>2772</v>
      </c>
      <c r="F955" s="92" t="s">
        <v>2771</v>
      </c>
      <c r="G955" s="91">
        <v>3965</v>
      </c>
    </row>
    <row r="956" spans="1:7" s="91" customFormat="1" x14ac:dyDescent="0.15">
      <c r="A956" s="91">
        <v>3967</v>
      </c>
      <c r="B956" s="92" t="s">
        <v>2773</v>
      </c>
      <c r="D956" s="93" t="s">
        <v>2774</v>
      </c>
      <c r="F956" s="92" t="s">
        <v>2773</v>
      </c>
      <c r="G956" s="91">
        <v>3967</v>
      </c>
    </row>
    <row r="957" spans="1:7" s="91" customFormat="1" x14ac:dyDescent="0.15">
      <c r="A957" s="91">
        <v>3971</v>
      </c>
      <c r="B957" s="92" t="s">
        <v>2775</v>
      </c>
      <c r="D957" s="93" t="s">
        <v>2776</v>
      </c>
      <c r="F957" s="92" t="s">
        <v>2775</v>
      </c>
      <c r="G957" s="91">
        <v>3971</v>
      </c>
    </row>
    <row r="958" spans="1:7" s="91" customFormat="1" x14ac:dyDescent="0.15">
      <c r="A958" s="91">
        <v>3972</v>
      </c>
      <c r="B958" s="92" t="s">
        <v>2777</v>
      </c>
      <c r="D958" s="93" t="s">
        <v>2778</v>
      </c>
      <c r="F958" s="92" t="s">
        <v>2777</v>
      </c>
      <c r="G958" s="91">
        <v>3972</v>
      </c>
    </row>
    <row r="959" spans="1:7" s="91" customFormat="1" x14ac:dyDescent="0.15">
      <c r="A959" s="91">
        <v>3973</v>
      </c>
      <c r="B959" s="92" t="s">
        <v>2779</v>
      </c>
      <c r="D959" s="93" t="s">
        <v>2780</v>
      </c>
      <c r="F959" s="92" t="s">
        <v>2779</v>
      </c>
      <c r="G959" s="91">
        <v>3973</v>
      </c>
    </row>
    <row r="960" spans="1:7" s="91" customFormat="1" x14ac:dyDescent="0.15">
      <c r="A960" s="91">
        <v>3974</v>
      </c>
      <c r="B960" s="92" t="s">
        <v>2781</v>
      </c>
      <c r="D960" s="93" t="s">
        <v>2782</v>
      </c>
      <c r="F960" s="92" t="s">
        <v>2781</v>
      </c>
      <c r="G960" s="91">
        <v>3974</v>
      </c>
    </row>
    <row r="961" spans="1:7" s="91" customFormat="1" x14ac:dyDescent="0.15">
      <c r="A961" s="91">
        <v>3974</v>
      </c>
      <c r="B961" s="92" t="s">
        <v>2783</v>
      </c>
      <c r="D961" s="93" t="s">
        <v>2784</v>
      </c>
      <c r="F961" s="92" t="s">
        <v>2783</v>
      </c>
      <c r="G961" s="91">
        <v>3974</v>
      </c>
    </row>
    <row r="962" spans="1:7" s="91" customFormat="1" x14ac:dyDescent="0.15">
      <c r="A962" s="91">
        <v>3976</v>
      </c>
      <c r="B962" s="92" t="s">
        <v>2785</v>
      </c>
      <c r="D962" s="93" t="s">
        <v>2786</v>
      </c>
      <c r="F962" s="92" t="s">
        <v>2785</v>
      </c>
      <c r="G962" s="91">
        <v>3976</v>
      </c>
    </row>
    <row r="963" spans="1:7" s="91" customFormat="1" x14ac:dyDescent="0.15">
      <c r="A963" s="91">
        <v>3977</v>
      </c>
      <c r="B963" s="92" t="s">
        <v>2787</v>
      </c>
      <c r="D963" s="93" t="s">
        <v>2788</v>
      </c>
      <c r="F963" s="92" t="s">
        <v>2787</v>
      </c>
      <c r="G963" s="91">
        <v>3977</v>
      </c>
    </row>
    <row r="964" spans="1:7" s="91" customFormat="1" x14ac:dyDescent="0.15">
      <c r="A964" s="91">
        <v>3978</v>
      </c>
      <c r="B964" s="92" t="s">
        <v>2789</v>
      </c>
      <c r="D964" s="93" t="s">
        <v>2790</v>
      </c>
      <c r="F964" s="92" t="s">
        <v>2789</v>
      </c>
      <c r="G964" s="91">
        <v>3978</v>
      </c>
    </row>
    <row r="965" spans="1:7" s="91" customFormat="1" x14ac:dyDescent="0.15">
      <c r="A965" s="91">
        <v>3980</v>
      </c>
      <c r="B965" s="92" t="s">
        <v>2743</v>
      </c>
      <c r="D965" s="93" t="s">
        <v>2745</v>
      </c>
      <c r="F965" s="92" t="s">
        <v>2743</v>
      </c>
      <c r="G965" s="91">
        <v>3980</v>
      </c>
    </row>
    <row r="966" spans="1:7" s="91" customFormat="1" x14ac:dyDescent="0.15">
      <c r="A966" s="91">
        <v>3981</v>
      </c>
      <c r="B966" s="92" t="s">
        <v>2743</v>
      </c>
      <c r="D966" s="93" t="s">
        <v>2745</v>
      </c>
      <c r="F966" s="92" t="s">
        <v>2743</v>
      </c>
      <c r="G966" s="91">
        <v>3981</v>
      </c>
    </row>
    <row r="967" spans="1:7" s="91" customFormat="1" x14ac:dyDescent="0.15">
      <c r="A967" s="91">
        <v>3985</v>
      </c>
      <c r="B967" s="92" t="s">
        <v>2791</v>
      </c>
      <c r="D967" s="93" t="s">
        <v>2792</v>
      </c>
      <c r="F967" s="92" t="s">
        <v>2791</v>
      </c>
      <c r="G967" s="91">
        <v>3985</v>
      </c>
    </row>
    <row r="968" spans="1:7" s="91" customFormat="1" x14ac:dyDescent="0.15">
      <c r="A968" s="91">
        <v>3985</v>
      </c>
      <c r="B968" s="92" t="s">
        <v>2793</v>
      </c>
      <c r="D968" s="93" t="s">
        <v>2794</v>
      </c>
      <c r="F968" s="92" t="s">
        <v>2793</v>
      </c>
      <c r="G968" s="91">
        <v>3985</v>
      </c>
    </row>
    <row r="969" spans="1:7" s="91" customFormat="1" x14ac:dyDescent="0.15">
      <c r="A969" s="91">
        <v>3987</v>
      </c>
      <c r="B969" s="92" t="s">
        <v>2795</v>
      </c>
      <c r="D969" s="93" t="s">
        <v>2796</v>
      </c>
      <c r="F969" s="92" t="s">
        <v>2795</v>
      </c>
      <c r="G969" s="91">
        <v>3987</v>
      </c>
    </row>
    <row r="970" spans="1:7" s="91" customFormat="1" x14ac:dyDescent="0.15">
      <c r="A970" s="91">
        <v>3988</v>
      </c>
      <c r="B970" s="91" t="s">
        <v>2743</v>
      </c>
      <c r="C970" s="91" t="s">
        <v>2797</v>
      </c>
      <c r="D970" s="93" t="s">
        <v>2745</v>
      </c>
      <c r="F970" s="91" t="s">
        <v>2743</v>
      </c>
      <c r="G970" s="91">
        <v>3988</v>
      </c>
    </row>
    <row r="971" spans="1:7" s="91" customFormat="1" x14ac:dyDescent="0.15">
      <c r="A971" s="91">
        <v>3989</v>
      </c>
      <c r="B971" s="92" t="s">
        <v>2798</v>
      </c>
      <c r="D971" s="93" t="s">
        <v>2799</v>
      </c>
      <c r="F971" s="92" t="s">
        <v>2798</v>
      </c>
      <c r="G971" s="91">
        <v>3989</v>
      </c>
    </row>
    <row r="972" spans="1:7" s="91" customFormat="1" x14ac:dyDescent="0.15">
      <c r="A972" s="91">
        <v>3989</v>
      </c>
      <c r="B972" s="92" t="s">
        <v>2800</v>
      </c>
      <c r="D972" s="93" t="s">
        <v>2801</v>
      </c>
      <c r="F972" s="92" t="s">
        <v>2800</v>
      </c>
      <c r="G972" s="91">
        <v>3989</v>
      </c>
    </row>
    <row r="973" spans="1:7" s="91" customFormat="1" x14ac:dyDescent="0.15">
      <c r="A973" s="91">
        <v>3989</v>
      </c>
      <c r="B973" s="92" t="s">
        <v>2802</v>
      </c>
      <c r="D973" s="93" t="s">
        <v>2803</v>
      </c>
      <c r="F973" s="92" t="s">
        <v>2802</v>
      </c>
      <c r="G973" s="91">
        <v>3989</v>
      </c>
    </row>
    <row r="974" spans="1:7" s="91" customFormat="1" x14ac:dyDescent="0.15">
      <c r="A974" s="91">
        <v>3991</v>
      </c>
      <c r="B974" s="92" t="s">
        <v>2804</v>
      </c>
      <c r="D974" s="93" t="s">
        <v>2805</v>
      </c>
      <c r="F974" s="92" t="s">
        <v>2804</v>
      </c>
      <c r="G974" s="91">
        <v>3991</v>
      </c>
    </row>
    <row r="975" spans="1:7" s="91" customFormat="1" x14ac:dyDescent="0.15">
      <c r="A975" s="91">
        <v>3992</v>
      </c>
      <c r="B975" s="92" t="s">
        <v>2806</v>
      </c>
      <c r="D975" s="93" t="s">
        <v>2807</v>
      </c>
      <c r="F975" s="92" t="s">
        <v>2806</v>
      </c>
      <c r="G975" s="91">
        <v>3992</v>
      </c>
    </row>
    <row r="976" spans="1:7" s="91" customFormat="1" x14ac:dyDescent="0.15">
      <c r="A976" s="91">
        <v>3992</v>
      </c>
      <c r="B976" s="92" t="s">
        <v>2808</v>
      </c>
      <c r="D976" s="93" t="s">
        <v>2809</v>
      </c>
      <c r="F976" s="92" t="s">
        <v>2808</v>
      </c>
      <c r="G976" s="91">
        <v>3992</v>
      </c>
    </row>
    <row r="977" spans="1:7" s="91" customFormat="1" x14ac:dyDescent="0.15">
      <c r="A977" s="91">
        <v>3993</v>
      </c>
      <c r="B977" s="92" t="s">
        <v>2810</v>
      </c>
      <c r="D977" s="93" t="s">
        <v>2811</v>
      </c>
      <c r="F977" s="92" t="s">
        <v>2810</v>
      </c>
      <c r="G977" s="91">
        <v>3993</v>
      </c>
    </row>
    <row r="978" spans="1:7" s="91" customFormat="1" x14ac:dyDescent="0.15">
      <c r="A978" s="91">
        <v>3994</v>
      </c>
      <c r="B978" s="92" t="s">
        <v>2812</v>
      </c>
      <c r="D978" s="93" t="s">
        <v>2813</v>
      </c>
      <c r="F978" s="92" t="s">
        <v>2812</v>
      </c>
      <c r="G978" s="91">
        <v>3994</v>
      </c>
    </row>
    <row r="979" spans="1:7" s="91" customFormat="1" x14ac:dyDescent="0.15">
      <c r="A979" s="91">
        <v>3994</v>
      </c>
      <c r="B979" s="92" t="s">
        <v>2814</v>
      </c>
      <c r="D979" s="93" t="s">
        <v>2815</v>
      </c>
      <c r="F979" s="92" t="s">
        <v>2814</v>
      </c>
      <c r="G979" s="91">
        <v>3994</v>
      </c>
    </row>
    <row r="980" spans="1:7" s="91" customFormat="1" x14ac:dyDescent="0.15">
      <c r="A980" s="91">
        <v>3994</v>
      </c>
      <c r="B980" s="92" t="s">
        <v>2816</v>
      </c>
      <c r="D980" s="93" t="s">
        <v>2817</v>
      </c>
      <c r="F980" s="92" t="s">
        <v>2816</v>
      </c>
      <c r="G980" s="91">
        <v>3994</v>
      </c>
    </row>
    <row r="981" spans="1:7" s="91" customFormat="1" x14ac:dyDescent="0.15">
      <c r="A981" s="91">
        <v>3994</v>
      </c>
      <c r="B981" s="92" t="s">
        <v>2818</v>
      </c>
      <c r="D981" s="93" t="s">
        <v>2819</v>
      </c>
      <c r="F981" s="92" t="s">
        <v>2818</v>
      </c>
      <c r="G981" s="91">
        <v>3994</v>
      </c>
    </row>
    <row r="982" spans="1:7" s="91" customFormat="1" x14ac:dyDescent="0.15">
      <c r="A982" s="91">
        <v>3994</v>
      </c>
      <c r="B982" s="92" t="s">
        <v>2820</v>
      </c>
      <c r="D982" s="93" t="s">
        <v>2821</v>
      </c>
      <c r="F982" s="92" t="s">
        <v>2820</v>
      </c>
      <c r="G982" s="91">
        <v>3994</v>
      </c>
    </row>
    <row r="983" spans="1:7" s="91" customFormat="1" x14ac:dyDescent="0.15">
      <c r="A983" s="91">
        <v>3994</v>
      </c>
      <c r="B983" s="92" t="s">
        <v>2822</v>
      </c>
      <c r="D983" s="93" t="s">
        <v>2823</v>
      </c>
      <c r="F983" s="92" t="s">
        <v>2822</v>
      </c>
      <c r="G983" s="91">
        <v>3994</v>
      </c>
    </row>
    <row r="984" spans="1:7" s="91" customFormat="1" x14ac:dyDescent="0.15">
      <c r="A984" s="91">
        <v>3995</v>
      </c>
      <c r="B984" s="92" t="s">
        <v>2824</v>
      </c>
      <c r="D984" s="93" t="s">
        <v>2825</v>
      </c>
      <c r="F984" s="92" t="s">
        <v>2824</v>
      </c>
      <c r="G984" s="91">
        <v>3995</v>
      </c>
    </row>
    <row r="985" spans="1:7" s="91" customFormat="1" x14ac:dyDescent="0.15">
      <c r="A985" s="91">
        <v>3996</v>
      </c>
      <c r="B985" s="92" t="s">
        <v>2826</v>
      </c>
      <c r="D985" s="93" t="s">
        <v>2827</v>
      </c>
      <c r="F985" s="92" t="s">
        <v>2826</v>
      </c>
      <c r="G985" s="91">
        <v>3996</v>
      </c>
    </row>
    <row r="986" spans="1:7" s="91" customFormat="1" x14ac:dyDescent="0.15">
      <c r="A986" s="91">
        <v>3997</v>
      </c>
      <c r="B986" s="92" t="s">
        <v>2828</v>
      </c>
      <c r="D986" s="93" t="s">
        <v>2829</v>
      </c>
      <c r="F986" s="92" t="s">
        <v>2828</v>
      </c>
      <c r="G986" s="91">
        <v>3997</v>
      </c>
    </row>
    <row r="987" spans="1:7" s="91" customFormat="1" x14ac:dyDescent="0.15">
      <c r="A987" s="91">
        <v>3998</v>
      </c>
      <c r="B987" s="92" t="s">
        <v>2830</v>
      </c>
      <c r="D987" s="93" t="s">
        <v>2831</v>
      </c>
      <c r="F987" s="92" t="s">
        <v>2830</v>
      </c>
      <c r="G987" s="91">
        <v>3998</v>
      </c>
    </row>
    <row r="988" spans="1:7" s="91" customFormat="1" x14ac:dyDescent="0.15">
      <c r="A988" s="91">
        <v>3999</v>
      </c>
      <c r="B988" s="92" t="s">
        <v>2832</v>
      </c>
      <c r="D988" s="93" t="s">
        <v>2833</v>
      </c>
      <c r="F988" s="92" t="s">
        <v>2832</v>
      </c>
      <c r="G988" s="91">
        <v>3999</v>
      </c>
    </row>
    <row r="989" spans="1:7" s="91" customFormat="1" x14ac:dyDescent="0.15">
      <c r="A989" s="91">
        <v>4000</v>
      </c>
      <c r="B989" s="92" t="s">
        <v>2834</v>
      </c>
      <c r="C989" s="91" t="s">
        <v>971</v>
      </c>
      <c r="D989" s="93" t="s">
        <v>2835</v>
      </c>
      <c r="F989" s="92" t="s">
        <v>2834</v>
      </c>
      <c r="G989" s="91">
        <v>4000</v>
      </c>
    </row>
    <row r="990" spans="1:7" s="91" customFormat="1" x14ac:dyDescent="0.15">
      <c r="A990" s="91">
        <v>4014</v>
      </c>
      <c r="B990" s="92" t="s">
        <v>2834</v>
      </c>
      <c r="C990" s="91" t="s">
        <v>2836</v>
      </c>
      <c r="D990" s="93" t="s">
        <v>2835</v>
      </c>
      <c r="F990" s="92" t="s">
        <v>2834</v>
      </c>
      <c r="G990" s="91">
        <v>4014</v>
      </c>
    </row>
    <row r="991" spans="1:7" s="91" customFormat="1" x14ac:dyDescent="0.15">
      <c r="A991" s="91">
        <v>4022</v>
      </c>
      <c r="B991" s="92" t="s">
        <v>2834</v>
      </c>
      <c r="C991" s="91" t="s">
        <v>2837</v>
      </c>
      <c r="D991" s="93" t="s">
        <v>2835</v>
      </c>
      <c r="F991" s="92" t="s">
        <v>2834</v>
      </c>
      <c r="G991" s="91">
        <v>4022</v>
      </c>
    </row>
    <row r="992" spans="1:7" s="91" customFormat="1" x14ac:dyDescent="0.15">
      <c r="A992" s="91">
        <v>4024</v>
      </c>
      <c r="B992" s="92" t="s">
        <v>2834</v>
      </c>
      <c r="D992" s="93" t="s">
        <v>2835</v>
      </c>
      <c r="F992" s="92" t="s">
        <v>2834</v>
      </c>
      <c r="G992" s="91">
        <v>4024</v>
      </c>
    </row>
    <row r="993" spans="1:27" s="91" customFormat="1" x14ac:dyDescent="0.15">
      <c r="A993" s="91">
        <v>4030</v>
      </c>
      <c r="B993" s="92" t="s">
        <v>2834</v>
      </c>
      <c r="D993" s="93" t="s">
        <v>2835</v>
      </c>
      <c r="F993" s="92" t="s">
        <v>2834</v>
      </c>
      <c r="G993" s="91">
        <v>4030</v>
      </c>
    </row>
    <row r="994" spans="1:27" s="91" customFormat="1" x14ac:dyDescent="0.15">
      <c r="A994" s="91">
        <v>4032</v>
      </c>
      <c r="B994" s="92" t="s">
        <v>2834</v>
      </c>
      <c r="D994" s="93" t="s">
        <v>2835</v>
      </c>
      <c r="F994" s="92" t="s">
        <v>2834</v>
      </c>
      <c r="G994" s="91">
        <v>4032</v>
      </c>
    </row>
    <row r="995" spans="1:27" s="91" customFormat="1" x14ac:dyDescent="0.15">
      <c r="A995" s="91">
        <v>4034</v>
      </c>
      <c r="B995" s="92" t="s">
        <v>2834</v>
      </c>
      <c r="D995" s="93" t="s">
        <v>2835</v>
      </c>
      <c r="F995" s="92" t="s">
        <v>2834</v>
      </c>
      <c r="G995" s="91">
        <v>4034</v>
      </c>
    </row>
    <row r="996" spans="1:27" s="91" customFormat="1" x14ac:dyDescent="0.15">
      <c r="A996" s="91">
        <v>4060</v>
      </c>
      <c r="B996" s="92" t="s">
        <v>2838</v>
      </c>
      <c r="D996" s="93" t="s">
        <v>2839</v>
      </c>
      <c r="F996" s="92" t="s">
        <v>2838</v>
      </c>
      <c r="G996" s="91">
        <v>4060</v>
      </c>
    </row>
    <row r="997" spans="1:27" s="91" customFormat="1" x14ac:dyDescent="0.15">
      <c r="A997" s="91">
        <v>4063</v>
      </c>
      <c r="B997" s="91" t="s">
        <v>2834</v>
      </c>
      <c r="C997" s="91" t="s">
        <v>2840</v>
      </c>
      <c r="D997" s="93" t="s">
        <v>2835</v>
      </c>
      <c r="F997" s="91" t="s">
        <v>2834</v>
      </c>
      <c r="G997" s="91">
        <v>4063</v>
      </c>
    </row>
    <row r="998" spans="1:27" s="91" customFormat="1" x14ac:dyDescent="0.15">
      <c r="A998" s="91">
        <v>4064</v>
      </c>
      <c r="B998" s="92" t="s">
        <v>2841</v>
      </c>
      <c r="D998" s="93" t="s">
        <v>2842</v>
      </c>
      <c r="F998" s="92" t="s">
        <v>2841</v>
      </c>
      <c r="G998" s="91">
        <v>4064</v>
      </c>
    </row>
    <row r="999" spans="1:27" s="91" customFormat="1" x14ac:dyDescent="0.15">
      <c r="A999" s="91">
        <v>4065</v>
      </c>
      <c r="B999" s="92" t="s">
        <v>2843</v>
      </c>
      <c r="D999" s="93" t="s">
        <v>2844</v>
      </c>
      <c r="F999" s="92" t="s">
        <v>2843</v>
      </c>
      <c r="G999" s="91">
        <v>4065</v>
      </c>
    </row>
    <row r="1000" spans="1:27" s="91" customFormat="1" ht="15" x14ac:dyDescent="0.25">
      <c r="A1000" s="91">
        <v>4066</v>
      </c>
      <c r="B1000" s="92" t="s">
        <v>2845</v>
      </c>
      <c r="D1000" s="93" t="s">
        <v>2846</v>
      </c>
      <c r="F1000" s="92" t="s">
        <v>2845</v>
      </c>
      <c r="G1000" s="91">
        <v>4066</v>
      </c>
      <c r="AA1000" s="457" t="s">
        <v>7840</v>
      </c>
    </row>
    <row r="1001" spans="1:27" s="91" customFormat="1" x14ac:dyDescent="0.15">
      <c r="A1001" s="91">
        <v>4067</v>
      </c>
      <c r="B1001" s="92" t="s">
        <v>2847</v>
      </c>
      <c r="C1001" s="91" t="s">
        <v>2848</v>
      </c>
      <c r="D1001" s="93" t="s">
        <v>2849</v>
      </c>
      <c r="F1001" s="92" t="s">
        <v>2847</v>
      </c>
      <c r="G1001" s="91">
        <v>4067</v>
      </c>
    </row>
    <row r="1002" spans="1:27" s="91" customFormat="1" x14ac:dyDescent="0.15">
      <c r="A1002" s="91">
        <v>4069</v>
      </c>
      <c r="B1002" s="92" t="s">
        <v>2847</v>
      </c>
      <c r="D1002" s="93" t="s">
        <v>2849</v>
      </c>
      <c r="F1002" s="92" t="s">
        <v>2847</v>
      </c>
      <c r="G1002" s="91">
        <v>4069</v>
      </c>
    </row>
    <row r="1003" spans="1:27" s="91" customFormat="1" x14ac:dyDescent="0.15">
      <c r="A1003" s="91">
        <v>4071</v>
      </c>
      <c r="B1003" s="92" t="s">
        <v>2850</v>
      </c>
      <c r="D1003" s="93" t="s">
        <v>2851</v>
      </c>
      <c r="F1003" s="92" t="s">
        <v>2850</v>
      </c>
      <c r="G1003" s="91">
        <v>4071</v>
      </c>
    </row>
    <row r="1004" spans="1:27" s="91" customFormat="1" x14ac:dyDescent="0.15">
      <c r="A1004" s="91">
        <v>4074</v>
      </c>
      <c r="B1004" s="91" t="s">
        <v>2852</v>
      </c>
      <c r="C1004" s="91" t="s">
        <v>2853</v>
      </c>
      <c r="D1004" s="93" t="s">
        <v>2854</v>
      </c>
      <c r="F1004" s="91" t="s">
        <v>2852</v>
      </c>
      <c r="G1004" s="91">
        <v>4074</v>
      </c>
    </row>
    <row r="1005" spans="1:27" s="91" customFormat="1" x14ac:dyDescent="0.15">
      <c r="A1005" s="91">
        <v>4075</v>
      </c>
      <c r="B1005" s="92" t="s">
        <v>2855</v>
      </c>
      <c r="D1005" s="93" t="s">
        <v>2856</v>
      </c>
      <c r="F1005" s="92" t="s">
        <v>2855</v>
      </c>
      <c r="G1005" s="91">
        <v>4075</v>
      </c>
    </row>
    <row r="1006" spans="1:27" s="91" customFormat="1" x14ac:dyDescent="0.15">
      <c r="A1006" s="91">
        <v>4078</v>
      </c>
      <c r="B1006" s="91" t="s">
        <v>2834</v>
      </c>
      <c r="C1006" s="91" t="s">
        <v>2857</v>
      </c>
      <c r="D1006" s="93" t="s">
        <v>2835</v>
      </c>
      <c r="F1006" s="91" t="s">
        <v>2834</v>
      </c>
      <c r="G1006" s="91">
        <v>4078</v>
      </c>
    </row>
    <row r="1007" spans="1:27" s="91" customFormat="1" x14ac:dyDescent="0.15">
      <c r="A1007" s="91">
        <v>4079</v>
      </c>
      <c r="B1007" s="91" t="s">
        <v>2834</v>
      </c>
      <c r="C1007" s="91" t="s">
        <v>1456</v>
      </c>
      <c r="D1007" s="93" t="s">
        <v>2835</v>
      </c>
      <c r="F1007" s="91" t="s">
        <v>2834</v>
      </c>
      <c r="G1007" s="91">
        <v>4079</v>
      </c>
    </row>
    <row r="1008" spans="1:27" s="91" customFormat="1" x14ac:dyDescent="0.15">
      <c r="A1008" s="91">
        <v>4080</v>
      </c>
      <c r="B1008" s="92" t="s">
        <v>2858</v>
      </c>
      <c r="C1008" s="91" t="s">
        <v>971</v>
      </c>
      <c r="D1008" s="93" t="s">
        <v>2859</v>
      </c>
      <c r="F1008" s="92" t="s">
        <v>2858</v>
      </c>
      <c r="G1008" s="91">
        <v>4080</v>
      </c>
    </row>
    <row r="1009" spans="1:7" s="91" customFormat="1" x14ac:dyDescent="0.15">
      <c r="A1009" s="91">
        <v>4085</v>
      </c>
      <c r="B1009" s="91" t="s">
        <v>2858</v>
      </c>
      <c r="C1009" s="91" t="s">
        <v>2860</v>
      </c>
      <c r="D1009" s="93" t="s">
        <v>2859</v>
      </c>
      <c r="F1009" s="91" t="s">
        <v>2858</v>
      </c>
      <c r="G1009" s="91">
        <v>4085</v>
      </c>
    </row>
    <row r="1010" spans="1:7" s="91" customFormat="1" x14ac:dyDescent="0.15">
      <c r="A1010" s="91">
        <v>4086</v>
      </c>
      <c r="B1010" s="91" t="s">
        <v>2852</v>
      </c>
      <c r="C1010" s="91" t="s">
        <v>2861</v>
      </c>
      <c r="D1010" s="93" t="s">
        <v>2854</v>
      </c>
      <c r="F1010" s="91" t="s">
        <v>2852</v>
      </c>
      <c r="G1010" s="91">
        <v>4086</v>
      </c>
    </row>
    <row r="1011" spans="1:7" s="91" customFormat="1" x14ac:dyDescent="0.15">
      <c r="A1011" s="91">
        <v>4087</v>
      </c>
      <c r="B1011" s="92" t="s">
        <v>2862</v>
      </c>
      <c r="D1011" s="93" t="s">
        <v>2863</v>
      </c>
      <c r="F1011" s="92" t="s">
        <v>2862</v>
      </c>
      <c r="G1011" s="91">
        <v>4087</v>
      </c>
    </row>
    <row r="1012" spans="1:7" s="91" customFormat="1" x14ac:dyDescent="0.15">
      <c r="A1012" s="91">
        <v>4090</v>
      </c>
      <c r="B1012" s="92" t="s">
        <v>2864</v>
      </c>
      <c r="D1012" s="93" t="s">
        <v>2865</v>
      </c>
      <c r="F1012" s="92" t="s">
        <v>2864</v>
      </c>
      <c r="G1012" s="91">
        <v>4090</v>
      </c>
    </row>
    <row r="1013" spans="1:7" s="91" customFormat="1" x14ac:dyDescent="0.15">
      <c r="A1013" s="91">
        <v>4090</v>
      </c>
      <c r="B1013" s="92" t="s">
        <v>2866</v>
      </c>
      <c r="D1013" s="93" t="s">
        <v>2867</v>
      </c>
      <c r="F1013" s="92" t="s">
        <v>2866</v>
      </c>
      <c r="G1013" s="91">
        <v>4090</v>
      </c>
    </row>
    <row r="1014" spans="1:7" s="91" customFormat="1" x14ac:dyDescent="0.15">
      <c r="A1014" s="91">
        <v>4096</v>
      </c>
      <c r="B1014" s="92" t="s">
        <v>2868</v>
      </c>
      <c r="D1014" s="93" t="s">
        <v>2869</v>
      </c>
      <c r="F1014" s="92" t="s">
        <v>2868</v>
      </c>
      <c r="G1014" s="91">
        <v>4096</v>
      </c>
    </row>
    <row r="1015" spans="1:7" s="91" customFormat="1" x14ac:dyDescent="0.15">
      <c r="A1015" s="91">
        <v>4097</v>
      </c>
      <c r="B1015" s="92" t="s">
        <v>2870</v>
      </c>
      <c r="D1015" s="93" t="s">
        <v>2871</v>
      </c>
      <c r="F1015" s="92" t="s">
        <v>2870</v>
      </c>
      <c r="G1015" s="91">
        <v>4097</v>
      </c>
    </row>
    <row r="1016" spans="1:7" s="91" customFormat="1" x14ac:dyDescent="0.15">
      <c r="A1016" s="91">
        <v>4100</v>
      </c>
      <c r="B1016" s="92" t="s">
        <v>2872</v>
      </c>
      <c r="D1016" s="93" t="s">
        <v>2873</v>
      </c>
      <c r="F1016" s="92" t="s">
        <v>2872</v>
      </c>
      <c r="G1016" s="91">
        <v>4100</v>
      </c>
    </row>
    <row r="1017" spans="1:7" s="91" customFormat="1" x14ac:dyDescent="0.15">
      <c r="A1017" s="91">
        <v>4103</v>
      </c>
      <c r="B1017" s="91" t="s">
        <v>2872</v>
      </c>
      <c r="C1017" s="91" t="s">
        <v>2874</v>
      </c>
      <c r="D1017" s="93" t="s">
        <v>2873</v>
      </c>
      <c r="F1017" s="91" t="s">
        <v>2872</v>
      </c>
      <c r="G1017" s="91">
        <v>4103</v>
      </c>
    </row>
    <row r="1018" spans="1:7" s="91" customFormat="1" x14ac:dyDescent="0.15">
      <c r="A1018" s="91">
        <v>4110</v>
      </c>
      <c r="B1018" s="92" t="s">
        <v>2875</v>
      </c>
      <c r="D1018" s="93" t="s">
        <v>2876</v>
      </c>
      <c r="F1018" s="92" t="s">
        <v>2875</v>
      </c>
      <c r="G1018" s="91">
        <v>4110</v>
      </c>
    </row>
    <row r="1019" spans="1:7" s="91" customFormat="1" x14ac:dyDescent="0.15">
      <c r="A1019" s="91">
        <v>4114</v>
      </c>
      <c r="B1019" s="92" t="s">
        <v>2877</v>
      </c>
      <c r="D1019" s="93" t="s">
        <v>2878</v>
      </c>
      <c r="F1019" s="92" t="s">
        <v>2877</v>
      </c>
      <c r="G1019" s="91">
        <v>4114</v>
      </c>
    </row>
    <row r="1020" spans="1:7" s="91" customFormat="1" x14ac:dyDescent="0.15">
      <c r="A1020" s="91">
        <v>4115</v>
      </c>
      <c r="B1020" s="92" t="s">
        <v>2879</v>
      </c>
      <c r="D1020" s="93" t="s">
        <v>2880</v>
      </c>
      <c r="F1020" s="92" t="s">
        <v>2879</v>
      </c>
      <c r="G1020" s="91">
        <v>4115</v>
      </c>
    </row>
    <row r="1021" spans="1:7" s="91" customFormat="1" x14ac:dyDescent="0.15">
      <c r="A1021" s="91">
        <v>4116</v>
      </c>
      <c r="B1021" s="92" t="s">
        <v>2881</v>
      </c>
      <c r="D1021" s="93" t="s">
        <v>2882</v>
      </c>
      <c r="F1021" s="92" t="s">
        <v>2881</v>
      </c>
      <c r="G1021" s="91">
        <v>4116</v>
      </c>
    </row>
    <row r="1022" spans="1:7" s="91" customFormat="1" x14ac:dyDescent="0.15">
      <c r="A1022" s="91">
        <v>4117</v>
      </c>
      <c r="B1022" s="92" t="s">
        <v>2883</v>
      </c>
      <c r="D1022" s="93" t="s">
        <v>2884</v>
      </c>
      <c r="F1022" s="92" t="s">
        <v>2883</v>
      </c>
      <c r="G1022" s="91">
        <v>4117</v>
      </c>
    </row>
    <row r="1023" spans="1:7" s="91" customFormat="1" x14ac:dyDescent="0.15">
      <c r="A1023" s="91">
        <v>4118</v>
      </c>
      <c r="B1023" s="92" t="s">
        <v>2885</v>
      </c>
      <c r="D1023" s="93" t="s">
        <v>2886</v>
      </c>
      <c r="F1023" s="92" t="s">
        <v>2885</v>
      </c>
      <c r="G1023" s="91">
        <v>4118</v>
      </c>
    </row>
    <row r="1024" spans="1:7" s="91" customFormat="1" x14ac:dyDescent="0.15">
      <c r="A1024" s="91">
        <v>4119</v>
      </c>
      <c r="B1024" s="92" t="s">
        <v>2887</v>
      </c>
      <c r="D1024" s="93" t="s">
        <v>2888</v>
      </c>
      <c r="F1024" s="92" t="s">
        <v>2887</v>
      </c>
      <c r="G1024" s="91">
        <v>4119</v>
      </c>
    </row>
    <row r="1025" spans="1:7" s="91" customFormat="1" x14ac:dyDescent="0.15">
      <c r="A1025" s="91">
        <v>4121</v>
      </c>
      <c r="B1025" s="92" t="s">
        <v>2889</v>
      </c>
      <c r="D1025" s="93" t="s">
        <v>2890</v>
      </c>
      <c r="F1025" s="92" t="s">
        <v>2889</v>
      </c>
      <c r="G1025" s="91">
        <v>4121</v>
      </c>
    </row>
    <row r="1026" spans="1:7" s="91" customFormat="1" x14ac:dyDescent="0.15">
      <c r="A1026" s="91">
        <v>4122</v>
      </c>
      <c r="B1026" s="92" t="s">
        <v>2891</v>
      </c>
      <c r="D1026" s="93" t="s">
        <v>2892</v>
      </c>
      <c r="F1026" s="92" t="s">
        <v>2891</v>
      </c>
      <c r="G1026" s="91">
        <v>4122</v>
      </c>
    </row>
    <row r="1027" spans="1:7" s="91" customFormat="1" x14ac:dyDescent="0.15">
      <c r="A1027" s="91">
        <v>4123</v>
      </c>
      <c r="B1027" s="92" t="s">
        <v>2893</v>
      </c>
      <c r="D1027" s="93" t="s">
        <v>2894</v>
      </c>
      <c r="F1027" s="92" t="s">
        <v>2893</v>
      </c>
      <c r="G1027" s="91">
        <v>4123</v>
      </c>
    </row>
    <row r="1028" spans="1:7" s="91" customFormat="1" x14ac:dyDescent="0.15">
      <c r="A1028" s="91">
        <v>4124</v>
      </c>
      <c r="B1028" s="92" t="s">
        <v>2895</v>
      </c>
      <c r="D1028" s="93" t="s">
        <v>2896</v>
      </c>
      <c r="F1028" s="92" t="s">
        <v>2895</v>
      </c>
      <c r="G1028" s="91">
        <v>4124</v>
      </c>
    </row>
    <row r="1029" spans="1:7" s="91" customFormat="1" x14ac:dyDescent="0.15">
      <c r="A1029" s="91">
        <v>4125</v>
      </c>
      <c r="B1029" s="92" t="s">
        <v>2897</v>
      </c>
      <c r="D1029" s="93" t="s">
        <v>2898</v>
      </c>
      <c r="F1029" s="92" t="s">
        <v>2897</v>
      </c>
      <c r="G1029" s="91">
        <v>4125</v>
      </c>
    </row>
    <row r="1030" spans="1:7" s="91" customFormat="1" x14ac:dyDescent="0.15">
      <c r="A1030" s="91">
        <v>4126</v>
      </c>
      <c r="B1030" s="92" t="s">
        <v>2899</v>
      </c>
      <c r="D1030" s="93" t="s">
        <v>2900</v>
      </c>
      <c r="F1030" s="92" t="s">
        <v>2899</v>
      </c>
      <c r="G1030" s="91">
        <v>4126</v>
      </c>
    </row>
    <row r="1031" spans="1:7" s="91" customFormat="1" x14ac:dyDescent="0.15">
      <c r="A1031" s="91">
        <v>4127</v>
      </c>
      <c r="B1031" s="92" t="s">
        <v>2901</v>
      </c>
      <c r="D1031" s="93" t="s">
        <v>2902</v>
      </c>
      <c r="F1031" s="92" t="s">
        <v>2901</v>
      </c>
      <c r="G1031" s="91">
        <v>4127</v>
      </c>
    </row>
    <row r="1032" spans="1:7" s="91" customFormat="1" x14ac:dyDescent="0.15">
      <c r="A1032" s="91">
        <v>4128</v>
      </c>
      <c r="B1032" s="92" t="s">
        <v>2903</v>
      </c>
      <c r="D1032" s="93" t="s">
        <v>2904</v>
      </c>
      <c r="F1032" s="92" t="s">
        <v>2903</v>
      </c>
      <c r="G1032" s="91">
        <v>4128</v>
      </c>
    </row>
    <row r="1033" spans="1:7" s="91" customFormat="1" x14ac:dyDescent="0.15">
      <c r="A1033" s="91">
        <v>4130</v>
      </c>
      <c r="B1033" s="92" t="s">
        <v>2905</v>
      </c>
      <c r="C1033" s="91" t="s">
        <v>971</v>
      </c>
      <c r="D1033" s="93" t="s">
        <v>2906</v>
      </c>
      <c r="F1033" s="92" t="s">
        <v>2905</v>
      </c>
      <c r="G1033" s="91">
        <v>4130</v>
      </c>
    </row>
    <row r="1034" spans="1:7" s="91" customFormat="1" x14ac:dyDescent="0.15">
      <c r="A1034" s="91">
        <v>4132</v>
      </c>
      <c r="B1034" s="92" t="s">
        <v>2907</v>
      </c>
      <c r="D1034" s="93" t="s">
        <v>2908</v>
      </c>
      <c r="F1034" s="92" t="s">
        <v>2907</v>
      </c>
      <c r="G1034" s="91">
        <v>4132</v>
      </c>
    </row>
    <row r="1035" spans="1:7" s="91" customFormat="1" x14ac:dyDescent="0.15">
      <c r="A1035" s="91">
        <v>4133</v>
      </c>
      <c r="B1035" s="92" t="s">
        <v>2909</v>
      </c>
      <c r="D1035" s="93" t="s">
        <v>2910</v>
      </c>
      <c r="F1035" s="92" t="s">
        <v>2909</v>
      </c>
      <c r="G1035" s="91">
        <v>4133</v>
      </c>
    </row>
    <row r="1036" spans="1:7" s="91" customFormat="1" x14ac:dyDescent="0.15">
      <c r="A1036" s="91">
        <v>4134</v>
      </c>
      <c r="B1036" s="92" t="s">
        <v>2911</v>
      </c>
      <c r="D1036" s="93" t="s">
        <v>2912</v>
      </c>
      <c r="F1036" s="92" t="s">
        <v>2911</v>
      </c>
      <c r="G1036" s="91">
        <v>4134</v>
      </c>
    </row>
    <row r="1037" spans="1:7" s="91" customFormat="1" x14ac:dyDescent="0.15">
      <c r="A1037" s="91">
        <v>4135</v>
      </c>
      <c r="B1037" s="92" t="s">
        <v>2913</v>
      </c>
      <c r="D1037" s="93" t="s">
        <v>2914</v>
      </c>
      <c r="F1037" s="92" t="s">
        <v>2913</v>
      </c>
      <c r="G1037" s="91">
        <v>4135</v>
      </c>
    </row>
    <row r="1038" spans="1:7" s="91" customFormat="1" x14ac:dyDescent="0.15">
      <c r="A1038" s="91">
        <v>4136</v>
      </c>
      <c r="B1038" s="92" t="s">
        <v>2915</v>
      </c>
      <c r="D1038" s="93" t="s">
        <v>2916</v>
      </c>
      <c r="F1038" s="92" t="s">
        <v>2915</v>
      </c>
      <c r="G1038" s="91">
        <v>4136</v>
      </c>
    </row>
    <row r="1039" spans="1:7" s="91" customFormat="1" x14ac:dyDescent="0.15">
      <c r="A1039" s="91">
        <v>4137</v>
      </c>
      <c r="B1039" s="92" t="s">
        <v>2917</v>
      </c>
      <c r="D1039" s="93" t="s">
        <v>2918</v>
      </c>
      <c r="F1039" s="92" t="s">
        <v>2917</v>
      </c>
      <c r="G1039" s="91">
        <v>4137</v>
      </c>
    </row>
    <row r="1040" spans="1:7" s="91" customFormat="1" x14ac:dyDescent="0.15">
      <c r="A1040" s="91">
        <v>4138</v>
      </c>
      <c r="B1040" s="92" t="s">
        <v>2919</v>
      </c>
      <c r="D1040" s="93" t="s">
        <v>2920</v>
      </c>
      <c r="F1040" s="92" t="s">
        <v>2919</v>
      </c>
      <c r="G1040" s="91">
        <v>4138</v>
      </c>
    </row>
    <row r="1041" spans="1:7" s="91" customFormat="1" x14ac:dyDescent="0.15">
      <c r="A1041" s="91">
        <v>4141</v>
      </c>
      <c r="B1041" s="92" t="s">
        <v>2921</v>
      </c>
      <c r="D1041" s="93" t="s">
        <v>2922</v>
      </c>
      <c r="F1041" s="92" t="s">
        <v>2921</v>
      </c>
      <c r="G1041" s="91">
        <v>4141</v>
      </c>
    </row>
    <row r="1042" spans="1:7" s="91" customFormat="1" x14ac:dyDescent="0.15">
      <c r="A1042" s="91">
        <v>4142</v>
      </c>
      <c r="B1042" s="92" t="s">
        <v>2923</v>
      </c>
      <c r="D1042" s="93" t="s">
        <v>2924</v>
      </c>
      <c r="F1042" s="92" t="s">
        <v>2923</v>
      </c>
      <c r="G1042" s="91">
        <v>4142</v>
      </c>
    </row>
    <row r="1043" spans="1:7" s="91" customFormat="1" x14ac:dyDescent="0.15">
      <c r="A1043" s="91">
        <v>4143</v>
      </c>
      <c r="B1043" s="92" t="s">
        <v>2925</v>
      </c>
      <c r="D1043" s="93" t="s">
        <v>2926</v>
      </c>
      <c r="F1043" s="92" t="s">
        <v>2925</v>
      </c>
      <c r="G1043" s="91">
        <v>4143</v>
      </c>
    </row>
    <row r="1044" spans="1:7" s="91" customFormat="1" x14ac:dyDescent="0.15">
      <c r="A1044" s="91">
        <v>4144</v>
      </c>
      <c r="B1044" s="92" t="s">
        <v>2927</v>
      </c>
      <c r="D1044" s="93" t="s">
        <v>2928</v>
      </c>
      <c r="F1044" s="92" t="s">
        <v>2927</v>
      </c>
      <c r="G1044" s="91">
        <v>4144</v>
      </c>
    </row>
    <row r="1045" spans="1:7" s="91" customFormat="1" x14ac:dyDescent="0.15">
      <c r="A1045" s="91">
        <v>4145</v>
      </c>
      <c r="B1045" s="92" t="s">
        <v>2929</v>
      </c>
      <c r="D1045" s="93" t="s">
        <v>2930</v>
      </c>
      <c r="F1045" s="92" t="s">
        <v>2929</v>
      </c>
      <c r="G1045" s="91">
        <v>4145</v>
      </c>
    </row>
    <row r="1046" spans="1:7" s="91" customFormat="1" x14ac:dyDescent="0.15">
      <c r="A1046" s="91">
        <v>4146</v>
      </c>
      <c r="B1046" s="92" t="s">
        <v>2931</v>
      </c>
      <c r="D1046" s="93" t="s">
        <v>2932</v>
      </c>
      <c r="F1046" s="92" t="s">
        <v>2931</v>
      </c>
      <c r="G1046" s="91">
        <v>4146</v>
      </c>
    </row>
    <row r="1047" spans="1:7" s="91" customFormat="1" x14ac:dyDescent="0.15">
      <c r="A1047" s="91">
        <v>4150</v>
      </c>
      <c r="B1047" s="92" t="s">
        <v>2933</v>
      </c>
      <c r="D1047" s="93" t="s">
        <v>2934</v>
      </c>
      <c r="F1047" s="92" t="s">
        <v>2933</v>
      </c>
      <c r="G1047" s="91">
        <v>4150</v>
      </c>
    </row>
    <row r="1048" spans="1:7" s="91" customFormat="1" x14ac:dyDescent="0.15">
      <c r="A1048" s="91">
        <v>4151</v>
      </c>
      <c r="B1048" s="92" t="s">
        <v>2933</v>
      </c>
      <c r="D1048" s="93" t="s">
        <v>2934</v>
      </c>
      <c r="F1048" s="92" t="s">
        <v>2933</v>
      </c>
      <c r="G1048" s="91">
        <v>4151</v>
      </c>
    </row>
    <row r="1049" spans="1:7" s="91" customFormat="1" x14ac:dyDescent="0.15">
      <c r="A1049" s="91">
        <v>4161</v>
      </c>
      <c r="B1049" s="92" t="s">
        <v>2935</v>
      </c>
      <c r="D1049" s="93" t="s">
        <v>2936</v>
      </c>
      <c r="F1049" s="92" t="s">
        <v>2935</v>
      </c>
      <c r="G1049" s="91">
        <v>4161</v>
      </c>
    </row>
    <row r="1050" spans="1:7" s="91" customFormat="1" x14ac:dyDescent="0.15">
      <c r="A1050" s="91">
        <v>4162</v>
      </c>
      <c r="B1050" s="91" t="s">
        <v>2937</v>
      </c>
      <c r="C1050" s="91" t="s">
        <v>2938</v>
      </c>
      <c r="D1050" s="93" t="s">
        <v>2939</v>
      </c>
      <c r="F1050" s="91" t="s">
        <v>2937</v>
      </c>
      <c r="G1050" s="91">
        <v>4162</v>
      </c>
    </row>
    <row r="1051" spans="1:7" s="91" customFormat="1" x14ac:dyDescent="0.15">
      <c r="A1051" s="91">
        <v>4163</v>
      </c>
      <c r="B1051" s="92" t="s">
        <v>2937</v>
      </c>
      <c r="D1051" s="93" t="s">
        <v>2939</v>
      </c>
      <c r="F1051" s="92" t="s">
        <v>2937</v>
      </c>
      <c r="G1051" s="91">
        <v>4163</v>
      </c>
    </row>
    <row r="1052" spans="1:7" s="91" customFormat="1" x14ac:dyDescent="0.15">
      <c r="A1052" s="91">
        <v>4164</v>
      </c>
      <c r="B1052" s="92" t="s">
        <v>2940</v>
      </c>
      <c r="D1052" s="93" t="s">
        <v>2941</v>
      </c>
      <c r="F1052" s="92" t="s">
        <v>2940</v>
      </c>
      <c r="G1052" s="91">
        <v>4164</v>
      </c>
    </row>
    <row r="1053" spans="1:7" s="91" customFormat="1" x14ac:dyDescent="0.15">
      <c r="A1053" s="91">
        <v>4171</v>
      </c>
      <c r="B1053" s="92" t="s">
        <v>2942</v>
      </c>
      <c r="D1053" s="93" t="s">
        <v>2943</v>
      </c>
      <c r="F1053" s="92" t="s">
        <v>2942</v>
      </c>
      <c r="G1053" s="91">
        <v>4171</v>
      </c>
    </row>
    <row r="1054" spans="1:7" s="91" customFormat="1" x14ac:dyDescent="0.15">
      <c r="A1054" s="91">
        <v>4172</v>
      </c>
      <c r="B1054" s="92" t="s">
        <v>2944</v>
      </c>
      <c r="D1054" s="93" t="s">
        <v>2945</v>
      </c>
      <c r="F1054" s="92" t="s">
        <v>2944</v>
      </c>
      <c r="G1054" s="91">
        <v>4172</v>
      </c>
    </row>
    <row r="1055" spans="1:7" s="91" customFormat="1" x14ac:dyDescent="0.15">
      <c r="A1055" s="91">
        <v>4173</v>
      </c>
      <c r="B1055" s="92" t="s">
        <v>2946</v>
      </c>
      <c r="D1055" s="93" t="s">
        <v>2947</v>
      </c>
      <c r="F1055" s="92" t="s">
        <v>2946</v>
      </c>
      <c r="G1055" s="91">
        <v>4173</v>
      </c>
    </row>
    <row r="1056" spans="1:7" s="91" customFormat="1" x14ac:dyDescent="0.15">
      <c r="A1056" s="91">
        <v>4174</v>
      </c>
      <c r="B1056" s="92" t="s">
        <v>2948</v>
      </c>
      <c r="D1056" s="93" t="s">
        <v>2949</v>
      </c>
      <c r="F1056" s="92" t="s">
        <v>2948</v>
      </c>
      <c r="G1056" s="91">
        <v>4174</v>
      </c>
    </row>
    <row r="1057" spans="1:7" s="91" customFormat="1" x14ac:dyDescent="0.15">
      <c r="A1057" s="91">
        <v>4175</v>
      </c>
      <c r="B1057" s="92" t="s">
        <v>2950</v>
      </c>
      <c r="D1057" s="93" t="s">
        <v>2951</v>
      </c>
      <c r="F1057" s="92" t="s">
        <v>2950</v>
      </c>
      <c r="G1057" s="91">
        <v>4175</v>
      </c>
    </row>
    <row r="1058" spans="1:7" s="91" customFormat="1" x14ac:dyDescent="0.15">
      <c r="A1058" s="91">
        <v>4176</v>
      </c>
      <c r="B1058" s="92" t="s">
        <v>2952</v>
      </c>
      <c r="D1058" s="93" t="s">
        <v>2953</v>
      </c>
      <c r="F1058" s="92" t="s">
        <v>2952</v>
      </c>
      <c r="G1058" s="91">
        <v>4176</v>
      </c>
    </row>
    <row r="1059" spans="1:7" s="91" customFormat="1" x14ac:dyDescent="0.15">
      <c r="A1059" s="91">
        <v>4177</v>
      </c>
      <c r="B1059" s="92" t="s">
        <v>2954</v>
      </c>
      <c r="D1059" s="93" t="s">
        <v>2955</v>
      </c>
      <c r="F1059" s="92" t="s">
        <v>2954</v>
      </c>
      <c r="G1059" s="91">
        <v>4177</v>
      </c>
    </row>
    <row r="1060" spans="1:7" s="91" customFormat="1" x14ac:dyDescent="0.15">
      <c r="A1060" s="91">
        <v>4181</v>
      </c>
      <c r="B1060" s="92" t="s">
        <v>2956</v>
      </c>
      <c r="D1060" s="93" t="s">
        <v>2957</v>
      </c>
      <c r="F1060" s="92" t="s">
        <v>2956</v>
      </c>
      <c r="G1060" s="91">
        <v>4181</v>
      </c>
    </row>
    <row r="1061" spans="1:7" s="91" customFormat="1" x14ac:dyDescent="0.15">
      <c r="A1061" s="91">
        <v>4183</v>
      </c>
      <c r="B1061" s="92" t="s">
        <v>2958</v>
      </c>
      <c r="D1061" s="93" t="s">
        <v>2959</v>
      </c>
      <c r="F1061" s="92" t="s">
        <v>2958</v>
      </c>
      <c r="G1061" s="91">
        <v>4183</v>
      </c>
    </row>
    <row r="1062" spans="1:7" s="91" customFormat="1" x14ac:dyDescent="0.15">
      <c r="A1062" s="91">
        <v>4184</v>
      </c>
      <c r="B1062" s="92" t="s">
        <v>2960</v>
      </c>
      <c r="D1062" s="93" t="s">
        <v>2961</v>
      </c>
      <c r="F1062" s="92" t="s">
        <v>2960</v>
      </c>
      <c r="G1062" s="91">
        <v>4184</v>
      </c>
    </row>
    <row r="1063" spans="1:7" s="91" customFormat="1" x14ac:dyDescent="0.15">
      <c r="A1063" s="91">
        <v>4200</v>
      </c>
      <c r="B1063" s="92" t="s">
        <v>2962</v>
      </c>
      <c r="D1063" s="93" t="s">
        <v>2963</v>
      </c>
      <c r="F1063" s="92" t="s">
        <v>2962</v>
      </c>
      <c r="G1063" s="91">
        <v>4200</v>
      </c>
    </row>
    <row r="1064" spans="1:7" s="91" customFormat="1" x14ac:dyDescent="0.15">
      <c r="A1064" s="91">
        <v>4211</v>
      </c>
      <c r="B1064" s="92" t="s">
        <v>2964</v>
      </c>
      <c r="D1064" s="93" t="s">
        <v>2965</v>
      </c>
      <c r="F1064" s="92" t="s">
        <v>2964</v>
      </c>
      <c r="G1064" s="91">
        <v>4211</v>
      </c>
    </row>
    <row r="1065" spans="1:7" s="91" customFormat="1" x14ac:dyDescent="0.15">
      <c r="A1065" s="91">
        <v>4212</v>
      </c>
      <c r="B1065" s="92" t="s">
        <v>2966</v>
      </c>
      <c r="D1065" s="93" t="s">
        <v>2967</v>
      </c>
      <c r="F1065" s="92" t="s">
        <v>2966</v>
      </c>
      <c r="G1065" s="91">
        <v>4212</v>
      </c>
    </row>
    <row r="1066" spans="1:7" s="91" customFormat="1" x14ac:dyDescent="0.15">
      <c r="A1066" s="91">
        <v>4220</v>
      </c>
      <c r="B1066" s="92" t="s">
        <v>2852</v>
      </c>
      <c r="C1066" s="91" t="s">
        <v>971</v>
      </c>
      <c r="D1066" s="93" t="s">
        <v>2854</v>
      </c>
      <c r="F1066" s="92" t="s">
        <v>2852</v>
      </c>
      <c r="G1066" s="91">
        <v>4220</v>
      </c>
    </row>
    <row r="1067" spans="1:7" s="91" customFormat="1" x14ac:dyDescent="0.15">
      <c r="A1067" s="91">
        <v>4224</v>
      </c>
      <c r="B1067" s="91" t="s">
        <v>2852</v>
      </c>
      <c r="C1067" s="91" t="s">
        <v>2968</v>
      </c>
      <c r="D1067" s="93" t="s">
        <v>2854</v>
      </c>
      <c r="F1067" s="91" t="s">
        <v>2852</v>
      </c>
      <c r="G1067" s="91">
        <v>4224</v>
      </c>
    </row>
    <row r="1068" spans="1:7" s="91" customFormat="1" x14ac:dyDescent="0.15">
      <c r="A1068" s="91">
        <v>4225</v>
      </c>
      <c r="B1068" s="92" t="s">
        <v>2834</v>
      </c>
      <c r="C1068" s="91" t="s">
        <v>2969</v>
      </c>
      <c r="D1068" s="93" t="s">
        <v>2835</v>
      </c>
      <c r="F1068" s="92" t="s">
        <v>2834</v>
      </c>
      <c r="G1068" s="91">
        <v>4225</v>
      </c>
    </row>
    <row r="1069" spans="1:7" s="91" customFormat="1" x14ac:dyDescent="0.15">
      <c r="A1069" s="91">
        <v>4231</v>
      </c>
      <c r="B1069" s="92" t="s">
        <v>2970</v>
      </c>
      <c r="D1069" s="93" t="s">
        <v>2971</v>
      </c>
      <c r="F1069" s="92" t="s">
        <v>2970</v>
      </c>
      <c r="G1069" s="91">
        <v>4231</v>
      </c>
    </row>
    <row r="1070" spans="1:7" s="91" customFormat="1" x14ac:dyDescent="0.15">
      <c r="A1070" s="91">
        <v>4232</v>
      </c>
      <c r="B1070" s="92" t="s">
        <v>2972</v>
      </c>
      <c r="D1070" s="93" t="s">
        <v>2973</v>
      </c>
      <c r="F1070" s="92" t="s">
        <v>2972</v>
      </c>
      <c r="G1070" s="91">
        <v>4232</v>
      </c>
    </row>
    <row r="1071" spans="1:7" s="91" customFormat="1" x14ac:dyDescent="0.15">
      <c r="A1071" s="91">
        <v>4233</v>
      </c>
      <c r="B1071" s="92" t="s">
        <v>2974</v>
      </c>
      <c r="D1071" s="93" t="s">
        <v>2975</v>
      </c>
      <c r="F1071" s="92" t="s">
        <v>2974</v>
      </c>
      <c r="G1071" s="91">
        <v>4233</v>
      </c>
    </row>
    <row r="1072" spans="1:7" s="91" customFormat="1" x14ac:dyDescent="0.15">
      <c r="A1072" s="91">
        <v>4234</v>
      </c>
      <c r="B1072" s="92" t="s">
        <v>2976</v>
      </c>
      <c r="D1072" s="93" t="s">
        <v>2977</v>
      </c>
      <c r="F1072" s="92" t="s">
        <v>2976</v>
      </c>
      <c r="G1072" s="91">
        <v>4234</v>
      </c>
    </row>
    <row r="1073" spans="1:7" s="91" customFormat="1" x14ac:dyDescent="0.15">
      <c r="A1073" s="91">
        <v>4235</v>
      </c>
      <c r="B1073" s="92" t="s">
        <v>2978</v>
      </c>
      <c r="D1073" s="93" t="s">
        <v>2979</v>
      </c>
      <c r="F1073" s="92" t="s">
        <v>2978</v>
      </c>
      <c r="G1073" s="91">
        <v>4235</v>
      </c>
    </row>
    <row r="1074" spans="1:7" s="91" customFormat="1" x14ac:dyDescent="0.15">
      <c r="A1074" s="91">
        <v>4241</v>
      </c>
      <c r="B1074" s="92" t="s">
        <v>2980</v>
      </c>
      <c r="D1074" s="93" t="s">
        <v>2981</v>
      </c>
      <c r="F1074" s="92" t="s">
        <v>2980</v>
      </c>
      <c r="G1074" s="91">
        <v>4241</v>
      </c>
    </row>
    <row r="1075" spans="1:7" s="91" customFormat="1" x14ac:dyDescent="0.15">
      <c r="A1075" s="91">
        <v>4242</v>
      </c>
      <c r="B1075" s="92" t="s">
        <v>2982</v>
      </c>
      <c r="D1075" s="93" t="s">
        <v>2983</v>
      </c>
      <c r="F1075" s="92" t="s">
        <v>2982</v>
      </c>
      <c r="G1075" s="91">
        <v>4242</v>
      </c>
    </row>
    <row r="1076" spans="1:7" s="91" customFormat="1" x14ac:dyDescent="0.15">
      <c r="A1076" s="91">
        <v>4243</v>
      </c>
      <c r="B1076" s="92" t="s">
        <v>2984</v>
      </c>
      <c r="D1076" s="93" t="s">
        <v>2985</v>
      </c>
      <c r="F1076" s="92" t="s">
        <v>2984</v>
      </c>
      <c r="G1076" s="91">
        <v>4243</v>
      </c>
    </row>
    <row r="1077" spans="1:7" s="91" customFormat="1" x14ac:dyDescent="0.15">
      <c r="A1077" s="91">
        <v>4244</v>
      </c>
      <c r="B1077" s="92" t="s">
        <v>2986</v>
      </c>
      <c r="D1077" s="93" t="s">
        <v>2987</v>
      </c>
      <c r="F1077" s="92" t="s">
        <v>2986</v>
      </c>
      <c r="G1077" s="91">
        <v>4244</v>
      </c>
    </row>
    <row r="1078" spans="1:7" s="91" customFormat="1" x14ac:dyDescent="0.15">
      <c r="A1078" s="91">
        <v>4245</v>
      </c>
      <c r="B1078" s="92" t="s">
        <v>2988</v>
      </c>
      <c r="D1078" s="93" t="s">
        <v>2989</v>
      </c>
      <c r="F1078" s="92" t="s">
        <v>2988</v>
      </c>
      <c r="G1078" s="91">
        <v>4245</v>
      </c>
    </row>
    <row r="1079" spans="1:7" s="91" customFormat="1" x14ac:dyDescent="0.15">
      <c r="A1079" s="91">
        <v>4246</v>
      </c>
      <c r="B1079" s="91" t="s">
        <v>2990</v>
      </c>
      <c r="C1079" s="91" t="s">
        <v>2991</v>
      </c>
      <c r="D1079" s="93" t="s">
        <v>2992</v>
      </c>
      <c r="F1079" s="91" t="s">
        <v>2990</v>
      </c>
      <c r="G1079" s="91">
        <v>4246</v>
      </c>
    </row>
    <row r="1080" spans="1:7" s="91" customFormat="1" x14ac:dyDescent="0.15">
      <c r="A1080" s="91">
        <v>4251</v>
      </c>
      <c r="B1080" s="92" t="s">
        <v>2993</v>
      </c>
      <c r="D1080" s="93" t="s">
        <v>2994</v>
      </c>
      <c r="F1080" s="92" t="s">
        <v>2993</v>
      </c>
      <c r="G1080" s="91">
        <v>4251</v>
      </c>
    </row>
    <row r="1081" spans="1:7" s="91" customFormat="1" x14ac:dyDescent="0.15">
      <c r="A1081" s="91">
        <v>4252</v>
      </c>
      <c r="B1081" s="91" t="s">
        <v>2995</v>
      </c>
      <c r="C1081" s="91" t="s">
        <v>2996</v>
      </c>
      <c r="D1081" s="93" t="s">
        <v>2997</v>
      </c>
      <c r="F1081" s="91" t="s">
        <v>2995</v>
      </c>
      <c r="G1081" s="91">
        <v>4252</v>
      </c>
    </row>
    <row r="1082" spans="1:7" s="91" customFormat="1" x14ac:dyDescent="0.15">
      <c r="A1082" s="91">
        <v>4253</v>
      </c>
      <c r="B1082" s="91" t="s">
        <v>2995</v>
      </c>
      <c r="C1082" s="91" t="s">
        <v>2998</v>
      </c>
      <c r="D1082" s="93" t="s">
        <v>2997</v>
      </c>
      <c r="F1082" s="91" t="s">
        <v>2995</v>
      </c>
      <c r="G1082" s="91">
        <v>4253</v>
      </c>
    </row>
    <row r="1083" spans="1:7" s="91" customFormat="1" x14ac:dyDescent="0.15">
      <c r="A1083" s="91">
        <v>4254</v>
      </c>
      <c r="B1083" s="92" t="s">
        <v>2995</v>
      </c>
      <c r="D1083" s="93" t="s">
        <v>2997</v>
      </c>
      <c r="F1083" s="92" t="s">
        <v>2995</v>
      </c>
      <c r="G1083" s="91">
        <v>4254</v>
      </c>
    </row>
    <row r="1084" spans="1:7" s="91" customFormat="1" x14ac:dyDescent="0.15">
      <c r="A1084" s="91">
        <v>4262</v>
      </c>
      <c r="B1084" s="92" t="s">
        <v>2999</v>
      </c>
      <c r="D1084" s="93" t="s">
        <v>3000</v>
      </c>
      <c r="F1084" s="92" t="s">
        <v>2999</v>
      </c>
      <c r="G1084" s="91">
        <v>4262</v>
      </c>
    </row>
    <row r="1085" spans="1:7" s="91" customFormat="1" x14ac:dyDescent="0.15">
      <c r="A1085" s="91">
        <v>4263</v>
      </c>
      <c r="B1085" s="92" t="s">
        <v>3001</v>
      </c>
      <c r="D1085" s="93" t="s">
        <v>3002</v>
      </c>
      <c r="F1085" s="92" t="s">
        <v>3001</v>
      </c>
      <c r="G1085" s="91">
        <v>4263</v>
      </c>
    </row>
    <row r="1086" spans="1:7" s="91" customFormat="1" x14ac:dyDescent="0.15">
      <c r="A1086" s="91">
        <v>4264</v>
      </c>
      <c r="B1086" s="92" t="s">
        <v>3003</v>
      </c>
      <c r="D1086" s="93" t="s">
        <v>3004</v>
      </c>
      <c r="F1086" s="92" t="s">
        <v>3003</v>
      </c>
      <c r="G1086" s="91">
        <v>4264</v>
      </c>
    </row>
    <row r="1087" spans="1:7" s="91" customFormat="1" x14ac:dyDescent="0.15">
      <c r="A1087" s="91">
        <v>4266</v>
      </c>
      <c r="B1087" s="92" t="s">
        <v>3005</v>
      </c>
      <c r="D1087" s="93" t="s">
        <v>3006</v>
      </c>
      <c r="F1087" s="92" t="s">
        <v>3005</v>
      </c>
      <c r="G1087" s="91">
        <v>4266</v>
      </c>
    </row>
    <row r="1088" spans="1:7" s="91" customFormat="1" x14ac:dyDescent="0.15">
      <c r="A1088" s="91">
        <v>4267</v>
      </c>
      <c r="B1088" s="92" t="s">
        <v>3007</v>
      </c>
      <c r="D1088" s="93" t="s">
        <v>3008</v>
      </c>
      <c r="F1088" s="92" t="s">
        <v>3007</v>
      </c>
      <c r="G1088" s="91">
        <v>4267</v>
      </c>
    </row>
    <row r="1089" spans="1:7" s="91" customFormat="1" x14ac:dyDescent="0.15">
      <c r="A1089" s="91">
        <v>4271</v>
      </c>
      <c r="B1089" s="92" t="s">
        <v>3009</v>
      </c>
      <c r="D1089" s="93" t="s">
        <v>3010</v>
      </c>
      <c r="F1089" s="92" t="s">
        <v>3009</v>
      </c>
      <c r="G1089" s="91">
        <v>4271</v>
      </c>
    </row>
    <row r="1090" spans="1:7" s="91" customFormat="1" x14ac:dyDescent="0.15">
      <c r="A1090" s="91">
        <v>4272</v>
      </c>
      <c r="B1090" s="92" t="s">
        <v>3011</v>
      </c>
      <c r="D1090" s="93" t="s">
        <v>3012</v>
      </c>
      <c r="F1090" s="92" t="s">
        <v>3011</v>
      </c>
      <c r="G1090" s="91">
        <v>4272</v>
      </c>
    </row>
    <row r="1091" spans="1:7" s="91" customFormat="1" x14ac:dyDescent="0.15">
      <c r="A1091" s="91">
        <v>4273</v>
      </c>
      <c r="B1091" s="92" t="s">
        <v>3013</v>
      </c>
      <c r="D1091" s="93" t="s">
        <v>3014</v>
      </c>
      <c r="F1091" s="92" t="s">
        <v>3013</v>
      </c>
      <c r="G1091" s="91">
        <v>4273</v>
      </c>
    </row>
    <row r="1092" spans="1:7" s="91" customFormat="1" x14ac:dyDescent="0.15">
      <c r="A1092" s="91">
        <v>4274</v>
      </c>
      <c r="B1092" s="92" t="s">
        <v>3015</v>
      </c>
      <c r="D1092" s="93" t="s">
        <v>3016</v>
      </c>
      <c r="F1092" s="92" t="s">
        <v>3015</v>
      </c>
      <c r="G1092" s="91">
        <v>4274</v>
      </c>
    </row>
    <row r="1093" spans="1:7" s="91" customFormat="1" x14ac:dyDescent="0.15">
      <c r="A1093" s="91">
        <v>4275</v>
      </c>
      <c r="B1093" s="92" t="s">
        <v>3017</v>
      </c>
      <c r="D1093" s="93" t="s">
        <v>3018</v>
      </c>
      <c r="F1093" s="92" t="s">
        <v>3017</v>
      </c>
      <c r="G1093" s="91">
        <v>4275</v>
      </c>
    </row>
    <row r="1094" spans="1:7" s="91" customFormat="1" x14ac:dyDescent="0.15">
      <c r="A1094" s="91">
        <v>4281</v>
      </c>
      <c r="B1094" s="92" t="s">
        <v>3019</v>
      </c>
      <c r="C1094" s="91" t="s">
        <v>3020</v>
      </c>
      <c r="D1094" s="93" t="s">
        <v>3021</v>
      </c>
      <c r="F1094" s="92" t="s">
        <v>3019</v>
      </c>
      <c r="G1094" s="91">
        <v>4281</v>
      </c>
    </row>
    <row r="1095" spans="1:7" s="91" customFormat="1" x14ac:dyDescent="0.15">
      <c r="A1095" s="91">
        <v>4283</v>
      </c>
      <c r="B1095" s="92" t="s">
        <v>3019</v>
      </c>
      <c r="C1095" s="91" t="s">
        <v>3022</v>
      </c>
      <c r="D1095" s="93" t="s">
        <v>3021</v>
      </c>
      <c r="F1095" s="92" t="s">
        <v>3019</v>
      </c>
      <c r="G1095" s="91">
        <v>4283</v>
      </c>
    </row>
    <row r="1096" spans="1:7" s="91" customFormat="1" x14ac:dyDescent="0.15">
      <c r="A1096" s="91">
        <v>4284</v>
      </c>
      <c r="B1096" s="92" t="s">
        <v>3023</v>
      </c>
      <c r="D1096" s="93" t="s">
        <v>3024</v>
      </c>
      <c r="F1096" s="92" t="s">
        <v>3023</v>
      </c>
      <c r="G1096" s="91">
        <v>4284</v>
      </c>
    </row>
    <row r="1097" spans="1:7" s="91" customFormat="1" x14ac:dyDescent="0.15">
      <c r="A1097" s="91">
        <v>4285</v>
      </c>
      <c r="B1097" s="92" t="s">
        <v>3025</v>
      </c>
      <c r="D1097" s="93" t="s">
        <v>3026</v>
      </c>
      <c r="F1097" s="92" t="s">
        <v>3025</v>
      </c>
      <c r="G1097" s="91">
        <v>4285</v>
      </c>
    </row>
    <row r="1098" spans="1:7" s="91" customFormat="1" x14ac:dyDescent="0.15">
      <c r="A1098" s="91">
        <v>4286</v>
      </c>
      <c r="B1098" s="92" t="s">
        <v>3027</v>
      </c>
      <c r="D1098" s="93" t="s">
        <v>3028</v>
      </c>
      <c r="F1098" s="92" t="s">
        <v>3027</v>
      </c>
      <c r="G1098" s="91">
        <v>4286</v>
      </c>
    </row>
    <row r="1099" spans="1:7" s="91" customFormat="1" x14ac:dyDescent="0.15">
      <c r="A1099" s="91">
        <v>4287</v>
      </c>
      <c r="B1099" s="92" t="s">
        <v>3029</v>
      </c>
      <c r="D1099" s="93" t="s">
        <v>3030</v>
      </c>
      <c r="F1099" s="92" t="s">
        <v>3029</v>
      </c>
      <c r="G1099" s="91">
        <v>4287</v>
      </c>
    </row>
    <row r="1100" spans="1:7" s="91" customFormat="1" x14ac:dyDescent="0.15">
      <c r="A1100" s="91">
        <v>4288</v>
      </c>
      <c r="B1100" s="92" t="s">
        <v>3031</v>
      </c>
      <c r="D1100" s="93" t="s">
        <v>3032</v>
      </c>
      <c r="F1100" s="92" t="s">
        <v>3031</v>
      </c>
      <c r="G1100" s="91">
        <v>4288</v>
      </c>
    </row>
    <row r="1101" spans="1:7" s="91" customFormat="1" x14ac:dyDescent="0.15">
      <c r="A1101" s="91">
        <v>4300</v>
      </c>
      <c r="B1101" s="92" t="s">
        <v>3033</v>
      </c>
      <c r="D1101" s="93" t="s">
        <v>3034</v>
      </c>
      <c r="F1101" s="92" t="s">
        <v>3033</v>
      </c>
      <c r="G1101" s="91">
        <v>4300</v>
      </c>
    </row>
    <row r="1102" spans="1:7" s="91" customFormat="1" x14ac:dyDescent="0.15">
      <c r="A1102" s="91">
        <v>4311</v>
      </c>
      <c r="B1102" s="92" t="s">
        <v>3035</v>
      </c>
      <c r="D1102" s="93" t="s">
        <v>3036</v>
      </c>
      <c r="F1102" s="92" t="s">
        <v>3035</v>
      </c>
      <c r="G1102" s="91">
        <v>4311</v>
      </c>
    </row>
    <row r="1103" spans="1:7" s="91" customFormat="1" x14ac:dyDescent="0.15">
      <c r="A1103" s="91">
        <v>4320</v>
      </c>
      <c r="B1103" s="92" t="s">
        <v>3037</v>
      </c>
      <c r="D1103" s="93" t="s">
        <v>3038</v>
      </c>
      <c r="F1103" s="92" t="s">
        <v>3037</v>
      </c>
      <c r="G1103" s="91">
        <v>4320</v>
      </c>
    </row>
    <row r="1104" spans="1:7" s="91" customFormat="1" x14ac:dyDescent="0.15">
      <c r="A1104" s="91">
        <v>4324</v>
      </c>
      <c r="B1104" s="92" t="s">
        <v>3039</v>
      </c>
      <c r="D1104" s="93" t="s">
        <v>3040</v>
      </c>
      <c r="F1104" s="92" t="s">
        <v>3039</v>
      </c>
      <c r="G1104" s="91">
        <v>4324</v>
      </c>
    </row>
    <row r="1105" spans="1:7" s="91" customFormat="1" x14ac:dyDescent="0.15">
      <c r="A1105" s="91">
        <v>4325</v>
      </c>
      <c r="B1105" s="92" t="s">
        <v>3041</v>
      </c>
      <c r="D1105" s="93" t="s">
        <v>3042</v>
      </c>
      <c r="F1105" s="92" t="s">
        <v>3041</v>
      </c>
      <c r="G1105" s="91">
        <v>4325</v>
      </c>
    </row>
    <row r="1106" spans="1:7" s="91" customFormat="1" x14ac:dyDescent="0.15">
      <c r="A1106" s="91">
        <v>4326</v>
      </c>
      <c r="B1106" s="92" t="s">
        <v>3043</v>
      </c>
      <c r="D1106" s="93" t="s">
        <v>3044</v>
      </c>
      <c r="F1106" s="92" t="s">
        <v>3043</v>
      </c>
      <c r="G1106" s="91">
        <v>4326</v>
      </c>
    </row>
    <row r="1107" spans="1:7" s="91" customFormat="1" x14ac:dyDescent="0.15">
      <c r="A1107" s="91">
        <v>4327</v>
      </c>
      <c r="B1107" s="92" t="s">
        <v>3045</v>
      </c>
      <c r="D1107" s="93" t="s">
        <v>3046</v>
      </c>
      <c r="F1107" s="92" t="s">
        <v>3045</v>
      </c>
      <c r="G1107" s="91">
        <v>4327</v>
      </c>
    </row>
    <row r="1108" spans="1:7" s="91" customFormat="1" x14ac:dyDescent="0.15">
      <c r="A1108" s="91">
        <v>4331</v>
      </c>
      <c r="B1108" s="92" t="s">
        <v>3047</v>
      </c>
      <c r="D1108" s="93" t="s">
        <v>3048</v>
      </c>
      <c r="F1108" s="92" t="s">
        <v>3047</v>
      </c>
      <c r="G1108" s="91">
        <v>4331</v>
      </c>
    </row>
    <row r="1109" spans="1:7" s="91" customFormat="1" x14ac:dyDescent="0.15">
      <c r="A1109" s="91">
        <v>4332</v>
      </c>
      <c r="B1109" s="92" t="s">
        <v>3049</v>
      </c>
      <c r="D1109" s="93" t="s">
        <v>3050</v>
      </c>
      <c r="F1109" s="92" t="s">
        <v>3049</v>
      </c>
      <c r="G1109" s="91">
        <v>4332</v>
      </c>
    </row>
    <row r="1110" spans="1:7" s="91" customFormat="1" x14ac:dyDescent="0.15">
      <c r="A1110" s="91">
        <v>4333</v>
      </c>
      <c r="B1110" s="92" t="s">
        <v>3051</v>
      </c>
      <c r="D1110" s="93" t="s">
        <v>3052</v>
      </c>
      <c r="F1110" s="92" t="s">
        <v>3051</v>
      </c>
      <c r="G1110" s="91">
        <v>4333</v>
      </c>
    </row>
    <row r="1111" spans="1:7" s="91" customFormat="1" x14ac:dyDescent="0.15">
      <c r="A1111" s="91">
        <v>4334</v>
      </c>
      <c r="B1111" s="92" t="s">
        <v>3053</v>
      </c>
      <c r="D1111" s="93" t="s">
        <v>3054</v>
      </c>
      <c r="F1111" s="92" t="s">
        <v>3053</v>
      </c>
      <c r="G1111" s="91">
        <v>4334</v>
      </c>
    </row>
    <row r="1112" spans="1:7" s="91" customFormat="1" x14ac:dyDescent="0.15">
      <c r="A1112" s="91">
        <v>4335</v>
      </c>
      <c r="B1112" s="92" t="s">
        <v>3055</v>
      </c>
      <c r="D1112" s="93" t="s">
        <v>3056</v>
      </c>
      <c r="F1112" s="92" t="s">
        <v>3055</v>
      </c>
      <c r="G1112" s="91">
        <v>4335</v>
      </c>
    </row>
    <row r="1113" spans="1:7" s="91" customFormat="1" x14ac:dyDescent="0.15">
      <c r="A1113" s="91">
        <v>4336</v>
      </c>
      <c r="B1113" s="92" t="s">
        <v>3057</v>
      </c>
      <c r="D1113" s="93" t="s">
        <v>3058</v>
      </c>
      <c r="F1113" s="92" t="s">
        <v>3057</v>
      </c>
      <c r="G1113" s="91">
        <v>4336</v>
      </c>
    </row>
    <row r="1114" spans="1:7" s="91" customFormat="1" x14ac:dyDescent="0.15">
      <c r="A1114" s="91">
        <v>4337</v>
      </c>
      <c r="B1114" s="92" t="s">
        <v>3059</v>
      </c>
      <c r="D1114" s="93" t="s">
        <v>3060</v>
      </c>
      <c r="F1114" s="92" t="s">
        <v>3059</v>
      </c>
      <c r="G1114" s="91">
        <v>4337</v>
      </c>
    </row>
    <row r="1115" spans="1:7" s="91" customFormat="1" x14ac:dyDescent="0.15">
      <c r="A1115" s="91">
        <v>4338</v>
      </c>
      <c r="B1115" s="92" t="s">
        <v>3061</v>
      </c>
      <c r="D1115" s="93" t="s">
        <v>3062</v>
      </c>
      <c r="F1115" s="92" t="s">
        <v>3061</v>
      </c>
      <c r="G1115" s="91">
        <v>4338</v>
      </c>
    </row>
    <row r="1116" spans="1:7" s="91" customFormat="1" x14ac:dyDescent="0.15">
      <c r="A1116" s="91">
        <v>4341</v>
      </c>
      <c r="B1116" s="92" t="s">
        <v>3063</v>
      </c>
      <c r="D1116" s="93" t="s">
        <v>3064</v>
      </c>
      <c r="F1116" s="92" t="s">
        <v>3063</v>
      </c>
      <c r="G1116" s="91">
        <v>4341</v>
      </c>
    </row>
    <row r="1117" spans="1:7" s="91" customFormat="1" x14ac:dyDescent="0.15">
      <c r="A1117" s="91">
        <v>4342</v>
      </c>
      <c r="B1117" s="92" t="s">
        <v>3065</v>
      </c>
      <c r="D1117" s="93" t="s">
        <v>3066</v>
      </c>
      <c r="F1117" s="92" t="s">
        <v>3065</v>
      </c>
      <c r="G1117" s="91">
        <v>4342</v>
      </c>
    </row>
    <row r="1118" spans="1:7" s="91" customFormat="1" x14ac:dyDescent="0.15">
      <c r="A1118" s="91">
        <v>4343</v>
      </c>
      <c r="B1118" s="92" t="s">
        <v>3067</v>
      </c>
      <c r="D1118" s="93" t="s">
        <v>3068</v>
      </c>
      <c r="F1118" s="92" t="s">
        <v>3067</v>
      </c>
      <c r="G1118" s="91">
        <v>4343</v>
      </c>
    </row>
    <row r="1119" spans="1:7" s="91" customFormat="1" x14ac:dyDescent="0.15">
      <c r="A1119" s="91">
        <v>4351</v>
      </c>
      <c r="B1119" s="92" t="s">
        <v>3069</v>
      </c>
      <c r="D1119" s="93" t="s">
        <v>3070</v>
      </c>
      <c r="F1119" s="92" t="s">
        <v>3069</v>
      </c>
      <c r="G1119" s="91">
        <v>4351</v>
      </c>
    </row>
    <row r="1120" spans="1:7" s="91" customFormat="1" x14ac:dyDescent="0.15">
      <c r="A1120" s="91">
        <v>4352</v>
      </c>
      <c r="B1120" s="92" t="s">
        <v>3071</v>
      </c>
      <c r="D1120" s="93" t="s">
        <v>3072</v>
      </c>
      <c r="F1120" s="92" t="s">
        <v>3071</v>
      </c>
      <c r="G1120" s="91">
        <v>4352</v>
      </c>
    </row>
    <row r="1121" spans="1:7" s="91" customFormat="1" x14ac:dyDescent="0.15">
      <c r="A1121" s="91">
        <v>4353</v>
      </c>
      <c r="B1121" s="92" t="s">
        <v>3073</v>
      </c>
      <c r="D1121" s="93" t="s">
        <v>3074</v>
      </c>
      <c r="F1121" s="92" t="s">
        <v>3073</v>
      </c>
      <c r="G1121" s="91">
        <v>4353</v>
      </c>
    </row>
    <row r="1122" spans="1:7" s="91" customFormat="1" x14ac:dyDescent="0.15">
      <c r="A1122" s="91">
        <v>4354</v>
      </c>
      <c r="B1122" s="92" t="s">
        <v>3075</v>
      </c>
      <c r="D1122" s="93" t="s">
        <v>3076</v>
      </c>
      <c r="F1122" s="92" t="s">
        <v>3075</v>
      </c>
      <c r="G1122" s="91">
        <v>4354</v>
      </c>
    </row>
    <row r="1123" spans="1:7" s="91" customFormat="1" x14ac:dyDescent="0.15">
      <c r="A1123" s="91">
        <v>4355</v>
      </c>
      <c r="B1123" s="92" t="s">
        <v>3077</v>
      </c>
      <c r="D1123" s="93" t="s">
        <v>3078</v>
      </c>
      <c r="F1123" s="92" t="s">
        <v>3077</v>
      </c>
      <c r="G1123" s="91">
        <v>4355</v>
      </c>
    </row>
    <row r="1124" spans="1:7" s="91" customFormat="1" x14ac:dyDescent="0.15">
      <c r="A1124" s="91">
        <v>4356</v>
      </c>
      <c r="B1124" s="92" t="s">
        <v>3079</v>
      </c>
      <c r="D1124" s="93" t="s">
        <v>3080</v>
      </c>
      <c r="F1124" s="92" t="s">
        <v>3079</v>
      </c>
      <c r="G1124" s="91">
        <v>4356</v>
      </c>
    </row>
    <row r="1125" spans="1:7" s="91" customFormat="1" x14ac:dyDescent="0.15">
      <c r="A1125" s="91">
        <v>4361</v>
      </c>
      <c r="B1125" s="92" t="s">
        <v>3081</v>
      </c>
      <c r="D1125" s="93" t="s">
        <v>3082</v>
      </c>
      <c r="F1125" s="92" t="s">
        <v>3081</v>
      </c>
      <c r="G1125" s="91">
        <v>4361</v>
      </c>
    </row>
    <row r="1126" spans="1:7" s="91" customFormat="1" x14ac:dyDescent="0.15">
      <c r="A1126" s="91">
        <v>4362</v>
      </c>
      <c r="B1126" s="92" t="s">
        <v>3083</v>
      </c>
      <c r="D1126" s="93" t="s">
        <v>3084</v>
      </c>
      <c r="F1126" s="92" t="s">
        <v>3083</v>
      </c>
      <c r="G1126" s="91">
        <v>4362</v>
      </c>
    </row>
    <row r="1127" spans="1:7" s="91" customFormat="1" x14ac:dyDescent="0.15">
      <c r="A1127" s="91">
        <v>4363</v>
      </c>
      <c r="B1127" s="92" t="s">
        <v>3085</v>
      </c>
      <c r="D1127" s="93" t="s">
        <v>3086</v>
      </c>
      <c r="F1127" s="92" t="s">
        <v>3085</v>
      </c>
      <c r="G1127" s="91">
        <v>4363</v>
      </c>
    </row>
    <row r="1128" spans="1:7" s="91" customFormat="1" x14ac:dyDescent="0.15">
      <c r="A1128" s="91">
        <v>4371</v>
      </c>
      <c r="B1128" s="92" t="s">
        <v>3087</v>
      </c>
      <c r="D1128" s="93" t="s">
        <v>3088</v>
      </c>
      <c r="F1128" s="92" t="s">
        <v>3087</v>
      </c>
      <c r="G1128" s="91">
        <v>4371</v>
      </c>
    </row>
    <row r="1129" spans="1:7" s="91" customFormat="1" x14ac:dyDescent="0.15">
      <c r="A1129" s="91">
        <v>4372</v>
      </c>
      <c r="B1129" s="92" t="s">
        <v>3089</v>
      </c>
      <c r="D1129" s="93" t="s">
        <v>3090</v>
      </c>
      <c r="F1129" s="92" t="s">
        <v>3089</v>
      </c>
      <c r="G1129" s="91">
        <v>4372</v>
      </c>
    </row>
    <row r="1130" spans="1:7" s="91" customFormat="1" x14ac:dyDescent="0.15">
      <c r="A1130" s="91">
        <v>4373</v>
      </c>
      <c r="B1130" s="92" t="s">
        <v>3091</v>
      </c>
      <c r="D1130" s="93" t="s">
        <v>3092</v>
      </c>
      <c r="F1130" s="92" t="s">
        <v>3091</v>
      </c>
      <c r="G1130" s="91">
        <v>4373</v>
      </c>
    </row>
    <row r="1131" spans="1:7" s="91" customFormat="1" x14ac:dyDescent="0.15">
      <c r="A1131" s="91">
        <v>4374</v>
      </c>
      <c r="B1131" s="92" t="s">
        <v>3093</v>
      </c>
      <c r="D1131" s="93" t="s">
        <v>3094</v>
      </c>
      <c r="F1131" s="92" t="s">
        <v>3093</v>
      </c>
      <c r="G1131" s="91">
        <v>4374</v>
      </c>
    </row>
    <row r="1132" spans="1:7" s="91" customFormat="1" x14ac:dyDescent="0.15">
      <c r="A1132" s="91">
        <v>4375</v>
      </c>
      <c r="B1132" s="92" t="s">
        <v>3095</v>
      </c>
      <c r="D1132" s="93" t="s">
        <v>3096</v>
      </c>
      <c r="F1132" s="92" t="s">
        <v>3095</v>
      </c>
      <c r="G1132" s="91">
        <v>4375</v>
      </c>
    </row>
    <row r="1133" spans="1:7" s="91" customFormat="1" x14ac:dyDescent="0.15">
      <c r="A1133" s="91">
        <v>4376</v>
      </c>
      <c r="B1133" s="92" t="s">
        <v>3097</v>
      </c>
      <c r="D1133" s="93" t="s">
        <v>3098</v>
      </c>
      <c r="F1133" s="92" t="s">
        <v>3097</v>
      </c>
      <c r="G1133" s="91">
        <v>4376</v>
      </c>
    </row>
    <row r="1134" spans="1:7" s="91" customFormat="1" x14ac:dyDescent="0.15">
      <c r="A1134" s="91">
        <v>4400</v>
      </c>
      <c r="B1134" s="92" t="s">
        <v>2990</v>
      </c>
      <c r="C1134" s="91" t="s">
        <v>971</v>
      </c>
      <c r="D1134" s="93" t="s">
        <v>2992</v>
      </c>
      <c r="F1134" s="92" t="s">
        <v>2990</v>
      </c>
      <c r="G1134" s="91">
        <v>4400</v>
      </c>
    </row>
    <row r="1135" spans="1:7" s="91" customFormat="1" x14ac:dyDescent="0.15">
      <c r="A1135" s="91">
        <v>4405</v>
      </c>
      <c r="B1135" s="92" t="s">
        <v>2990</v>
      </c>
      <c r="C1135" s="91" t="s">
        <v>3099</v>
      </c>
      <c r="D1135" s="93" t="s">
        <v>2992</v>
      </c>
      <c r="F1135" s="92" t="s">
        <v>2990</v>
      </c>
      <c r="G1135" s="91">
        <v>4405</v>
      </c>
    </row>
    <row r="1136" spans="1:7" s="91" customFormat="1" x14ac:dyDescent="0.15">
      <c r="A1136" s="91">
        <v>4431</v>
      </c>
      <c r="B1136" s="92" t="s">
        <v>2990</v>
      </c>
      <c r="C1136" s="91" t="s">
        <v>3100</v>
      </c>
      <c r="D1136" s="93" t="s">
        <v>2992</v>
      </c>
      <c r="F1136" s="92" t="s">
        <v>2990</v>
      </c>
      <c r="G1136" s="91">
        <v>4431</v>
      </c>
    </row>
    <row r="1137" spans="1:7" s="91" customFormat="1" x14ac:dyDescent="0.15">
      <c r="A1137" s="91">
        <v>4432</v>
      </c>
      <c r="B1137" s="92" t="s">
        <v>2990</v>
      </c>
      <c r="C1137" s="91" t="s">
        <v>3101</v>
      </c>
      <c r="D1137" s="93" t="s">
        <v>2992</v>
      </c>
      <c r="F1137" s="92" t="s">
        <v>2990</v>
      </c>
      <c r="G1137" s="91">
        <v>4432</v>
      </c>
    </row>
    <row r="1138" spans="1:7" s="91" customFormat="1" x14ac:dyDescent="0.15">
      <c r="A1138" s="91">
        <v>4433</v>
      </c>
      <c r="B1138" s="92" t="s">
        <v>2990</v>
      </c>
      <c r="C1138" s="91" t="s">
        <v>3102</v>
      </c>
      <c r="D1138" s="93" t="s">
        <v>2992</v>
      </c>
      <c r="F1138" s="92" t="s">
        <v>2990</v>
      </c>
      <c r="G1138" s="91">
        <v>4433</v>
      </c>
    </row>
    <row r="1139" spans="1:7" s="91" customFormat="1" x14ac:dyDescent="0.15">
      <c r="A1139" s="91">
        <v>4434</v>
      </c>
      <c r="B1139" s="92" t="s">
        <v>3103</v>
      </c>
      <c r="D1139" s="93" t="s">
        <v>3104</v>
      </c>
      <c r="F1139" s="92" t="s">
        <v>3103</v>
      </c>
      <c r="G1139" s="91">
        <v>4434</v>
      </c>
    </row>
    <row r="1140" spans="1:7" s="91" customFormat="1" x14ac:dyDescent="0.15">
      <c r="A1140" s="91">
        <v>4440</v>
      </c>
      <c r="B1140" s="92" t="s">
        <v>3105</v>
      </c>
      <c r="D1140" s="93" t="s">
        <v>3106</v>
      </c>
      <c r="F1140" s="92" t="s">
        <v>3105</v>
      </c>
      <c r="G1140" s="91">
        <v>4440</v>
      </c>
    </row>
    <row r="1141" spans="1:7" s="91" customFormat="1" ht="9" customHeight="1" x14ac:dyDescent="0.15">
      <c r="A1141" s="91">
        <v>4441</v>
      </c>
      <c r="B1141" s="92" t="s">
        <v>3107</v>
      </c>
      <c r="D1141" s="93" t="s">
        <v>3108</v>
      </c>
      <c r="F1141" s="92" t="s">
        <v>3107</v>
      </c>
      <c r="G1141" s="91">
        <v>4441</v>
      </c>
    </row>
    <row r="1142" spans="1:7" s="91" customFormat="1" ht="9" customHeight="1" x14ac:dyDescent="0.15">
      <c r="A1142" s="91">
        <v>4445</v>
      </c>
      <c r="B1142" s="92" t="s">
        <v>3109</v>
      </c>
      <c r="D1142" s="93" t="s">
        <v>3110</v>
      </c>
      <c r="F1142" s="92" t="s">
        <v>3109</v>
      </c>
      <c r="G1142" s="91">
        <v>4445</v>
      </c>
    </row>
    <row r="1143" spans="1:7" s="91" customFormat="1" ht="8.25" customHeight="1" x14ac:dyDescent="0.15">
      <c r="A1143" s="91">
        <v>4446</v>
      </c>
      <c r="B1143" s="92" t="s">
        <v>3111</v>
      </c>
      <c r="C1143" s="92" t="s">
        <v>3112</v>
      </c>
      <c r="D1143" s="93" t="s">
        <v>3113</v>
      </c>
      <c r="F1143" s="92" t="s">
        <v>3111</v>
      </c>
      <c r="G1143" s="91">
        <v>4446</v>
      </c>
    </row>
    <row r="1144" spans="1:7" s="91" customFormat="1" x14ac:dyDescent="0.15">
      <c r="A1144" s="91">
        <v>4447</v>
      </c>
      <c r="B1144" s="91" t="s">
        <v>3114</v>
      </c>
      <c r="C1144" s="91" t="s">
        <v>3115</v>
      </c>
      <c r="D1144" s="93" t="s">
        <v>3116</v>
      </c>
      <c r="F1144" s="91" t="s">
        <v>3114</v>
      </c>
      <c r="G1144" s="91">
        <v>4447</v>
      </c>
    </row>
    <row r="1145" spans="1:7" s="91" customFormat="1" x14ac:dyDescent="0.15">
      <c r="A1145" s="91">
        <v>4450</v>
      </c>
      <c r="B1145" s="92" t="s">
        <v>3114</v>
      </c>
      <c r="D1145" s="93" t="s">
        <v>3116</v>
      </c>
      <c r="F1145" s="92" t="s">
        <v>3114</v>
      </c>
      <c r="G1145" s="91">
        <v>4450</v>
      </c>
    </row>
    <row r="1146" spans="1:7" s="91" customFormat="1" x14ac:dyDescent="0.15">
      <c r="A1146" s="91">
        <v>4455</v>
      </c>
      <c r="B1146" s="92" t="s">
        <v>3117</v>
      </c>
      <c r="D1146" s="93" t="s">
        <v>3118</v>
      </c>
      <c r="F1146" s="92" t="s">
        <v>3117</v>
      </c>
      <c r="G1146" s="91">
        <v>4455</v>
      </c>
    </row>
    <row r="1147" spans="1:7" s="91" customFormat="1" x14ac:dyDescent="0.15">
      <c r="A1147" s="91">
        <v>4456</v>
      </c>
      <c r="B1147" s="92" t="s">
        <v>3119</v>
      </c>
      <c r="D1147" s="93" t="s">
        <v>3120</v>
      </c>
      <c r="F1147" s="92" t="s">
        <v>3119</v>
      </c>
      <c r="G1147" s="91">
        <v>4456</v>
      </c>
    </row>
    <row r="1148" spans="1:7" s="91" customFormat="1" ht="8.25" customHeight="1" x14ac:dyDescent="0.15">
      <c r="A1148" s="91">
        <v>4461</v>
      </c>
      <c r="B1148" s="92" t="s">
        <v>3121</v>
      </c>
      <c r="D1148" s="93" t="s">
        <v>3122</v>
      </c>
      <c r="F1148" s="92" t="s">
        <v>3121</v>
      </c>
      <c r="G1148" s="91">
        <v>4461</v>
      </c>
    </row>
    <row r="1149" spans="1:7" s="91" customFormat="1" ht="9" customHeight="1" x14ac:dyDescent="0.15">
      <c r="A1149" s="91">
        <v>4463</v>
      </c>
      <c r="B1149" s="92" t="s">
        <v>3123</v>
      </c>
      <c r="D1149" s="93" t="s">
        <v>3124</v>
      </c>
      <c r="F1149" s="92" t="s">
        <v>3123</v>
      </c>
      <c r="G1149" s="91">
        <v>4463</v>
      </c>
    </row>
    <row r="1150" spans="1:7" s="91" customFormat="1" x14ac:dyDescent="0.15">
      <c r="A1150" s="91">
        <v>4464</v>
      </c>
      <c r="B1150" s="92" t="s">
        <v>3125</v>
      </c>
      <c r="C1150" s="93"/>
      <c r="D1150" s="93" t="s">
        <v>3126</v>
      </c>
      <c r="F1150" s="92" t="s">
        <v>3125</v>
      </c>
      <c r="G1150" s="91">
        <v>4464</v>
      </c>
    </row>
    <row r="1151" spans="1:7" s="91" customFormat="1" x14ac:dyDescent="0.15">
      <c r="A1151" s="91">
        <v>4465</v>
      </c>
      <c r="B1151" s="92" t="s">
        <v>3127</v>
      </c>
      <c r="D1151" s="93" t="s">
        <v>3128</v>
      </c>
      <c r="F1151" s="92" t="s">
        <v>3127</v>
      </c>
      <c r="G1151" s="91">
        <v>4465</v>
      </c>
    </row>
    <row r="1152" spans="1:7" s="91" customFormat="1" x14ac:dyDescent="0.15">
      <c r="A1152" s="91">
        <v>4466</v>
      </c>
      <c r="B1152" s="92" t="s">
        <v>3129</v>
      </c>
      <c r="D1152" s="93" t="s">
        <v>3130</v>
      </c>
      <c r="F1152" s="92" t="s">
        <v>3129</v>
      </c>
      <c r="G1152" s="91">
        <v>4466</v>
      </c>
    </row>
    <row r="1153" spans="1:7" s="91" customFormat="1" x14ac:dyDescent="0.15">
      <c r="A1153" s="91">
        <v>4467</v>
      </c>
      <c r="B1153" s="92" t="s">
        <v>3131</v>
      </c>
      <c r="D1153" s="93" t="s">
        <v>3132</v>
      </c>
      <c r="F1153" s="92" t="s">
        <v>3131</v>
      </c>
      <c r="G1153" s="91">
        <v>4467</v>
      </c>
    </row>
    <row r="1154" spans="1:7" s="91" customFormat="1" x14ac:dyDescent="0.15">
      <c r="A1154" s="91">
        <v>4468</v>
      </c>
      <c r="B1154" s="92" t="s">
        <v>3133</v>
      </c>
      <c r="D1154" s="93" t="s">
        <v>3134</v>
      </c>
      <c r="F1154" s="92" t="s">
        <v>3133</v>
      </c>
      <c r="G1154" s="91">
        <v>4468</v>
      </c>
    </row>
    <row r="1155" spans="1:7" s="91" customFormat="1" x14ac:dyDescent="0.15">
      <c r="A1155" s="91">
        <v>4471</v>
      </c>
      <c r="B1155" s="92" t="s">
        <v>3135</v>
      </c>
      <c r="C1155" s="91" t="s">
        <v>3136</v>
      </c>
      <c r="D1155" s="93" t="s">
        <v>3137</v>
      </c>
      <c r="F1155" s="92" t="s">
        <v>3135</v>
      </c>
      <c r="G1155" s="91">
        <v>4471</v>
      </c>
    </row>
    <row r="1156" spans="1:7" s="91" customFormat="1" x14ac:dyDescent="0.15">
      <c r="A1156" s="91">
        <v>4472</v>
      </c>
      <c r="B1156" s="92" t="s">
        <v>3135</v>
      </c>
      <c r="C1156" s="91" t="s">
        <v>3138</v>
      </c>
      <c r="D1156" s="93" t="s">
        <v>3137</v>
      </c>
      <c r="F1156" s="92" t="s">
        <v>3135</v>
      </c>
      <c r="G1156" s="91">
        <v>4472</v>
      </c>
    </row>
    <row r="1157" spans="1:7" s="91" customFormat="1" x14ac:dyDescent="0.15">
      <c r="A1157" s="91">
        <v>4474</v>
      </c>
      <c r="B1157" s="92" t="s">
        <v>3139</v>
      </c>
      <c r="D1157" s="93" t="s">
        <v>3140</v>
      </c>
      <c r="F1157" s="92" t="s">
        <v>3139</v>
      </c>
      <c r="G1157" s="91">
        <v>4474</v>
      </c>
    </row>
    <row r="1158" spans="1:7" s="91" customFormat="1" x14ac:dyDescent="0.15">
      <c r="A1158" s="91">
        <v>4475</v>
      </c>
      <c r="B1158" s="92" t="s">
        <v>3141</v>
      </c>
      <c r="D1158" s="93" t="s">
        <v>3142</v>
      </c>
      <c r="F1158" s="92" t="s">
        <v>3141</v>
      </c>
      <c r="G1158" s="91">
        <v>4475</v>
      </c>
    </row>
    <row r="1159" spans="1:7" s="91" customFormat="1" x14ac:dyDescent="0.15">
      <c r="A1159" s="91">
        <v>4481</v>
      </c>
      <c r="B1159" s="91" t="s">
        <v>2990</v>
      </c>
      <c r="C1159" s="91" t="s">
        <v>3143</v>
      </c>
      <c r="D1159" s="93" t="s">
        <v>2992</v>
      </c>
      <c r="F1159" s="91" t="s">
        <v>2990</v>
      </c>
      <c r="G1159" s="91">
        <v>4481</v>
      </c>
    </row>
    <row r="1160" spans="1:7" s="91" customFormat="1" x14ac:dyDescent="0.15">
      <c r="A1160" s="91">
        <v>4482</v>
      </c>
      <c r="B1160" s="92" t="s">
        <v>3144</v>
      </c>
      <c r="D1160" s="93" t="s">
        <v>3145</v>
      </c>
      <c r="F1160" s="92" t="s">
        <v>3144</v>
      </c>
      <c r="G1160" s="91">
        <v>4482</v>
      </c>
    </row>
    <row r="1161" spans="1:7" s="91" customFormat="1" x14ac:dyDescent="0.15">
      <c r="A1161" s="91">
        <v>4483</v>
      </c>
      <c r="B1161" s="92" t="s">
        <v>3146</v>
      </c>
      <c r="D1161" s="93" t="s">
        <v>3147</v>
      </c>
      <c r="F1161" s="92" t="s">
        <v>3146</v>
      </c>
      <c r="G1161" s="91">
        <v>4483</v>
      </c>
    </row>
    <row r="1162" spans="1:7" s="91" customFormat="1" x14ac:dyDescent="0.15">
      <c r="A1162" s="91">
        <v>4484</v>
      </c>
      <c r="B1162" s="92" t="s">
        <v>3148</v>
      </c>
      <c r="D1162" s="93" t="s">
        <v>3149</v>
      </c>
      <c r="F1162" s="92" t="s">
        <v>3148</v>
      </c>
      <c r="G1162" s="91">
        <v>4484</v>
      </c>
    </row>
    <row r="1163" spans="1:7" s="91" customFormat="1" x14ac:dyDescent="0.15">
      <c r="A1163" s="91">
        <v>4485</v>
      </c>
      <c r="B1163" s="92" t="s">
        <v>3150</v>
      </c>
      <c r="D1163" s="93" t="s">
        <v>3151</v>
      </c>
      <c r="F1163" s="92" t="s">
        <v>3150</v>
      </c>
      <c r="G1163" s="91">
        <v>4485</v>
      </c>
    </row>
    <row r="1164" spans="1:7" s="91" customFormat="1" x14ac:dyDescent="0.15">
      <c r="A1164" s="91">
        <v>4486</v>
      </c>
      <c r="B1164" s="91" t="s">
        <v>3152</v>
      </c>
      <c r="C1164" s="91" t="s">
        <v>3153</v>
      </c>
      <c r="D1164" s="93" t="s">
        <v>3154</v>
      </c>
      <c r="F1164" s="91" t="s">
        <v>3152</v>
      </c>
      <c r="G1164" s="91">
        <v>4486</v>
      </c>
    </row>
    <row r="1165" spans="1:7" s="91" customFormat="1" x14ac:dyDescent="0.15">
      <c r="A1165" s="91">
        <v>4487</v>
      </c>
      <c r="B1165" s="92" t="s">
        <v>3152</v>
      </c>
      <c r="D1165" s="93" t="s">
        <v>3154</v>
      </c>
      <c r="F1165" s="92" t="s">
        <v>3152</v>
      </c>
      <c r="G1165" s="91">
        <v>4487</v>
      </c>
    </row>
    <row r="1166" spans="1:7" s="91" customFormat="1" x14ac:dyDescent="0.15">
      <c r="A1166" s="91">
        <v>4488</v>
      </c>
      <c r="B1166" s="92" t="s">
        <v>3155</v>
      </c>
      <c r="D1166" s="93" t="s">
        <v>3156</v>
      </c>
      <c r="F1166" s="92" t="s">
        <v>3155</v>
      </c>
      <c r="G1166" s="91">
        <v>4488</v>
      </c>
    </row>
    <row r="1167" spans="1:7" s="91" customFormat="1" x14ac:dyDescent="0.15">
      <c r="A1167" s="91">
        <v>4491</v>
      </c>
      <c r="B1167" s="92" t="s">
        <v>3157</v>
      </c>
      <c r="D1167" s="93" t="s">
        <v>3158</v>
      </c>
      <c r="F1167" s="92" t="s">
        <v>3157</v>
      </c>
      <c r="G1167" s="91">
        <v>4491</v>
      </c>
    </row>
    <row r="1168" spans="1:7" s="91" customFormat="1" x14ac:dyDescent="0.15">
      <c r="A1168" s="91">
        <v>4492</v>
      </c>
      <c r="B1168" s="92" t="s">
        <v>3159</v>
      </c>
      <c r="D1168" s="93" t="s">
        <v>3160</v>
      </c>
      <c r="F1168" s="92" t="s">
        <v>3159</v>
      </c>
      <c r="G1168" s="91">
        <v>4492</v>
      </c>
    </row>
    <row r="1169" spans="1:7" s="91" customFormat="1" x14ac:dyDescent="0.15">
      <c r="A1169" s="91">
        <v>4493</v>
      </c>
      <c r="B1169" s="92" t="s">
        <v>3161</v>
      </c>
      <c r="D1169" s="93" t="s">
        <v>3162</v>
      </c>
      <c r="F1169" s="92" t="s">
        <v>3161</v>
      </c>
      <c r="G1169" s="91">
        <v>4493</v>
      </c>
    </row>
    <row r="1170" spans="1:7" s="91" customFormat="1" x14ac:dyDescent="0.15">
      <c r="A1170" s="91">
        <v>4494</v>
      </c>
      <c r="B1170" s="92" t="s">
        <v>3163</v>
      </c>
      <c r="D1170" s="93" t="s">
        <v>3164</v>
      </c>
      <c r="F1170" s="92" t="s">
        <v>3163</v>
      </c>
      <c r="G1170" s="91">
        <v>4494</v>
      </c>
    </row>
    <row r="1171" spans="1:7" s="91" customFormat="1" x14ac:dyDescent="0.15">
      <c r="A1171" s="91">
        <v>4495</v>
      </c>
      <c r="B1171" s="92" t="s">
        <v>3165</v>
      </c>
      <c r="D1171" s="93" t="s">
        <v>3166</v>
      </c>
      <c r="F1171" s="92" t="s">
        <v>3165</v>
      </c>
      <c r="G1171" s="91">
        <v>4495</v>
      </c>
    </row>
    <row r="1172" spans="1:7" s="91" customFormat="1" x14ac:dyDescent="0.15">
      <c r="A1172" s="91">
        <v>4496</v>
      </c>
      <c r="B1172" s="92" t="s">
        <v>3167</v>
      </c>
      <c r="D1172" s="93" t="s">
        <v>3168</v>
      </c>
      <c r="F1172" s="92" t="s">
        <v>3167</v>
      </c>
      <c r="G1172" s="91">
        <v>4496</v>
      </c>
    </row>
    <row r="1173" spans="1:7" s="91" customFormat="1" x14ac:dyDescent="0.15">
      <c r="A1173" s="91">
        <v>4501</v>
      </c>
      <c r="B1173" s="92" t="s">
        <v>3169</v>
      </c>
      <c r="D1173" s="93" t="s">
        <v>3170</v>
      </c>
      <c r="F1173" s="92" t="s">
        <v>3169</v>
      </c>
      <c r="G1173" s="91">
        <v>4501</v>
      </c>
    </row>
    <row r="1174" spans="1:7" s="91" customFormat="1" x14ac:dyDescent="0.15">
      <c r="A1174" s="91">
        <v>4502</v>
      </c>
      <c r="B1174" s="92" t="s">
        <v>3171</v>
      </c>
      <c r="D1174" s="93" t="s">
        <v>3172</v>
      </c>
      <c r="F1174" s="92" t="s">
        <v>3171</v>
      </c>
      <c r="G1174" s="91">
        <v>4502</v>
      </c>
    </row>
    <row r="1175" spans="1:7" s="91" customFormat="1" x14ac:dyDescent="0.15">
      <c r="A1175" s="91">
        <v>4503</v>
      </c>
      <c r="B1175" s="92" t="s">
        <v>3173</v>
      </c>
      <c r="D1175" s="93" t="s">
        <v>3174</v>
      </c>
      <c r="F1175" s="92" t="s">
        <v>3173</v>
      </c>
      <c r="G1175" s="91">
        <v>4503</v>
      </c>
    </row>
    <row r="1176" spans="1:7" s="91" customFormat="1" x14ac:dyDescent="0.15">
      <c r="A1176" s="91">
        <v>4511</v>
      </c>
      <c r="B1176" s="92" t="s">
        <v>3175</v>
      </c>
      <c r="D1176" s="93" t="s">
        <v>3176</v>
      </c>
      <c r="F1176" s="92" t="s">
        <v>3175</v>
      </c>
      <c r="G1176" s="91">
        <v>4511</v>
      </c>
    </row>
    <row r="1177" spans="1:7" s="91" customFormat="1" x14ac:dyDescent="0.15">
      <c r="A1177" s="91">
        <v>4515</v>
      </c>
      <c r="B1177" s="92" t="s">
        <v>3177</v>
      </c>
      <c r="D1177" s="93" t="s">
        <v>3178</v>
      </c>
      <c r="F1177" s="92" t="s">
        <v>3177</v>
      </c>
      <c r="G1177" s="91">
        <v>4515</v>
      </c>
    </row>
    <row r="1178" spans="1:7" s="91" customFormat="1" x14ac:dyDescent="0.15">
      <c r="A1178" s="91">
        <v>4516</v>
      </c>
      <c r="B1178" s="92" t="s">
        <v>3179</v>
      </c>
      <c r="D1178" s="93" t="s">
        <v>3180</v>
      </c>
      <c r="F1178" s="92" t="s">
        <v>3179</v>
      </c>
      <c r="G1178" s="91">
        <v>4516</v>
      </c>
    </row>
    <row r="1179" spans="1:7" s="91" customFormat="1" x14ac:dyDescent="0.15">
      <c r="A1179" s="91">
        <v>4517</v>
      </c>
      <c r="B1179" s="92" t="s">
        <v>3181</v>
      </c>
      <c r="D1179" s="93" t="s">
        <v>3182</v>
      </c>
      <c r="F1179" s="92" t="s">
        <v>3181</v>
      </c>
      <c r="G1179" s="91">
        <v>4517</v>
      </c>
    </row>
    <row r="1180" spans="1:7" s="91" customFormat="1" x14ac:dyDescent="0.15">
      <c r="A1180" s="91">
        <v>4521</v>
      </c>
      <c r="B1180" s="92" t="s">
        <v>3183</v>
      </c>
      <c r="D1180" s="93" t="s">
        <v>3184</v>
      </c>
      <c r="F1180" s="92" t="s">
        <v>3183</v>
      </c>
      <c r="G1180" s="91">
        <v>4521</v>
      </c>
    </row>
    <row r="1181" spans="1:7" s="91" customFormat="1" x14ac:dyDescent="0.15">
      <c r="A1181" s="91">
        <v>4522</v>
      </c>
      <c r="B1181" s="92" t="s">
        <v>3185</v>
      </c>
      <c r="D1181" s="93" t="s">
        <v>3186</v>
      </c>
      <c r="F1181" s="92" t="s">
        <v>3185</v>
      </c>
      <c r="G1181" s="91">
        <v>4522</v>
      </c>
    </row>
    <row r="1182" spans="1:7" s="91" customFormat="1" x14ac:dyDescent="0.15">
      <c r="A1182" s="91">
        <v>4523</v>
      </c>
      <c r="B1182" s="92" t="s">
        <v>3187</v>
      </c>
      <c r="D1182" s="93" t="s">
        <v>3188</v>
      </c>
      <c r="F1182" s="92" t="s">
        <v>3187</v>
      </c>
      <c r="G1182" s="91">
        <v>4523</v>
      </c>
    </row>
    <row r="1183" spans="1:7" s="91" customFormat="1" x14ac:dyDescent="0.15">
      <c r="A1183" s="91">
        <v>4524</v>
      </c>
      <c r="B1183" s="92" t="s">
        <v>3189</v>
      </c>
      <c r="D1183" s="93" t="s">
        <v>3190</v>
      </c>
      <c r="F1183" s="92" t="s">
        <v>3189</v>
      </c>
      <c r="G1183" s="91">
        <v>4524</v>
      </c>
    </row>
    <row r="1184" spans="1:7" s="91" customFormat="1" x14ac:dyDescent="0.15">
      <c r="A1184" s="91">
        <v>4525</v>
      </c>
      <c r="B1184" s="92" t="s">
        <v>3191</v>
      </c>
      <c r="D1184" s="93" t="s">
        <v>3192</v>
      </c>
      <c r="F1184" s="92" t="s">
        <v>3191</v>
      </c>
      <c r="G1184" s="91">
        <v>4525</v>
      </c>
    </row>
    <row r="1185" spans="1:7" s="91" customFormat="1" x14ac:dyDescent="0.15">
      <c r="A1185" s="91">
        <v>4531</v>
      </c>
      <c r="B1185" s="92" t="s">
        <v>3193</v>
      </c>
      <c r="D1185" s="93" t="s">
        <v>3194</v>
      </c>
      <c r="F1185" s="92" t="s">
        <v>3193</v>
      </c>
      <c r="G1185" s="91">
        <v>4531</v>
      </c>
    </row>
    <row r="1186" spans="1:7" s="91" customFormat="1" x14ac:dyDescent="0.15">
      <c r="A1186" s="91">
        <v>4532</v>
      </c>
      <c r="B1186" s="92" t="s">
        <v>3195</v>
      </c>
      <c r="D1186" s="93" t="s">
        <v>3196</v>
      </c>
      <c r="F1186" s="92" t="s">
        <v>3195</v>
      </c>
      <c r="G1186" s="91">
        <v>4532</v>
      </c>
    </row>
    <row r="1187" spans="1:7" s="91" customFormat="1" x14ac:dyDescent="0.15">
      <c r="A1187" s="91">
        <v>4533</v>
      </c>
      <c r="B1187" s="92" t="s">
        <v>3197</v>
      </c>
      <c r="D1187" s="93" t="s">
        <v>3198</v>
      </c>
      <c r="F1187" s="92" t="s">
        <v>3197</v>
      </c>
      <c r="G1187" s="91">
        <v>4533</v>
      </c>
    </row>
    <row r="1188" spans="1:7" s="91" customFormat="1" x14ac:dyDescent="0.15">
      <c r="A1188" s="91">
        <v>4534</v>
      </c>
      <c r="B1188" s="92" t="s">
        <v>3199</v>
      </c>
      <c r="D1188" s="93" t="s">
        <v>3200</v>
      </c>
      <c r="F1188" s="92" t="s">
        <v>3199</v>
      </c>
      <c r="G1188" s="91">
        <v>4534</v>
      </c>
    </row>
    <row r="1189" spans="1:7" s="91" customFormat="1" x14ac:dyDescent="0.15">
      <c r="A1189" s="91">
        <v>4535</v>
      </c>
      <c r="B1189" s="92" t="s">
        <v>3201</v>
      </c>
      <c r="D1189" s="93" t="s">
        <v>3202</v>
      </c>
      <c r="F1189" s="92" t="s">
        <v>3201</v>
      </c>
      <c r="G1189" s="91">
        <v>4535</v>
      </c>
    </row>
    <row r="1190" spans="1:7" s="91" customFormat="1" x14ac:dyDescent="0.15">
      <c r="A1190" s="91">
        <v>4536</v>
      </c>
      <c r="B1190" s="92" t="s">
        <v>3203</v>
      </c>
      <c r="D1190" s="93" t="s">
        <v>3204</v>
      </c>
      <c r="F1190" s="92" t="s">
        <v>3203</v>
      </c>
      <c r="G1190" s="91">
        <v>4536</v>
      </c>
    </row>
    <row r="1191" spans="1:7" s="91" customFormat="1" x14ac:dyDescent="0.15">
      <c r="A1191" s="91">
        <v>4537</v>
      </c>
      <c r="B1191" s="92" t="s">
        <v>3205</v>
      </c>
      <c r="D1191" s="93" t="s">
        <v>3206</v>
      </c>
      <c r="F1191" s="92" t="s">
        <v>3205</v>
      </c>
      <c r="G1191" s="91">
        <v>4537</v>
      </c>
    </row>
    <row r="1192" spans="1:7" s="91" customFormat="1" x14ac:dyDescent="0.15">
      <c r="A1192" s="91">
        <v>4541</v>
      </c>
      <c r="B1192" s="92" t="s">
        <v>3207</v>
      </c>
      <c r="D1192" s="93" t="s">
        <v>3208</v>
      </c>
      <c r="F1192" s="92" t="s">
        <v>3207</v>
      </c>
      <c r="G1192" s="91">
        <v>4541</v>
      </c>
    </row>
    <row r="1193" spans="1:7" s="91" customFormat="1" x14ac:dyDescent="0.15">
      <c r="A1193" s="91">
        <v>4542</v>
      </c>
      <c r="B1193" s="92" t="s">
        <v>3209</v>
      </c>
      <c r="D1193" s="93" t="s">
        <v>3210</v>
      </c>
      <c r="F1193" s="92" t="s">
        <v>3209</v>
      </c>
      <c r="G1193" s="91">
        <v>4542</v>
      </c>
    </row>
    <row r="1194" spans="1:7" s="91" customFormat="1" x14ac:dyDescent="0.15">
      <c r="A1194" s="91">
        <v>4543</v>
      </c>
      <c r="B1194" s="92" t="s">
        <v>3211</v>
      </c>
      <c r="D1194" s="93" t="s">
        <v>3212</v>
      </c>
      <c r="F1194" s="92" t="s">
        <v>3211</v>
      </c>
      <c r="G1194" s="91">
        <v>4543</v>
      </c>
    </row>
    <row r="1195" spans="1:7" s="91" customFormat="1" x14ac:dyDescent="0.15">
      <c r="A1195" s="91">
        <v>4544</v>
      </c>
      <c r="B1195" s="92" t="s">
        <v>3213</v>
      </c>
      <c r="D1195" s="93" t="s">
        <v>3214</v>
      </c>
      <c r="F1195" s="92" t="s">
        <v>3213</v>
      </c>
      <c r="G1195" s="91">
        <v>4544</v>
      </c>
    </row>
    <row r="1196" spans="1:7" s="91" customFormat="1" x14ac:dyDescent="0.15">
      <c r="A1196" s="91">
        <v>4545</v>
      </c>
      <c r="B1196" s="92" t="s">
        <v>3215</v>
      </c>
      <c r="D1196" s="93" t="s">
        <v>3216</v>
      </c>
      <c r="F1196" s="92" t="s">
        <v>3215</v>
      </c>
      <c r="G1196" s="91">
        <v>4545</v>
      </c>
    </row>
    <row r="1197" spans="1:7" s="91" customFormat="1" x14ac:dyDescent="0.15">
      <c r="A1197" s="91">
        <v>4546</v>
      </c>
      <c r="B1197" s="92" t="s">
        <v>3217</v>
      </c>
      <c r="D1197" s="93" t="s">
        <v>3218</v>
      </c>
      <c r="F1197" s="92" t="s">
        <v>3217</v>
      </c>
      <c r="G1197" s="91">
        <v>4546</v>
      </c>
    </row>
    <row r="1198" spans="1:7" s="91" customFormat="1" x14ac:dyDescent="0.15">
      <c r="A1198" s="91">
        <v>4547</v>
      </c>
      <c r="B1198" s="92" t="s">
        <v>3219</v>
      </c>
      <c r="D1198" s="93" t="s">
        <v>3220</v>
      </c>
      <c r="F1198" s="92" t="s">
        <v>3219</v>
      </c>
      <c r="G1198" s="91">
        <v>4547</v>
      </c>
    </row>
    <row r="1199" spans="1:7" s="91" customFormat="1" x14ac:dyDescent="0.15">
      <c r="A1199" s="91">
        <v>4551</v>
      </c>
      <c r="B1199" s="92" t="s">
        <v>2990</v>
      </c>
      <c r="C1199" s="91" t="s">
        <v>3221</v>
      </c>
      <c r="D1199" s="93" t="s">
        <v>2992</v>
      </c>
      <c r="F1199" s="92" t="s">
        <v>2990</v>
      </c>
      <c r="G1199" s="91">
        <v>4551</v>
      </c>
    </row>
    <row r="1200" spans="1:7" s="91" customFormat="1" x14ac:dyDescent="0.15">
      <c r="A1200" s="91">
        <v>4552</v>
      </c>
      <c r="B1200" s="92" t="s">
        <v>3222</v>
      </c>
      <c r="D1200" s="93" t="s">
        <v>3223</v>
      </c>
      <c r="F1200" s="92" t="s">
        <v>3222</v>
      </c>
      <c r="G1200" s="91">
        <v>4552</v>
      </c>
    </row>
    <row r="1201" spans="1:7" s="91" customFormat="1" x14ac:dyDescent="0.15">
      <c r="A1201" s="91">
        <v>4553</v>
      </c>
      <c r="B1201" s="92" t="s">
        <v>3224</v>
      </c>
      <c r="D1201" s="93" t="s">
        <v>3225</v>
      </c>
      <c r="F1201" s="92" t="s">
        <v>3224</v>
      </c>
      <c r="G1201" s="91">
        <v>4553</v>
      </c>
    </row>
    <row r="1202" spans="1:7" s="91" customFormat="1" x14ac:dyDescent="0.15">
      <c r="A1202" s="91">
        <v>4554</v>
      </c>
      <c r="B1202" s="92" t="s">
        <v>3226</v>
      </c>
      <c r="D1202" s="93" t="s">
        <v>3227</v>
      </c>
      <c r="F1202" s="92" t="s">
        <v>3226</v>
      </c>
      <c r="G1202" s="91">
        <v>4554</v>
      </c>
    </row>
    <row r="1203" spans="1:7" s="91" customFormat="1" x14ac:dyDescent="0.15">
      <c r="A1203" s="91">
        <v>4555</v>
      </c>
      <c r="B1203" s="92" t="s">
        <v>3228</v>
      </c>
      <c r="D1203" s="93" t="s">
        <v>3229</v>
      </c>
      <c r="F1203" s="92" t="s">
        <v>3228</v>
      </c>
      <c r="G1203" s="91">
        <v>4555</v>
      </c>
    </row>
    <row r="1204" spans="1:7" s="91" customFormat="1" x14ac:dyDescent="0.15">
      <c r="A1204" s="91">
        <v>4556</v>
      </c>
      <c r="B1204" s="92" t="s">
        <v>3230</v>
      </c>
      <c r="D1204" s="93" t="s">
        <v>3231</v>
      </c>
      <c r="F1204" s="92" t="s">
        <v>3230</v>
      </c>
      <c r="G1204" s="91">
        <v>4556</v>
      </c>
    </row>
    <row r="1205" spans="1:7" s="91" customFormat="1" x14ac:dyDescent="0.15">
      <c r="A1205" s="91">
        <v>4557</v>
      </c>
      <c r="B1205" s="92" t="s">
        <v>3232</v>
      </c>
      <c r="D1205" s="93" t="s">
        <v>3233</v>
      </c>
      <c r="F1205" s="92" t="s">
        <v>3232</v>
      </c>
      <c r="G1205" s="91">
        <v>4557</v>
      </c>
    </row>
    <row r="1206" spans="1:7" s="91" customFormat="1" x14ac:dyDescent="0.15">
      <c r="A1206" s="91">
        <v>4558</v>
      </c>
      <c r="B1206" s="92" t="s">
        <v>3234</v>
      </c>
      <c r="D1206" s="93" t="s">
        <v>3235</v>
      </c>
      <c r="F1206" s="92" t="s">
        <v>3234</v>
      </c>
      <c r="G1206" s="91">
        <v>4558</v>
      </c>
    </row>
    <row r="1207" spans="1:7" s="91" customFormat="1" x14ac:dyDescent="0.15">
      <c r="A1207" s="91">
        <v>4561</v>
      </c>
      <c r="B1207" s="92" t="s">
        <v>3236</v>
      </c>
      <c r="D1207" s="93" t="s">
        <v>3237</v>
      </c>
      <c r="F1207" s="92" t="s">
        <v>3236</v>
      </c>
      <c r="G1207" s="91">
        <v>4561</v>
      </c>
    </row>
    <row r="1208" spans="1:7" s="91" customFormat="1" x14ac:dyDescent="0.15">
      <c r="A1208" s="91">
        <v>4562</v>
      </c>
      <c r="B1208" s="92" t="s">
        <v>3238</v>
      </c>
      <c r="D1208" s="93" t="s">
        <v>3239</v>
      </c>
      <c r="F1208" s="92" t="s">
        <v>3238</v>
      </c>
      <c r="G1208" s="91">
        <v>4562</v>
      </c>
    </row>
    <row r="1209" spans="1:7" s="91" customFormat="1" x14ac:dyDescent="0.15">
      <c r="A1209" s="91">
        <v>4563</v>
      </c>
      <c r="B1209" s="92" t="s">
        <v>3240</v>
      </c>
      <c r="D1209" s="93" t="s">
        <v>3241</v>
      </c>
      <c r="F1209" s="92" t="s">
        <v>3240</v>
      </c>
      <c r="G1209" s="91">
        <v>4563</v>
      </c>
    </row>
    <row r="1210" spans="1:7" s="91" customFormat="1" x14ac:dyDescent="0.15">
      <c r="A1210" s="91">
        <v>4564</v>
      </c>
      <c r="B1210" s="92" t="s">
        <v>3242</v>
      </c>
      <c r="D1210" s="93" t="s">
        <v>3243</v>
      </c>
      <c r="F1210" s="92" t="s">
        <v>3242</v>
      </c>
      <c r="G1210" s="91">
        <v>4564</v>
      </c>
    </row>
    <row r="1211" spans="1:7" s="91" customFormat="1" x14ac:dyDescent="0.15">
      <c r="A1211" s="91">
        <v>4565</v>
      </c>
      <c r="B1211" s="92" t="s">
        <v>3244</v>
      </c>
      <c r="D1211" s="93" t="s">
        <v>3245</v>
      </c>
      <c r="F1211" s="92" t="s">
        <v>3244</v>
      </c>
      <c r="G1211" s="91">
        <v>4565</v>
      </c>
    </row>
    <row r="1212" spans="1:7" s="91" customFormat="1" x14ac:dyDescent="0.15">
      <c r="A1212" s="91">
        <v>4566</v>
      </c>
      <c r="B1212" s="92" t="s">
        <v>3246</v>
      </c>
      <c r="D1212" s="93" t="s">
        <v>3247</v>
      </c>
      <c r="F1212" s="92" t="s">
        <v>3246</v>
      </c>
      <c r="G1212" s="91">
        <v>4566</v>
      </c>
    </row>
    <row r="1213" spans="1:7" s="91" customFormat="1" x14ac:dyDescent="0.15">
      <c r="A1213" s="91">
        <v>4567</v>
      </c>
      <c r="B1213" s="92" t="s">
        <v>3248</v>
      </c>
      <c r="D1213" s="93" t="s">
        <v>3249</v>
      </c>
      <c r="F1213" s="92" t="s">
        <v>3248</v>
      </c>
      <c r="G1213" s="91">
        <v>4567</v>
      </c>
    </row>
    <row r="1214" spans="1:7" s="91" customFormat="1" x14ac:dyDescent="0.15">
      <c r="A1214" s="91">
        <v>4600</v>
      </c>
      <c r="B1214" s="92" t="s">
        <v>3250</v>
      </c>
      <c r="D1214" s="93" t="s">
        <v>3251</v>
      </c>
      <c r="F1214" s="92" t="s">
        <v>3250</v>
      </c>
      <c r="G1214" s="91">
        <v>4600</v>
      </c>
    </row>
    <row r="1215" spans="1:7" s="91" customFormat="1" x14ac:dyDescent="0.15">
      <c r="A1215" s="91">
        <v>4611</v>
      </c>
      <c r="B1215" s="92" t="s">
        <v>3252</v>
      </c>
      <c r="D1215" s="93" t="s">
        <v>3253</v>
      </c>
      <c r="F1215" s="92" t="s">
        <v>3252</v>
      </c>
      <c r="G1215" s="91">
        <v>4611</v>
      </c>
    </row>
    <row r="1216" spans="1:7" s="91" customFormat="1" x14ac:dyDescent="0.15">
      <c r="A1216" s="91">
        <v>4621</v>
      </c>
      <c r="B1216" s="92" t="s">
        <v>3254</v>
      </c>
      <c r="D1216" s="93" t="s">
        <v>3255</v>
      </c>
      <c r="F1216" s="92" t="s">
        <v>3254</v>
      </c>
      <c r="G1216" s="91">
        <v>4621</v>
      </c>
    </row>
    <row r="1217" spans="1:7" s="91" customFormat="1" x14ac:dyDescent="0.15">
      <c r="A1217" s="91">
        <v>4622</v>
      </c>
      <c r="B1217" s="92" t="s">
        <v>3256</v>
      </c>
      <c r="D1217" s="93" t="s">
        <v>3257</v>
      </c>
      <c r="F1217" s="92" t="s">
        <v>3256</v>
      </c>
      <c r="G1217" s="91">
        <v>4622</v>
      </c>
    </row>
    <row r="1218" spans="1:7" s="91" customFormat="1" x14ac:dyDescent="0.15">
      <c r="A1218" s="91">
        <v>4623</v>
      </c>
      <c r="B1218" s="92" t="s">
        <v>3258</v>
      </c>
      <c r="D1218" s="93" t="s">
        <v>3259</v>
      </c>
      <c r="F1218" s="92" t="s">
        <v>3258</v>
      </c>
      <c r="G1218" s="91">
        <v>4623</v>
      </c>
    </row>
    <row r="1219" spans="1:7" s="91" customFormat="1" x14ac:dyDescent="0.15">
      <c r="A1219" s="91">
        <v>4624</v>
      </c>
      <c r="B1219" s="92" t="s">
        <v>3260</v>
      </c>
      <c r="D1219" s="93" t="s">
        <v>3261</v>
      </c>
      <c r="F1219" s="92" t="s">
        <v>3260</v>
      </c>
      <c r="G1219" s="91">
        <v>4624</v>
      </c>
    </row>
    <row r="1220" spans="1:7" s="91" customFormat="1" x14ac:dyDescent="0.15">
      <c r="A1220" s="91">
        <v>4625</v>
      </c>
      <c r="B1220" s="92" t="s">
        <v>3262</v>
      </c>
      <c r="D1220" s="93" t="s">
        <v>3263</v>
      </c>
      <c r="F1220" s="92" t="s">
        <v>3262</v>
      </c>
      <c r="G1220" s="91">
        <v>4625</v>
      </c>
    </row>
    <row r="1221" spans="1:7" s="91" customFormat="1" x14ac:dyDescent="0.15">
      <c r="A1221" s="91">
        <v>4625</v>
      </c>
      <c r="B1221" s="92" t="s">
        <v>3264</v>
      </c>
      <c r="D1221" s="93" t="s">
        <v>3265</v>
      </c>
      <c r="F1221" s="92" t="s">
        <v>3264</v>
      </c>
      <c r="G1221" s="91">
        <v>4625</v>
      </c>
    </row>
    <row r="1222" spans="1:7" s="91" customFormat="1" x14ac:dyDescent="0.15">
      <c r="A1222" s="91">
        <v>4627</v>
      </c>
      <c r="B1222" s="92" t="s">
        <v>3266</v>
      </c>
      <c r="D1222" s="93" t="s">
        <v>3267</v>
      </c>
      <c r="F1222" s="92" t="s">
        <v>3266</v>
      </c>
      <c r="G1222" s="91">
        <v>4627</v>
      </c>
    </row>
    <row r="1223" spans="1:7" s="91" customFormat="1" x14ac:dyDescent="0.15">
      <c r="A1223" s="91">
        <v>4628</v>
      </c>
      <c r="B1223" s="92" t="s">
        <v>3268</v>
      </c>
      <c r="D1223" s="93" t="s">
        <v>3269</v>
      </c>
      <c r="F1223" s="92" t="s">
        <v>3268</v>
      </c>
      <c r="G1223" s="91">
        <v>4628</v>
      </c>
    </row>
    <row r="1224" spans="1:7" s="91" customFormat="1" x14ac:dyDescent="0.15">
      <c r="A1224" s="91">
        <v>4631</v>
      </c>
      <c r="B1224" s="92" t="s">
        <v>3270</v>
      </c>
      <c r="D1224" s="93" t="s">
        <v>3271</v>
      </c>
      <c r="F1224" s="92" t="s">
        <v>3270</v>
      </c>
      <c r="G1224" s="91">
        <v>4631</v>
      </c>
    </row>
    <row r="1225" spans="1:7" s="91" customFormat="1" x14ac:dyDescent="0.15">
      <c r="A1225" s="91">
        <v>4632</v>
      </c>
      <c r="B1225" s="92" t="s">
        <v>3272</v>
      </c>
      <c r="D1225" s="93" t="s">
        <v>3273</v>
      </c>
      <c r="F1225" s="92" t="s">
        <v>3272</v>
      </c>
      <c r="G1225" s="91">
        <v>4632</v>
      </c>
    </row>
    <row r="1226" spans="1:7" s="91" customFormat="1" x14ac:dyDescent="0.15">
      <c r="A1226" s="91">
        <v>4633</v>
      </c>
      <c r="B1226" s="92" t="s">
        <v>3274</v>
      </c>
      <c r="D1226" s="93" t="s">
        <v>3275</v>
      </c>
      <c r="F1226" s="92" t="s">
        <v>3274</v>
      </c>
      <c r="G1226" s="91">
        <v>4633</v>
      </c>
    </row>
    <row r="1227" spans="1:7" s="91" customFormat="1" x14ac:dyDescent="0.15">
      <c r="A1227" s="91">
        <v>4634</v>
      </c>
      <c r="B1227" s="92" t="s">
        <v>3276</v>
      </c>
      <c r="D1227" s="93" t="s">
        <v>3277</v>
      </c>
      <c r="F1227" s="92" t="s">
        <v>3276</v>
      </c>
      <c r="G1227" s="91">
        <v>4634</v>
      </c>
    </row>
    <row r="1228" spans="1:7" s="91" customFormat="1" x14ac:dyDescent="0.15">
      <c r="A1228" s="91">
        <v>4635</v>
      </c>
      <c r="B1228" s="92" t="s">
        <v>3278</v>
      </c>
      <c r="D1228" s="93" t="s">
        <v>3279</v>
      </c>
      <c r="F1228" s="92" t="s">
        <v>3278</v>
      </c>
      <c r="G1228" s="91">
        <v>4635</v>
      </c>
    </row>
    <row r="1229" spans="1:7" s="91" customFormat="1" x14ac:dyDescent="0.15">
      <c r="A1229" s="91">
        <v>4641</v>
      </c>
      <c r="B1229" s="92" t="s">
        <v>3280</v>
      </c>
      <c r="D1229" s="93" t="s">
        <v>3281</v>
      </c>
      <c r="F1229" s="92" t="s">
        <v>3280</v>
      </c>
      <c r="G1229" s="91">
        <v>4641</v>
      </c>
    </row>
    <row r="1230" spans="1:7" s="91" customFormat="1" x14ac:dyDescent="0.15">
      <c r="A1230" s="91">
        <v>4642</v>
      </c>
      <c r="B1230" s="92" t="s">
        <v>3282</v>
      </c>
      <c r="D1230" s="93" t="s">
        <v>3283</v>
      </c>
      <c r="F1230" s="92" t="s">
        <v>3282</v>
      </c>
      <c r="G1230" s="91">
        <v>4642</v>
      </c>
    </row>
    <row r="1231" spans="1:7" s="91" customFormat="1" x14ac:dyDescent="0.15">
      <c r="A1231" s="91">
        <v>4643</v>
      </c>
      <c r="B1231" s="92" t="s">
        <v>3284</v>
      </c>
      <c r="D1231" s="93" t="s">
        <v>3285</v>
      </c>
      <c r="F1231" s="92" t="s">
        <v>3284</v>
      </c>
      <c r="G1231" s="91">
        <v>4643</v>
      </c>
    </row>
    <row r="1232" spans="1:7" s="91" customFormat="1" x14ac:dyDescent="0.15">
      <c r="A1232" s="91">
        <v>4644</v>
      </c>
      <c r="B1232" s="92" t="s">
        <v>3286</v>
      </c>
      <c r="D1232" s="93" t="s">
        <v>3287</v>
      </c>
      <c r="F1232" s="92" t="s">
        <v>3286</v>
      </c>
      <c r="G1232" s="91">
        <v>4644</v>
      </c>
    </row>
    <row r="1233" spans="1:7" s="91" customFormat="1" x14ac:dyDescent="0.15">
      <c r="A1233" s="91">
        <v>4645</v>
      </c>
      <c r="B1233" s="92" t="s">
        <v>3288</v>
      </c>
      <c r="D1233" s="93" t="s">
        <v>3289</v>
      </c>
      <c r="F1233" s="92" t="s">
        <v>3288</v>
      </c>
      <c r="G1233" s="91">
        <v>4645</v>
      </c>
    </row>
    <row r="1234" spans="1:7" s="91" customFormat="1" x14ac:dyDescent="0.15">
      <c r="A1234" s="91">
        <v>4646</v>
      </c>
      <c r="B1234" s="92" t="s">
        <v>3290</v>
      </c>
      <c r="D1234" s="93" t="s">
        <v>3291</v>
      </c>
      <c r="F1234" s="92" t="s">
        <v>3290</v>
      </c>
      <c r="G1234" s="91">
        <v>4646</v>
      </c>
    </row>
    <row r="1235" spans="1:7" s="91" customFormat="1" x14ac:dyDescent="0.15">
      <c r="A1235" s="91">
        <v>4700</v>
      </c>
      <c r="B1235" s="92" t="s">
        <v>3292</v>
      </c>
      <c r="D1235" s="93" t="s">
        <v>3293</v>
      </c>
      <c r="F1235" s="92" t="s">
        <v>3292</v>
      </c>
      <c r="G1235" s="91">
        <v>4700</v>
      </c>
    </row>
    <row r="1236" spans="1:7" s="91" customFormat="1" x14ac:dyDescent="0.15">
      <c r="A1236" s="91">
        <v>4721</v>
      </c>
      <c r="B1236" s="92" t="s">
        <v>3294</v>
      </c>
      <c r="D1236" s="93" t="s">
        <v>3295</v>
      </c>
      <c r="F1236" s="92" t="s">
        <v>3294</v>
      </c>
      <c r="G1236" s="91">
        <v>4721</v>
      </c>
    </row>
    <row r="1237" spans="1:7" s="91" customFormat="1" x14ac:dyDescent="0.15">
      <c r="A1237" s="91">
        <v>4722</v>
      </c>
      <c r="B1237" s="92" t="s">
        <v>3296</v>
      </c>
      <c r="D1237" s="93" t="s">
        <v>3297</v>
      </c>
      <c r="F1237" s="92" t="s">
        <v>3296</v>
      </c>
      <c r="G1237" s="91">
        <v>4722</v>
      </c>
    </row>
    <row r="1238" spans="1:7" s="91" customFormat="1" x14ac:dyDescent="0.15">
      <c r="A1238" s="91">
        <v>4731</v>
      </c>
      <c r="B1238" s="92" t="s">
        <v>3298</v>
      </c>
      <c r="D1238" s="93" t="s">
        <v>3299</v>
      </c>
      <c r="F1238" s="92" t="s">
        <v>3298</v>
      </c>
      <c r="G1238" s="91">
        <v>4731</v>
      </c>
    </row>
    <row r="1239" spans="1:7" s="91" customFormat="1" x14ac:dyDescent="0.15">
      <c r="A1239" s="91">
        <v>4732</v>
      </c>
      <c r="B1239" s="92" t="s">
        <v>3300</v>
      </c>
      <c r="D1239" s="93" t="s">
        <v>3301</v>
      </c>
      <c r="F1239" s="92" t="s">
        <v>3300</v>
      </c>
      <c r="G1239" s="91">
        <v>4732</v>
      </c>
    </row>
    <row r="1240" spans="1:7" s="91" customFormat="1" x14ac:dyDescent="0.15">
      <c r="A1240" s="91">
        <v>4733</v>
      </c>
      <c r="B1240" s="92" t="s">
        <v>3302</v>
      </c>
      <c r="D1240" s="93" t="s">
        <v>3303</v>
      </c>
      <c r="F1240" s="92" t="s">
        <v>3302</v>
      </c>
      <c r="G1240" s="91">
        <v>4733</v>
      </c>
    </row>
    <row r="1241" spans="1:7" s="91" customFormat="1" x14ac:dyDescent="0.15">
      <c r="A1241" s="91">
        <v>4734</v>
      </c>
      <c r="B1241" s="92" t="s">
        <v>3304</v>
      </c>
      <c r="D1241" s="93" t="s">
        <v>3305</v>
      </c>
      <c r="F1241" s="92" t="s">
        <v>3304</v>
      </c>
      <c r="G1241" s="91">
        <v>4734</v>
      </c>
    </row>
    <row r="1242" spans="1:7" s="91" customFormat="1" x14ac:dyDescent="0.15">
      <c r="A1242" s="91">
        <v>4735</v>
      </c>
      <c r="B1242" s="92" t="s">
        <v>3306</v>
      </c>
      <c r="D1242" s="93" t="s">
        <v>3307</v>
      </c>
      <c r="F1242" s="92" t="s">
        <v>3306</v>
      </c>
      <c r="G1242" s="91">
        <v>4735</v>
      </c>
    </row>
    <row r="1243" spans="1:7" s="91" customFormat="1" x14ac:dyDescent="0.15">
      <c r="A1243" s="91">
        <v>4735</v>
      </c>
      <c r="B1243" s="92" t="s">
        <v>3308</v>
      </c>
      <c r="D1243" s="93" t="s">
        <v>3309</v>
      </c>
      <c r="F1243" s="92" t="s">
        <v>3308</v>
      </c>
      <c r="G1243" s="91">
        <v>4735</v>
      </c>
    </row>
    <row r="1244" spans="1:7" s="91" customFormat="1" x14ac:dyDescent="0.15">
      <c r="A1244" s="91">
        <v>4737</v>
      </c>
      <c r="B1244" s="92" t="s">
        <v>3310</v>
      </c>
      <c r="D1244" s="93" t="s">
        <v>3311</v>
      </c>
      <c r="F1244" s="92" t="s">
        <v>3310</v>
      </c>
      <c r="G1244" s="91">
        <v>4737</v>
      </c>
    </row>
    <row r="1245" spans="1:7" s="91" customFormat="1" x14ac:dyDescent="0.15">
      <c r="A1245" s="91">
        <v>4737</v>
      </c>
      <c r="B1245" s="92" t="s">
        <v>3312</v>
      </c>
      <c r="D1245" s="93" t="s">
        <v>3313</v>
      </c>
      <c r="F1245" s="92" t="s">
        <v>3312</v>
      </c>
      <c r="G1245" s="91">
        <v>4737</v>
      </c>
    </row>
    <row r="1246" spans="1:7" s="91" customFormat="1" x14ac:dyDescent="0.15">
      <c r="A1246" s="91">
        <v>4741</v>
      </c>
      <c r="B1246" s="92" t="s">
        <v>3314</v>
      </c>
      <c r="D1246" s="93" t="s">
        <v>3315</v>
      </c>
      <c r="F1246" s="92" t="s">
        <v>3314</v>
      </c>
      <c r="G1246" s="91">
        <v>4741</v>
      </c>
    </row>
    <row r="1247" spans="1:7" s="91" customFormat="1" x14ac:dyDescent="0.15">
      <c r="A1247" s="91">
        <v>4742</v>
      </c>
      <c r="B1247" s="92" t="s">
        <v>3316</v>
      </c>
      <c r="D1247" s="93" t="s">
        <v>3317</v>
      </c>
      <c r="F1247" s="92" t="s">
        <v>3316</v>
      </c>
      <c r="G1247" s="91">
        <v>4742</v>
      </c>
    </row>
    <row r="1248" spans="1:7" s="91" customFormat="1" x14ac:dyDescent="0.15">
      <c r="A1248" s="91">
        <v>4743</v>
      </c>
      <c r="B1248" s="92" t="s">
        <v>3318</v>
      </c>
      <c r="D1248" s="93" t="s">
        <v>3319</v>
      </c>
      <c r="F1248" s="92" t="s">
        <v>3318</v>
      </c>
      <c r="G1248" s="91">
        <v>4743</v>
      </c>
    </row>
    <row r="1249" spans="1:7" s="91" customFormat="1" x14ac:dyDescent="0.15">
      <c r="A1249" s="91">
        <v>4745</v>
      </c>
      <c r="B1249" s="92" t="s">
        <v>3320</v>
      </c>
      <c r="D1249" s="93" t="s">
        <v>3321</v>
      </c>
      <c r="F1249" s="92" t="s">
        <v>3320</v>
      </c>
      <c r="G1249" s="91">
        <v>4745</v>
      </c>
    </row>
    <row r="1250" spans="1:7" s="91" customFormat="1" x14ac:dyDescent="0.15">
      <c r="A1250" s="91">
        <v>4746</v>
      </c>
      <c r="B1250" s="92" t="s">
        <v>3322</v>
      </c>
      <c r="D1250" s="93" t="s">
        <v>3323</v>
      </c>
      <c r="F1250" s="92" t="s">
        <v>3322</v>
      </c>
      <c r="G1250" s="91">
        <v>4746</v>
      </c>
    </row>
    <row r="1251" spans="1:7" s="91" customFormat="1" x14ac:dyDescent="0.15">
      <c r="A1251" s="91">
        <v>4751</v>
      </c>
      <c r="B1251" s="92" t="s">
        <v>3324</v>
      </c>
      <c r="D1251" s="93" t="s">
        <v>3325</v>
      </c>
      <c r="F1251" s="92" t="s">
        <v>3324</v>
      </c>
      <c r="G1251" s="91">
        <v>4751</v>
      </c>
    </row>
    <row r="1252" spans="1:7" s="91" customFormat="1" x14ac:dyDescent="0.15">
      <c r="A1252" s="91">
        <v>4752</v>
      </c>
      <c r="B1252" s="92" t="s">
        <v>3326</v>
      </c>
      <c r="D1252" s="93" t="s">
        <v>3327</v>
      </c>
      <c r="F1252" s="92" t="s">
        <v>3326</v>
      </c>
      <c r="G1252" s="91">
        <v>4752</v>
      </c>
    </row>
    <row r="1253" spans="1:7" s="91" customFormat="1" x14ac:dyDescent="0.15">
      <c r="A1253" s="91">
        <v>4754</v>
      </c>
      <c r="B1253" s="92" t="s">
        <v>3328</v>
      </c>
      <c r="D1253" s="93" t="s">
        <v>3329</v>
      </c>
      <c r="F1253" s="92" t="s">
        <v>3328</v>
      </c>
      <c r="G1253" s="91">
        <v>4754</v>
      </c>
    </row>
    <row r="1254" spans="1:7" s="91" customFormat="1" x14ac:dyDescent="0.15">
      <c r="A1254" s="91">
        <v>4754</v>
      </c>
      <c r="B1254" s="92" t="s">
        <v>3330</v>
      </c>
      <c r="D1254" s="93" t="s">
        <v>3331</v>
      </c>
      <c r="F1254" s="92" t="s">
        <v>3330</v>
      </c>
      <c r="G1254" s="91">
        <v>4754</v>
      </c>
    </row>
    <row r="1255" spans="1:7" s="91" customFormat="1" x14ac:dyDescent="0.15">
      <c r="A1255" s="91">
        <v>4755</v>
      </c>
      <c r="B1255" s="92" t="s">
        <v>3332</v>
      </c>
      <c r="D1255" s="93" t="s">
        <v>3333</v>
      </c>
      <c r="F1255" s="92" t="s">
        <v>3332</v>
      </c>
      <c r="G1255" s="91">
        <v>4755</v>
      </c>
    </row>
    <row r="1256" spans="1:7" s="91" customFormat="1" x14ac:dyDescent="0.15">
      <c r="A1256" s="91">
        <v>4756</v>
      </c>
      <c r="B1256" s="92" t="s">
        <v>3334</v>
      </c>
      <c r="D1256" s="93" t="s">
        <v>3335</v>
      </c>
      <c r="F1256" s="92" t="s">
        <v>3334</v>
      </c>
      <c r="G1256" s="91">
        <v>4756</v>
      </c>
    </row>
    <row r="1257" spans="1:7" s="91" customFormat="1" x14ac:dyDescent="0.15">
      <c r="A1257" s="91">
        <v>4761</v>
      </c>
      <c r="B1257" s="92" t="s">
        <v>3336</v>
      </c>
      <c r="D1257" s="93" t="s">
        <v>3337</v>
      </c>
      <c r="F1257" s="92" t="s">
        <v>3336</v>
      </c>
      <c r="G1257" s="91">
        <v>4761</v>
      </c>
    </row>
    <row r="1258" spans="1:7" s="91" customFormat="1" x14ac:dyDescent="0.15">
      <c r="A1258" s="91">
        <v>4762</v>
      </c>
      <c r="B1258" s="92" t="s">
        <v>3338</v>
      </c>
      <c r="D1258" s="93" t="s">
        <v>3339</v>
      </c>
      <c r="F1258" s="92" t="s">
        <v>3338</v>
      </c>
      <c r="G1258" s="91">
        <v>4762</v>
      </c>
    </row>
    <row r="1259" spans="1:7" s="91" customFormat="1" x14ac:dyDescent="0.15">
      <c r="A1259" s="91">
        <v>4763</v>
      </c>
      <c r="B1259" s="92" t="s">
        <v>3340</v>
      </c>
      <c r="D1259" s="93" t="s">
        <v>3341</v>
      </c>
      <c r="F1259" s="92" t="s">
        <v>3340</v>
      </c>
      <c r="G1259" s="91">
        <v>4763</v>
      </c>
    </row>
    <row r="1260" spans="1:7" s="91" customFormat="1" x14ac:dyDescent="0.15">
      <c r="A1260" s="91">
        <v>4764</v>
      </c>
      <c r="B1260" s="92" t="s">
        <v>3342</v>
      </c>
      <c r="D1260" s="93" t="s">
        <v>3343</v>
      </c>
      <c r="F1260" s="92" t="s">
        <v>3342</v>
      </c>
      <c r="G1260" s="91">
        <v>4764</v>
      </c>
    </row>
    <row r="1261" spans="1:7" s="91" customFormat="1" x14ac:dyDescent="0.15">
      <c r="A1261" s="91">
        <v>4765</v>
      </c>
      <c r="B1261" s="92" t="s">
        <v>3344</v>
      </c>
      <c r="D1261" s="93" t="s">
        <v>3345</v>
      </c>
      <c r="F1261" s="92" t="s">
        <v>3344</v>
      </c>
      <c r="G1261" s="91">
        <v>4765</v>
      </c>
    </row>
    <row r="1262" spans="1:7" s="91" customFormat="1" x14ac:dyDescent="0.15">
      <c r="A1262" s="91">
        <v>4765</v>
      </c>
      <c r="B1262" s="92" t="s">
        <v>3346</v>
      </c>
      <c r="D1262" s="93" t="s">
        <v>3347</v>
      </c>
      <c r="F1262" s="92" t="s">
        <v>3346</v>
      </c>
      <c r="G1262" s="91">
        <v>4765</v>
      </c>
    </row>
    <row r="1263" spans="1:7" s="91" customFormat="1" x14ac:dyDescent="0.15">
      <c r="A1263" s="91">
        <v>4766</v>
      </c>
      <c r="B1263" s="92" t="s">
        <v>3348</v>
      </c>
      <c r="D1263" s="93" t="s">
        <v>3349</v>
      </c>
      <c r="F1263" s="92" t="s">
        <v>3348</v>
      </c>
      <c r="G1263" s="91">
        <v>4766</v>
      </c>
    </row>
    <row r="1264" spans="1:7" s="91" customFormat="1" x14ac:dyDescent="0.15">
      <c r="A1264" s="91">
        <v>4767</v>
      </c>
      <c r="B1264" s="92" t="s">
        <v>3350</v>
      </c>
      <c r="D1264" s="93" t="s">
        <v>3351</v>
      </c>
      <c r="F1264" s="92" t="s">
        <v>3350</v>
      </c>
      <c r="G1264" s="91">
        <v>4767</v>
      </c>
    </row>
    <row r="1265" spans="1:7" s="91" customFormat="1" x14ac:dyDescent="0.15">
      <c r="A1265" s="91">
        <v>4800</v>
      </c>
      <c r="B1265" s="92" t="s">
        <v>3352</v>
      </c>
      <c r="D1265" s="93" t="s">
        <v>3353</v>
      </c>
      <c r="F1265" s="92" t="s">
        <v>3352</v>
      </c>
      <c r="G1265" s="91">
        <v>4800</v>
      </c>
    </row>
    <row r="1266" spans="1:7" s="91" customFormat="1" x14ac:dyDescent="0.15">
      <c r="A1266" s="91">
        <v>4803</v>
      </c>
      <c r="B1266" s="92" t="s">
        <v>3352</v>
      </c>
      <c r="C1266" s="91" t="s">
        <v>3354</v>
      </c>
      <c r="D1266" s="93" t="s">
        <v>3353</v>
      </c>
      <c r="F1266" s="92" t="s">
        <v>3352</v>
      </c>
      <c r="G1266" s="91">
        <v>4803</v>
      </c>
    </row>
    <row r="1267" spans="1:7" s="91" customFormat="1" x14ac:dyDescent="0.15">
      <c r="A1267" s="91">
        <v>4804</v>
      </c>
      <c r="B1267" s="92" t="s">
        <v>3352</v>
      </c>
      <c r="C1267" s="91" t="s">
        <v>3355</v>
      </c>
      <c r="D1267" s="93" t="s">
        <v>3353</v>
      </c>
      <c r="F1267" s="92" t="s">
        <v>3352</v>
      </c>
      <c r="G1267" s="91">
        <v>4804</v>
      </c>
    </row>
    <row r="1268" spans="1:7" s="91" customFormat="1" x14ac:dyDescent="0.15">
      <c r="A1268" s="91">
        <v>4811</v>
      </c>
      <c r="B1268" s="92" t="s">
        <v>3356</v>
      </c>
      <c r="D1268" s="93" t="s">
        <v>3357</v>
      </c>
      <c r="F1268" s="92" t="s">
        <v>3356</v>
      </c>
      <c r="G1268" s="91">
        <v>4811</v>
      </c>
    </row>
    <row r="1269" spans="1:7" s="91" customFormat="1" x14ac:dyDescent="0.15">
      <c r="A1269" s="91">
        <v>4812</v>
      </c>
      <c r="B1269" s="92" t="s">
        <v>3358</v>
      </c>
      <c r="D1269" s="93" t="s">
        <v>3359</v>
      </c>
      <c r="F1269" s="92" t="s">
        <v>3358</v>
      </c>
      <c r="G1269" s="91">
        <v>4812</v>
      </c>
    </row>
    <row r="1270" spans="1:7" s="91" customFormat="1" x14ac:dyDescent="0.15">
      <c r="A1270" s="91">
        <v>4813</v>
      </c>
      <c r="B1270" s="92" t="s">
        <v>3360</v>
      </c>
      <c r="D1270" s="93" t="s">
        <v>3361</v>
      </c>
      <c r="F1270" s="92" t="s">
        <v>3360</v>
      </c>
      <c r="G1270" s="91">
        <v>4813</v>
      </c>
    </row>
    <row r="1271" spans="1:7" s="91" customFormat="1" x14ac:dyDescent="0.15">
      <c r="A1271" s="91">
        <v>4821</v>
      </c>
      <c r="B1271" s="92" t="s">
        <v>3362</v>
      </c>
      <c r="D1271" s="93" t="s">
        <v>3363</v>
      </c>
      <c r="F1271" s="92" t="s">
        <v>3362</v>
      </c>
      <c r="G1271" s="91">
        <v>4821</v>
      </c>
    </row>
    <row r="1272" spans="1:7" s="91" customFormat="1" x14ac:dyDescent="0.15">
      <c r="A1272" s="91">
        <v>4822</v>
      </c>
      <c r="B1272" s="92" t="s">
        <v>3364</v>
      </c>
      <c r="D1272" s="93" t="s">
        <v>3365</v>
      </c>
      <c r="F1272" s="92" t="s">
        <v>3364</v>
      </c>
      <c r="G1272" s="91">
        <v>4822</v>
      </c>
    </row>
    <row r="1273" spans="1:7" s="91" customFormat="1" x14ac:dyDescent="0.15">
      <c r="A1273" s="91">
        <v>4823</v>
      </c>
      <c r="B1273" s="92" t="s">
        <v>3366</v>
      </c>
      <c r="D1273" s="93" t="s">
        <v>3367</v>
      </c>
      <c r="F1273" s="92" t="s">
        <v>3366</v>
      </c>
      <c r="G1273" s="91">
        <v>4823</v>
      </c>
    </row>
    <row r="1274" spans="1:7" s="91" customFormat="1" x14ac:dyDescent="0.15">
      <c r="A1274" s="91">
        <v>4824</v>
      </c>
      <c r="B1274" s="92" t="s">
        <v>3368</v>
      </c>
      <c r="D1274" s="93" t="s">
        <v>3369</v>
      </c>
      <c r="F1274" s="92" t="s">
        <v>3368</v>
      </c>
      <c r="G1274" s="91">
        <v>4824</v>
      </c>
    </row>
    <row r="1275" spans="1:7" s="91" customFormat="1" x14ac:dyDescent="0.15">
      <c r="A1275" s="91">
        <v>4826</v>
      </c>
      <c r="B1275" s="92" t="s">
        <v>3370</v>
      </c>
      <c r="D1275" s="93" t="s">
        <v>3371</v>
      </c>
      <c r="F1275" s="92" t="s">
        <v>3370</v>
      </c>
      <c r="G1275" s="91">
        <v>4826</v>
      </c>
    </row>
    <row r="1276" spans="1:7" s="91" customFormat="1" x14ac:dyDescent="0.15">
      <c r="A1276" s="91">
        <v>4831</v>
      </c>
      <c r="B1276" s="92" t="s">
        <v>3372</v>
      </c>
      <c r="D1276" s="93" t="s">
        <v>3373</v>
      </c>
      <c r="F1276" s="92" t="s">
        <v>3372</v>
      </c>
      <c r="G1276" s="91">
        <v>4831</v>
      </c>
    </row>
    <row r="1277" spans="1:7" s="91" customFormat="1" x14ac:dyDescent="0.15">
      <c r="A1277" s="91">
        <v>4832</v>
      </c>
      <c r="B1277" s="92" t="s">
        <v>3374</v>
      </c>
      <c r="D1277" s="93" t="s">
        <v>3375</v>
      </c>
      <c r="F1277" s="92" t="s">
        <v>3374</v>
      </c>
      <c r="G1277" s="91">
        <v>4832</v>
      </c>
    </row>
    <row r="1278" spans="1:7" s="91" customFormat="1" x14ac:dyDescent="0.15">
      <c r="A1278" s="91">
        <v>4833</v>
      </c>
      <c r="B1278" s="92" t="s">
        <v>3376</v>
      </c>
      <c r="D1278" s="93" t="s">
        <v>3377</v>
      </c>
      <c r="F1278" s="92" t="s">
        <v>3376</v>
      </c>
      <c r="G1278" s="91">
        <v>4833</v>
      </c>
    </row>
    <row r="1279" spans="1:7" s="91" customFormat="1" x14ac:dyDescent="0.15">
      <c r="A1279" s="91">
        <v>4834</v>
      </c>
      <c r="B1279" s="92" t="s">
        <v>3378</v>
      </c>
      <c r="D1279" s="93" t="s">
        <v>3379</v>
      </c>
      <c r="F1279" s="92" t="s">
        <v>3378</v>
      </c>
      <c r="G1279" s="91">
        <v>4834</v>
      </c>
    </row>
    <row r="1280" spans="1:7" s="91" customFormat="1" x14ac:dyDescent="0.15">
      <c r="A1280" s="91">
        <v>4835</v>
      </c>
      <c r="B1280" s="92" t="s">
        <v>3380</v>
      </c>
      <c r="D1280" s="93" t="s">
        <v>3381</v>
      </c>
      <c r="F1280" s="92" t="s">
        <v>3380</v>
      </c>
      <c r="G1280" s="91">
        <v>4835</v>
      </c>
    </row>
    <row r="1281" spans="1:7" s="91" customFormat="1" x14ac:dyDescent="0.15">
      <c r="A1281" s="91">
        <v>4836</v>
      </c>
      <c r="B1281" s="92" t="s">
        <v>3382</v>
      </c>
      <c r="D1281" s="93" t="s">
        <v>3383</v>
      </c>
      <c r="F1281" s="92" t="s">
        <v>3382</v>
      </c>
      <c r="G1281" s="91">
        <v>4836</v>
      </c>
    </row>
    <row r="1282" spans="1:7" s="91" customFormat="1" x14ac:dyDescent="0.15">
      <c r="A1282" s="91">
        <v>4841</v>
      </c>
      <c r="B1282" s="92" t="s">
        <v>3384</v>
      </c>
      <c r="D1282" s="93" t="s">
        <v>3385</v>
      </c>
      <c r="F1282" s="92" t="s">
        <v>3384</v>
      </c>
      <c r="G1282" s="91">
        <v>4841</v>
      </c>
    </row>
    <row r="1283" spans="1:7" s="91" customFormat="1" x14ac:dyDescent="0.15">
      <c r="A1283" s="91">
        <v>4842</v>
      </c>
      <c r="B1283" s="92" t="s">
        <v>3386</v>
      </c>
      <c r="D1283" s="93" t="s">
        <v>3387</v>
      </c>
      <c r="F1283" s="92" t="s">
        <v>3386</v>
      </c>
      <c r="G1283" s="91">
        <v>4842</v>
      </c>
    </row>
    <row r="1284" spans="1:7" s="91" customFormat="1" x14ac:dyDescent="0.15">
      <c r="A1284" s="91">
        <v>4843</v>
      </c>
      <c r="B1284" s="92" t="s">
        <v>3388</v>
      </c>
      <c r="D1284" s="93" t="s">
        <v>3389</v>
      </c>
      <c r="F1284" s="92" t="s">
        <v>3388</v>
      </c>
      <c r="G1284" s="91">
        <v>4843</v>
      </c>
    </row>
    <row r="1285" spans="1:7" s="91" customFormat="1" x14ac:dyDescent="0.15">
      <c r="A1285" s="91">
        <v>4844</v>
      </c>
      <c r="B1285" s="92" t="s">
        <v>3390</v>
      </c>
      <c r="D1285" s="93" t="s">
        <v>3391</v>
      </c>
      <c r="F1285" s="92" t="s">
        <v>3390</v>
      </c>
      <c r="G1285" s="91">
        <v>4844</v>
      </c>
    </row>
    <row r="1286" spans="1:7" s="91" customFormat="1" x14ac:dyDescent="0.15">
      <c r="A1286" s="91">
        <v>4845</v>
      </c>
      <c r="B1286" s="92" t="s">
        <v>3392</v>
      </c>
      <c r="D1286" s="93" t="s">
        <v>3393</v>
      </c>
      <c r="F1286" s="92" t="s">
        <v>3392</v>
      </c>
      <c r="G1286" s="91">
        <v>4845</v>
      </c>
    </row>
    <row r="1287" spans="1:7" s="91" customFormat="1" x14ac:dyDescent="0.15">
      <c r="A1287" s="91">
        <v>4900</v>
      </c>
      <c r="B1287" s="92" t="s">
        <v>3394</v>
      </c>
      <c r="D1287" s="93" t="s">
        <v>3395</v>
      </c>
      <c r="F1287" s="92" t="s">
        <v>3394</v>
      </c>
      <c r="G1287" s="91">
        <v>4900</v>
      </c>
    </row>
    <row r="1288" spans="1:7" s="91" customFormat="1" x14ac:dyDescent="0.15">
      <c r="A1288" s="91">
        <v>4911</v>
      </c>
      <c r="B1288" s="92" t="s">
        <v>3396</v>
      </c>
      <c r="D1288" s="93" t="s">
        <v>3397</v>
      </c>
      <c r="F1288" s="92" t="s">
        <v>3396</v>
      </c>
      <c r="G1288" s="91">
        <v>4911</v>
      </c>
    </row>
    <row r="1289" spans="1:7" s="91" customFormat="1" x14ac:dyDescent="0.15">
      <c r="A1289" s="91">
        <v>4912</v>
      </c>
      <c r="B1289" s="92" t="s">
        <v>3398</v>
      </c>
      <c r="D1289" s="93" t="s">
        <v>3399</v>
      </c>
      <c r="F1289" s="92" t="s">
        <v>3398</v>
      </c>
      <c r="G1289" s="91">
        <v>4912</v>
      </c>
    </row>
    <row r="1290" spans="1:7" s="91" customFormat="1" x14ac:dyDescent="0.15">
      <c r="A1290" s="91">
        <v>4913</v>
      </c>
      <c r="B1290" s="92" t="s">
        <v>3400</v>
      </c>
      <c r="D1290" s="93" t="s">
        <v>3401</v>
      </c>
      <c r="F1290" s="92" t="s">
        <v>3400</v>
      </c>
      <c r="G1290" s="91">
        <v>4913</v>
      </c>
    </row>
    <row r="1291" spans="1:7" s="91" customFormat="1" x14ac:dyDescent="0.15">
      <c r="A1291" s="91">
        <v>4914</v>
      </c>
      <c r="B1291" s="92" t="s">
        <v>3402</v>
      </c>
      <c r="D1291" s="93" t="s">
        <v>3403</v>
      </c>
      <c r="F1291" s="92" t="s">
        <v>3402</v>
      </c>
      <c r="G1291" s="91">
        <v>4914</v>
      </c>
    </row>
    <row r="1292" spans="1:7" s="91" customFormat="1" x14ac:dyDescent="0.15">
      <c r="A1292" s="91">
        <v>4921</v>
      </c>
      <c r="B1292" s="92" t="s">
        <v>3404</v>
      </c>
      <c r="D1292" s="93" t="s">
        <v>3405</v>
      </c>
      <c r="F1292" s="92" t="s">
        <v>3404</v>
      </c>
      <c r="G1292" s="91">
        <v>4921</v>
      </c>
    </row>
    <row r="1293" spans="1:7" s="91" customFormat="1" x14ac:dyDescent="0.15">
      <c r="A1293" s="91">
        <v>4921</v>
      </c>
      <c r="B1293" s="92" t="s">
        <v>3406</v>
      </c>
      <c r="D1293" s="93" t="s">
        <v>3407</v>
      </c>
      <c r="F1293" s="92" t="s">
        <v>3406</v>
      </c>
      <c r="G1293" s="91">
        <v>4921</v>
      </c>
    </row>
    <row r="1294" spans="1:7" s="91" customFormat="1" x14ac:dyDescent="0.15">
      <c r="A1294" s="91">
        <v>4922</v>
      </c>
      <c r="B1294" s="92" t="s">
        <v>3408</v>
      </c>
      <c r="D1294" s="93" t="s">
        <v>3409</v>
      </c>
      <c r="F1294" s="92" t="s">
        <v>3408</v>
      </c>
      <c r="G1294" s="91">
        <v>4922</v>
      </c>
    </row>
    <row r="1295" spans="1:7" s="91" customFormat="1" x14ac:dyDescent="0.15">
      <c r="A1295" s="91">
        <v>4931</v>
      </c>
      <c r="B1295" s="92" t="s">
        <v>3410</v>
      </c>
      <c r="D1295" s="93" t="s">
        <v>3411</v>
      </c>
      <c r="F1295" s="92" t="s">
        <v>3410</v>
      </c>
      <c r="G1295" s="91">
        <v>4931</v>
      </c>
    </row>
    <row r="1296" spans="1:7" s="91" customFormat="1" x14ac:dyDescent="0.15">
      <c r="A1296" s="91">
        <v>4932</v>
      </c>
      <c r="B1296" s="92" t="s">
        <v>3412</v>
      </c>
      <c r="D1296" s="93" t="s">
        <v>3413</v>
      </c>
      <c r="F1296" s="92" t="s">
        <v>3412</v>
      </c>
      <c r="G1296" s="91">
        <v>4932</v>
      </c>
    </row>
    <row r="1297" spans="1:7" s="91" customFormat="1" x14ac:dyDescent="0.15">
      <c r="A1297" s="91">
        <v>4933</v>
      </c>
      <c r="B1297" s="92" t="s">
        <v>3414</v>
      </c>
      <c r="D1297" s="93" t="s">
        <v>3415</v>
      </c>
      <c r="F1297" s="92" t="s">
        <v>3414</v>
      </c>
      <c r="G1297" s="91">
        <v>4933</v>
      </c>
    </row>
    <row r="1298" spans="1:7" s="91" customFormat="1" x14ac:dyDescent="0.15">
      <c r="A1298" s="91">
        <v>4934</v>
      </c>
      <c r="B1298" s="92" t="s">
        <v>3416</v>
      </c>
      <c r="D1298" s="93" t="s">
        <v>3417</v>
      </c>
      <c r="F1298" s="92" t="s">
        <v>3416</v>
      </c>
      <c r="G1298" s="91">
        <v>4934</v>
      </c>
    </row>
    <row r="1299" spans="1:7" s="91" customFormat="1" x14ac:dyDescent="0.15">
      <c r="A1299" s="91">
        <v>4935</v>
      </c>
      <c r="B1299" s="92" t="s">
        <v>3418</v>
      </c>
      <c r="D1299" s="93" t="s">
        <v>3419</v>
      </c>
      <c r="F1299" s="92" t="s">
        <v>3418</v>
      </c>
      <c r="G1299" s="91">
        <v>4935</v>
      </c>
    </row>
    <row r="1300" spans="1:7" s="91" customFormat="1" x14ac:dyDescent="0.15">
      <c r="A1300" s="91">
        <v>4936</v>
      </c>
      <c r="B1300" s="92" t="s">
        <v>3420</v>
      </c>
      <c r="D1300" s="93" t="s">
        <v>3421</v>
      </c>
      <c r="F1300" s="92" t="s">
        <v>3420</v>
      </c>
      <c r="G1300" s="91">
        <v>4936</v>
      </c>
    </row>
    <row r="1301" spans="1:7" s="91" customFormat="1" x14ac:dyDescent="0.15">
      <c r="A1301" s="91">
        <v>4937</v>
      </c>
      <c r="B1301" s="92" t="s">
        <v>3422</v>
      </c>
      <c r="D1301" s="93" t="s">
        <v>3423</v>
      </c>
      <c r="F1301" s="92" t="s">
        <v>3422</v>
      </c>
      <c r="G1301" s="91">
        <v>4937</v>
      </c>
    </row>
    <row r="1302" spans="1:7" s="91" customFormat="1" x14ac:dyDescent="0.15">
      <c r="A1302" s="91">
        <v>4941</v>
      </c>
      <c r="B1302" s="92" t="s">
        <v>3424</v>
      </c>
      <c r="D1302" s="93" t="s">
        <v>3425</v>
      </c>
      <c r="F1302" s="92" t="s">
        <v>3424</v>
      </c>
      <c r="G1302" s="91">
        <v>4941</v>
      </c>
    </row>
    <row r="1303" spans="1:7" s="91" customFormat="1" x14ac:dyDescent="0.15">
      <c r="A1303" s="91">
        <v>4942</v>
      </c>
      <c r="B1303" s="92" t="s">
        <v>3426</v>
      </c>
      <c r="D1303" s="93" t="s">
        <v>3427</v>
      </c>
      <c r="F1303" s="92" t="s">
        <v>3426</v>
      </c>
      <c r="G1303" s="91">
        <v>4942</v>
      </c>
    </row>
    <row r="1304" spans="1:7" s="91" customFormat="1" x14ac:dyDescent="0.15">
      <c r="A1304" s="91">
        <v>4942</v>
      </c>
      <c r="B1304" s="92" t="s">
        <v>3428</v>
      </c>
      <c r="D1304" s="93" t="s">
        <v>3429</v>
      </c>
      <c r="F1304" s="92" t="s">
        <v>3428</v>
      </c>
      <c r="G1304" s="91">
        <v>4942</v>
      </c>
    </row>
    <row r="1305" spans="1:7" s="91" customFormat="1" x14ac:dyDescent="0.15">
      <c r="A1305" s="91">
        <v>4943</v>
      </c>
      <c r="B1305" s="92" t="s">
        <v>3430</v>
      </c>
      <c r="D1305" s="93" t="s">
        <v>3431</v>
      </c>
      <c r="F1305" s="92" t="s">
        <v>3430</v>
      </c>
      <c r="G1305" s="91">
        <v>4943</v>
      </c>
    </row>
    <row r="1306" spans="1:7" s="91" customFormat="1" x14ac:dyDescent="0.15">
      <c r="A1306" s="91">
        <v>4944</v>
      </c>
      <c r="B1306" s="92" t="s">
        <v>3432</v>
      </c>
      <c r="D1306" s="93" t="s">
        <v>3433</v>
      </c>
      <c r="F1306" s="92" t="s">
        <v>3432</v>
      </c>
      <c r="G1306" s="91">
        <v>4944</v>
      </c>
    </row>
    <row r="1307" spans="1:7" s="91" customFormat="1" x14ac:dyDescent="0.15">
      <c r="A1307" s="91">
        <v>4945</v>
      </c>
      <c r="B1307" s="92" t="s">
        <v>3434</v>
      </c>
      <c r="D1307" s="93" t="s">
        <v>3435</v>
      </c>
      <c r="F1307" s="92" t="s">
        <v>3434</v>
      </c>
      <c r="G1307" s="91">
        <v>4945</v>
      </c>
    </row>
    <row r="1308" spans="1:7" s="91" customFormat="1" x14ac:dyDescent="0.15">
      <c r="A1308" s="91">
        <v>4946</v>
      </c>
      <c r="B1308" s="92" t="s">
        <v>3436</v>
      </c>
      <c r="D1308" s="93" t="s">
        <v>3437</v>
      </c>
      <c r="F1308" s="92" t="s">
        <v>3436</v>
      </c>
      <c r="G1308" s="91">
        <v>4946</v>
      </c>
    </row>
    <row r="1309" spans="1:7" s="91" customFormat="1" x14ac:dyDescent="0.15">
      <c r="A1309" s="91">
        <v>4947</v>
      </c>
      <c r="B1309" s="92" t="s">
        <v>3438</v>
      </c>
      <c r="D1309" s="93" t="s">
        <v>3439</v>
      </c>
      <c r="F1309" s="92" t="s">
        <v>3438</v>
      </c>
      <c r="G1309" s="91">
        <v>4947</v>
      </c>
    </row>
    <row r="1310" spans="1:7" s="91" customFormat="1" x14ac:dyDescent="0.15">
      <c r="A1310" s="91">
        <v>4948</v>
      </c>
      <c r="B1310" s="92" t="s">
        <v>3440</v>
      </c>
      <c r="D1310" s="93" t="s">
        <v>3441</v>
      </c>
      <c r="F1310" s="92" t="s">
        <v>3440</v>
      </c>
      <c r="G1310" s="91">
        <v>4948</v>
      </c>
    </row>
    <row r="1311" spans="1:7" s="91" customFormat="1" x14ac:dyDescent="0.15">
      <c r="A1311" s="91">
        <v>4951</v>
      </c>
      <c r="B1311" s="92" t="s">
        <v>3442</v>
      </c>
      <c r="D1311" s="93" t="s">
        <v>3443</v>
      </c>
      <c r="F1311" s="92" t="s">
        <v>3442</v>
      </c>
      <c r="G1311" s="91">
        <v>4951</v>
      </c>
    </row>
    <row r="1312" spans="1:7" s="91" customFormat="1" x14ac:dyDescent="0.15">
      <c r="A1312" s="91">
        <v>4952</v>
      </c>
      <c r="B1312" s="92" t="s">
        <v>3444</v>
      </c>
      <c r="D1312" s="93" t="s">
        <v>3445</v>
      </c>
      <c r="F1312" s="92" t="s">
        <v>3444</v>
      </c>
      <c r="G1312" s="91">
        <v>4952</v>
      </c>
    </row>
    <row r="1313" spans="1:7" s="91" customFormat="1" x14ac:dyDescent="0.15">
      <c r="A1313" s="91">
        <v>4953</v>
      </c>
      <c r="B1313" s="92" t="s">
        <v>3446</v>
      </c>
      <c r="D1313" s="93" t="s">
        <v>3447</v>
      </c>
      <c r="F1313" s="92" t="s">
        <v>3446</v>
      </c>
      <c r="G1313" s="91">
        <v>4953</v>
      </c>
    </row>
    <row r="1314" spans="1:7" s="91" customFormat="1" x14ac:dyDescent="0.15">
      <c r="A1314" s="91">
        <v>4954</v>
      </c>
      <c r="B1314" s="92" t="s">
        <v>3448</v>
      </c>
      <c r="D1314" s="93" t="s">
        <v>3449</v>
      </c>
      <c r="F1314" s="92" t="s">
        <v>3448</v>
      </c>
      <c r="G1314" s="91">
        <v>4954</v>
      </c>
    </row>
    <row r="1315" spans="1:7" s="91" customFormat="1" x14ac:dyDescent="0.15">
      <c r="A1315" s="91">
        <v>4955</v>
      </c>
      <c r="B1315" s="92" t="s">
        <v>3450</v>
      </c>
      <c r="D1315" s="93" t="s">
        <v>3451</v>
      </c>
      <c r="F1315" s="92" t="s">
        <v>3450</v>
      </c>
      <c r="G1315" s="91">
        <v>4955</v>
      </c>
    </row>
    <row r="1316" spans="1:7" s="91" customFormat="1" x14ac:dyDescent="0.15">
      <c r="A1316" s="91">
        <v>4956</v>
      </c>
      <c r="B1316" s="92" t="s">
        <v>3452</v>
      </c>
      <c r="D1316" s="93" t="s">
        <v>3453</v>
      </c>
      <c r="F1316" s="92" t="s">
        <v>3452</v>
      </c>
      <c r="G1316" s="91">
        <v>4956</v>
      </c>
    </row>
    <row r="1317" spans="1:7" s="91" customFormat="1" x14ac:dyDescent="0.15">
      <c r="A1317" s="91">
        <v>4961</v>
      </c>
      <c r="B1317" s="92" t="s">
        <v>3454</v>
      </c>
      <c r="D1317" s="93" t="s">
        <v>3455</v>
      </c>
      <c r="F1317" s="92" t="s">
        <v>3454</v>
      </c>
      <c r="G1317" s="91">
        <v>4961</v>
      </c>
    </row>
    <row r="1318" spans="1:7" s="91" customFormat="1" x14ac:dyDescent="0.15">
      <c r="A1318" s="91">
        <v>4962</v>
      </c>
      <c r="B1318" s="92" t="s">
        <v>3456</v>
      </c>
      <c r="D1318" s="93" t="s">
        <v>3457</v>
      </c>
      <c r="F1318" s="92" t="s">
        <v>3456</v>
      </c>
      <c r="G1318" s="91">
        <v>4962</v>
      </c>
    </row>
    <row r="1319" spans="1:7" s="91" customFormat="1" x14ac:dyDescent="0.15">
      <c r="A1319" s="91">
        <v>4963</v>
      </c>
      <c r="B1319" s="92" t="s">
        <v>3458</v>
      </c>
      <c r="D1319" s="93" t="s">
        <v>3459</v>
      </c>
      <c r="F1319" s="92" t="s">
        <v>3458</v>
      </c>
      <c r="G1319" s="91">
        <v>4963</v>
      </c>
    </row>
    <row r="1320" spans="1:7" s="91" customFormat="1" x14ac:dyDescent="0.15">
      <c r="A1320" s="91">
        <v>4964</v>
      </c>
      <c r="B1320" s="92" t="s">
        <v>3460</v>
      </c>
      <c r="D1320" s="93" t="s">
        <v>3461</v>
      </c>
      <c r="F1320" s="92" t="s">
        <v>3460</v>
      </c>
      <c r="G1320" s="91">
        <v>4964</v>
      </c>
    </row>
    <row r="1321" spans="1:7" s="91" customFormat="1" x14ac:dyDescent="0.15">
      <c r="A1321" s="91">
        <v>4965</v>
      </c>
      <c r="B1321" s="92" t="s">
        <v>3462</v>
      </c>
      <c r="D1321" s="93" t="s">
        <v>3463</v>
      </c>
      <c r="F1321" s="92" t="s">
        <v>3462</v>
      </c>
      <c r="G1321" s="91">
        <v>4965</v>
      </c>
    </row>
    <row r="1322" spans="1:7" s="91" customFormat="1" x14ac:dyDescent="0.15">
      <c r="A1322" s="91">
        <v>4966</v>
      </c>
      <c r="B1322" s="92" t="s">
        <v>3464</v>
      </c>
      <c r="D1322" s="93" t="s">
        <v>3465</v>
      </c>
      <c r="F1322" s="92" t="s">
        <v>3464</v>
      </c>
      <c r="G1322" s="91">
        <v>4966</v>
      </c>
    </row>
    <row r="1323" spans="1:7" s="91" customFormat="1" x14ac:dyDescent="0.15">
      <c r="A1323" s="91">
        <v>4967</v>
      </c>
      <c r="B1323" s="92" t="s">
        <v>3466</v>
      </c>
      <c r="D1323" s="93" t="s">
        <v>3467</v>
      </c>
      <c r="F1323" s="92" t="s">
        <v>3466</v>
      </c>
      <c r="G1323" s="91">
        <v>4967</v>
      </c>
    </row>
    <row r="1324" spans="1:7" s="91" customFormat="1" x14ac:dyDescent="0.15">
      <c r="A1324" s="91">
        <v>4968</v>
      </c>
      <c r="B1324" s="92" t="s">
        <v>3468</v>
      </c>
      <c r="D1324" s="93" t="s">
        <v>3469</v>
      </c>
      <c r="F1324" s="92" t="s">
        <v>3468</v>
      </c>
      <c r="G1324" s="91">
        <v>4968</v>
      </c>
    </row>
    <row r="1325" spans="1:7" s="91" customFormat="1" x14ac:dyDescent="0.15">
      <c r="A1325" s="91">
        <v>4969</v>
      </c>
      <c r="B1325" s="92" t="s">
        <v>3470</v>
      </c>
      <c r="D1325" s="93" t="s">
        <v>3471</v>
      </c>
      <c r="F1325" s="92" t="s">
        <v>3470</v>
      </c>
      <c r="G1325" s="91">
        <v>4969</v>
      </c>
    </row>
    <row r="1326" spans="1:7" s="91" customFormat="1" x14ac:dyDescent="0.15">
      <c r="A1326" s="91">
        <v>4971</v>
      </c>
      <c r="B1326" s="92" t="s">
        <v>3472</v>
      </c>
      <c r="D1326" s="93" t="s">
        <v>3473</v>
      </c>
      <c r="F1326" s="92" t="s">
        <v>3472</v>
      </c>
      <c r="G1326" s="91">
        <v>4971</v>
      </c>
    </row>
    <row r="1327" spans="1:7" s="91" customFormat="1" x14ac:dyDescent="0.15">
      <c r="A1327" s="91">
        <v>4972</v>
      </c>
      <c r="B1327" s="92" t="s">
        <v>3474</v>
      </c>
      <c r="D1327" s="93" t="s">
        <v>3475</v>
      </c>
      <c r="F1327" s="92" t="s">
        <v>3474</v>
      </c>
      <c r="G1327" s="91">
        <v>4972</v>
      </c>
    </row>
    <row r="1328" spans="1:7" s="91" customFormat="1" x14ac:dyDescent="0.15">
      <c r="A1328" s="91">
        <v>4973</v>
      </c>
      <c r="B1328" s="92" t="s">
        <v>3476</v>
      </c>
      <c r="D1328" s="93" t="s">
        <v>3477</v>
      </c>
      <c r="F1328" s="92" t="s">
        <v>3476</v>
      </c>
      <c r="G1328" s="91">
        <v>4973</v>
      </c>
    </row>
    <row r="1329" spans="1:7" s="91" customFormat="1" x14ac:dyDescent="0.15">
      <c r="A1329" s="91">
        <v>4974</v>
      </c>
      <c r="B1329" s="92" t="s">
        <v>3478</v>
      </c>
      <c r="D1329" s="93" t="s">
        <v>3479</v>
      </c>
      <c r="F1329" s="92" t="s">
        <v>3478</v>
      </c>
      <c r="G1329" s="91">
        <v>4974</v>
      </c>
    </row>
    <row r="1330" spans="1:7" s="91" customFormat="1" x14ac:dyDescent="0.15">
      <c r="A1330" s="91">
        <v>4975</v>
      </c>
      <c r="B1330" s="92" t="s">
        <v>3480</v>
      </c>
      <c r="D1330" s="93" t="s">
        <v>3481</v>
      </c>
      <c r="F1330" s="92" t="s">
        <v>3480</v>
      </c>
      <c r="G1330" s="91">
        <v>4975</v>
      </c>
    </row>
    <row r="1331" spans="1:7" s="91" customFormat="1" x14ac:dyDescent="0.15">
      <c r="A1331" s="91">
        <v>4976</v>
      </c>
      <c r="B1331" s="92" t="s">
        <v>3482</v>
      </c>
      <c r="D1331" s="93" t="s">
        <v>3483</v>
      </c>
      <c r="F1331" s="92" t="s">
        <v>3482</v>
      </c>
      <c r="G1331" s="91">
        <v>4976</v>
      </c>
    </row>
    <row r="1332" spans="1:7" s="91" customFormat="1" x14ac:dyDescent="0.15">
      <c r="A1332" s="91">
        <v>4977</v>
      </c>
      <c r="B1332" s="92" t="s">
        <v>3484</v>
      </c>
      <c r="D1332" s="93" t="s">
        <v>3485</v>
      </c>
      <c r="F1332" s="92" t="s">
        <v>3484</v>
      </c>
      <c r="G1332" s="91">
        <v>4977</v>
      </c>
    </row>
    <row r="1333" spans="1:7" s="91" customFormat="1" x14ac:dyDescent="0.15">
      <c r="A1333" s="91">
        <v>4977</v>
      </c>
      <c r="B1333" s="92" t="s">
        <v>3486</v>
      </c>
      <c r="D1333" s="93" t="s">
        <v>3487</v>
      </c>
      <c r="F1333" s="92" t="s">
        <v>3486</v>
      </c>
      <c r="G1333" s="91">
        <v>4977</v>
      </c>
    </row>
    <row r="1334" spans="1:7" s="91" customFormat="1" x14ac:dyDescent="0.15">
      <c r="A1334" s="91">
        <v>5000</v>
      </c>
      <c r="B1334" s="92" t="s">
        <v>3488</v>
      </c>
      <c r="D1334" s="93" t="s">
        <v>3489</v>
      </c>
      <c r="F1334" s="92" t="s">
        <v>3488</v>
      </c>
      <c r="G1334" s="91">
        <v>5000</v>
      </c>
    </row>
    <row r="1335" spans="1:7" s="91" customFormat="1" x14ac:dyDescent="0.15">
      <c r="A1335" s="91">
        <v>5008</v>
      </c>
      <c r="B1335" s="92" t="s">
        <v>3488</v>
      </c>
      <c r="C1335" s="91" t="s">
        <v>3490</v>
      </c>
      <c r="D1335" s="93" t="s">
        <v>3489</v>
      </c>
      <c r="F1335" s="92" t="s">
        <v>3488</v>
      </c>
      <c r="G1335" s="91">
        <v>5008</v>
      </c>
    </row>
    <row r="1336" spans="1:7" s="91" customFormat="1" x14ac:dyDescent="0.15">
      <c r="A1336" s="91">
        <v>5051</v>
      </c>
      <c r="B1336" s="92" t="s">
        <v>3491</v>
      </c>
      <c r="D1336" s="93" t="s">
        <v>3492</v>
      </c>
      <c r="F1336" s="92" t="s">
        <v>3491</v>
      </c>
      <c r="G1336" s="91">
        <v>5051</v>
      </c>
    </row>
    <row r="1337" spans="1:7" s="91" customFormat="1" x14ac:dyDescent="0.15">
      <c r="A1337" s="91">
        <v>5052</v>
      </c>
      <c r="B1337" s="92" t="s">
        <v>3493</v>
      </c>
      <c r="D1337" s="93" t="s">
        <v>3494</v>
      </c>
      <c r="F1337" s="92" t="s">
        <v>3493</v>
      </c>
      <c r="G1337" s="91">
        <v>5052</v>
      </c>
    </row>
    <row r="1338" spans="1:7" s="91" customFormat="1" x14ac:dyDescent="0.15">
      <c r="A1338" s="91">
        <v>5053</v>
      </c>
      <c r="B1338" s="92" t="s">
        <v>3495</v>
      </c>
      <c r="D1338" s="93" t="s">
        <v>3496</v>
      </c>
      <c r="F1338" s="92" t="s">
        <v>3495</v>
      </c>
      <c r="G1338" s="91">
        <v>5053</v>
      </c>
    </row>
    <row r="1339" spans="1:7" s="91" customFormat="1" x14ac:dyDescent="0.15">
      <c r="A1339" s="91">
        <v>5054</v>
      </c>
      <c r="B1339" s="92" t="s">
        <v>3497</v>
      </c>
      <c r="D1339" s="93" t="s">
        <v>3498</v>
      </c>
      <c r="F1339" s="92" t="s">
        <v>3497</v>
      </c>
      <c r="G1339" s="91">
        <v>5054</v>
      </c>
    </row>
    <row r="1340" spans="1:7" s="91" customFormat="1" x14ac:dyDescent="0.15">
      <c r="A1340" s="91">
        <v>5055</v>
      </c>
      <c r="B1340" s="92" t="s">
        <v>3499</v>
      </c>
      <c r="D1340" s="93" t="s">
        <v>3500</v>
      </c>
      <c r="F1340" s="92" t="s">
        <v>3499</v>
      </c>
      <c r="G1340" s="91">
        <v>5055</v>
      </c>
    </row>
    <row r="1341" spans="1:7" s="91" customFormat="1" x14ac:dyDescent="0.15">
      <c r="A1341" s="91">
        <v>5061</v>
      </c>
      <c r="B1341" s="92" t="s">
        <v>3501</v>
      </c>
      <c r="D1341" s="93" t="s">
        <v>3502</v>
      </c>
      <c r="F1341" s="92" t="s">
        <v>3501</v>
      </c>
      <c r="G1341" s="91">
        <v>5061</v>
      </c>
    </row>
    <row r="1342" spans="1:7" s="91" customFormat="1" x14ac:dyDescent="0.15">
      <c r="A1342" s="91">
        <v>5062</v>
      </c>
      <c r="B1342" s="92" t="s">
        <v>3503</v>
      </c>
      <c r="D1342" s="93" t="s">
        <v>3504</v>
      </c>
      <c r="F1342" s="92" t="s">
        <v>3503</v>
      </c>
      <c r="G1342" s="91">
        <v>5062</v>
      </c>
    </row>
    <row r="1343" spans="1:7" s="91" customFormat="1" x14ac:dyDescent="0.15">
      <c r="A1343" s="91">
        <v>5063</v>
      </c>
      <c r="B1343" s="92" t="s">
        <v>3505</v>
      </c>
      <c r="D1343" s="93" t="s">
        <v>3506</v>
      </c>
      <c r="F1343" s="92" t="s">
        <v>3505</v>
      </c>
      <c r="G1343" s="91">
        <v>5063</v>
      </c>
    </row>
    <row r="1344" spans="1:7" s="91" customFormat="1" x14ac:dyDescent="0.15">
      <c r="A1344" s="91">
        <v>5064</v>
      </c>
      <c r="B1344" s="92" t="s">
        <v>3507</v>
      </c>
      <c r="D1344" s="93" t="s">
        <v>3508</v>
      </c>
      <c r="F1344" s="92" t="s">
        <v>3507</v>
      </c>
      <c r="G1344" s="91">
        <v>5064</v>
      </c>
    </row>
    <row r="1345" spans="1:7" s="91" customFormat="1" x14ac:dyDescent="0.15">
      <c r="A1345" s="91">
        <v>5065</v>
      </c>
      <c r="B1345" s="92" t="s">
        <v>3509</v>
      </c>
      <c r="D1345" s="93" t="s">
        <v>3510</v>
      </c>
      <c r="F1345" s="92" t="s">
        <v>3509</v>
      </c>
      <c r="G1345" s="91">
        <v>5065</v>
      </c>
    </row>
    <row r="1346" spans="1:7" s="91" customFormat="1" x14ac:dyDescent="0.15">
      <c r="A1346" s="91">
        <v>5071</v>
      </c>
      <c r="B1346" s="92" t="s">
        <v>3511</v>
      </c>
      <c r="D1346" s="93" t="s">
        <v>3512</v>
      </c>
      <c r="F1346" s="92" t="s">
        <v>3511</v>
      </c>
      <c r="G1346" s="91">
        <v>5071</v>
      </c>
    </row>
    <row r="1347" spans="1:7" s="91" customFormat="1" x14ac:dyDescent="0.15">
      <c r="A1347" s="91">
        <v>5081</v>
      </c>
      <c r="B1347" s="92" t="s">
        <v>3513</v>
      </c>
      <c r="D1347" s="93" t="s">
        <v>3514</v>
      </c>
      <c r="F1347" s="92" t="s">
        <v>3513</v>
      </c>
      <c r="G1347" s="91">
        <v>5081</v>
      </c>
    </row>
    <row r="1348" spans="1:7" s="91" customFormat="1" x14ac:dyDescent="0.15">
      <c r="A1348" s="91">
        <v>5082</v>
      </c>
      <c r="B1348" s="92" t="s">
        <v>3515</v>
      </c>
      <c r="D1348" s="93" t="s">
        <v>3516</v>
      </c>
      <c r="F1348" s="92" t="s">
        <v>3515</v>
      </c>
      <c r="G1348" s="91">
        <v>5082</v>
      </c>
    </row>
    <row r="1349" spans="1:7" s="91" customFormat="1" x14ac:dyDescent="0.15">
      <c r="A1349" s="91">
        <v>5083</v>
      </c>
      <c r="B1349" s="92" t="s">
        <v>3517</v>
      </c>
      <c r="D1349" s="93" t="s">
        <v>3518</v>
      </c>
      <c r="F1349" s="92" t="s">
        <v>3517</v>
      </c>
      <c r="G1349" s="91">
        <v>5083</v>
      </c>
    </row>
    <row r="1350" spans="1:7" s="91" customFormat="1" x14ac:dyDescent="0.15">
      <c r="A1350" s="91">
        <v>5084</v>
      </c>
      <c r="B1350" s="92" t="s">
        <v>3519</v>
      </c>
      <c r="D1350" s="93" t="s">
        <v>3520</v>
      </c>
      <c r="F1350" s="92" t="s">
        <v>3519</v>
      </c>
      <c r="G1350" s="91">
        <v>5084</v>
      </c>
    </row>
    <row r="1351" spans="1:7" s="91" customFormat="1" x14ac:dyDescent="0.15">
      <c r="A1351" s="91">
        <v>5085</v>
      </c>
      <c r="B1351" s="92" t="s">
        <v>3521</v>
      </c>
      <c r="D1351" s="93" t="s">
        <v>3522</v>
      </c>
      <c r="F1351" s="92" t="s">
        <v>3521</v>
      </c>
      <c r="G1351" s="91">
        <v>5085</v>
      </c>
    </row>
    <row r="1352" spans="1:7" s="91" customFormat="1" x14ac:dyDescent="0.15">
      <c r="A1352" s="91">
        <v>5091</v>
      </c>
      <c r="B1352" s="92" t="s">
        <v>3523</v>
      </c>
      <c r="D1352" s="93" t="s">
        <v>3524</v>
      </c>
      <c r="F1352" s="92" t="s">
        <v>3523</v>
      </c>
      <c r="G1352" s="91">
        <v>5091</v>
      </c>
    </row>
    <row r="1353" spans="1:7" s="91" customFormat="1" x14ac:dyDescent="0.15">
      <c r="A1353" s="91">
        <v>5092</v>
      </c>
      <c r="B1353" s="92" t="s">
        <v>3525</v>
      </c>
      <c r="D1353" s="93" t="s">
        <v>3526</v>
      </c>
      <c r="F1353" s="92" t="s">
        <v>3525</v>
      </c>
      <c r="G1353" s="91">
        <v>5092</v>
      </c>
    </row>
    <row r="1354" spans="1:7" s="91" customFormat="1" x14ac:dyDescent="0.15">
      <c r="A1354" s="91">
        <v>5093</v>
      </c>
      <c r="B1354" s="92" t="s">
        <v>3527</v>
      </c>
      <c r="D1354" s="93" t="s">
        <v>3528</v>
      </c>
      <c r="F1354" s="92" t="s">
        <v>3527</v>
      </c>
      <c r="G1354" s="91">
        <v>5093</v>
      </c>
    </row>
    <row r="1355" spans="1:7" s="91" customFormat="1" x14ac:dyDescent="0.15">
      <c r="A1355" s="91">
        <v>5094</v>
      </c>
      <c r="B1355" s="92" t="s">
        <v>3529</v>
      </c>
      <c r="D1355" s="93" t="s">
        <v>3530</v>
      </c>
      <c r="F1355" s="92" t="s">
        <v>3529</v>
      </c>
      <c r="G1355" s="91">
        <v>5094</v>
      </c>
    </row>
    <row r="1356" spans="1:7" s="91" customFormat="1" x14ac:dyDescent="0.15">
      <c r="A1356" s="91">
        <v>5095</v>
      </c>
      <c r="B1356" s="92" t="s">
        <v>3525</v>
      </c>
      <c r="C1356" s="92" t="s">
        <v>3531</v>
      </c>
      <c r="D1356" s="93" t="s">
        <v>3526</v>
      </c>
      <c r="F1356" s="92" t="s">
        <v>3525</v>
      </c>
      <c r="G1356" s="91">
        <v>5095</v>
      </c>
    </row>
    <row r="1357" spans="1:7" s="91" customFormat="1" x14ac:dyDescent="0.15">
      <c r="A1357" s="91">
        <v>5100</v>
      </c>
      <c r="B1357" s="92" t="s">
        <v>3532</v>
      </c>
      <c r="D1357" s="93" t="s">
        <v>3533</v>
      </c>
      <c r="F1357" s="92" t="s">
        <v>3532</v>
      </c>
      <c r="G1357" s="91">
        <v>5100</v>
      </c>
    </row>
    <row r="1358" spans="1:7" s="91" customFormat="1" x14ac:dyDescent="0.15">
      <c r="A1358" s="91">
        <v>5111</v>
      </c>
      <c r="B1358" s="92" t="s">
        <v>3534</v>
      </c>
      <c r="D1358" s="93" t="s">
        <v>3535</v>
      </c>
      <c r="F1358" s="92" t="s">
        <v>3534</v>
      </c>
      <c r="G1358" s="91">
        <v>5111</v>
      </c>
    </row>
    <row r="1359" spans="1:7" s="91" customFormat="1" x14ac:dyDescent="0.15">
      <c r="A1359" s="91">
        <v>5121</v>
      </c>
      <c r="B1359" s="92" t="s">
        <v>3536</v>
      </c>
      <c r="D1359" s="93" t="s">
        <v>3537</v>
      </c>
      <c r="F1359" s="92" t="s">
        <v>3536</v>
      </c>
      <c r="G1359" s="91">
        <v>5121</v>
      </c>
    </row>
    <row r="1360" spans="1:7" s="91" customFormat="1" x14ac:dyDescent="0.15">
      <c r="A1360" s="91">
        <v>5122</v>
      </c>
      <c r="B1360" s="92" t="s">
        <v>3538</v>
      </c>
      <c r="D1360" s="93" t="s">
        <v>3539</v>
      </c>
      <c r="F1360" s="92" t="s">
        <v>3538</v>
      </c>
      <c r="G1360" s="91">
        <v>5122</v>
      </c>
    </row>
    <row r="1361" spans="1:7" s="91" customFormat="1" x14ac:dyDescent="0.15">
      <c r="A1361" s="91">
        <v>5123</v>
      </c>
      <c r="B1361" s="92" t="s">
        <v>3540</v>
      </c>
      <c r="D1361" s="93" t="s">
        <v>3541</v>
      </c>
      <c r="F1361" s="92" t="s">
        <v>3540</v>
      </c>
      <c r="G1361" s="91">
        <v>5123</v>
      </c>
    </row>
    <row r="1362" spans="1:7" s="91" customFormat="1" x14ac:dyDescent="0.15">
      <c r="A1362" s="91">
        <v>5124</v>
      </c>
      <c r="B1362" s="92" t="s">
        <v>3542</v>
      </c>
      <c r="D1362" s="93" t="s">
        <v>3543</v>
      </c>
      <c r="F1362" s="92" t="s">
        <v>3542</v>
      </c>
      <c r="G1362" s="91">
        <v>5124</v>
      </c>
    </row>
    <row r="1363" spans="1:7" s="91" customFormat="1" x14ac:dyDescent="0.15">
      <c r="A1363" s="91">
        <v>5125</v>
      </c>
      <c r="B1363" s="92" t="s">
        <v>3544</v>
      </c>
      <c r="D1363" s="93" t="s">
        <v>3545</v>
      </c>
      <c r="F1363" s="92" t="s">
        <v>3544</v>
      </c>
      <c r="G1363" s="91">
        <v>5125</v>
      </c>
    </row>
    <row r="1364" spans="1:7" s="91" customFormat="1" x14ac:dyDescent="0.15">
      <c r="A1364" s="91">
        <v>5126</v>
      </c>
      <c r="B1364" s="92" t="s">
        <v>3546</v>
      </c>
      <c r="D1364" s="93" t="s">
        <v>3547</v>
      </c>
      <c r="F1364" s="92" t="s">
        <v>3546</v>
      </c>
      <c r="G1364" s="91">
        <v>5126</v>
      </c>
    </row>
    <row r="1365" spans="1:7" s="91" customFormat="1" x14ac:dyDescent="0.15">
      <c r="A1365" s="91">
        <v>5130</v>
      </c>
      <c r="B1365" s="92" t="s">
        <v>3548</v>
      </c>
      <c r="D1365" s="93" t="s">
        <v>3549</v>
      </c>
      <c r="F1365" s="92" t="s">
        <v>3548</v>
      </c>
      <c r="G1365" s="91">
        <v>5130</v>
      </c>
    </row>
    <row r="1366" spans="1:7" s="91" customFormat="1" x14ac:dyDescent="0.15">
      <c r="A1366" s="91">
        <v>5135</v>
      </c>
      <c r="B1366" s="92" t="s">
        <v>3550</v>
      </c>
      <c r="D1366" s="93" t="s">
        <v>3551</v>
      </c>
      <c r="F1366" s="92" t="s">
        <v>3550</v>
      </c>
      <c r="G1366" s="91">
        <v>5135</v>
      </c>
    </row>
    <row r="1367" spans="1:7" s="91" customFormat="1" x14ac:dyDescent="0.15">
      <c r="A1367" s="91">
        <v>5136</v>
      </c>
      <c r="B1367" s="92" t="s">
        <v>3552</v>
      </c>
      <c r="D1367" s="93" t="s">
        <v>3553</v>
      </c>
      <c r="F1367" s="92" t="s">
        <v>3552</v>
      </c>
      <c r="G1367" s="91">
        <v>5136</v>
      </c>
    </row>
    <row r="1368" spans="1:7" s="91" customFormat="1" x14ac:dyDescent="0.15">
      <c r="A1368" s="91">
        <v>5137</v>
      </c>
      <c r="B1368" s="92" t="s">
        <v>3554</v>
      </c>
      <c r="D1368" s="93" t="s">
        <v>3555</v>
      </c>
      <c r="F1368" s="92" t="s">
        <v>3554</v>
      </c>
      <c r="G1368" s="91">
        <v>5137</v>
      </c>
    </row>
    <row r="1369" spans="1:7" s="91" customFormat="1" x14ac:dyDescent="0.15">
      <c r="A1369" s="91">
        <v>5141</v>
      </c>
      <c r="B1369" s="92" t="s">
        <v>3556</v>
      </c>
      <c r="D1369" s="93" t="s">
        <v>3557</v>
      </c>
      <c r="F1369" s="92" t="s">
        <v>3556</v>
      </c>
      <c r="G1369" s="91">
        <v>5141</v>
      </c>
    </row>
    <row r="1370" spans="1:7" s="91" customFormat="1" x14ac:dyDescent="0.15">
      <c r="A1370" s="91">
        <v>5142</v>
      </c>
      <c r="B1370" s="92" t="s">
        <v>3558</v>
      </c>
      <c r="D1370" s="93" t="s">
        <v>3559</v>
      </c>
      <c r="F1370" s="92" t="s">
        <v>3558</v>
      </c>
      <c r="G1370" s="91">
        <v>5142</v>
      </c>
    </row>
    <row r="1371" spans="1:7" s="91" customFormat="1" x14ac:dyDescent="0.15">
      <c r="A1371" s="91">
        <v>5143</v>
      </c>
      <c r="B1371" s="92" t="s">
        <v>3560</v>
      </c>
      <c r="D1371" s="93" t="s">
        <v>3561</v>
      </c>
      <c r="F1371" s="92" t="s">
        <v>3560</v>
      </c>
      <c r="G1371" s="91">
        <v>5143</v>
      </c>
    </row>
    <row r="1372" spans="1:7" s="91" customFormat="1" x14ac:dyDescent="0.15">
      <c r="A1372" s="91">
        <v>5144</v>
      </c>
      <c r="B1372" s="92" t="s">
        <v>3562</v>
      </c>
      <c r="D1372" s="93" t="s">
        <v>3563</v>
      </c>
      <c r="F1372" s="92" t="s">
        <v>3562</v>
      </c>
      <c r="G1372" s="91">
        <v>5144</v>
      </c>
    </row>
    <row r="1373" spans="1:7" s="91" customFormat="1" x14ac:dyDescent="0.15">
      <c r="A1373" s="91">
        <v>5152</v>
      </c>
      <c r="B1373" s="91" t="s">
        <v>3532</v>
      </c>
      <c r="C1373" s="91" t="s">
        <v>3564</v>
      </c>
      <c r="D1373" s="93" t="s">
        <v>3533</v>
      </c>
      <c r="F1373" s="91" t="s">
        <v>3532</v>
      </c>
      <c r="G1373" s="91">
        <v>5152</v>
      </c>
    </row>
    <row r="1374" spans="1:7" s="91" customFormat="1" x14ac:dyDescent="0.15">
      <c r="A1374" s="91">
        <v>5200</v>
      </c>
      <c r="B1374" s="92" t="s">
        <v>3565</v>
      </c>
      <c r="C1374" s="91" t="s">
        <v>971</v>
      </c>
      <c r="D1374" s="93" t="s">
        <v>3566</v>
      </c>
      <c r="F1374" s="92" t="s">
        <v>3565</v>
      </c>
      <c r="G1374" s="91">
        <v>5200</v>
      </c>
    </row>
    <row r="1375" spans="1:7" s="91" customFormat="1" x14ac:dyDescent="0.15">
      <c r="A1375" s="91">
        <v>5211</v>
      </c>
      <c r="B1375" s="92" t="s">
        <v>3567</v>
      </c>
      <c r="D1375" s="93" t="s">
        <v>3568</v>
      </c>
      <c r="F1375" s="92" t="s">
        <v>3567</v>
      </c>
      <c r="G1375" s="91">
        <v>5211</v>
      </c>
    </row>
    <row r="1376" spans="1:7" s="91" customFormat="1" x14ac:dyDescent="0.15">
      <c r="A1376" s="91">
        <v>5212</v>
      </c>
      <c r="B1376" s="91" t="s">
        <v>3565</v>
      </c>
      <c r="C1376" s="91" t="s">
        <v>3569</v>
      </c>
      <c r="D1376" s="93" t="s">
        <v>3566</v>
      </c>
      <c r="F1376" s="91" t="s">
        <v>3565</v>
      </c>
      <c r="G1376" s="91">
        <v>5212</v>
      </c>
    </row>
    <row r="1377" spans="1:7" s="91" customFormat="1" x14ac:dyDescent="0.15">
      <c r="A1377" s="91">
        <v>5213</v>
      </c>
      <c r="B1377" s="91" t="s">
        <v>3570</v>
      </c>
      <c r="C1377" s="91" t="s">
        <v>3571</v>
      </c>
      <c r="D1377" s="93" t="s">
        <v>3572</v>
      </c>
      <c r="F1377" s="91" t="s">
        <v>3570</v>
      </c>
      <c r="G1377" s="91">
        <v>5213</v>
      </c>
    </row>
    <row r="1378" spans="1:7" s="91" customFormat="1" x14ac:dyDescent="0.15">
      <c r="A1378" s="91">
        <v>5222</v>
      </c>
      <c r="B1378" s="92" t="s">
        <v>3573</v>
      </c>
      <c r="D1378" s="93" t="s">
        <v>3574</v>
      </c>
      <c r="F1378" s="92" t="s">
        <v>3573</v>
      </c>
      <c r="G1378" s="91">
        <v>5222</v>
      </c>
    </row>
    <row r="1379" spans="1:7" s="91" customFormat="1" x14ac:dyDescent="0.15">
      <c r="A1379" s="91">
        <v>5231</v>
      </c>
      <c r="B1379" s="92" t="s">
        <v>3570</v>
      </c>
      <c r="D1379" s="93" t="s">
        <v>3572</v>
      </c>
      <c r="F1379" s="92" t="s">
        <v>3570</v>
      </c>
      <c r="G1379" s="91">
        <v>5231</v>
      </c>
    </row>
    <row r="1380" spans="1:7" s="91" customFormat="1" x14ac:dyDescent="0.15">
      <c r="A1380" s="91">
        <v>5232</v>
      </c>
      <c r="B1380" s="92" t="s">
        <v>3575</v>
      </c>
      <c r="D1380" s="93" t="s">
        <v>3576</v>
      </c>
      <c r="F1380" s="92" t="s">
        <v>3575</v>
      </c>
      <c r="G1380" s="91">
        <v>5232</v>
      </c>
    </row>
    <row r="1381" spans="1:7" s="91" customFormat="1" x14ac:dyDescent="0.15">
      <c r="A1381" s="91">
        <v>5233</v>
      </c>
      <c r="B1381" s="92" t="s">
        <v>3577</v>
      </c>
      <c r="D1381" s="93" t="s">
        <v>3578</v>
      </c>
      <c r="F1381" s="92" t="s">
        <v>3577</v>
      </c>
      <c r="G1381" s="91">
        <v>5233</v>
      </c>
    </row>
    <row r="1382" spans="1:7" s="91" customFormat="1" x14ac:dyDescent="0.15">
      <c r="A1382" s="91">
        <v>5234</v>
      </c>
      <c r="B1382" s="92" t="s">
        <v>3579</v>
      </c>
      <c r="D1382" s="93" t="s">
        <v>3580</v>
      </c>
      <c r="F1382" s="92" t="s">
        <v>3579</v>
      </c>
      <c r="G1382" s="91">
        <v>5234</v>
      </c>
    </row>
    <row r="1383" spans="1:7" s="91" customFormat="1" x14ac:dyDescent="0.15">
      <c r="A1383" s="91">
        <v>5235</v>
      </c>
      <c r="B1383" s="92" t="s">
        <v>3581</v>
      </c>
      <c r="D1383" s="93" t="s">
        <v>3582</v>
      </c>
      <c r="F1383" s="92" t="s">
        <v>3581</v>
      </c>
      <c r="G1383" s="91">
        <v>5235</v>
      </c>
    </row>
    <row r="1384" spans="1:7" s="91" customFormat="1" x14ac:dyDescent="0.15">
      <c r="A1384" s="91">
        <v>5241</v>
      </c>
      <c r="B1384" s="92" t="s">
        <v>3583</v>
      </c>
      <c r="D1384" s="93" t="s">
        <v>3584</v>
      </c>
      <c r="F1384" s="92" t="s">
        <v>3583</v>
      </c>
      <c r="G1384" s="91">
        <v>5241</v>
      </c>
    </row>
    <row r="1385" spans="1:7" s="91" customFormat="1" x14ac:dyDescent="0.15">
      <c r="A1385" s="91">
        <v>5243</v>
      </c>
      <c r="B1385" s="92" t="s">
        <v>3585</v>
      </c>
      <c r="D1385" s="93" t="s">
        <v>3586</v>
      </c>
      <c r="F1385" s="92" t="s">
        <v>3585</v>
      </c>
      <c r="G1385" s="91">
        <v>5243</v>
      </c>
    </row>
    <row r="1386" spans="1:7" s="91" customFormat="1" x14ac:dyDescent="0.15">
      <c r="A1386" s="91">
        <v>5244</v>
      </c>
      <c r="B1386" s="92" t="s">
        <v>3587</v>
      </c>
      <c r="D1386" s="93" t="s">
        <v>3588</v>
      </c>
      <c r="F1386" s="92" t="s">
        <v>3587</v>
      </c>
      <c r="G1386" s="91">
        <v>5244</v>
      </c>
    </row>
    <row r="1387" spans="1:7" s="91" customFormat="1" x14ac:dyDescent="0.15">
      <c r="A1387" s="91">
        <v>5300</v>
      </c>
      <c r="B1387" s="92" t="s">
        <v>3589</v>
      </c>
      <c r="C1387" s="91" t="s">
        <v>971</v>
      </c>
      <c r="D1387" s="93" t="s">
        <v>3590</v>
      </c>
      <c r="F1387" s="92" t="s">
        <v>3589</v>
      </c>
      <c r="G1387" s="91">
        <v>5300</v>
      </c>
    </row>
    <row r="1388" spans="1:7" s="91" customFormat="1" x14ac:dyDescent="0.15">
      <c r="A1388" s="91">
        <v>5309</v>
      </c>
      <c r="B1388" s="92" t="s">
        <v>3591</v>
      </c>
      <c r="D1388" s="93" t="s">
        <v>3592</v>
      </c>
      <c r="F1388" s="92" t="s">
        <v>3591</v>
      </c>
      <c r="G1388" s="91">
        <v>5309</v>
      </c>
    </row>
    <row r="1389" spans="1:7" s="91" customFormat="1" x14ac:dyDescent="0.15">
      <c r="A1389" s="91">
        <v>5310</v>
      </c>
      <c r="B1389" s="92" t="s">
        <v>3593</v>
      </c>
      <c r="D1389" s="93" t="s">
        <v>3594</v>
      </c>
      <c r="F1389" s="92" t="s">
        <v>3593</v>
      </c>
      <c r="G1389" s="91">
        <v>5310</v>
      </c>
    </row>
    <row r="1390" spans="1:7" s="91" customFormat="1" x14ac:dyDescent="0.15">
      <c r="A1390" s="91">
        <v>5321</v>
      </c>
      <c r="B1390" s="92" t="s">
        <v>3595</v>
      </c>
      <c r="D1390" s="93" t="s">
        <v>3596</v>
      </c>
      <c r="F1390" s="92" t="s">
        <v>3595</v>
      </c>
      <c r="G1390" s="91">
        <v>5321</v>
      </c>
    </row>
    <row r="1391" spans="1:7" s="91" customFormat="1" x14ac:dyDescent="0.15">
      <c r="A1391" s="91">
        <v>5322</v>
      </c>
      <c r="B1391" s="92" t="s">
        <v>3597</v>
      </c>
      <c r="D1391" s="93" t="s">
        <v>3598</v>
      </c>
      <c r="F1391" s="92" t="s">
        <v>3597</v>
      </c>
      <c r="G1391" s="91">
        <v>5322</v>
      </c>
    </row>
    <row r="1392" spans="1:7" s="91" customFormat="1" x14ac:dyDescent="0.15">
      <c r="A1392" s="91">
        <v>5323</v>
      </c>
      <c r="B1392" s="91" t="s">
        <v>3597</v>
      </c>
      <c r="C1392" s="91" t="s">
        <v>3599</v>
      </c>
      <c r="D1392" s="93" t="s">
        <v>3598</v>
      </c>
      <c r="F1392" s="91" t="s">
        <v>3597</v>
      </c>
      <c r="G1392" s="91">
        <v>5323</v>
      </c>
    </row>
    <row r="1393" spans="1:7" s="91" customFormat="1" x14ac:dyDescent="0.15">
      <c r="A1393" s="91">
        <v>5324</v>
      </c>
      <c r="B1393" s="92" t="s">
        <v>3600</v>
      </c>
      <c r="D1393" s="93" t="s">
        <v>3601</v>
      </c>
      <c r="F1393" s="92" t="s">
        <v>3600</v>
      </c>
      <c r="G1393" s="91">
        <v>5324</v>
      </c>
    </row>
    <row r="1394" spans="1:7" s="91" customFormat="1" x14ac:dyDescent="0.15">
      <c r="A1394" s="91">
        <v>5331</v>
      </c>
      <c r="B1394" s="92" t="s">
        <v>3602</v>
      </c>
      <c r="D1394" s="93" t="s">
        <v>3603</v>
      </c>
      <c r="F1394" s="92" t="s">
        <v>3602</v>
      </c>
      <c r="G1394" s="91">
        <v>5331</v>
      </c>
    </row>
    <row r="1395" spans="1:7" s="91" customFormat="1" x14ac:dyDescent="0.15">
      <c r="A1395" s="91">
        <v>5340</v>
      </c>
      <c r="B1395" s="92" t="s">
        <v>3604</v>
      </c>
      <c r="D1395" s="93" t="s">
        <v>3605</v>
      </c>
      <c r="F1395" s="92" t="s">
        <v>3604</v>
      </c>
      <c r="G1395" s="91">
        <v>5340</v>
      </c>
    </row>
    <row r="1396" spans="1:7" s="91" customFormat="1" x14ac:dyDescent="0.15">
      <c r="A1396" s="91">
        <v>5349</v>
      </c>
      <c r="B1396" s="91" t="s">
        <v>3602</v>
      </c>
      <c r="C1396" s="91" t="s">
        <v>3606</v>
      </c>
      <c r="D1396" s="93" t="s">
        <v>3603</v>
      </c>
      <c r="F1396" s="91" t="s">
        <v>3602</v>
      </c>
      <c r="G1396" s="91">
        <v>5349</v>
      </c>
    </row>
    <row r="1397" spans="1:7" s="91" customFormat="1" x14ac:dyDescent="0.15">
      <c r="A1397" s="91">
        <v>5350</v>
      </c>
      <c r="B1397" s="92" t="s">
        <v>3607</v>
      </c>
      <c r="C1397" s="91" t="s">
        <v>971</v>
      </c>
      <c r="D1397" s="93" t="s">
        <v>3608</v>
      </c>
      <c r="F1397" s="92" t="s">
        <v>3607</v>
      </c>
      <c r="G1397" s="91">
        <v>5350</v>
      </c>
    </row>
    <row r="1398" spans="1:7" s="91" customFormat="1" x14ac:dyDescent="0.15">
      <c r="A1398" s="91">
        <v>5358</v>
      </c>
      <c r="B1398" s="91" t="s">
        <v>3607</v>
      </c>
      <c r="C1398" s="91" t="s">
        <v>3609</v>
      </c>
      <c r="D1398" s="93" t="s">
        <v>3608</v>
      </c>
      <c r="F1398" s="91" t="s">
        <v>3607</v>
      </c>
      <c r="G1398" s="91">
        <v>5358</v>
      </c>
    </row>
    <row r="1399" spans="1:7" s="91" customFormat="1" x14ac:dyDescent="0.15">
      <c r="A1399" s="91">
        <v>5359</v>
      </c>
      <c r="B1399" s="91" t="s">
        <v>3607</v>
      </c>
      <c r="C1399" s="91" t="s">
        <v>3610</v>
      </c>
      <c r="D1399" s="93" t="s">
        <v>3608</v>
      </c>
      <c r="F1399" s="91" t="s">
        <v>3607</v>
      </c>
      <c r="G1399" s="91">
        <v>5359</v>
      </c>
    </row>
    <row r="1400" spans="1:7" s="91" customFormat="1" x14ac:dyDescent="0.15">
      <c r="A1400" s="91">
        <v>5361</v>
      </c>
      <c r="B1400" s="92" t="s">
        <v>3611</v>
      </c>
      <c r="D1400" s="93" t="s">
        <v>3612</v>
      </c>
      <c r="F1400" s="92" t="s">
        <v>3611</v>
      </c>
      <c r="G1400" s="91">
        <v>5361</v>
      </c>
    </row>
    <row r="1401" spans="1:7" s="91" customFormat="1" x14ac:dyDescent="0.15">
      <c r="A1401" s="91">
        <v>5362</v>
      </c>
      <c r="B1401" s="92" t="s">
        <v>3613</v>
      </c>
      <c r="D1401" s="93" t="s">
        <v>3614</v>
      </c>
      <c r="F1401" s="92" t="s">
        <v>3613</v>
      </c>
      <c r="G1401" s="91">
        <v>5362</v>
      </c>
    </row>
    <row r="1402" spans="1:7" s="91" customFormat="1" x14ac:dyDescent="0.15">
      <c r="A1402" s="91">
        <v>5363</v>
      </c>
      <c r="B1402" s="92" t="s">
        <v>3615</v>
      </c>
      <c r="D1402" s="93" t="s">
        <v>3616</v>
      </c>
      <c r="F1402" s="92" t="s">
        <v>3615</v>
      </c>
      <c r="G1402" s="91">
        <v>5363</v>
      </c>
    </row>
    <row r="1403" spans="1:7" s="91" customFormat="1" x14ac:dyDescent="0.15">
      <c r="A1403" s="91">
        <v>5400</v>
      </c>
      <c r="B1403" s="92" t="s">
        <v>3617</v>
      </c>
      <c r="D1403" s="93" t="s">
        <v>3618</v>
      </c>
      <c r="F1403" s="92" t="s">
        <v>3617</v>
      </c>
      <c r="G1403" s="91">
        <v>5400</v>
      </c>
    </row>
    <row r="1404" spans="1:7" s="91" customFormat="1" x14ac:dyDescent="0.15">
      <c r="A1404" s="91">
        <v>5411</v>
      </c>
      <c r="B1404" s="92" t="s">
        <v>3619</v>
      </c>
      <c r="D1404" s="93" t="s">
        <v>3620</v>
      </c>
      <c r="F1404" s="92" t="s">
        <v>3619</v>
      </c>
      <c r="G1404" s="91">
        <v>5411</v>
      </c>
    </row>
    <row r="1405" spans="1:7" s="91" customFormat="1" x14ac:dyDescent="0.15">
      <c r="A1405" s="91">
        <v>5412</v>
      </c>
      <c r="B1405" s="92" t="s">
        <v>3621</v>
      </c>
      <c r="D1405" s="93" t="s">
        <v>3622</v>
      </c>
      <c r="F1405" s="92" t="s">
        <v>3621</v>
      </c>
      <c r="G1405" s="91">
        <v>5412</v>
      </c>
    </row>
    <row r="1406" spans="1:7" s="91" customFormat="1" x14ac:dyDescent="0.15">
      <c r="A1406" s="91">
        <v>5420</v>
      </c>
      <c r="B1406" s="92" t="s">
        <v>3623</v>
      </c>
      <c r="D1406" s="93" t="s">
        <v>3624</v>
      </c>
      <c r="F1406" s="92" t="s">
        <v>3623</v>
      </c>
      <c r="G1406" s="91">
        <v>5420</v>
      </c>
    </row>
    <row r="1407" spans="1:7" s="91" customFormat="1" x14ac:dyDescent="0.15">
      <c r="A1407" s="91">
        <v>5430</v>
      </c>
      <c r="B1407" s="92" t="s">
        <v>3625</v>
      </c>
      <c r="D1407" s="93" t="s">
        <v>3626</v>
      </c>
      <c r="F1407" s="92" t="s">
        <v>3625</v>
      </c>
      <c r="G1407" s="91">
        <v>5430</v>
      </c>
    </row>
    <row r="1408" spans="1:7" s="91" customFormat="1" x14ac:dyDescent="0.15">
      <c r="A1408" s="91">
        <v>5435</v>
      </c>
      <c r="B1408" s="92" t="s">
        <v>3627</v>
      </c>
      <c r="D1408" s="93" t="s">
        <v>3628</v>
      </c>
      <c r="F1408" s="92" t="s">
        <v>3627</v>
      </c>
      <c r="G1408" s="91">
        <v>5435</v>
      </c>
    </row>
    <row r="1409" spans="1:7" s="91" customFormat="1" x14ac:dyDescent="0.15">
      <c r="A1409" s="91">
        <v>5440</v>
      </c>
      <c r="B1409" s="92" t="s">
        <v>3629</v>
      </c>
      <c r="D1409" s="93" t="s">
        <v>3630</v>
      </c>
      <c r="F1409" s="92" t="s">
        <v>3629</v>
      </c>
      <c r="G1409" s="91">
        <v>5440</v>
      </c>
    </row>
    <row r="1410" spans="1:7" s="91" customFormat="1" x14ac:dyDescent="0.15">
      <c r="A1410" s="91">
        <v>5449</v>
      </c>
      <c r="B1410" s="92" t="s">
        <v>3629</v>
      </c>
      <c r="C1410" s="91" t="s">
        <v>3631</v>
      </c>
      <c r="D1410" s="93" t="s">
        <v>3630</v>
      </c>
      <c r="F1410" s="92" t="s">
        <v>3629</v>
      </c>
      <c r="G1410" s="91">
        <v>5449</v>
      </c>
    </row>
    <row r="1411" spans="1:7" s="91" customFormat="1" x14ac:dyDescent="0.15">
      <c r="A1411" s="91">
        <v>5451</v>
      </c>
      <c r="B1411" s="92" t="s">
        <v>3632</v>
      </c>
      <c r="D1411" s="93" t="s">
        <v>3633</v>
      </c>
      <c r="F1411" s="92" t="s">
        <v>3632</v>
      </c>
      <c r="G1411" s="91">
        <v>5451</v>
      </c>
    </row>
    <row r="1412" spans="1:7" s="91" customFormat="1" x14ac:dyDescent="0.15">
      <c r="A1412" s="91">
        <v>5452</v>
      </c>
      <c r="B1412" s="92" t="s">
        <v>3634</v>
      </c>
      <c r="D1412" s="93" t="s">
        <v>3635</v>
      </c>
      <c r="F1412" s="92" t="s">
        <v>3634</v>
      </c>
      <c r="G1412" s="91">
        <v>5452</v>
      </c>
    </row>
    <row r="1413" spans="1:7" s="91" customFormat="1" x14ac:dyDescent="0.15">
      <c r="A1413" s="91">
        <v>5453</v>
      </c>
      <c r="B1413" s="92" t="s">
        <v>3636</v>
      </c>
      <c r="D1413" s="93" t="s">
        <v>3637</v>
      </c>
      <c r="F1413" s="92" t="s">
        <v>3636</v>
      </c>
      <c r="G1413" s="91">
        <v>5453</v>
      </c>
    </row>
    <row r="1414" spans="1:7" s="91" customFormat="1" x14ac:dyDescent="0.15">
      <c r="A1414" s="91">
        <v>5461</v>
      </c>
      <c r="B1414" s="91" t="s">
        <v>3625</v>
      </c>
      <c r="C1414" s="91" t="s">
        <v>3638</v>
      </c>
      <c r="D1414" s="93" t="s">
        <v>3626</v>
      </c>
      <c r="F1414" s="91" t="s">
        <v>3625</v>
      </c>
      <c r="G1414" s="91">
        <v>5461</v>
      </c>
    </row>
    <row r="1415" spans="1:7" s="91" customFormat="1" x14ac:dyDescent="0.15">
      <c r="A1415" s="91">
        <v>5462</v>
      </c>
      <c r="B1415" s="92" t="s">
        <v>3639</v>
      </c>
      <c r="D1415" s="93" t="s">
        <v>3640</v>
      </c>
      <c r="F1415" s="92" t="s">
        <v>3639</v>
      </c>
      <c r="G1415" s="91">
        <v>5462</v>
      </c>
    </row>
    <row r="1416" spans="1:7" s="91" customFormat="1" x14ac:dyDescent="0.15">
      <c r="A1416" s="91">
        <v>5463</v>
      </c>
      <c r="B1416" s="92" t="s">
        <v>3641</v>
      </c>
      <c r="D1416" s="93" t="s">
        <v>3642</v>
      </c>
      <c r="F1416" s="92" t="s">
        <v>3641</v>
      </c>
      <c r="G1416" s="91">
        <v>5463</v>
      </c>
    </row>
    <row r="1417" spans="1:7" s="91" customFormat="1" x14ac:dyDescent="0.15">
      <c r="A1417" s="91">
        <v>5464</v>
      </c>
      <c r="B1417" s="92" t="s">
        <v>3643</v>
      </c>
      <c r="D1417" s="93" t="s">
        <v>3644</v>
      </c>
      <c r="F1417" s="92" t="s">
        <v>3643</v>
      </c>
      <c r="G1417" s="91">
        <v>5464</v>
      </c>
    </row>
    <row r="1418" spans="1:7" s="91" customFormat="1" x14ac:dyDescent="0.15">
      <c r="A1418" s="91">
        <v>5465</v>
      </c>
      <c r="B1418" s="92" t="s">
        <v>3645</v>
      </c>
      <c r="D1418" s="93" t="s">
        <v>3646</v>
      </c>
      <c r="F1418" s="92" t="s">
        <v>3645</v>
      </c>
      <c r="G1418" s="91">
        <v>5465</v>
      </c>
    </row>
    <row r="1419" spans="1:7" s="91" customFormat="1" x14ac:dyDescent="0.15">
      <c r="A1419" s="91">
        <v>5471</v>
      </c>
      <c r="B1419" s="92" t="s">
        <v>3647</v>
      </c>
      <c r="D1419" s="93" t="s">
        <v>3648</v>
      </c>
      <c r="F1419" s="92" t="s">
        <v>3647</v>
      </c>
      <c r="G1419" s="91">
        <v>5471</v>
      </c>
    </row>
    <row r="1420" spans="1:7" s="91" customFormat="1" x14ac:dyDescent="0.15">
      <c r="A1420" s="91">
        <v>5474</v>
      </c>
      <c r="B1420" s="92" t="s">
        <v>3649</v>
      </c>
      <c r="D1420" s="93" t="s">
        <v>3650</v>
      </c>
      <c r="F1420" s="92" t="s">
        <v>3649</v>
      </c>
      <c r="G1420" s="91">
        <v>5474</v>
      </c>
    </row>
    <row r="1421" spans="1:7" s="91" customFormat="1" x14ac:dyDescent="0.15">
      <c r="A1421" s="91">
        <v>5475</v>
      </c>
      <c r="B1421" s="92" t="s">
        <v>3651</v>
      </c>
      <c r="D1421" s="93" t="s">
        <v>3652</v>
      </c>
      <c r="F1421" s="92" t="s">
        <v>3651</v>
      </c>
      <c r="G1421" s="91">
        <v>5475</v>
      </c>
    </row>
    <row r="1422" spans="1:7" s="91" customFormat="1" x14ac:dyDescent="0.15">
      <c r="A1422" s="91">
        <v>5476</v>
      </c>
      <c r="B1422" s="92" t="s">
        <v>3653</v>
      </c>
      <c r="D1422" s="93" t="s">
        <v>3654</v>
      </c>
      <c r="F1422" s="92" t="s">
        <v>3653</v>
      </c>
      <c r="G1422" s="91">
        <v>5476</v>
      </c>
    </row>
    <row r="1423" spans="1:7" s="91" customFormat="1" x14ac:dyDescent="0.15">
      <c r="A1423" s="91">
        <v>5500</v>
      </c>
      <c r="B1423" s="92" t="s">
        <v>3655</v>
      </c>
      <c r="D1423" s="93" t="s">
        <v>3656</v>
      </c>
      <c r="F1423" s="92" t="s">
        <v>3655</v>
      </c>
      <c r="G1423" s="91">
        <v>5500</v>
      </c>
    </row>
    <row r="1424" spans="1:7" s="91" customFormat="1" x14ac:dyDescent="0.15">
      <c r="A1424" s="91">
        <v>5501</v>
      </c>
      <c r="B1424" s="92" t="s">
        <v>3655</v>
      </c>
      <c r="C1424" s="91" t="s">
        <v>3657</v>
      </c>
      <c r="D1424" s="93" t="s">
        <v>3656</v>
      </c>
      <c r="F1424" s="92" t="s">
        <v>3655</v>
      </c>
      <c r="G1424" s="91">
        <v>5501</v>
      </c>
    </row>
    <row r="1425" spans="1:7" s="91" customFormat="1" x14ac:dyDescent="0.15">
      <c r="A1425" s="91">
        <v>5502</v>
      </c>
      <c r="B1425" s="92" t="s">
        <v>3655</v>
      </c>
      <c r="C1425" s="91" t="s">
        <v>3658</v>
      </c>
      <c r="D1425" s="93" t="s">
        <v>3656</v>
      </c>
      <c r="F1425" s="92" t="s">
        <v>3655</v>
      </c>
      <c r="G1425" s="91">
        <v>5502</v>
      </c>
    </row>
    <row r="1426" spans="1:7" s="91" customFormat="1" x14ac:dyDescent="0.15">
      <c r="A1426" s="91">
        <v>5510</v>
      </c>
      <c r="B1426" s="92" t="s">
        <v>3659</v>
      </c>
      <c r="D1426" s="93" t="s">
        <v>3660</v>
      </c>
      <c r="F1426" s="92" t="s">
        <v>3659</v>
      </c>
      <c r="G1426" s="91">
        <v>5510</v>
      </c>
    </row>
    <row r="1427" spans="1:7" s="91" customFormat="1" x14ac:dyDescent="0.15">
      <c r="A1427" s="91">
        <v>5515</v>
      </c>
      <c r="B1427" s="92" t="s">
        <v>3661</v>
      </c>
      <c r="D1427" s="93" t="s">
        <v>3662</v>
      </c>
      <c r="F1427" s="92" t="s">
        <v>3661</v>
      </c>
      <c r="G1427" s="91">
        <v>5515</v>
      </c>
    </row>
    <row r="1428" spans="1:7" s="91" customFormat="1" x14ac:dyDescent="0.15">
      <c r="A1428" s="91">
        <v>5516</v>
      </c>
      <c r="B1428" s="92" t="s">
        <v>3663</v>
      </c>
      <c r="D1428" s="93" t="s">
        <v>3664</v>
      </c>
      <c r="F1428" s="92" t="s">
        <v>3663</v>
      </c>
      <c r="G1428" s="91">
        <v>5516</v>
      </c>
    </row>
    <row r="1429" spans="1:7" s="91" customFormat="1" x14ac:dyDescent="0.15">
      <c r="A1429" s="91">
        <v>5520</v>
      </c>
      <c r="B1429" s="92" t="s">
        <v>3665</v>
      </c>
      <c r="D1429" s="93" t="s">
        <v>3666</v>
      </c>
      <c r="F1429" s="92" t="s">
        <v>3665</v>
      </c>
      <c r="G1429" s="91">
        <v>5520</v>
      </c>
    </row>
    <row r="1430" spans="1:7" s="91" customFormat="1" x14ac:dyDescent="0.15">
      <c r="A1430" s="91">
        <v>5525</v>
      </c>
      <c r="B1430" s="92" t="s">
        <v>3667</v>
      </c>
      <c r="D1430" s="93" t="s">
        <v>3668</v>
      </c>
      <c r="F1430" s="92" t="s">
        <v>3667</v>
      </c>
      <c r="G1430" s="91">
        <v>5525</v>
      </c>
    </row>
    <row r="1431" spans="1:7" s="91" customFormat="1" x14ac:dyDescent="0.15">
      <c r="A1431" s="91">
        <v>5526</v>
      </c>
      <c r="B1431" s="92" t="s">
        <v>3669</v>
      </c>
      <c r="D1431" s="93" t="s">
        <v>3670</v>
      </c>
      <c r="F1431" s="92" t="s">
        <v>3669</v>
      </c>
      <c r="G1431" s="91">
        <v>5526</v>
      </c>
    </row>
    <row r="1432" spans="1:7" s="91" customFormat="1" x14ac:dyDescent="0.15">
      <c r="A1432" s="91">
        <v>5527</v>
      </c>
      <c r="B1432" s="92" t="s">
        <v>3671</v>
      </c>
      <c r="D1432" s="93" t="s">
        <v>3672</v>
      </c>
      <c r="F1432" s="92" t="s">
        <v>3671</v>
      </c>
      <c r="G1432" s="91">
        <v>5527</v>
      </c>
    </row>
    <row r="1433" spans="1:7" s="91" customFormat="1" x14ac:dyDescent="0.15">
      <c r="A1433" s="91">
        <v>5530</v>
      </c>
      <c r="B1433" s="92" t="s">
        <v>3673</v>
      </c>
      <c r="D1433" s="93" t="s">
        <v>3674</v>
      </c>
      <c r="F1433" s="92" t="s">
        <v>3673</v>
      </c>
      <c r="G1433" s="91">
        <v>5530</v>
      </c>
    </row>
    <row r="1434" spans="1:7" s="91" customFormat="1" x14ac:dyDescent="0.15">
      <c r="A1434" s="91">
        <v>5534</v>
      </c>
      <c r="B1434" s="92" t="s">
        <v>3675</v>
      </c>
      <c r="D1434" s="93" t="s">
        <v>3676</v>
      </c>
      <c r="F1434" s="92" t="s">
        <v>3675</v>
      </c>
      <c r="G1434" s="91">
        <v>5534</v>
      </c>
    </row>
    <row r="1435" spans="1:7" s="91" customFormat="1" x14ac:dyDescent="0.15">
      <c r="A1435" s="91">
        <v>5536</v>
      </c>
      <c r="B1435" s="92" t="s">
        <v>3677</v>
      </c>
      <c r="D1435" s="93" t="s">
        <v>3678</v>
      </c>
      <c r="F1435" s="92" t="s">
        <v>3677</v>
      </c>
      <c r="G1435" s="91">
        <v>5536</v>
      </c>
    </row>
    <row r="1436" spans="1:7" s="91" customFormat="1" x14ac:dyDescent="0.15">
      <c r="A1436" s="91">
        <v>5537</v>
      </c>
      <c r="B1436" s="92" t="s">
        <v>3679</v>
      </c>
      <c r="D1436" s="93" t="s">
        <v>3680</v>
      </c>
      <c r="F1436" s="92" t="s">
        <v>3679</v>
      </c>
      <c r="G1436" s="91">
        <v>5537</v>
      </c>
    </row>
    <row r="1437" spans="1:7" s="91" customFormat="1" x14ac:dyDescent="0.15">
      <c r="A1437" s="91">
        <v>5538</v>
      </c>
      <c r="B1437" s="92" t="s">
        <v>3681</v>
      </c>
      <c r="D1437" s="93" t="s">
        <v>3682</v>
      </c>
      <c r="F1437" s="92" t="s">
        <v>3681</v>
      </c>
      <c r="G1437" s="91">
        <v>5538</v>
      </c>
    </row>
    <row r="1438" spans="1:7" s="91" customFormat="1" x14ac:dyDescent="0.15">
      <c r="A1438" s="91">
        <v>5539</v>
      </c>
      <c r="B1438" s="92" t="s">
        <v>3683</v>
      </c>
      <c r="D1438" s="93" t="s">
        <v>3684</v>
      </c>
      <c r="F1438" s="92" t="s">
        <v>3683</v>
      </c>
      <c r="G1438" s="91">
        <v>5539</v>
      </c>
    </row>
    <row r="1439" spans="1:7" s="91" customFormat="1" x14ac:dyDescent="0.15">
      <c r="A1439" s="91">
        <v>5540</v>
      </c>
      <c r="B1439" s="92" t="s">
        <v>3685</v>
      </c>
      <c r="D1439" s="93" t="s">
        <v>3686</v>
      </c>
      <c r="F1439" s="92" t="s">
        <v>3685</v>
      </c>
      <c r="G1439" s="91">
        <v>5540</v>
      </c>
    </row>
    <row r="1440" spans="1:7" s="91" customFormat="1" x14ac:dyDescent="0.15">
      <c r="A1440" s="91">
        <v>5551</v>
      </c>
      <c r="B1440" s="92" t="s">
        <v>3687</v>
      </c>
      <c r="D1440" s="93" t="s">
        <v>3688</v>
      </c>
      <c r="F1440" s="92" t="s">
        <v>3687</v>
      </c>
      <c r="G1440" s="91">
        <v>5551</v>
      </c>
    </row>
    <row r="1441" spans="1:7" s="91" customFormat="1" x14ac:dyDescent="0.15">
      <c r="A1441" s="91">
        <v>5552</v>
      </c>
      <c r="B1441" s="92" t="s">
        <v>3689</v>
      </c>
      <c r="D1441" s="93" t="s">
        <v>3690</v>
      </c>
      <c r="F1441" s="92" t="s">
        <v>3689</v>
      </c>
      <c r="G1441" s="91">
        <v>5552</v>
      </c>
    </row>
    <row r="1442" spans="1:7" s="91" customFormat="1" x14ac:dyDescent="0.15">
      <c r="A1442" s="91">
        <v>5553</v>
      </c>
      <c r="B1442" s="92" t="s">
        <v>3691</v>
      </c>
      <c r="D1442" s="93" t="s">
        <v>3692</v>
      </c>
      <c r="F1442" s="92" t="s">
        <v>3691</v>
      </c>
      <c r="G1442" s="91">
        <v>5553</v>
      </c>
    </row>
    <row r="1443" spans="1:7" s="91" customFormat="1" x14ac:dyDescent="0.15">
      <c r="A1443" s="91">
        <v>5555</v>
      </c>
      <c r="B1443" s="92" t="s">
        <v>3693</v>
      </c>
      <c r="D1443" s="93" t="s">
        <v>3694</v>
      </c>
      <c r="F1443" s="92" t="s">
        <v>3693</v>
      </c>
      <c r="G1443" s="91">
        <v>5555</v>
      </c>
    </row>
    <row r="1444" spans="1:7" s="91" customFormat="1" x14ac:dyDescent="0.15">
      <c r="A1444" s="91">
        <v>5556</v>
      </c>
      <c r="B1444" s="92" t="s">
        <v>3695</v>
      </c>
      <c r="D1444" s="93" t="s">
        <v>3696</v>
      </c>
      <c r="F1444" s="92" t="s">
        <v>3695</v>
      </c>
      <c r="G1444" s="91">
        <v>5556</v>
      </c>
    </row>
    <row r="1445" spans="1:7" s="91" customFormat="1" x14ac:dyDescent="0.15">
      <c r="A1445" s="91">
        <v>5561</v>
      </c>
      <c r="B1445" s="92" t="s">
        <v>3697</v>
      </c>
      <c r="D1445" s="93" t="s">
        <v>3698</v>
      </c>
      <c r="F1445" s="92" t="s">
        <v>3697</v>
      </c>
      <c r="G1445" s="91">
        <v>5561</v>
      </c>
    </row>
    <row r="1446" spans="1:7" s="91" customFormat="1" x14ac:dyDescent="0.15">
      <c r="A1446" s="91">
        <v>5600</v>
      </c>
      <c r="B1446" s="92" t="s">
        <v>3699</v>
      </c>
      <c r="D1446" s="93" t="s">
        <v>3700</v>
      </c>
      <c r="F1446" s="92" t="s">
        <v>3699</v>
      </c>
      <c r="G1446" s="91">
        <v>5600</v>
      </c>
    </row>
    <row r="1447" spans="1:7" s="91" customFormat="1" x14ac:dyDescent="0.15">
      <c r="A1447" s="91">
        <v>5609</v>
      </c>
      <c r="B1447" s="92" t="s">
        <v>3701</v>
      </c>
      <c r="D1447" s="93" t="s">
        <v>3702</v>
      </c>
      <c r="F1447" s="92" t="s">
        <v>3701</v>
      </c>
      <c r="G1447" s="91">
        <v>5609</v>
      </c>
    </row>
    <row r="1448" spans="1:7" s="91" customFormat="1" x14ac:dyDescent="0.15">
      <c r="A1448" s="91">
        <v>5621</v>
      </c>
      <c r="B1448" s="92" t="s">
        <v>3703</v>
      </c>
      <c r="D1448" s="93" t="s">
        <v>3704</v>
      </c>
      <c r="F1448" s="92" t="s">
        <v>3703</v>
      </c>
      <c r="G1448" s="91">
        <v>5621</v>
      </c>
    </row>
    <row r="1449" spans="1:7" s="91" customFormat="1" x14ac:dyDescent="0.15">
      <c r="A1449" s="91">
        <v>5622</v>
      </c>
      <c r="B1449" s="92" t="s">
        <v>3705</v>
      </c>
      <c r="D1449" s="93" t="s">
        <v>3706</v>
      </c>
      <c r="F1449" s="92" t="s">
        <v>3705</v>
      </c>
      <c r="G1449" s="91">
        <v>5622</v>
      </c>
    </row>
    <row r="1450" spans="1:7" s="91" customFormat="1" x14ac:dyDescent="0.15">
      <c r="A1450" s="91">
        <v>5623</v>
      </c>
      <c r="B1450" s="92" t="s">
        <v>3699</v>
      </c>
      <c r="C1450" s="91" t="s">
        <v>3707</v>
      </c>
      <c r="D1450" s="93" t="s">
        <v>3700</v>
      </c>
      <c r="F1450" s="92" t="s">
        <v>3699</v>
      </c>
      <c r="G1450" s="91">
        <v>5623</v>
      </c>
    </row>
    <row r="1451" spans="1:7" s="91" customFormat="1" x14ac:dyDescent="0.15">
      <c r="A1451" s="91">
        <v>5624</v>
      </c>
      <c r="B1451" s="92" t="s">
        <v>3708</v>
      </c>
      <c r="D1451" s="93" t="s">
        <v>3709</v>
      </c>
      <c r="F1451" s="92" t="s">
        <v>3708</v>
      </c>
      <c r="G1451" s="91">
        <v>5624</v>
      </c>
    </row>
    <row r="1452" spans="1:7" s="91" customFormat="1" x14ac:dyDescent="0.15">
      <c r="A1452" s="91">
        <v>5630</v>
      </c>
      <c r="B1452" s="92" t="s">
        <v>3710</v>
      </c>
      <c r="D1452" s="93" t="s">
        <v>3711</v>
      </c>
      <c r="F1452" s="92" t="s">
        <v>3710</v>
      </c>
      <c r="G1452" s="91">
        <v>5630</v>
      </c>
    </row>
    <row r="1453" spans="1:7" s="91" customFormat="1" x14ac:dyDescent="0.15">
      <c r="A1453" s="91">
        <v>5641</v>
      </c>
      <c r="B1453" s="92" t="s">
        <v>3712</v>
      </c>
      <c r="D1453" s="93" t="s">
        <v>3713</v>
      </c>
      <c r="F1453" s="92" t="s">
        <v>3712</v>
      </c>
      <c r="G1453" s="91">
        <v>5641</v>
      </c>
    </row>
    <row r="1454" spans="1:7" s="91" customFormat="1" x14ac:dyDescent="0.15">
      <c r="A1454" s="91">
        <v>5643</v>
      </c>
      <c r="B1454" s="92" t="s">
        <v>3714</v>
      </c>
      <c r="D1454" s="93" t="s">
        <v>3715</v>
      </c>
      <c r="F1454" s="92" t="s">
        <v>3714</v>
      </c>
      <c r="G1454" s="91">
        <v>5643</v>
      </c>
    </row>
    <row r="1455" spans="1:7" s="91" customFormat="1" x14ac:dyDescent="0.15">
      <c r="A1455" s="91">
        <v>5650</v>
      </c>
      <c r="B1455" s="92" t="s">
        <v>3716</v>
      </c>
      <c r="D1455" s="93" t="s">
        <v>3717</v>
      </c>
      <c r="F1455" s="92" t="s">
        <v>3716</v>
      </c>
      <c r="G1455" s="91">
        <v>5650</v>
      </c>
    </row>
    <row r="1456" spans="1:7" s="91" customFormat="1" x14ac:dyDescent="0.15">
      <c r="A1456" s="91">
        <v>5661</v>
      </c>
      <c r="B1456" s="92" t="s">
        <v>3718</v>
      </c>
      <c r="D1456" s="93" t="s">
        <v>3719</v>
      </c>
      <c r="F1456" s="92" t="s">
        <v>3718</v>
      </c>
      <c r="G1456" s="91">
        <v>5661</v>
      </c>
    </row>
    <row r="1457" spans="1:7" s="91" customFormat="1" x14ac:dyDescent="0.15">
      <c r="A1457" s="91">
        <v>5662</v>
      </c>
      <c r="B1457" s="92" t="s">
        <v>3720</v>
      </c>
      <c r="D1457" s="93" t="s">
        <v>3721</v>
      </c>
      <c r="F1457" s="92" t="s">
        <v>3720</v>
      </c>
      <c r="G1457" s="91">
        <v>5662</v>
      </c>
    </row>
    <row r="1458" spans="1:7" s="91" customFormat="1" x14ac:dyDescent="0.15">
      <c r="A1458" s="91">
        <v>5663</v>
      </c>
      <c r="B1458" s="92" t="s">
        <v>3722</v>
      </c>
      <c r="D1458" s="93" t="s">
        <v>3723</v>
      </c>
      <c r="F1458" s="92" t="s">
        <v>3722</v>
      </c>
      <c r="G1458" s="91">
        <v>5663</v>
      </c>
    </row>
    <row r="1459" spans="1:7" s="91" customFormat="1" x14ac:dyDescent="0.15">
      <c r="A1459" s="91">
        <v>5664</v>
      </c>
      <c r="B1459" s="91" t="s">
        <v>3722</v>
      </c>
      <c r="C1459" s="91" t="s">
        <v>3724</v>
      </c>
      <c r="D1459" s="93" t="s">
        <v>3723</v>
      </c>
      <c r="F1459" s="91" t="s">
        <v>3722</v>
      </c>
      <c r="G1459" s="91">
        <v>5664</v>
      </c>
    </row>
    <row r="1460" spans="1:7" s="91" customFormat="1" x14ac:dyDescent="0.15">
      <c r="A1460" s="91">
        <v>5665</v>
      </c>
      <c r="B1460" s="92" t="s">
        <v>3725</v>
      </c>
      <c r="D1460" s="93" t="s">
        <v>3726</v>
      </c>
      <c r="F1460" s="92" t="s">
        <v>3725</v>
      </c>
      <c r="G1460" s="91">
        <v>5665</v>
      </c>
    </row>
    <row r="1461" spans="1:7" s="91" customFormat="1" x14ac:dyDescent="0.15">
      <c r="A1461" s="91">
        <v>5666</v>
      </c>
      <c r="B1461" s="92" t="s">
        <v>3727</v>
      </c>
      <c r="D1461" s="93" t="s">
        <v>3728</v>
      </c>
      <c r="F1461" s="92" t="s">
        <v>3727</v>
      </c>
      <c r="G1461" s="91">
        <v>5666</v>
      </c>
    </row>
    <row r="1462" spans="1:7" s="91" customFormat="1" x14ac:dyDescent="0.15">
      <c r="A1462" s="91">
        <v>5667</v>
      </c>
      <c r="B1462" s="92" t="s">
        <v>3729</v>
      </c>
      <c r="D1462" s="93" t="s">
        <v>3730</v>
      </c>
      <c r="F1462" s="92" t="s">
        <v>3729</v>
      </c>
      <c r="G1462" s="91">
        <v>5667</v>
      </c>
    </row>
    <row r="1463" spans="1:7" s="91" customFormat="1" x14ac:dyDescent="0.15">
      <c r="A1463" s="91">
        <v>5668</v>
      </c>
      <c r="B1463" s="92" t="s">
        <v>3731</v>
      </c>
      <c r="D1463" s="93" t="s">
        <v>3732</v>
      </c>
      <c r="F1463" s="92" t="s">
        <v>3731</v>
      </c>
      <c r="G1463" s="91">
        <v>5668</v>
      </c>
    </row>
    <row r="1464" spans="1:7" s="91" customFormat="1" x14ac:dyDescent="0.15">
      <c r="A1464" s="91">
        <v>5671</v>
      </c>
      <c r="B1464" s="92" t="s">
        <v>3699</v>
      </c>
      <c r="C1464" s="91" t="s">
        <v>3733</v>
      </c>
      <c r="D1464" s="93" t="s">
        <v>3700</v>
      </c>
      <c r="F1464" s="92" t="s">
        <v>3699</v>
      </c>
      <c r="G1464" s="91">
        <v>5671</v>
      </c>
    </row>
    <row r="1465" spans="1:7" s="91" customFormat="1" x14ac:dyDescent="0.15">
      <c r="A1465" s="91">
        <v>5672</v>
      </c>
      <c r="B1465" s="92" t="s">
        <v>3734</v>
      </c>
      <c r="D1465" s="93" t="s">
        <v>3735</v>
      </c>
      <c r="F1465" s="92" t="s">
        <v>3734</v>
      </c>
      <c r="G1465" s="91">
        <v>5672</v>
      </c>
    </row>
    <row r="1466" spans="1:7" s="91" customFormat="1" x14ac:dyDescent="0.15">
      <c r="A1466" s="91">
        <v>5673</v>
      </c>
      <c r="B1466" s="92" t="s">
        <v>3736</v>
      </c>
      <c r="D1466" s="93" t="s">
        <v>3737</v>
      </c>
      <c r="F1466" s="92" t="s">
        <v>3736</v>
      </c>
      <c r="G1466" s="91">
        <v>5673</v>
      </c>
    </row>
    <row r="1467" spans="1:7" s="91" customFormat="1" x14ac:dyDescent="0.15">
      <c r="A1467" s="91">
        <v>5674</v>
      </c>
      <c r="B1467" s="92" t="s">
        <v>3738</v>
      </c>
      <c r="D1467" s="93" t="s">
        <v>3739</v>
      </c>
      <c r="F1467" s="92" t="s">
        <v>3738</v>
      </c>
      <c r="G1467" s="91">
        <v>5674</v>
      </c>
    </row>
    <row r="1468" spans="1:7" s="91" customFormat="1" x14ac:dyDescent="0.15">
      <c r="A1468" s="91">
        <v>5675</v>
      </c>
      <c r="B1468" s="92" t="s">
        <v>3740</v>
      </c>
      <c r="D1468" s="93" t="s">
        <v>3741</v>
      </c>
      <c r="F1468" s="92" t="s">
        <v>3740</v>
      </c>
      <c r="G1468" s="91">
        <v>5675</v>
      </c>
    </row>
    <row r="1469" spans="1:7" s="91" customFormat="1" x14ac:dyDescent="0.15">
      <c r="A1469" s="91">
        <v>5700</v>
      </c>
      <c r="B1469" s="92" t="s">
        <v>3742</v>
      </c>
      <c r="D1469" s="93" t="s">
        <v>3743</v>
      </c>
      <c r="F1469" s="92" t="s">
        <v>3742</v>
      </c>
      <c r="G1469" s="91">
        <v>5700</v>
      </c>
    </row>
    <row r="1470" spans="1:7" s="91" customFormat="1" x14ac:dyDescent="0.15">
      <c r="A1470" s="91">
        <v>5703</v>
      </c>
      <c r="B1470" s="92" t="s">
        <v>3742</v>
      </c>
      <c r="C1470" s="91" t="s">
        <v>3744</v>
      </c>
      <c r="D1470" s="93" t="s">
        <v>3743</v>
      </c>
      <c r="F1470" s="92" t="s">
        <v>3742</v>
      </c>
      <c r="G1470" s="91">
        <v>5703</v>
      </c>
    </row>
    <row r="1471" spans="1:7" s="91" customFormat="1" x14ac:dyDescent="0.15">
      <c r="A1471" s="91">
        <v>5711</v>
      </c>
      <c r="B1471" s="92" t="s">
        <v>3742</v>
      </c>
      <c r="C1471" s="91" t="s">
        <v>3745</v>
      </c>
      <c r="D1471" s="93" t="s">
        <v>3743</v>
      </c>
      <c r="F1471" s="92" t="s">
        <v>3742</v>
      </c>
      <c r="G1471" s="91">
        <v>5711</v>
      </c>
    </row>
    <row r="1472" spans="1:7" s="91" customFormat="1" x14ac:dyDescent="0.15">
      <c r="A1472" s="91">
        <v>5712</v>
      </c>
      <c r="B1472" s="92" t="s">
        <v>3746</v>
      </c>
      <c r="D1472" s="93" t="s">
        <v>3747</v>
      </c>
      <c r="F1472" s="92" t="s">
        <v>3746</v>
      </c>
      <c r="G1472" s="91">
        <v>5712</v>
      </c>
    </row>
    <row r="1473" spans="1:7" s="91" customFormat="1" x14ac:dyDescent="0.15">
      <c r="A1473" s="91">
        <v>5720</v>
      </c>
      <c r="B1473" s="92" t="s">
        <v>3748</v>
      </c>
      <c r="D1473" s="93" t="s">
        <v>3749</v>
      </c>
      <c r="F1473" s="92" t="s">
        <v>3748</v>
      </c>
      <c r="G1473" s="91">
        <v>5720</v>
      </c>
    </row>
    <row r="1474" spans="1:7" s="91" customFormat="1" x14ac:dyDescent="0.15">
      <c r="A1474" s="91">
        <v>5722</v>
      </c>
      <c r="B1474" s="92" t="s">
        <v>3748</v>
      </c>
      <c r="C1474" s="91" t="s">
        <v>3750</v>
      </c>
      <c r="D1474" s="93" t="s">
        <v>3749</v>
      </c>
      <c r="F1474" s="92" t="s">
        <v>3748</v>
      </c>
      <c r="G1474" s="91">
        <v>5722</v>
      </c>
    </row>
    <row r="1475" spans="1:7" s="91" customFormat="1" x14ac:dyDescent="0.15">
      <c r="A1475" s="91">
        <v>5725</v>
      </c>
      <c r="B1475" s="92" t="s">
        <v>3751</v>
      </c>
      <c r="D1475" s="93" t="s">
        <v>3752</v>
      </c>
      <c r="F1475" s="92" t="s">
        <v>3751</v>
      </c>
      <c r="G1475" s="91">
        <v>5725</v>
      </c>
    </row>
    <row r="1476" spans="1:7" s="91" customFormat="1" x14ac:dyDescent="0.15">
      <c r="A1476" s="91">
        <v>5726</v>
      </c>
      <c r="B1476" s="92" t="s">
        <v>3753</v>
      </c>
      <c r="D1476" s="93" t="s">
        <v>3754</v>
      </c>
      <c r="F1476" s="92" t="s">
        <v>3753</v>
      </c>
      <c r="G1476" s="91">
        <v>5726</v>
      </c>
    </row>
    <row r="1477" spans="1:7" s="91" customFormat="1" x14ac:dyDescent="0.15">
      <c r="A1477" s="91">
        <v>5727</v>
      </c>
      <c r="B1477" s="92" t="s">
        <v>3755</v>
      </c>
      <c r="D1477" s="93" t="s">
        <v>3756</v>
      </c>
      <c r="F1477" s="92" t="s">
        <v>3755</v>
      </c>
      <c r="G1477" s="91">
        <v>5727</v>
      </c>
    </row>
    <row r="1478" spans="1:7" s="91" customFormat="1" x14ac:dyDescent="0.15">
      <c r="A1478" s="91">
        <v>5731</v>
      </c>
      <c r="B1478" s="92" t="s">
        <v>3757</v>
      </c>
      <c r="D1478" s="93" t="s">
        <v>3758</v>
      </c>
      <c r="F1478" s="92" t="s">
        <v>3757</v>
      </c>
      <c r="G1478" s="91">
        <v>5731</v>
      </c>
    </row>
    <row r="1479" spans="1:7" s="91" customFormat="1" x14ac:dyDescent="0.15">
      <c r="A1479" s="91">
        <v>5732</v>
      </c>
      <c r="B1479" s="92" t="s">
        <v>3759</v>
      </c>
      <c r="D1479" s="93" t="s">
        <v>3760</v>
      </c>
      <c r="F1479" s="92" t="s">
        <v>3759</v>
      </c>
      <c r="G1479" s="91">
        <v>5732</v>
      </c>
    </row>
    <row r="1480" spans="1:7" s="91" customFormat="1" x14ac:dyDescent="0.15">
      <c r="A1480" s="91">
        <v>5734</v>
      </c>
      <c r="B1480" s="92" t="s">
        <v>3761</v>
      </c>
      <c r="D1480" s="93" t="s">
        <v>3762</v>
      </c>
      <c r="F1480" s="92" t="s">
        <v>3761</v>
      </c>
      <c r="G1480" s="91">
        <v>5734</v>
      </c>
    </row>
    <row r="1481" spans="1:7" s="91" customFormat="1" x14ac:dyDescent="0.15">
      <c r="A1481" s="91">
        <v>5741</v>
      </c>
      <c r="B1481" s="92" t="s">
        <v>3763</v>
      </c>
      <c r="D1481" s="93" t="s">
        <v>3764</v>
      </c>
      <c r="F1481" s="92" t="s">
        <v>3763</v>
      </c>
      <c r="G1481" s="91">
        <v>5741</v>
      </c>
    </row>
    <row r="1482" spans="1:7" s="91" customFormat="1" x14ac:dyDescent="0.15">
      <c r="A1482" s="91">
        <v>5742</v>
      </c>
      <c r="B1482" s="92" t="s">
        <v>3765</v>
      </c>
      <c r="D1482" s="93" t="s">
        <v>3766</v>
      </c>
      <c r="F1482" s="92" t="s">
        <v>3765</v>
      </c>
      <c r="G1482" s="91">
        <v>5742</v>
      </c>
    </row>
    <row r="1483" spans="1:7" s="91" customFormat="1" x14ac:dyDescent="0.15">
      <c r="A1483" s="91">
        <v>5743</v>
      </c>
      <c r="B1483" s="92" t="s">
        <v>3767</v>
      </c>
      <c r="D1483" s="93" t="s">
        <v>3768</v>
      </c>
      <c r="F1483" s="92" t="s">
        <v>3767</v>
      </c>
      <c r="G1483" s="91">
        <v>5743</v>
      </c>
    </row>
    <row r="1484" spans="1:7" s="91" customFormat="1" x14ac:dyDescent="0.15">
      <c r="A1484" s="91">
        <v>5744</v>
      </c>
      <c r="B1484" s="92" t="s">
        <v>3769</v>
      </c>
      <c r="D1484" s="93" t="s">
        <v>3770</v>
      </c>
      <c r="F1484" s="92" t="s">
        <v>3769</v>
      </c>
      <c r="G1484" s="91">
        <v>5744</v>
      </c>
    </row>
    <row r="1485" spans="1:7" s="91" customFormat="1" x14ac:dyDescent="0.15">
      <c r="A1485" s="91">
        <v>5745</v>
      </c>
      <c r="B1485" s="92" t="s">
        <v>3771</v>
      </c>
      <c r="D1485" s="93" t="s">
        <v>3772</v>
      </c>
      <c r="F1485" s="92" t="s">
        <v>3771</v>
      </c>
      <c r="G1485" s="91">
        <v>5745</v>
      </c>
    </row>
    <row r="1486" spans="1:7" s="91" customFormat="1" x14ac:dyDescent="0.15">
      <c r="A1486" s="91">
        <v>5746</v>
      </c>
      <c r="B1486" s="92" t="s">
        <v>3773</v>
      </c>
      <c r="D1486" s="93" t="s">
        <v>3774</v>
      </c>
      <c r="F1486" s="92" t="s">
        <v>3773</v>
      </c>
      <c r="G1486" s="91">
        <v>5746</v>
      </c>
    </row>
    <row r="1487" spans="1:7" s="91" customFormat="1" x14ac:dyDescent="0.15">
      <c r="A1487" s="91">
        <v>5747</v>
      </c>
      <c r="B1487" s="92" t="s">
        <v>3775</v>
      </c>
      <c r="D1487" s="93" t="s">
        <v>3776</v>
      </c>
      <c r="F1487" s="92" t="s">
        <v>3775</v>
      </c>
      <c r="G1487" s="91">
        <v>5747</v>
      </c>
    </row>
    <row r="1488" spans="1:7" s="91" customFormat="1" x14ac:dyDescent="0.15">
      <c r="A1488" s="91">
        <v>5751</v>
      </c>
      <c r="B1488" s="92" t="s">
        <v>3777</v>
      </c>
      <c r="D1488" s="93" t="s">
        <v>3778</v>
      </c>
      <c r="F1488" s="92" t="s">
        <v>3777</v>
      </c>
      <c r="G1488" s="91">
        <v>5751</v>
      </c>
    </row>
    <row r="1489" spans="1:7" s="91" customFormat="1" x14ac:dyDescent="0.15">
      <c r="A1489" s="91">
        <v>5752</v>
      </c>
      <c r="B1489" s="91" t="s">
        <v>3779</v>
      </c>
      <c r="C1489" s="91" t="s">
        <v>3780</v>
      </c>
      <c r="D1489" s="93" t="s">
        <v>3781</v>
      </c>
      <c r="F1489" s="91" t="s">
        <v>3779</v>
      </c>
      <c r="G1489" s="91">
        <v>5752</v>
      </c>
    </row>
    <row r="1490" spans="1:7" s="91" customFormat="1" x14ac:dyDescent="0.15">
      <c r="A1490" s="91">
        <v>5800</v>
      </c>
      <c r="B1490" s="92" t="s">
        <v>3782</v>
      </c>
      <c r="C1490" s="91" t="s">
        <v>971</v>
      </c>
      <c r="D1490" s="93" t="s">
        <v>3783</v>
      </c>
      <c r="F1490" s="92" t="s">
        <v>3782</v>
      </c>
      <c r="G1490" s="91">
        <v>5800</v>
      </c>
    </row>
    <row r="1491" spans="1:7" s="91" customFormat="1" x14ac:dyDescent="0.15">
      <c r="A1491" s="91">
        <v>5811</v>
      </c>
      <c r="B1491" s="92" t="s">
        <v>3784</v>
      </c>
      <c r="D1491" s="93" t="s">
        <v>3785</v>
      </c>
      <c r="F1491" s="92" t="s">
        <v>3784</v>
      </c>
      <c r="G1491" s="91">
        <v>5811</v>
      </c>
    </row>
    <row r="1492" spans="1:7" s="91" customFormat="1" x14ac:dyDescent="0.15">
      <c r="A1492" s="91">
        <v>5820</v>
      </c>
      <c r="B1492" s="92" t="s">
        <v>3786</v>
      </c>
      <c r="D1492" s="93" t="s">
        <v>3787</v>
      </c>
      <c r="F1492" s="92" t="s">
        <v>3786</v>
      </c>
      <c r="G1492" s="91">
        <v>5820</v>
      </c>
    </row>
    <row r="1493" spans="1:7" s="91" customFormat="1" x14ac:dyDescent="0.15">
      <c r="A1493" s="91">
        <v>5830</v>
      </c>
      <c r="B1493" s="92" t="s">
        <v>3788</v>
      </c>
      <c r="D1493" s="93" t="s">
        <v>3789</v>
      </c>
      <c r="F1493" s="92" t="s">
        <v>3788</v>
      </c>
      <c r="G1493" s="91">
        <v>5830</v>
      </c>
    </row>
    <row r="1494" spans="1:7" s="91" customFormat="1" x14ac:dyDescent="0.15">
      <c r="A1494" s="91">
        <v>5836</v>
      </c>
      <c r="B1494" s="92" t="s">
        <v>3790</v>
      </c>
      <c r="D1494" s="93" t="s">
        <v>3791</v>
      </c>
      <c r="F1494" s="92" t="s">
        <v>3790</v>
      </c>
      <c r="G1494" s="91">
        <v>5836</v>
      </c>
    </row>
    <row r="1495" spans="1:7" s="91" customFormat="1" x14ac:dyDescent="0.15">
      <c r="A1495" s="91">
        <v>5837</v>
      </c>
      <c r="B1495" s="92" t="s">
        <v>3792</v>
      </c>
      <c r="D1495" s="93" t="s">
        <v>3793</v>
      </c>
      <c r="F1495" s="92" t="s">
        <v>3792</v>
      </c>
      <c r="G1495" s="91">
        <v>5837</v>
      </c>
    </row>
    <row r="1496" spans="1:7" s="91" customFormat="1" x14ac:dyDescent="0.15">
      <c r="A1496" s="91">
        <v>5838</v>
      </c>
      <c r="B1496" s="92" t="s">
        <v>3794</v>
      </c>
      <c r="D1496" s="93" t="s">
        <v>3795</v>
      </c>
      <c r="F1496" s="92" t="s">
        <v>3794</v>
      </c>
      <c r="G1496" s="91">
        <v>5838</v>
      </c>
    </row>
    <row r="1497" spans="1:7" s="91" customFormat="1" x14ac:dyDescent="0.15">
      <c r="A1497" s="91">
        <v>5900</v>
      </c>
      <c r="B1497" s="92" t="s">
        <v>3796</v>
      </c>
      <c r="D1497" s="93" t="s">
        <v>3797</v>
      </c>
      <c r="F1497" s="92" t="s">
        <v>3796</v>
      </c>
      <c r="G1497" s="91">
        <v>5900</v>
      </c>
    </row>
    <row r="1498" spans="1:7" s="91" customFormat="1" x14ac:dyDescent="0.15">
      <c r="A1498" s="91">
        <v>5903</v>
      </c>
      <c r="B1498" s="92" t="s">
        <v>3796</v>
      </c>
      <c r="C1498" s="91" t="s">
        <v>3798</v>
      </c>
      <c r="D1498" s="93" t="s">
        <v>3797</v>
      </c>
      <c r="F1498" s="92" t="s">
        <v>3796</v>
      </c>
      <c r="G1498" s="91">
        <v>5903</v>
      </c>
    </row>
    <row r="1499" spans="1:7" s="91" customFormat="1" x14ac:dyDescent="0.15">
      <c r="A1499" s="91">
        <v>5904</v>
      </c>
      <c r="B1499" s="92" t="s">
        <v>3796</v>
      </c>
      <c r="C1499" s="91" t="s">
        <v>3799</v>
      </c>
      <c r="D1499" s="93" t="s">
        <v>3797</v>
      </c>
      <c r="F1499" s="92" t="s">
        <v>3796</v>
      </c>
      <c r="G1499" s="91">
        <v>5904</v>
      </c>
    </row>
    <row r="1500" spans="1:7" s="91" customFormat="1" x14ac:dyDescent="0.15">
      <c r="A1500" s="91">
        <v>5905</v>
      </c>
      <c r="B1500" s="92" t="s">
        <v>3796</v>
      </c>
      <c r="C1500" s="91" t="s">
        <v>3800</v>
      </c>
      <c r="D1500" s="93" t="s">
        <v>3797</v>
      </c>
      <c r="F1500" s="92" t="s">
        <v>3796</v>
      </c>
      <c r="G1500" s="91">
        <v>5905</v>
      </c>
    </row>
    <row r="1501" spans="1:7" s="91" customFormat="1" x14ac:dyDescent="0.15">
      <c r="A1501" s="91">
        <v>5919</v>
      </c>
      <c r="B1501" s="92" t="s">
        <v>3801</v>
      </c>
      <c r="D1501" s="93" t="s">
        <v>3802</v>
      </c>
      <c r="F1501" s="92" t="s">
        <v>3801</v>
      </c>
      <c r="G1501" s="91">
        <v>5919</v>
      </c>
    </row>
    <row r="1502" spans="1:7" s="91" customFormat="1" x14ac:dyDescent="0.15">
      <c r="A1502" s="91">
        <v>5920</v>
      </c>
      <c r="B1502" s="92" t="s">
        <v>3803</v>
      </c>
      <c r="D1502" s="93" t="s">
        <v>3804</v>
      </c>
      <c r="F1502" s="92" t="s">
        <v>3803</v>
      </c>
      <c r="G1502" s="91">
        <v>5920</v>
      </c>
    </row>
    <row r="1503" spans="1:7" s="91" customFormat="1" x14ac:dyDescent="0.15">
      <c r="A1503" s="91">
        <v>5925</v>
      </c>
      <c r="B1503" s="92" t="s">
        <v>3805</v>
      </c>
      <c r="D1503" s="93" t="s">
        <v>3806</v>
      </c>
      <c r="F1503" s="92" t="s">
        <v>3805</v>
      </c>
      <c r="G1503" s="91">
        <v>5925</v>
      </c>
    </row>
    <row r="1504" spans="1:7" s="91" customFormat="1" x14ac:dyDescent="0.15">
      <c r="A1504" s="91">
        <v>5931</v>
      </c>
      <c r="B1504" s="92" t="s">
        <v>3807</v>
      </c>
      <c r="D1504" s="93" t="s">
        <v>3808</v>
      </c>
      <c r="F1504" s="92" t="s">
        <v>3807</v>
      </c>
      <c r="G1504" s="91">
        <v>5931</v>
      </c>
    </row>
    <row r="1505" spans="1:7" s="91" customFormat="1" x14ac:dyDescent="0.15">
      <c r="A1505" s="91">
        <v>5932</v>
      </c>
      <c r="B1505" s="92" t="s">
        <v>3809</v>
      </c>
      <c r="D1505" s="93" t="s">
        <v>3810</v>
      </c>
      <c r="F1505" s="92" t="s">
        <v>3809</v>
      </c>
      <c r="G1505" s="91">
        <v>5932</v>
      </c>
    </row>
    <row r="1506" spans="1:7" s="91" customFormat="1" x14ac:dyDescent="0.15">
      <c r="A1506" s="91">
        <v>5940</v>
      </c>
      <c r="B1506" s="92" t="s">
        <v>3811</v>
      </c>
      <c r="D1506" s="93" t="s">
        <v>3812</v>
      </c>
      <c r="F1506" s="92" t="s">
        <v>3811</v>
      </c>
      <c r="G1506" s="91">
        <v>5940</v>
      </c>
    </row>
    <row r="1507" spans="1:7" s="91" customFormat="1" x14ac:dyDescent="0.15">
      <c r="A1507" s="91">
        <v>5945</v>
      </c>
      <c r="B1507" s="92" t="s">
        <v>3813</v>
      </c>
      <c r="D1507" s="93" t="s">
        <v>3814</v>
      </c>
      <c r="F1507" s="92" t="s">
        <v>3813</v>
      </c>
      <c r="G1507" s="91">
        <v>5945</v>
      </c>
    </row>
    <row r="1508" spans="1:7" s="91" customFormat="1" x14ac:dyDescent="0.15">
      <c r="A1508" s="91">
        <v>5946</v>
      </c>
      <c r="B1508" s="92" t="s">
        <v>3815</v>
      </c>
      <c r="D1508" s="93" t="s">
        <v>3816</v>
      </c>
      <c r="F1508" s="92" t="s">
        <v>3815</v>
      </c>
      <c r="G1508" s="91">
        <v>5946</v>
      </c>
    </row>
    <row r="1509" spans="1:7" s="91" customFormat="1" x14ac:dyDescent="0.15">
      <c r="A1509" s="91">
        <v>5948</v>
      </c>
      <c r="B1509" s="92" t="s">
        <v>3817</v>
      </c>
      <c r="D1509" s="93" t="s">
        <v>3818</v>
      </c>
      <c r="F1509" s="92" t="s">
        <v>3817</v>
      </c>
      <c r="G1509" s="91">
        <v>5948</v>
      </c>
    </row>
    <row r="1510" spans="1:7" s="91" customFormat="1" x14ac:dyDescent="0.15">
      <c r="A1510" s="91">
        <v>6000</v>
      </c>
      <c r="B1510" s="92" t="s">
        <v>3819</v>
      </c>
      <c r="D1510" s="93" t="s">
        <v>3820</v>
      </c>
      <c r="F1510" s="92" t="s">
        <v>3819</v>
      </c>
      <c r="G1510" s="91">
        <v>6000</v>
      </c>
    </row>
    <row r="1511" spans="1:7" s="91" customFormat="1" x14ac:dyDescent="0.15">
      <c r="A1511" s="91">
        <v>6008</v>
      </c>
      <c r="B1511" s="92" t="s">
        <v>3819</v>
      </c>
      <c r="C1511" s="91" t="s">
        <v>3821</v>
      </c>
      <c r="D1511" s="93" t="s">
        <v>3820</v>
      </c>
      <c r="F1511" s="92" t="s">
        <v>3819</v>
      </c>
      <c r="G1511" s="91">
        <v>6008</v>
      </c>
    </row>
    <row r="1512" spans="1:7" s="91" customFormat="1" x14ac:dyDescent="0.15">
      <c r="A1512" s="91">
        <v>6031</v>
      </c>
      <c r="B1512" s="92" t="s">
        <v>3822</v>
      </c>
      <c r="D1512" s="93" t="s">
        <v>3823</v>
      </c>
      <c r="F1512" s="92" t="s">
        <v>3822</v>
      </c>
      <c r="G1512" s="91">
        <v>6031</v>
      </c>
    </row>
    <row r="1513" spans="1:7" s="91" customFormat="1" x14ac:dyDescent="0.15">
      <c r="A1513" s="91">
        <v>6032</v>
      </c>
      <c r="B1513" s="92" t="s">
        <v>3824</v>
      </c>
      <c r="D1513" s="93" t="s">
        <v>3825</v>
      </c>
      <c r="F1513" s="92" t="s">
        <v>3824</v>
      </c>
      <c r="G1513" s="91">
        <v>6032</v>
      </c>
    </row>
    <row r="1514" spans="1:7" s="91" customFormat="1" x14ac:dyDescent="0.15">
      <c r="A1514" s="91">
        <v>6033</v>
      </c>
      <c r="B1514" s="92" t="s">
        <v>3826</v>
      </c>
      <c r="D1514" s="93" t="s">
        <v>3827</v>
      </c>
      <c r="F1514" s="92" t="s">
        <v>3826</v>
      </c>
      <c r="G1514" s="91">
        <v>6033</v>
      </c>
    </row>
    <row r="1515" spans="1:7" s="91" customFormat="1" x14ac:dyDescent="0.15">
      <c r="A1515" s="91">
        <v>6034</v>
      </c>
      <c r="B1515" s="92" t="s">
        <v>3828</v>
      </c>
      <c r="D1515" s="93" t="s">
        <v>3829</v>
      </c>
      <c r="F1515" s="92" t="s">
        <v>3828</v>
      </c>
      <c r="G1515" s="91">
        <v>6034</v>
      </c>
    </row>
    <row r="1516" spans="1:7" s="91" customFormat="1" x14ac:dyDescent="0.15">
      <c r="A1516" s="91">
        <v>6035</v>
      </c>
      <c r="B1516" s="92" t="s">
        <v>3830</v>
      </c>
      <c r="D1516" s="93" t="s">
        <v>3831</v>
      </c>
      <c r="F1516" s="92" t="s">
        <v>3830</v>
      </c>
      <c r="G1516" s="91">
        <v>6035</v>
      </c>
    </row>
    <row r="1517" spans="1:7" s="91" customFormat="1" x14ac:dyDescent="0.15">
      <c r="A1517" s="91">
        <v>6041</v>
      </c>
      <c r="B1517" s="92" t="s">
        <v>3832</v>
      </c>
      <c r="D1517" s="93" t="s">
        <v>3833</v>
      </c>
      <c r="F1517" s="92" t="s">
        <v>3832</v>
      </c>
      <c r="G1517" s="91">
        <v>6041</v>
      </c>
    </row>
    <row r="1518" spans="1:7" s="91" customFormat="1" x14ac:dyDescent="0.15">
      <c r="A1518" s="91">
        <v>6042</v>
      </c>
      <c r="B1518" s="92" t="s">
        <v>3834</v>
      </c>
      <c r="D1518" s="93" t="s">
        <v>3835</v>
      </c>
      <c r="F1518" s="92" t="s">
        <v>3834</v>
      </c>
      <c r="G1518" s="91">
        <v>6042</v>
      </c>
    </row>
    <row r="1519" spans="1:7" s="91" customFormat="1" x14ac:dyDescent="0.15">
      <c r="A1519" s="91">
        <v>6043</v>
      </c>
      <c r="B1519" s="92" t="s">
        <v>3836</v>
      </c>
      <c r="D1519" s="93" t="s">
        <v>3837</v>
      </c>
      <c r="F1519" s="92" t="s">
        <v>3836</v>
      </c>
      <c r="G1519" s="91">
        <v>6043</v>
      </c>
    </row>
    <row r="1520" spans="1:7" s="91" customFormat="1" x14ac:dyDescent="0.15">
      <c r="A1520" s="91">
        <v>6044</v>
      </c>
      <c r="B1520" s="92" t="s">
        <v>3819</v>
      </c>
      <c r="C1520" s="91" t="s">
        <v>3838</v>
      </c>
      <c r="D1520" s="93" t="s">
        <v>3820</v>
      </c>
      <c r="F1520" s="92" t="s">
        <v>3819</v>
      </c>
      <c r="G1520" s="91">
        <v>6044</v>
      </c>
    </row>
    <row r="1521" spans="1:7" s="91" customFormat="1" x14ac:dyDescent="0.15">
      <c r="A1521" s="91">
        <v>6045</v>
      </c>
      <c r="B1521" s="92" t="s">
        <v>3839</v>
      </c>
      <c r="D1521" s="93" t="s">
        <v>3840</v>
      </c>
      <c r="F1521" s="92" t="s">
        <v>3839</v>
      </c>
      <c r="G1521" s="91">
        <v>6045</v>
      </c>
    </row>
    <row r="1522" spans="1:7" s="91" customFormat="1" x14ac:dyDescent="0.15">
      <c r="A1522" s="91">
        <v>6050</v>
      </c>
      <c r="B1522" s="92" t="s">
        <v>3841</v>
      </c>
      <c r="D1522" s="93" t="s">
        <v>3842</v>
      </c>
      <c r="F1522" s="92" t="s">
        <v>3841</v>
      </c>
      <c r="G1522" s="91">
        <v>6050</v>
      </c>
    </row>
    <row r="1523" spans="1:7" s="91" customFormat="1" x14ac:dyDescent="0.15">
      <c r="A1523" s="91">
        <v>6055</v>
      </c>
      <c r="B1523" s="92" t="s">
        <v>3843</v>
      </c>
      <c r="D1523" s="93" t="s">
        <v>3844</v>
      </c>
      <c r="F1523" s="92" t="s">
        <v>3843</v>
      </c>
      <c r="G1523" s="91">
        <v>6055</v>
      </c>
    </row>
    <row r="1524" spans="1:7" s="91" customFormat="1" x14ac:dyDescent="0.15">
      <c r="A1524" s="91">
        <v>6060</v>
      </c>
      <c r="B1524" s="92" t="s">
        <v>3845</v>
      </c>
      <c r="D1524" s="93" t="s">
        <v>3846</v>
      </c>
      <c r="F1524" s="92" t="s">
        <v>3845</v>
      </c>
      <c r="G1524" s="91">
        <v>6060</v>
      </c>
    </row>
    <row r="1525" spans="1:7" s="91" customFormat="1" x14ac:dyDescent="0.15">
      <c r="A1525" s="91">
        <v>6062</v>
      </c>
      <c r="B1525" s="92" t="s">
        <v>3845</v>
      </c>
      <c r="C1525" s="91" t="s">
        <v>3847</v>
      </c>
      <c r="D1525" s="93" t="s">
        <v>3846</v>
      </c>
      <c r="F1525" s="92" t="s">
        <v>3845</v>
      </c>
      <c r="G1525" s="91">
        <v>6062</v>
      </c>
    </row>
    <row r="1526" spans="1:7" s="91" customFormat="1" x14ac:dyDescent="0.15">
      <c r="A1526" s="91">
        <v>6064</v>
      </c>
      <c r="B1526" s="92" t="s">
        <v>3848</v>
      </c>
      <c r="D1526" s="93" t="s">
        <v>3849</v>
      </c>
      <c r="F1526" s="92" t="s">
        <v>3848</v>
      </c>
      <c r="G1526" s="91">
        <v>6064</v>
      </c>
    </row>
    <row r="1527" spans="1:7" s="91" customFormat="1" x14ac:dyDescent="0.15">
      <c r="A1527" s="91">
        <v>6065</v>
      </c>
      <c r="B1527" s="92" t="s">
        <v>3850</v>
      </c>
      <c r="D1527" s="93" t="s">
        <v>3851</v>
      </c>
      <c r="F1527" s="92" t="s">
        <v>3850</v>
      </c>
      <c r="G1527" s="91">
        <v>6065</v>
      </c>
    </row>
    <row r="1528" spans="1:7" s="91" customFormat="1" x14ac:dyDescent="0.15">
      <c r="A1528" s="91">
        <v>6066</v>
      </c>
      <c r="B1528" s="92" t="s">
        <v>3852</v>
      </c>
      <c r="C1528" s="91" t="s">
        <v>3853</v>
      </c>
      <c r="D1528" s="93" t="s">
        <v>3854</v>
      </c>
      <c r="F1528" s="92" t="s">
        <v>3852</v>
      </c>
      <c r="G1528" s="91">
        <v>6066</v>
      </c>
    </row>
    <row r="1529" spans="1:7" s="91" customFormat="1" x14ac:dyDescent="0.15">
      <c r="A1529" s="91">
        <v>6067</v>
      </c>
      <c r="B1529" s="92" t="s">
        <v>3852</v>
      </c>
      <c r="C1529" s="91" t="s">
        <v>3855</v>
      </c>
      <c r="D1529" s="93" t="s">
        <v>3854</v>
      </c>
      <c r="F1529" s="92" t="s">
        <v>3852</v>
      </c>
      <c r="G1529" s="91">
        <v>6067</v>
      </c>
    </row>
    <row r="1530" spans="1:7" s="91" customFormat="1" x14ac:dyDescent="0.15">
      <c r="A1530" s="91">
        <v>6070</v>
      </c>
      <c r="B1530" s="92" t="s">
        <v>3856</v>
      </c>
      <c r="D1530" s="93" t="s">
        <v>3857</v>
      </c>
      <c r="F1530" s="92" t="s">
        <v>3856</v>
      </c>
      <c r="G1530" s="91">
        <v>6070</v>
      </c>
    </row>
    <row r="1531" spans="1:7" s="91" customFormat="1" x14ac:dyDescent="0.15">
      <c r="A1531" s="91">
        <v>6075</v>
      </c>
      <c r="B1531" s="92" t="s">
        <v>3858</v>
      </c>
      <c r="D1531" s="93" t="s">
        <v>3859</v>
      </c>
      <c r="F1531" s="92" t="s">
        <v>3858</v>
      </c>
      <c r="G1531" s="91">
        <v>6075</v>
      </c>
    </row>
    <row r="1532" spans="1:7" s="91" customFormat="1" x14ac:dyDescent="0.15">
      <c r="A1532" s="91">
        <v>6076</v>
      </c>
      <c r="B1532" s="92" t="s">
        <v>3860</v>
      </c>
      <c r="D1532" s="93" t="s">
        <v>3861</v>
      </c>
      <c r="F1532" s="92" t="s">
        <v>3860</v>
      </c>
      <c r="G1532" s="91">
        <v>6076</v>
      </c>
    </row>
    <row r="1533" spans="1:7" s="91" customFormat="1" x14ac:dyDescent="0.15">
      <c r="A1533" s="91">
        <v>6077</v>
      </c>
      <c r="B1533" s="92" t="s">
        <v>3862</v>
      </c>
      <c r="D1533" s="93" t="s">
        <v>3863</v>
      </c>
      <c r="F1533" s="92" t="s">
        <v>3862</v>
      </c>
      <c r="G1533" s="91">
        <v>6077</v>
      </c>
    </row>
    <row r="1534" spans="1:7" s="91" customFormat="1" x14ac:dyDescent="0.15">
      <c r="A1534" s="91">
        <v>6078</v>
      </c>
      <c r="B1534" s="92" t="s">
        <v>3864</v>
      </c>
      <c r="D1534" s="93" t="s">
        <v>3865</v>
      </c>
      <c r="F1534" s="92" t="s">
        <v>3864</v>
      </c>
      <c r="G1534" s="91">
        <v>6078</v>
      </c>
    </row>
    <row r="1535" spans="1:7" s="91" customFormat="1" x14ac:dyDescent="0.15">
      <c r="A1535" s="91">
        <v>6080</v>
      </c>
      <c r="B1535" s="92" t="s">
        <v>3866</v>
      </c>
      <c r="D1535" s="93" t="s">
        <v>3867</v>
      </c>
      <c r="F1535" s="92" t="s">
        <v>3866</v>
      </c>
      <c r="G1535" s="91">
        <v>6080</v>
      </c>
    </row>
    <row r="1536" spans="1:7" s="91" customFormat="1" x14ac:dyDescent="0.15">
      <c r="A1536" s="91">
        <v>6085</v>
      </c>
      <c r="B1536" s="92" t="s">
        <v>3868</v>
      </c>
      <c r="D1536" s="93" t="s">
        <v>3869</v>
      </c>
      <c r="F1536" s="92" t="s">
        <v>3868</v>
      </c>
      <c r="G1536" s="91">
        <v>6085</v>
      </c>
    </row>
    <row r="1537" spans="1:7" s="91" customFormat="1" x14ac:dyDescent="0.15">
      <c r="A1537" s="91">
        <v>6086</v>
      </c>
      <c r="B1537" s="92" t="s">
        <v>3870</v>
      </c>
      <c r="D1537" s="93" t="s">
        <v>3871</v>
      </c>
      <c r="F1537" s="92" t="s">
        <v>3870</v>
      </c>
      <c r="G1537" s="91">
        <v>6086</v>
      </c>
    </row>
    <row r="1538" spans="1:7" s="91" customFormat="1" x14ac:dyDescent="0.15">
      <c r="A1538" s="91">
        <v>6087</v>
      </c>
      <c r="B1538" s="92" t="s">
        <v>3872</v>
      </c>
      <c r="D1538" s="93" t="s">
        <v>3873</v>
      </c>
      <c r="F1538" s="92" t="s">
        <v>3872</v>
      </c>
      <c r="G1538" s="91">
        <v>6087</v>
      </c>
    </row>
    <row r="1539" spans="1:7" s="91" customFormat="1" x14ac:dyDescent="0.15">
      <c r="A1539" s="91">
        <v>6088</v>
      </c>
      <c r="B1539" s="92" t="s">
        <v>3874</v>
      </c>
      <c r="D1539" s="93" t="s">
        <v>3875</v>
      </c>
      <c r="F1539" s="92" t="s">
        <v>3874</v>
      </c>
      <c r="G1539" s="91">
        <v>6088</v>
      </c>
    </row>
    <row r="1540" spans="1:7" s="91" customFormat="1" x14ac:dyDescent="0.15">
      <c r="A1540" s="91">
        <v>6090</v>
      </c>
      <c r="B1540" s="92" t="s">
        <v>3876</v>
      </c>
      <c r="D1540" s="93" t="s">
        <v>3877</v>
      </c>
      <c r="F1540" s="92" t="s">
        <v>3876</v>
      </c>
      <c r="G1540" s="91">
        <v>6090</v>
      </c>
    </row>
    <row r="1541" spans="1:7" s="91" customFormat="1" x14ac:dyDescent="0.15">
      <c r="A1541" s="91">
        <v>6096</v>
      </c>
      <c r="B1541" s="92" t="s">
        <v>3878</v>
      </c>
      <c r="D1541" s="93" t="s">
        <v>3879</v>
      </c>
      <c r="F1541" s="92" t="s">
        <v>3878</v>
      </c>
      <c r="G1541" s="91">
        <v>6096</v>
      </c>
    </row>
    <row r="1542" spans="1:7" s="91" customFormat="1" x14ac:dyDescent="0.15">
      <c r="A1542" s="91">
        <v>6097</v>
      </c>
      <c r="B1542" s="92" t="s">
        <v>3880</v>
      </c>
      <c r="D1542" s="93" t="s">
        <v>3881</v>
      </c>
      <c r="F1542" s="92" t="s">
        <v>3880</v>
      </c>
      <c r="G1542" s="91">
        <v>6097</v>
      </c>
    </row>
    <row r="1543" spans="1:7" s="91" customFormat="1" x14ac:dyDescent="0.15">
      <c r="A1543" s="91">
        <v>6098</v>
      </c>
      <c r="B1543" s="92" t="s">
        <v>3882</v>
      </c>
      <c r="D1543" s="93" t="s">
        <v>3883</v>
      </c>
      <c r="F1543" s="92" t="s">
        <v>3882</v>
      </c>
      <c r="G1543" s="91">
        <v>6098</v>
      </c>
    </row>
    <row r="1544" spans="1:7" s="91" customFormat="1" x14ac:dyDescent="0.15">
      <c r="A1544" s="91">
        <v>6100</v>
      </c>
      <c r="B1544" s="92" t="s">
        <v>3884</v>
      </c>
      <c r="D1544" s="93" t="s">
        <v>3885</v>
      </c>
      <c r="F1544" s="92" t="s">
        <v>3884</v>
      </c>
      <c r="G1544" s="91">
        <v>6100</v>
      </c>
    </row>
    <row r="1545" spans="1:7" s="91" customFormat="1" x14ac:dyDescent="0.15">
      <c r="A1545" s="91">
        <v>6111</v>
      </c>
      <c r="B1545" s="92" t="s">
        <v>3886</v>
      </c>
      <c r="D1545" s="93" t="s">
        <v>3887</v>
      </c>
      <c r="F1545" s="92" t="s">
        <v>3886</v>
      </c>
      <c r="G1545" s="91">
        <v>6111</v>
      </c>
    </row>
    <row r="1546" spans="1:7" s="91" customFormat="1" x14ac:dyDescent="0.15">
      <c r="A1546" s="91">
        <v>6112</v>
      </c>
      <c r="B1546" s="92" t="s">
        <v>3888</v>
      </c>
      <c r="D1546" s="93" t="s">
        <v>3889</v>
      </c>
      <c r="F1546" s="92" t="s">
        <v>3888</v>
      </c>
      <c r="G1546" s="91">
        <v>6112</v>
      </c>
    </row>
    <row r="1547" spans="1:7" s="91" customFormat="1" x14ac:dyDescent="0.15">
      <c r="A1547" s="91">
        <v>6113</v>
      </c>
      <c r="B1547" s="92" t="s">
        <v>3890</v>
      </c>
      <c r="D1547" s="93" t="s">
        <v>3891</v>
      </c>
      <c r="F1547" s="92" t="s">
        <v>3890</v>
      </c>
      <c r="G1547" s="91">
        <v>6113</v>
      </c>
    </row>
    <row r="1548" spans="1:7" s="91" customFormat="1" x14ac:dyDescent="0.15">
      <c r="A1548" s="91">
        <v>6114</v>
      </c>
      <c r="B1548" s="92" t="s">
        <v>3892</v>
      </c>
      <c r="D1548" s="93" t="s">
        <v>3893</v>
      </c>
      <c r="F1548" s="92" t="s">
        <v>3892</v>
      </c>
      <c r="G1548" s="91">
        <v>6114</v>
      </c>
    </row>
    <row r="1549" spans="1:7" s="91" customFormat="1" x14ac:dyDescent="0.15">
      <c r="A1549" s="91">
        <v>6114</v>
      </c>
      <c r="B1549" s="92" t="s">
        <v>3894</v>
      </c>
      <c r="D1549" s="93" t="s">
        <v>3895</v>
      </c>
      <c r="F1549" s="92" t="s">
        <v>3894</v>
      </c>
      <c r="G1549" s="91">
        <v>6114</v>
      </c>
    </row>
    <row r="1550" spans="1:7" s="91" customFormat="1" x14ac:dyDescent="0.15">
      <c r="A1550" s="91">
        <v>6115</v>
      </c>
      <c r="B1550" s="92" t="s">
        <v>3896</v>
      </c>
      <c r="D1550" s="93" t="s">
        <v>3897</v>
      </c>
      <c r="F1550" s="92" t="s">
        <v>3896</v>
      </c>
      <c r="G1550" s="91">
        <v>6115</v>
      </c>
    </row>
    <row r="1551" spans="1:7" s="91" customFormat="1" x14ac:dyDescent="0.15">
      <c r="A1551" s="91">
        <v>6116</v>
      </c>
      <c r="B1551" s="92" t="s">
        <v>3898</v>
      </c>
      <c r="D1551" s="93" t="s">
        <v>3899</v>
      </c>
      <c r="F1551" s="92" t="s">
        <v>3898</v>
      </c>
      <c r="G1551" s="91">
        <v>6116</v>
      </c>
    </row>
    <row r="1552" spans="1:7" s="91" customFormat="1" x14ac:dyDescent="0.15">
      <c r="A1552" s="91">
        <v>6120</v>
      </c>
      <c r="B1552" s="92" t="s">
        <v>3900</v>
      </c>
      <c r="D1552" s="93" t="s">
        <v>3901</v>
      </c>
      <c r="F1552" s="92" t="s">
        <v>3900</v>
      </c>
      <c r="G1552" s="91">
        <v>6120</v>
      </c>
    </row>
    <row r="1553" spans="1:7" s="91" customFormat="1" x14ac:dyDescent="0.15">
      <c r="A1553" s="91">
        <v>6131</v>
      </c>
      <c r="B1553" s="92" t="s">
        <v>3902</v>
      </c>
      <c r="D1553" s="93" t="s">
        <v>3903</v>
      </c>
      <c r="F1553" s="92" t="s">
        <v>3902</v>
      </c>
      <c r="G1553" s="91">
        <v>6131</v>
      </c>
    </row>
    <row r="1554" spans="1:7" s="91" customFormat="1" x14ac:dyDescent="0.15">
      <c r="A1554" s="91">
        <v>6132</v>
      </c>
      <c r="B1554" s="92" t="s">
        <v>3904</v>
      </c>
      <c r="D1554" s="93" t="s">
        <v>3905</v>
      </c>
      <c r="F1554" s="92" t="s">
        <v>3904</v>
      </c>
      <c r="G1554" s="91">
        <v>6132</v>
      </c>
    </row>
    <row r="1555" spans="1:7" s="91" customFormat="1" x14ac:dyDescent="0.15">
      <c r="A1555" s="91">
        <v>6133</v>
      </c>
      <c r="B1555" s="92" t="s">
        <v>3906</v>
      </c>
      <c r="D1555" s="93" t="s">
        <v>3907</v>
      </c>
      <c r="F1555" s="92" t="s">
        <v>3906</v>
      </c>
      <c r="G1555" s="91">
        <v>6133</v>
      </c>
    </row>
    <row r="1556" spans="1:7" s="91" customFormat="1" x14ac:dyDescent="0.15">
      <c r="A1556" s="91">
        <v>6134</v>
      </c>
      <c r="B1556" s="92" t="s">
        <v>3908</v>
      </c>
      <c r="D1556" s="93" t="s">
        <v>3909</v>
      </c>
      <c r="F1556" s="92" t="s">
        <v>3908</v>
      </c>
      <c r="G1556" s="91">
        <v>6134</v>
      </c>
    </row>
    <row r="1557" spans="1:7" s="91" customFormat="1" x14ac:dyDescent="0.15">
      <c r="A1557" s="91">
        <v>6135</v>
      </c>
      <c r="B1557" s="92" t="s">
        <v>3910</v>
      </c>
      <c r="D1557" s="93" t="s">
        <v>3911</v>
      </c>
      <c r="F1557" s="92" t="s">
        <v>3910</v>
      </c>
      <c r="G1557" s="91">
        <v>6135</v>
      </c>
    </row>
    <row r="1558" spans="1:7" s="91" customFormat="1" x14ac:dyDescent="0.15">
      <c r="A1558" s="91">
        <v>6136</v>
      </c>
      <c r="B1558" s="92" t="s">
        <v>3912</v>
      </c>
      <c r="D1558" s="93" t="s">
        <v>3913</v>
      </c>
      <c r="F1558" s="92" t="s">
        <v>3912</v>
      </c>
      <c r="G1558" s="91">
        <v>6136</v>
      </c>
    </row>
    <row r="1559" spans="1:7" s="91" customFormat="1" x14ac:dyDescent="0.15">
      <c r="A1559" s="91">
        <v>6200</v>
      </c>
      <c r="B1559" s="92" t="s">
        <v>3914</v>
      </c>
      <c r="D1559" s="93" t="s">
        <v>3915</v>
      </c>
      <c r="F1559" s="92" t="s">
        <v>3914</v>
      </c>
      <c r="G1559" s="91">
        <v>6200</v>
      </c>
    </row>
    <row r="1560" spans="1:7" s="91" customFormat="1" x14ac:dyDescent="0.15">
      <c r="A1560" s="91">
        <v>6211</v>
      </c>
      <c r="B1560" s="92" t="s">
        <v>3916</v>
      </c>
      <c r="D1560" s="93" t="s">
        <v>3917</v>
      </c>
      <c r="F1560" s="92" t="s">
        <v>3916</v>
      </c>
      <c r="G1560" s="91">
        <v>6211</v>
      </c>
    </row>
    <row r="1561" spans="1:7" s="91" customFormat="1" x14ac:dyDescent="0.15">
      <c r="A1561" s="91">
        <v>6221</v>
      </c>
      <c r="B1561" s="92" t="s">
        <v>3918</v>
      </c>
      <c r="D1561" s="93" t="s">
        <v>3919</v>
      </c>
      <c r="F1561" s="92" t="s">
        <v>3918</v>
      </c>
      <c r="G1561" s="91">
        <v>6221</v>
      </c>
    </row>
    <row r="1562" spans="1:7" s="91" customFormat="1" x14ac:dyDescent="0.15">
      <c r="A1562" s="91">
        <v>6222</v>
      </c>
      <c r="B1562" s="92" t="s">
        <v>3920</v>
      </c>
      <c r="D1562" s="93" t="s">
        <v>3921</v>
      </c>
      <c r="F1562" s="92" t="s">
        <v>3920</v>
      </c>
      <c r="G1562" s="91">
        <v>6222</v>
      </c>
    </row>
    <row r="1563" spans="1:7" s="91" customFormat="1" x14ac:dyDescent="0.15">
      <c r="A1563" s="91">
        <v>6223</v>
      </c>
      <c r="B1563" s="92" t="s">
        <v>3922</v>
      </c>
      <c r="D1563" s="93" t="s">
        <v>3923</v>
      </c>
      <c r="F1563" s="92" t="s">
        <v>3922</v>
      </c>
      <c r="G1563" s="91">
        <v>6223</v>
      </c>
    </row>
    <row r="1564" spans="1:7" s="91" customFormat="1" x14ac:dyDescent="0.15">
      <c r="A1564" s="91">
        <v>6224</v>
      </c>
      <c r="B1564" s="92" t="s">
        <v>3924</v>
      </c>
      <c r="D1564" s="93" t="s">
        <v>3925</v>
      </c>
      <c r="F1564" s="92" t="s">
        <v>3924</v>
      </c>
      <c r="G1564" s="91">
        <v>6224</v>
      </c>
    </row>
    <row r="1565" spans="1:7" s="91" customFormat="1" x14ac:dyDescent="0.15">
      <c r="A1565" s="91">
        <v>6230</v>
      </c>
      <c r="B1565" s="92" t="s">
        <v>3926</v>
      </c>
      <c r="D1565" s="93" t="s">
        <v>3927</v>
      </c>
      <c r="F1565" s="92" t="s">
        <v>3926</v>
      </c>
      <c r="G1565" s="91">
        <v>6230</v>
      </c>
    </row>
    <row r="1566" spans="1:7" s="91" customFormat="1" x14ac:dyDescent="0.15">
      <c r="A1566" s="91">
        <v>6235</v>
      </c>
      <c r="B1566" s="92" t="s">
        <v>3928</v>
      </c>
      <c r="D1566" s="93" t="s">
        <v>3929</v>
      </c>
      <c r="F1566" s="92" t="s">
        <v>3928</v>
      </c>
      <c r="G1566" s="91">
        <v>6235</v>
      </c>
    </row>
    <row r="1567" spans="1:7" s="91" customFormat="1" x14ac:dyDescent="0.15">
      <c r="A1567" s="91">
        <v>6236</v>
      </c>
      <c r="B1567" s="92" t="s">
        <v>3930</v>
      </c>
      <c r="D1567" s="93" t="s">
        <v>3931</v>
      </c>
      <c r="F1567" s="92" t="s">
        <v>3930</v>
      </c>
      <c r="G1567" s="91">
        <v>6236</v>
      </c>
    </row>
    <row r="1568" spans="1:7" s="91" customFormat="1" x14ac:dyDescent="0.15">
      <c r="A1568" s="91">
        <v>6237</v>
      </c>
      <c r="B1568" s="92" t="s">
        <v>3932</v>
      </c>
      <c r="D1568" s="93" t="s">
        <v>3933</v>
      </c>
      <c r="F1568" s="92" t="s">
        <v>3932</v>
      </c>
      <c r="G1568" s="91">
        <v>6237</v>
      </c>
    </row>
    <row r="1569" spans="1:7" s="91" customFormat="1" x14ac:dyDescent="0.15">
      <c r="A1569" s="91">
        <v>6238</v>
      </c>
      <c r="B1569" s="92" t="s">
        <v>3934</v>
      </c>
      <c r="D1569" s="93" t="s">
        <v>3935</v>
      </c>
      <c r="F1569" s="92" t="s">
        <v>3934</v>
      </c>
      <c r="G1569" s="91">
        <v>6238</v>
      </c>
    </row>
    <row r="1570" spans="1:7" s="91" customFormat="1" x14ac:dyDescent="0.15">
      <c r="A1570" s="91">
        <v>6239</v>
      </c>
      <c r="B1570" s="92" t="s">
        <v>3936</v>
      </c>
      <c r="D1570" s="93" t="s">
        <v>3937</v>
      </c>
      <c r="F1570" s="92" t="s">
        <v>3936</v>
      </c>
      <c r="G1570" s="91">
        <v>6239</v>
      </c>
    </row>
    <row r="1571" spans="1:7" s="91" customFormat="1" x14ac:dyDescent="0.15">
      <c r="A1571" s="91">
        <v>6300</v>
      </c>
      <c r="B1571" s="92" t="s">
        <v>3938</v>
      </c>
      <c r="D1571" s="93" t="s">
        <v>3939</v>
      </c>
      <c r="F1571" s="92" t="s">
        <v>3938</v>
      </c>
      <c r="G1571" s="91">
        <v>6300</v>
      </c>
    </row>
    <row r="1572" spans="1:7" s="91" customFormat="1" x14ac:dyDescent="0.15">
      <c r="A1572" s="91">
        <v>6311</v>
      </c>
      <c r="B1572" s="92" t="s">
        <v>3940</v>
      </c>
      <c r="D1572" s="93" t="s">
        <v>3941</v>
      </c>
      <c r="F1572" s="92" t="s">
        <v>3940</v>
      </c>
      <c r="G1572" s="91">
        <v>6311</v>
      </c>
    </row>
    <row r="1573" spans="1:7" s="91" customFormat="1" x14ac:dyDescent="0.15">
      <c r="A1573" s="91">
        <v>6320</v>
      </c>
      <c r="B1573" s="92" t="s">
        <v>3942</v>
      </c>
      <c r="D1573" s="93" t="s">
        <v>3943</v>
      </c>
      <c r="F1573" s="92" t="s">
        <v>3942</v>
      </c>
      <c r="G1573" s="91">
        <v>6320</v>
      </c>
    </row>
    <row r="1574" spans="1:7" s="91" customFormat="1" x14ac:dyDescent="0.15">
      <c r="A1574" s="91">
        <v>6321</v>
      </c>
      <c r="B1574" s="92" t="s">
        <v>3944</v>
      </c>
      <c r="D1574" s="93" t="s">
        <v>3945</v>
      </c>
      <c r="F1574" s="92" t="s">
        <v>3944</v>
      </c>
      <c r="G1574" s="91">
        <v>6321</v>
      </c>
    </row>
    <row r="1575" spans="1:7" s="91" customFormat="1" x14ac:dyDescent="0.15">
      <c r="A1575" s="91">
        <v>6323</v>
      </c>
      <c r="B1575" s="92" t="s">
        <v>3946</v>
      </c>
      <c r="D1575" s="93" t="s">
        <v>3947</v>
      </c>
      <c r="F1575" s="92" t="s">
        <v>3946</v>
      </c>
      <c r="G1575" s="91">
        <v>6323</v>
      </c>
    </row>
    <row r="1576" spans="1:7" s="91" customFormat="1" x14ac:dyDescent="0.15">
      <c r="A1576" s="91">
        <v>6325</v>
      </c>
      <c r="B1576" s="92" t="s">
        <v>3948</v>
      </c>
      <c r="D1576" s="93" t="s">
        <v>3949</v>
      </c>
      <c r="F1576" s="92" t="s">
        <v>3948</v>
      </c>
      <c r="G1576" s="91">
        <v>6325</v>
      </c>
    </row>
    <row r="1577" spans="1:7" s="91" customFormat="1" x14ac:dyDescent="0.15">
      <c r="A1577" s="91">
        <v>6326</v>
      </c>
      <c r="B1577" s="92" t="s">
        <v>3950</v>
      </c>
      <c r="D1577" s="93" t="s">
        <v>3951</v>
      </c>
      <c r="F1577" s="92" t="s">
        <v>3950</v>
      </c>
      <c r="G1577" s="91">
        <v>6326</v>
      </c>
    </row>
    <row r="1578" spans="1:7" s="91" customFormat="1" x14ac:dyDescent="0.15">
      <c r="A1578" s="91">
        <v>6327</v>
      </c>
      <c r="B1578" s="92" t="s">
        <v>3950</v>
      </c>
      <c r="C1578" s="91" t="s">
        <v>3952</v>
      </c>
      <c r="D1578" s="93" t="s">
        <v>3951</v>
      </c>
      <c r="F1578" s="92" t="s">
        <v>3950</v>
      </c>
      <c r="G1578" s="91">
        <v>6327</v>
      </c>
    </row>
    <row r="1579" spans="1:7" s="91" customFormat="1" x14ac:dyDescent="0.15">
      <c r="A1579" s="91">
        <v>6328</v>
      </c>
      <c r="B1579" s="92" t="s">
        <v>3953</v>
      </c>
      <c r="D1579" s="93" t="s">
        <v>3954</v>
      </c>
      <c r="F1579" s="92" t="s">
        <v>3953</v>
      </c>
      <c r="G1579" s="91">
        <v>6328</v>
      </c>
    </row>
    <row r="1580" spans="1:7" s="91" customFormat="1" x14ac:dyDescent="0.15">
      <c r="A1580" s="91">
        <v>6331</v>
      </c>
      <c r="B1580" s="92" t="s">
        <v>3955</v>
      </c>
      <c r="D1580" s="93" t="s">
        <v>3956</v>
      </c>
      <c r="F1580" s="92" t="s">
        <v>3955</v>
      </c>
      <c r="G1580" s="91">
        <v>6331</v>
      </c>
    </row>
    <row r="1581" spans="1:7" s="91" customFormat="1" x14ac:dyDescent="0.15">
      <c r="A1581" s="91">
        <v>6332</v>
      </c>
      <c r="B1581" s="92" t="s">
        <v>3957</v>
      </c>
      <c r="D1581" s="93" t="s">
        <v>3958</v>
      </c>
      <c r="F1581" s="92" t="s">
        <v>3957</v>
      </c>
      <c r="G1581" s="91">
        <v>6332</v>
      </c>
    </row>
    <row r="1582" spans="1:7" s="91" customFormat="1" x14ac:dyDescent="0.15">
      <c r="A1582" s="91">
        <v>6333</v>
      </c>
      <c r="B1582" s="92" t="s">
        <v>3959</v>
      </c>
      <c r="D1582" s="93" t="s">
        <v>3960</v>
      </c>
      <c r="F1582" s="92" t="s">
        <v>3959</v>
      </c>
      <c r="G1582" s="91">
        <v>6333</v>
      </c>
    </row>
    <row r="1583" spans="1:7" s="91" customFormat="1" x14ac:dyDescent="0.15">
      <c r="A1583" s="91">
        <v>6334</v>
      </c>
      <c r="B1583" s="92" t="s">
        <v>3961</v>
      </c>
      <c r="D1583" s="93" t="s">
        <v>3962</v>
      </c>
      <c r="F1583" s="92" t="s">
        <v>3961</v>
      </c>
      <c r="G1583" s="91">
        <v>6334</v>
      </c>
    </row>
    <row r="1584" spans="1:7" s="91" customFormat="1" x14ac:dyDescent="0.15">
      <c r="A1584" s="91">
        <v>6335</v>
      </c>
      <c r="B1584" s="92" t="s">
        <v>3963</v>
      </c>
      <c r="D1584" s="93" t="s">
        <v>3964</v>
      </c>
      <c r="F1584" s="92" t="s">
        <v>3963</v>
      </c>
      <c r="G1584" s="91">
        <v>6335</v>
      </c>
    </row>
    <row r="1585" spans="1:7" s="91" customFormat="1" x14ac:dyDescent="0.15">
      <c r="A1585" s="91">
        <v>6336</v>
      </c>
      <c r="B1585" s="92" t="s">
        <v>3965</v>
      </c>
      <c r="D1585" s="93" t="s">
        <v>3966</v>
      </c>
      <c r="F1585" s="92" t="s">
        <v>3965</v>
      </c>
      <c r="G1585" s="91">
        <v>6336</v>
      </c>
    </row>
    <row r="1586" spans="1:7" s="91" customFormat="1" x14ac:dyDescent="0.15">
      <c r="A1586" s="91">
        <v>6337</v>
      </c>
      <c r="B1586" s="92" t="s">
        <v>3967</v>
      </c>
      <c r="D1586" s="93" t="s">
        <v>3968</v>
      </c>
      <c r="F1586" s="92" t="s">
        <v>3967</v>
      </c>
      <c r="G1586" s="91">
        <v>6337</v>
      </c>
    </row>
    <row r="1587" spans="1:7" s="91" customFormat="1" x14ac:dyDescent="0.15">
      <c r="A1587" s="91">
        <v>6341</v>
      </c>
      <c r="B1587" s="92" t="s">
        <v>3969</v>
      </c>
      <c r="D1587" s="93" t="s">
        <v>3970</v>
      </c>
      <c r="F1587" s="92" t="s">
        <v>3969</v>
      </c>
      <c r="G1587" s="91">
        <v>6341</v>
      </c>
    </row>
    <row r="1588" spans="1:7" s="91" customFormat="1" x14ac:dyDescent="0.15">
      <c r="A1588" s="91">
        <v>6342</v>
      </c>
      <c r="B1588" s="92" t="s">
        <v>3971</v>
      </c>
      <c r="D1588" s="93" t="s">
        <v>3972</v>
      </c>
      <c r="F1588" s="92" t="s">
        <v>3971</v>
      </c>
      <c r="G1588" s="91">
        <v>6342</v>
      </c>
    </row>
    <row r="1589" spans="1:7" s="91" customFormat="1" x14ac:dyDescent="0.15">
      <c r="A1589" s="91">
        <v>6343</v>
      </c>
      <c r="B1589" s="92" t="s">
        <v>3973</v>
      </c>
      <c r="D1589" s="93" t="s">
        <v>3974</v>
      </c>
      <c r="F1589" s="92" t="s">
        <v>3973</v>
      </c>
      <c r="G1589" s="91">
        <v>6343</v>
      </c>
    </row>
    <row r="1590" spans="1:7" s="91" customFormat="1" x14ac:dyDescent="0.15">
      <c r="A1590" s="91">
        <v>6344</v>
      </c>
      <c r="B1590" s="92" t="s">
        <v>3975</v>
      </c>
      <c r="D1590" s="93" t="s">
        <v>3976</v>
      </c>
      <c r="F1590" s="92" t="s">
        <v>3975</v>
      </c>
      <c r="G1590" s="91">
        <v>6344</v>
      </c>
    </row>
    <row r="1591" spans="1:7" s="91" customFormat="1" x14ac:dyDescent="0.15">
      <c r="A1591" s="91">
        <v>6345</v>
      </c>
      <c r="B1591" s="92" t="s">
        <v>3977</v>
      </c>
      <c r="D1591" s="93" t="s">
        <v>3978</v>
      </c>
      <c r="F1591" s="92" t="s">
        <v>3977</v>
      </c>
      <c r="G1591" s="91">
        <v>6345</v>
      </c>
    </row>
    <row r="1592" spans="1:7" s="91" customFormat="1" x14ac:dyDescent="0.15">
      <c r="A1592" s="91">
        <v>6346</v>
      </c>
      <c r="B1592" s="92" t="s">
        <v>3979</v>
      </c>
      <c r="D1592" s="93" t="s">
        <v>3980</v>
      </c>
      <c r="F1592" s="92" t="s">
        <v>3979</v>
      </c>
      <c r="G1592" s="91">
        <v>6346</v>
      </c>
    </row>
    <row r="1593" spans="1:7" s="91" customFormat="1" x14ac:dyDescent="0.15">
      <c r="A1593" s="91">
        <v>6347</v>
      </c>
      <c r="B1593" s="92" t="s">
        <v>3981</v>
      </c>
      <c r="D1593" s="93" t="s">
        <v>3982</v>
      </c>
      <c r="F1593" s="92" t="s">
        <v>3981</v>
      </c>
      <c r="G1593" s="91">
        <v>6347</v>
      </c>
    </row>
    <row r="1594" spans="1:7" s="91" customFormat="1" x14ac:dyDescent="0.15">
      <c r="A1594" s="91">
        <v>6348</v>
      </c>
      <c r="B1594" s="92" t="s">
        <v>3983</v>
      </c>
      <c r="D1594" s="93" t="s">
        <v>3984</v>
      </c>
      <c r="F1594" s="92" t="s">
        <v>3983</v>
      </c>
      <c r="G1594" s="91">
        <v>6348</v>
      </c>
    </row>
    <row r="1595" spans="1:7" s="91" customFormat="1" x14ac:dyDescent="0.15">
      <c r="A1595" s="91">
        <v>6351</v>
      </c>
      <c r="B1595" s="92" t="s">
        <v>3985</v>
      </c>
      <c r="D1595" s="93" t="s">
        <v>3986</v>
      </c>
      <c r="F1595" s="92" t="s">
        <v>3985</v>
      </c>
      <c r="G1595" s="91">
        <v>6351</v>
      </c>
    </row>
    <row r="1596" spans="1:7" s="91" customFormat="1" x14ac:dyDescent="0.15">
      <c r="A1596" s="91">
        <v>6352</v>
      </c>
      <c r="B1596" s="92" t="s">
        <v>3987</v>
      </c>
      <c r="D1596" s="93" t="s">
        <v>3988</v>
      </c>
      <c r="F1596" s="92" t="s">
        <v>3987</v>
      </c>
      <c r="G1596" s="91">
        <v>6352</v>
      </c>
    </row>
    <row r="1597" spans="1:7" s="91" customFormat="1" x14ac:dyDescent="0.15">
      <c r="A1597" s="91">
        <v>6353</v>
      </c>
      <c r="B1597" s="92" t="s">
        <v>3989</v>
      </c>
      <c r="D1597" s="93" t="s">
        <v>3990</v>
      </c>
      <c r="F1597" s="92" t="s">
        <v>3989</v>
      </c>
      <c r="G1597" s="91">
        <v>6353</v>
      </c>
    </row>
    <row r="1598" spans="1:7" s="91" customFormat="1" x14ac:dyDescent="0.15">
      <c r="A1598" s="91">
        <v>6400</v>
      </c>
      <c r="B1598" s="92" t="s">
        <v>3991</v>
      </c>
      <c r="C1598" s="91" t="s">
        <v>971</v>
      </c>
      <c r="D1598" s="93" t="s">
        <v>3992</v>
      </c>
      <c r="F1598" s="92" t="s">
        <v>3991</v>
      </c>
      <c r="G1598" s="91">
        <v>6400</v>
      </c>
    </row>
    <row r="1599" spans="1:7" s="91" customFormat="1" x14ac:dyDescent="0.15">
      <c r="A1599" s="91">
        <v>6411</v>
      </c>
      <c r="B1599" s="92" t="s">
        <v>3993</v>
      </c>
      <c r="D1599" s="93" t="s">
        <v>3994</v>
      </c>
      <c r="F1599" s="92" t="s">
        <v>3993</v>
      </c>
      <c r="G1599" s="91">
        <v>6411</v>
      </c>
    </row>
    <row r="1600" spans="1:7" s="91" customFormat="1" x14ac:dyDescent="0.15">
      <c r="A1600" s="91">
        <v>6412</v>
      </c>
      <c r="B1600" s="92" t="s">
        <v>3995</v>
      </c>
      <c r="D1600" s="93" t="s">
        <v>3996</v>
      </c>
      <c r="F1600" s="92" t="s">
        <v>3995</v>
      </c>
      <c r="G1600" s="91">
        <v>6412</v>
      </c>
    </row>
    <row r="1601" spans="1:7" s="91" customFormat="1" x14ac:dyDescent="0.15">
      <c r="A1601" s="91">
        <v>6413</v>
      </c>
      <c r="B1601" s="92" t="s">
        <v>3997</v>
      </c>
      <c r="D1601" s="93" t="s">
        <v>3998</v>
      </c>
      <c r="F1601" s="92" t="s">
        <v>3997</v>
      </c>
      <c r="G1601" s="91">
        <v>6413</v>
      </c>
    </row>
    <row r="1602" spans="1:7" s="91" customFormat="1" x14ac:dyDescent="0.15">
      <c r="A1602" s="91">
        <v>6414</v>
      </c>
      <c r="B1602" s="92" t="s">
        <v>3999</v>
      </c>
      <c r="D1602" s="93" t="s">
        <v>4000</v>
      </c>
      <c r="F1602" s="92" t="s">
        <v>3999</v>
      </c>
      <c r="G1602" s="91">
        <v>6414</v>
      </c>
    </row>
    <row r="1603" spans="1:7" s="91" customFormat="1" x14ac:dyDescent="0.15">
      <c r="A1603" s="91">
        <v>6421</v>
      </c>
      <c r="B1603" s="92" t="s">
        <v>4001</v>
      </c>
      <c r="D1603" s="93" t="s">
        <v>4002</v>
      </c>
      <c r="F1603" s="92" t="s">
        <v>4001</v>
      </c>
      <c r="G1603" s="91">
        <v>6421</v>
      </c>
    </row>
    <row r="1604" spans="1:7" s="91" customFormat="1" x14ac:dyDescent="0.15">
      <c r="A1604" s="91">
        <v>6422</v>
      </c>
      <c r="B1604" s="92" t="s">
        <v>4003</v>
      </c>
      <c r="D1604" s="93" t="s">
        <v>4004</v>
      </c>
      <c r="F1604" s="92" t="s">
        <v>4003</v>
      </c>
      <c r="G1604" s="91">
        <v>6422</v>
      </c>
    </row>
    <row r="1605" spans="1:7" s="91" customFormat="1" x14ac:dyDescent="0.15">
      <c r="A1605" s="91">
        <v>6423</v>
      </c>
      <c r="B1605" s="92" t="s">
        <v>4005</v>
      </c>
      <c r="D1605" s="93" t="s">
        <v>4006</v>
      </c>
      <c r="F1605" s="92" t="s">
        <v>4005</v>
      </c>
      <c r="G1605" s="91">
        <v>6423</v>
      </c>
    </row>
    <row r="1606" spans="1:7" s="91" customFormat="1" x14ac:dyDescent="0.15">
      <c r="A1606" s="91">
        <v>6424</v>
      </c>
      <c r="B1606" s="92" t="s">
        <v>4007</v>
      </c>
      <c r="D1606" s="93" t="s">
        <v>4008</v>
      </c>
      <c r="F1606" s="92" t="s">
        <v>4007</v>
      </c>
      <c r="G1606" s="91">
        <v>6424</v>
      </c>
    </row>
    <row r="1607" spans="1:7" s="91" customFormat="1" x14ac:dyDescent="0.15">
      <c r="A1607" s="91">
        <v>6425</v>
      </c>
      <c r="B1607" s="92" t="s">
        <v>4009</v>
      </c>
      <c r="D1607" s="93" t="s">
        <v>4010</v>
      </c>
      <c r="F1607" s="92" t="s">
        <v>4009</v>
      </c>
      <c r="G1607" s="91">
        <v>6425</v>
      </c>
    </row>
    <row r="1608" spans="1:7" s="91" customFormat="1" x14ac:dyDescent="0.15">
      <c r="A1608" s="91">
        <v>6430</v>
      </c>
      <c r="B1608" s="92" t="s">
        <v>4011</v>
      </c>
      <c r="D1608" s="93" t="s">
        <v>4012</v>
      </c>
      <c r="F1608" s="92" t="s">
        <v>4011</v>
      </c>
      <c r="G1608" s="91">
        <v>6430</v>
      </c>
    </row>
    <row r="1609" spans="1:7" s="91" customFormat="1" x14ac:dyDescent="0.15">
      <c r="A1609" s="91">
        <v>6435</v>
      </c>
      <c r="B1609" s="92" t="s">
        <v>4013</v>
      </c>
      <c r="D1609" s="93" t="s">
        <v>4014</v>
      </c>
      <c r="F1609" s="92" t="s">
        <v>4013</v>
      </c>
      <c r="G1609" s="91">
        <v>6435</v>
      </c>
    </row>
    <row r="1610" spans="1:7" s="91" customFormat="1" x14ac:dyDescent="0.15">
      <c r="A1610" s="91">
        <v>6440</v>
      </c>
      <c r="B1610" s="92" t="s">
        <v>4015</v>
      </c>
      <c r="D1610" s="93" t="s">
        <v>4016</v>
      </c>
      <c r="F1610" s="92" t="s">
        <v>4015</v>
      </c>
      <c r="G1610" s="91">
        <v>6440</v>
      </c>
    </row>
    <row r="1611" spans="1:7" s="91" customFormat="1" x14ac:dyDescent="0.15">
      <c r="A1611" s="91">
        <v>6444</v>
      </c>
      <c r="B1611" s="92" t="s">
        <v>4017</v>
      </c>
      <c r="D1611" s="93" t="s">
        <v>4018</v>
      </c>
      <c r="F1611" s="92" t="s">
        <v>4017</v>
      </c>
      <c r="G1611" s="91">
        <v>6444</v>
      </c>
    </row>
    <row r="1612" spans="1:7" s="91" customFormat="1" x14ac:dyDescent="0.15">
      <c r="A1612" s="91">
        <v>6445</v>
      </c>
      <c r="B1612" s="92" t="s">
        <v>4019</v>
      </c>
      <c r="D1612" s="93" t="s">
        <v>4020</v>
      </c>
      <c r="F1612" s="92" t="s">
        <v>4019</v>
      </c>
      <c r="G1612" s="91">
        <v>6445</v>
      </c>
    </row>
    <row r="1613" spans="1:7" s="91" customFormat="1" x14ac:dyDescent="0.15">
      <c r="A1613" s="91">
        <v>6446</v>
      </c>
      <c r="B1613" s="92" t="s">
        <v>4021</v>
      </c>
      <c r="D1613" s="93" t="s">
        <v>4022</v>
      </c>
      <c r="F1613" s="92" t="s">
        <v>4021</v>
      </c>
      <c r="G1613" s="91">
        <v>6446</v>
      </c>
    </row>
    <row r="1614" spans="1:7" s="91" customFormat="1" x14ac:dyDescent="0.15">
      <c r="A1614" s="91">
        <v>6447</v>
      </c>
      <c r="B1614" s="92" t="s">
        <v>4023</v>
      </c>
      <c r="D1614" s="93" t="s">
        <v>4024</v>
      </c>
      <c r="F1614" s="92" t="s">
        <v>4023</v>
      </c>
      <c r="G1614" s="91">
        <v>6447</v>
      </c>
    </row>
    <row r="1615" spans="1:7" s="91" customFormat="1" x14ac:dyDescent="0.15">
      <c r="A1615" s="91">
        <v>6448</v>
      </c>
      <c r="B1615" s="92" t="s">
        <v>4025</v>
      </c>
      <c r="D1615" s="93" t="s">
        <v>4026</v>
      </c>
      <c r="F1615" s="92" t="s">
        <v>4025</v>
      </c>
      <c r="G1615" s="91">
        <v>6448</v>
      </c>
    </row>
    <row r="1616" spans="1:7" s="91" customFormat="1" x14ac:dyDescent="0.15">
      <c r="A1616" s="91">
        <v>6449</v>
      </c>
      <c r="B1616" s="92" t="s">
        <v>4027</v>
      </c>
      <c r="D1616" s="93" t="s">
        <v>4028</v>
      </c>
      <c r="F1616" s="92" t="s">
        <v>4027</v>
      </c>
      <c r="G1616" s="91">
        <v>6449</v>
      </c>
    </row>
    <row r="1617" spans="1:7" s="91" customFormat="1" x14ac:dyDescent="0.15">
      <c r="A1617" s="91">
        <v>6451</v>
      </c>
      <c r="B1617" s="92" t="s">
        <v>4029</v>
      </c>
      <c r="D1617" s="93" t="s">
        <v>4030</v>
      </c>
      <c r="F1617" s="92" t="s">
        <v>4029</v>
      </c>
      <c r="G1617" s="91">
        <v>6451</v>
      </c>
    </row>
    <row r="1618" spans="1:7" s="91" customFormat="1" x14ac:dyDescent="0.15">
      <c r="A1618" s="91">
        <v>6452</v>
      </c>
      <c r="B1618" s="92" t="s">
        <v>4031</v>
      </c>
      <c r="D1618" s="93" t="s">
        <v>4032</v>
      </c>
      <c r="F1618" s="92" t="s">
        <v>4031</v>
      </c>
      <c r="G1618" s="91">
        <v>6452</v>
      </c>
    </row>
    <row r="1619" spans="1:7" s="91" customFormat="1" x14ac:dyDescent="0.15">
      <c r="A1619" s="91">
        <v>6453</v>
      </c>
      <c r="B1619" s="92" t="s">
        <v>4033</v>
      </c>
      <c r="D1619" s="93" t="s">
        <v>4034</v>
      </c>
      <c r="F1619" s="92" t="s">
        <v>4033</v>
      </c>
      <c r="G1619" s="91">
        <v>6453</v>
      </c>
    </row>
    <row r="1620" spans="1:7" s="91" customFormat="1" x14ac:dyDescent="0.15">
      <c r="A1620" s="91">
        <v>6454</v>
      </c>
      <c r="B1620" s="92" t="s">
        <v>4035</v>
      </c>
      <c r="D1620" s="93" t="s">
        <v>4036</v>
      </c>
      <c r="F1620" s="92" t="s">
        <v>4035</v>
      </c>
      <c r="G1620" s="91">
        <v>6454</v>
      </c>
    </row>
    <row r="1621" spans="1:7" s="91" customFormat="1" x14ac:dyDescent="0.15">
      <c r="A1621" s="91">
        <v>6455</v>
      </c>
      <c r="B1621" s="92" t="s">
        <v>4037</v>
      </c>
      <c r="D1621" s="93" t="s">
        <v>4038</v>
      </c>
      <c r="F1621" s="92" t="s">
        <v>4037</v>
      </c>
      <c r="G1621" s="91">
        <v>6455</v>
      </c>
    </row>
    <row r="1622" spans="1:7" s="91" customFormat="1" x14ac:dyDescent="0.15">
      <c r="A1622" s="91">
        <v>6456</v>
      </c>
      <c r="B1622" s="92" t="s">
        <v>4039</v>
      </c>
      <c r="D1622" s="93" t="s">
        <v>4040</v>
      </c>
      <c r="F1622" s="92" t="s">
        <v>4039</v>
      </c>
      <c r="G1622" s="91">
        <v>6456</v>
      </c>
    </row>
    <row r="1623" spans="1:7" s="91" customFormat="1" x14ac:dyDescent="0.15">
      <c r="A1623" s="91">
        <v>6500</v>
      </c>
      <c r="B1623" s="92" t="s">
        <v>4041</v>
      </c>
      <c r="D1623" s="93" t="s">
        <v>4042</v>
      </c>
      <c r="F1623" s="92" t="s">
        <v>4041</v>
      </c>
      <c r="G1623" s="91">
        <v>6500</v>
      </c>
    </row>
    <row r="1624" spans="1:7" s="91" customFormat="1" x14ac:dyDescent="0.15">
      <c r="A1624" s="91">
        <v>6503</v>
      </c>
      <c r="B1624" s="92" t="s">
        <v>4041</v>
      </c>
      <c r="C1624" s="91" t="s">
        <v>4043</v>
      </c>
      <c r="D1624" s="93" t="s">
        <v>4042</v>
      </c>
      <c r="F1624" s="92" t="s">
        <v>4041</v>
      </c>
      <c r="G1624" s="91">
        <v>6503</v>
      </c>
    </row>
    <row r="1625" spans="1:7" s="91" customFormat="1" x14ac:dyDescent="0.15">
      <c r="A1625" s="91">
        <v>6511</v>
      </c>
      <c r="B1625" s="92" t="s">
        <v>4044</v>
      </c>
      <c r="D1625" s="93" t="s">
        <v>4045</v>
      </c>
      <c r="F1625" s="92" t="s">
        <v>4044</v>
      </c>
      <c r="G1625" s="91">
        <v>6511</v>
      </c>
    </row>
    <row r="1626" spans="1:7" s="91" customFormat="1" x14ac:dyDescent="0.15">
      <c r="A1626" s="91">
        <v>6512</v>
      </c>
      <c r="B1626" s="92" t="s">
        <v>4046</v>
      </c>
      <c r="D1626" s="93" t="s">
        <v>4047</v>
      </c>
      <c r="F1626" s="92" t="s">
        <v>4046</v>
      </c>
      <c r="G1626" s="91">
        <v>6512</v>
      </c>
    </row>
    <row r="1627" spans="1:7" s="91" customFormat="1" x14ac:dyDescent="0.15">
      <c r="A1627" s="91">
        <v>6513</v>
      </c>
      <c r="B1627" s="92" t="s">
        <v>4048</v>
      </c>
      <c r="D1627" s="93" t="s">
        <v>4049</v>
      </c>
      <c r="F1627" s="92" t="s">
        <v>4048</v>
      </c>
      <c r="G1627" s="91">
        <v>6513</v>
      </c>
    </row>
    <row r="1628" spans="1:7" s="91" customFormat="1" x14ac:dyDescent="0.15">
      <c r="A1628" s="91">
        <v>6521</v>
      </c>
      <c r="B1628" s="92" t="s">
        <v>4050</v>
      </c>
      <c r="D1628" s="93" t="s">
        <v>4051</v>
      </c>
      <c r="F1628" s="92" t="s">
        <v>4050</v>
      </c>
      <c r="G1628" s="91">
        <v>6521</v>
      </c>
    </row>
    <row r="1629" spans="1:7" s="91" customFormat="1" x14ac:dyDescent="0.15">
      <c r="A1629" s="91">
        <v>6522</v>
      </c>
      <c r="B1629" s="92" t="s">
        <v>4052</v>
      </c>
      <c r="D1629" s="93" t="s">
        <v>4053</v>
      </c>
      <c r="F1629" s="92" t="s">
        <v>4052</v>
      </c>
      <c r="G1629" s="91">
        <v>6522</v>
      </c>
    </row>
    <row r="1630" spans="1:7" s="91" customFormat="1" x14ac:dyDescent="0.15">
      <c r="A1630" s="91">
        <v>6523</v>
      </c>
      <c r="B1630" s="92" t="s">
        <v>4054</v>
      </c>
      <c r="D1630" s="93" t="s">
        <v>4055</v>
      </c>
      <c r="F1630" s="92" t="s">
        <v>4054</v>
      </c>
      <c r="G1630" s="91">
        <v>6523</v>
      </c>
    </row>
    <row r="1631" spans="1:7" s="91" customFormat="1" x14ac:dyDescent="0.15">
      <c r="A1631" s="91">
        <v>6524</v>
      </c>
      <c r="B1631" s="92" t="s">
        <v>4056</v>
      </c>
      <c r="D1631" s="93" t="s">
        <v>4057</v>
      </c>
      <c r="F1631" s="92" t="s">
        <v>4056</v>
      </c>
      <c r="G1631" s="91">
        <v>6524</v>
      </c>
    </row>
    <row r="1632" spans="1:7" s="91" customFormat="1" x14ac:dyDescent="0.15">
      <c r="A1632" s="91">
        <v>6525</v>
      </c>
      <c r="B1632" s="92" t="s">
        <v>4058</v>
      </c>
      <c r="D1632" s="93" t="s">
        <v>4059</v>
      </c>
      <c r="F1632" s="92" t="s">
        <v>4058</v>
      </c>
      <c r="G1632" s="91">
        <v>6525</v>
      </c>
    </row>
    <row r="1633" spans="1:7" s="91" customFormat="1" x14ac:dyDescent="0.15">
      <c r="A1633" s="91">
        <v>6527</v>
      </c>
      <c r="B1633" s="92" t="s">
        <v>4060</v>
      </c>
      <c r="D1633" s="93" t="s">
        <v>4061</v>
      </c>
      <c r="F1633" s="92" t="s">
        <v>4060</v>
      </c>
      <c r="G1633" s="91">
        <v>6527</v>
      </c>
    </row>
    <row r="1634" spans="1:7" s="91" customFormat="1" x14ac:dyDescent="0.15">
      <c r="A1634" s="91">
        <v>6528</v>
      </c>
      <c r="B1634" s="92" t="s">
        <v>4062</v>
      </c>
      <c r="D1634" s="93" t="s">
        <v>4063</v>
      </c>
      <c r="F1634" s="92" t="s">
        <v>4062</v>
      </c>
      <c r="G1634" s="91">
        <v>6528</v>
      </c>
    </row>
    <row r="1635" spans="1:7" s="91" customFormat="1" x14ac:dyDescent="0.15">
      <c r="A1635" s="91">
        <v>6600</v>
      </c>
      <c r="B1635" s="92" t="s">
        <v>4064</v>
      </c>
      <c r="D1635" s="93" t="s">
        <v>4065</v>
      </c>
      <c r="F1635" s="92" t="s">
        <v>4064</v>
      </c>
      <c r="G1635" s="91">
        <v>6600</v>
      </c>
    </row>
    <row r="1636" spans="1:7" s="91" customFormat="1" x14ac:dyDescent="0.15">
      <c r="A1636" s="91">
        <v>6612</v>
      </c>
      <c r="B1636" s="92" t="s">
        <v>4066</v>
      </c>
      <c r="D1636" s="93" t="s">
        <v>4067</v>
      </c>
      <c r="F1636" s="92" t="s">
        <v>4066</v>
      </c>
      <c r="G1636" s="91">
        <v>6612</v>
      </c>
    </row>
    <row r="1637" spans="1:7" s="91" customFormat="1" x14ac:dyDescent="0.15">
      <c r="A1637" s="91">
        <v>6621</v>
      </c>
      <c r="B1637" s="92" t="s">
        <v>4068</v>
      </c>
      <c r="D1637" s="93" t="s">
        <v>4069</v>
      </c>
      <c r="F1637" s="92" t="s">
        <v>4068</v>
      </c>
      <c r="G1637" s="91">
        <v>6621</v>
      </c>
    </row>
    <row r="1638" spans="1:7" s="91" customFormat="1" x14ac:dyDescent="0.15">
      <c r="A1638" s="91">
        <v>6622</v>
      </c>
      <c r="B1638" s="92" t="s">
        <v>4070</v>
      </c>
      <c r="D1638" s="93" t="s">
        <v>4071</v>
      </c>
      <c r="F1638" s="92" t="s">
        <v>4070</v>
      </c>
      <c r="G1638" s="91">
        <v>6622</v>
      </c>
    </row>
    <row r="1639" spans="1:7" s="91" customFormat="1" x14ac:dyDescent="0.15">
      <c r="A1639" s="91">
        <v>6623</v>
      </c>
      <c r="B1639" s="92" t="s">
        <v>4072</v>
      </c>
      <c r="D1639" s="93" t="s">
        <v>4073</v>
      </c>
      <c r="F1639" s="92" t="s">
        <v>4072</v>
      </c>
      <c r="G1639" s="91">
        <v>6623</v>
      </c>
    </row>
    <row r="1640" spans="1:7" s="91" customFormat="1" x14ac:dyDescent="0.15">
      <c r="A1640" s="91">
        <v>6624</v>
      </c>
      <c r="B1640" s="92" t="s">
        <v>4074</v>
      </c>
      <c r="D1640" s="93" t="s">
        <v>4075</v>
      </c>
      <c r="F1640" s="92" t="s">
        <v>4074</v>
      </c>
      <c r="G1640" s="91">
        <v>6624</v>
      </c>
    </row>
    <row r="1641" spans="1:7" s="91" customFormat="1" x14ac:dyDescent="0.15">
      <c r="A1641" s="91">
        <v>6625</v>
      </c>
      <c r="B1641" s="92" t="s">
        <v>4076</v>
      </c>
      <c r="D1641" s="93" t="s">
        <v>4077</v>
      </c>
      <c r="F1641" s="92" t="s">
        <v>4076</v>
      </c>
      <c r="G1641" s="91">
        <v>6625</v>
      </c>
    </row>
    <row r="1642" spans="1:7" s="91" customFormat="1" x14ac:dyDescent="0.15">
      <c r="A1642" s="91">
        <v>6630</v>
      </c>
      <c r="B1642" s="92" t="s">
        <v>4078</v>
      </c>
      <c r="D1642" s="93" t="s">
        <v>4079</v>
      </c>
      <c r="F1642" s="92" t="s">
        <v>4078</v>
      </c>
      <c r="G1642" s="91">
        <v>6630</v>
      </c>
    </row>
    <row r="1643" spans="1:7" s="91" customFormat="1" x14ac:dyDescent="0.15">
      <c r="A1643" s="91">
        <v>6635</v>
      </c>
      <c r="B1643" s="92" t="s">
        <v>4080</v>
      </c>
      <c r="D1643" s="93" t="s">
        <v>4081</v>
      </c>
      <c r="F1643" s="92" t="s">
        <v>4080</v>
      </c>
      <c r="G1643" s="91">
        <v>6635</v>
      </c>
    </row>
    <row r="1644" spans="1:7" s="91" customFormat="1" x14ac:dyDescent="0.15">
      <c r="A1644" s="91">
        <v>6636</v>
      </c>
      <c r="B1644" s="92" t="s">
        <v>4082</v>
      </c>
      <c r="D1644" s="93" t="s">
        <v>4083</v>
      </c>
      <c r="F1644" s="92" t="s">
        <v>4082</v>
      </c>
      <c r="G1644" s="91">
        <v>6636</v>
      </c>
    </row>
    <row r="1645" spans="1:7" s="91" customFormat="1" x14ac:dyDescent="0.15">
      <c r="A1645" s="91">
        <v>6640</v>
      </c>
      <c r="B1645" s="92" t="s">
        <v>4084</v>
      </c>
      <c r="D1645" s="93" t="s">
        <v>4085</v>
      </c>
      <c r="F1645" s="92" t="s">
        <v>4084</v>
      </c>
      <c r="G1645" s="91">
        <v>6640</v>
      </c>
    </row>
    <row r="1646" spans="1:7" s="91" customFormat="1" x14ac:dyDescent="0.15">
      <c r="A1646" s="91">
        <v>6645</v>
      </c>
      <c r="B1646" s="92" t="s">
        <v>4086</v>
      </c>
      <c r="D1646" s="93" t="s">
        <v>4087</v>
      </c>
      <c r="F1646" s="92" t="s">
        <v>4086</v>
      </c>
      <c r="G1646" s="91">
        <v>6645</v>
      </c>
    </row>
    <row r="1647" spans="1:7" s="91" customFormat="1" x14ac:dyDescent="0.15">
      <c r="A1647" s="91">
        <v>6646</v>
      </c>
      <c r="B1647" s="92" t="s">
        <v>4088</v>
      </c>
      <c r="D1647" s="93" t="s">
        <v>4089</v>
      </c>
      <c r="F1647" s="92" t="s">
        <v>4088</v>
      </c>
      <c r="G1647" s="91">
        <v>6646</v>
      </c>
    </row>
    <row r="1648" spans="1:7" s="91" customFormat="1" x14ac:dyDescent="0.15">
      <c r="A1648" s="91">
        <v>6647</v>
      </c>
      <c r="B1648" s="92" t="s">
        <v>4090</v>
      </c>
      <c r="D1648" s="93" t="s">
        <v>4091</v>
      </c>
      <c r="F1648" s="92" t="s">
        <v>4090</v>
      </c>
      <c r="G1648" s="91">
        <v>6647</v>
      </c>
    </row>
    <row r="1649" spans="1:7" s="91" customFormat="1" x14ac:dyDescent="0.15">
      <c r="A1649" s="91">
        <v>6648</v>
      </c>
      <c r="B1649" s="92" t="s">
        <v>4084</v>
      </c>
      <c r="C1649" s="91" t="s">
        <v>4092</v>
      </c>
      <c r="D1649" s="93" t="s">
        <v>4085</v>
      </c>
      <c r="F1649" s="92" t="s">
        <v>4084</v>
      </c>
      <c r="G1649" s="91">
        <v>6648</v>
      </c>
    </row>
    <row r="1650" spans="1:7" s="91" customFormat="1" x14ac:dyDescent="0.15">
      <c r="A1650" s="91">
        <v>6700</v>
      </c>
      <c r="B1650" s="92" t="s">
        <v>4093</v>
      </c>
      <c r="C1650" s="91" t="s">
        <v>971</v>
      </c>
      <c r="D1650" s="93" t="s">
        <v>4094</v>
      </c>
      <c r="F1650" s="92" t="s">
        <v>4093</v>
      </c>
      <c r="G1650" s="91">
        <v>6700</v>
      </c>
    </row>
    <row r="1651" spans="1:7" s="91" customFormat="1" x14ac:dyDescent="0.15">
      <c r="A1651" s="91">
        <v>6710</v>
      </c>
      <c r="B1651" s="92" t="s">
        <v>4093</v>
      </c>
      <c r="C1651" s="91" t="s">
        <v>4095</v>
      </c>
      <c r="D1651" s="93" t="s">
        <v>4094</v>
      </c>
      <c r="F1651" s="92" t="s">
        <v>4093</v>
      </c>
      <c r="G1651" s="91">
        <v>6710</v>
      </c>
    </row>
    <row r="1652" spans="1:7" s="91" customFormat="1" x14ac:dyDescent="0.15">
      <c r="A1652" s="91">
        <v>6721</v>
      </c>
      <c r="B1652" s="92" t="s">
        <v>4093</v>
      </c>
      <c r="D1652" s="93" t="s">
        <v>4094</v>
      </c>
      <c r="F1652" s="92" t="s">
        <v>4093</v>
      </c>
      <c r="G1652" s="91">
        <v>6721</v>
      </c>
    </row>
    <row r="1653" spans="1:7" s="91" customFormat="1" x14ac:dyDescent="0.15">
      <c r="A1653" s="91">
        <v>6723</v>
      </c>
      <c r="B1653" s="92" t="s">
        <v>4093</v>
      </c>
      <c r="D1653" s="93" t="s">
        <v>4094</v>
      </c>
      <c r="F1653" s="92" t="s">
        <v>4093</v>
      </c>
      <c r="G1653" s="91">
        <v>6723</v>
      </c>
    </row>
    <row r="1654" spans="1:7" s="91" customFormat="1" x14ac:dyDescent="0.15">
      <c r="A1654" s="91">
        <v>6725</v>
      </c>
      <c r="B1654" s="92" t="s">
        <v>4093</v>
      </c>
      <c r="D1654" s="93" t="s">
        <v>4094</v>
      </c>
      <c r="F1654" s="92" t="s">
        <v>4093</v>
      </c>
      <c r="G1654" s="91">
        <v>6725</v>
      </c>
    </row>
    <row r="1655" spans="1:7" s="91" customFormat="1" x14ac:dyDescent="0.15">
      <c r="A1655" s="91">
        <v>6750</v>
      </c>
      <c r="B1655" s="92" t="s">
        <v>4096</v>
      </c>
      <c r="D1655" s="93" t="s">
        <v>4097</v>
      </c>
      <c r="F1655" s="92" t="s">
        <v>4096</v>
      </c>
      <c r="G1655" s="91">
        <v>6750</v>
      </c>
    </row>
    <row r="1656" spans="1:7" s="91" customFormat="1" x14ac:dyDescent="0.15">
      <c r="A1656" s="91">
        <v>6753</v>
      </c>
      <c r="B1656" s="92" t="s">
        <v>4093</v>
      </c>
      <c r="C1656" s="91" t="s">
        <v>4098</v>
      </c>
      <c r="D1656" s="93" t="s">
        <v>4094</v>
      </c>
      <c r="F1656" s="92" t="s">
        <v>4093</v>
      </c>
      <c r="G1656" s="91">
        <v>6753</v>
      </c>
    </row>
    <row r="1657" spans="1:7" s="91" customFormat="1" x14ac:dyDescent="0.15">
      <c r="A1657" s="91">
        <v>6754</v>
      </c>
      <c r="B1657" s="92" t="s">
        <v>4099</v>
      </c>
      <c r="D1657" s="93" t="s">
        <v>4100</v>
      </c>
      <c r="F1657" s="92" t="s">
        <v>4099</v>
      </c>
      <c r="G1657" s="91">
        <v>6754</v>
      </c>
    </row>
    <row r="1658" spans="1:7" s="91" customFormat="1" x14ac:dyDescent="0.15">
      <c r="A1658" s="91">
        <v>6755</v>
      </c>
      <c r="B1658" s="92" t="s">
        <v>4101</v>
      </c>
      <c r="D1658" s="93" t="s">
        <v>4102</v>
      </c>
      <c r="F1658" s="92" t="s">
        <v>4101</v>
      </c>
      <c r="G1658" s="91">
        <v>6755</v>
      </c>
    </row>
    <row r="1659" spans="1:7" s="91" customFormat="1" x14ac:dyDescent="0.15">
      <c r="A1659" s="91">
        <v>6756</v>
      </c>
      <c r="B1659" s="92" t="s">
        <v>4103</v>
      </c>
      <c r="D1659" s="93" t="s">
        <v>4104</v>
      </c>
      <c r="F1659" s="92" t="s">
        <v>4103</v>
      </c>
      <c r="G1659" s="91">
        <v>6756</v>
      </c>
    </row>
    <row r="1660" spans="1:7" s="91" customFormat="1" x14ac:dyDescent="0.15">
      <c r="A1660" s="91">
        <v>6757</v>
      </c>
      <c r="B1660" s="91" t="s">
        <v>4093</v>
      </c>
      <c r="C1660" s="91" t="s">
        <v>4105</v>
      </c>
      <c r="D1660" s="93" t="s">
        <v>4094</v>
      </c>
      <c r="F1660" s="91" t="s">
        <v>4093</v>
      </c>
      <c r="G1660" s="91">
        <v>6757</v>
      </c>
    </row>
    <row r="1661" spans="1:7" s="91" customFormat="1" x14ac:dyDescent="0.15">
      <c r="A1661" s="91">
        <v>6758</v>
      </c>
      <c r="B1661" s="92" t="s">
        <v>4106</v>
      </c>
      <c r="D1661" s="93" t="s">
        <v>4107</v>
      </c>
      <c r="F1661" s="92" t="s">
        <v>4106</v>
      </c>
      <c r="G1661" s="91">
        <v>6758</v>
      </c>
    </row>
    <row r="1662" spans="1:7" s="91" customFormat="1" x14ac:dyDescent="0.15">
      <c r="A1662" s="91">
        <v>6760</v>
      </c>
      <c r="B1662" s="92" t="s">
        <v>4108</v>
      </c>
      <c r="D1662" s="93" t="s">
        <v>4109</v>
      </c>
      <c r="F1662" s="92" t="s">
        <v>4108</v>
      </c>
      <c r="G1662" s="91">
        <v>6760</v>
      </c>
    </row>
    <row r="1663" spans="1:7" s="91" customFormat="1" x14ac:dyDescent="0.15">
      <c r="A1663" s="91">
        <v>6762</v>
      </c>
      <c r="B1663" s="92" t="s">
        <v>4110</v>
      </c>
      <c r="D1663" s="93" t="s">
        <v>4111</v>
      </c>
      <c r="F1663" s="92" t="s">
        <v>4110</v>
      </c>
      <c r="G1663" s="91">
        <v>6762</v>
      </c>
    </row>
    <row r="1664" spans="1:7" s="91" customFormat="1" x14ac:dyDescent="0.15">
      <c r="A1664" s="91">
        <v>6763</v>
      </c>
      <c r="B1664" s="92" t="s">
        <v>4112</v>
      </c>
      <c r="D1664" s="93" t="s">
        <v>4113</v>
      </c>
      <c r="F1664" s="92" t="s">
        <v>4112</v>
      </c>
      <c r="G1664" s="91">
        <v>6763</v>
      </c>
    </row>
    <row r="1665" spans="1:7" s="91" customFormat="1" x14ac:dyDescent="0.15">
      <c r="A1665" s="91">
        <v>6764</v>
      </c>
      <c r="B1665" s="92" t="s">
        <v>4114</v>
      </c>
      <c r="D1665" s="93" t="s">
        <v>4115</v>
      </c>
      <c r="F1665" s="92" t="s">
        <v>4114</v>
      </c>
      <c r="G1665" s="91">
        <v>6764</v>
      </c>
    </row>
    <row r="1666" spans="1:7" s="91" customFormat="1" x14ac:dyDescent="0.15">
      <c r="A1666" s="91">
        <v>6765</v>
      </c>
      <c r="B1666" s="92" t="s">
        <v>4116</v>
      </c>
      <c r="D1666" s="93" t="s">
        <v>4117</v>
      </c>
      <c r="F1666" s="92" t="s">
        <v>4116</v>
      </c>
      <c r="G1666" s="91">
        <v>6765</v>
      </c>
    </row>
    <row r="1667" spans="1:7" s="91" customFormat="1" x14ac:dyDescent="0.15">
      <c r="A1667" s="91">
        <v>6766</v>
      </c>
      <c r="B1667" s="92" t="s">
        <v>4118</v>
      </c>
      <c r="D1667" s="93" t="s">
        <v>4119</v>
      </c>
      <c r="F1667" s="92" t="s">
        <v>4118</v>
      </c>
      <c r="G1667" s="91">
        <v>6766</v>
      </c>
    </row>
    <row r="1668" spans="1:7" s="91" customFormat="1" x14ac:dyDescent="0.15">
      <c r="A1668" s="91">
        <v>6767</v>
      </c>
      <c r="B1668" s="92" t="s">
        <v>4120</v>
      </c>
      <c r="D1668" s="93" t="s">
        <v>4121</v>
      </c>
      <c r="F1668" s="92" t="s">
        <v>4120</v>
      </c>
      <c r="G1668" s="91">
        <v>6767</v>
      </c>
    </row>
    <row r="1669" spans="1:7" s="91" customFormat="1" x14ac:dyDescent="0.15">
      <c r="A1669" s="91">
        <v>6768</v>
      </c>
      <c r="B1669" s="92" t="s">
        <v>4122</v>
      </c>
      <c r="D1669" s="93" t="s">
        <v>4123</v>
      </c>
      <c r="F1669" s="92" t="s">
        <v>4122</v>
      </c>
      <c r="G1669" s="91">
        <v>6768</v>
      </c>
    </row>
    <row r="1670" spans="1:7" s="91" customFormat="1" x14ac:dyDescent="0.15">
      <c r="A1670" s="91">
        <v>6769</v>
      </c>
      <c r="B1670" s="92" t="s">
        <v>4124</v>
      </c>
      <c r="D1670" s="93" t="s">
        <v>4125</v>
      </c>
      <c r="F1670" s="92" t="s">
        <v>4124</v>
      </c>
      <c r="G1670" s="91">
        <v>6769</v>
      </c>
    </row>
    <row r="1671" spans="1:7" s="91" customFormat="1" x14ac:dyDescent="0.15">
      <c r="A1671" s="91">
        <v>6771</v>
      </c>
      <c r="B1671" s="92" t="s">
        <v>4093</v>
      </c>
      <c r="C1671" s="91" t="s">
        <v>4126</v>
      </c>
      <c r="D1671" s="93" t="s">
        <v>4094</v>
      </c>
      <c r="F1671" s="92" t="s">
        <v>4093</v>
      </c>
      <c r="G1671" s="91">
        <v>6771</v>
      </c>
    </row>
    <row r="1672" spans="1:7" s="91" customFormat="1" x14ac:dyDescent="0.15">
      <c r="A1672" s="91">
        <v>6772</v>
      </c>
      <c r="B1672" s="92" t="s">
        <v>4127</v>
      </c>
      <c r="D1672" s="93" t="s">
        <v>4128</v>
      </c>
      <c r="F1672" s="92" t="s">
        <v>4127</v>
      </c>
      <c r="G1672" s="91">
        <v>6772</v>
      </c>
    </row>
    <row r="1673" spans="1:7" s="91" customFormat="1" x14ac:dyDescent="0.15">
      <c r="A1673" s="91">
        <v>6773</v>
      </c>
      <c r="B1673" s="92" t="s">
        <v>4129</v>
      </c>
      <c r="D1673" s="93" t="s">
        <v>4130</v>
      </c>
      <c r="F1673" s="92" t="s">
        <v>4129</v>
      </c>
      <c r="G1673" s="91">
        <v>6773</v>
      </c>
    </row>
    <row r="1674" spans="1:7" s="91" customFormat="1" x14ac:dyDescent="0.15">
      <c r="A1674" s="91">
        <v>6774</v>
      </c>
      <c r="B1674" s="92" t="s">
        <v>4131</v>
      </c>
      <c r="D1674" s="93" t="s">
        <v>4132</v>
      </c>
      <c r="F1674" s="92" t="s">
        <v>4131</v>
      </c>
      <c r="G1674" s="91">
        <v>6774</v>
      </c>
    </row>
    <row r="1675" spans="1:7" s="91" customFormat="1" x14ac:dyDescent="0.15">
      <c r="A1675" s="91">
        <v>6775</v>
      </c>
      <c r="B1675" s="92" t="s">
        <v>4133</v>
      </c>
      <c r="D1675" s="93" t="s">
        <v>4134</v>
      </c>
      <c r="F1675" s="92" t="s">
        <v>4133</v>
      </c>
      <c r="G1675" s="91">
        <v>6775</v>
      </c>
    </row>
    <row r="1676" spans="1:7" s="91" customFormat="1" x14ac:dyDescent="0.15">
      <c r="A1676" s="91">
        <v>6781</v>
      </c>
      <c r="B1676" s="92" t="s">
        <v>4135</v>
      </c>
      <c r="D1676" s="93" t="s">
        <v>4136</v>
      </c>
      <c r="F1676" s="92" t="s">
        <v>4135</v>
      </c>
      <c r="G1676" s="91">
        <v>6781</v>
      </c>
    </row>
    <row r="1677" spans="1:7" s="91" customFormat="1" x14ac:dyDescent="0.15">
      <c r="A1677" s="91">
        <v>6782</v>
      </c>
      <c r="B1677" s="92" t="s">
        <v>4137</v>
      </c>
      <c r="D1677" s="93" t="s">
        <v>4138</v>
      </c>
      <c r="F1677" s="92" t="s">
        <v>4137</v>
      </c>
      <c r="G1677" s="91">
        <v>6782</v>
      </c>
    </row>
    <row r="1678" spans="1:7" s="91" customFormat="1" x14ac:dyDescent="0.15">
      <c r="A1678" s="91">
        <v>6783</v>
      </c>
      <c r="B1678" s="92" t="s">
        <v>4139</v>
      </c>
      <c r="D1678" s="93" t="s">
        <v>4140</v>
      </c>
      <c r="F1678" s="92" t="s">
        <v>4139</v>
      </c>
      <c r="G1678" s="91">
        <v>6783</v>
      </c>
    </row>
    <row r="1679" spans="1:7" s="91" customFormat="1" x14ac:dyDescent="0.15">
      <c r="A1679" s="91">
        <v>6784</v>
      </c>
      <c r="B1679" s="92" t="s">
        <v>4141</v>
      </c>
      <c r="D1679" s="93" t="s">
        <v>4142</v>
      </c>
      <c r="F1679" s="92" t="s">
        <v>4141</v>
      </c>
      <c r="G1679" s="91">
        <v>6784</v>
      </c>
    </row>
    <row r="1680" spans="1:7" s="91" customFormat="1" x14ac:dyDescent="0.15">
      <c r="A1680" s="91">
        <v>6785</v>
      </c>
      <c r="B1680" s="92" t="s">
        <v>4143</v>
      </c>
      <c r="D1680" s="93" t="s">
        <v>4144</v>
      </c>
      <c r="F1680" s="92" t="s">
        <v>4143</v>
      </c>
      <c r="G1680" s="91">
        <v>6785</v>
      </c>
    </row>
    <row r="1681" spans="1:7" s="91" customFormat="1" x14ac:dyDescent="0.15">
      <c r="A1681" s="91">
        <v>6786</v>
      </c>
      <c r="B1681" s="92" t="s">
        <v>4145</v>
      </c>
      <c r="D1681" s="93" t="s">
        <v>4146</v>
      </c>
      <c r="F1681" s="92" t="s">
        <v>4145</v>
      </c>
      <c r="G1681" s="91">
        <v>6786</v>
      </c>
    </row>
    <row r="1682" spans="1:7" s="91" customFormat="1" x14ac:dyDescent="0.15">
      <c r="A1682" s="91">
        <v>6787</v>
      </c>
      <c r="B1682" s="92" t="s">
        <v>4147</v>
      </c>
      <c r="D1682" s="93" t="s">
        <v>4148</v>
      </c>
      <c r="F1682" s="92" t="s">
        <v>4147</v>
      </c>
      <c r="G1682" s="91">
        <v>6787</v>
      </c>
    </row>
    <row r="1683" spans="1:7" s="91" customFormat="1" x14ac:dyDescent="0.15">
      <c r="A1683" s="91">
        <v>6791</v>
      </c>
      <c r="B1683" s="92" t="s">
        <v>4093</v>
      </c>
      <c r="C1683" s="91" t="s">
        <v>4149</v>
      </c>
      <c r="D1683" s="93" t="s">
        <v>4094</v>
      </c>
      <c r="F1683" s="92" t="s">
        <v>4093</v>
      </c>
      <c r="G1683" s="91">
        <v>6791</v>
      </c>
    </row>
    <row r="1684" spans="1:7" s="91" customFormat="1" x14ac:dyDescent="0.15">
      <c r="A1684" s="91">
        <v>6792</v>
      </c>
      <c r="B1684" s="92" t="s">
        <v>4150</v>
      </c>
      <c r="D1684" s="93" t="s">
        <v>4151</v>
      </c>
      <c r="F1684" s="92" t="s">
        <v>4150</v>
      </c>
      <c r="G1684" s="91">
        <v>6792</v>
      </c>
    </row>
    <row r="1685" spans="1:7" s="91" customFormat="1" x14ac:dyDescent="0.15">
      <c r="A1685" s="91">
        <v>6793</v>
      </c>
      <c r="B1685" s="92" t="s">
        <v>4152</v>
      </c>
      <c r="D1685" s="93" t="s">
        <v>4153</v>
      </c>
      <c r="F1685" s="92" t="s">
        <v>4152</v>
      </c>
      <c r="G1685" s="91">
        <v>6793</v>
      </c>
    </row>
    <row r="1686" spans="1:7" s="91" customFormat="1" x14ac:dyDescent="0.15">
      <c r="A1686" s="91">
        <v>6794</v>
      </c>
      <c r="B1686" s="92" t="s">
        <v>4154</v>
      </c>
      <c r="D1686" s="93" t="s">
        <v>4155</v>
      </c>
      <c r="F1686" s="92" t="s">
        <v>4154</v>
      </c>
      <c r="G1686" s="91">
        <v>6794</v>
      </c>
    </row>
    <row r="1687" spans="1:7" s="91" customFormat="1" x14ac:dyDescent="0.15">
      <c r="A1687" s="91">
        <v>6795</v>
      </c>
      <c r="B1687" s="92" t="s">
        <v>4156</v>
      </c>
      <c r="D1687" s="93" t="s">
        <v>4157</v>
      </c>
      <c r="F1687" s="92" t="s">
        <v>4156</v>
      </c>
      <c r="G1687" s="91">
        <v>6795</v>
      </c>
    </row>
    <row r="1688" spans="1:7" s="91" customFormat="1" x14ac:dyDescent="0.15">
      <c r="A1688" s="91">
        <v>6800</v>
      </c>
      <c r="B1688" s="92" t="s">
        <v>4158</v>
      </c>
      <c r="D1688" s="93" t="s">
        <v>4159</v>
      </c>
      <c r="F1688" s="92" t="s">
        <v>4158</v>
      </c>
      <c r="G1688" s="91">
        <v>6800</v>
      </c>
    </row>
    <row r="1689" spans="1:7" s="91" customFormat="1" x14ac:dyDescent="0.15">
      <c r="A1689" s="91">
        <v>6806</v>
      </c>
      <c r="B1689" s="91" t="s">
        <v>4158</v>
      </c>
      <c r="C1689" s="91" t="s">
        <v>4160</v>
      </c>
      <c r="D1689" s="93" t="s">
        <v>4159</v>
      </c>
      <c r="F1689" s="91" t="s">
        <v>4158</v>
      </c>
      <c r="G1689" s="91">
        <v>6806</v>
      </c>
    </row>
    <row r="1690" spans="1:7" s="91" customFormat="1" x14ac:dyDescent="0.15">
      <c r="A1690" s="91">
        <v>6821</v>
      </c>
      <c r="B1690" s="92" t="s">
        <v>4161</v>
      </c>
      <c r="D1690" s="93" t="s">
        <v>4162</v>
      </c>
      <c r="F1690" s="92" t="s">
        <v>4161</v>
      </c>
      <c r="G1690" s="91">
        <v>6821</v>
      </c>
    </row>
    <row r="1691" spans="1:7" s="91" customFormat="1" x14ac:dyDescent="0.15">
      <c r="A1691" s="91">
        <v>6900</v>
      </c>
      <c r="B1691" s="92" t="s">
        <v>4163</v>
      </c>
      <c r="D1691" s="93" t="s">
        <v>4164</v>
      </c>
      <c r="F1691" s="92" t="s">
        <v>4163</v>
      </c>
      <c r="G1691" s="91">
        <v>6900</v>
      </c>
    </row>
    <row r="1692" spans="1:7" s="91" customFormat="1" x14ac:dyDescent="0.15">
      <c r="A1692" s="91">
        <v>6911</v>
      </c>
      <c r="B1692" s="92" t="s">
        <v>4165</v>
      </c>
      <c r="D1692" s="93" t="s">
        <v>4166</v>
      </c>
      <c r="F1692" s="92" t="s">
        <v>4165</v>
      </c>
      <c r="G1692" s="91">
        <v>6911</v>
      </c>
    </row>
    <row r="1693" spans="1:7" s="91" customFormat="1" x14ac:dyDescent="0.15">
      <c r="A1693" s="91">
        <v>6912</v>
      </c>
      <c r="B1693" s="92" t="s">
        <v>4167</v>
      </c>
      <c r="D1693" s="93" t="s">
        <v>4168</v>
      </c>
      <c r="F1693" s="92" t="s">
        <v>4167</v>
      </c>
      <c r="G1693" s="91">
        <v>6912</v>
      </c>
    </row>
    <row r="1694" spans="1:7" s="91" customFormat="1" x14ac:dyDescent="0.15">
      <c r="A1694" s="91">
        <v>6913</v>
      </c>
      <c r="B1694" s="92" t="s">
        <v>4169</v>
      </c>
      <c r="D1694" s="93" t="s">
        <v>4170</v>
      </c>
      <c r="F1694" s="92" t="s">
        <v>4169</v>
      </c>
      <c r="G1694" s="91">
        <v>6913</v>
      </c>
    </row>
    <row r="1695" spans="1:7" s="91" customFormat="1" x14ac:dyDescent="0.15">
      <c r="A1695" s="91">
        <v>6914</v>
      </c>
      <c r="B1695" s="92" t="s">
        <v>4171</v>
      </c>
      <c r="D1695" s="93" t="s">
        <v>4172</v>
      </c>
      <c r="F1695" s="92" t="s">
        <v>4171</v>
      </c>
      <c r="G1695" s="91">
        <v>6914</v>
      </c>
    </row>
    <row r="1696" spans="1:7" s="91" customFormat="1" x14ac:dyDescent="0.15">
      <c r="A1696" s="91">
        <v>6915</v>
      </c>
      <c r="B1696" s="92" t="s">
        <v>4173</v>
      </c>
      <c r="D1696" s="93" t="s">
        <v>4174</v>
      </c>
      <c r="F1696" s="92" t="s">
        <v>4173</v>
      </c>
      <c r="G1696" s="91">
        <v>6915</v>
      </c>
    </row>
    <row r="1697" spans="1:7" s="91" customFormat="1" x14ac:dyDescent="0.15">
      <c r="A1697" s="91">
        <v>6916</v>
      </c>
      <c r="B1697" s="92" t="s">
        <v>4175</v>
      </c>
      <c r="D1697" s="93" t="s">
        <v>4176</v>
      </c>
      <c r="F1697" s="92" t="s">
        <v>4175</v>
      </c>
      <c r="G1697" s="91">
        <v>6916</v>
      </c>
    </row>
    <row r="1698" spans="1:7" s="91" customFormat="1" x14ac:dyDescent="0.15">
      <c r="A1698" s="91">
        <v>6917</v>
      </c>
      <c r="B1698" s="92" t="s">
        <v>4177</v>
      </c>
      <c r="D1698" s="93" t="s">
        <v>4178</v>
      </c>
      <c r="F1698" s="92" t="s">
        <v>4177</v>
      </c>
      <c r="G1698" s="91">
        <v>6917</v>
      </c>
    </row>
    <row r="1699" spans="1:7" s="91" customFormat="1" x14ac:dyDescent="0.15">
      <c r="A1699" s="91">
        <v>6921</v>
      </c>
      <c r="B1699" s="92" t="s">
        <v>4179</v>
      </c>
      <c r="D1699" s="93" t="s">
        <v>4180</v>
      </c>
      <c r="F1699" s="92" t="s">
        <v>4179</v>
      </c>
      <c r="G1699" s="91">
        <v>6921</v>
      </c>
    </row>
    <row r="1700" spans="1:7" s="91" customFormat="1" x14ac:dyDescent="0.15">
      <c r="A1700" s="91">
        <v>6922</v>
      </c>
      <c r="B1700" s="92" t="s">
        <v>4181</v>
      </c>
      <c r="D1700" s="93" t="s">
        <v>4182</v>
      </c>
      <c r="F1700" s="92" t="s">
        <v>4181</v>
      </c>
      <c r="G1700" s="91">
        <v>6922</v>
      </c>
    </row>
    <row r="1701" spans="1:7" s="91" customFormat="1" x14ac:dyDescent="0.15">
      <c r="A1701" s="91">
        <v>6923</v>
      </c>
      <c r="B1701" s="92" t="s">
        <v>4183</v>
      </c>
      <c r="D1701" s="93" t="s">
        <v>4184</v>
      </c>
      <c r="F1701" s="92" t="s">
        <v>4183</v>
      </c>
      <c r="G1701" s="91">
        <v>6923</v>
      </c>
    </row>
    <row r="1702" spans="1:7" s="91" customFormat="1" x14ac:dyDescent="0.15">
      <c r="A1702" s="91">
        <v>6931</v>
      </c>
      <c r="B1702" s="92" t="s">
        <v>4185</v>
      </c>
      <c r="D1702" s="93" t="s">
        <v>4186</v>
      </c>
      <c r="F1702" s="92" t="s">
        <v>4185</v>
      </c>
      <c r="G1702" s="91">
        <v>6931</v>
      </c>
    </row>
    <row r="1703" spans="1:7" s="91" customFormat="1" x14ac:dyDescent="0.15">
      <c r="A1703" s="91">
        <v>6932</v>
      </c>
      <c r="B1703" s="92" t="s">
        <v>4187</v>
      </c>
      <c r="D1703" s="93" t="s">
        <v>4188</v>
      </c>
      <c r="F1703" s="92" t="s">
        <v>4187</v>
      </c>
      <c r="G1703" s="91">
        <v>6932</v>
      </c>
    </row>
    <row r="1704" spans="1:7" s="91" customFormat="1" x14ac:dyDescent="0.15">
      <c r="A1704" s="91">
        <v>6933</v>
      </c>
      <c r="B1704" s="92" t="s">
        <v>4189</v>
      </c>
      <c r="D1704" s="93" t="s">
        <v>4190</v>
      </c>
      <c r="F1704" s="92" t="s">
        <v>4189</v>
      </c>
      <c r="G1704" s="91">
        <v>6933</v>
      </c>
    </row>
    <row r="1705" spans="1:7" s="91" customFormat="1" x14ac:dyDescent="0.15">
      <c r="A1705" s="91">
        <v>7000</v>
      </c>
      <c r="B1705" s="92" t="s">
        <v>4191</v>
      </c>
      <c r="C1705" s="91" t="s">
        <v>971</v>
      </c>
      <c r="D1705" s="93" t="s">
        <v>4192</v>
      </c>
      <c r="F1705" s="92" t="s">
        <v>4191</v>
      </c>
      <c r="G1705" s="91">
        <v>7000</v>
      </c>
    </row>
    <row r="1706" spans="1:7" s="91" customFormat="1" x14ac:dyDescent="0.15">
      <c r="A1706" s="91">
        <v>7003</v>
      </c>
      <c r="B1706" s="92" t="s">
        <v>4191</v>
      </c>
      <c r="C1706" s="91" t="s">
        <v>4193</v>
      </c>
      <c r="D1706" s="93" t="s">
        <v>4192</v>
      </c>
      <c r="F1706" s="92" t="s">
        <v>4191</v>
      </c>
      <c r="G1706" s="91">
        <v>7003</v>
      </c>
    </row>
    <row r="1707" spans="1:7" s="91" customFormat="1" x14ac:dyDescent="0.15">
      <c r="A1707" s="91">
        <v>7011</v>
      </c>
      <c r="B1707" s="92" t="s">
        <v>4194</v>
      </c>
      <c r="D1707" s="93" t="s">
        <v>4195</v>
      </c>
      <c r="F1707" s="92" t="s">
        <v>4194</v>
      </c>
      <c r="G1707" s="91">
        <v>7011</v>
      </c>
    </row>
    <row r="1708" spans="1:7" s="91" customFormat="1" x14ac:dyDescent="0.15">
      <c r="A1708" s="91">
        <v>7012</v>
      </c>
      <c r="B1708" s="92" t="s">
        <v>4196</v>
      </c>
      <c r="D1708" s="93" t="s">
        <v>4197</v>
      </c>
      <c r="F1708" s="92" t="s">
        <v>4196</v>
      </c>
      <c r="G1708" s="91">
        <v>7012</v>
      </c>
    </row>
    <row r="1709" spans="1:7" s="91" customFormat="1" x14ac:dyDescent="0.15">
      <c r="A1709" s="91">
        <v>7013</v>
      </c>
      <c r="B1709" s="92" t="s">
        <v>4198</v>
      </c>
      <c r="D1709" s="93" t="s">
        <v>4199</v>
      </c>
      <c r="F1709" s="92" t="s">
        <v>4198</v>
      </c>
      <c r="G1709" s="91">
        <v>7013</v>
      </c>
    </row>
    <row r="1710" spans="1:7" s="91" customFormat="1" x14ac:dyDescent="0.15">
      <c r="A1710" s="91">
        <v>7014</v>
      </c>
      <c r="B1710" s="92" t="s">
        <v>4200</v>
      </c>
      <c r="D1710" s="93" t="s">
        <v>4201</v>
      </c>
      <c r="F1710" s="92" t="s">
        <v>4200</v>
      </c>
      <c r="G1710" s="91">
        <v>7014</v>
      </c>
    </row>
    <row r="1711" spans="1:7" s="91" customFormat="1" x14ac:dyDescent="0.15">
      <c r="A1711" s="91">
        <v>7015</v>
      </c>
      <c r="B1711" s="92" t="s">
        <v>4202</v>
      </c>
      <c r="D1711" s="93" t="s">
        <v>4203</v>
      </c>
      <c r="F1711" s="92" t="s">
        <v>4202</v>
      </c>
      <c r="G1711" s="91">
        <v>7015</v>
      </c>
    </row>
    <row r="1712" spans="1:7" s="91" customFormat="1" x14ac:dyDescent="0.15">
      <c r="A1712" s="91">
        <v>7017</v>
      </c>
      <c r="B1712" s="92" t="s">
        <v>4204</v>
      </c>
      <c r="D1712" s="93" t="s">
        <v>4205</v>
      </c>
      <c r="F1712" s="92" t="s">
        <v>4204</v>
      </c>
      <c r="G1712" s="91">
        <v>7017</v>
      </c>
    </row>
    <row r="1713" spans="1:7" s="91" customFormat="1" x14ac:dyDescent="0.15">
      <c r="A1713" s="91">
        <v>7018</v>
      </c>
      <c r="B1713" s="92" t="s">
        <v>4191</v>
      </c>
      <c r="C1713" s="91" t="s">
        <v>4206</v>
      </c>
      <c r="D1713" s="93" t="s">
        <v>4192</v>
      </c>
      <c r="F1713" s="92" t="s">
        <v>4191</v>
      </c>
      <c r="G1713" s="91">
        <v>7018</v>
      </c>
    </row>
    <row r="1714" spans="1:7" s="91" customFormat="1" x14ac:dyDescent="0.15">
      <c r="A1714" s="91">
        <v>7019</v>
      </c>
      <c r="B1714" s="92" t="s">
        <v>4191</v>
      </c>
      <c r="C1714" s="91" t="s">
        <v>4207</v>
      </c>
      <c r="D1714" s="93" t="s">
        <v>4192</v>
      </c>
      <c r="F1714" s="92" t="s">
        <v>4191</v>
      </c>
      <c r="G1714" s="91">
        <v>7019</v>
      </c>
    </row>
    <row r="1715" spans="1:7" s="91" customFormat="1" x14ac:dyDescent="0.15">
      <c r="A1715" s="91">
        <v>7020</v>
      </c>
      <c r="B1715" s="92" t="s">
        <v>4208</v>
      </c>
      <c r="C1715" s="91" t="s">
        <v>971</v>
      </c>
      <c r="D1715" s="93" t="s">
        <v>4209</v>
      </c>
      <c r="F1715" s="92" t="s">
        <v>4208</v>
      </c>
      <c r="G1715" s="91">
        <v>7020</v>
      </c>
    </row>
    <row r="1716" spans="1:7" s="91" customFormat="1" x14ac:dyDescent="0.15">
      <c r="A1716" s="91">
        <v>7025</v>
      </c>
      <c r="B1716" s="92" t="s">
        <v>4210</v>
      </c>
      <c r="D1716" s="93" t="s">
        <v>4211</v>
      </c>
      <c r="F1716" s="92" t="s">
        <v>4210</v>
      </c>
      <c r="G1716" s="91">
        <v>7025</v>
      </c>
    </row>
    <row r="1717" spans="1:7" s="91" customFormat="1" x14ac:dyDescent="0.15">
      <c r="A1717" s="91">
        <v>7026</v>
      </c>
      <c r="B1717" s="92" t="s">
        <v>4212</v>
      </c>
      <c r="D1717" s="93" t="s">
        <v>4213</v>
      </c>
      <c r="F1717" s="92" t="s">
        <v>4212</v>
      </c>
      <c r="G1717" s="91">
        <v>7026</v>
      </c>
    </row>
    <row r="1718" spans="1:7" s="91" customFormat="1" x14ac:dyDescent="0.15">
      <c r="A1718" s="91">
        <v>7027</v>
      </c>
      <c r="B1718" s="92" t="s">
        <v>4214</v>
      </c>
      <c r="C1718" s="91" t="s">
        <v>4215</v>
      </c>
      <c r="D1718" s="93" t="s">
        <v>4216</v>
      </c>
      <c r="F1718" s="92" t="s">
        <v>4214</v>
      </c>
      <c r="G1718" s="91">
        <v>7027</v>
      </c>
    </row>
    <row r="1719" spans="1:7" s="91" customFormat="1" x14ac:dyDescent="0.15">
      <c r="A1719" s="91">
        <v>7030</v>
      </c>
      <c r="B1719" s="92" t="s">
        <v>4214</v>
      </c>
      <c r="C1719" s="91" t="s">
        <v>971</v>
      </c>
      <c r="D1719" s="93" t="s">
        <v>4216</v>
      </c>
      <c r="F1719" s="92" t="s">
        <v>4214</v>
      </c>
      <c r="G1719" s="91">
        <v>7030</v>
      </c>
    </row>
    <row r="1720" spans="1:7" s="91" customFormat="1" x14ac:dyDescent="0.15">
      <c r="A1720" s="91">
        <v>7038</v>
      </c>
      <c r="B1720" s="92" t="s">
        <v>4217</v>
      </c>
      <c r="D1720" s="93" t="s">
        <v>4218</v>
      </c>
      <c r="F1720" s="92" t="s">
        <v>4217</v>
      </c>
      <c r="G1720" s="91">
        <v>7038</v>
      </c>
    </row>
    <row r="1721" spans="1:7" s="91" customFormat="1" x14ac:dyDescent="0.15">
      <c r="A1721" s="91">
        <v>7039</v>
      </c>
      <c r="B1721" s="92" t="s">
        <v>4219</v>
      </c>
      <c r="D1721" s="93" t="s">
        <v>4220</v>
      </c>
      <c r="F1721" s="92" t="s">
        <v>4219</v>
      </c>
      <c r="G1721" s="91">
        <v>7039</v>
      </c>
    </row>
    <row r="1722" spans="1:7" s="91" customFormat="1" x14ac:dyDescent="0.15">
      <c r="A1722" s="91">
        <v>7041</v>
      </c>
      <c r="B1722" s="92" t="s">
        <v>4221</v>
      </c>
      <c r="D1722" s="93" t="s">
        <v>4222</v>
      </c>
      <c r="F1722" s="92" t="s">
        <v>4221</v>
      </c>
      <c r="G1722" s="91">
        <v>7041</v>
      </c>
    </row>
    <row r="1723" spans="1:7" s="91" customFormat="1" x14ac:dyDescent="0.15">
      <c r="A1723" s="91">
        <v>7042</v>
      </c>
      <c r="B1723" s="92" t="s">
        <v>4223</v>
      </c>
      <c r="D1723" s="93" t="s">
        <v>4224</v>
      </c>
      <c r="F1723" s="92" t="s">
        <v>4223</v>
      </c>
      <c r="G1723" s="91">
        <v>7042</v>
      </c>
    </row>
    <row r="1724" spans="1:7" s="91" customFormat="1" x14ac:dyDescent="0.15">
      <c r="A1724" s="91">
        <v>7043</v>
      </c>
      <c r="B1724" s="92" t="s">
        <v>4225</v>
      </c>
      <c r="D1724" s="93" t="s">
        <v>4226</v>
      </c>
      <c r="F1724" s="92" t="s">
        <v>4225</v>
      </c>
      <c r="G1724" s="91">
        <v>7043</v>
      </c>
    </row>
    <row r="1725" spans="1:7" s="91" customFormat="1" x14ac:dyDescent="0.15">
      <c r="A1725" s="91">
        <v>7044</v>
      </c>
      <c r="B1725" s="92" t="s">
        <v>4227</v>
      </c>
      <c r="D1725" s="93" t="s">
        <v>4228</v>
      </c>
      <c r="F1725" s="92" t="s">
        <v>4227</v>
      </c>
      <c r="G1725" s="91">
        <v>7044</v>
      </c>
    </row>
    <row r="1726" spans="1:7" s="91" customFormat="1" x14ac:dyDescent="0.15">
      <c r="A1726" s="91">
        <v>7045</v>
      </c>
      <c r="B1726" s="92" t="s">
        <v>4229</v>
      </c>
      <c r="D1726" s="93" t="s">
        <v>4230</v>
      </c>
      <c r="F1726" s="92" t="s">
        <v>4229</v>
      </c>
      <c r="G1726" s="91">
        <v>7045</v>
      </c>
    </row>
    <row r="1727" spans="1:7" s="91" customFormat="1" x14ac:dyDescent="0.15">
      <c r="A1727" s="91">
        <v>7047</v>
      </c>
      <c r="B1727" s="92" t="s">
        <v>4231</v>
      </c>
      <c r="D1727" s="93" t="s">
        <v>4232</v>
      </c>
      <c r="F1727" s="92" t="s">
        <v>4231</v>
      </c>
      <c r="G1727" s="91">
        <v>7047</v>
      </c>
    </row>
    <row r="1728" spans="1:7" s="91" customFormat="1" x14ac:dyDescent="0.15">
      <c r="A1728" s="91">
        <v>7051</v>
      </c>
      <c r="B1728" s="92" t="s">
        <v>4233</v>
      </c>
      <c r="D1728" s="93" t="s">
        <v>4234</v>
      </c>
      <c r="F1728" s="92" t="s">
        <v>4233</v>
      </c>
      <c r="G1728" s="91">
        <v>7051</v>
      </c>
    </row>
    <row r="1729" spans="1:7" s="91" customFormat="1" x14ac:dyDescent="0.15">
      <c r="A1729" s="91">
        <v>7052</v>
      </c>
      <c r="B1729" s="92" t="s">
        <v>4235</v>
      </c>
      <c r="D1729" s="93" t="s">
        <v>4236</v>
      </c>
      <c r="F1729" s="92" t="s">
        <v>4235</v>
      </c>
      <c r="G1729" s="91">
        <v>7052</v>
      </c>
    </row>
    <row r="1730" spans="1:7" s="91" customFormat="1" x14ac:dyDescent="0.15">
      <c r="A1730" s="91">
        <v>7054</v>
      </c>
      <c r="B1730" s="92" t="s">
        <v>4237</v>
      </c>
      <c r="D1730" s="93" t="s">
        <v>4238</v>
      </c>
      <c r="F1730" s="92" t="s">
        <v>4237</v>
      </c>
      <c r="G1730" s="91">
        <v>7054</v>
      </c>
    </row>
    <row r="1731" spans="1:7" s="91" customFormat="1" x14ac:dyDescent="0.15">
      <c r="A1731" s="91">
        <v>7056</v>
      </c>
      <c r="B1731" s="92" t="s">
        <v>4239</v>
      </c>
      <c r="D1731" s="93" t="s">
        <v>4240</v>
      </c>
      <c r="F1731" s="92" t="s">
        <v>4239</v>
      </c>
      <c r="G1731" s="91">
        <v>7056</v>
      </c>
    </row>
    <row r="1732" spans="1:7" s="91" customFormat="1" x14ac:dyDescent="0.15">
      <c r="A1732" s="91">
        <v>7057</v>
      </c>
      <c r="B1732" s="92" t="s">
        <v>4241</v>
      </c>
      <c r="D1732" s="93" t="s">
        <v>4242</v>
      </c>
      <c r="F1732" s="92" t="s">
        <v>4241</v>
      </c>
      <c r="G1732" s="91">
        <v>7057</v>
      </c>
    </row>
    <row r="1733" spans="1:7" s="91" customFormat="1" x14ac:dyDescent="0.15">
      <c r="A1733" s="91">
        <v>7061</v>
      </c>
      <c r="B1733" s="92" t="s">
        <v>4243</v>
      </c>
      <c r="D1733" s="93" t="s">
        <v>4244</v>
      </c>
      <c r="F1733" s="92" t="s">
        <v>4243</v>
      </c>
      <c r="G1733" s="91">
        <v>7061</v>
      </c>
    </row>
    <row r="1734" spans="1:7" s="91" customFormat="1" x14ac:dyDescent="0.15">
      <c r="A1734" s="91">
        <v>7062</v>
      </c>
      <c r="B1734" s="92" t="s">
        <v>4245</v>
      </c>
      <c r="D1734" s="93" t="s">
        <v>4246</v>
      </c>
      <c r="F1734" s="92" t="s">
        <v>4245</v>
      </c>
      <c r="G1734" s="91">
        <v>7062</v>
      </c>
    </row>
    <row r="1735" spans="1:7" s="91" customFormat="1" x14ac:dyDescent="0.15">
      <c r="A1735" s="91">
        <v>7063</v>
      </c>
      <c r="B1735" s="92" t="s">
        <v>4247</v>
      </c>
      <c r="D1735" s="93" t="s">
        <v>4248</v>
      </c>
      <c r="F1735" s="92" t="s">
        <v>4247</v>
      </c>
      <c r="G1735" s="91">
        <v>7063</v>
      </c>
    </row>
    <row r="1736" spans="1:7" s="91" customFormat="1" x14ac:dyDescent="0.15">
      <c r="A1736" s="91">
        <v>7064</v>
      </c>
      <c r="B1736" s="92" t="s">
        <v>4249</v>
      </c>
      <c r="D1736" s="93" t="s">
        <v>4250</v>
      </c>
      <c r="F1736" s="92" t="s">
        <v>4249</v>
      </c>
      <c r="G1736" s="91">
        <v>7064</v>
      </c>
    </row>
    <row r="1737" spans="1:7" s="91" customFormat="1" x14ac:dyDescent="0.15">
      <c r="A1737" s="91">
        <v>7065</v>
      </c>
      <c r="B1737" s="92" t="s">
        <v>4251</v>
      </c>
      <c r="D1737" s="93" t="s">
        <v>4252</v>
      </c>
      <c r="F1737" s="92" t="s">
        <v>4251</v>
      </c>
      <c r="G1737" s="91">
        <v>7065</v>
      </c>
    </row>
    <row r="1738" spans="1:7" s="91" customFormat="1" x14ac:dyDescent="0.15">
      <c r="A1738" s="91">
        <v>7066</v>
      </c>
      <c r="B1738" s="92" t="s">
        <v>4253</v>
      </c>
      <c r="D1738" s="93" t="s">
        <v>4254</v>
      </c>
      <c r="F1738" s="92" t="s">
        <v>4253</v>
      </c>
      <c r="G1738" s="91">
        <v>7066</v>
      </c>
    </row>
    <row r="1739" spans="1:7" s="91" customFormat="1" x14ac:dyDescent="0.15">
      <c r="A1739" s="91">
        <v>7067</v>
      </c>
      <c r="B1739" s="92" t="s">
        <v>4255</v>
      </c>
      <c r="D1739" s="93" t="s">
        <v>4256</v>
      </c>
      <c r="F1739" s="92" t="s">
        <v>4255</v>
      </c>
      <c r="G1739" s="91">
        <v>7067</v>
      </c>
    </row>
    <row r="1740" spans="1:7" s="91" customFormat="1" x14ac:dyDescent="0.15">
      <c r="A1740" s="91">
        <v>7068</v>
      </c>
      <c r="B1740" s="92" t="s">
        <v>4257</v>
      </c>
      <c r="D1740" s="93" t="s">
        <v>4258</v>
      </c>
      <c r="F1740" s="92" t="s">
        <v>4257</v>
      </c>
      <c r="G1740" s="91">
        <v>7068</v>
      </c>
    </row>
    <row r="1741" spans="1:7" s="91" customFormat="1" x14ac:dyDescent="0.15">
      <c r="A1741" s="91">
        <v>7071</v>
      </c>
      <c r="B1741" s="92" t="s">
        <v>4259</v>
      </c>
      <c r="D1741" s="93" t="s">
        <v>4260</v>
      </c>
      <c r="F1741" s="92" t="s">
        <v>4259</v>
      </c>
      <c r="G1741" s="91">
        <v>7071</v>
      </c>
    </row>
    <row r="1742" spans="1:7" s="91" customFormat="1" x14ac:dyDescent="0.15">
      <c r="A1742" s="91">
        <v>7072</v>
      </c>
      <c r="B1742" s="92" t="s">
        <v>4261</v>
      </c>
      <c r="D1742" s="93" t="s">
        <v>4262</v>
      </c>
      <c r="F1742" s="92" t="s">
        <v>4261</v>
      </c>
      <c r="G1742" s="91">
        <v>7072</v>
      </c>
    </row>
    <row r="1743" spans="1:7" s="91" customFormat="1" x14ac:dyDescent="0.15">
      <c r="A1743" s="91">
        <v>7081</v>
      </c>
      <c r="B1743" s="92" t="s">
        <v>4263</v>
      </c>
      <c r="D1743" s="93" t="s">
        <v>4264</v>
      </c>
      <c r="F1743" s="92" t="s">
        <v>4263</v>
      </c>
      <c r="G1743" s="91">
        <v>7081</v>
      </c>
    </row>
    <row r="1744" spans="1:7" s="91" customFormat="1" x14ac:dyDescent="0.15">
      <c r="A1744" s="91">
        <v>7082</v>
      </c>
      <c r="B1744" s="92" t="s">
        <v>4265</v>
      </c>
      <c r="D1744" s="93" t="s">
        <v>4266</v>
      </c>
      <c r="F1744" s="92" t="s">
        <v>4265</v>
      </c>
      <c r="G1744" s="91">
        <v>7082</v>
      </c>
    </row>
    <row r="1745" spans="1:7" s="91" customFormat="1" x14ac:dyDescent="0.15">
      <c r="A1745" s="91">
        <v>7083</v>
      </c>
      <c r="B1745" s="92" t="s">
        <v>4267</v>
      </c>
      <c r="D1745" s="93" t="s">
        <v>4268</v>
      </c>
      <c r="F1745" s="92" t="s">
        <v>4267</v>
      </c>
      <c r="G1745" s="91">
        <v>7083</v>
      </c>
    </row>
    <row r="1746" spans="1:7" s="91" customFormat="1" x14ac:dyDescent="0.15">
      <c r="A1746" s="91">
        <v>7084</v>
      </c>
      <c r="B1746" s="92" t="s">
        <v>4269</v>
      </c>
      <c r="D1746" s="93" t="s">
        <v>4270</v>
      </c>
      <c r="F1746" s="92" t="s">
        <v>4269</v>
      </c>
      <c r="G1746" s="91">
        <v>7084</v>
      </c>
    </row>
    <row r="1747" spans="1:7" s="91" customFormat="1" x14ac:dyDescent="0.15">
      <c r="A1747" s="91">
        <v>7085</v>
      </c>
      <c r="B1747" s="92" t="s">
        <v>4271</v>
      </c>
      <c r="D1747" s="93" t="s">
        <v>4272</v>
      </c>
      <c r="F1747" s="92" t="s">
        <v>4271</v>
      </c>
      <c r="G1747" s="91">
        <v>7085</v>
      </c>
    </row>
    <row r="1748" spans="1:7" s="91" customFormat="1" x14ac:dyDescent="0.15">
      <c r="A1748" s="91">
        <v>7086</v>
      </c>
      <c r="B1748" s="92" t="s">
        <v>4273</v>
      </c>
      <c r="D1748" s="93" t="s">
        <v>4274</v>
      </c>
      <c r="F1748" s="92" t="s">
        <v>4273</v>
      </c>
      <c r="G1748" s="91">
        <v>7086</v>
      </c>
    </row>
    <row r="1749" spans="1:7" s="91" customFormat="1" x14ac:dyDescent="0.15">
      <c r="A1749" s="91">
        <v>7087</v>
      </c>
      <c r="B1749" s="92" t="s">
        <v>4275</v>
      </c>
      <c r="D1749" s="93" t="s">
        <v>4276</v>
      </c>
      <c r="F1749" s="92" t="s">
        <v>4275</v>
      </c>
      <c r="G1749" s="91">
        <v>7087</v>
      </c>
    </row>
    <row r="1750" spans="1:7" s="91" customFormat="1" x14ac:dyDescent="0.15">
      <c r="A1750" s="91">
        <v>7090</v>
      </c>
      <c r="B1750" s="92" t="s">
        <v>4277</v>
      </c>
      <c r="D1750" s="93" t="s">
        <v>4278</v>
      </c>
      <c r="F1750" s="92" t="s">
        <v>4277</v>
      </c>
      <c r="G1750" s="91">
        <v>7090</v>
      </c>
    </row>
    <row r="1751" spans="1:7" s="91" customFormat="1" x14ac:dyDescent="0.15">
      <c r="A1751" s="91">
        <v>7091</v>
      </c>
      <c r="B1751" s="92" t="s">
        <v>4279</v>
      </c>
      <c r="D1751" s="93" t="s">
        <v>4280</v>
      </c>
      <c r="F1751" s="92" t="s">
        <v>4279</v>
      </c>
      <c r="G1751" s="91">
        <v>7091</v>
      </c>
    </row>
    <row r="1752" spans="1:7" s="91" customFormat="1" x14ac:dyDescent="0.15">
      <c r="A1752" s="91">
        <v>7092</v>
      </c>
      <c r="B1752" s="92" t="s">
        <v>4281</v>
      </c>
      <c r="D1752" s="93" t="s">
        <v>4282</v>
      </c>
      <c r="F1752" s="92" t="s">
        <v>4281</v>
      </c>
      <c r="G1752" s="91">
        <v>7092</v>
      </c>
    </row>
    <row r="1753" spans="1:7" s="91" customFormat="1" x14ac:dyDescent="0.15">
      <c r="A1753" s="91">
        <v>7093</v>
      </c>
      <c r="B1753" s="92" t="s">
        <v>4283</v>
      </c>
      <c r="D1753" s="93" t="s">
        <v>4284</v>
      </c>
      <c r="F1753" s="92" t="s">
        <v>4283</v>
      </c>
      <c r="G1753" s="91">
        <v>7093</v>
      </c>
    </row>
    <row r="1754" spans="1:7" s="91" customFormat="1" x14ac:dyDescent="0.15">
      <c r="A1754" s="91">
        <v>7094</v>
      </c>
      <c r="B1754" s="92" t="s">
        <v>4285</v>
      </c>
      <c r="D1754" s="93" t="s">
        <v>4286</v>
      </c>
      <c r="F1754" s="92" t="s">
        <v>4285</v>
      </c>
      <c r="G1754" s="91">
        <v>7094</v>
      </c>
    </row>
    <row r="1755" spans="1:7" s="91" customFormat="1" x14ac:dyDescent="0.15">
      <c r="A1755" s="91">
        <v>7095</v>
      </c>
      <c r="B1755" s="92" t="s">
        <v>4287</v>
      </c>
      <c r="D1755" s="93" t="s">
        <v>4288</v>
      </c>
      <c r="F1755" s="92" t="s">
        <v>4287</v>
      </c>
      <c r="G1755" s="91">
        <v>7095</v>
      </c>
    </row>
    <row r="1756" spans="1:7" s="91" customFormat="1" x14ac:dyDescent="0.15">
      <c r="A1756" s="91">
        <v>7095</v>
      </c>
      <c r="B1756" s="92" t="s">
        <v>4289</v>
      </c>
      <c r="D1756" s="93" t="s">
        <v>4290</v>
      </c>
      <c r="F1756" s="92" t="s">
        <v>4289</v>
      </c>
      <c r="G1756" s="91">
        <v>7095</v>
      </c>
    </row>
    <row r="1757" spans="1:7" s="91" customFormat="1" x14ac:dyDescent="0.15">
      <c r="A1757" s="91">
        <v>7097</v>
      </c>
      <c r="B1757" s="92" t="s">
        <v>4291</v>
      </c>
      <c r="D1757" s="93" t="s">
        <v>4292</v>
      </c>
      <c r="F1757" s="92" t="s">
        <v>4291</v>
      </c>
      <c r="G1757" s="91">
        <v>7097</v>
      </c>
    </row>
    <row r="1758" spans="1:7" s="91" customFormat="1" x14ac:dyDescent="0.15">
      <c r="A1758" s="91">
        <v>7098</v>
      </c>
      <c r="B1758" s="92" t="s">
        <v>4293</v>
      </c>
      <c r="D1758" s="93" t="s">
        <v>4294</v>
      </c>
      <c r="F1758" s="92" t="s">
        <v>4293</v>
      </c>
      <c r="G1758" s="91">
        <v>7098</v>
      </c>
    </row>
    <row r="1759" spans="1:7" s="91" customFormat="1" x14ac:dyDescent="0.15">
      <c r="A1759" s="91">
        <v>7099</v>
      </c>
      <c r="B1759" s="92" t="s">
        <v>4295</v>
      </c>
      <c r="D1759" s="93" t="s">
        <v>4296</v>
      </c>
      <c r="F1759" s="92" t="s">
        <v>4295</v>
      </c>
      <c r="G1759" s="91">
        <v>7099</v>
      </c>
    </row>
    <row r="1760" spans="1:7" s="91" customFormat="1" x14ac:dyDescent="0.15">
      <c r="A1760" s="91">
        <v>7100</v>
      </c>
      <c r="B1760" s="92" t="s">
        <v>4297</v>
      </c>
      <c r="D1760" s="93" t="s">
        <v>4298</v>
      </c>
      <c r="F1760" s="92" t="s">
        <v>4297</v>
      </c>
      <c r="G1760" s="91">
        <v>7100</v>
      </c>
    </row>
    <row r="1761" spans="1:7" s="91" customFormat="1" x14ac:dyDescent="0.15">
      <c r="A1761" s="91">
        <v>7121</v>
      </c>
      <c r="B1761" s="92" t="s">
        <v>4299</v>
      </c>
      <c r="D1761" s="93" t="s">
        <v>4300</v>
      </c>
      <c r="F1761" s="92" t="s">
        <v>4299</v>
      </c>
      <c r="G1761" s="91">
        <v>7121</v>
      </c>
    </row>
    <row r="1762" spans="1:7" s="91" customFormat="1" x14ac:dyDescent="0.15">
      <c r="A1762" s="91">
        <v>7122</v>
      </c>
      <c r="B1762" s="92" t="s">
        <v>4301</v>
      </c>
      <c r="D1762" s="93" t="s">
        <v>4302</v>
      </c>
      <c r="F1762" s="92" t="s">
        <v>4301</v>
      </c>
      <c r="G1762" s="91">
        <v>7122</v>
      </c>
    </row>
    <row r="1763" spans="1:7" s="91" customFormat="1" x14ac:dyDescent="0.15">
      <c r="A1763" s="91">
        <v>7130</v>
      </c>
      <c r="B1763" s="92" t="s">
        <v>4303</v>
      </c>
      <c r="D1763" s="93" t="s">
        <v>4304</v>
      </c>
      <c r="F1763" s="92" t="s">
        <v>4303</v>
      </c>
      <c r="G1763" s="91">
        <v>7130</v>
      </c>
    </row>
    <row r="1764" spans="1:7" s="91" customFormat="1" x14ac:dyDescent="0.15">
      <c r="A1764" s="91">
        <v>7131</v>
      </c>
      <c r="B1764" s="92" t="s">
        <v>4303</v>
      </c>
      <c r="C1764" s="91" t="s">
        <v>4305</v>
      </c>
      <c r="D1764" s="93" t="s">
        <v>4304</v>
      </c>
      <c r="F1764" s="92" t="s">
        <v>4303</v>
      </c>
      <c r="G1764" s="91">
        <v>7131</v>
      </c>
    </row>
    <row r="1765" spans="1:7" s="91" customFormat="1" x14ac:dyDescent="0.15">
      <c r="A1765" s="91">
        <v>7132</v>
      </c>
      <c r="B1765" s="92" t="s">
        <v>4306</v>
      </c>
      <c r="D1765" s="93" t="s">
        <v>4307</v>
      </c>
      <c r="F1765" s="92" t="s">
        <v>4306</v>
      </c>
      <c r="G1765" s="91">
        <v>7132</v>
      </c>
    </row>
    <row r="1766" spans="1:7" s="91" customFormat="1" x14ac:dyDescent="0.15">
      <c r="A1766" s="91">
        <v>7133</v>
      </c>
      <c r="B1766" s="92" t="s">
        <v>4308</v>
      </c>
      <c r="D1766" s="93" t="s">
        <v>4309</v>
      </c>
      <c r="F1766" s="92" t="s">
        <v>4308</v>
      </c>
      <c r="G1766" s="91">
        <v>7133</v>
      </c>
    </row>
    <row r="1767" spans="1:7" s="91" customFormat="1" x14ac:dyDescent="0.15">
      <c r="A1767" s="91">
        <v>7134</v>
      </c>
      <c r="B1767" s="92" t="s">
        <v>4310</v>
      </c>
      <c r="D1767" s="93" t="s">
        <v>4311</v>
      </c>
      <c r="F1767" s="92" t="s">
        <v>4310</v>
      </c>
      <c r="G1767" s="91">
        <v>7134</v>
      </c>
    </row>
    <row r="1768" spans="1:7" s="91" customFormat="1" x14ac:dyDescent="0.15">
      <c r="A1768" s="91">
        <v>7135</v>
      </c>
      <c r="B1768" s="92" t="s">
        <v>4312</v>
      </c>
      <c r="D1768" s="93" t="s">
        <v>4313</v>
      </c>
      <c r="F1768" s="92" t="s">
        <v>4312</v>
      </c>
      <c r="G1768" s="91">
        <v>7135</v>
      </c>
    </row>
    <row r="1769" spans="1:7" s="91" customFormat="1" x14ac:dyDescent="0.15">
      <c r="A1769" s="91">
        <v>7136</v>
      </c>
      <c r="B1769" s="92" t="s">
        <v>4314</v>
      </c>
      <c r="D1769" s="93" t="s">
        <v>4315</v>
      </c>
      <c r="F1769" s="92" t="s">
        <v>4314</v>
      </c>
      <c r="G1769" s="91">
        <v>7136</v>
      </c>
    </row>
    <row r="1770" spans="1:7" s="91" customFormat="1" x14ac:dyDescent="0.15">
      <c r="A1770" s="91">
        <v>7140</v>
      </c>
      <c r="B1770" s="92" t="s">
        <v>4316</v>
      </c>
      <c r="D1770" s="93" t="s">
        <v>4317</v>
      </c>
      <c r="F1770" s="92" t="s">
        <v>4316</v>
      </c>
      <c r="G1770" s="91">
        <v>7140</v>
      </c>
    </row>
    <row r="1771" spans="1:7" s="91" customFormat="1" x14ac:dyDescent="0.15">
      <c r="A1771" s="91">
        <v>7142</v>
      </c>
      <c r="B1771" s="92" t="s">
        <v>4318</v>
      </c>
      <c r="D1771" s="93" t="s">
        <v>4319</v>
      </c>
      <c r="F1771" s="92" t="s">
        <v>4318</v>
      </c>
      <c r="G1771" s="91">
        <v>7142</v>
      </c>
    </row>
    <row r="1772" spans="1:7" s="91" customFormat="1" x14ac:dyDescent="0.15">
      <c r="A1772" s="91">
        <v>7143</v>
      </c>
      <c r="B1772" s="92" t="s">
        <v>4320</v>
      </c>
      <c r="D1772" s="93" t="s">
        <v>4321</v>
      </c>
      <c r="F1772" s="92" t="s">
        <v>4320</v>
      </c>
      <c r="G1772" s="91">
        <v>7143</v>
      </c>
    </row>
    <row r="1773" spans="1:7" s="91" customFormat="1" x14ac:dyDescent="0.15">
      <c r="A1773" s="91">
        <v>7144</v>
      </c>
      <c r="B1773" s="92" t="s">
        <v>4322</v>
      </c>
      <c r="D1773" s="93" t="s">
        <v>4323</v>
      </c>
      <c r="F1773" s="92" t="s">
        <v>4322</v>
      </c>
      <c r="G1773" s="91">
        <v>7144</v>
      </c>
    </row>
    <row r="1774" spans="1:7" s="91" customFormat="1" x14ac:dyDescent="0.15">
      <c r="A1774" s="91">
        <v>7145</v>
      </c>
      <c r="B1774" s="92" t="s">
        <v>4324</v>
      </c>
      <c r="D1774" s="93" t="s">
        <v>4325</v>
      </c>
      <c r="F1774" s="92" t="s">
        <v>4324</v>
      </c>
      <c r="G1774" s="91">
        <v>7145</v>
      </c>
    </row>
    <row r="1775" spans="1:7" s="91" customFormat="1" x14ac:dyDescent="0.15">
      <c r="A1775" s="91">
        <v>7146</v>
      </c>
      <c r="B1775" s="92" t="s">
        <v>4326</v>
      </c>
      <c r="D1775" s="93" t="s">
        <v>4327</v>
      </c>
      <c r="F1775" s="92" t="s">
        <v>4326</v>
      </c>
      <c r="G1775" s="91">
        <v>7146</v>
      </c>
    </row>
    <row r="1776" spans="1:7" s="91" customFormat="1" x14ac:dyDescent="0.15">
      <c r="A1776" s="91">
        <v>7147</v>
      </c>
      <c r="B1776" s="92" t="s">
        <v>4328</v>
      </c>
      <c r="D1776" s="93" t="s">
        <v>4329</v>
      </c>
      <c r="F1776" s="92" t="s">
        <v>4328</v>
      </c>
      <c r="G1776" s="91">
        <v>7147</v>
      </c>
    </row>
    <row r="1777" spans="1:7" s="91" customFormat="1" x14ac:dyDescent="0.15">
      <c r="A1777" s="91">
        <v>7148</v>
      </c>
      <c r="B1777" s="92" t="s">
        <v>4330</v>
      </c>
      <c r="D1777" s="93" t="s">
        <v>4331</v>
      </c>
      <c r="F1777" s="92" t="s">
        <v>4330</v>
      </c>
      <c r="G1777" s="91">
        <v>7148</v>
      </c>
    </row>
    <row r="1778" spans="1:7" s="91" customFormat="1" x14ac:dyDescent="0.15">
      <c r="A1778" s="91">
        <v>7149</v>
      </c>
      <c r="B1778" s="92" t="s">
        <v>4332</v>
      </c>
      <c r="D1778" s="93" t="s">
        <v>4333</v>
      </c>
      <c r="F1778" s="92" t="s">
        <v>4332</v>
      </c>
      <c r="G1778" s="91">
        <v>7149</v>
      </c>
    </row>
    <row r="1779" spans="1:7" s="91" customFormat="1" x14ac:dyDescent="0.15">
      <c r="A1779" s="91">
        <v>7150</v>
      </c>
      <c r="B1779" s="92" t="s">
        <v>4334</v>
      </c>
      <c r="D1779" s="93" t="s">
        <v>4335</v>
      </c>
      <c r="F1779" s="92" t="s">
        <v>4334</v>
      </c>
      <c r="G1779" s="91">
        <v>7150</v>
      </c>
    </row>
    <row r="1780" spans="1:7" s="91" customFormat="1" x14ac:dyDescent="0.15">
      <c r="A1780" s="91">
        <v>7158</v>
      </c>
      <c r="B1780" s="92" t="s">
        <v>4336</v>
      </c>
      <c r="D1780" s="93" t="s">
        <v>4337</v>
      </c>
      <c r="F1780" s="92" t="s">
        <v>4336</v>
      </c>
      <c r="G1780" s="91">
        <v>7158</v>
      </c>
    </row>
    <row r="1781" spans="1:7" s="91" customFormat="1" x14ac:dyDescent="0.15">
      <c r="A1781" s="91">
        <v>7159</v>
      </c>
      <c r="B1781" s="92" t="s">
        <v>4338</v>
      </c>
      <c r="D1781" s="93" t="s">
        <v>4339</v>
      </c>
      <c r="F1781" s="92" t="s">
        <v>4338</v>
      </c>
      <c r="G1781" s="91">
        <v>7159</v>
      </c>
    </row>
    <row r="1782" spans="1:7" s="91" customFormat="1" x14ac:dyDescent="0.15">
      <c r="A1782" s="91">
        <v>7161</v>
      </c>
      <c r="B1782" s="92" t="s">
        <v>4340</v>
      </c>
      <c r="D1782" s="93" t="s">
        <v>4341</v>
      </c>
      <c r="F1782" s="92" t="s">
        <v>4340</v>
      </c>
      <c r="G1782" s="91">
        <v>7161</v>
      </c>
    </row>
    <row r="1783" spans="1:7" s="91" customFormat="1" x14ac:dyDescent="0.15">
      <c r="A1783" s="91">
        <v>7162</v>
      </c>
      <c r="B1783" s="92" t="s">
        <v>4342</v>
      </c>
      <c r="D1783" s="93" t="s">
        <v>4343</v>
      </c>
      <c r="F1783" s="92" t="s">
        <v>4342</v>
      </c>
      <c r="G1783" s="91">
        <v>7162</v>
      </c>
    </row>
    <row r="1784" spans="1:7" s="91" customFormat="1" x14ac:dyDescent="0.15">
      <c r="A1784" s="91">
        <v>7163</v>
      </c>
      <c r="B1784" s="92" t="s">
        <v>4344</v>
      </c>
      <c r="D1784" s="93" t="s">
        <v>4345</v>
      </c>
      <c r="F1784" s="92" t="s">
        <v>4344</v>
      </c>
      <c r="G1784" s="91">
        <v>7163</v>
      </c>
    </row>
    <row r="1785" spans="1:7" s="91" customFormat="1" x14ac:dyDescent="0.15">
      <c r="A1785" s="91">
        <v>7164</v>
      </c>
      <c r="B1785" s="92" t="s">
        <v>4346</v>
      </c>
      <c r="D1785" s="93" t="s">
        <v>4347</v>
      </c>
      <c r="F1785" s="92" t="s">
        <v>4346</v>
      </c>
      <c r="G1785" s="91">
        <v>7164</v>
      </c>
    </row>
    <row r="1786" spans="1:7" s="91" customFormat="1" x14ac:dyDescent="0.15">
      <c r="A1786" s="91">
        <v>7165</v>
      </c>
      <c r="B1786" s="92" t="s">
        <v>4348</v>
      </c>
      <c r="D1786" s="93" t="s">
        <v>4349</v>
      </c>
      <c r="F1786" s="92" t="s">
        <v>4348</v>
      </c>
      <c r="G1786" s="91">
        <v>7165</v>
      </c>
    </row>
    <row r="1787" spans="1:7" s="91" customFormat="1" x14ac:dyDescent="0.15">
      <c r="A1787" s="91">
        <v>7171</v>
      </c>
      <c r="B1787" s="92" t="s">
        <v>4350</v>
      </c>
      <c r="D1787" s="93" t="s">
        <v>4351</v>
      </c>
      <c r="F1787" s="92" t="s">
        <v>4350</v>
      </c>
      <c r="G1787" s="91">
        <v>7171</v>
      </c>
    </row>
    <row r="1788" spans="1:7" s="91" customFormat="1" x14ac:dyDescent="0.15">
      <c r="A1788" s="91">
        <v>7172</v>
      </c>
      <c r="B1788" s="92" t="s">
        <v>4352</v>
      </c>
      <c r="D1788" s="93" t="s">
        <v>4353</v>
      </c>
      <c r="F1788" s="92" t="s">
        <v>4352</v>
      </c>
      <c r="G1788" s="91">
        <v>7172</v>
      </c>
    </row>
    <row r="1789" spans="1:7" s="91" customFormat="1" x14ac:dyDescent="0.15">
      <c r="A1789" s="91">
        <v>7173</v>
      </c>
      <c r="B1789" s="92" t="s">
        <v>4354</v>
      </c>
      <c r="D1789" s="93" t="s">
        <v>4355</v>
      </c>
      <c r="F1789" s="92" t="s">
        <v>4354</v>
      </c>
      <c r="G1789" s="91">
        <v>7173</v>
      </c>
    </row>
    <row r="1790" spans="1:7" s="91" customFormat="1" x14ac:dyDescent="0.15">
      <c r="A1790" s="91">
        <v>7174</v>
      </c>
      <c r="B1790" s="92" t="s">
        <v>4356</v>
      </c>
      <c r="D1790" s="93" t="s">
        <v>4357</v>
      </c>
      <c r="F1790" s="92" t="s">
        <v>4356</v>
      </c>
      <c r="G1790" s="91">
        <v>7174</v>
      </c>
    </row>
    <row r="1791" spans="1:7" s="91" customFormat="1" x14ac:dyDescent="0.15">
      <c r="A1791" s="91">
        <v>7175</v>
      </c>
      <c r="B1791" s="92" t="s">
        <v>4358</v>
      </c>
      <c r="D1791" s="93" t="s">
        <v>4359</v>
      </c>
      <c r="F1791" s="92" t="s">
        <v>4358</v>
      </c>
      <c r="G1791" s="91">
        <v>7175</v>
      </c>
    </row>
    <row r="1792" spans="1:7" s="91" customFormat="1" x14ac:dyDescent="0.15">
      <c r="A1792" s="91">
        <v>7176</v>
      </c>
      <c r="B1792" s="92" t="s">
        <v>4360</v>
      </c>
      <c r="D1792" s="93" t="s">
        <v>4361</v>
      </c>
      <c r="F1792" s="92" t="s">
        <v>4360</v>
      </c>
      <c r="G1792" s="91">
        <v>7176</v>
      </c>
    </row>
    <row r="1793" spans="1:7" s="91" customFormat="1" x14ac:dyDescent="0.15">
      <c r="A1793" s="91">
        <v>7181</v>
      </c>
      <c r="B1793" s="92" t="s">
        <v>4362</v>
      </c>
      <c r="D1793" s="93" t="s">
        <v>4363</v>
      </c>
      <c r="F1793" s="92" t="s">
        <v>4362</v>
      </c>
      <c r="G1793" s="91">
        <v>7181</v>
      </c>
    </row>
    <row r="1794" spans="1:7" s="91" customFormat="1" x14ac:dyDescent="0.15">
      <c r="A1794" s="91">
        <v>7182</v>
      </c>
      <c r="B1794" s="92" t="s">
        <v>4364</v>
      </c>
      <c r="D1794" s="93" t="s">
        <v>4365</v>
      </c>
      <c r="F1794" s="92" t="s">
        <v>4364</v>
      </c>
      <c r="G1794" s="91">
        <v>7182</v>
      </c>
    </row>
    <row r="1795" spans="1:7" s="91" customFormat="1" x14ac:dyDescent="0.15">
      <c r="A1795" s="91">
        <v>7183</v>
      </c>
      <c r="B1795" s="92" t="s">
        <v>4366</v>
      </c>
      <c r="D1795" s="93" t="s">
        <v>4367</v>
      </c>
      <c r="F1795" s="92" t="s">
        <v>4366</v>
      </c>
      <c r="G1795" s="91">
        <v>7183</v>
      </c>
    </row>
    <row r="1796" spans="1:7" s="91" customFormat="1" x14ac:dyDescent="0.15">
      <c r="A1796" s="91">
        <v>7184</v>
      </c>
      <c r="B1796" s="92" t="s">
        <v>4368</v>
      </c>
      <c r="D1796" s="93" t="s">
        <v>4369</v>
      </c>
      <c r="F1796" s="92" t="s">
        <v>4368</v>
      </c>
      <c r="G1796" s="91">
        <v>7184</v>
      </c>
    </row>
    <row r="1797" spans="1:7" s="91" customFormat="1" x14ac:dyDescent="0.15">
      <c r="A1797" s="91">
        <v>7185</v>
      </c>
      <c r="B1797" s="92" t="s">
        <v>4370</v>
      </c>
      <c r="D1797" s="93" t="s">
        <v>4371</v>
      </c>
      <c r="F1797" s="92" t="s">
        <v>4370</v>
      </c>
      <c r="G1797" s="91">
        <v>7185</v>
      </c>
    </row>
    <row r="1798" spans="1:7" s="91" customFormat="1" x14ac:dyDescent="0.15">
      <c r="A1798" s="91">
        <v>7186</v>
      </c>
      <c r="B1798" s="92" t="s">
        <v>4372</v>
      </c>
      <c r="D1798" s="93" t="s">
        <v>4373</v>
      </c>
      <c r="F1798" s="92" t="s">
        <v>4372</v>
      </c>
      <c r="G1798" s="91">
        <v>7186</v>
      </c>
    </row>
    <row r="1799" spans="1:7" s="91" customFormat="1" x14ac:dyDescent="0.15">
      <c r="A1799" s="91">
        <v>7186</v>
      </c>
      <c r="B1799" s="92" t="s">
        <v>4374</v>
      </c>
      <c r="D1799" s="93" t="s">
        <v>4375</v>
      </c>
      <c r="F1799" s="92" t="s">
        <v>4374</v>
      </c>
      <c r="G1799" s="91">
        <v>7186</v>
      </c>
    </row>
    <row r="1800" spans="1:7" s="91" customFormat="1" x14ac:dyDescent="0.15">
      <c r="A1800" s="91">
        <v>7187</v>
      </c>
      <c r="B1800" s="92" t="s">
        <v>4334</v>
      </c>
      <c r="C1800" s="91" t="s">
        <v>4376</v>
      </c>
      <c r="D1800" s="93" t="s">
        <v>4335</v>
      </c>
      <c r="F1800" s="92" t="s">
        <v>4334</v>
      </c>
      <c r="G1800" s="91">
        <v>7187</v>
      </c>
    </row>
    <row r="1801" spans="1:7" s="91" customFormat="1" x14ac:dyDescent="0.15">
      <c r="A1801" s="91">
        <v>7188</v>
      </c>
      <c r="B1801" s="92" t="s">
        <v>4377</v>
      </c>
      <c r="D1801" s="93" t="s">
        <v>4378</v>
      </c>
      <c r="F1801" s="92" t="s">
        <v>4377</v>
      </c>
      <c r="G1801" s="91">
        <v>7188</v>
      </c>
    </row>
    <row r="1802" spans="1:7" s="91" customFormat="1" x14ac:dyDescent="0.15">
      <c r="A1802" s="91">
        <v>7191</v>
      </c>
      <c r="B1802" s="92" t="s">
        <v>4379</v>
      </c>
      <c r="D1802" s="93" t="s">
        <v>4380</v>
      </c>
      <c r="F1802" s="92" t="s">
        <v>4379</v>
      </c>
      <c r="G1802" s="91">
        <v>7191</v>
      </c>
    </row>
    <row r="1803" spans="1:7" s="91" customFormat="1" x14ac:dyDescent="0.15">
      <c r="A1803" s="91">
        <v>7192</v>
      </c>
      <c r="B1803" s="92" t="s">
        <v>4381</v>
      </c>
      <c r="D1803" s="93" t="s">
        <v>4382</v>
      </c>
      <c r="F1803" s="92" t="s">
        <v>4381</v>
      </c>
      <c r="G1803" s="91">
        <v>7192</v>
      </c>
    </row>
    <row r="1804" spans="1:7" s="91" customFormat="1" x14ac:dyDescent="0.15">
      <c r="A1804" s="91">
        <v>7193</v>
      </c>
      <c r="B1804" s="92" t="s">
        <v>4383</v>
      </c>
      <c r="D1804" s="93" t="s">
        <v>4384</v>
      </c>
      <c r="F1804" s="92" t="s">
        <v>4383</v>
      </c>
      <c r="G1804" s="91">
        <v>7193</v>
      </c>
    </row>
    <row r="1805" spans="1:7" s="91" customFormat="1" x14ac:dyDescent="0.15">
      <c r="A1805" s="91">
        <v>7194</v>
      </c>
      <c r="B1805" s="92" t="s">
        <v>4385</v>
      </c>
      <c r="D1805" s="93" t="s">
        <v>4386</v>
      </c>
      <c r="F1805" s="92" t="s">
        <v>4385</v>
      </c>
      <c r="G1805" s="91">
        <v>7194</v>
      </c>
    </row>
    <row r="1806" spans="1:7" s="91" customFormat="1" x14ac:dyDescent="0.15">
      <c r="A1806" s="91">
        <v>7195</v>
      </c>
      <c r="B1806" s="92" t="s">
        <v>4387</v>
      </c>
      <c r="D1806" s="93" t="s">
        <v>4388</v>
      </c>
      <c r="F1806" s="92" t="s">
        <v>4387</v>
      </c>
      <c r="G1806" s="91">
        <v>7195</v>
      </c>
    </row>
    <row r="1807" spans="1:7" s="91" customFormat="1" x14ac:dyDescent="0.15">
      <c r="A1807" s="91">
        <v>7200</v>
      </c>
      <c r="B1807" s="92" t="s">
        <v>4389</v>
      </c>
      <c r="D1807" s="93" t="s">
        <v>4390</v>
      </c>
      <c r="F1807" s="92" t="s">
        <v>4389</v>
      </c>
      <c r="G1807" s="91">
        <v>7200</v>
      </c>
    </row>
    <row r="1808" spans="1:7" s="91" customFormat="1" x14ac:dyDescent="0.15">
      <c r="A1808" s="91">
        <v>7211</v>
      </c>
      <c r="B1808" s="92" t="s">
        <v>4391</v>
      </c>
      <c r="D1808" s="93" t="s">
        <v>4392</v>
      </c>
      <c r="F1808" s="92" t="s">
        <v>4391</v>
      </c>
      <c r="G1808" s="91">
        <v>7211</v>
      </c>
    </row>
    <row r="1809" spans="1:7" s="91" customFormat="1" x14ac:dyDescent="0.15">
      <c r="A1809" s="91">
        <v>7212</v>
      </c>
      <c r="B1809" s="92" t="s">
        <v>4393</v>
      </c>
      <c r="D1809" s="93" t="s">
        <v>4394</v>
      </c>
      <c r="F1809" s="92" t="s">
        <v>4393</v>
      </c>
      <c r="G1809" s="91">
        <v>7212</v>
      </c>
    </row>
    <row r="1810" spans="1:7" s="91" customFormat="1" x14ac:dyDescent="0.15">
      <c r="A1810" s="91">
        <v>7213</v>
      </c>
      <c r="B1810" s="92" t="s">
        <v>4395</v>
      </c>
      <c r="D1810" s="93" t="s">
        <v>4396</v>
      </c>
      <c r="F1810" s="92" t="s">
        <v>4395</v>
      </c>
      <c r="G1810" s="91">
        <v>7213</v>
      </c>
    </row>
    <row r="1811" spans="1:7" s="91" customFormat="1" x14ac:dyDescent="0.15">
      <c r="A1811" s="91">
        <v>7214</v>
      </c>
      <c r="B1811" s="92" t="s">
        <v>4397</v>
      </c>
      <c r="D1811" s="93" t="s">
        <v>4398</v>
      </c>
      <c r="F1811" s="92" t="s">
        <v>4397</v>
      </c>
      <c r="G1811" s="91">
        <v>7214</v>
      </c>
    </row>
    <row r="1812" spans="1:7" s="91" customFormat="1" x14ac:dyDescent="0.15">
      <c r="A1812" s="91">
        <v>7214</v>
      </c>
      <c r="B1812" s="92" t="s">
        <v>4399</v>
      </c>
      <c r="D1812" s="93" t="s">
        <v>4400</v>
      </c>
      <c r="F1812" s="92" t="s">
        <v>4399</v>
      </c>
      <c r="G1812" s="91">
        <v>7214</v>
      </c>
    </row>
    <row r="1813" spans="1:7" s="91" customFormat="1" x14ac:dyDescent="0.15">
      <c r="A1813" s="91">
        <v>7215</v>
      </c>
      <c r="B1813" s="92" t="s">
        <v>4401</v>
      </c>
      <c r="D1813" s="93" t="s">
        <v>4402</v>
      </c>
      <c r="F1813" s="92" t="s">
        <v>4401</v>
      </c>
      <c r="G1813" s="91">
        <v>7215</v>
      </c>
    </row>
    <row r="1814" spans="1:7" s="91" customFormat="1" x14ac:dyDescent="0.15">
      <c r="A1814" s="91">
        <v>7224</v>
      </c>
      <c r="B1814" s="92" t="s">
        <v>4403</v>
      </c>
      <c r="D1814" s="93" t="s">
        <v>4404</v>
      </c>
      <c r="F1814" s="92" t="s">
        <v>4403</v>
      </c>
      <c r="G1814" s="91">
        <v>7224</v>
      </c>
    </row>
    <row r="1815" spans="1:7" s="91" customFormat="1" x14ac:dyDescent="0.15">
      <c r="A1815" s="91">
        <v>7225</v>
      </c>
      <c r="B1815" s="92" t="s">
        <v>4405</v>
      </c>
      <c r="D1815" s="93" t="s">
        <v>4406</v>
      </c>
      <c r="F1815" s="92" t="s">
        <v>4405</v>
      </c>
      <c r="G1815" s="91">
        <v>7225</v>
      </c>
    </row>
    <row r="1816" spans="1:7" s="91" customFormat="1" x14ac:dyDescent="0.15">
      <c r="A1816" s="91">
        <v>7226</v>
      </c>
      <c r="B1816" s="92" t="s">
        <v>4407</v>
      </c>
      <c r="D1816" s="93" t="s">
        <v>4408</v>
      </c>
      <c r="F1816" s="92" t="s">
        <v>4407</v>
      </c>
      <c r="G1816" s="91">
        <v>7226</v>
      </c>
    </row>
    <row r="1817" spans="1:7" s="91" customFormat="1" x14ac:dyDescent="0.15">
      <c r="A1817" s="91">
        <v>7227</v>
      </c>
      <c r="B1817" s="92" t="s">
        <v>4409</v>
      </c>
      <c r="D1817" s="93" t="s">
        <v>4410</v>
      </c>
      <c r="F1817" s="92" t="s">
        <v>4409</v>
      </c>
      <c r="G1817" s="91">
        <v>7227</v>
      </c>
    </row>
    <row r="1818" spans="1:7" s="91" customFormat="1" x14ac:dyDescent="0.15">
      <c r="A1818" s="91">
        <v>7228</v>
      </c>
      <c r="B1818" s="92" t="s">
        <v>4411</v>
      </c>
      <c r="D1818" s="93" t="s">
        <v>4412</v>
      </c>
      <c r="F1818" s="92" t="s">
        <v>4411</v>
      </c>
      <c r="G1818" s="91">
        <v>7228</v>
      </c>
    </row>
    <row r="1819" spans="1:7" s="91" customFormat="1" x14ac:dyDescent="0.15">
      <c r="A1819" s="91">
        <v>7251</v>
      </c>
      <c r="B1819" s="92" t="s">
        <v>4413</v>
      </c>
      <c r="D1819" s="93" t="s">
        <v>4414</v>
      </c>
      <c r="F1819" s="92" t="s">
        <v>4413</v>
      </c>
      <c r="G1819" s="91">
        <v>7251</v>
      </c>
    </row>
    <row r="1820" spans="1:7" s="91" customFormat="1" x14ac:dyDescent="0.15">
      <c r="A1820" s="91">
        <v>7252</v>
      </c>
      <c r="B1820" s="92" t="s">
        <v>4415</v>
      </c>
      <c r="D1820" s="93" t="s">
        <v>4416</v>
      </c>
      <c r="F1820" s="92" t="s">
        <v>4415</v>
      </c>
      <c r="G1820" s="91">
        <v>7252</v>
      </c>
    </row>
    <row r="1821" spans="1:7" s="91" customFormat="1" x14ac:dyDescent="0.15">
      <c r="A1821" s="91">
        <v>7253</v>
      </c>
      <c r="B1821" s="92" t="s">
        <v>4417</v>
      </c>
      <c r="D1821" s="93" t="s">
        <v>4418</v>
      </c>
      <c r="F1821" s="92" t="s">
        <v>4417</v>
      </c>
      <c r="G1821" s="91">
        <v>7253</v>
      </c>
    </row>
    <row r="1822" spans="1:7" s="91" customFormat="1" x14ac:dyDescent="0.15">
      <c r="A1822" s="91">
        <v>7253</v>
      </c>
      <c r="B1822" s="92" t="s">
        <v>4419</v>
      </c>
      <c r="D1822" s="93" t="s">
        <v>4420</v>
      </c>
      <c r="F1822" s="92" t="s">
        <v>4419</v>
      </c>
      <c r="G1822" s="91">
        <v>7253</v>
      </c>
    </row>
    <row r="1823" spans="1:7" s="91" customFormat="1" x14ac:dyDescent="0.15">
      <c r="A1823" s="91">
        <v>7255</v>
      </c>
      <c r="B1823" s="92" t="s">
        <v>4421</v>
      </c>
      <c r="D1823" s="93" t="s">
        <v>4422</v>
      </c>
      <c r="F1823" s="92" t="s">
        <v>4421</v>
      </c>
      <c r="G1823" s="91">
        <v>7255</v>
      </c>
    </row>
    <row r="1824" spans="1:7" s="91" customFormat="1" x14ac:dyDescent="0.15">
      <c r="A1824" s="91">
        <v>7256</v>
      </c>
      <c r="B1824" s="92" t="s">
        <v>4423</v>
      </c>
      <c r="D1824" s="93" t="s">
        <v>4424</v>
      </c>
      <c r="F1824" s="92" t="s">
        <v>4423</v>
      </c>
      <c r="G1824" s="91">
        <v>7256</v>
      </c>
    </row>
    <row r="1825" spans="1:7" s="91" customFormat="1" x14ac:dyDescent="0.15">
      <c r="A1825" s="91">
        <v>7257</v>
      </c>
      <c r="B1825" s="92" t="s">
        <v>4425</v>
      </c>
      <c r="D1825" s="93" t="s">
        <v>4426</v>
      </c>
      <c r="F1825" s="92" t="s">
        <v>4425</v>
      </c>
      <c r="G1825" s="91">
        <v>7257</v>
      </c>
    </row>
    <row r="1826" spans="1:7" s="91" customFormat="1" x14ac:dyDescent="0.15">
      <c r="A1826" s="91">
        <v>7258</v>
      </c>
      <c r="B1826" s="92" t="s">
        <v>4427</v>
      </c>
      <c r="D1826" s="93" t="s">
        <v>4428</v>
      </c>
      <c r="F1826" s="92" t="s">
        <v>4427</v>
      </c>
      <c r="G1826" s="91">
        <v>7258</v>
      </c>
    </row>
    <row r="1827" spans="1:7" s="91" customFormat="1" x14ac:dyDescent="0.15">
      <c r="A1827" s="91">
        <v>7258</v>
      </c>
      <c r="B1827" s="92" t="s">
        <v>4429</v>
      </c>
      <c r="D1827" s="93" t="s">
        <v>4430</v>
      </c>
      <c r="F1827" s="92" t="s">
        <v>4429</v>
      </c>
      <c r="G1827" s="91">
        <v>7258</v>
      </c>
    </row>
    <row r="1828" spans="1:7" s="91" customFormat="1" x14ac:dyDescent="0.15">
      <c r="A1828" s="91">
        <v>7261</v>
      </c>
      <c r="B1828" s="92" t="s">
        <v>4431</v>
      </c>
      <c r="D1828" s="93" t="s">
        <v>4432</v>
      </c>
      <c r="F1828" s="92" t="s">
        <v>4431</v>
      </c>
      <c r="G1828" s="91">
        <v>7261</v>
      </c>
    </row>
    <row r="1829" spans="1:7" s="91" customFormat="1" x14ac:dyDescent="0.15">
      <c r="A1829" s="91">
        <v>7261</v>
      </c>
      <c r="B1829" s="92" t="s">
        <v>4433</v>
      </c>
      <c r="D1829" s="93" t="s">
        <v>4434</v>
      </c>
      <c r="F1829" s="92" t="s">
        <v>4433</v>
      </c>
      <c r="G1829" s="91">
        <v>7261</v>
      </c>
    </row>
    <row r="1830" spans="1:7" s="91" customFormat="1" x14ac:dyDescent="0.15">
      <c r="A1830" s="91">
        <v>7271</v>
      </c>
      <c r="B1830" s="92" t="s">
        <v>4435</v>
      </c>
      <c r="D1830" s="93" t="s">
        <v>4436</v>
      </c>
      <c r="F1830" s="92" t="s">
        <v>4435</v>
      </c>
      <c r="G1830" s="91">
        <v>7271</v>
      </c>
    </row>
    <row r="1831" spans="1:7" s="91" customFormat="1" x14ac:dyDescent="0.15">
      <c r="A1831" s="91">
        <v>7272</v>
      </c>
      <c r="B1831" s="92" t="s">
        <v>4437</v>
      </c>
      <c r="D1831" s="93" t="s">
        <v>4438</v>
      </c>
      <c r="F1831" s="92" t="s">
        <v>4437</v>
      </c>
      <c r="G1831" s="91">
        <v>7272</v>
      </c>
    </row>
    <row r="1832" spans="1:7" s="91" customFormat="1" x14ac:dyDescent="0.15">
      <c r="A1832" s="91">
        <v>7273</v>
      </c>
      <c r="B1832" s="92" t="s">
        <v>4439</v>
      </c>
      <c r="D1832" s="93" t="s">
        <v>4440</v>
      </c>
      <c r="F1832" s="92" t="s">
        <v>4439</v>
      </c>
      <c r="G1832" s="91">
        <v>7273</v>
      </c>
    </row>
    <row r="1833" spans="1:7" s="91" customFormat="1" x14ac:dyDescent="0.15">
      <c r="A1833" s="91">
        <v>7274</v>
      </c>
      <c r="B1833" s="92" t="s">
        <v>4441</v>
      </c>
      <c r="D1833" s="93" t="s">
        <v>4442</v>
      </c>
      <c r="F1833" s="92" t="s">
        <v>4441</v>
      </c>
      <c r="G1833" s="91">
        <v>7274</v>
      </c>
    </row>
    <row r="1834" spans="1:7" s="91" customFormat="1" x14ac:dyDescent="0.15">
      <c r="A1834" s="91">
        <v>7275</v>
      </c>
      <c r="B1834" s="92" t="s">
        <v>4443</v>
      </c>
      <c r="D1834" s="93" t="s">
        <v>4444</v>
      </c>
      <c r="F1834" s="92" t="s">
        <v>4443</v>
      </c>
      <c r="G1834" s="91">
        <v>7275</v>
      </c>
    </row>
    <row r="1835" spans="1:7" s="91" customFormat="1" x14ac:dyDescent="0.15">
      <c r="A1835" s="91">
        <v>7276</v>
      </c>
      <c r="B1835" s="92" t="s">
        <v>4445</v>
      </c>
      <c r="D1835" s="93" t="s">
        <v>4446</v>
      </c>
      <c r="F1835" s="92" t="s">
        <v>4445</v>
      </c>
      <c r="G1835" s="91">
        <v>7276</v>
      </c>
    </row>
    <row r="1836" spans="1:7" s="91" customFormat="1" x14ac:dyDescent="0.15">
      <c r="A1836" s="91">
        <v>7276</v>
      </c>
      <c r="B1836" s="92" t="s">
        <v>4447</v>
      </c>
      <c r="D1836" s="93" t="s">
        <v>4448</v>
      </c>
      <c r="F1836" s="92" t="s">
        <v>4447</v>
      </c>
      <c r="G1836" s="91">
        <v>7276</v>
      </c>
    </row>
    <row r="1837" spans="1:7" s="91" customFormat="1" x14ac:dyDescent="0.15">
      <c r="A1837" s="91">
        <v>7279</v>
      </c>
      <c r="B1837" s="92" t="s">
        <v>4449</v>
      </c>
      <c r="D1837" s="93" t="s">
        <v>4450</v>
      </c>
      <c r="F1837" s="92" t="s">
        <v>4449</v>
      </c>
      <c r="G1837" s="91">
        <v>7279</v>
      </c>
    </row>
    <row r="1838" spans="1:7" s="91" customFormat="1" x14ac:dyDescent="0.15">
      <c r="A1838" s="91">
        <v>7281</v>
      </c>
      <c r="B1838" s="92" t="s">
        <v>4451</v>
      </c>
      <c r="D1838" s="93" t="s">
        <v>4452</v>
      </c>
      <c r="F1838" s="92" t="s">
        <v>4451</v>
      </c>
      <c r="G1838" s="91">
        <v>7281</v>
      </c>
    </row>
    <row r="1839" spans="1:7" s="91" customFormat="1" x14ac:dyDescent="0.15">
      <c r="A1839" s="91">
        <v>7282</v>
      </c>
      <c r="B1839" s="92" t="s">
        <v>4453</v>
      </c>
      <c r="D1839" s="93" t="s">
        <v>4454</v>
      </c>
      <c r="F1839" s="92" t="s">
        <v>4453</v>
      </c>
      <c r="G1839" s="91">
        <v>7282</v>
      </c>
    </row>
    <row r="1840" spans="1:7" s="91" customFormat="1" x14ac:dyDescent="0.15">
      <c r="A1840" s="91">
        <v>7282</v>
      </c>
      <c r="B1840" s="92" t="s">
        <v>4455</v>
      </c>
      <c r="D1840" s="93" t="s">
        <v>4456</v>
      </c>
      <c r="F1840" s="92" t="s">
        <v>4455</v>
      </c>
      <c r="G1840" s="91">
        <v>7282</v>
      </c>
    </row>
    <row r="1841" spans="1:7" s="91" customFormat="1" x14ac:dyDescent="0.15">
      <c r="A1841" s="91">
        <v>7283</v>
      </c>
      <c r="B1841" s="92" t="s">
        <v>4457</v>
      </c>
      <c r="D1841" s="93" t="s">
        <v>4458</v>
      </c>
      <c r="F1841" s="92" t="s">
        <v>4457</v>
      </c>
      <c r="G1841" s="91">
        <v>7283</v>
      </c>
    </row>
    <row r="1842" spans="1:7" s="91" customFormat="1" x14ac:dyDescent="0.15">
      <c r="A1842" s="91">
        <v>7284</v>
      </c>
      <c r="B1842" s="92" t="s">
        <v>4459</v>
      </c>
      <c r="D1842" s="93" t="s">
        <v>4460</v>
      </c>
      <c r="F1842" s="92" t="s">
        <v>4459</v>
      </c>
      <c r="G1842" s="91">
        <v>7284</v>
      </c>
    </row>
    <row r="1843" spans="1:7" s="91" customFormat="1" x14ac:dyDescent="0.15">
      <c r="A1843" s="91">
        <v>7285</v>
      </c>
      <c r="B1843" s="92" t="s">
        <v>4461</v>
      </c>
      <c r="D1843" s="93" t="s">
        <v>4462</v>
      </c>
      <c r="F1843" s="92" t="s">
        <v>4461</v>
      </c>
      <c r="G1843" s="91">
        <v>7285</v>
      </c>
    </row>
    <row r="1844" spans="1:7" s="91" customFormat="1" x14ac:dyDescent="0.15">
      <c r="A1844" s="91">
        <v>7285</v>
      </c>
      <c r="B1844" s="92" t="s">
        <v>4463</v>
      </c>
      <c r="D1844" s="93" t="s">
        <v>4464</v>
      </c>
      <c r="F1844" s="92" t="s">
        <v>4463</v>
      </c>
      <c r="G1844" s="91">
        <v>7285</v>
      </c>
    </row>
    <row r="1845" spans="1:7" s="91" customFormat="1" x14ac:dyDescent="0.15">
      <c r="A1845" s="91">
        <v>7285</v>
      </c>
      <c r="B1845" s="92" t="s">
        <v>4465</v>
      </c>
      <c r="D1845" s="93" t="s">
        <v>4466</v>
      </c>
      <c r="F1845" s="92" t="s">
        <v>4465</v>
      </c>
      <c r="G1845" s="91">
        <v>7285</v>
      </c>
    </row>
    <row r="1846" spans="1:7" s="91" customFormat="1" x14ac:dyDescent="0.15">
      <c r="A1846" s="91">
        <v>7300</v>
      </c>
      <c r="B1846" s="92" t="s">
        <v>4467</v>
      </c>
      <c r="D1846" s="93" t="s">
        <v>4468</v>
      </c>
      <c r="F1846" s="92" t="s">
        <v>4467</v>
      </c>
      <c r="G1846" s="91">
        <v>7300</v>
      </c>
    </row>
    <row r="1847" spans="1:7" s="91" customFormat="1" x14ac:dyDescent="0.15">
      <c r="A1847" s="91">
        <v>7300</v>
      </c>
      <c r="B1847" s="92" t="s">
        <v>4467</v>
      </c>
      <c r="C1847" s="91" t="s">
        <v>4469</v>
      </c>
      <c r="D1847" s="93" t="s">
        <v>4468</v>
      </c>
      <c r="F1847" s="92" t="s">
        <v>4467</v>
      </c>
      <c r="G1847" s="91">
        <v>7300</v>
      </c>
    </row>
    <row r="1848" spans="1:7" s="91" customFormat="1" x14ac:dyDescent="0.15">
      <c r="A1848" s="91">
        <v>7304</v>
      </c>
      <c r="B1848" s="92" t="s">
        <v>4470</v>
      </c>
      <c r="D1848" s="93" t="s">
        <v>4471</v>
      </c>
      <c r="F1848" s="92" t="s">
        <v>4470</v>
      </c>
      <c r="G1848" s="91">
        <v>7304</v>
      </c>
    </row>
    <row r="1849" spans="1:7" s="91" customFormat="1" x14ac:dyDescent="0.15">
      <c r="A1849" s="91">
        <v>7305</v>
      </c>
      <c r="B1849" s="91" t="s">
        <v>4472</v>
      </c>
      <c r="D1849" s="93" t="s">
        <v>4473</v>
      </c>
      <c r="F1849" s="91" t="s">
        <v>4472</v>
      </c>
      <c r="G1849" s="91">
        <v>7305</v>
      </c>
    </row>
    <row r="1850" spans="1:7" s="91" customFormat="1" x14ac:dyDescent="0.15">
      <c r="A1850" s="91">
        <v>7331</v>
      </c>
      <c r="B1850" s="92" t="s">
        <v>4474</v>
      </c>
      <c r="D1850" s="93" t="s">
        <v>4475</v>
      </c>
      <c r="F1850" s="92" t="s">
        <v>4474</v>
      </c>
      <c r="G1850" s="91">
        <v>7331</v>
      </c>
    </row>
    <row r="1851" spans="1:7" s="91" customFormat="1" x14ac:dyDescent="0.15">
      <c r="A1851" s="91">
        <v>7332</v>
      </c>
      <c r="B1851" s="92" t="s">
        <v>4476</v>
      </c>
      <c r="D1851" s="93" t="s">
        <v>4477</v>
      </c>
      <c r="F1851" s="92" t="s">
        <v>4476</v>
      </c>
      <c r="G1851" s="91">
        <v>7332</v>
      </c>
    </row>
    <row r="1852" spans="1:7" s="91" customFormat="1" x14ac:dyDescent="0.15">
      <c r="A1852" s="91">
        <v>7333</v>
      </c>
      <c r="B1852" s="92" t="s">
        <v>4478</v>
      </c>
      <c r="D1852" s="93" t="s">
        <v>4479</v>
      </c>
      <c r="F1852" s="92" t="s">
        <v>4478</v>
      </c>
      <c r="G1852" s="91">
        <v>7333</v>
      </c>
    </row>
    <row r="1853" spans="1:7" s="91" customFormat="1" x14ac:dyDescent="0.15">
      <c r="A1853" s="91">
        <v>7333</v>
      </c>
      <c r="B1853" s="92" t="s">
        <v>4480</v>
      </c>
      <c r="D1853" s="93" t="s">
        <v>4481</v>
      </c>
      <c r="F1853" s="92" t="s">
        <v>4480</v>
      </c>
      <c r="G1853" s="91">
        <v>7333</v>
      </c>
    </row>
    <row r="1854" spans="1:7" s="91" customFormat="1" x14ac:dyDescent="0.15">
      <c r="A1854" s="91">
        <v>7334</v>
      </c>
      <c r="B1854" s="92" t="s">
        <v>4482</v>
      </c>
      <c r="D1854" s="93" t="s">
        <v>4483</v>
      </c>
      <c r="F1854" s="92" t="s">
        <v>4482</v>
      </c>
      <c r="G1854" s="91">
        <v>7334</v>
      </c>
    </row>
    <row r="1855" spans="1:7" s="91" customFormat="1" x14ac:dyDescent="0.15">
      <c r="A1855" s="91">
        <v>7334</v>
      </c>
      <c r="B1855" s="92" t="s">
        <v>4484</v>
      </c>
      <c r="D1855" s="93" t="s">
        <v>4485</v>
      </c>
      <c r="F1855" s="92" t="s">
        <v>4484</v>
      </c>
      <c r="G1855" s="91">
        <v>7334</v>
      </c>
    </row>
    <row r="1856" spans="1:7" s="91" customFormat="1" x14ac:dyDescent="0.15">
      <c r="A1856" s="91">
        <v>7341</v>
      </c>
      <c r="B1856" s="92" t="s">
        <v>4486</v>
      </c>
      <c r="D1856" s="93" t="s">
        <v>4487</v>
      </c>
      <c r="F1856" s="92" t="s">
        <v>4486</v>
      </c>
      <c r="G1856" s="91">
        <v>7341</v>
      </c>
    </row>
    <row r="1857" spans="1:7" s="91" customFormat="1" x14ac:dyDescent="0.15">
      <c r="A1857" s="91">
        <v>7342</v>
      </c>
      <c r="B1857" s="92" t="s">
        <v>4488</v>
      </c>
      <c r="D1857" s="93" t="s">
        <v>4489</v>
      </c>
      <c r="F1857" s="92" t="s">
        <v>4488</v>
      </c>
      <c r="G1857" s="91">
        <v>7342</v>
      </c>
    </row>
    <row r="1858" spans="1:7" s="91" customFormat="1" x14ac:dyDescent="0.15">
      <c r="A1858" s="91">
        <v>7343</v>
      </c>
      <c r="B1858" s="92" t="s">
        <v>4490</v>
      </c>
      <c r="D1858" s="93" t="s">
        <v>4491</v>
      </c>
      <c r="F1858" s="92" t="s">
        <v>4490</v>
      </c>
      <c r="G1858" s="91">
        <v>7343</v>
      </c>
    </row>
    <row r="1859" spans="1:7" s="91" customFormat="1" x14ac:dyDescent="0.15">
      <c r="A1859" s="91">
        <v>7344</v>
      </c>
      <c r="B1859" s="92" t="s">
        <v>4492</v>
      </c>
      <c r="D1859" s="93" t="s">
        <v>4493</v>
      </c>
      <c r="F1859" s="92" t="s">
        <v>4492</v>
      </c>
      <c r="G1859" s="91">
        <v>7344</v>
      </c>
    </row>
    <row r="1860" spans="1:7" s="91" customFormat="1" x14ac:dyDescent="0.15">
      <c r="A1860" s="91">
        <v>7345</v>
      </c>
      <c r="B1860" s="92" t="s">
        <v>4494</v>
      </c>
      <c r="D1860" s="93" t="s">
        <v>4495</v>
      </c>
      <c r="F1860" s="92" t="s">
        <v>4494</v>
      </c>
      <c r="G1860" s="91">
        <v>7345</v>
      </c>
    </row>
    <row r="1861" spans="1:7" s="91" customFormat="1" x14ac:dyDescent="0.15">
      <c r="A1861" s="91">
        <v>7346</v>
      </c>
      <c r="B1861" s="92" t="s">
        <v>4496</v>
      </c>
      <c r="D1861" s="93" t="s">
        <v>4497</v>
      </c>
      <c r="F1861" s="92" t="s">
        <v>4496</v>
      </c>
      <c r="G1861" s="91">
        <v>7346</v>
      </c>
    </row>
    <row r="1862" spans="1:7" s="91" customFormat="1" x14ac:dyDescent="0.15">
      <c r="A1862" s="91">
        <v>7347</v>
      </c>
      <c r="B1862" s="92" t="s">
        <v>4498</v>
      </c>
      <c r="D1862" s="93" t="s">
        <v>4499</v>
      </c>
      <c r="F1862" s="92" t="s">
        <v>4498</v>
      </c>
      <c r="G1862" s="91">
        <v>7347</v>
      </c>
    </row>
    <row r="1863" spans="1:7" s="91" customFormat="1" x14ac:dyDescent="0.15">
      <c r="A1863" s="91">
        <v>7348</v>
      </c>
      <c r="B1863" s="92" t="s">
        <v>4500</v>
      </c>
      <c r="D1863" s="93" t="s">
        <v>4501</v>
      </c>
      <c r="F1863" s="92" t="s">
        <v>4500</v>
      </c>
      <c r="G1863" s="91">
        <v>7348</v>
      </c>
    </row>
    <row r="1864" spans="1:7" s="91" customFormat="1" x14ac:dyDescent="0.15">
      <c r="A1864" s="91">
        <v>7348</v>
      </c>
      <c r="B1864" s="92" t="s">
        <v>4502</v>
      </c>
      <c r="D1864" s="93" t="s">
        <v>4503</v>
      </c>
      <c r="F1864" s="92" t="s">
        <v>4502</v>
      </c>
      <c r="G1864" s="91">
        <v>7348</v>
      </c>
    </row>
    <row r="1865" spans="1:7" s="91" customFormat="1" x14ac:dyDescent="0.15">
      <c r="A1865" s="91">
        <v>7349</v>
      </c>
      <c r="B1865" s="92" t="s">
        <v>4504</v>
      </c>
      <c r="D1865" s="93" t="s">
        <v>4505</v>
      </c>
      <c r="F1865" s="92" t="s">
        <v>4504</v>
      </c>
      <c r="G1865" s="91">
        <v>7349</v>
      </c>
    </row>
    <row r="1866" spans="1:7" s="91" customFormat="1" x14ac:dyDescent="0.15">
      <c r="A1866" s="91">
        <v>7351</v>
      </c>
      <c r="B1866" s="92" t="s">
        <v>4506</v>
      </c>
      <c r="D1866" s="93" t="s">
        <v>4507</v>
      </c>
      <c r="F1866" s="92" t="s">
        <v>4506</v>
      </c>
      <c r="G1866" s="91">
        <v>7351</v>
      </c>
    </row>
    <row r="1867" spans="1:7" s="91" customFormat="1" x14ac:dyDescent="0.15">
      <c r="A1867" s="91">
        <v>7352</v>
      </c>
      <c r="B1867" s="92" t="s">
        <v>4508</v>
      </c>
      <c r="D1867" s="93" t="s">
        <v>4509</v>
      </c>
      <c r="F1867" s="92" t="s">
        <v>4508</v>
      </c>
      <c r="G1867" s="91">
        <v>7352</v>
      </c>
    </row>
    <row r="1868" spans="1:7" s="91" customFormat="1" x14ac:dyDescent="0.15">
      <c r="A1868" s="91">
        <v>7353</v>
      </c>
      <c r="B1868" s="92" t="s">
        <v>4510</v>
      </c>
      <c r="D1868" s="93" t="s">
        <v>4511</v>
      </c>
      <c r="F1868" s="92" t="s">
        <v>4510</v>
      </c>
      <c r="G1868" s="91">
        <v>7353</v>
      </c>
    </row>
    <row r="1869" spans="1:7" s="91" customFormat="1" x14ac:dyDescent="0.15">
      <c r="A1869" s="91">
        <v>7354</v>
      </c>
      <c r="B1869" s="92" t="s">
        <v>4512</v>
      </c>
      <c r="D1869" s="93" t="s">
        <v>4513</v>
      </c>
      <c r="F1869" s="92" t="s">
        <v>4512</v>
      </c>
      <c r="G1869" s="91">
        <v>7354</v>
      </c>
    </row>
    <row r="1870" spans="1:7" s="91" customFormat="1" x14ac:dyDescent="0.15">
      <c r="A1870" s="91">
        <v>7355</v>
      </c>
      <c r="B1870" s="92" t="s">
        <v>4514</v>
      </c>
      <c r="D1870" s="93" t="s">
        <v>4515</v>
      </c>
      <c r="F1870" s="92" t="s">
        <v>4514</v>
      </c>
      <c r="G1870" s="91">
        <v>7355</v>
      </c>
    </row>
    <row r="1871" spans="1:7" s="91" customFormat="1" x14ac:dyDescent="0.15">
      <c r="A1871" s="91">
        <v>7356</v>
      </c>
      <c r="B1871" s="92" t="s">
        <v>4516</v>
      </c>
      <c r="D1871" s="93" t="s">
        <v>4517</v>
      </c>
      <c r="F1871" s="92" t="s">
        <v>4516</v>
      </c>
      <c r="G1871" s="91">
        <v>7356</v>
      </c>
    </row>
    <row r="1872" spans="1:7" s="91" customFormat="1" x14ac:dyDescent="0.15">
      <c r="A1872" s="91">
        <v>7357</v>
      </c>
      <c r="B1872" s="92" t="s">
        <v>4518</v>
      </c>
      <c r="D1872" s="93" t="s">
        <v>4519</v>
      </c>
      <c r="F1872" s="92" t="s">
        <v>4518</v>
      </c>
      <c r="G1872" s="91">
        <v>7357</v>
      </c>
    </row>
    <row r="1873" spans="1:7" s="91" customFormat="1" x14ac:dyDescent="0.15">
      <c r="A1873" s="91">
        <v>7361</v>
      </c>
      <c r="B1873" s="92" t="s">
        <v>4520</v>
      </c>
      <c r="D1873" s="93" t="s">
        <v>4521</v>
      </c>
      <c r="F1873" s="92" t="s">
        <v>4520</v>
      </c>
      <c r="G1873" s="91">
        <v>7361</v>
      </c>
    </row>
    <row r="1874" spans="1:7" s="91" customFormat="1" x14ac:dyDescent="0.15">
      <c r="A1874" s="91">
        <v>7362</v>
      </c>
      <c r="B1874" s="92" t="s">
        <v>4522</v>
      </c>
      <c r="D1874" s="93" t="s">
        <v>4523</v>
      </c>
      <c r="F1874" s="92" t="s">
        <v>4522</v>
      </c>
      <c r="G1874" s="91">
        <v>7362</v>
      </c>
    </row>
    <row r="1875" spans="1:7" s="91" customFormat="1" x14ac:dyDescent="0.15">
      <c r="A1875" s="91">
        <v>7362</v>
      </c>
      <c r="B1875" s="92" t="s">
        <v>4524</v>
      </c>
      <c r="D1875" s="93" t="s">
        <v>4525</v>
      </c>
      <c r="F1875" s="92" t="s">
        <v>4524</v>
      </c>
      <c r="G1875" s="91">
        <v>7362</v>
      </c>
    </row>
    <row r="1876" spans="1:7" s="91" customFormat="1" x14ac:dyDescent="0.15">
      <c r="A1876" s="91">
        <v>7362</v>
      </c>
      <c r="B1876" s="92" t="s">
        <v>4526</v>
      </c>
      <c r="D1876" s="93" t="s">
        <v>4527</v>
      </c>
      <c r="F1876" s="92" t="s">
        <v>4526</v>
      </c>
      <c r="G1876" s="91">
        <v>7362</v>
      </c>
    </row>
    <row r="1877" spans="1:7" s="91" customFormat="1" x14ac:dyDescent="0.15">
      <c r="A1877" s="91">
        <v>7370</v>
      </c>
      <c r="B1877" s="92" t="s">
        <v>4528</v>
      </c>
      <c r="D1877" s="93" t="s">
        <v>4529</v>
      </c>
      <c r="F1877" s="92" t="s">
        <v>4528</v>
      </c>
      <c r="G1877" s="91">
        <v>7370</v>
      </c>
    </row>
    <row r="1878" spans="1:7" s="91" customFormat="1" x14ac:dyDescent="0.15">
      <c r="A1878" s="91">
        <v>7370</v>
      </c>
      <c r="B1878" s="92" t="s">
        <v>4530</v>
      </c>
      <c r="D1878" s="93" t="s">
        <v>4531</v>
      </c>
      <c r="F1878" s="92" t="s">
        <v>4530</v>
      </c>
      <c r="G1878" s="91">
        <v>7370</v>
      </c>
    </row>
    <row r="1879" spans="1:7" s="91" customFormat="1" x14ac:dyDescent="0.15">
      <c r="A1879" s="91">
        <v>7370</v>
      </c>
      <c r="B1879" s="92" t="s">
        <v>4532</v>
      </c>
      <c r="D1879" s="93" t="s">
        <v>4533</v>
      </c>
      <c r="F1879" s="92" t="s">
        <v>4532</v>
      </c>
      <c r="G1879" s="91">
        <v>7370</v>
      </c>
    </row>
    <row r="1880" spans="1:7" s="91" customFormat="1" x14ac:dyDescent="0.15">
      <c r="A1880" s="91">
        <v>7370</v>
      </c>
      <c r="B1880" s="92" t="s">
        <v>4534</v>
      </c>
      <c r="D1880" s="93" t="s">
        <v>4535</v>
      </c>
      <c r="F1880" s="92" t="s">
        <v>4534</v>
      </c>
      <c r="G1880" s="91">
        <v>7370</v>
      </c>
    </row>
    <row r="1881" spans="1:7" s="91" customFormat="1" x14ac:dyDescent="0.15">
      <c r="A1881" s="91">
        <v>7370</v>
      </c>
      <c r="B1881" s="92" t="s">
        <v>4536</v>
      </c>
      <c r="D1881" s="93" t="s">
        <v>4537</v>
      </c>
      <c r="F1881" s="92" t="s">
        <v>4536</v>
      </c>
      <c r="G1881" s="91">
        <v>7370</v>
      </c>
    </row>
    <row r="1882" spans="1:7" s="91" customFormat="1" x14ac:dyDescent="0.15">
      <c r="A1882" s="91">
        <v>7370</v>
      </c>
      <c r="B1882" s="92" t="s">
        <v>4538</v>
      </c>
      <c r="D1882" s="93" t="s">
        <v>4539</v>
      </c>
      <c r="F1882" s="92" t="s">
        <v>4538</v>
      </c>
      <c r="G1882" s="91">
        <v>7370</v>
      </c>
    </row>
    <row r="1883" spans="1:7" s="91" customFormat="1" x14ac:dyDescent="0.15">
      <c r="A1883" s="91">
        <v>7370</v>
      </c>
      <c r="B1883" s="92" t="s">
        <v>4540</v>
      </c>
      <c r="D1883" s="93" t="s">
        <v>4541</v>
      </c>
      <c r="F1883" s="92" t="s">
        <v>4540</v>
      </c>
      <c r="G1883" s="91">
        <v>7370</v>
      </c>
    </row>
    <row r="1884" spans="1:7" s="91" customFormat="1" x14ac:dyDescent="0.15">
      <c r="A1884" s="91">
        <v>7381</v>
      </c>
      <c r="B1884" s="92" t="s">
        <v>4542</v>
      </c>
      <c r="D1884" s="93" t="s">
        <v>4543</v>
      </c>
      <c r="F1884" s="92" t="s">
        <v>4542</v>
      </c>
      <c r="G1884" s="91">
        <v>7381</v>
      </c>
    </row>
    <row r="1885" spans="1:7" s="91" customFormat="1" x14ac:dyDescent="0.15">
      <c r="A1885" s="91">
        <v>7381</v>
      </c>
      <c r="B1885" s="92" t="s">
        <v>4544</v>
      </c>
      <c r="D1885" s="93" t="s">
        <v>4545</v>
      </c>
      <c r="F1885" s="92" t="s">
        <v>4544</v>
      </c>
      <c r="G1885" s="91">
        <v>7381</v>
      </c>
    </row>
    <row r="1886" spans="1:7" s="91" customFormat="1" x14ac:dyDescent="0.15">
      <c r="A1886" s="91">
        <v>7381</v>
      </c>
      <c r="B1886" s="92" t="s">
        <v>4546</v>
      </c>
      <c r="D1886" s="93" t="s">
        <v>4547</v>
      </c>
      <c r="F1886" s="92" t="s">
        <v>4546</v>
      </c>
      <c r="G1886" s="91">
        <v>7381</v>
      </c>
    </row>
    <row r="1887" spans="1:7" s="91" customFormat="1" x14ac:dyDescent="0.15">
      <c r="A1887" s="91">
        <v>7383</v>
      </c>
      <c r="B1887" s="92" t="s">
        <v>4548</v>
      </c>
      <c r="D1887" s="93" t="s">
        <v>4549</v>
      </c>
      <c r="F1887" s="92" t="s">
        <v>4548</v>
      </c>
      <c r="G1887" s="91">
        <v>7383</v>
      </c>
    </row>
    <row r="1888" spans="1:7" s="91" customFormat="1" x14ac:dyDescent="0.15">
      <c r="A1888" s="91">
        <v>7383</v>
      </c>
      <c r="B1888" s="92" t="s">
        <v>4550</v>
      </c>
      <c r="D1888" s="93" t="s">
        <v>4551</v>
      </c>
      <c r="F1888" s="92" t="s">
        <v>4550</v>
      </c>
      <c r="G1888" s="91">
        <v>7383</v>
      </c>
    </row>
    <row r="1889" spans="1:7" s="91" customFormat="1" x14ac:dyDescent="0.15">
      <c r="A1889" s="91">
        <v>7383</v>
      </c>
      <c r="B1889" s="92" t="s">
        <v>4552</v>
      </c>
      <c r="D1889" s="93" t="s">
        <v>4553</v>
      </c>
      <c r="F1889" s="92" t="s">
        <v>4552</v>
      </c>
      <c r="G1889" s="91">
        <v>7383</v>
      </c>
    </row>
    <row r="1890" spans="1:7" s="91" customFormat="1" x14ac:dyDescent="0.15">
      <c r="A1890" s="91">
        <v>7384</v>
      </c>
      <c r="B1890" s="92" t="s">
        <v>4554</v>
      </c>
      <c r="D1890" s="93" t="s">
        <v>4555</v>
      </c>
      <c r="F1890" s="92" t="s">
        <v>4554</v>
      </c>
      <c r="G1890" s="91">
        <v>7384</v>
      </c>
    </row>
    <row r="1891" spans="1:7" s="91" customFormat="1" x14ac:dyDescent="0.15">
      <c r="A1891" s="91">
        <v>7385</v>
      </c>
      <c r="B1891" s="92" t="s">
        <v>4556</v>
      </c>
      <c r="C1891" s="92" t="s">
        <v>4557</v>
      </c>
      <c r="D1891" s="93" t="s">
        <v>4558</v>
      </c>
      <c r="F1891" s="92" t="s">
        <v>4556</v>
      </c>
      <c r="G1891" s="91">
        <v>7385</v>
      </c>
    </row>
    <row r="1892" spans="1:7" s="91" customFormat="1" x14ac:dyDescent="0.15">
      <c r="A1892" s="91">
        <v>7386</v>
      </c>
      <c r="B1892" s="91" t="s">
        <v>4556</v>
      </c>
      <c r="C1892" s="91" t="s">
        <v>4559</v>
      </c>
      <c r="D1892" s="93" t="s">
        <v>4558</v>
      </c>
      <c r="F1892" s="91" t="s">
        <v>4556</v>
      </c>
      <c r="G1892" s="91">
        <v>7386</v>
      </c>
    </row>
    <row r="1893" spans="1:7" s="91" customFormat="1" x14ac:dyDescent="0.15">
      <c r="A1893" s="91">
        <v>7391</v>
      </c>
      <c r="B1893" s="92" t="s">
        <v>4560</v>
      </c>
      <c r="D1893" s="93" t="s">
        <v>4561</v>
      </c>
      <c r="F1893" s="92" t="s">
        <v>4560</v>
      </c>
      <c r="G1893" s="91">
        <v>7391</v>
      </c>
    </row>
    <row r="1894" spans="1:7" s="91" customFormat="1" x14ac:dyDescent="0.15">
      <c r="A1894" s="91">
        <v>7391</v>
      </c>
      <c r="B1894" s="92" t="s">
        <v>4562</v>
      </c>
      <c r="D1894" s="93" t="s">
        <v>4563</v>
      </c>
      <c r="F1894" s="92" t="s">
        <v>4562</v>
      </c>
      <c r="G1894" s="91">
        <v>7391</v>
      </c>
    </row>
    <row r="1895" spans="1:7" s="91" customFormat="1" x14ac:dyDescent="0.15">
      <c r="A1895" s="91">
        <v>7391</v>
      </c>
      <c r="B1895" s="92" t="s">
        <v>4564</v>
      </c>
      <c r="D1895" s="93" t="s">
        <v>4565</v>
      </c>
      <c r="F1895" s="92" t="s">
        <v>4564</v>
      </c>
      <c r="G1895" s="91">
        <v>7391</v>
      </c>
    </row>
    <row r="1896" spans="1:7" s="91" customFormat="1" x14ac:dyDescent="0.15">
      <c r="A1896" s="91">
        <v>7393</v>
      </c>
      <c r="B1896" s="92" t="s">
        <v>4566</v>
      </c>
      <c r="D1896" s="93" t="s">
        <v>4567</v>
      </c>
      <c r="F1896" s="92" t="s">
        <v>4566</v>
      </c>
      <c r="G1896" s="91">
        <v>7393</v>
      </c>
    </row>
    <row r="1897" spans="1:7" s="91" customFormat="1" x14ac:dyDescent="0.15">
      <c r="A1897" s="91">
        <v>7394</v>
      </c>
      <c r="B1897" s="92" t="s">
        <v>4568</v>
      </c>
      <c r="D1897" s="93" t="s">
        <v>4569</v>
      </c>
      <c r="F1897" s="92" t="s">
        <v>4568</v>
      </c>
      <c r="G1897" s="91">
        <v>7394</v>
      </c>
    </row>
    <row r="1898" spans="1:7" s="91" customFormat="1" x14ac:dyDescent="0.15">
      <c r="A1898" s="91">
        <v>7394</v>
      </c>
      <c r="B1898" s="92" t="s">
        <v>4570</v>
      </c>
      <c r="D1898" s="93" t="s">
        <v>4571</v>
      </c>
      <c r="F1898" s="92" t="s">
        <v>4570</v>
      </c>
      <c r="G1898" s="91">
        <v>7394</v>
      </c>
    </row>
    <row r="1899" spans="1:7" s="91" customFormat="1" x14ac:dyDescent="0.15">
      <c r="A1899" s="91">
        <v>7396</v>
      </c>
      <c r="B1899" s="92" t="s">
        <v>4572</v>
      </c>
      <c r="D1899" s="93" t="s">
        <v>4573</v>
      </c>
      <c r="F1899" s="92" t="s">
        <v>4572</v>
      </c>
      <c r="G1899" s="91">
        <v>7396</v>
      </c>
    </row>
    <row r="1900" spans="1:7" s="91" customFormat="1" x14ac:dyDescent="0.15">
      <c r="A1900" s="91">
        <v>7400</v>
      </c>
      <c r="B1900" s="92" t="s">
        <v>4574</v>
      </c>
      <c r="D1900" s="93" t="s">
        <v>4575</v>
      </c>
      <c r="F1900" s="92" t="s">
        <v>4574</v>
      </c>
      <c r="G1900" s="91">
        <v>7400</v>
      </c>
    </row>
    <row r="1901" spans="1:7" s="91" customFormat="1" x14ac:dyDescent="0.15">
      <c r="A1901" s="91">
        <v>7400</v>
      </c>
      <c r="B1901" s="92" t="s">
        <v>4576</v>
      </c>
      <c r="D1901" s="93" t="s">
        <v>4577</v>
      </c>
      <c r="F1901" s="92" t="s">
        <v>4576</v>
      </c>
      <c r="G1901" s="91">
        <v>7400</v>
      </c>
    </row>
    <row r="1902" spans="1:7" s="91" customFormat="1" x14ac:dyDescent="0.15">
      <c r="A1902" s="91">
        <v>7400</v>
      </c>
      <c r="B1902" s="92" t="s">
        <v>4578</v>
      </c>
      <c r="D1902" s="93" t="s">
        <v>4579</v>
      </c>
      <c r="F1902" s="92" t="s">
        <v>4578</v>
      </c>
      <c r="G1902" s="91">
        <v>7400</v>
      </c>
    </row>
    <row r="1903" spans="1:7" s="91" customFormat="1" x14ac:dyDescent="0.15">
      <c r="A1903" s="91">
        <v>7409</v>
      </c>
      <c r="B1903" s="92" t="s">
        <v>4574</v>
      </c>
      <c r="C1903" s="91" t="s">
        <v>4580</v>
      </c>
      <c r="D1903" s="93" t="s">
        <v>4575</v>
      </c>
      <c r="F1903" s="92" t="s">
        <v>4574</v>
      </c>
      <c r="G1903" s="91">
        <v>7409</v>
      </c>
    </row>
    <row r="1904" spans="1:7" s="91" customFormat="1" x14ac:dyDescent="0.15">
      <c r="A1904" s="91">
        <v>7431</v>
      </c>
      <c r="B1904" s="92" t="s">
        <v>4581</v>
      </c>
      <c r="D1904" s="93" t="s">
        <v>4582</v>
      </c>
      <c r="F1904" s="92" t="s">
        <v>4581</v>
      </c>
      <c r="G1904" s="91">
        <v>7431</v>
      </c>
    </row>
    <row r="1905" spans="1:7" s="91" customFormat="1" x14ac:dyDescent="0.15">
      <c r="A1905" s="91">
        <v>7432</v>
      </c>
      <c r="B1905" s="92" t="s">
        <v>4583</v>
      </c>
      <c r="D1905" s="93" t="s">
        <v>4584</v>
      </c>
      <c r="F1905" s="92" t="s">
        <v>4583</v>
      </c>
      <c r="G1905" s="91">
        <v>7432</v>
      </c>
    </row>
    <row r="1906" spans="1:7" s="91" customFormat="1" x14ac:dyDescent="0.15">
      <c r="A1906" s="91">
        <v>7432</v>
      </c>
      <c r="B1906" s="92" t="s">
        <v>4585</v>
      </c>
      <c r="D1906" s="93" t="s">
        <v>4586</v>
      </c>
      <c r="F1906" s="92" t="s">
        <v>4585</v>
      </c>
      <c r="G1906" s="91">
        <v>7432</v>
      </c>
    </row>
    <row r="1907" spans="1:7" s="91" customFormat="1" x14ac:dyDescent="0.15">
      <c r="A1907" s="91">
        <v>7434</v>
      </c>
      <c r="B1907" s="92" t="s">
        <v>4587</v>
      </c>
      <c r="D1907" s="93" t="s">
        <v>4588</v>
      </c>
      <c r="F1907" s="92" t="s">
        <v>4587</v>
      </c>
      <c r="G1907" s="91">
        <v>7434</v>
      </c>
    </row>
    <row r="1908" spans="1:7" s="91" customFormat="1" x14ac:dyDescent="0.15">
      <c r="A1908" s="91">
        <v>7435</v>
      </c>
      <c r="B1908" s="92" t="s">
        <v>4589</v>
      </c>
      <c r="D1908" s="93" t="s">
        <v>4590</v>
      </c>
      <c r="F1908" s="92" t="s">
        <v>4589</v>
      </c>
      <c r="G1908" s="91">
        <v>7435</v>
      </c>
    </row>
    <row r="1909" spans="1:7" s="91" customFormat="1" x14ac:dyDescent="0.15">
      <c r="A1909" s="91">
        <v>7436</v>
      </c>
      <c r="B1909" s="92" t="s">
        <v>4591</v>
      </c>
      <c r="D1909" s="93" t="s">
        <v>4592</v>
      </c>
      <c r="F1909" s="92" t="s">
        <v>4591</v>
      </c>
      <c r="G1909" s="91">
        <v>7436</v>
      </c>
    </row>
    <row r="1910" spans="1:7" s="91" customFormat="1" x14ac:dyDescent="0.15">
      <c r="A1910" s="91">
        <v>7439</v>
      </c>
      <c r="B1910" s="92" t="s">
        <v>4593</v>
      </c>
      <c r="D1910" s="93" t="s">
        <v>4594</v>
      </c>
      <c r="F1910" s="92" t="s">
        <v>4593</v>
      </c>
      <c r="G1910" s="91">
        <v>7439</v>
      </c>
    </row>
    <row r="1911" spans="1:7" s="91" customFormat="1" x14ac:dyDescent="0.15">
      <c r="A1911" s="91">
        <v>7441</v>
      </c>
      <c r="B1911" s="92" t="s">
        <v>4595</v>
      </c>
      <c r="D1911" s="93" t="s">
        <v>4596</v>
      </c>
      <c r="F1911" s="92" t="s">
        <v>4595</v>
      </c>
      <c r="G1911" s="91">
        <v>7441</v>
      </c>
    </row>
    <row r="1912" spans="1:7" s="91" customFormat="1" x14ac:dyDescent="0.15">
      <c r="A1912" s="91">
        <v>7442</v>
      </c>
      <c r="B1912" s="92" t="s">
        <v>4597</v>
      </c>
      <c r="D1912" s="93" t="s">
        <v>4598</v>
      </c>
      <c r="F1912" s="92" t="s">
        <v>4597</v>
      </c>
      <c r="G1912" s="91">
        <v>7442</v>
      </c>
    </row>
    <row r="1913" spans="1:7" s="91" customFormat="1" x14ac:dyDescent="0.15">
      <c r="A1913" s="91">
        <v>7443</v>
      </c>
      <c r="B1913" s="92" t="s">
        <v>4599</v>
      </c>
      <c r="D1913" s="93" t="s">
        <v>4600</v>
      </c>
      <c r="F1913" s="92" t="s">
        <v>4599</v>
      </c>
      <c r="G1913" s="91">
        <v>7443</v>
      </c>
    </row>
    <row r="1914" spans="1:7" s="91" customFormat="1" x14ac:dyDescent="0.15">
      <c r="A1914" s="91">
        <v>7443</v>
      </c>
      <c r="B1914" s="92" t="s">
        <v>4601</v>
      </c>
      <c r="D1914" s="93" t="s">
        <v>4602</v>
      </c>
      <c r="F1914" s="92" t="s">
        <v>4601</v>
      </c>
      <c r="G1914" s="91">
        <v>7443</v>
      </c>
    </row>
    <row r="1915" spans="1:7" s="91" customFormat="1" x14ac:dyDescent="0.15">
      <c r="A1915" s="91">
        <v>7443</v>
      </c>
      <c r="B1915" s="92" t="s">
        <v>4603</v>
      </c>
      <c r="D1915" s="93" t="s">
        <v>4604</v>
      </c>
      <c r="F1915" s="92" t="s">
        <v>4603</v>
      </c>
      <c r="G1915" s="91">
        <v>7443</v>
      </c>
    </row>
    <row r="1916" spans="1:7" s="91" customFormat="1" x14ac:dyDescent="0.15">
      <c r="A1916" s="91">
        <v>7444</v>
      </c>
      <c r="B1916" s="92" t="s">
        <v>4605</v>
      </c>
      <c r="D1916" s="93" t="s">
        <v>4606</v>
      </c>
      <c r="F1916" s="92" t="s">
        <v>4605</v>
      </c>
      <c r="G1916" s="91">
        <v>7444</v>
      </c>
    </row>
    <row r="1917" spans="1:7" s="91" customFormat="1" x14ac:dyDescent="0.15">
      <c r="A1917" s="91">
        <v>7452</v>
      </c>
      <c r="B1917" s="92" t="s">
        <v>4607</v>
      </c>
      <c r="D1917" s="93" t="s">
        <v>4608</v>
      </c>
      <c r="F1917" s="92" t="s">
        <v>4607</v>
      </c>
      <c r="G1917" s="91">
        <v>7452</v>
      </c>
    </row>
    <row r="1918" spans="1:7" s="91" customFormat="1" x14ac:dyDescent="0.15">
      <c r="A1918" s="91">
        <v>7453</v>
      </c>
      <c r="B1918" s="92" t="s">
        <v>4609</v>
      </c>
      <c r="D1918" s="93" t="s">
        <v>4610</v>
      </c>
      <c r="F1918" s="92" t="s">
        <v>4609</v>
      </c>
      <c r="G1918" s="91">
        <v>7453</v>
      </c>
    </row>
    <row r="1919" spans="1:7" s="91" customFormat="1" x14ac:dyDescent="0.15">
      <c r="A1919" s="91">
        <v>7454</v>
      </c>
      <c r="B1919" s="92" t="s">
        <v>4611</v>
      </c>
      <c r="D1919" s="93" t="s">
        <v>4612</v>
      </c>
      <c r="F1919" s="92" t="s">
        <v>4611</v>
      </c>
      <c r="G1919" s="91">
        <v>7454</v>
      </c>
    </row>
    <row r="1920" spans="1:7" s="91" customFormat="1" x14ac:dyDescent="0.15">
      <c r="A1920" s="91">
        <v>7455</v>
      </c>
      <c r="B1920" s="92" t="s">
        <v>4613</v>
      </c>
      <c r="D1920" s="93" t="s">
        <v>4614</v>
      </c>
      <c r="F1920" s="92" t="s">
        <v>4613</v>
      </c>
      <c r="G1920" s="91">
        <v>7455</v>
      </c>
    </row>
    <row r="1921" spans="1:7" s="91" customFormat="1" x14ac:dyDescent="0.15">
      <c r="A1921" s="91">
        <v>7456</v>
      </c>
      <c r="B1921" s="92" t="s">
        <v>4615</v>
      </c>
      <c r="D1921" s="93" t="s">
        <v>4616</v>
      </c>
      <c r="F1921" s="92" t="s">
        <v>4615</v>
      </c>
      <c r="G1921" s="91">
        <v>7456</v>
      </c>
    </row>
    <row r="1922" spans="1:7" s="91" customFormat="1" x14ac:dyDescent="0.15">
      <c r="A1922" s="91">
        <v>7457</v>
      </c>
      <c r="B1922" s="92" t="s">
        <v>4617</v>
      </c>
      <c r="D1922" s="93" t="s">
        <v>4618</v>
      </c>
      <c r="F1922" s="92" t="s">
        <v>4617</v>
      </c>
      <c r="G1922" s="91">
        <v>7457</v>
      </c>
    </row>
    <row r="1923" spans="1:7" s="91" customFormat="1" x14ac:dyDescent="0.15">
      <c r="A1923" s="91">
        <v>7458</v>
      </c>
      <c r="B1923" s="92" t="s">
        <v>4619</v>
      </c>
      <c r="D1923" s="93" t="s">
        <v>4620</v>
      </c>
      <c r="F1923" s="92" t="s">
        <v>4619</v>
      </c>
      <c r="G1923" s="91">
        <v>7458</v>
      </c>
    </row>
    <row r="1924" spans="1:7" s="91" customFormat="1" x14ac:dyDescent="0.15">
      <c r="A1924" s="91">
        <v>7463</v>
      </c>
      <c r="B1924" s="92" t="s">
        <v>4621</v>
      </c>
      <c r="D1924" s="93" t="s">
        <v>4622</v>
      </c>
      <c r="F1924" s="92" t="s">
        <v>4621</v>
      </c>
      <c r="G1924" s="91">
        <v>7463</v>
      </c>
    </row>
    <row r="1925" spans="1:7" s="91" customFormat="1" x14ac:dyDescent="0.15">
      <c r="A1925" s="91">
        <v>7463</v>
      </c>
      <c r="B1925" s="92" t="s">
        <v>4623</v>
      </c>
      <c r="D1925" s="93" t="s">
        <v>4624</v>
      </c>
      <c r="F1925" s="92" t="s">
        <v>4623</v>
      </c>
      <c r="G1925" s="91">
        <v>7463</v>
      </c>
    </row>
    <row r="1926" spans="1:7" s="91" customFormat="1" x14ac:dyDescent="0.15">
      <c r="A1926" s="91">
        <v>7464</v>
      </c>
      <c r="B1926" s="92" t="s">
        <v>4625</v>
      </c>
      <c r="D1926" s="93" t="s">
        <v>4626</v>
      </c>
      <c r="F1926" s="92" t="s">
        <v>4625</v>
      </c>
      <c r="G1926" s="91">
        <v>7464</v>
      </c>
    </row>
    <row r="1927" spans="1:7" s="91" customFormat="1" x14ac:dyDescent="0.15">
      <c r="A1927" s="91">
        <v>7465</v>
      </c>
      <c r="B1927" s="92" t="s">
        <v>4627</v>
      </c>
      <c r="D1927" s="93" t="s">
        <v>4628</v>
      </c>
      <c r="F1927" s="92" t="s">
        <v>4627</v>
      </c>
      <c r="G1927" s="91">
        <v>7465</v>
      </c>
    </row>
    <row r="1928" spans="1:7" s="91" customFormat="1" x14ac:dyDescent="0.15">
      <c r="A1928" s="91">
        <v>7471</v>
      </c>
      <c r="B1928" s="92" t="s">
        <v>4629</v>
      </c>
      <c r="D1928" s="93" t="s">
        <v>4630</v>
      </c>
      <c r="F1928" s="92" t="s">
        <v>4629</v>
      </c>
      <c r="G1928" s="91">
        <v>7471</v>
      </c>
    </row>
    <row r="1929" spans="1:7" s="91" customFormat="1" x14ac:dyDescent="0.15">
      <c r="A1929" s="91">
        <v>7472</v>
      </c>
      <c r="B1929" s="92" t="s">
        <v>4631</v>
      </c>
      <c r="D1929" s="93" t="s">
        <v>4632</v>
      </c>
      <c r="F1929" s="92" t="s">
        <v>4631</v>
      </c>
      <c r="G1929" s="91">
        <v>7472</v>
      </c>
    </row>
    <row r="1930" spans="1:7" s="91" customFormat="1" x14ac:dyDescent="0.15">
      <c r="A1930" s="91">
        <v>7472</v>
      </c>
      <c r="B1930" s="92" t="s">
        <v>4633</v>
      </c>
      <c r="D1930" s="93" t="s">
        <v>4634</v>
      </c>
      <c r="F1930" s="92" t="s">
        <v>4633</v>
      </c>
      <c r="G1930" s="91">
        <v>7472</v>
      </c>
    </row>
    <row r="1931" spans="1:7" s="91" customFormat="1" x14ac:dyDescent="0.15">
      <c r="A1931" s="91">
        <v>7473</v>
      </c>
      <c r="B1931" s="92" t="s">
        <v>4635</v>
      </c>
      <c r="D1931" s="93" t="s">
        <v>4636</v>
      </c>
      <c r="F1931" s="92" t="s">
        <v>4635</v>
      </c>
      <c r="G1931" s="91">
        <v>7473</v>
      </c>
    </row>
    <row r="1932" spans="1:7" s="91" customFormat="1" x14ac:dyDescent="0.15">
      <c r="A1932" s="91">
        <v>7473</v>
      </c>
      <c r="B1932" s="92" t="s">
        <v>4637</v>
      </c>
      <c r="D1932" s="93" t="s">
        <v>4638</v>
      </c>
      <c r="F1932" s="92" t="s">
        <v>4637</v>
      </c>
      <c r="G1932" s="91">
        <v>7473</v>
      </c>
    </row>
    <row r="1933" spans="1:7" s="91" customFormat="1" x14ac:dyDescent="0.15">
      <c r="A1933" s="91">
        <v>7473</v>
      </c>
      <c r="B1933" s="92" t="s">
        <v>4639</v>
      </c>
      <c r="D1933" s="93" t="s">
        <v>4640</v>
      </c>
      <c r="F1933" s="92" t="s">
        <v>4639</v>
      </c>
      <c r="G1933" s="91">
        <v>7473</v>
      </c>
    </row>
    <row r="1934" spans="1:7" s="91" customFormat="1" x14ac:dyDescent="0.15">
      <c r="A1934" s="91">
        <v>7474</v>
      </c>
      <c r="B1934" s="92" t="s">
        <v>4641</v>
      </c>
      <c r="D1934" s="93" t="s">
        <v>4642</v>
      </c>
      <c r="F1934" s="92" t="s">
        <v>4641</v>
      </c>
      <c r="G1934" s="91">
        <v>7474</v>
      </c>
    </row>
    <row r="1935" spans="1:7" s="91" customFormat="1" x14ac:dyDescent="0.15">
      <c r="A1935" s="91">
        <v>7474</v>
      </c>
      <c r="B1935" s="92" t="s">
        <v>4643</v>
      </c>
      <c r="D1935" s="93" t="s">
        <v>4644</v>
      </c>
      <c r="F1935" s="92" t="s">
        <v>4643</v>
      </c>
      <c r="G1935" s="91">
        <v>7474</v>
      </c>
    </row>
    <row r="1936" spans="1:7" s="91" customFormat="1" x14ac:dyDescent="0.15">
      <c r="A1936" s="91">
        <v>7475</v>
      </c>
      <c r="B1936" s="92" t="s">
        <v>4645</v>
      </c>
      <c r="D1936" s="93" t="s">
        <v>4646</v>
      </c>
      <c r="F1936" s="92" t="s">
        <v>4645</v>
      </c>
      <c r="G1936" s="91">
        <v>7475</v>
      </c>
    </row>
    <row r="1937" spans="1:7" s="91" customFormat="1" x14ac:dyDescent="0.15">
      <c r="A1937" s="91">
        <v>7476</v>
      </c>
      <c r="B1937" s="92" t="s">
        <v>4647</v>
      </c>
      <c r="D1937" s="93" t="s">
        <v>4648</v>
      </c>
      <c r="F1937" s="92" t="s">
        <v>4647</v>
      </c>
      <c r="G1937" s="91">
        <v>7476</v>
      </c>
    </row>
    <row r="1938" spans="1:7" s="91" customFormat="1" x14ac:dyDescent="0.15">
      <c r="A1938" s="91">
        <v>7477</v>
      </c>
      <c r="B1938" s="92" t="s">
        <v>4649</v>
      </c>
      <c r="D1938" s="93" t="s">
        <v>4650</v>
      </c>
      <c r="F1938" s="92" t="s">
        <v>4649</v>
      </c>
      <c r="G1938" s="91">
        <v>7477</v>
      </c>
    </row>
    <row r="1939" spans="1:7" s="91" customFormat="1" x14ac:dyDescent="0.15">
      <c r="A1939" s="91">
        <v>7477</v>
      </c>
      <c r="B1939" s="92" t="s">
        <v>4651</v>
      </c>
      <c r="D1939" s="93" t="s">
        <v>4652</v>
      </c>
      <c r="F1939" s="92" t="s">
        <v>4651</v>
      </c>
      <c r="G1939" s="91">
        <v>7477</v>
      </c>
    </row>
    <row r="1940" spans="1:7" s="91" customFormat="1" x14ac:dyDescent="0.15">
      <c r="A1940" s="91">
        <v>7477</v>
      </c>
      <c r="B1940" s="92" t="s">
        <v>4653</v>
      </c>
      <c r="D1940" s="93" t="s">
        <v>4654</v>
      </c>
      <c r="F1940" s="92" t="s">
        <v>4653</v>
      </c>
      <c r="G1940" s="91">
        <v>7477</v>
      </c>
    </row>
    <row r="1941" spans="1:7" s="91" customFormat="1" x14ac:dyDescent="0.15">
      <c r="A1941" s="91">
        <v>7477</v>
      </c>
      <c r="B1941" s="92" t="s">
        <v>4655</v>
      </c>
      <c r="D1941" s="93" t="s">
        <v>4656</v>
      </c>
      <c r="F1941" s="92" t="s">
        <v>4655</v>
      </c>
      <c r="G1941" s="91">
        <v>7477</v>
      </c>
    </row>
    <row r="1942" spans="1:7" s="91" customFormat="1" x14ac:dyDescent="0.15">
      <c r="A1942" s="91">
        <v>7478</v>
      </c>
      <c r="B1942" s="92" t="s">
        <v>4657</v>
      </c>
      <c r="D1942" s="93" t="s">
        <v>4658</v>
      </c>
      <c r="F1942" s="92" t="s">
        <v>4657</v>
      </c>
      <c r="G1942" s="91">
        <v>7478</v>
      </c>
    </row>
    <row r="1943" spans="1:7" s="91" customFormat="1" x14ac:dyDescent="0.15">
      <c r="A1943" s="91">
        <v>7479</v>
      </c>
      <c r="B1943" s="92" t="s">
        <v>4659</v>
      </c>
      <c r="D1943" s="93" t="s">
        <v>4660</v>
      </c>
      <c r="F1943" s="92" t="s">
        <v>4659</v>
      </c>
      <c r="G1943" s="91">
        <v>7479</v>
      </c>
    </row>
    <row r="1944" spans="1:7" s="91" customFormat="1" x14ac:dyDescent="0.15">
      <c r="A1944" s="91">
        <v>7500</v>
      </c>
      <c r="B1944" s="92" t="s">
        <v>4661</v>
      </c>
      <c r="D1944" s="93" t="s">
        <v>4662</v>
      </c>
      <c r="F1944" s="92" t="s">
        <v>4661</v>
      </c>
      <c r="G1944" s="91">
        <v>7500</v>
      </c>
    </row>
    <row r="1945" spans="1:7" s="91" customFormat="1" x14ac:dyDescent="0.15">
      <c r="A1945" s="91">
        <v>7511</v>
      </c>
      <c r="B1945" s="92" t="s">
        <v>4663</v>
      </c>
      <c r="D1945" s="93" t="s">
        <v>4664</v>
      </c>
      <c r="F1945" s="92" t="s">
        <v>4663</v>
      </c>
      <c r="G1945" s="91">
        <v>7511</v>
      </c>
    </row>
    <row r="1946" spans="1:7" s="91" customFormat="1" x14ac:dyDescent="0.15">
      <c r="A1946" s="91">
        <v>7512</v>
      </c>
      <c r="B1946" s="92" t="s">
        <v>4665</v>
      </c>
      <c r="D1946" s="93" t="s">
        <v>4666</v>
      </c>
      <c r="F1946" s="92" t="s">
        <v>4665</v>
      </c>
      <c r="G1946" s="91">
        <v>7512</v>
      </c>
    </row>
    <row r="1947" spans="1:7" s="91" customFormat="1" x14ac:dyDescent="0.15">
      <c r="A1947" s="91">
        <v>7513</v>
      </c>
      <c r="B1947" s="92" t="s">
        <v>4667</v>
      </c>
      <c r="D1947" s="93" t="s">
        <v>4668</v>
      </c>
      <c r="F1947" s="92" t="s">
        <v>4667</v>
      </c>
      <c r="G1947" s="91">
        <v>7513</v>
      </c>
    </row>
    <row r="1948" spans="1:7" s="91" customFormat="1" x14ac:dyDescent="0.15">
      <c r="A1948" s="91">
        <v>7514</v>
      </c>
      <c r="B1948" s="92" t="s">
        <v>4669</v>
      </c>
      <c r="D1948" s="93" t="s">
        <v>4670</v>
      </c>
      <c r="F1948" s="92" t="s">
        <v>4669</v>
      </c>
      <c r="G1948" s="91">
        <v>7514</v>
      </c>
    </row>
    <row r="1949" spans="1:7" s="91" customFormat="1" x14ac:dyDescent="0.15">
      <c r="A1949" s="91">
        <v>7515</v>
      </c>
      <c r="B1949" s="92" t="s">
        <v>4671</v>
      </c>
      <c r="D1949" s="93" t="s">
        <v>4672</v>
      </c>
      <c r="F1949" s="92" t="s">
        <v>4671</v>
      </c>
      <c r="G1949" s="91">
        <v>7515</v>
      </c>
    </row>
    <row r="1950" spans="1:7" s="91" customFormat="1" x14ac:dyDescent="0.15">
      <c r="A1950" s="91">
        <v>7516</v>
      </c>
      <c r="B1950" s="92" t="s">
        <v>4673</v>
      </c>
      <c r="D1950" s="93" t="s">
        <v>4674</v>
      </c>
      <c r="F1950" s="92" t="s">
        <v>4673</v>
      </c>
      <c r="G1950" s="91">
        <v>7516</v>
      </c>
    </row>
    <row r="1951" spans="1:7" s="91" customFormat="1" x14ac:dyDescent="0.15">
      <c r="A1951" s="91">
        <v>7517</v>
      </c>
      <c r="B1951" s="92" t="s">
        <v>4675</v>
      </c>
      <c r="D1951" s="93" t="s">
        <v>4676</v>
      </c>
      <c r="F1951" s="92" t="s">
        <v>4675</v>
      </c>
      <c r="G1951" s="91">
        <v>7517</v>
      </c>
    </row>
    <row r="1952" spans="1:7" s="91" customFormat="1" x14ac:dyDescent="0.15">
      <c r="A1952" s="91">
        <v>7521</v>
      </c>
      <c r="B1952" s="92" t="s">
        <v>4677</v>
      </c>
      <c r="D1952" s="93" t="s">
        <v>4678</v>
      </c>
      <c r="F1952" s="92" t="s">
        <v>4677</v>
      </c>
      <c r="G1952" s="91">
        <v>7521</v>
      </c>
    </row>
    <row r="1953" spans="1:7" s="91" customFormat="1" x14ac:dyDescent="0.15">
      <c r="A1953" s="91">
        <v>7522</v>
      </c>
      <c r="B1953" s="92" t="s">
        <v>4679</v>
      </c>
      <c r="D1953" s="93" t="s">
        <v>4680</v>
      </c>
      <c r="F1953" s="92" t="s">
        <v>4679</v>
      </c>
      <c r="G1953" s="91">
        <v>7522</v>
      </c>
    </row>
    <row r="1954" spans="1:7" s="91" customFormat="1" x14ac:dyDescent="0.15">
      <c r="A1954" s="91">
        <v>7523</v>
      </c>
      <c r="B1954" s="92" t="s">
        <v>4681</v>
      </c>
      <c r="D1954" s="93" t="s">
        <v>4682</v>
      </c>
      <c r="F1954" s="92" t="s">
        <v>4681</v>
      </c>
      <c r="G1954" s="91">
        <v>7523</v>
      </c>
    </row>
    <row r="1955" spans="1:7" s="91" customFormat="1" x14ac:dyDescent="0.15">
      <c r="A1955" s="91">
        <v>7523</v>
      </c>
      <c r="B1955" s="92" t="s">
        <v>4683</v>
      </c>
      <c r="D1955" s="93" t="s">
        <v>4684</v>
      </c>
      <c r="F1955" s="92" t="s">
        <v>4683</v>
      </c>
      <c r="G1955" s="91">
        <v>7523</v>
      </c>
    </row>
    <row r="1956" spans="1:7" s="91" customFormat="1" x14ac:dyDescent="0.15">
      <c r="A1956" s="91">
        <v>7524</v>
      </c>
      <c r="B1956" s="92" t="s">
        <v>4685</v>
      </c>
      <c r="D1956" s="93" t="s">
        <v>4686</v>
      </c>
      <c r="F1956" s="92" t="s">
        <v>4685</v>
      </c>
      <c r="G1956" s="91">
        <v>7524</v>
      </c>
    </row>
    <row r="1957" spans="1:7" s="91" customFormat="1" x14ac:dyDescent="0.15">
      <c r="A1957" s="91">
        <v>7525</v>
      </c>
      <c r="B1957" s="92" t="s">
        <v>4687</v>
      </c>
      <c r="D1957" s="93" t="s">
        <v>4688</v>
      </c>
      <c r="F1957" s="92" t="s">
        <v>4687</v>
      </c>
      <c r="G1957" s="91">
        <v>7525</v>
      </c>
    </row>
    <row r="1958" spans="1:7" s="91" customFormat="1" x14ac:dyDescent="0.15">
      <c r="A1958" s="91">
        <v>7526</v>
      </c>
      <c r="B1958" s="92" t="s">
        <v>4689</v>
      </c>
      <c r="D1958" s="93" t="s">
        <v>4690</v>
      </c>
      <c r="F1958" s="92" t="s">
        <v>4689</v>
      </c>
      <c r="G1958" s="91">
        <v>7526</v>
      </c>
    </row>
    <row r="1959" spans="1:7" s="91" customFormat="1" x14ac:dyDescent="0.15">
      <c r="A1959" s="91">
        <v>7527</v>
      </c>
      <c r="B1959" s="92" t="s">
        <v>4691</v>
      </c>
      <c r="D1959" s="93" t="s">
        <v>4692</v>
      </c>
      <c r="F1959" s="92" t="s">
        <v>4691</v>
      </c>
      <c r="G1959" s="91">
        <v>7527</v>
      </c>
    </row>
    <row r="1960" spans="1:7" s="91" customFormat="1" x14ac:dyDescent="0.15">
      <c r="A1960" s="91">
        <v>7527</v>
      </c>
      <c r="B1960" s="92" t="s">
        <v>4693</v>
      </c>
      <c r="D1960" s="93" t="s">
        <v>4694</v>
      </c>
      <c r="F1960" s="92" t="s">
        <v>4693</v>
      </c>
      <c r="G1960" s="91">
        <v>7527</v>
      </c>
    </row>
    <row r="1961" spans="1:7" s="91" customFormat="1" x14ac:dyDescent="0.15">
      <c r="A1961" s="91">
        <v>7530</v>
      </c>
      <c r="B1961" s="92" t="s">
        <v>4695</v>
      </c>
      <c r="D1961" s="93" t="s">
        <v>4696</v>
      </c>
      <c r="F1961" s="92" t="s">
        <v>4695</v>
      </c>
      <c r="G1961" s="91">
        <v>7530</v>
      </c>
    </row>
    <row r="1962" spans="1:7" s="91" customFormat="1" x14ac:dyDescent="0.15">
      <c r="A1962" s="91">
        <v>7530</v>
      </c>
      <c r="B1962" s="92" t="s">
        <v>4697</v>
      </c>
      <c r="D1962" s="93" t="s">
        <v>4698</v>
      </c>
      <c r="F1962" s="92" t="s">
        <v>4697</v>
      </c>
      <c r="G1962" s="91">
        <v>7530</v>
      </c>
    </row>
    <row r="1963" spans="1:7" s="91" customFormat="1" x14ac:dyDescent="0.15">
      <c r="A1963" s="91">
        <v>7532</v>
      </c>
      <c r="B1963" s="92" t="s">
        <v>4699</v>
      </c>
      <c r="D1963" s="93" t="s">
        <v>4700</v>
      </c>
      <c r="F1963" s="92" t="s">
        <v>4699</v>
      </c>
      <c r="G1963" s="91">
        <v>7532</v>
      </c>
    </row>
    <row r="1964" spans="1:7" s="91" customFormat="1" x14ac:dyDescent="0.15">
      <c r="A1964" s="91">
        <v>7533</v>
      </c>
      <c r="B1964" s="92" t="s">
        <v>4701</v>
      </c>
      <c r="D1964" s="93" t="s">
        <v>4702</v>
      </c>
      <c r="F1964" s="92" t="s">
        <v>4701</v>
      </c>
      <c r="G1964" s="91">
        <v>7533</v>
      </c>
    </row>
    <row r="1965" spans="1:7" s="91" customFormat="1" x14ac:dyDescent="0.15">
      <c r="A1965" s="91">
        <v>7533</v>
      </c>
      <c r="B1965" s="92" t="s">
        <v>4703</v>
      </c>
      <c r="D1965" s="93" t="s">
        <v>4704</v>
      </c>
      <c r="F1965" s="92" t="s">
        <v>4703</v>
      </c>
      <c r="G1965" s="91">
        <v>7533</v>
      </c>
    </row>
    <row r="1966" spans="1:7" s="91" customFormat="1" x14ac:dyDescent="0.15">
      <c r="A1966" s="91">
        <v>7535</v>
      </c>
      <c r="B1966" s="92" t="s">
        <v>4705</v>
      </c>
      <c r="D1966" s="93" t="s">
        <v>4706</v>
      </c>
      <c r="F1966" s="92" t="s">
        <v>4705</v>
      </c>
      <c r="G1966" s="91">
        <v>7535</v>
      </c>
    </row>
    <row r="1967" spans="1:7" s="91" customFormat="1" x14ac:dyDescent="0.15">
      <c r="A1967" s="91">
        <v>7536</v>
      </c>
      <c r="B1967" s="92" t="s">
        <v>4707</v>
      </c>
      <c r="D1967" s="93" t="s">
        <v>4708</v>
      </c>
      <c r="F1967" s="92" t="s">
        <v>4707</v>
      </c>
      <c r="G1967" s="91">
        <v>7536</v>
      </c>
    </row>
    <row r="1968" spans="1:7" s="91" customFormat="1" x14ac:dyDescent="0.15">
      <c r="A1968" s="91">
        <v>7537</v>
      </c>
      <c r="B1968" s="92" t="s">
        <v>4709</v>
      </c>
      <c r="D1968" s="93" t="s">
        <v>4710</v>
      </c>
      <c r="F1968" s="92" t="s">
        <v>4709</v>
      </c>
      <c r="G1968" s="91">
        <v>7537</v>
      </c>
    </row>
    <row r="1969" spans="1:7" s="91" customFormat="1" x14ac:dyDescent="0.15">
      <c r="A1969" s="91">
        <v>7538</v>
      </c>
      <c r="B1969" s="92" t="s">
        <v>4711</v>
      </c>
      <c r="D1969" s="93" t="s">
        <v>4712</v>
      </c>
      <c r="F1969" s="92" t="s">
        <v>4711</v>
      </c>
      <c r="G1969" s="91">
        <v>7538</v>
      </c>
    </row>
    <row r="1970" spans="1:7" s="91" customFormat="1" x14ac:dyDescent="0.15">
      <c r="A1970" s="91">
        <v>7539</v>
      </c>
      <c r="B1970" s="92" t="s">
        <v>4713</v>
      </c>
      <c r="D1970" s="93" t="s">
        <v>4714</v>
      </c>
      <c r="F1970" s="92" t="s">
        <v>4713</v>
      </c>
      <c r="G1970" s="91">
        <v>7539</v>
      </c>
    </row>
    <row r="1971" spans="1:7" s="91" customFormat="1" x14ac:dyDescent="0.15">
      <c r="A1971" s="91">
        <v>7541</v>
      </c>
      <c r="B1971" s="92" t="s">
        <v>4715</v>
      </c>
      <c r="D1971" s="93" t="s">
        <v>4716</v>
      </c>
      <c r="F1971" s="92" t="s">
        <v>4715</v>
      </c>
      <c r="G1971" s="91">
        <v>7541</v>
      </c>
    </row>
    <row r="1972" spans="1:7" s="91" customFormat="1" x14ac:dyDescent="0.15">
      <c r="A1972" s="91">
        <v>7542</v>
      </c>
      <c r="B1972" s="92" t="s">
        <v>4717</v>
      </c>
      <c r="D1972" s="93" t="s">
        <v>4718</v>
      </c>
      <c r="F1972" s="92" t="s">
        <v>4717</v>
      </c>
      <c r="G1972" s="91">
        <v>7542</v>
      </c>
    </row>
    <row r="1973" spans="1:7" s="91" customFormat="1" x14ac:dyDescent="0.15">
      <c r="A1973" s="91">
        <v>7543</v>
      </c>
      <c r="B1973" s="92" t="s">
        <v>4719</v>
      </c>
      <c r="D1973" s="93" t="s">
        <v>4720</v>
      </c>
      <c r="F1973" s="92" t="s">
        <v>4719</v>
      </c>
      <c r="G1973" s="91">
        <v>7543</v>
      </c>
    </row>
    <row r="1974" spans="1:7" s="91" customFormat="1" x14ac:dyDescent="0.15">
      <c r="A1974" s="91">
        <v>7544</v>
      </c>
      <c r="B1974" s="92" t="s">
        <v>4721</v>
      </c>
      <c r="D1974" s="93" t="s">
        <v>4722</v>
      </c>
      <c r="F1974" s="92" t="s">
        <v>4721</v>
      </c>
      <c r="G1974" s="91">
        <v>7544</v>
      </c>
    </row>
    <row r="1975" spans="1:7" s="91" customFormat="1" x14ac:dyDescent="0.15">
      <c r="A1975" s="91">
        <v>7545</v>
      </c>
      <c r="B1975" s="92" t="s">
        <v>4723</v>
      </c>
      <c r="D1975" s="93" t="s">
        <v>4724</v>
      </c>
      <c r="F1975" s="92" t="s">
        <v>4723</v>
      </c>
      <c r="G1975" s="91">
        <v>7545</v>
      </c>
    </row>
    <row r="1976" spans="1:7" s="91" customFormat="1" x14ac:dyDescent="0.15">
      <c r="A1976" s="91">
        <v>7551</v>
      </c>
      <c r="B1976" s="92" t="s">
        <v>4725</v>
      </c>
      <c r="D1976" s="93" t="s">
        <v>4726</v>
      </c>
      <c r="F1976" s="92" t="s">
        <v>4725</v>
      </c>
      <c r="G1976" s="91">
        <v>7551</v>
      </c>
    </row>
    <row r="1977" spans="1:7" s="91" customFormat="1" x14ac:dyDescent="0.15">
      <c r="A1977" s="91">
        <v>7552</v>
      </c>
      <c r="B1977" s="92" t="s">
        <v>4727</v>
      </c>
      <c r="D1977" s="93" t="s">
        <v>4728</v>
      </c>
      <c r="F1977" s="92" t="s">
        <v>4727</v>
      </c>
      <c r="G1977" s="91">
        <v>7552</v>
      </c>
    </row>
    <row r="1978" spans="1:7" s="91" customFormat="1" x14ac:dyDescent="0.15">
      <c r="A1978" s="91">
        <v>7553</v>
      </c>
      <c r="B1978" s="92" t="s">
        <v>4729</v>
      </c>
      <c r="D1978" s="93" t="s">
        <v>4730</v>
      </c>
      <c r="F1978" s="92" t="s">
        <v>4729</v>
      </c>
      <c r="G1978" s="91">
        <v>7553</v>
      </c>
    </row>
    <row r="1979" spans="1:7" s="91" customFormat="1" x14ac:dyDescent="0.15">
      <c r="A1979" s="91">
        <v>7555</v>
      </c>
      <c r="B1979" s="92" t="s">
        <v>4731</v>
      </c>
      <c r="D1979" s="93" t="s">
        <v>4732</v>
      </c>
      <c r="F1979" s="92" t="s">
        <v>4731</v>
      </c>
      <c r="G1979" s="91">
        <v>7555</v>
      </c>
    </row>
    <row r="1980" spans="1:7" s="91" customFormat="1" x14ac:dyDescent="0.15">
      <c r="A1980" s="91">
        <v>7556</v>
      </c>
      <c r="B1980" s="92" t="s">
        <v>4733</v>
      </c>
      <c r="D1980" s="93" t="s">
        <v>4734</v>
      </c>
      <c r="F1980" s="92" t="s">
        <v>4733</v>
      </c>
      <c r="G1980" s="91">
        <v>7556</v>
      </c>
    </row>
    <row r="1981" spans="1:7" s="91" customFormat="1" x14ac:dyDescent="0.15">
      <c r="A1981" s="91">
        <v>7557</v>
      </c>
      <c r="B1981" s="92" t="s">
        <v>4735</v>
      </c>
      <c r="C1981" s="91" t="s">
        <v>4736</v>
      </c>
      <c r="D1981" s="93" t="s">
        <v>4737</v>
      </c>
      <c r="F1981" s="92" t="s">
        <v>4735</v>
      </c>
      <c r="G1981" s="91">
        <v>7557</v>
      </c>
    </row>
    <row r="1982" spans="1:7" s="91" customFormat="1" x14ac:dyDescent="0.15">
      <c r="A1982" s="91">
        <v>7561</v>
      </c>
      <c r="B1982" s="92" t="s">
        <v>4738</v>
      </c>
      <c r="D1982" s="93" t="s">
        <v>4739</v>
      </c>
      <c r="F1982" s="92" t="s">
        <v>4738</v>
      </c>
      <c r="G1982" s="91">
        <v>7561</v>
      </c>
    </row>
    <row r="1983" spans="1:7" s="91" customFormat="1" x14ac:dyDescent="0.15">
      <c r="A1983" s="91">
        <v>7561</v>
      </c>
      <c r="B1983" s="92" t="s">
        <v>4740</v>
      </c>
      <c r="D1983" s="93" t="s">
        <v>4741</v>
      </c>
      <c r="F1983" s="92" t="s">
        <v>4740</v>
      </c>
      <c r="G1983" s="91">
        <v>7561</v>
      </c>
    </row>
    <row r="1984" spans="1:7" s="91" customFormat="1" x14ac:dyDescent="0.15">
      <c r="A1984" s="91">
        <v>7562</v>
      </c>
      <c r="B1984" s="92" t="s">
        <v>4742</v>
      </c>
      <c r="D1984" s="93" t="s">
        <v>4743</v>
      </c>
      <c r="F1984" s="92" t="s">
        <v>4742</v>
      </c>
      <c r="G1984" s="91">
        <v>7562</v>
      </c>
    </row>
    <row r="1985" spans="1:7" s="91" customFormat="1" x14ac:dyDescent="0.15">
      <c r="A1985" s="91">
        <v>7563</v>
      </c>
      <c r="B1985" s="92" t="s">
        <v>4744</v>
      </c>
      <c r="D1985" s="93" t="s">
        <v>4745</v>
      </c>
      <c r="F1985" s="92" t="s">
        <v>4744</v>
      </c>
      <c r="G1985" s="91">
        <v>7563</v>
      </c>
    </row>
    <row r="1986" spans="1:7" s="91" customFormat="1" x14ac:dyDescent="0.15">
      <c r="A1986" s="91">
        <v>7564</v>
      </c>
      <c r="B1986" s="92" t="s">
        <v>4746</v>
      </c>
      <c r="D1986" s="93" t="s">
        <v>4747</v>
      </c>
      <c r="F1986" s="92" t="s">
        <v>4746</v>
      </c>
      <c r="G1986" s="91">
        <v>7564</v>
      </c>
    </row>
    <row r="1987" spans="1:7" s="91" customFormat="1" x14ac:dyDescent="0.15">
      <c r="A1987" s="91">
        <v>7570</v>
      </c>
      <c r="B1987" s="92" t="s">
        <v>4735</v>
      </c>
      <c r="D1987" s="93" t="s">
        <v>4737</v>
      </c>
      <c r="F1987" s="92" t="s">
        <v>4735</v>
      </c>
      <c r="G1987" s="91">
        <v>7570</v>
      </c>
    </row>
    <row r="1988" spans="1:7" s="91" customFormat="1" x14ac:dyDescent="0.15">
      <c r="A1988" s="91">
        <v>7582</v>
      </c>
      <c r="B1988" s="92" t="s">
        <v>4748</v>
      </c>
      <c r="D1988" s="93" t="s">
        <v>4749</v>
      </c>
      <c r="F1988" s="92" t="s">
        <v>4748</v>
      </c>
      <c r="G1988" s="91">
        <v>7582</v>
      </c>
    </row>
    <row r="1989" spans="1:7" s="91" customFormat="1" x14ac:dyDescent="0.15">
      <c r="A1989" s="91">
        <v>7582</v>
      </c>
      <c r="B1989" s="92" t="s">
        <v>4750</v>
      </c>
      <c r="D1989" s="93" t="s">
        <v>4751</v>
      </c>
      <c r="F1989" s="92" t="s">
        <v>4750</v>
      </c>
      <c r="G1989" s="91">
        <v>7582</v>
      </c>
    </row>
    <row r="1990" spans="1:7" s="91" customFormat="1" x14ac:dyDescent="0.15">
      <c r="A1990" s="91">
        <v>7584</v>
      </c>
      <c r="B1990" s="92" t="s">
        <v>4752</v>
      </c>
      <c r="D1990" s="93" t="s">
        <v>4753</v>
      </c>
      <c r="F1990" s="92" t="s">
        <v>4752</v>
      </c>
      <c r="G1990" s="91">
        <v>7584</v>
      </c>
    </row>
    <row r="1991" spans="1:7" s="91" customFormat="1" x14ac:dyDescent="0.15">
      <c r="A1991" s="91">
        <v>7584</v>
      </c>
      <c r="B1991" s="92" t="s">
        <v>4754</v>
      </c>
      <c r="D1991" s="93" t="s">
        <v>4755</v>
      </c>
      <c r="F1991" s="92" t="s">
        <v>4754</v>
      </c>
      <c r="G1991" s="91">
        <v>7584</v>
      </c>
    </row>
    <row r="1992" spans="1:7" s="91" customFormat="1" x14ac:dyDescent="0.15">
      <c r="A1992" s="91">
        <v>7584</v>
      </c>
      <c r="B1992" s="92" t="s">
        <v>4756</v>
      </c>
      <c r="D1992" s="93" t="s">
        <v>4757</v>
      </c>
      <c r="F1992" s="92" t="s">
        <v>4756</v>
      </c>
      <c r="G1992" s="91">
        <v>7584</v>
      </c>
    </row>
    <row r="1993" spans="1:7" s="91" customFormat="1" x14ac:dyDescent="0.15">
      <c r="A1993" s="91">
        <v>7585</v>
      </c>
      <c r="B1993" s="92" t="s">
        <v>4758</v>
      </c>
      <c r="D1993" s="93" t="s">
        <v>4759</v>
      </c>
      <c r="F1993" s="92" t="s">
        <v>4758</v>
      </c>
      <c r="G1993" s="91">
        <v>7585</v>
      </c>
    </row>
    <row r="1994" spans="1:7" s="91" customFormat="1" x14ac:dyDescent="0.15">
      <c r="A1994" s="91">
        <v>7585</v>
      </c>
      <c r="B1994" s="92" t="s">
        <v>4760</v>
      </c>
      <c r="D1994" s="93" t="s">
        <v>4761</v>
      </c>
      <c r="F1994" s="92" t="s">
        <v>4760</v>
      </c>
      <c r="G1994" s="91">
        <v>7585</v>
      </c>
    </row>
    <row r="1995" spans="1:7" s="91" customFormat="1" x14ac:dyDescent="0.15">
      <c r="A1995" s="91">
        <v>7586</v>
      </c>
      <c r="B1995" s="92" t="s">
        <v>4762</v>
      </c>
      <c r="D1995" s="93" t="s">
        <v>4763</v>
      </c>
      <c r="F1995" s="92" t="s">
        <v>4762</v>
      </c>
      <c r="G1995" s="91">
        <v>7586</v>
      </c>
    </row>
    <row r="1996" spans="1:7" s="91" customFormat="1" x14ac:dyDescent="0.15">
      <c r="A1996" s="91">
        <v>7587</v>
      </c>
      <c r="B1996" s="92" t="s">
        <v>4764</v>
      </c>
      <c r="D1996" s="93" t="s">
        <v>4765</v>
      </c>
      <c r="F1996" s="92" t="s">
        <v>4764</v>
      </c>
      <c r="G1996" s="91">
        <v>7587</v>
      </c>
    </row>
    <row r="1997" spans="1:7" s="91" customFormat="1" x14ac:dyDescent="0.15">
      <c r="A1997" s="91">
        <v>7588</v>
      </c>
      <c r="B1997" s="92" t="s">
        <v>4766</v>
      </c>
      <c r="D1997" s="93" t="s">
        <v>4767</v>
      </c>
      <c r="F1997" s="92" t="s">
        <v>4766</v>
      </c>
      <c r="G1997" s="91">
        <v>7588</v>
      </c>
    </row>
    <row r="1998" spans="1:7" s="91" customFormat="1" x14ac:dyDescent="0.15">
      <c r="A1998" s="91">
        <v>7589</v>
      </c>
      <c r="B1998" s="92" t="s">
        <v>4768</v>
      </c>
      <c r="D1998" s="93" t="s">
        <v>4769</v>
      </c>
      <c r="F1998" s="92" t="s">
        <v>4768</v>
      </c>
      <c r="G1998" s="91">
        <v>7589</v>
      </c>
    </row>
    <row r="1999" spans="1:7" s="91" customFormat="1" x14ac:dyDescent="0.15">
      <c r="A1999" s="91">
        <v>7600</v>
      </c>
      <c r="B1999" s="92" t="s">
        <v>4770</v>
      </c>
      <c r="C1999" s="91" t="s">
        <v>971</v>
      </c>
      <c r="D1999" s="93" t="s">
        <v>4771</v>
      </c>
      <c r="F1999" s="92" t="s">
        <v>4770</v>
      </c>
      <c r="G1999" s="91">
        <v>7600</v>
      </c>
    </row>
    <row r="2000" spans="1:7" s="91" customFormat="1" x14ac:dyDescent="0.15">
      <c r="A2000" s="91">
        <v>7622</v>
      </c>
      <c r="B2000" s="92" t="s">
        <v>4770</v>
      </c>
      <c r="C2000" s="91" t="s">
        <v>971</v>
      </c>
      <c r="D2000" s="93" t="s">
        <v>4771</v>
      </c>
      <c r="F2000" s="92" t="s">
        <v>4770</v>
      </c>
      <c r="G2000" s="91">
        <v>7622</v>
      </c>
    </row>
    <row r="2001" spans="1:7" s="91" customFormat="1" x14ac:dyDescent="0.15">
      <c r="A2001" s="91">
        <v>7624</v>
      </c>
      <c r="B2001" s="92" t="s">
        <v>4770</v>
      </c>
      <c r="C2001" s="91" t="s">
        <v>971</v>
      </c>
      <c r="D2001" s="93" t="s">
        <v>4771</v>
      </c>
      <c r="F2001" s="92" t="s">
        <v>4770</v>
      </c>
      <c r="G2001" s="91">
        <v>7624</v>
      </c>
    </row>
    <row r="2002" spans="1:7" s="91" customFormat="1" x14ac:dyDescent="0.15">
      <c r="A2002" s="91">
        <v>7629</v>
      </c>
      <c r="B2002" s="92" t="s">
        <v>4770</v>
      </c>
      <c r="C2002" s="91" t="s">
        <v>971</v>
      </c>
      <c r="D2002" s="93" t="s">
        <v>4771</v>
      </c>
      <c r="F2002" s="92" t="s">
        <v>4770</v>
      </c>
      <c r="G2002" s="91">
        <v>7629</v>
      </c>
    </row>
    <row r="2003" spans="1:7" s="91" customFormat="1" x14ac:dyDescent="0.15">
      <c r="A2003" s="91">
        <v>7632</v>
      </c>
      <c r="B2003" s="92" t="s">
        <v>4770</v>
      </c>
      <c r="C2003" s="91" t="s">
        <v>971</v>
      </c>
      <c r="D2003" s="93" t="s">
        <v>4771</v>
      </c>
      <c r="F2003" s="92" t="s">
        <v>4770</v>
      </c>
      <c r="G2003" s="91">
        <v>7632</v>
      </c>
    </row>
    <row r="2004" spans="1:7" s="91" customFormat="1" x14ac:dyDescent="0.15">
      <c r="A2004" s="91">
        <v>7634</v>
      </c>
      <c r="B2004" s="92" t="s">
        <v>4770</v>
      </c>
      <c r="C2004" s="91" t="s">
        <v>971</v>
      </c>
      <c r="D2004" s="93" t="s">
        <v>4771</v>
      </c>
      <c r="F2004" s="92" t="s">
        <v>4770</v>
      </c>
      <c r="G2004" s="91">
        <v>7634</v>
      </c>
    </row>
    <row r="2005" spans="1:7" s="91" customFormat="1" x14ac:dyDescent="0.15">
      <c r="A2005" s="91">
        <v>7639</v>
      </c>
      <c r="B2005" s="92" t="s">
        <v>4772</v>
      </c>
      <c r="C2005" s="93"/>
      <c r="D2005" s="93" t="s">
        <v>4773</v>
      </c>
      <c r="F2005" s="92" t="s">
        <v>4772</v>
      </c>
      <c r="G2005" s="91">
        <v>7639</v>
      </c>
    </row>
    <row r="2006" spans="1:7" s="91" customFormat="1" x14ac:dyDescent="0.15">
      <c r="A2006" s="91">
        <v>7661</v>
      </c>
      <c r="B2006" s="92" t="s">
        <v>4774</v>
      </c>
      <c r="D2006" s="93" t="s">
        <v>4775</v>
      </c>
      <c r="F2006" s="92" t="s">
        <v>4774</v>
      </c>
      <c r="G2006" s="91">
        <v>7661</v>
      </c>
    </row>
    <row r="2007" spans="1:7" s="91" customFormat="1" x14ac:dyDescent="0.15">
      <c r="A2007" s="91">
        <v>7661</v>
      </c>
      <c r="B2007" s="92" t="s">
        <v>4776</v>
      </c>
      <c r="D2007" s="93" t="s">
        <v>4777</v>
      </c>
      <c r="F2007" s="92" t="s">
        <v>4776</v>
      </c>
      <c r="G2007" s="91">
        <v>7661</v>
      </c>
    </row>
    <row r="2008" spans="1:7" s="91" customFormat="1" x14ac:dyDescent="0.15">
      <c r="A2008" s="91">
        <v>7661</v>
      </c>
      <c r="B2008" s="92" t="s">
        <v>4778</v>
      </c>
      <c r="D2008" s="93" t="s">
        <v>4779</v>
      </c>
      <c r="F2008" s="92" t="s">
        <v>4778</v>
      </c>
      <c r="G2008" s="91">
        <v>7661</v>
      </c>
    </row>
    <row r="2009" spans="1:7" s="91" customFormat="1" x14ac:dyDescent="0.15">
      <c r="A2009" s="91">
        <v>7661</v>
      </c>
      <c r="B2009" s="92" t="s">
        <v>4780</v>
      </c>
      <c r="D2009" s="93" t="s">
        <v>4781</v>
      </c>
      <c r="F2009" s="92" t="s">
        <v>4780</v>
      </c>
      <c r="G2009" s="91">
        <v>7661</v>
      </c>
    </row>
    <row r="2010" spans="1:7" s="91" customFormat="1" x14ac:dyDescent="0.15">
      <c r="A2010" s="91">
        <v>7663</v>
      </c>
      <c r="B2010" s="92" t="s">
        <v>4782</v>
      </c>
      <c r="D2010" s="93" t="s">
        <v>4783</v>
      </c>
      <c r="F2010" s="92" t="s">
        <v>4782</v>
      </c>
      <c r="G2010" s="91">
        <v>7663</v>
      </c>
    </row>
    <row r="2011" spans="1:7" s="91" customFormat="1" x14ac:dyDescent="0.15">
      <c r="A2011" s="91">
        <v>7664</v>
      </c>
      <c r="B2011" s="92" t="s">
        <v>4784</v>
      </c>
      <c r="D2011" s="93" t="s">
        <v>4785</v>
      </c>
      <c r="F2011" s="92" t="s">
        <v>4784</v>
      </c>
      <c r="G2011" s="91">
        <v>7664</v>
      </c>
    </row>
    <row r="2012" spans="1:7" s="91" customFormat="1" x14ac:dyDescent="0.15">
      <c r="A2012" s="91">
        <v>7664</v>
      </c>
      <c r="B2012" s="92" t="s">
        <v>4786</v>
      </c>
      <c r="D2012" s="93" t="s">
        <v>4787</v>
      </c>
      <c r="F2012" s="92" t="s">
        <v>4786</v>
      </c>
      <c r="G2012" s="91">
        <v>7664</v>
      </c>
    </row>
    <row r="2013" spans="1:7" s="91" customFormat="1" x14ac:dyDescent="0.15">
      <c r="A2013" s="91">
        <v>7664</v>
      </c>
      <c r="B2013" s="92" t="s">
        <v>4788</v>
      </c>
      <c r="D2013" s="93" t="s">
        <v>4789</v>
      </c>
      <c r="F2013" s="92" t="s">
        <v>4788</v>
      </c>
      <c r="G2013" s="91">
        <v>7664</v>
      </c>
    </row>
    <row r="2014" spans="1:7" s="91" customFormat="1" x14ac:dyDescent="0.15">
      <c r="A2014" s="91">
        <v>7666</v>
      </c>
      <c r="B2014" s="92" t="s">
        <v>4790</v>
      </c>
      <c r="D2014" s="93" t="s">
        <v>4791</v>
      </c>
      <c r="F2014" s="92" t="s">
        <v>4790</v>
      </c>
      <c r="G2014" s="91">
        <v>7666</v>
      </c>
    </row>
    <row r="2015" spans="1:7" s="91" customFormat="1" x14ac:dyDescent="0.15">
      <c r="A2015" s="91">
        <v>7668</v>
      </c>
      <c r="B2015" s="92" t="s">
        <v>4792</v>
      </c>
      <c r="D2015" s="93" t="s">
        <v>4793</v>
      </c>
      <c r="F2015" s="92" t="s">
        <v>4792</v>
      </c>
      <c r="G2015" s="91">
        <v>7668</v>
      </c>
    </row>
    <row r="2016" spans="1:7" s="91" customFormat="1" x14ac:dyDescent="0.15">
      <c r="A2016" s="91">
        <v>7668</v>
      </c>
      <c r="B2016" s="92" t="s">
        <v>4794</v>
      </c>
      <c r="D2016" s="93" t="s">
        <v>4795</v>
      </c>
      <c r="F2016" s="92" t="s">
        <v>4794</v>
      </c>
      <c r="G2016" s="91">
        <v>7668</v>
      </c>
    </row>
    <row r="2017" spans="1:7" s="91" customFormat="1" x14ac:dyDescent="0.15">
      <c r="A2017" s="91">
        <v>7671</v>
      </c>
      <c r="B2017" s="92" t="s">
        <v>4796</v>
      </c>
      <c r="D2017" s="93" t="s">
        <v>4797</v>
      </c>
      <c r="F2017" s="92" t="s">
        <v>4796</v>
      </c>
      <c r="G2017" s="91">
        <v>7671</v>
      </c>
    </row>
    <row r="2018" spans="1:7" s="91" customFormat="1" x14ac:dyDescent="0.15">
      <c r="A2018" s="91">
        <v>7671</v>
      </c>
      <c r="B2018" s="92" t="s">
        <v>4798</v>
      </c>
      <c r="D2018" s="93" t="s">
        <v>4799</v>
      </c>
      <c r="F2018" s="92" t="s">
        <v>4798</v>
      </c>
      <c r="G2018" s="91">
        <v>7671</v>
      </c>
    </row>
    <row r="2019" spans="1:7" s="91" customFormat="1" x14ac:dyDescent="0.15">
      <c r="A2019" s="91">
        <v>7671</v>
      </c>
      <c r="B2019" s="92" t="s">
        <v>4800</v>
      </c>
      <c r="D2019" s="93" t="s">
        <v>4801</v>
      </c>
      <c r="F2019" s="92" t="s">
        <v>4800</v>
      </c>
      <c r="G2019" s="91">
        <v>7671</v>
      </c>
    </row>
    <row r="2020" spans="1:7" s="91" customFormat="1" x14ac:dyDescent="0.15">
      <c r="A2020" s="91">
        <v>7672</v>
      </c>
      <c r="B2020" s="92" t="s">
        <v>4802</v>
      </c>
      <c r="D2020" s="93" t="s">
        <v>4803</v>
      </c>
      <c r="F2020" s="92" t="s">
        <v>4802</v>
      </c>
      <c r="G2020" s="91">
        <v>7672</v>
      </c>
    </row>
    <row r="2021" spans="1:7" s="91" customFormat="1" x14ac:dyDescent="0.15">
      <c r="A2021" s="91">
        <v>7673</v>
      </c>
      <c r="B2021" s="92" t="s">
        <v>4804</v>
      </c>
      <c r="D2021" s="93" t="s">
        <v>4805</v>
      </c>
      <c r="F2021" s="92" t="s">
        <v>4804</v>
      </c>
      <c r="G2021" s="91">
        <v>7673</v>
      </c>
    </row>
    <row r="2022" spans="1:7" s="91" customFormat="1" x14ac:dyDescent="0.15">
      <c r="A2022" s="91">
        <v>7673</v>
      </c>
      <c r="B2022" s="92" t="s">
        <v>4806</v>
      </c>
      <c r="D2022" s="93" t="s">
        <v>4807</v>
      </c>
      <c r="F2022" s="92" t="s">
        <v>4806</v>
      </c>
      <c r="G2022" s="91">
        <v>7673</v>
      </c>
    </row>
    <row r="2023" spans="1:7" s="91" customFormat="1" x14ac:dyDescent="0.15">
      <c r="A2023" s="91">
        <v>7675</v>
      </c>
      <c r="B2023" s="92" t="s">
        <v>4808</v>
      </c>
      <c r="D2023" s="93" t="s">
        <v>4809</v>
      </c>
      <c r="F2023" s="92" t="s">
        <v>4808</v>
      </c>
      <c r="G2023" s="91">
        <v>7675</v>
      </c>
    </row>
    <row r="2024" spans="1:7" s="91" customFormat="1" x14ac:dyDescent="0.15">
      <c r="A2024" s="91">
        <v>7675</v>
      </c>
      <c r="B2024" s="92" t="s">
        <v>4810</v>
      </c>
      <c r="D2024" s="93" t="s">
        <v>4811</v>
      </c>
      <c r="F2024" s="92" t="s">
        <v>4810</v>
      </c>
      <c r="G2024" s="91">
        <v>7675</v>
      </c>
    </row>
    <row r="2025" spans="1:7" s="91" customFormat="1" x14ac:dyDescent="0.15">
      <c r="A2025" s="91">
        <v>7677</v>
      </c>
      <c r="B2025" s="92" t="s">
        <v>4812</v>
      </c>
      <c r="D2025" s="93" t="s">
        <v>4813</v>
      </c>
      <c r="F2025" s="92" t="s">
        <v>4812</v>
      </c>
      <c r="G2025" s="91">
        <v>7677</v>
      </c>
    </row>
    <row r="2026" spans="1:7" s="91" customFormat="1" x14ac:dyDescent="0.15">
      <c r="A2026" s="91">
        <v>7678</v>
      </c>
      <c r="B2026" s="92" t="s">
        <v>4814</v>
      </c>
      <c r="D2026" s="93" t="s">
        <v>4815</v>
      </c>
      <c r="F2026" s="92" t="s">
        <v>4814</v>
      </c>
      <c r="G2026" s="91">
        <v>7678</v>
      </c>
    </row>
    <row r="2027" spans="1:7" s="91" customFormat="1" x14ac:dyDescent="0.15">
      <c r="A2027" s="91">
        <v>7678</v>
      </c>
      <c r="B2027" s="92" t="s">
        <v>4816</v>
      </c>
      <c r="D2027" s="93" t="s">
        <v>4817</v>
      </c>
      <c r="F2027" s="92" t="s">
        <v>4816</v>
      </c>
      <c r="G2027" s="91">
        <v>7678</v>
      </c>
    </row>
    <row r="2028" spans="1:7" s="91" customFormat="1" x14ac:dyDescent="0.15">
      <c r="A2028" s="91">
        <v>7678</v>
      </c>
      <c r="B2028" s="92" t="s">
        <v>4818</v>
      </c>
      <c r="D2028" s="93" t="s">
        <v>4819</v>
      </c>
      <c r="F2028" s="92" t="s">
        <v>4818</v>
      </c>
      <c r="G2028" s="91">
        <v>7678</v>
      </c>
    </row>
    <row r="2029" spans="1:7" s="91" customFormat="1" x14ac:dyDescent="0.15">
      <c r="A2029" s="91">
        <v>7681</v>
      </c>
      <c r="B2029" s="92" t="s">
        <v>4820</v>
      </c>
      <c r="D2029" s="93" t="s">
        <v>4821</v>
      </c>
      <c r="F2029" s="92" t="s">
        <v>4820</v>
      </c>
      <c r="G2029" s="91">
        <v>7681</v>
      </c>
    </row>
    <row r="2030" spans="1:7" s="91" customFormat="1" x14ac:dyDescent="0.15">
      <c r="A2030" s="91">
        <v>7681</v>
      </c>
      <c r="B2030" s="92" t="s">
        <v>4822</v>
      </c>
      <c r="D2030" s="93" t="s">
        <v>4823</v>
      </c>
      <c r="F2030" s="92" t="s">
        <v>4822</v>
      </c>
      <c r="G2030" s="91">
        <v>7681</v>
      </c>
    </row>
    <row r="2031" spans="1:7" s="91" customFormat="1" x14ac:dyDescent="0.15">
      <c r="A2031" s="91">
        <v>7681</v>
      </c>
      <c r="B2031" s="92" t="s">
        <v>4824</v>
      </c>
      <c r="D2031" s="93" t="s">
        <v>4825</v>
      </c>
      <c r="F2031" s="92" t="s">
        <v>4824</v>
      </c>
      <c r="G2031" s="91">
        <v>7681</v>
      </c>
    </row>
    <row r="2032" spans="1:7" s="91" customFormat="1" x14ac:dyDescent="0.15">
      <c r="A2032" s="91">
        <v>7682</v>
      </c>
      <c r="B2032" s="92" t="s">
        <v>4826</v>
      </c>
      <c r="D2032" s="93" t="s">
        <v>4827</v>
      </c>
      <c r="F2032" s="92" t="s">
        <v>4826</v>
      </c>
      <c r="G2032" s="91">
        <v>7682</v>
      </c>
    </row>
    <row r="2033" spans="1:7" s="91" customFormat="1" x14ac:dyDescent="0.15">
      <c r="A2033" s="91">
        <v>7683</v>
      </c>
      <c r="B2033" s="92" t="s">
        <v>4828</v>
      </c>
      <c r="D2033" s="93" t="s">
        <v>4829</v>
      </c>
      <c r="F2033" s="92" t="s">
        <v>4828</v>
      </c>
      <c r="G2033" s="91">
        <v>7683</v>
      </c>
    </row>
    <row r="2034" spans="1:7" s="91" customFormat="1" x14ac:dyDescent="0.15">
      <c r="A2034" s="91">
        <v>7683</v>
      </c>
      <c r="B2034" s="92" t="s">
        <v>4830</v>
      </c>
      <c r="D2034" s="93" t="s">
        <v>4831</v>
      </c>
      <c r="F2034" s="92" t="s">
        <v>4830</v>
      </c>
      <c r="G2034" s="91">
        <v>7683</v>
      </c>
    </row>
    <row r="2035" spans="1:7" s="91" customFormat="1" x14ac:dyDescent="0.15">
      <c r="A2035" s="91">
        <v>7683</v>
      </c>
      <c r="B2035" s="92" t="s">
        <v>4832</v>
      </c>
      <c r="D2035" s="93" t="s">
        <v>4833</v>
      </c>
      <c r="F2035" s="92" t="s">
        <v>4832</v>
      </c>
      <c r="G2035" s="91">
        <v>7683</v>
      </c>
    </row>
    <row r="2036" spans="1:7" s="91" customFormat="1" x14ac:dyDescent="0.15">
      <c r="A2036" s="91">
        <v>7691</v>
      </c>
      <c r="B2036" s="92" t="s">
        <v>4770</v>
      </c>
      <c r="C2036" s="91" t="s">
        <v>4834</v>
      </c>
      <c r="D2036" s="93" t="s">
        <v>4771</v>
      </c>
      <c r="F2036" s="92" t="s">
        <v>4770</v>
      </c>
      <c r="G2036" s="91">
        <v>7691</v>
      </c>
    </row>
    <row r="2037" spans="1:7" s="91" customFormat="1" x14ac:dyDescent="0.15">
      <c r="A2037" s="91">
        <v>7693</v>
      </c>
      <c r="B2037" s="92" t="s">
        <v>4770</v>
      </c>
      <c r="C2037" s="91" t="s">
        <v>4835</v>
      </c>
      <c r="D2037" s="93" t="s">
        <v>4771</v>
      </c>
      <c r="F2037" s="92" t="s">
        <v>4770</v>
      </c>
      <c r="G2037" s="91">
        <v>7693</v>
      </c>
    </row>
    <row r="2038" spans="1:7" s="91" customFormat="1" x14ac:dyDescent="0.15">
      <c r="A2038" s="91">
        <v>7694</v>
      </c>
      <c r="B2038" s="92" t="s">
        <v>4836</v>
      </c>
      <c r="D2038" s="93" t="s">
        <v>4837</v>
      </c>
      <c r="F2038" s="92" t="s">
        <v>4836</v>
      </c>
      <c r="G2038" s="91">
        <v>7694</v>
      </c>
    </row>
    <row r="2039" spans="1:7" s="91" customFormat="1" x14ac:dyDescent="0.15">
      <c r="A2039" s="91">
        <v>7695</v>
      </c>
      <c r="B2039" s="92" t="s">
        <v>4838</v>
      </c>
      <c r="D2039" s="93" t="s">
        <v>4839</v>
      </c>
      <c r="F2039" s="92" t="s">
        <v>4838</v>
      </c>
      <c r="G2039" s="91">
        <v>7695</v>
      </c>
    </row>
    <row r="2040" spans="1:7" s="91" customFormat="1" x14ac:dyDescent="0.15">
      <c r="A2040" s="91">
        <v>7695</v>
      </c>
      <c r="B2040" s="92" t="s">
        <v>4840</v>
      </c>
      <c r="D2040" s="93" t="s">
        <v>4841</v>
      </c>
      <c r="F2040" s="92" t="s">
        <v>4840</v>
      </c>
      <c r="G2040" s="91">
        <v>7695</v>
      </c>
    </row>
    <row r="2041" spans="1:7" s="91" customFormat="1" x14ac:dyDescent="0.15">
      <c r="A2041" s="91">
        <v>7695</v>
      </c>
      <c r="B2041" s="92" t="s">
        <v>4842</v>
      </c>
      <c r="D2041" s="93" t="s">
        <v>4843</v>
      </c>
      <c r="F2041" s="92" t="s">
        <v>4842</v>
      </c>
      <c r="G2041" s="91">
        <v>7695</v>
      </c>
    </row>
    <row r="2042" spans="1:7" s="91" customFormat="1" x14ac:dyDescent="0.15">
      <c r="A2042" s="91">
        <v>7696</v>
      </c>
      <c r="B2042" s="92" t="s">
        <v>4844</v>
      </c>
      <c r="D2042" s="93" t="s">
        <v>4845</v>
      </c>
      <c r="F2042" s="92" t="s">
        <v>4844</v>
      </c>
      <c r="G2042" s="91">
        <v>7696</v>
      </c>
    </row>
    <row r="2043" spans="1:7" s="91" customFormat="1" x14ac:dyDescent="0.15">
      <c r="A2043" s="91">
        <v>7700</v>
      </c>
      <c r="B2043" s="92" t="s">
        <v>4846</v>
      </c>
      <c r="D2043" s="93" t="s">
        <v>4847</v>
      </c>
      <c r="F2043" s="92" t="s">
        <v>4846</v>
      </c>
      <c r="G2043" s="91">
        <v>7700</v>
      </c>
    </row>
    <row r="2044" spans="1:7" s="91" customFormat="1" x14ac:dyDescent="0.15">
      <c r="A2044" s="91">
        <v>7711</v>
      </c>
      <c r="B2044" s="92" t="s">
        <v>4848</v>
      </c>
      <c r="D2044" s="93" t="s">
        <v>4849</v>
      </c>
      <c r="F2044" s="92" t="s">
        <v>4848</v>
      </c>
      <c r="G2044" s="91">
        <v>7711</v>
      </c>
    </row>
    <row r="2045" spans="1:7" s="91" customFormat="1" x14ac:dyDescent="0.15">
      <c r="A2045" s="91">
        <v>7712</v>
      </c>
      <c r="B2045" s="92" t="s">
        <v>4850</v>
      </c>
      <c r="D2045" s="93" t="s">
        <v>4851</v>
      </c>
      <c r="F2045" s="92" t="s">
        <v>4850</v>
      </c>
      <c r="G2045" s="91">
        <v>7712</v>
      </c>
    </row>
    <row r="2046" spans="1:7" s="91" customFormat="1" x14ac:dyDescent="0.15">
      <c r="A2046" s="91">
        <v>7714</v>
      </c>
      <c r="B2046" s="91" t="s">
        <v>4846</v>
      </c>
      <c r="C2046" s="91" t="s">
        <v>4852</v>
      </c>
      <c r="D2046" s="93" t="s">
        <v>4847</v>
      </c>
      <c r="F2046" s="91" t="s">
        <v>4846</v>
      </c>
      <c r="G2046" s="91">
        <v>7714</v>
      </c>
    </row>
    <row r="2047" spans="1:7" s="91" customFormat="1" x14ac:dyDescent="0.15">
      <c r="A2047" s="91">
        <v>7715</v>
      </c>
      <c r="B2047" s="91" t="s">
        <v>4846</v>
      </c>
      <c r="C2047" s="91" t="s">
        <v>4853</v>
      </c>
      <c r="D2047" s="93" t="s">
        <v>4847</v>
      </c>
      <c r="F2047" s="91" t="s">
        <v>4846</v>
      </c>
      <c r="G2047" s="91">
        <v>7715</v>
      </c>
    </row>
    <row r="2048" spans="1:7" s="91" customFormat="1" x14ac:dyDescent="0.15">
      <c r="A2048" s="91">
        <v>7716</v>
      </c>
      <c r="B2048" s="92" t="s">
        <v>4854</v>
      </c>
      <c r="D2048" s="93" t="s">
        <v>4855</v>
      </c>
      <c r="F2048" s="92" t="s">
        <v>4854</v>
      </c>
      <c r="G2048" s="91">
        <v>7716</v>
      </c>
    </row>
    <row r="2049" spans="1:7" s="91" customFormat="1" x14ac:dyDescent="0.15">
      <c r="A2049" s="91">
        <v>7717</v>
      </c>
      <c r="B2049" s="92" t="s">
        <v>4856</v>
      </c>
      <c r="D2049" s="93" t="s">
        <v>4857</v>
      </c>
      <c r="F2049" s="92" t="s">
        <v>4856</v>
      </c>
      <c r="G2049" s="91">
        <v>7717</v>
      </c>
    </row>
    <row r="2050" spans="1:7" s="91" customFormat="1" x14ac:dyDescent="0.15">
      <c r="A2050" s="91">
        <v>7718</v>
      </c>
      <c r="B2050" s="92" t="s">
        <v>4858</v>
      </c>
      <c r="D2050" s="93" t="s">
        <v>4859</v>
      </c>
      <c r="F2050" s="92" t="s">
        <v>4858</v>
      </c>
      <c r="G2050" s="91">
        <v>7718</v>
      </c>
    </row>
    <row r="2051" spans="1:7" s="91" customFormat="1" x14ac:dyDescent="0.15">
      <c r="A2051" s="91">
        <v>7720</v>
      </c>
      <c r="B2051" s="92" t="s">
        <v>4860</v>
      </c>
      <c r="D2051" s="93" t="s">
        <v>4861</v>
      </c>
      <c r="F2051" s="92" t="s">
        <v>4860</v>
      </c>
      <c r="G2051" s="91">
        <v>7720</v>
      </c>
    </row>
    <row r="2052" spans="1:7" s="91" customFormat="1" x14ac:dyDescent="0.15">
      <c r="A2052" s="91">
        <v>7720</v>
      </c>
      <c r="B2052" s="92" t="s">
        <v>4862</v>
      </c>
      <c r="D2052" s="93" t="s">
        <v>4863</v>
      </c>
      <c r="F2052" s="92" t="s">
        <v>4862</v>
      </c>
      <c r="G2052" s="91">
        <v>7720</v>
      </c>
    </row>
    <row r="2053" spans="1:7" s="91" customFormat="1" x14ac:dyDescent="0.15">
      <c r="A2053" s="91">
        <v>7720</v>
      </c>
      <c r="B2053" s="92" t="s">
        <v>4864</v>
      </c>
      <c r="D2053" s="93" t="s">
        <v>4865</v>
      </c>
      <c r="F2053" s="92" t="s">
        <v>4864</v>
      </c>
      <c r="G2053" s="91">
        <v>7720</v>
      </c>
    </row>
    <row r="2054" spans="1:7" s="91" customFormat="1" x14ac:dyDescent="0.15">
      <c r="A2054" s="91">
        <v>7720</v>
      </c>
      <c r="B2054" s="92" t="s">
        <v>4866</v>
      </c>
      <c r="D2054" s="93" t="s">
        <v>4867</v>
      </c>
      <c r="F2054" s="92" t="s">
        <v>4866</v>
      </c>
      <c r="G2054" s="91">
        <v>7720</v>
      </c>
    </row>
    <row r="2055" spans="1:7" s="91" customFormat="1" x14ac:dyDescent="0.15">
      <c r="A2055" s="91">
        <v>7720</v>
      </c>
      <c r="B2055" s="92" t="s">
        <v>4868</v>
      </c>
      <c r="D2055" s="93" t="s">
        <v>4869</v>
      </c>
      <c r="F2055" s="92" t="s">
        <v>4868</v>
      </c>
      <c r="G2055" s="91">
        <v>7720</v>
      </c>
    </row>
    <row r="2056" spans="1:7" s="91" customFormat="1" x14ac:dyDescent="0.15">
      <c r="A2056" s="91">
        <v>7723</v>
      </c>
      <c r="B2056" s="92" t="s">
        <v>4870</v>
      </c>
      <c r="D2056" s="93" t="s">
        <v>4871</v>
      </c>
      <c r="F2056" s="92" t="s">
        <v>4870</v>
      </c>
      <c r="G2056" s="91">
        <v>7723</v>
      </c>
    </row>
    <row r="2057" spans="1:7" s="91" customFormat="1" x14ac:dyDescent="0.15">
      <c r="A2057" s="91">
        <v>7724</v>
      </c>
      <c r="B2057" s="92" t="s">
        <v>4872</v>
      </c>
      <c r="D2057" s="93" t="s">
        <v>4873</v>
      </c>
      <c r="F2057" s="92" t="s">
        <v>4872</v>
      </c>
      <c r="G2057" s="91">
        <v>7724</v>
      </c>
    </row>
    <row r="2058" spans="1:7" s="91" customFormat="1" x14ac:dyDescent="0.15">
      <c r="A2058" s="91">
        <v>7725</v>
      </c>
      <c r="B2058" s="92" t="s">
        <v>4874</v>
      </c>
      <c r="D2058" s="93" t="s">
        <v>4875</v>
      </c>
      <c r="F2058" s="92" t="s">
        <v>4874</v>
      </c>
      <c r="G2058" s="91">
        <v>7725</v>
      </c>
    </row>
    <row r="2059" spans="1:7" s="91" customFormat="1" x14ac:dyDescent="0.15">
      <c r="A2059" s="91">
        <v>7726</v>
      </c>
      <c r="B2059" s="92" t="s">
        <v>4876</v>
      </c>
      <c r="D2059" s="93" t="s">
        <v>4877</v>
      </c>
      <c r="F2059" s="92" t="s">
        <v>4876</v>
      </c>
      <c r="G2059" s="91">
        <v>7726</v>
      </c>
    </row>
    <row r="2060" spans="1:7" s="91" customFormat="1" x14ac:dyDescent="0.15">
      <c r="A2060" s="91">
        <v>7727</v>
      </c>
      <c r="B2060" s="92" t="s">
        <v>4878</v>
      </c>
      <c r="D2060" s="93" t="s">
        <v>4879</v>
      </c>
      <c r="F2060" s="92" t="s">
        <v>4878</v>
      </c>
      <c r="G2060" s="91">
        <v>7727</v>
      </c>
    </row>
    <row r="2061" spans="1:7" s="91" customFormat="1" x14ac:dyDescent="0.15">
      <c r="A2061" s="91">
        <v>7728</v>
      </c>
      <c r="B2061" s="92" t="s">
        <v>4880</v>
      </c>
      <c r="D2061" s="93" t="s">
        <v>4881</v>
      </c>
      <c r="F2061" s="92" t="s">
        <v>4880</v>
      </c>
      <c r="G2061" s="91">
        <v>7728</v>
      </c>
    </row>
    <row r="2062" spans="1:7" s="91" customFormat="1" x14ac:dyDescent="0.15">
      <c r="A2062" s="91">
        <v>7728</v>
      </c>
      <c r="B2062" s="92" t="s">
        <v>4882</v>
      </c>
      <c r="D2062" s="93" t="s">
        <v>4883</v>
      </c>
      <c r="F2062" s="92" t="s">
        <v>4882</v>
      </c>
      <c r="G2062" s="91">
        <v>7728</v>
      </c>
    </row>
    <row r="2063" spans="1:7" s="91" customFormat="1" x14ac:dyDescent="0.15">
      <c r="A2063" s="91">
        <v>7731</v>
      </c>
      <c r="B2063" s="92" t="s">
        <v>4884</v>
      </c>
      <c r="D2063" s="93" t="s">
        <v>4885</v>
      </c>
      <c r="F2063" s="92" t="s">
        <v>4884</v>
      </c>
      <c r="G2063" s="91">
        <v>7731</v>
      </c>
    </row>
    <row r="2064" spans="1:7" s="91" customFormat="1" x14ac:dyDescent="0.15">
      <c r="A2064" s="91">
        <v>7732</v>
      </c>
      <c r="B2064" s="92" t="s">
        <v>4886</v>
      </c>
      <c r="D2064" s="93" t="s">
        <v>4887</v>
      </c>
      <c r="F2064" s="92" t="s">
        <v>4886</v>
      </c>
      <c r="G2064" s="91">
        <v>7732</v>
      </c>
    </row>
    <row r="2065" spans="1:7" s="91" customFormat="1" x14ac:dyDescent="0.15">
      <c r="A2065" s="91">
        <v>7733</v>
      </c>
      <c r="B2065" s="92" t="s">
        <v>4888</v>
      </c>
      <c r="D2065" s="93" t="s">
        <v>4889</v>
      </c>
      <c r="F2065" s="92" t="s">
        <v>4888</v>
      </c>
      <c r="G2065" s="91">
        <v>7733</v>
      </c>
    </row>
    <row r="2066" spans="1:7" s="91" customFormat="1" x14ac:dyDescent="0.15">
      <c r="A2066" s="91">
        <v>7733</v>
      </c>
      <c r="B2066" s="92" t="s">
        <v>4890</v>
      </c>
      <c r="D2066" s="93" t="s">
        <v>4891</v>
      </c>
      <c r="F2066" s="92" t="s">
        <v>4890</v>
      </c>
      <c r="G2066" s="91">
        <v>7733</v>
      </c>
    </row>
    <row r="2067" spans="1:7" s="91" customFormat="1" x14ac:dyDescent="0.15">
      <c r="A2067" s="91">
        <v>7735</v>
      </c>
      <c r="B2067" s="92" t="s">
        <v>4892</v>
      </c>
      <c r="D2067" s="93" t="s">
        <v>4893</v>
      </c>
      <c r="F2067" s="92" t="s">
        <v>4892</v>
      </c>
      <c r="G2067" s="91">
        <v>7735</v>
      </c>
    </row>
    <row r="2068" spans="1:7" s="91" customFormat="1" x14ac:dyDescent="0.15">
      <c r="A2068" s="91">
        <v>7735</v>
      </c>
      <c r="B2068" s="92" t="s">
        <v>4894</v>
      </c>
      <c r="D2068" s="93" t="s">
        <v>4895</v>
      </c>
      <c r="F2068" s="92" t="s">
        <v>4894</v>
      </c>
      <c r="G2068" s="91">
        <v>7735</v>
      </c>
    </row>
    <row r="2069" spans="1:7" s="91" customFormat="1" x14ac:dyDescent="0.15">
      <c r="A2069" s="91">
        <v>7735</v>
      </c>
      <c r="B2069" s="92" t="s">
        <v>4896</v>
      </c>
      <c r="D2069" s="93" t="s">
        <v>4897</v>
      </c>
      <c r="F2069" s="92" t="s">
        <v>4896</v>
      </c>
      <c r="G2069" s="91">
        <v>7735</v>
      </c>
    </row>
    <row r="2070" spans="1:7" s="91" customFormat="1" x14ac:dyDescent="0.15">
      <c r="A2070" s="91">
        <v>7737</v>
      </c>
      <c r="B2070" s="92" t="s">
        <v>4898</v>
      </c>
      <c r="D2070" s="93" t="s">
        <v>4899</v>
      </c>
      <c r="F2070" s="92" t="s">
        <v>4898</v>
      </c>
      <c r="G2070" s="91">
        <v>7737</v>
      </c>
    </row>
    <row r="2071" spans="1:7" s="91" customFormat="1" x14ac:dyDescent="0.15">
      <c r="A2071" s="91">
        <v>7741</v>
      </c>
      <c r="B2071" s="92" t="s">
        <v>4900</v>
      </c>
      <c r="D2071" s="93" t="s">
        <v>4901</v>
      </c>
      <c r="F2071" s="92" t="s">
        <v>4900</v>
      </c>
      <c r="G2071" s="91">
        <v>7741</v>
      </c>
    </row>
    <row r="2072" spans="1:7" s="91" customFormat="1" x14ac:dyDescent="0.15">
      <c r="A2072" s="91">
        <v>7742</v>
      </c>
      <c r="B2072" s="92" t="s">
        <v>4902</v>
      </c>
      <c r="D2072" s="93" t="s">
        <v>4903</v>
      </c>
      <c r="F2072" s="92" t="s">
        <v>4902</v>
      </c>
      <c r="G2072" s="91">
        <v>7742</v>
      </c>
    </row>
    <row r="2073" spans="1:7" s="91" customFormat="1" x14ac:dyDescent="0.15">
      <c r="A2073" s="91">
        <v>7743</v>
      </c>
      <c r="B2073" s="92" t="s">
        <v>4904</v>
      </c>
      <c r="D2073" s="93" t="s">
        <v>4905</v>
      </c>
      <c r="F2073" s="92" t="s">
        <v>4904</v>
      </c>
      <c r="G2073" s="91">
        <v>7743</v>
      </c>
    </row>
    <row r="2074" spans="1:7" s="91" customFormat="1" x14ac:dyDescent="0.15">
      <c r="A2074" s="91">
        <v>7744</v>
      </c>
      <c r="B2074" s="92" t="s">
        <v>4906</v>
      </c>
      <c r="D2074" s="93" t="s">
        <v>4907</v>
      </c>
      <c r="F2074" s="92" t="s">
        <v>4906</v>
      </c>
      <c r="G2074" s="91">
        <v>7744</v>
      </c>
    </row>
    <row r="2075" spans="1:7" s="91" customFormat="1" x14ac:dyDescent="0.15">
      <c r="A2075" s="91">
        <v>7745</v>
      </c>
      <c r="B2075" s="92" t="s">
        <v>4908</v>
      </c>
      <c r="D2075" s="93" t="s">
        <v>4909</v>
      </c>
      <c r="F2075" s="92" t="s">
        <v>4908</v>
      </c>
      <c r="G2075" s="91">
        <v>7745</v>
      </c>
    </row>
    <row r="2076" spans="1:7" s="91" customFormat="1" x14ac:dyDescent="0.15">
      <c r="A2076" s="91">
        <v>7745</v>
      </c>
      <c r="B2076" s="92" t="s">
        <v>4910</v>
      </c>
      <c r="D2076" s="93" t="s">
        <v>4911</v>
      </c>
      <c r="F2076" s="92" t="s">
        <v>4910</v>
      </c>
      <c r="G2076" s="91">
        <v>7745</v>
      </c>
    </row>
    <row r="2077" spans="1:7" s="91" customFormat="1" x14ac:dyDescent="0.15">
      <c r="A2077" s="91">
        <v>7747</v>
      </c>
      <c r="B2077" s="92" t="s">
        <v>4912</v>
      </c>
      <c r="D2077" s="93" t="s">
        <v>4913</v>
      </c>
      <c r="F2077" s="92" t="s">
        <v>4912</v>
      </c>
      <c r="G2077" s="91">
        <v>7747</v>
      </c>
    </row>
    <row r="2078" spans="1:7" s="91" customFormat="1" x14ac:dyDescent="0.15">
      <c r="A2078" s="91">
        <v>7747</v>
      </c>
      <c r="B2078" s="92" t="s">
        <v>4914</v>
      </c>
      <c r="D2078" s="93" t="s">
        <v>4915</v>
      </c>
      <c r="F2078" s="92" t="s">
        <v>4914</v>
      </c>
      <c r="G2078" s="91">
        <v>7747</v>
      </c>
    </row>
    <row r="2079" spans="1:7" s="91" customFormat="1" x14ac:dyDescent="0.15">
      <c r="A2079" s="91">
        <v>7751</v>
      </c>
      <c r="B2079" s="92" t="s">
        <v>4916</v>
      </c>
      <c r="D2079" s="93" t="s">
        <v>4917</v>
      </c>
      <c r="F2079" s="92" t="s">
        <v>4916</v>
      </c>
      <c r="G2079" s="91">
        <v>7751</v>
      </c>
    </row>
    <row r="2080" spans="1:7" s="91" customFormat="1" x14ac:dyDescent="0.15">
      <c r="A2080" s="91">
        <v>7751</v>
      </c>
      <c r="B2080" s="92" t="s">
        <v>4918</v>
      </c>
      <c r="D2080" s="93" t="s">
        <v>4919</v>
      </c>
      <c r="F2080" s="92" t="s">
        <v>4918</v>
      </c>
      <c r="G2080" s="91">
        <v>7751</v>
      </c>
    </row>
    <row r="2081" spans="1:7" s="91" customFormat="1" x14ac:dyDescent="0.15">
      <c r="A2081" s="91">
        <v>7752</v>
      </c>
      <c r="B2081" s="92" t="s">
        <v>4920</v>
      </c>
      <c r="D2081" s="93" t="s">
        <v>4921</v>
      </c>
      <c r="F2081" s="92" t="s">
        <v>4920</v>
      </c>
      <c r="G2081" s="91">
        <v>7752</v>
      </c>
    </row>
    <row r="2082" spans="1:7" s="91" customFormat="1" x14ac:dyDescent="0.15">
      <c r="A2082" s="91">
        <v>7753</v>
      </c>
      <c r="B2082" s="92" t="s">
        <v>4922</v>
      </c>
      <c r="D2082" s="93" t="s">
        <v>4923</v>
      </c>
      <c r="F2082" s="92" t="s">
        <v>4922</v>
      </c>
      <c r="G2082" s="91">
        <v>7753</v>
      </c>
    </row>
    <row r="2083" spans="1:7" s="91" customFormat="1" x14ac:dyDescent="0.15">
      <c r="A2083" s="91">
        <v>7754</v>
      </c>
      <c r="B2083" s="92" t="s">
        <v>4924</v>
      </c>
      <c r="D2083" s="93" t="s">
        <v>4925</v>
      </c>
      <c r="F2083" s="92" t="s">
        <v>4924</v>
      </c>
      <c r="G2083" s="91">
        <v>7754</v>
      </c>
    </row>
    <row r="2084" spans="1:7" s="91" customFormat="1" x14ac:dyDescent="0.15">
      <c r="A2084" s="91">
        <v>7755</v>
      </c>
      <c r="B2084" s="92" t="s">
        <v>4926</v>
      </c>
      <c r="D2084" s="93" t="s">
        <v>4927</v>
      </c>
      <c r="F2084" s="92" t="s">
        <v>4926</v>
      </c>
      <c r="G2084" s="91">
        <v>7755</v>
      </c>
    </row>
    <row r="2085" spans="1:7" s="91" customFormat="1" x14ac:dyDescent="0.15">
      <c r="A2085" s="91">
        <v>7756</v>
      </c>
      <c r="B2085" s="92" t="s">
        <v>4928</v>
      </c>
      <c r="D2085" s="93" t="s">
        <v>4929</v>
      </c>
      <c r="F2085" s="92" t="s">
        <v>4928</v>
      </c>
      <c r="G2085" s="91">
        <v>7756</v>
      </c>
    </row>
    <row r="2086" spans="1:7" s="91" customFormat="1" x14ac:dyDescent="0.15">
      <c r="A2086" s="91">
        <v>7756</v>
      </c>
      <c r="B2086" s="92" t="s">
        <v>4930</v>
      </c>
      <c r="D2086" s="93" t="s">
        <v>4931</v>
      </c>
      <c r="F2086" s="92" t="s">
        <v>4930</v>
      </c>
      <c r="G2086" s="91">
        <v>7756</v>
      </c>
    </row>
    <row r="2087" spans="1:7" s="91" customFormat="1" x14ac:dyDescent="0.15">
      <c r="A2087" s="91">
        <v>7756</v>
      </c>
      <c r="B2087" s="92" t="s">
        <v>4932</v>
      </c>
      <c r="D2087" s="93" t="s">
        <v>4933</v>
      </c>
      <c r="F2087" s="92" t="s">
        <v>4932</v>
      </c>
      <c r="G2087" s="91">
        <v>7756</v>
      </c>
    </row>
    <row r="2088" spans="1:7" s="91" customFormat="1" x14ac:dyDescent="0.15">
      <c r="A2088" s="91">
        <v>7756</v>
      </c>
      <c r="B2088" s="92" t="s">
        <v>4934</v>
      </c>
      <c r="D2088" s="93" t="s">
        <v>4935</v>
      </c>
      <c r="F2088" s="92" t="s">
        <v>4934</v>
      </c>
      <c r="G2088" s="91">
        <v>7756</v>
      </c>
    </row>
    <row r="2089" spans="1:7" s="91" customFormat="1" x14ac:dyDescent="0.15">
      <c r="A2089" s="91">
        <v>7757</v>
      </c>
      <c r="B2089" s="92" t="s">
        <v>4936</v>
      </c>
      <c r="D2089" s="93" t="s">
        <v>4937</v>
      </c>
      <c r="F2089" s="92" t="s">
        <v>4936</v>
      </c>
      <c r="G2089" s="91">
        <v>7757</v>
      </c>
    </row>
    <row r="2090" spans="1:7" s="91" customFormat="1" x14ac:dyDescent="0.15">
      <c r="A2090" s="91">
        <v>7757</v>
      </c>
      <c r="B2090" s="92" t="s">
        <v>4938</v>
      </c>
      <c r="D2090" s="93" t="s">
        <v>4939</v>
      </c>
      <c r="F2090" s="92" t="s">
        <v>4938</v>
      </c>
      <c r="G2090" s="91">
        <v>7757</v>
      </c>
    </row>
    <row r="2091" spans="1:7" s="91" customFormat="1" x14ac:dyDescent="0.15">
      <c r="A2091" s="91">
        <v>7759</v>
      </c>
      <c r="B2091" s="92" t="s">
        <v>4940</v>
      </c>
      <c r="D2091" s="93" t="s">
        <v>4941</v>
      </c>
      <c r="F2091" s="92" t="s">
        <v>4940</v>
      </c>
      <c r="G2091" s="91">
        <v>7759</v>
      </c>
    </row>
    <row r="2092" spans="1:7" s="91" customFormat="1" x14ac:dyDescent="0.15">
      <c r="A2092" s="91">
        <v>7759</v>
      </c>
      <c r="B2092" s="92" t="s">
        <v>4942</v>
      </c>
      <c r="D2092" s="93" t="s">
        <v>4943</v>
      </c>
      <c r="F2092" s="92" t="s">
        <v>4942</v>
      </c>
      <c r="G2092" s="91">
        <v>7759</v>
      </c>
    </row>
    <row r="2093" spans="1:7" s="91" customFormat="1" x14ac:dyDescent="0.15">
      <c r="A2093" s="91">
        <v>7761</v>
      </c>
      <c r="B2093" s="92" t="s">
        <v>4944</v>
      </c>
      <c r="D2093" s="93" t="s">
        <v>4945</v>
      </c>
      <c r="F2093" s="92" t="s">
        <v>4944</v>
      </c>
      <c r="G2093" s="91">
        <v>7761</v>
      </c>
    </row>
    <row r="2094" spans="1:7" s="91" customFormat="1" x14ac:dyDescent="0.15">
      <c r="A2094" s="91">
        <v>7761</v>
      </c>
      <c r="B2094" s="92" t="s">
        <v>4946</v>
      </c>
      <c r="D2094" s="93" t="s">
        <v>4947</v>
      </c>
      <c r="F2094" s="92" t="s">
        <v>4946</v>
      </c>
      <c r="G2094" s="91">
        <v>7761</v>
      </c>
    </row>
    <row r="2095" spans="1:7" s="91" customFormat="1" x14ac:dyDescent="0.15">
      <c r="A2095" s="91">
        <v>7761</v>
      </c>
      <c r="B2095" s="92" t="s">
        <v>4948</v>
      </c>
      <c r="D2095" s="93" t="s">
        <v>4949</v>
      </c>
      <c r="F2095" s="92" t="s">
        <v>4948</v>
      </c>
      <c r="G2095" s="91">
        <v>7761</v>
      </c>
    </row>
    <row r="2096" spans="1:7" s="91" customFormat="1" x14ac:dyDescent="0.15">
      <c r="A2096" s="91">
        <v>7762</v>
      </c>
      <c r="B2096" s="92" t="s">
        <v>4950</v>
      </c>
      <c r="D2096" s="93" t="s">
        <v>4951</v>
      </c>
      <c r="F2096" s="92" t="s">
        <v>4950</v>
      </c>
      <c r="G2096" s="91">
        <v>7762</v>
      </c>
    </row>
    <row r="2097" spans="1:7" s="91" customFormat="1" x14ac:dyDescent="0.15">
      <c r="A2097" s="91">
        <v>7763</v>
      </c>
      <c r="B2097" s="92" t="s">
        <v>4952</v>
      </c>
      <c r="D2097" s="93" t="s">
        <v>4953</v>
      </c>
      <c r="F2097" s="92" t="s">
        <v>4952</v>
      </c>
      <c r="G2097" s="91">
        <v>7763</v>
      </c>
    </row>
    <row r="2098" spans="1:7" s="91" customFormat="1" x14ac:dyDescent="0.15">
      <c r="A2098" s="91">
        <v>7763</v>
      </c>
      <c r="B2098" s="92" t="s">
        <v>4954</v>
      </c>
      <c r="D2098" s="93" t="s">
        <v>4955</v>
      </c>
      <c r="F2098" s="92" t="s">
        <v>4954</v>
      </c>
      <c r="G2098" s="91">
        <v>7763</v>
      </c>
    </row>
    <row r="2099" spans="1:7" s="91" customFormat="1" x14ac:dyDescent="0.15">
      <c r="A2099" s="91">
        <v>7763</v>
      </c>
      <c r="B2099" s="92" t="s">
        <v>4956</v>
      </c>
      <c r="D2099" s="93" t="s">
        <v>4957</v>
      </c>
      <c r="F2099" s="92" t="s">
        <v>4956</v>
      </c>
      <c r="G2099" s="91">
        <v>7763</v>
      </c>
    </row>
    <row r="2100" spans="1:7" s="91" customFormat="1" x14ac:dyDescent="0.15">
      <c r="A2100" s="91">
        <v>7763</v>
      </c>
      <c r="B2100" s="92" t="s">
        <v>4958</v>
      </c>
      <c r="D2100" s="93" t="s">
        <v>4959</v>
      </c>
      <c r="F2100" s="92" t="s">
        <v>4958</v>
      </c>
      <c r="G2100" s="91">
        <v>7763</v>
      </c>
    </row>
    <row r="2101" spans="1:7" s="91" customFormat="1" x14ac:dyDescent="0.15">
      <c r="A2101" s="91">
        <v>7763</v>
      </c>
      <c r="B2101" s="92" t="s">
        <v>4960</v>
      </c>
      <c r="D2101" s="93" t="s">
        <v>4961</v>
      </c>
      <c r="F2101" s="92" t="s">
        <v>4960</v>
      </c>
      <c r="G2101" s="91">
        <v>7763</v>
      </c>
    </row>
    <row r="2102" spans="1:7" s="91" customFormat="1" x14ac:dyDescent="0.15">
      <c r="A2102" s="91">
        <v>7766</v>
      </c>
      <c r="B2102" s="92" t="s">
        <v>4962</v>
      </c>
      <c r="D2102" s="93" t="s">
        <v>4963</v>
      </c>
      <c r="F2102" s="92" t="s">
        <v>4962</v>
      </c>
      <c r="G2102" s="91">
        <v>7766</v>
      </c>
    </row>
    <row r="2103" spans="1:7" s="91" customFormat="1" x14ac:dyDescent="0.15">
      <c r="A2103" s="91">
        <v>7766</v>
      </c>
      <c r="B2103" s="92" t="s">
        <v>4964</v>
      </c>
      <c r="D2103" s="93" t="s">
        <v>4965</v>
      </c>
      <c r="F2103" s="92" t="s">
        <v>4964</v>
      </c>
      <c r="G2103" s="91">
        <v>7766</v>
      </c>
    </row>
    <row r="2104" spans="1:7" s="91" customFormat="1" x14ac:dyDescent="0.15">
      <c r="A2104" s="91">
        <v>7766</v>
      </c>
      <c r="B2104" s="92" t="s">
        <v>4966</v>
      </c>
      <c r="D2104" s="93" t="s">
        <v>4967</v>
      </c>
      <c r="F2104" s="92" t="s">
        <v>4966</v>
      </c>
      <c r="G2104" s="91">
        <v>7766</v>
      </c>
    </row>
    <row r="2105" spans="1:7" s="91" customFormat="1" x14ac:dyDescent="0.15">
      <c r="A2105" s="91">
        <v>7766</v>
      </c>
      <c r="B2105" s="92" t="s">
        <v>4968</v>
      </c>
      <c r="D2105" s="93" t="s">
        <v>4969</v>
      </c>
      <c r="F2105" s="92" t="s">
        <v>4968</v>
      </c>
      <c r="G2105" s="91">
        <v>7766</v>
      </c>
    </row>
    <row r="2106" spans="1:7" s="91" customFormat="1" x14ac:dyDescent="0.15">
      <c r="A2106" s="91">
        <v>7768</v>
      </c>
      <c r="B2106" s="92" t="s">
        <v>4970</v>
      </c>
      <c r="D2106" s="93" t="s">
        <v>4971</v>
      </c>
      <c r="F2106" s="92" t="s">
        <v>4970</v>
      </c>
      <c r="G2106" s="91">
        <v>7768</v>
      </c>
    </row>
    <row r="2107" spans="1:7" s="91" customFormat="1" x14ac:dyDescent="0.15">
      <c r="A2107" s="91">
        <v>7768</v>
      </c>
      <c r="B2107" s="92" t="s">
        <v>4972</v>
      </c>
      <c r="D2107" s="93" t="s">
        <v>4973</v>
      </c>
      <c r="F2107" s="92" t="s">
        <v>4972</v>
      </c>
      <c r="G2107" s="91">
        <v>7768</v>
      </c>
    </row>
    <row r="2108" spans="1:7" s="91" customFormat="1" x14ac:dyDescent="0.15">
      <c r="A2108" s="91">
        <v>7771</v>
      </c>
      <c r="B2108" s="92" t="s">
        <v>4974</v>
      </c>
      <c r="D2108" s="93" t="s">
        <v>4975</v>
      </c>
      <c r="F2108" s="92" t="s">
        <v>4974</v>
      </c>
      <c r="G2108" s="91">
        <v>7771</v>
      </c>
    </row>
    <row r="2109" spans="1:7" s="91" customFormat="1" x14ac:dyDescent="0.15">
      <c r="A2109" s="91">
        <v>7772</v>
      </c>
      <c r="B2109" s="92" t="s">
        <v>4976</v>
      </c>
      <c r="D2109" s="93" t="s">
        <v>4977</v>
      </c>
      <c r="F2109" s="92" t="s">
        <v>4976</v>
      </c>
      <c r="G2109" s="91">
        <v>7772</v>
      </c>
    </row>
    <row r="2110" spans="1:7" s="91" customFormat="1" x14ac:dyDescent="0.15">
      <c r="A2110" s="91">
        <v>7772</v>
      </c>
      <c r="B2110" s="92" t="s">
        <v>4978</v>
      </c>
      <c r="D2110" s="93" t="s">
        <v>4979</v>
      </c>
      <c r="F2110" s="92" t="s">
        <v>4978</v>
      </c>
      <c r="G2110" s="91">
        <v>7772</v>
      </c>
    </row>
    <row r="2111" spans="1:7" s="91" customFormat="1" x14ac:dyDescent="0.15">
      <c r="A2111" s="91">
        <v>7773</v>
      </c>
      <c r="B2111" s="92" t="s">
        <v>4980</v>
      </c>
      <c r="D2111" s="93" t="s">
        <v>4981</v>
      </c>
      <c r="F2111" s="92" t="s">
        <v>4980</v>
      </c>
      <c r="G2111" s="91">
        <v>7773</v>
      </c>
    </row>
    <row r="2112" spans="1:7" s="91" customFormat="1" x14ac:dyDescent="0.15">
      <c r="A2112" s="91">
        <v>7773</v>
      </c>
      <c r="B2112" s="92" t="s">
        <v>4982</v>
      </c>
      <c r="D2112" s="93" t="s">
        <v>4983</v>
      </c>
      <c r="F2112" s="92" t="s">
        <v>4982</v>
      </c>
      <c r="G2112" s="91">
        <v>7773</v>
      </c>
    </row>
    <row r="2113" spans="1:7" s="91" customFormat="1" x14ac:dyDescent="0.15">
      <c r="A2113" s="91">
        <v>7774</v>
      </c>
      <c r="B2113" s="92" t="s">
        <v>4984</v>
      </c>
      <c r="D2113" s="93" t="s">
        <v>4985</v>
      </c>
      <c r="F2113" s="92" t="s">
        <v>4984</v>
      </c>
      <c r="G2113" s="91">
        <v>7774</v>
      </c>
    </row>
    <row r="2114" spans="1:7" s="91" customFormat="1" x14ac:dyDescent="0.15">
      <c r="A2114" s="91">
        <v>7775</v>
      </c>
      <c r="B2114" s="92" t="s">
        <v>4986</v>
      </c>
      <c r="D2114" s="93" t="s">
        <v>4987</v>
      </c>
      <c r="F2114" s="92" t="s">
        <v>4986</v>
      </c>
      <c r="G2114" s="91">
        <v>7775</v>
      </c>
    </row>
    <row r="2115" spans="1:7" s="91" customFormat="1" x14ac:dyDescent="0.15">
      <c r="A2115" s="91">
        <v>7775</v>
      </c>
      <c r="B2115" s="92" t="s">
        <v>4988</v>
      </c>
      <c r="D2115" s="93" t="s">
        <v>4989</v>
      </c>
      <c r="F2115" s="92" t="s">
        <v>4988</v>
      </c>
      <c r="G2115" s="91">
        <v>7775</v>
      </c>
    </row>
    <row r="2116" spans="1:7" s="91" customFormat="1" x14ac:dyDescent="0.15">
      <c r="A2116" s="91">
        <v>7775</v>
      </c>
      <c r="B2116" s="92" t="s">
        <v>4990</v>
      </c>
      <c r="D2116" s="93" t="s">
        <v>4991</v>
      </c>
      <c r="F2116" s="92" t="s">
        <v>4990</v>
      </c>
      <c r="G2116" s="91">
        <v>7775</v>
      </c>
    </row>
    <row r="2117" spans="1:7" s="91" customFormat="1" x14ac:dyDescent="0.15">
      <c r="A2117" s="91">
        <v>7775</v>
      </c>
      <c r="B2117" s="92" t="s">
        <v>4992</v>
      </c>
      <c r="D2117" s="93" t="s">
        <v>4993</v>
      </c>
      <c r="F2117" s="92" t="s">
        <v>4992</v>
      </c>
      <c r="G2117" s="91">
        <v>7775</v>
      </c>
    </row>
    <row r="2118" spans="1:7" s="91" customFormat="1" x14ac:dyDescent="0.15">
      <c r="A2118" s="91">
        <v>7781</v>
      </c>
      <c r="B2118" s="92" t="s">
        <v>4994</v>
      </c>
      <c r="D2118" s="93" t="s">
        <v>4995</v>
      </c>
      <c r="F2118" s="92" t="s">
        <v>4994</v>
      </c>
      <c r="G2118" s="91">
        <v>7781</v>
      </c>
    </row>
    <row r="2119" spans="1:7" s="91" customFormat="1" x14ac:dyDescent="0.15">
      <c r="A2119" s="91">
        <v>7781</v>
      </c>
      <c r="B2119" s="92" t="s">
        <v>4996</v>
      </c>
      <c r="D2119" s="93" t="s">
        <v>4997</v>
      </c>
      <c r="F2119" s="92" t="s">
        <v>4996</v>
      </c>
      <c r="G2119" s="91">
        <v>7781</v>
      </c>
    </row>
    <row r="2120" spans="1:7" s="91" customFormat="1" x14ac:dyDescent="0.15">
      <c r="A2120" s="91">
        <v>7781</v>
      </c>
      <c r="B2120" s="92" t="s">
        <v>4998</v>
      </c>
      <c r="D2120" s="93" t="s">
        <v>4999</v>
      </c>
      <c r="F2120" s="92" t="s">
        <v>4998</v>
      </c>
      <c r="G2120" s="91">
        <v>7781</v>
      </c>
    </row>
    <row r="2121" spans="1:7" s="91" customFormat="1" x14ac:dyDescent="0.15">
      <c r="A2121" s="91">
        <v>7782</v>
      </c>
      <c r="B2121" s="92" t="s">
        <v>5000</v>
      </c>
      <c r="D2121" s="93" t="s">
        <v>5001</v>
      </c>
      <c r="F2121" s="92" t="s">
        <v>5000</v>
      </c>
      <c r="G2121" s="91">
        <v>7782</v>
      </c>
    </row>
    <row r="2122" spans="1:7" s="91" customFormat="1" x14ac:dyDescent="0.15">
      <c r="A2122" s="91">
        <v>7783</v>
      </c>
      <c r="B2122" s="92" t="s">
        <v>5002</v>
      </c>
      <c r="D2122" s="93" t="s">
        <v>5003</v>
      </c>
      <c r="F2122" s="92" t="s">
        <v>5002</v>
      </c>
      <c r="G2122" s="91">
        <v>7783</v>
      </c>
    </row>
    <row r="2123" spans="1:7" s="91" customFormat="1" x14ac:dyDescent="0.15">
      <c r="A2123" s="91">
        <v>7784</v>
      </c>
      <c r="B2123" s="92" t="s">
        <v>5004</v>
      </c>
      <c r="D2123" s="93" t="s">
        <v>5005</v>
      </c>
      <c r="F2123" s="92" t="s">
        <v>5004</v>
      </c>
      <c r="G2123" s="91">
        <v>7784</v>
      </c>
    </row>
    <row r="2124" spans="1:7" s="91" customFormat="1" x14ac:dyDescent="0.15">
      <c r="A2124" s="91">
        <v>7785</v>
      </c>
      <c r="B2124" s="92" t="s">
        <v>5006</v>
      </c>
      <c r="D2124" s="93" t="s">
        <v>5007</v>
      </c>
      <c r="F2124" s="92" t="s">
        <v>5006</v>
      </c>
      <c r="G2124" s="91">
        <v>7785</v>
      </c>
    </row>
    <row r="2125" spans="1:7" s="91" customFormat="1" x14ac:dyDescent="0.15">
      <c r="A2125" s="91">
        <v>7800</v>
      </c>
      <c r="B2125" s="92" t="s">
        <v>5008</v>
      </c>
      <c r="D2125" s="93" t="s">
        <v>5009</v>
      </c>
      <c r="F2125" s="92" t="s">
        <v>5008</v>
      </c>
      <c r="G2125" s="91">
        <v>7800</v>
      </c>
    </row>
    <row r="2126" spans="1:7" s="91" customFormat="1" x14ac:dyDescent="0.15">
      <c r="A2126" s="91">
        <v>7800</v>
      </c>
      <c r="B2126" s="92" t="s">
        <v>5010</v>
      </c>
      <c r="D2126" s="93" t="s">
        <v>5011</v>
      </c>
      <c r="F2126" s="92" t="s">
        <v>5010</v>
      </c>
      <c r="G2126" s="91">
        <v>7800</v>
      </c>
    </row>
    <row r="2127" spans="1:7" s="91" customFormat="1" x14ac:dyDescent="0.15">
      <c r="A2127" s="91">
        <v>7800</v>
      </c>
      <c r="B2127" s="92" t="s">
        <v>5012</v>
      </c>
      <c r="D2127" s="93" t="s">
        <v>5013</v>
      </c>
      <c r="F2127" s="92" t="s">
        <v>5012</v>
      </c>
      <c r="G2127" s="91">
        <v>7800</v>
      </c>
    </row>
    <row r="2128" spans="1:7" s="91" customFormat="1" x14ac:dyDescent="0.15">
      <c r="A2128" s="91">
        <v>7811</v>
      </c>
      <c r="B2128" s="92" t="s">
        <v>5014</v>
      </c>
      <c r="D2128" s="93" t="s">
        <v>5015</v>
      </c>
      <c r="F2128" s="92" t="s">
        <v>5014</v>
      </c>
      <c r="G2128" s="91">
        <v>7811</v>
      </c>
    </row>
    <row r="2129" spans="1:7" s="91" customFormat="1" x14ac:dyDescent="0.15">
      <c r="A2129" s="91">
        <v>7811</v>
      </c>
      <c r="B2129" s="92" t="s">
        <v>5016</v>
      </c>
      <c r="D2129" s="93" t="s">
        <v>5017</v>
      </c>
      <c r="F2129" s="92" t="s">
        <v>5016</v>
      </c>
      <c r="G2129" s="91">
        <v>7811</v>
      </c>
    </row>
    <row r="2130" spans="1:7" s="91" customFormat="1" x14ac:dyDescent="0.15">
      <c r="A2130" s="91">
        <v>7811</v>
      </c>
      <c r="B2130" s="92" t="s">
        <v>5018</v>
      </c>
      <c r="D2130" s="93" t="s">
        <v>5019</v>
      </c>
      <c r="F2130" s="92" t="s">
        <v>5018</v>
      </c>
      <c r="G2130" s="91">
        <v>7811</v>
      </c>
    </row>
    <row r="2131" spans="1:7" s="91" customFormat="1" x14ac:dyDescent="0.15">
      <c r="A2131" s="91">
        <v>7811</v>
      </c>
      <c r="B2131" s="92" t="s">
        <v>5020</v>
      </c>
      <c r="D2131" s="93" t="s">
        <v>5021</v>
      </c>
      <c r="F2131" s="92" t="s">
        <v>5020</v>
      </c>
      <c r="G2131" s="91">
        <v>7811</v>
      </c>
    </row>
    <row r="2132" spans="1:7" s="91" customFormat="1" x14ac:dyDescent="0.15">
      <c r="A2132" s="91">
        <v>7811</v>
      </c>
      <c r="B2132" s="92" t="s">
        <v>5022</v>
      </c>
      <c r="D2132" s="93" t="s">
        <v>5023</v>
      </c>
      <c r="F2132" s="92" t="s">
        <v>5022</v>
      </c>
      <c r="G2132" s="91">
        <v>7811</v>
      </c>
    </row>
    <row r="2133" spans="1:7" s="91" customFormat="1" x14ac:dyDescent="0.15">
      <c r="A2133" s="91">
        <v>7811</v>
      </c>
      <c r="B2133" s="92" t="s">
        <v>5024</v>
      </c>
      <c r="D2133" s="93" t="s">
        <v>5025</v>
      </c>
      <c r="F2133" s="92" t="s">
        <v>5024</v>
      </c>
      <c r="G2133" s="91">
        <v>7811</v>
      </c>
    </row>
    <row r="2134" spans="1:7" s="91" customFormat="1" x14ac:dyDescent="0.15">
      <c r="A2134" s="91">
        <v>7812</v>
      </c>
      <c r="B2134" s="92" t="s">
        <v>5026</v>
      </c>
      <c r="D2134" s="93" t="s">
        <v>5027</v>
      </c>
      <c r="F2134" s="92" t="s">
        <v>5026</v>
      </c>
      <c r="G2134" s="91">
        <v>7812</v>
      </c>
    </row>
    <row r="2135" spans="1:7" s="91" customFormat="1" x14ac:dyDescent="0.15">
      <c r="A2135" s="91">
        <v>7813</v>
      </c>
      <c r="B2135" s="92" t="s">
        <v>5028</v>
      </c>
      <c r="D2135" s="93" t="s">
        <v>5029</v>
      </c>
      <c r="F2135" s="92" t="s">
        <v>5028</v>
      </c>
      <c r="G2135" s="91">
        <v>7813</v>
      </c>
    </row>
    <row r="2136" spans="1:7" s="91" customFormat="1" x14ac:dyDescent="0.15">
      <c r="A2136" s="91">
        <v>7814</v>
      </c>
      <c r="B2136" s="92" t="s">
        <v>5030</v>
      </c>
      <c r="D2136" s="93" t="s">
        <v>5031</v>
      </c>
      <c r="F2136" s="92" t="s">
        <v>5030</v>
      </c>
      <c r="G2136" s="91">
        <v>7814</v>
      </c>
    </row>
    <row r="2137" spans="1:7" s="91" customFormat="1" x14ac:dyDescent="0.15">
      <c r="A2137" s="91">
        <v>7814</v>
      </c>
      <c r="B2137" s="92" t="s">
        <v>5032</v>
      </c>
      <c r="D2137" s="93" t="s">
        <v>5033</v>
      </c>
      <c r="F2137" s="92" t="s">
        <v>5032</v>
      </c>
      <c r="G2137" s="91">
        <v>7814</v>
      </c>
    </row>
    <row r="2138" spans="1:7" s="91" customFormat="1" x14ac:dyDescent="0.15">
      <c r="A2138" s="91">
        <v>7814</v>
      </c>
      <c r="B2138" s="92" t="s">
        <v>5034</v>
      </c>
      <c r="D2138" s="93" t="s">
        <v>5035</v>
      </c>
      <c r="F2138" s="92" t="s">
        <v>5034</v>
      </c>
      <c r="G2138" s="91">
        <v>7814</v>
      </c>
    </row>
    <row r="2139" spans="1:7" s="91" customFormat="1" x14ac:dyDescent="0.15">
      <c r="A2139" s="91">
        <v>7814</v>
      </c>
      <c r="B2139" s="92" t="s">
        <v>5036</v>
      </c>
      <c r="D2139" s="93" t="s">
        <v>5037</v>
      </c>
      <c r="F2139" s="92" t="s">
        <v>5036</v>
      </c>
      <c r="G2139" s="91">
        <v>7814</v>
      </c>
    </row>
    <row r="2140" spans="1:7" s="91" customFormat="1" x14ac:dyDescent="0.15">
      <c r="A2140" s="91">
        <v>7815</v>
      </c>
      <c r="B2140" s="92" t="s">
        <v>5038</v>
      </c>
      <c r="D2140" s="93" t="s">
        <v>5039</v>
      </c>
      <c r="F2140" s="92" t="s">
        <v>5038</v>
      </c>
      <c r="G2140" s="91">
        <v>7815</v>
      </c>
    </row>
    <row r="2141" spans="1:7" s="91" customFormat="1" x14ac:dyDescent="0.15">
      <c r="A2141" s="91">
        <v>7817</v>
      </c>
      <c r="B2141" s="92" t="s">
        <v>5040</v>
      </c>
      <c r="D2141" s="93" t="s">
        <v>5041</v>
      </c>
      <c r="F2141" s="92" t="s">
        <v>5040</v>
      </c>
      <c r="G2141" s="91">
        <v>7817</v>
      </c>
    </row>
    <row r="2142" spans="1:7" s="91" customFormat="1" x14ac:dyDescent="0.15">
      <c r="A2142" s="91">
        <v>7817</v>
      </c>
      <c r="B2142" s="92" t="s">
        <v>5042</v>
      </c>
      <c r="D2142" s="93" t="s">
        <v>5043</v>
      </c>
      <c r="F2142" s="92" t="s">
        <v>5042</v>
      </c>
      <c r="G2142" s="91">
        <v>7817</v>
      </c>
    </row>
    <row r="2143" spans="1:7" s="91" customFormat="1" x14ac:dyDescent="0.15">
      <c r="A2143" s="91">
        <v>7817</v>
      </c>
      <c r="B2143" s="92" t="s">
        <v>5044</v>
      </c>
      <c r="D2143" s="93" t="s">
        <v>5045</v>
      </c>
      <c r="F2143" s="92" t="s">
        <v>5044</v>
      </c>
      <c r="G2143" s="91">
        <v>7817</v>
      </c>
    </row>
    <row r="2144" spans="1:7" s="91" customFormat="1" x14ac:dyDescent="0.15">
      <c r="A2144" s="91">
        <v>7822</v>
      </c>
      <c r="B2144" s="92" t="s">
        <v>5046</v>
      </c>
      <c r="D2144" s="93" t="s">
        <v>5047</v>
      </c>
      <c r="F2144" s="92" t="s">
        <v>5046</v>
      </c>
      <c r="G2144" s="91">
        <v>7822</v>
      </c>
    </row>
    <row r="2145" spans="1:7" s="91" customFormat="1" x14ac:dyDescent="0.15">
      <c r="A2145" s="91">
        <v>7823</v>
      </c>
      <c r="B2145" s="92" t="s">
        <v>5048</v>
      </c>
      <c r="D2145" s="93" t="s">
        <v>5049</v>
      </c>
      <c r="F2145" s="92" t="s">
        <v>5048</v>
      </c>
      <c r="G2145" s="91">
        <v>7823</v>
      </c>
    </row>
    <row r="2146" spans="1:7" s="91" customFormat="1" x14ac:dyDescent="0.15">
      <c r="A2146" s="91">
        <v>7823</v>
      </c>
      <c r="B2146" s="92" t="s">
        <v>5050</v>
      </c>
      <c r="D2146" s="93" t="s">
        <v>5051</v>
      </c>
      <c r="F2146" s="92" t="s">
        <v>5050</v>
      </c>
      <c r="G2146" s="91">
        <v>7823</v>
      </c>
    </row>
    <row r="2147" spans="1:7" s="91" customFormat="1" x14ac:dyDescent="0.15">
      <c r="A2147" s="91">
        <v>7824</v>
      </c>
      <c r="B2147" s="92" t="s">
        <v>5052</v>
      </c>
      <c r="D2147" s="93" t="s">
        <v>5053</v>
      </c>
      <c r="F2147" s="92" t="s">
        <v>5052</v>
      </c>
      <c r="G2147" s="91">
        <v>7824</v>
      </c>
    </row>
    <row r="2148" spans="1:7" s="91" customFormat="1" x14ac:dyDescent="0.15">
      <c r="A2148" s="91">
        <v>7824</v>
      </c>
      <c r="B2148" s="92" t="s">
        <v>5054</v>
      </c>
      <c r="D2148" s="93" t="s">
        <v>5055</v>
      </c>
      <c r="F2148" s="92" t="s">
        <v>5054</v>
      </c>
      <c r="G2148" s="91">
        <v>7824</v>
      </c>
    </row>
    <row r="2149" spans="1:7" s="91" customFormat="1" x14ac:dyDescent="0.15">
      <c r="A2149" s="91">
        <v>7826</v>
      </c>
      <c r="B2149" s="92" t="s">
        <v>5056</v>
      </c>
      <c r="D2149" s="93" t="s">
        <v>5057</v>
      </c>
      <c r="F2149" s="92" t="s">
        <v>5056</v>
      </c>
      <c r="G2149" s="91">
        <v>7826</v>
      </c>
    </row>
    <row r="2150" spans="1:7" s="91" customFormat="1" x14ac:dyDescent="0.15">
      <c r="A2150" s="91">
        <v>7827</v>
      </c>
      <c r="B2150" s="92" t="s">
        <v>5058</v>
      </c>
      <c r="D2150" s="93" t="s">
        <v>5059</v>
      </c>
      <c r="F2150" s="92" t="s">
        <v>5058</v>
      </c>
      <c r="G2150" s="91">
        <v>7827</v>
      </c>
    </row>
    <row r="2151" spans="1:7" s="91" customFormat="1" x14ac:dyDescent="0.15">
      <c r="A2151" s="91">
        <v>7827</v>
      </c>
      <c r="B2151" s="92" t="s">
        <v>5060</v>
      </c>
      <c r="D2151" s="93" t="s">
        <v>5061</v>
      </c>
      <c r="F2151" s="92" t="s">
        <v>5060</v>
      </c>
      <c r="G2151" s="91">
        <v>7827</v>
      </c>
    </row>
    <row r="2152" spans="1:7" s="91" customFormat="1" x14ac:dyDescent="0.15">
      <c r="A2152" s="91">
        <v>7831</v>
      </c>
      <c r="B2152" s="92" t="s">
        <v>5062</v>
      </c>
      <c r="D2152" s="93" t="s">
        <v>5063</v>
      </c>
      <c r="F2152" s="92" t="s">
        <v>5062</v>
      </c>
      <c r="G2152" s="91">
        <v>7831</v>
      </c>
    </row>
    <row r="2153" spans="1:7" s="91" customFormat="1" x14ac:dyDescent="0.15">
      <c r="A2153" s="91">
        <v>7833</v>
      </c>
      <c r="B2153" s="92" t="s">
        <v>5064</v>
      </c>
      <c r="D2153" s="93" t="s">
        <v>5065</v>
      </c>
      <c r="F2153" s="92" t="s">
        <v>5064</v>
      </c>
      <c r="G2153" s="91">
        <v>7833</v>
      </c>
    </row>
    <row r="2154" spans="1:7" s="91" customFormat="1" x14ac:dyDescent="0.15">
      <c r="A2154" s="91">
        <v>7833</v>
      </c>
      <c r="B2154" s="92" t="s">
        <v>5066</v>
      </c>
      <c r="D2154" s="93" t="s">
        <v>5067</v>
      </c>
      <c r="F2154" s="92" t="s">
        <v>5066</v>
      </c>
      <c r="G2154" s="91">
        <v>7833</v>
      </c>
    </row>
    <row r="2155" spans="1:7" s="91" customFormat="1" x14ac:dyDescent="0.15">
      <c r="A2155" s="91">
        <v>7833</v>
      </c>
      <c r="B2155" s="92" t="s">
        <v>5068</v>
      </c>
      <c r="D2155" s="93" t="s">
        <v>5069</v>
      </c>
      <c r="F2155" s="92" t="s">
        <v>5068</v>
      </c>
      <c r="G2155" s="91">
        <v>7833</v>
      </c>
    </row>
    <row r="2156" spans="1:7" s="91" customFormat="1" x14ac:dyDescent="0.15">
      <c r="A2156" s="91">
        <v>7834</v>
      </c>
      <c r="B2156" s="92" t="s">
        <v>5070</v>
      </c>
      <c r="D2156" s="93" t="s">
        <v>5071</v>
      </c>
      <c r="F2156" s="92" t="s">
        <v>5070</v>
      </c>
      <c r="G2156" s="91">
        <v>7834</v>
      </c>
    </row>
    <row r="2157" spans="1:7" s="91" customFormat="1" x14ac:dyDescent="0.15">
      <c r="A2157" s="91">
        <v>7834</v>
      </c>
      <c r="B2157" s="92" t="s">
        <v>5072</v>
      </c>
      <c r="D2157" s="93" t="s">
        <v>5073</v>
      </c>
      <c r="F2157" s="92" t="s">
        <v>5072</v>
      </c>
      <c r="G2157" s="91">
        <v>7834</v>
      </c>
    </row>
    <row r="2158" spans="1:7" s="91" customFormat="1" x14ac:dyDescent="0.15">
      <c r="A2158" s="91">
        <v>7834</v>
      </c>
      <c r="B2158" s="92" t="s">
        <v>5074</v>
      </c>
      <c r="D2158" s="93" t="s">
        <v>5075</v>
      </c>
      <c r="F2158" s="92" t="s">
        <v>5074</v>
      </c>
      <c r="G2158" s="91">
        <v>7834</v>
      </c>
    </row>
    <row r="2159" spans="1:7" s="91" customFormat="1" x14ac:dyDescent="0.15">
      <c r="A2159" s="91">
        <v>7836</v>
      </c>
      <c r="B2159" s="92" t="s">
        <v>5076</v>
      </c>
      <c r="D2159" s="93" t="s">
        <v>5077</v>
      </c>
      <c r="F2159" s="92" t="s">
        <v>5076</v>
      </c>
      <c r="G2159" s="91">
        <v>7836</v>
      </c>
    </row>
    <row r="2160" spans="1:7" s="91" customFormat="1" x14ac:dyDescent="0.15">
      <c r="A2160" s="91">
        <v>7836</v>
      </c>
      <c r="B2160" s="92" t="s">
        <v>5078</v>
      </c>
      <c r="D2160" s="93" t="s">
        <v>5079</v>
      </c>
      <c r="F2160" s="92" t="s">
        <v>5078</v>
      </c>
      <c r="G2160" s="91">
        <v>7836</v>
      </c>
    </row>
    <row r="2161" spans="1:7" s="91" customFormat="1" x14ac:dyDescent="0.15">
      <c r="A2161" s="91">
        <v>7837</v>
      </c>
      <c r="B2161" s="92" t="s">
        <v>5080</v>
      </c>
      <c r="D2161" s="93" t="s">
        <v>5081</v>
      </c>
      <c r="F2161" s="92" t="s">
        <v>5080</v>
      </c>
      <c r="G2161" s="91">
        <v>7837</v>
      </c>
    </row>
    <row r="2162" spans="1:7" s="91" customFormat="1" x14ac:dyDescent="0.15">
      <c r="A2162" s="91">
        <v>7838</v>
      </c>
      <c r="B2162" s="92" t="s">
        <v>5082</v>
      </c>
      <c r="D2162" s="93" t="s">
        <v>5083</v>
      </c>
      <c r="F2162" s="92" t="s">
        <v>5082</v>
      </c>
      <c r="G2162" s="91">
        <v>7838</v>
      </c>
    </row>
    <row r="2163" spans="1:7" s="91" customFormat="1" x14ac:dyDescent="0.15">
      <c r="A2163" s="91">
        <v>7838</v>
      </c>
      <c r="B2163" s="92" t="s">
        <v>5084</v>
      </c>
      <c r="D2163" s="93" t="s">
        <v>5085</v>
      </c>
      <c r="F2163" s="92" t="s">
        <v>5084</v>
      </c>
      <c r="G2163" s="91">
        <v>7838</v>
      </c>
    </row>
    <row r="2164" spans="1:7" s="91" customFormat="1" x14ac:dyDescent="0.15">
      <c r="A2164" s="91">
        <v>7838</v>
      </c>
      <c r="B2164" s="92" t="s">
        <v>5086</v>
      </c>
      <c r="D2164" s="93" t="s">
        <v>5087</v>
      </c>
      <c r="F2164" s="92" t="s">
        <v>5086</v>
      </c>
      <c r="G2164" s="91">
        <v>7838</v>
      </c>
    </row>
    <row r="2165" spans="1:7" s="91" customFormat="1" x14ac:dyDescent="0.15">
      <c r="A2165" s="91">
        <v>7838</v>
      </c>
      <c r="B2165" s="92" t="s">
        <v>5088</v>
      </c>
      <c r="D2165" s="93" t="s">
        <v>5089</v>
      </c>
      <c r="F2165" s="92" t="s">
        <v>5088</v>
      </c>
      <c r="G2165" s="91">
        <v>7838</v>
      </c>
    </row>
    <row r="2166" spans="1:7" s="91" customFormat="1" x14ac:dyDescent="0.15">
      <c r="A2166" s="91">
        <v>7838</v>
      </c>
      <c r="B2166" s="92" t="s">
        <v>5090</v>
      </c>
      <c r="D2166" s="93" t="s">
        <v>5091</v>
      </c>
      <c r="F2166" s="92" t="s">
        <v>5090</v>
      </c>
      <c r="G2166" s="91">
        <v>7838</v>
      </c>
    </row>
    <row r="2167" spans="1:7" s="91" customFormat="1" x14ac:dyDescent="0.15">
      <c r="A2167" s="91">
        <v>7838</v>
      </c>
      <c r="B2167" s="92" t="s">
        <v>5092</v>
      </c>
      <c r="D2167" s="93" t="s">
        <v>5093</v>
      </c>
      <c r="F2167" s="92" t="s">
        <v>5092</v>
      </c>
      <c r="G2167" s="91">
        <v>7838</v>
      </c>
    </row>
    <row r="2168" spans="1:7" s="91" customFormat="1" x14ac:dyDescent="0.15">
      <c r="A2168" s="91">
        <v>7838</v>
      </c>
      <c r="B2168" s="92" t="s">
        <v>5094</v>
      </c>
      <c r="D2168" s="93" t="s">
        <v>5095</v>
      </c>
      <c r="F2168" s="92" t="s">
        <v>5094</v>
      </c>
      <c r="G2168" s="91">
        <v>7838</v>
      </c>
    </row>
    <row r="2169" spans="1:7" s="91" customFormat="1" x14ac:dyDescent="0.15">
      <c r="A2169" s="91">
        <v>7838</v>
      </c>
      <c r="B2169" s="92" t="s">
        <v>5096</v>
      </c>
      <c r="D2169" s="93" t="s">
        <v>5097</v>
      </c>
      <c r="F2169" s="92" t="s">
        <v>5096</v>
      </c>
      <c r="G2169" s="91">
        <v>7838</v>
      </c>
    </row>
    <row r="2170" spans="1:7" s="91" customFormat="1" x14ac:dyDescent="0.15">
      <c r="A2170" s="91">
        <v>7839</v>
      </c>
      <c r="B2170" s="92" t="s">
        <v>5098</v>
      </c>
      <c r="D2170" s="93" t="s">
        <v>5099</v>
      </c>
      <c r="F2170" s="92" t="s">
        <v>5098</v>
      </c>
      <c r="G2170" s="91">
        <v>7839</v>
      </c>
    </row>
    <row r="2171" spans="1:7" s="91" customFormat="1" x14ac:dyDescent="0.15">
      <c r="A2171" s="91">
        <v>7839</v>
      </c>
      <c r="B2171" s="92" t="s">
        <v>5100</v>
      </c>
      <c r="D2171" s="93" t="s">
        <v>5101</v>
      </c>
      <c r="F2171" s="92" t="s">
        <v>5100</v>
      </c>
      <c r="G2171" s="91">
        <v>7839</v>
      </c>
    </row>
    <row r="2172" spans="1:7" s="91" customFormat="1" x14ac:dyDescent="0.15">
      <c r="A2172" s="91">
        <v>7841</v>
      </c>
      <c r="B2172" s="92" t="s">
        <v>5102</v>
      </c>
      <c r="D2172" s="93" t="s">
        <v>5103</v>
      </c>
      <c r="F2172" s="92" t="s">
        <v>5102</v>
      </c>
      <c r="G2172" s="91">
        <v>7841</v>
      </c>
    </row>
    <row r="2173" spans="1:7" s="91" customFormat="1" x14ac:dyDescent="0.15">
      <c r="A2173" s="91">
        <v>7841</v>
      </c>
      <c r="B2173" s="92" t="s">
        <v>5104</v>
      </c>
      <c r="D2173" s="93" t="s">
        <v>5105</v>
      </c>
      <c r="F2173" s="92" t="s">
        <v>5104</v>
      </c>
      <c r="G2173" s="91">
        <v>7841</v>
      </c>
    </row>
    <row r="2174" spans="1:7" s="91" customFormat="1" x14ac:dyDescent="0.15">
      <c r="A2174" s="91">
        <v>7841</v>
      </c>
      <c r="B2174" s="92" t="s">
        <v>5106</v>
      </c>
      <c r="D2174" s="93" t="s">
        <v>5107</v>
      </c>
      <c r="F2174" s="92" t="s">
        <v>5106</v>
      </c>
      <c r="G2174" s="91">
        <v>7841</v>
      </c>
    </row>
    <row r="2175" spans="1:7" s="91" customFormat="1" x14ac:dyDescent="0.15">
      <c r="A2175" s="91">
        <v>7841</v>
      </c>
      <c r="B2175" s="92" t="s">
        <v>5108</v>
      </c>
      <c r="D2175" s="93" t="s">
        <v>5109</v>
      </c>
      <c r="F2175" s="92" t="s">
        <v>5108</v>
      </c>
      <c r="G2175" s="91">
        <v>7841</v>
      </c>
    </row>
    <row r="2176" spans="1:7" s="91" customFormat="1" x14ac:dyDescent="0.15">
      <c r="A2176" s="91">
        <v>7841</v>
      </c>
      <c r="B2176" s="92" t="s">
        <v>5110</v>
      </c>
      <c r="D2176" s="93" t="s">
        <v>5111</v>
      </c>
      <c r="F2176" s="92" t="s">
        <v>5110</v>
      </c>
      <c r="G2176" s="91">
        <v>7841</v>
      </c>
    </row>
    <row r="2177" spans="1:7" s="91" customFormat="1" x14ac:dyDescent="0.15">
      <c r="A2177" s="91">
        <v>7843</v>
      </c>
      <c r="B2177" s="92" t="s">
        <v>5112</v>
      </c>
      <c r="D2177" s="93" t="s">
        <v>5113</v>
      </c>
      <c r="F2177" s="92" t="s">
        <v>5112</v>
      </c>
      <c r="G2177" s="91">
        <v>7843</v>
      </c>
    </row>
    <row r="2178" spans="1:7" s="91" customFormat="1" x14ac:dyDescent="0.15">
      <c r="A2178" s="91">
        <v>7843</v>
      </c>
      <c r="B2178" s="92" t="s">
        <v>5114</v>
      </c>
      <c r="D2178" s="93" t="s">
        <v>5115</v>
      </c>
      <c r="F2178" s="92" t="s">
        <v>5114</v>
      </c>
      <c r="G2178" s="91">
        <v>7843</v>
      </c>
    </row>
    <row r="2179" spans="1:7" s="91" customFormat="1" x14ac:dyDescent="0.15">
      <c r="A2179" s="91">
        <v>7843</v>
      </c>
      <c r="B2179" s="92" t="s">
        <v>5116</v>
      </c>
      <c r="D2179" s="93" t="s">
        <v>5117</v>
      </c>
      <c r="F2179" s="92" t="s">
        <v>5116</v>
      </c>
      <c r="G2179" s="91">
        <v>7843</v>
      </c>
    </row>
    <row r="2180" spans="1:7" s="91" customFormat="1" x14ac:dyDescent="0.15">
      <c r="A2180" s="91">
        <v>7843</v>
      </c>
      <c r="B2180" s="92" t="s">
        <v>5118</v>
      </c>
      <c r="D2180" s="93" t="s">
        <v>5119</v>
      </c>
      <c r="F2180" s="92" t="s">
        <v>5118</v>
      </c>
      <c r="G2180" s="91">
        <v>7843</v>
      </c>
    </row>
    <row r="2181" spans="1:7" s="91" customFormat="1" x14ac:dyDescent="0.15">
      <c r="A2181" s="91">
        <v>7843</v>
      </c>
      <c r="B2181" s="92" t="s">
        <v>5120</v>
      </c>
      <c r="D2181" s="93" t="s">
        <v>5121</v>
      </c>
      <c r="F2181" s="92" t="s">
        <v>5120</v>
      </c>
      <c r="G2181" s="91">
        <v>7843</v>
      </c>
    </row>
    <row r="2182" spans="1:7" s="91" customFormat="1" x14ac:dyDescent="0.15">
      <c r="A2182" s="91">
        <v>7846</v>
      </c>
      <c r="B2182" s="92" t="s">
        <v>5122</v>
      </c>
      <c r="D2182" s="93" t="s">
        <v>5123</v>
      </c>
      <c r="F2182" s="92" t="s">
        <v>5122</v>
      </c>
      <c r="G2182" s="91">
        <v>7846</v>
      </c>
    </row>
    <row r="2183" spans="1:7" s="91" customFormat="1" x14ac:dyDescent="0.15">
      <c r="A2183" s="91">
        <v>7847</v>
      </c>
      <c r="B2183" s="92" t="s">
        <v>5124</v>
      </c>
      <c r="D2183" s="93" t="s">
        <v>5125</v>
      </c>
      <c r="F2183" s="92" t="s">
        <v>5124</v>
      </c>
      <c r="G2183" s="91">
        <v>7847</v>
      </c>
    </row>
    <row r="2184" spans="1:7" s="91" customFormat="1" x14ac:dyDescent="0.15">
      <c r="A2184" s="91">
        <v>7847</v>
      </c>
      <c r="B2184" s="92" t="s">
        <v>5126</v>
      </c>
      <c r="D2184" s="93" t="s">
        <v>5127</v>
      </c>
      <c r="F2184" s="92" t="s">
        <v>5126</v>
      </c>
      <c r="G2184" s="91">
        <v>7847</v>
      </c>
    </row>
    <row r="2185" spans="1:7" s="91" customFormat="1" x14ac:dyDescent="0.15">
      <c r="A2185" s="91">
        <v>7847</v>
      </c>
      <c r="B2185" s="92" t="s">
        <v>5128</v>
      </c>
      <c r="D2185" s="93" t="s">
        <v>5129</v>
      </c>
      <c r="F2185" s="92" t="s">
        <v>5128</v>
      </c>
      <c r="G2185" s="91">
        <v>7847</v>
      </c>
    </row>
    <row r="2186" spans="1:7" s="91" customFormat="1" x14ac:dyDescent="0.15">
      <c r="A2186" s="91">
        <v>7849</v>
      </c>
      <c r="B2186" s="92" t="s">
        <v>5130</v>
      </c>
      <c r="D2186" s="93" t="s">
        <v>5131</v>
      </c>
      <c r="F2186" s="92" t="s">
        <v>5130</v>
      </c>
      <c r="G2186" s="91">
        <v>7849</v>
      </c>
    </row>
    <row r="2187" spans="1:7" s="91" customFormat="1" x14ac:dyDescent="0.15">
      <c r="A2187" s="91">
        <v>7850</v>
      </c>
      <c r="B2187" s="92" t="s">
        <v>5132</v>
      </c>
      <c r="D2187" s="93" t="s">
        <v>5133</v>
      </c>
      <c r="F2187" s="92" t="s">
        <v>5132</v>
      </c>
      <c r="G2187" s="91">
        <v>7850</v>
      </c>
    </row>
    <row r="2188" spans="1:7" s="91" customFormat="1" x14ac:dyDescent="0.15">
      <c r="A2188" s="91">
        <v>7851</v>
      </c>
      <c r="B2188" s="92" t="s">
        <v>5134</v>
      </c>
      <c r="D2188" s="93" t="s">
        <v>5135</v>
      </c>
      <c r="F2188" s="92" t="s">
        <v>5134</v>
      </c>
      <c r="G2188" s="91">
        <v>7851</v>
      </c>
    </row>
    <row r="2189" spans="1:7" s="91" customFormat="1" x14ac:dyDescent="0.15">
      <c r="A2189" s="91">
        <v>7853</v>
      </c>
      <c r="B2189" s="92" t="s">
        <v>5136</v>
      </c>
      <c r="D2189" s="93" t="s">
        <v>5137</v>
      </c>
      <c r="F2189" s="92" t="s">
        <v>5136</v>
      </c>
      <c r="G2189" s="91">
        <v>7853</v>
      </c>
    </row>
    <row r="2190" spans="1:7" s="91" customFormat="1" x14ac:dyDescent="0.15">
      <c r="A2190" s="91">
        <v>7854</v>
      </c>
      <c r="B2190" s="92" t="s">
        <v>5138</v>
      </c>
      <c r="D2190" s="93" t="s">
        <v>5139</v>
      </c>
      <c r="F2190" s="92" t="s">
        <v>5138</v>
      </c>
      <c r="G2190" s="91">
        <v>7854</v>
      </c>
    </row>
    <row r="2191" spans="1:7" s="91" customFormat="1" x14ac:dyDescent="0.15">
      <c r="A2191" s="91">
        <v>7900</v>
      </c>
      <c r="B2191" s="92" t="s">
        <v>5140</v>
      </c>
      <c r="D2191" s="93" t="s">
        <v>5141</v>
      </c>
      <c r="F2191" s="92" t="s">
        <v>5140</v>
      </c>
      <c r="G2191" s="91">
        <v>7900</v>
      </c>
    </row>
    <row r="2192" spans="1:7" s="91" customFormat="1" x14ac:dyDescent="0.15">
      <c r="A2192" s="91">
        <v>7900</v>
      </c>
      <c r="B2192" s="92" t="s">
        <v>5142</v>
      </c>
      <c r="D2192" s="93" t="s">
        <v>5143</v>
      </c>
      <c r="F2192" s="92" t="s">
        <v>5142</v>
      </c>
      <c r="G2192" s="91">
        <v>7900</v>
      </c>
    </row>
    <row r="2193" spans="1:7" s="91" customFormat="1" x14ac:dyDescent="0.15">
      <c r="A2193" s="91">
        <v>7900</v>
      </c>
      <c r="B2193" s="92" t="s">
        <v>5144</v>
      </c>
      <c r="D2193" s="93" t="s">
        <v>5145</v>
      </c>
      <c r="F2193" s="92" t="s">
        <v>5144</v>
      </c>
      <c r="G2193" s="91">
        <v>7900</v>
      </c>
    </row>
    <row r="2194" spans="1:7" s="91" customFormat="1" x14ac:dyDescent="0.15">
      <c r="A2194" s="91">
        <v>7912</v>
      </c>
      <c r="B2194" s="92" t="s">
        <v>5146</v>
      </c>
      <c r="D2194" s="93" t="s">
        <v>5147</v>
      </c>
      <c r="F2194" s="92" t="s">
        <v>5146</v>
      </c>
      <c r="G2194" s="91">
        <v>7912</v>
      </c>
    </row>
    <row r="2195" spans="1:7" s="91" customFormat="1" x14ac:dyDescent="0.15">
      <c r="A2195" s="91">
        <v>7912</v>
      </c>
      <c r="B2195" s="92" t="s">
        <v>5148</v>
      </c>
      <c r="D2195" s="93" t="s">
        <v>5149</v>
      </c>
      <c r="F2195" s="92" t="s">
        <v>5148</v>
      </c>
      <c r="G2195" s="91">
        <v>7912</v>
      </c>
    </row>
    <row r="2196" spans="1:7" s="91" customFormat="1" x14ac:dyDescent="0.15">
      <c r="A2196" s="91">
        <v>7912</v>
      </c>
      <c r="B2196" s="92" t="s">
        <v>5150</v>
      </c>
      <c r="D2196" s="93" t="s">
        <v>5151</v>
      </c>
      <c r="F2196" s="92" t="s">
        <v>5150</v>
      </c>
      <c r="G2196" s="91">
        <v>7912</v>
      </c>
    </row>
    <row r="2197" spans="1:7" s="91" customFormat="1" x14ac:dyDescent="0.15">
      <c r="A2197" s="91">
        <v>7913</v>
      </c>
      <c r="B2197" s="92" t="s">
        <v>5152</v>
      </c>
      <c r="D2197" s="93" t="s">
        <v>5153</v>
      </c>
      <c r="F2197" s="92" t="s">
        <v>5152</v>
      </c>
      <c r="G2197" s="91">
        <v>7913</v>
      </c>
    </row>
    <row r="2198" spans="1:7" s="91" customFormat="1" x14ac:dyDescent="0.15">
      <c r="A2198" s="91">
        <v>7914</v>
      </c>
      <c r="B2198" s="92" t="s">
        <v>5154</v>
      </c>
      <c r="D2198" s="93" t="s">
        <v>5155</v>
      </c>
      <c r="F2198" s="92" t="s">
        <v>5154</v>
      </c>
      <c r="G2198" s="91">
        <v>7914</v>
      </c>
    </row>
    <row r="2199" spans="1:7" s="91" customFormat="1" x14ac:dyDescent="0.15">
      <c r="A2199" s="91">
        <v>7914</v>
      </c>
      <c r="B2199" s="92" t="s">
        <v>5156</v>
      </c>
      <c r="D2199" s="93" t="s">
        <v>5157</v>
      </c>
      <c r="F2199" s="92" t="s">
        <v>5156</v>
      </c>
      <c r="G2199" s="91">
        <v>7914</v>
      </c>
    </row>
    <row r="2200" spans="1:7" s="91" customFormat="1" x14ac:dyDescent="0.15">
      <c r="A2200" s="91">
        <v>7914</v>
      </c>
      <c r="B2200" s="92" t="s">
        <v>5158</v>
      </c>
      <c r="D2200" s="93" t="s">
        <v>5159</v>
      </c>
      <c r="F2200" s="92" t="s">
        <v>5158</v>
      </c>
      <c r="G2200" s="91">
        <v>7914</v>
      </c>
    </row>
    <row r="2201" spans="1:7" s="91" customFormat="1" x14ac:dyDescent="0.15">
      <c r="A2201" s="91">
        <v>7915</v>
      </c>
      <c r="B2201" s="92" t="s">
        <v>5160</v>
      </c>
      <c r="D2201" s="93" t="s">
        <v>5161</v>
      </c>
      <c r="F2201" s="92" t="s">
        <v>5160</v>
      </c>
      <c r="G2201" s="91">
        <v>7915</v>
      </c>
    </row>
    <row r="2202" spans="1:7" s="91" customFormat="1" x14ac:dyDescent="0.15">
      <c r="A2202" s="91">
        <v>7915</v>
      </c>
      <c r="B2202" s="92" t="s">
        <v>5162</v>
      </c>
      <c r="D2202" s="93" t="s">
        <v>5163</v>
      </c>
      <c r="F2202" s="92" t="s">
        <v>5162</v>
      </c>
      <c r="G2202" s="91">
        <v>7915</v>
      </c>
    </row>
    <row r="2203" spans="1:7" s="91" customFormat="1" x14ac:dyDescent="0.15">
      <c r="A2203" s="91">
        <v>7918</v>
      </c>
      <c r="B2203" s="92" t="s">
        <v>5164</v>
      </c>
      <c r="D2203" s="93" t="s">
        <v>5165</v>
      </c>
      <c r="F2203" s="92" t="s">
        <v>5164</v>
      </c>
      <c r="G2203" s="91">
        <v>7918</v>
      </c>
    </row>
    <row r="2204" spans="1:7" s="91" customFormat="1" x14ac:dyDescent="0.15">
      <c r="A2204" s="91">
        <v>7918</v>
      </c>
      <c r="B2204" s="92" t="s">
        <v>5166</v>
      </c>
      <c r="D2204" s="93" t="s">
        <v>5167</v>
      </c>
      <c r="F2204" s="92" t="s">
        <v>5166</v>
      </c>
      <c r="G2204" s="91">
        <v>7918</v>
      </c>
    </row>
    <row r="2205" spans="1:7" s="91" customFormat="1" x14ac:dyDescent="0.15">
      <c r="A2205" s="91">
        <v>7918</v>
      </c>
      <c r="B2205" s="92" t="s">
        <v>5168</v>
      </c>
      <c r="D2205" s="93" t="s">
        <v>5169</v>
      </c>
      <c r="F2205" s="92" t="s">
        <v>5168</v>
      </c>
      <c r="G2205" s="91">
        <v>7918</v>
      </c>
    </row>
    <row r="2206" spans="1:7" s="91" customFormat="1" x14ac:dyDescent="0.15">
      <c r="A2206" s="91">
        <v>7921</v>
      </c>
      <c r="B2206" s="92" t="s">
        <v>5170</v>
      </c>
      <c r="D2206" s="93" t="s">
        <v>5171</v>
      </c>
      <c r="F2206" s="92" t="s">
        <v>5170</v>
      </c>
      <c r="G2206" s="91">
        <v>7921</v>
      </c>
    </row>
    <row r="2207" spans="1:7" s="91" customFormat="1" x14ac:dyDescent="0.15">
      <c r="A2207" s="91">
        <v>7922</v>
      </c>
      <c r="B2207" s="92" t="s">
        <v>5172</v>
      </c>
      <c r="D2207" s="93" t="s">
        <v>5173</v>
      </c>
      <c r="F2207" s="92" t="s">
        <v>5172</v>
      </c>
      <c r="G2207" s="91">
        <v>7922</v>
      </c>
    </row>
    <row r="2208" spans="1:7" s="91" customFormat="1" x14ac:dyDescent="0.15">
      <c r="A2208" s="91">
        <v>7923</v>
      </c>
      <c r="B2208" s="92" t="s">
        <v>5174</v>
      </c>
      <c r="D2208" s="93" t="s">
        <v>5175</v>
      </c>
      <c r="F2208" s="92" t="s">
        <v>5174</v>
      </c>
      <c r="G2208" s="91">
        <v>7923</v>
      </c>
    </row>
    <row r="2209" spans="1:7" s="91" customFormat="1" x14ac:dyDescent="0.15">
      <c r="A2209" s="91">
        <v>7923</v>
      </c>
      <c r="B2209" s="92" t="s">
        <v>5176</v>
      </c>
      <c r="D2209" s="93" t="s">
        <v>5177</v>
      </c>
      <c r="F2209" s="92" t="s">
        <v>5176</v>
      </c>
      <c r="G2209" s="91">
        <v>7923</v>
      </c>
    </row>
    <row r="2210" spans="1:7" s="91" customFormat="1" x14ac:dyDescent="0.15">
      <c r="A2210" s="91">
        <v>7924</v>
      </c>
      <c r="B2210" s="92" t="s">
        <v>5178</v>
      </c>
      <c r="D2210" s="93" t="s">
        <v>5179</v>
      </c>
      <c r="F2210" s="92" t="s">
        <v>5178</v>
      </c>
      <c r="G2210" s="91">
        <v>7924</v>
      </c>
    </row>
    <row r="2211" spans="1:7" s="91" customFormat="1" x14ac:dyDescent="0.15">
      <c r="A2211" s="91">
        <v>7925</v>
      </c>
      <c r="B2211" s="92" t="s">
        <v>5180</v>
      </c>
      <c r="D2211" s="93" t="s">
        <v>5181</v>
      </c>
      <c r="F2211" s="92" t="s">
        <v>5180</v>
      </c>
      <c r="G2211" s="91">
        <v>7925</v>
      </c>
    </row>
    <row r="2212" spans="1:7" s="91" customFormat="1" x14ac:dyDescent="0.15">
      <c r="A2212" s="91">
        <v>7925</v>
      </c>
      <c r="B2212" s="92" t="s">
        <v>5182</v>
      </c>
      <c r="D2212" s="93" t="s">
        <v>5183</v>
      </c>
      <c r="F2212" s="92" t="s">
        <v>5182</v>
      </c>
      <c r="G2212" s="91">
        <v>7925</v>
      </c>
    </row>
    <row r="2213" spans="1:7" s="91" customFormat="1" x14ac:dyDescent="0.15">
      <c r="A2213" s="91">
        <v>7926</v>
      </c>
      <c r="B2213" s="92" t="s">
        <v>5184</v>
      </c>
      <c r="D2213" s="93" t="s">
        <v>5185</v>
      </c>
      <c r="F2213" s="92" t="s">
        <v>5184</v>
      </c>
      <c r="G2213" s="91">
        <v>7926</v>
      </c>
    </row>
    <row r="2214" spans="1:7" s="91" customFormat="1" x14ac:dyDescent="0.15">
      <c r="A2214" s="91">
        <v>7932</v>
      </c>
      <c r="B2214" s="92" t="s">
        <v>5186</v>
      </c>
      <c r="D2214" s="93" t="s">
        <v>5187</v>
      </c>
      <c r="F2214" s="92" t="s">
        <v>5186</v>
      </c>
      <c r="G2214" s="91">
        <v>7932</v>
      </c>
    </row>
    <row r="2215" spans="1:7" s="91" customFormat="1" x14ac:dyDescent="0.15">
      <c r="A2215" s="91">
        <v>7932</v>
      </c>
      <c r="B2215" s="92" t="s">
        <v>5188</v>
      </c>
      <c r="D2215" s="93" t="s">
        <v>5189</v>
      </c>
      <c r="F2215" s="92" t="s">
        <v>5188</v>
      </c>
      <c r="G2215" s="91">
        <v>7932</v>
      </c>
    </row>
    <row r="2216" spans="1:7" s="91" customFormat="1" x14ac:dyDescent="0.15">
      <c r="A2216" s="91">
        <v>7932</v>
      </c>
      <c r="B2216" s="92" t="s">
        <v>5190</v>
      </c>
      <c r="D2216" s="93" t="s">
        <v>5191</v>
      </c>
      <c r="F2216" s="92" t="s">
        <v>5190</v>
      </c>
      <c r="G2216" s="91">
        <v>7932</v>
      </c>
    </row>
    <row r="2217" spans="1:7" s="91" customFormat="1" x14ac:dyDescent="0.15">
      <c r="A2217" s="91">
        <v>7934</v>
      </c>
      <c r="B2217" s="92" t="s">
        <v>5192</v>
      </c>
      <c r="D2217" s="93" t="s">
        <v>5193</v>
      </c>
      <c r="F2217" s="92" t="s">
        <v>5192</v>
      </c>
      <c r="G2217" s="91">
        <v>7934</v>
      </c>
    </row>
    <row r="2218" spans="1:7" s="91" customFormat="1" x14ac:dyDescent="0.15">
      <c r="A2218" s="91">
        <v>7935</v>
      </c>
      <c r="B2218" s="92" t="s">
        <v>5194</v>
      </c>
      <c r="D2218" s="93" t="s">
        <v>5195</v>
      </c>
      <c r="F2218" s="92" t="s">
        <v>5194</v>
      </c>
      <c r="G2218" s="91">
        <v>7935</v>
      </c>
    </row>
    <row r="2219" spans="1:7" s="91" customFormat="1" x14ac:dyDescent="0.15">
      <c r="A2219" s="91">
        <v>7935</v>
      </c>
      <c r="B2219" s="92" t="s">
        <v>5196</v>
      </c>
      <c r="D2219" s="93" t="s">
        <v>5197</v>
      </c>
      <c r="F2219" s="92" t="s">
        <v>5196</v>
      </c>
      <c r="G2219" s="91">
        <v>7935</v>
      </c>
    </row>
    <row r="2220" spans="1:7" s="91" customFormat="1" x14ac:dyDescent="0.15">
      <c r="A2220" s="91">
        <v>7935</v>
      </c>
      <c r="B2220" s="92" t="s">
        <v>5198</v>
      </c>
      <c r="D2220" s="93" t="s">
        <v>5199</v>
      </c>
      <c r="F2220" s="92" t="s">
        <v>5198</v>
      </c>
      <c r="G2220" s="91">
        <v>7935</v>
      </c>
    </row>
    <row r="2221" spans="1:7" s="91" customFormat="1" x14ac:dyDescent="0.15">
      <c r="A2221" s="91">
        <v>7936</v>
      </c>
      <c r="B2221" s="92" t="s">
        <v>5200</v>
      </c>
      <c r="D2221" s="93" t="s">
        <v>5201</v>
      </c>
      <c r="F2221" s="92" t="s">
        <v>5200</v>
      </c>
      <c r="G2221" s="91">
        <v>7936</v>
      </c>
    </row>
    <row r="2222" spans="1:7" s="91" customFormat="1" x14ac:dyDescent="0.15">
      <c r="A2222" s="91">
        <v>7937</v>
      </c>
      <c r="B2222" s="92" t="s">
        <v>5202</v>
      </c>
      <c r="D2222" s="93" t="s">
        <v>5203</v>
      </c>
      <c r="F2222" s="92" t="s">
        <v>5202</v>
      </c>
      <c r="G2222" s="91">
        <v>7937</v>
      </c>
    </row>
    <row r="2223" spans="1:7" s="91" customFormat="1" x14ac:dyDescent="0.15">
      <c r="A2223" s="91">
        <v>7940</v>
      </c>
      <c r="B2223" s="92" t="s">
        <v>5204</v>
      </c>
      <c r="D2223" s="93" t="s">
        <v>5205</v>
      </c>
      <c r="F2223" s="92" t="s">
        <v>5204</v>
      </c>
      <c r="G2223" s="91">
        <v>7940</v>
      </c>
    </row>
    <row r="2224" spans="1:7" s="91" customFormat="1" x14ac:dyDescent="0.15">
      <c r="A2224" s="91">
        <v>7940</v>
      </c>
      <c r="B2224" s="92" t="s">
        <v>5206</v>
      </c>
      <c r="D2224" s="93" t="s">
        <v>5207</v>
      </c>
      <c r="F2224" s="92" t="s">
        <v>5206</v>
      </c>
      <c r="G2224" s="91">
        <v>7940</v>
      </c>
    </row>
    <row r="2225" spans="1:7" s="91" customFormat="1" x14ac:dyDescent="0.15">
      <c r="A2225" s="91">
        <v>7940</v>
      </c>
      <c r="B2225" s="92" t="s">
        <v>5208</v>
      </c>
      <c r="D2225" s="93" t="s">
        <v>5209</v>
      </c>
      <c r="F2225" s="92" t="s">
        <v>5208</v>
      </c>
      <c r="G2225" s="91">
        <v>7940</v>
      </c>
    </row>
    <row r="2226" spans="1:7" s="91" customFormat="1" x14ac:dyDescent="0.15">
      <c r="A2226" s="91">
        <v>7951</v>
      </c>
      <c r="B2226" s="92" t="s">
        <v>5210</v>
      </c>
      <c r="D2226" s="93" t="s">
        <v>5211</v>
      </c>
      <c r="F2226" s="92" t="s">
        <v>5210</v>
      </c>
      <c r="G2226" s="91">
        <v>7951</v>
      </c>
    </row>
    <row r="2227" spans="1:7" s="91" customFormat="1" x14ac:dyDescent="0.15">
      <c r="A2227" s="91">
        <v>7951</v>
      </c>
      <c r="B2227" s="92" t="s">
        <v>5212</v>
      </c>
      <c r="D2227" s="93" t="s">
        <v>5213</v>
      </c>
      <c r="F2227" s="92" t="s">
        <v>5212</v>
      </c>
      <c r="G2227" s="91">
        <v>7951</v>
      </c>
    </row>
    <row r="2228" spans="1:7" s="91" customFormat="1" x14ac:dyDescent="0.15">
      <c r="A2228" s="91">
        <v>7951</v>
      </c>
      <c r="B2228" s="92" t="s">
        <v>5214</v>
      </c>
      <c r="D2228" s="93" t="s">
        <v>5215</v>
      </c>
      <c r="F2228" s="92" t="s">
        <v>5214</v>
      </c>
      <c r="G2228" s="91">
        <v>7951</v>
      </c>
    </row>
    <row r="2229" spans="1:7" s="91" customFormat="1" x14ac:dyDescent="0.15">
      <c r="A2229" s="91">
        <v>7951</v>
      </c>
      <c r="B2229" s="92" t="s">
        <v>5216</v>
      </c>
      <c r="D2229" s="93" t="s">
        <v>5217</v>
      </c>
      <c r="F2229" s="92" t="s">
        <v>5216</v>
      </c>
      <c r="G2229" s="91">
        <v>7951</v>
      </c>
    </row>
    <row r="2230" spans="1:7" s="91" customFormat="1" x14ac:dyDescent="0.15">
      <c r="A2230" s="91">
        <v>7953</v>
      </c>
      <c r="B2230" s="92" t="s">
        <v>5218</v>
      </c>
      <c r="D2230" s="93" t="s">
        <v>5219</v>
      </c>
      <c r="F2230" s="92" t="s">
        <v>5218</v>
      </c>
      <c r="G2230" s="91">
        <v>7953</v>
      </c>
    </row>
    <row r="2231" spans="1:7" s="91" customFormat="1" x14ac:dyDescent="0.15">
      <c r="A2231" s="91">
        <v>7954</v>
      </c>
      <c r="B2231" s="92" t="s">
        <v>5220</v>
      </c>
      <c r="D2231" s="93" t="s">
        <v>5221</v>
      </c>
      <c r="F2231" s="92" t="s">
        <v>5220</v>
      </c>
      <c r="G2231" s="91">
        <v>7954</v>
      </c>
    </row>
    <row r="2232" spans="1:7" s="91" customFormat="1" x14ac:dyDescent="0.15">
      <c r="A2232" s="91">
        <v>7954</v>
      </c>
      <c r="B2232" s="92" t="s">
        <v>5222</v>
      </c>
      <c r="D2232" s="93" t="s">
        <v>5223</v>
      </c>
      <c r="F2232" s="92" t="s">
        <v>5222</v>
      </c>
      <c r="G2232" s="91">
        <v>7954</v>
      </c>
    </row>
    <row r="2233" spans="1:7" s="91" customFormat="1" x14ac:dyDescent="0.15">
      <c r="A2233" s="91">
        <v>7954</v>
      </c>
      <c r="B2233" s="92" t="s">
        <v>5224</v>
      </c>
      <c r="D2233" s="93" t="s">
        <v>5225</v>
      </c>
      <c r="F2233" s="92" t="s">
        <v>5224</v>
      </c>
      <c r="G2233" s="91">
        <v>7954</v>
      </c>
    </row>
    <row r="2234" spans="1:7" s="91" customFormat="1" x14ac:dyDescent="0.15">
      <c r="A2234" s="91">
        <v>7954</v>
      </c>
      <c r="B2234" s="92" t="s">
        <v>5226</v>
      </c>
      <c r="D2234" s="93" t="s">
        <v>5227</v>
      </c>
      <c r="F2234" s="92" t="s">
        <v>5226</v>
      </c>
      <c r="G2234" s="91">
        <v>7954</v>
      </c>
    </row>
    <row r="2235" spans="1:7" s="91" customFormat="1" x14ac:dyDescent="0.15">
      <c r="A2235" s="91">
        <v>7954</v>
      </c>
      <c r="B2235" s="92" t="s">
        <v>5228</v>
      </c>
      <c r="D2235" s="93" t="s">
        <v>5229</v>
      </c>
      <c r="F2235" s="92" t="s">
        <v>5228</v>
      </c>
      <c r="G2235" s="91">
        <v>7954</v>
      </c>
    </row>
    <row r="2236" spans="1:7" s="91" customFormat="1" x14ac:dyDescent="0.15">
      <c r="A2236" s="91">
        <v>7957</v>
      </c>
      <c r="B2236" s="92" t="s">
        <v>5230</v>
      </c>
      <c r="D2236" s="93" t="s">
        <v>5231</v>
      </c>
      <c r="F2236" s="92" t="s">
        <v>5230</v>
      </c>
      <c r="G2236" s="91">
        <v>7957</v>
      </c>
    </row>
    <row r="2237" spans="1:7" s="91" customFormat="1" x14ac:dyDescent="0.15">
      <c r="A2237" s="91">
        <v>7958</v>
      </c>
      <c r="B2237" s="92" t="s">
        <v>5232</v>
      </c>
      <c r="D2237" s="93" t="s">
        <v>5233</v>
      </c>
      <c r="F2237" s="92" t="s">
        <v>5232</v>
      </c>
      <c r="G2237" s="91">
        <v>7958</v>
      </c>
    </row>
    <row r="2238" spans="1:7" s="91" customFormat="1" x14ac:dyDescent="0.15">
      <c r="A2238" s="91">
        <v>7960</v>
      </c>
      <c r="B2238" s="92" t="s">
        <v>5234</v>
      </c>
      <c r="D2238" s="93" t="s">
        <v>5235</v>
      </c>
      <c r="F2238" s="92" t="s">
        <v>5234</v>
      </c>
      <c r="G2238" s="91">
        <v>7960</v>
      </c>
    </row>
    <row r="2239" spans="1:7" s="91" customFormat="1" x14ac:dyDescent="0.15">
      <c r="A2239" s="91">
        <v>7960</v>
      </c>
      <c r="B2239" s="92" t="s">
        <v>5236</v>
      </c>
      <c r="D2239" s="93" t="s">
        <v>5237</v>
      </c>
      <c r="F2239" s="92" t="s">
        <v>5236</v>
      </c>
      <c r="G2239" s="91">
        <v>7960</v>
      </c>
    </row>
    <row r="2240" spans="1:7" s="91" customFormat="1" x14ac:dyDescent="0.15">
      <c r="A2240" s="91">
        <v>7960</v>
      </c>
      <c r="B2240" s="92" t="s">
        <v>5238</v>
      </c>
      <c r="D2240" s="93" t="s">
        <v>5239</v>
      </c>
      <c r="F2240" s="92" t="s">
        <v>5238</v>
      </c>
      <c r="G2240" s="91">
        <v>7960</v>
      </c>
    </row>
    <row r="2241" spans="1:7" s="91" customFormat="1" x14ac:dyDescent="0.15">
      <c r="A2241" s="91">
        <v>7960</v>
      </c>
      <c r="B2241" s="92" t="s">
        <v>5240</v>
      </c>
      <c r="D2241" s="93" t="s">
        <v>5241</v>
      </c>
      <c r="F2241" s="92" t="s">
        <v>5240</v>
      </c>
      <c r="G2241" s="91">
        <v>7960</v>
      </c>
    </row>
    <row r="2242" spans="1:7" s="91" customFormat="1" x14ac:dyDescent="0.15">
      <c r="A2242" s="91">
        <v>7960</v>
      </c>
      <c r="B2242" s="92" t="s">
        <v>5242</v>
      </c>
      <c r="D2242" s="93" t="s">
        <v>5243</v>
      </c>
      <c r="F2242" s="92" t="s">
        <v>5242</v>
      </c>
      <c r="G2242" s="91">
        <v>7960</v>
      </c>
    </row>
    <row r="2243" spans="1:7" s="91" customFormat="1" x14ac:dyDescent="0.15">
      <c r="A2243" s="91">
        <v>7960</v>
      </c>
      <c r="B2243" s="92" t="s">
        <v>5244</v>
      </c>
      <c r="D2243" s="93" t="s">
        <v>5245</v>
      </c>
      <c r="F2243" s="92" t="s">
        <v>5244</v>
      </c>
      <c r="G2243" s="91">
        <v>7960</v>
      </c>
    </row>
    <row r="2244" spans="1:7" s="91" customFormat="1" x14ac:dyDescent="0.15">
      <c r="A2244" s="91">
        <v>7964</v>
      </c>
      <c r="B2244" s="92" t="s">
        <v>5246</v>
      </c>
      <c r="D2244" s="93" t="s">
        <v>5247</v>
      </c>
      <c r="F2244" s="92" t="s">
        <v>5246</v>
      </c>
      <c r="G2244" s="91">
        <v>7964</v>
      </c>
    </row>
    <row r="2245" spans="1:7" s="91" customFormat="1" x14ac:dyDescent="0.15">
      <c r="A2245" s="91">
        <v>7966</v>
      </c>
      <c r="B2245" s="92" t="s">
        <v>5248</v>
      </c>
      <c r="D2245" s="93" t="s">
        <v>5249</v>
      </c>
      <c r="F2245" s="92" t="s">
        <v>5248</v>
      </c>
      <c r="G2245" s="91">
        <v>7966</v>
      </c>
    </row>
    <row r="2246" spans="1:7" s="91" customFormat="1" x14ac:dyDescent="0.15">
      <c r="A2246" s="91">
        <v>7967</v>
      </c>
      <c r="B2246" s="92" t="s">
        <v>5250</v>
      </c>
      <c r="D2246" s="93" t="s">
        <v>5251</v>
      </c>
      <c r="F2246" s="92" t="s">
        <v>5250</v>
      </c>
      <c r="G2246" s="91">
        <v>7967</v>
      </c>
    </row>
    <row r="2247" spans="1:7" s="91" customFormat="1" x14ac:dyDescent="0.15">
      <c r="A2247" s="91">
        <v>7967</v>
      </c>
      <c r="B2247" s="92" t="s">
        <v>5252</v>
      </c>
      <c r="D2247" s="93" t="s">
        <v>5253</v>
      </c>
      <c r="F2247" s="92" t="s">
        <v>5252</v>
      </c>
      <c r="G2247" s="91">
        <v>7967</v>
      </c>
    </row>
    <row r="2248" spans="1:7" s="91" customFormat="1" x14ac:dyDescent="0.15">
      <c r="A2248" s="91">
        <v>7967</v>
      </c>
      <c r="B2248" s="92" t="s">
        <v>5254</v>
      </c>
      <c r="D2248" s="93" t="s">
        <v>5255</v>
      </c>
      <c r="F2248" s="92" t="s">
        <v>5254</v>
      </c>
      <c r="G2248" s="91">
        <v>7967</v>
      </c>
    </row>
    <row r="2249" spans="1:7" s="91" customFormat="1" x14ac:dyDescent="0.15">
      <c r="A2249" s="91">
        <v>7968</v>
      </c>
      <c r="B2249" s="92" t="s">
        <v>5256</v>
      </c>
      <c r="D2249" s="93" t="s">
        <v>5257</v>
      </c>
      <c r="F2249" s="92" t="s">
        <v>5256</v>
      </c>
      <c r="G2249" s="91">
        <v>7968</v>
      </c>
    </row>
    <row r="2250" spans="1:7" s="91" customFormat="1" x14ac:dyDescent="0.15">
      <c r="A2250" s="91">
        <v>7971</v>
      </c>
      <c r="B2250" s="92" t="s">
        <v>5258</v>
      </c>
      <c r="D2250" s="93" t="s">
        <v>5259</v>
      </c>
      <c r="F2250" s="92" t="s">
        <v>5258</v>
      </c>
      <c r="G2250" s="91">
        <v>7971</v>
      </c>
    </row>
    <row r="2251" spans="1:7" s="91" customFormat="1" x14ac:dyDescent="0.15">
      <c r="A2251" s="91">
        <v>7972</v>
      </c>
      <c r="B2251" s="92" t="s">
        <v>5260</v>
      </c>
      <c r="D2251" s="93" t="s">
        <v>5261</v>
      </c>
      <c r="F2251" s="92" t="s">
        <v>5260</v>
      </c>
      <c r="G2251" s="91">
        <v>7972</v>
      </c>
    </row>
    <row r="2252" spans="1:7" s="91" customFormat="1" x14ac:dyDescent="0.15">
      <c r="A2252" s="91">
        <v>7973</v>
      </c>
      <c r="B2252" s="92" t="s">
        <v>5262</v>
      </c>
      <c r="D2252" s="93" t="s">
        <v>5263</v>
      </c>
      <c r="F2252" s="92" t="s">
        <v>5262</v>
      </c>
      <c r="G2252" s="91">
        <v>7973</v>
      </c>
    </row>
    <row r="2253" spans="1:7" s="91" customFormat="1" x14ac:dyDescent="0.15">
      <c r="A2253" s="91">
        <v>7973</v>
      </c>
      <c r="B2253" s="92" t="s">
        <v>5264</v>
      </c>
      <c r="D2253" s="93" t="s">
        <v>5265</v>
      </c>
      <c r="F2253" s="92" t="s">
        <v>5264</v>
      </c>
      <c r="G2253" s="91">
        <v>7973</v>
      </c>
    </row>
    <row r="2254" spans="1:7" s="91" customFormat="1" x14ac:dyDescent="0.15">
      <c r="A2254" s="91">
        <v>7973</v>
      </c>
      <c r="B2254" s="92" t="s">
        <v>5266</v>
      </c>
      <c r="D2254" s="93" t="s">
        <v>5267</v>
      </c>
      <c r="F2254" s="92" t="s">
        <v>5266</v>
      </c>
      <c r="G2254" s="91">
        <v>7973</v>
      </c>
    </row>
    <row r="2255" spans="1:7" s="91" customFormat="1" x14ac:dyDescent="0.15">
      <c r="A2255" s="91">
        <v>7973</v>
      </c>
      <c r="B2255" s="92" t="s">
        <v>5268</v>
      </c>
      <c r="D2255" s="93" t="s">
        <v>5269</v>
      </c>
      <c r="F2255" s="92" t="s">
        <v>5268</v>
      </c>
      <c r="G2255" s="91">
        <v>7973</v>
      </c>
    </row>
    <row r="2256" spans="1:7" s="91" customFormat="1" x14ac:dyDescent="0.15">
      <c r="A2256" s="91">
        <v>7975</v>
      </c>
      <c r="B2256" s="92" t="s">
        <v>5270</v>
      </c>
      <c r="D2256" s="93" t="s">
        <v>5271</v>
      </c>
      <c r="F2256" s="92" t="s">
        <v>5270</v>
      </c>
      <c r="G2256" s="91">
        <v>7975</v>
      </c>
    </row>
    <row r="2257" spans="1:7" s="91" customFormat="1" x14ac:dyDescent="0.15">
      <c r="A2257" s="91">
        <v>7976</v>
      </c>
      <c r="B2257" s="92" t="s">
        <v>5272</v>
      </c>
      <c r="D2257" s="93" t="s">
        <v>5273</v>
      </c>
      <c r="F2257" s="92" t="s">
        <v>5272</v>
      </c>
      <c r="G2257" s="91">
        <v>7976</v>
      </c>
    </row>
    <row r="2258" spans="1:7" s="91" customFormat="1" x14ac:dyDescent="0.15">
      <c r="A2258" s="91">
        <v>7976</v>
      </c>
      <c r="B2258" s="92" t="s">
        <v>5274</v>
      </c>
      <c r="D2258" s="93" t="s">
        <v>5275</v>
      </c>
      <c r="F2258" s="92" t="s">
        <v>5274</v>
      </c>
      <c r="G2258" s="91">
        <v>7976</v>
      </c>
    </row>
    <row r="2259" spans="1:7" s="91" customFormat="1" x14ac:dyDescent="0.15">
      <c r="A2259" s="91">
        <v>7977</v>
      </c>
      <c r="B2259" s="92" t="s">
        <v>5276</v>
      </c>
      <c r="D2259" s="93" t="s">
        <v>5277</v>
      </c>
      <c r="F2259" s="92" t="s">
        <v>5276</v>
      </c>
      <c r="G2259" s="91">
        <v>7977</v>
      </c>
    </row>
    <row r="2260" spans="1:7" s="91" customFormat="1" x14ac:dyDescent="0.15">
      <c r="A2260" s="91">
        <v>7977</v>
      </c>
      <c r="B2260" s="92" t="s">
        <v>5278</v>
      </c>
      <c r="D2260" s="93" t="s">
        <v>5279</v>
      </c>
      <c r="F2260" s="92" t="s">
        <v>5278</v>
      </c>
      <c r="G2260" s="91">
        <v>7977</v>
      </c>
    </row>
    <row r="2261" spans="1:7" s="91" customFormat="1" x14ac:dyDescent="0.15">
      <c r="A2261" s="91">
        <v>7977</v>
      </c>
      <c r="B2261" s="92" t="s">
        <v>5280</v>
      </c>
      <c r="D2261" s="93" t="s">
        <v>5281</v>
      </c>
      <c r="F2261" s="92" t="s">
        <v>5280</v>
      </c>
      <c r="G2261" s="91">
        <v>7977</v>
      </c>
    </row>
    <row r="2262" spans="1:7" s="91" customFormat="1" x14ac:dyDescent="0.15">
      <c r="A2262" s="91">
        <v>7979</v>
      </c>
      <c r="B2262" s="92" t="s">
        <v>5282</v>
      </c>
      <c r="D2262" s="93" t="s">
        <v>5283</v>
      </c>
      <c r="F2262" s="92" t="s">
        <v>5282</v>
      </c>
      <c r="G2262" s="91">
        <v>7979</v>
      </c>
    </row>
    <row r="2263" spans="1:7" s="91" customFormat="1" x14ac:dyDescent="0.15">
      <c r="A2263" s="91">
        <v>7980</v>
      </c>
      <c r="B2263" s="92" t="s">
        <v>5284</v>
      </c>
      <c r="D2263" s="93" t="s">
        <v>5285</v>
      </c>
      <c r="F2263" s="92" t="s">
        <v>5284</v>
      </c>
      <c r="G2263" s="91">
        <v>7980</v>
      </c>
    </row>
    <row r="2264" spans="1:7" s="91" customFormat="1" x14ac:dyDescent="0.15">
      <c r="A2264" s="91">
        <v>7981</v>
      </c>
      <c r="B2264" s="92" t="s">
        <v>5286</v>
      </c>
      <c r="D2264" s="93" t="s">
        <v>5287</v>
      </c>
      <c r="F2264" s="92" t="s">
        <v>5286</v>
      </c>
      <c r="G2264" s="91">
        <v>7981</v>
      </c>
    </row>
    <row r="2265" spans="1:7" s="91" customFormat="1" x14ac:dyDescent="0.15">
      <c r="A2265" s="91">
        <v>7981</v>
      </c>
      <c r="B2265" s="92" t="s">
        <v>5288</v>
      </c>
      <c r="D2265" s="93" t="s">
        <v>5289</v>
      </c>
      <c r="F2265" s="92" t="s">
        <v>5288</v>
      </c>
      <c r="G2265" s="91">
        <v>7981</v>
      </c>
    </row>
    <row r="2266" spans="1:7" s="91" customFormat="1" x14ac:dyDescent="0.15">
      <c r="A2266" s="91">
        <v>7981</v>
      </c>
      <c r="B2266" s="92" t="s">
        <v>5290</v>
      </c>
      <c r="D2266" s="93" t="s">
        <v>5291</v>
      </c>
      <c r="F2266" s="92" t="s">
        <v>5290</v>
      </c>
      <c r="G2266" s="91">
        <v>7981</v>
      </c>
    </row>
    <row r="2267" spans="1:7" s="91" customFormat="1" x14ac:dyDescent="0.15">
      <c r="A2267" s="91">
        <v>7981</v>
      </c>
      <c r="B2267" s="92" t="s">
        <v>5292</v>
      </c>
      <c r="D2267" s="93" t="s">
        <v>5293</v>
      </c>
      <c r="F2267" s="92" t="s">
        <v>5292</v>
      </c>
      <c r="G2267" s="91">
        <v>7981</v>
      </c>
    </row>
    <row r="2268" spans="1:7" s="91" customFormat="1" x14ac:dyDescent="0.15">
      <c r="A2268" s="91">
        <v>7981</v>
      </c>
      <c r="B2268" s="92" t="s">
        <v>5294</v>
      </c>
      <c r="D2268" s="93" t="s">
        <v>5295</v>
      </c>
      <c r="F2268" s="92" t="s">
        <v>5294</v>
      </c>
      <c r="G2268" s="91">
        <v>7981</v>
      </c>
    </row>
    <row r="2269" spans="1:7" s="91" customFormat="1" x14ac:dyDescent="0.15">
      <c r="A2269" s="91">
        <v>7985</v>
      </c>
      <c r="B2269" s="92" t="s">
        <v>5296</v>
      </c>
      <c r="D2269" s="93" t="s">
        <v>5297</v>
      </c>
      <c r="F2269" s="92" t="s">
        <v>5296</v>
      </c>
      <c r="G2269" s="91">
        <v>7985</v>
      </c>
    </row>
    <row r="2270" spans="1:7" s="91" customFormat="1" x14ac:dyDescent="0.15">
      <c r="A2270" s="91">
        <v>7985</v>
      </c>
      <c r="B2270" s="92" t="s">
        <v>5298</v>
      </c>
      <c r="D2270" s="93" t="s">
        <v>5299</v>
      </c>
      <c r="F2270" s="92" t="s">
        <v>5298</v>
      </c>
      <c r="G2270" s="91">
        <v>7985</v>
      </c>
    </row>
    <row r="2271" spans="1:7" s="91" customFormat="1" x14ac:dyDescent="0.15">
      <c r="A2271" s="91">
        <v>7987</v>
      </c>
      <c r="B2271" s="92" t="s">
        <v>5300</v>
      </c>
      <c r="D2271" s="93" t="s">
        <v>5301</v>
      </c>
      <c r="F2271" s="92" t="s">
        <v>5300</v>
      </c>
      <c r="G2271" s="91">
        <v>7987</v>
      </c>
    </row>
    <row r="2272" spans="1:7" s="91" customFormat="1" x14ac:dyDescent="0.15">
      <c r="A2272" s="91">
        <v>7988</v>
      </c>
      <c r="B2272" s="92" t="s">
        <v>5302</v>
      </c>
      <c r="D2272" s="93" t="s">
        <v>5303</v>
      </c>
      <c r="F2272" s="92" t="s">
        <v>5302</v>
      </c>
      <c r="G2272" s="91">
        <v>7988</v>
      </c>
    </row>
    <row r="2273" spans="1:7" s="91" customFormat="1" x14ac:dyDescent="0.15">
      <c r="A2273" s="91">
        <v>8000</v>
      </c>
      <c r="B2273" s="92" t="s">
        <v>5304</v>
      </c>
      <c r="D2273" s="93" t="s">
        <v>5305</v>
      </c>
      <c r="F2273" s="92" t="s">
        <v>5304</v>
      </c>
      <c r="G2273" s="91">
        <v>8000</v>
      </c>
    </row>
    <row r="2274" spans="1:7" s="91" customFormat="1" x14ac:dyDescent="0.15">
      <c r="A2274" s="91">
        <v>8019</v>
      </c>
      <c r="B2274" s="91" t="s">
        <v>5304</v>
      </c>
      <c r="C2274" s="91" t="s">
        <v>5306</v>
      </c>
      <c r="D2274" s="93" t="s">
        <v>5305</v>
      </c>
      <c r="F2274" s="91" t="s">
        <v>5304</v>
      </c>
      <c r="G2274" s="91">
        <v>8019</v>
      </c>
    </row>
    <row r="2275" spans="1:7" s="91" customFormat="1" x14ac:dyDescent="0.15">
      <c r="A2275" s="91">
        <v>8041</v>
      </c>
      <c r="B2275" s="92" t="s">
        <v>5307</v>
      </c>
      <c r="D2275" s="93" t="s">
        <v>5308</v>
      </c>
      <c r="F2275" s="92" t="s">
        <v>5307</v>
      </c>
      <c r="G2275" s="91">
        <v>8041</v>
      </c>
    </row>
    <row r="2276" spans="1:7" s="91" customFormat="1" x14ac:dyDescent="0.15">
      <c r="A2276" s="91">
        <v>8042</v>
      </c>
      <c r="B2276" s="92" t="s">
        <v>5309</v>
      </c>
      <c r="D2276" s="93" t="s">
        <v>5310</v>
      </c>
      <c r="F2276" s="92" t="s">
        <v>5309</v>
      </c>
      <c r="G2276" s="91">
        <v>8042</v>
      </c>
    </row>
    <row r="2277" spans="1:7" s="91" customFormat="1" x14ac:dyDescent="0.15">
      <c r="A2277" s="91">
        <v>8043</v>
      </c>
      <c r="B2277" s="92" t="s">
        <v>5311</v>
      </c>
      <c r="D2277" s="93" t="s">
        <v>5312</v>
      </c>
      <c r="F2277" s="92" t="s">
        <v>5311</v>
      </c>
      <c r="G2277" s="91">
        <v>8043</v>
      </c>
    </row>
    <row r="2278" spans="1:7" s="91" customFormat="1" x14ac:dyDescent="0.15">
      <c r="A2278" s="91">
        <v>8044</v>
      </c>
      <c r="B2278" s="92" t="s">
        <v>5313</v>
      </c>
      <c r="D2278" s="93" t="s">
        <v>5314</v>
      </c>
      <c r="F2278" s="92" t="s">
        <v>5313</v>
      </c>
      <c r="G2278" s="91">
        <v>8044</v>
      </c>
    </row>
    <row r="2279" spans="1:7" s="91" customFormat="1" x14ac:dyDescent="0.15">
      <c r="A2279" s="91">
        <v>8045</v>
      </c>
      <c r="B2279" s="92" t="s">
        <v>5315</v>
      </c>
      <c r="D2279" s="93" t="s">
        <v>5316</v>
      </c>
      <c r="F2279" s="92" t="s">
        <v>5315</v>
      </c>
      <c r="G2279" s="91">
        <v>8045</v>
      </c>
    </row>
    <row r="2280" spans="1:7" s="91" customFormat="1" x14ac:dyDescent="0.15">
      <c r="A2280" s="91">
        <v>8046</v>
      </c>
      <c r="B2280" s="92" t="s">
        <v>5317</v>
      </c>
      <c r="D2280" s="93" t="s">
        <v>5318</v>
      </c>
      <c r="F2280" s="92" t="s">
        <v>5317</v>
      </c>
      <c r="G2280" s="91">
        <v>8046</v>
      </c>
    </row>
    <row r="2281" spans="1:7" s="91" customFormat="1" x14ac:dyDescent="0.15">
      <c r="A2281" s="91">
        <v>8051</v>
      </c>
      <c r="B2281" s="92" t="s">
        <v>5319</v>
      </c>
      <c r="D2281" s="93" t="s">
        <v>5320</v>
      </c>
      <c r="F2281" s="92" t="s">
        <v>5319</v>
      </c>
      <c r="G2281" s="91">
        <v>8051</v>
      </c>
    </row>
    <row r="2282" spans="1:7" s="91" customFormat="1" x14ac:dyDescent="0.15">
      <c r="A2282" s="91">
        <v>8052</v>
      </c>
      <c r="B2282" s="92" t="s">
        <v>5321</v>
      </c>
      <c r="D2282" s="93" t="s">
        <v>5322</v>
      </c>
      <c r="F2282" s="92" t="s">
        <v>5321</v>
      </c>
      <c r="G2282" s="91">
        <v>8052</v>
      </c>
    </row>
    <row r="2283" spans="1:7" s="91" customFormat="1" x14ac:dyDescent="0.15">
      <c r="A2283" s="91">
        <v>8053</v>
      </c>
      <c r="B2283" s="92" t="s">
        <v>5323</v>
      </c>
      <c r="D2283" s="93" t="s">
        <v>5324</v>
      </c>
      <c r="F2283" s="92" t="s">
        <v>5323</v>
      </c>
      <c r="G2283" s="91">
        <v>8053</v>
      </c>
    </row>
    <row r="2284" spans="1:7" s="91" customFormat="1" x14ac:dyDescent="0.15">
      <c r="A2284" s="91">
        <v>8054</v>
      </c>
      <c r="B2284" s="91" t="s">
        <v>5325</v>
      </c>
      <c r="C2284" s="91" t="s">
        <v>5326</v>
      </c>
      <c r="D2284" s="93" t="s">
        <v>5327</v>
      </c>
      <c r="F2284" s="91" t="s">
        <v>5325</v>
      </c>
      <c r="G2284" s="91">
        <v>8054</v>
      </c>
    </row>
    <row r="2285" spans="1:7" s="91" customFormat="1" x14ac:dyDescent="0.15">
      <c r="A2285" s="91">
        <v>8055</v>
      </c>
      <c r="B2285" s="92" t="s">
        <v>5325</v>
      </c>
      <c r="D2285" s="93" t="s">
        <v>5327</v>
      </c>
      <c r="F2285" s="92" t="s">
        <v>5325</v>
      </c>
      <c r="G2285" s="91">
        <v>8055</v>
      </c>
    </row>
    <row r="2286" spans="1:7" s="91" customFormat="1" x14ac:dyDescent="0.15">
      <c r="A2286" s="91">
        <v>8056</v>
      </c>
      <c r="B2286" s="92" t="s">
        <v>5328</v>
      </c>
      <c r="D2286" s="93" t="s">
        <v>5329</v>
      </c>
      <c r="F2286" s="92" t="s">
        <v>5328</v>
      </c>
      <c r="G2286" s="91">
        <v>8056</v>
      </c>
    </row>
    <row r="2287" spans="1:7" s="91" customFormat="1" x14ac:dyDescent="0.15">
      <c r="A2287" s="91">
        <v>8060</v>
      </c>
      <c r="B2287" s="92" t="s">
        <v>5330</v>
      </c>
      <c r="D2287" s="93" t="s">
        <v>5331</v>
      </c>
      <c r="F2287" s="92" t="s">
        <v>5330</v>
      </c>
      <c r="G2287" s="91">
        <v>8060</v>
      </c>
    </row>
    <row r="2288" spans="1:7" s="91" customFormat="1" x14ac:dyDescent="0.15">
      <c r="A2288" s="91">
        <v>8065</v>
      </c>
      <c r="B2288" s="92" t="s">
        <v>5332</v>
      </c>
      <c r="D2288" s="93" t="s">
        <v>5333</v>
      </c>
      <c r="F2288" s="92" t="s">
        <v>5332</v>
      </c>
      <c r="G2288" s="91">
        <v>8065</v>
      </c>
    </row>
    <row r="2289" spans="1:7" s="91" customFormat="1" x14ac:dyDescent="0.15">
      <c r="A2289" s="91">
        <v>8066</v>
      </c>
      <c r="B2289" s="92" t="s">
        <v>5334</v>
      </c>
      <c r="D2289" s="93" t="s">
        <v>5335</v>
      </c>
      <c r="F2289" s="92" t="s">
        <v>5334</v>
      </c>
      <c r="G2289" s="91">
        <v>8066</v>
      </c>
    </row>
    <row r="2290" spans="1:7" s="91" customFormat="1" x14ac:dyDescent="0.15">
      <c r="A2290" s="91">
        <v>8071</v>
      </c>
      <c r="B2290" s="92" t="s">
        <v>5336</v>
      </c>
      <c r="D2290" s="93" t="s">
        <v>5337</v>
      </c>
      <c r="F2290" s="92" t="s">
        <v>5336</v>
      </c>
      <c r="G2290" s="91">
        <v>8071</v>
      </c>
    </row>
    <row r="2291" spans="1:7" s="91" customFormat="1" x14ac:dyDescent="0.15">
      <c r="A2291" s="91">
        <v>8072</v>
      </c>
      <c r="B2291" s="92" t="s">
        <v>5338</v>
      </c>
      <c r="D2291" s="93" t="s">
        <v>5339</v>
      </c>
      <c r="F2291" s="92" t="s">
        <v>5338</v>
      </c>
      <c r="G2291" s="91">
        <v>8072</v>
      </c>
    </row>
    <row r="2292" spans="1:7" s="91" customFormat="1" x14ac:dyDescent="0.15">
      <c r="A2292" s="91">
        <v>8073</v>
      </c>
      <c r="B2292" s="92" t="s">
        <v>5340</v>
      </c>
      <c r="D2292" s="93" t="s">
        <v>5341</v>
      </c>
      <c r="F2292" s="92" t="s">
        <v>5340</v>
      </c>
      <c r="G2292" s="91">
        <v>8073</v>
      </c>
    </row>
    <row r="2293" spans="1:7" s="91" customFormat="1" x14ac:dyDescent="0.15">
      <c r="A2293" s="91">
        <v>8074</v>
      </c>
      <c r="B2293" s="92" t="s">
        <v>5342</v>
      </c>
      <c r="D2293" s="93" t="s">
        <v>5343</v>
      </c>
      <c r="F2293" s="92" t="s">
        <v>5342</v>
      </c>
      <c r="G2293" s="91">
        <v>8074</v>
      </c>
    </row>
    <row r="2294" spans="1:7" s="91" customFormat="1" x14ac:dyDescent="0.15">
      <c r="A2294" s="91">
        <v>8080</v>
      </c>
      <c r="B2294" s="92" t="s">
        <v>5344</v>
      </c>
      <c r="D2294" s="93" t="s">
        <v>5345</v>
      </c>
      <c r="F2294" s="92" t="s">
        <v>5344</v>
      </c>
      <c r="G2294" s="91">
        <v>8080</v>
      </c>
    </row>
    <row r="2295" spans="1:7" s="91" customFormat="1" x14ac:dyDescent="0.15">
      <c r="A2295" s="91">
        <v>8081</v>
      </c>
      <c r="B2295" s="92" t="s">
        <v>5346</v>
      </c>
      <c r="D2295" s="93" t="s">
        <v>5347</v>
      </c>
      <c r="F2295" s="92" t="s">
        <v>5346</v>
      </c>
      <c r="G2295" s="91">
        <v>8081</v>
      </c>
    </row>
    <row r="2296" spans="1:7" s="91" customFormat="1" x14ac:dyDescent="0.15">
      <c r="A2296" s="91">
        <v>8082</v>
      </c>
      <c r="B2296" s="92" t="s">
        <v>5348</v>
      </c>
      <c r="D2296" s="93" t="s">
        <v>5349</v>
      </c>
      <c r="F2296" s="92" t="s">
        <v>5348</v>
      </c>
      <c r="G2296" s="91">
        <v>8082</v>
      </c>
    </row>
    <row r="2297" spans="1:7" s="91" customFormat="1" x14ac:dyDescent="0.15">
      <c r="A2297" s="91">
        <v>8083</v>
      </c>
      <c r="B2297" s="92" t="s">
        <v>5350</v>
      </c>
      <c r="D2297" s="93" t="s">
        <v>5351</v>
      </c>
      <c r="F2297" s="92" t="s">
        <v>5350</v>
      </c>
      <c r="G2297" s="91">
        <v>8083</v>
      </c>
    </row>
    <row r="2298" spans="1:7" s="91" customFormat="1" x14ac:dyDescent="0.15">
      <c r="A2298" s="91">
        <v>8085</v>
      </c>
      <c r="B2298" s="92" t="s">
        <v>5352</v>
      </c>
      <c r="D2298" s="93" t="s">
        <v>5353</v>
      </c>
      <c r="F2298" s="92" t="s">
        <v>5352</v>
      </c>
      <c r="G2298" s="91">
        <v>8085</v>
      </c>
    </row>
    <row r="2299" spans="1:7" s="91" customFormat="1" x14ac:dyDescent="0.15">
      <c r="A2299" s="91">
        <v>8086</v>
      </c>
      <c r="B2299" s="92" t="s">
        <v>5354</v>
      </c>
      <c r="D2299" s="93" t="s">
        <v>5355</v>
      </c>
      <c r="F2299" s="92" t="s">
        <v>5354</v>
      </c>
      <c r="G2299" s="91">
        <v>8086</v>
      </c>
    </row>
    <row r="2300" spans="1:7" s="91" customFormat="1" x14ac:dyDescent="0.15">
      <c r="A2300" s="91">
        <v>8087</v>
      </c>
      <c r="B2300" s="92" t="s">
        <v>5356</v>
      </c>
      <c r="D2300" s="93" t="s">
        <v>5357</v>
      </c>
      <c r="F2300" s="92" t="s">
        <v>5356</v>
      </c>
      <c r="G2300" s="91">
        <v>8087</v>
      </c>
    </row>
    <row r="2301" spans="1:7" s="91" customFormat="1" x14ac:dyDescent="0.15">
      <c r="A2301" s="91">
        <v>8088</v>
      </c>
      <c r="B2301" s="92" t="s">
        <v>5358</v>
      </c>
      <c r="D2301" s="93" t="s">
        <v>5359</v>
      </c>
      <c r="F2301" s="92" t="s">
        <v>5358</v>
      </c>
      <c r="G2301" s="91">
        <v>8088</v>
      </c>
    </row>
    <row r="2302" spans="1:7" s="91" customFormat="1" x14ac:dyDescent="0.15">
      <c r="A2302" s="91">
        <v>8089</v>
      </c>
      <c r="B2302" s="92" t="s">
        <v>5360</v>
      </c>
      <c r="D2302" s="93" t="s">
        <v>5361</v>
      </c>
      <c r="F2302" s="92" t="s">
        <v>5360</v>
      </c>
      <c r="G2302" s="91">
        <v>8089</v>
      </c>
    </row>
    <row r="2303" spans="1:7" s="91" customFormat="1" x14ac:dyDescent="0.15">
      <c r="A2303" s="91">
        <v>8092</v>
      </c>
      <c r="B2303" s="92" t="s">
        <v>5362</v>
      </c>
      <c r="D2303" s="93" t="s">
        <v>5363</v>
      </c>
      <c r="F2303" s="92" t="s">
        <v>5362</v>
      </c>
      <c r="G2303" s="91">
        <v>8092</v>
      </c>
    </row>
    <row r="2304" spans="1:7" s="91" customFormat="1" x14ac:dyDescent="0.15">
      <c r="A2304" s="91">
        <v>8093</v>
      </c>
      <c r="B2304" s="92" t="s">
        <v>5364</v>
      </c>
      <c r="D2304" s="93" t="s">
        <v>5365</v>
      </c>
      <c r="F2304" s="92" t="s">
        <v>5364</v>
      </c>
      <c r="G2304" s="91">
        <v>8093</v>
      </c>
    </row>
    <row r="2305" spans="1:7" s="91" customFormat="1" x14ac:dyDescent="0.15">
      <c r="A2305" s="91">
        <v>8095</v>
      </c>
      <c r="B2305" s="92" t="s">
        <v>5366</v>
      </c>
      <c r="D2305" s="93" t="s">
        <v>5367</v>
      </c>
      <c r="F2305" s="92" t="s">
        <v>5366</v>
      </c>
      <c r="G2305" s="91">
        <v>8095</v>
      </c>
    </row>
    <row r="2306" spans="1:7" s="91" customFormat="1" x14ac:dyDescent="0.15">
      <c r="A2306" s="91">
        <v>8096</v>
      </c>
      <c r="B2306" s="92" t="s">
        <v>5368</v>
      </c>
      <c r="D2306" s="93" t="s">
        <v>5369</v>
      </c>
      <c r="F2306" s="92" t="s">
        <v>5368</v>
      </c>
      <c r="G2306" s="91">
        <v>8096</v>
      </c>
    </row>
    <row r="2307" spans="1:7" s="91" customFormat="1" x14ac:dyDescent="0.15">
      <c r="A2307" s="91">
        <v>8097</v>
      </c>
      <c r="B2307" s="92" t="s">
        <v>5370</v>
      </c>
      <c r="D2307" s="93" t="s">
        <v>5371</v>
      </c>
      <c r="F2307" s="92" t="s">
        <v>5370</v>
      </c>
      <c r="G2307" s="91">
        <v>8097</v>
      </c>
    </row>
    <row r="2308" spans="1:7" s="91" customFormat="1" x14ac:dyDescent="0.15">
      <c r="A2308" s="91">
        <v>8100</v>
      </c>
      <c r="B2308" s="92" t="s">
        <v>5372</v>
      </c>
      <c r="D2308" s="93" t="s">
        <v>5373</v>
      </c>
      <c r="F2308" s="92" t="s">
        <v>5372</v>
      </c>
      <c r="G2308" s="91">
        <v>8100</v>
      </c>
    </row>
    <row r="2309" spans="1:7" s="91" customFormat="1" x14ac:dyDescent="0.15">
      <c r="A2309" s="91">
        <v>8103</v>
      </c>
      <c r="B2309" s="92" t="s">
        <v>5372</v>
      </c>
      <c r="C2309" s="91" t="s">
        <v>5374</v>
      </c>
      <c r="D2309" s="93" t="s">
        <v>5373</v>
      </c>
      <c r="F2309" s="92" t="s">
        <v>5372</v>
      </c>
      <c r="G2309" s="91">
        <v>8103</v>
      </c>
    </row>
    <row r="2310" spans="1:7" s="91" customFormat="1" x14ac:dyDescent="0.15">
      <c r="A2310" s="91">
        <v>8104</v>
      </c>
      <c r="B2310" s="92" t="s">
        <v>5372</v>
      </c>
      <c r="C2310" s="91" t="s">
        <v>5375</v>
      </c>
      <c r="D2310" s="93" t="s">
        <v>5373</v>
      </c>
      <c r="F2310" s="92" t="s">
        <v>5372</v>
      </c>
      <c r="G2310" s="91">
        <v>8104</v>
      </c>
    </row>
    <row r="2311" spans="1:7" s="91" customFormat="1" x14ac:dyDescent="0.15">
      <c r="A2311" s="91">
        <v>8105</v>
      </c>
      <c r="B2311" s="92" t="s">
        <v>5376</v>
      </c>
      <c r="D2311" s="93" t="s">
        <v>5377</v>
      </c>
      <c r="F2311" s="92" t="s">
        <v>5376</v>
      </c>
      <c r="G2311" s="91">
        <v>8105</v>
      </c>
    </row>
    <row r="2312" spans="1:7" s="91" customFormat="1" x14ac:dyDescent="0.15">
      <c r="A2312" s="91">
        <v>8109</v>
      </c>
      <c r="B2312" s="92" t="s">
        <v>5378</v>
      </c>
      <c r="D2312" s="93" t="s">
        <v>5379</v>
      </c>
      <c r="F2312" s="92" t="s">
        <v>5378</v>
      </c>
      <c r="G2312" s="91">
        <v>8109</v>
      </c>
    </row>
    <row r="2313" spans="1:7" s="91" customFormat="1" x14ac:dyDescent="0.15">
      <c r="A2313" s="91">
        <v>8111</v>
      </c>
      <c r="B2313" s="92" t="s">
        <v>5380</v>
      </c>
      <c r="D2313" s="93" t="s">
        <v>5381</v>
      </c>
      <c r="F2313" s="92" t="s">
        <v>5380</v>
      </c>
      <c r="G2313" s="91">
        <v>8111</v>
      </c>
    </row>
    <row r="2314" spans="1:7" s="91" customFormat="1" x14ac:dyDescent="0.15">
      <c r="A2314" s="91">
        <v>8112</v>
      </c>
      <c r="B2314" s="92" t="s">
        <v>5382</v>
      </c>
      <c r="D2314" s="93" t="s">
        <v>5383</v>
      </c>
      <c r="F2314" s="92" t="s">
        <v>5382</v>
      </c>
      <c r="G2314" s="91">
        <v>8112</v>
      </c>
    </row>
    <row r="2315" spans="1:7" s="91" customFormat="1" x14ac:dyDescent="0.15">
      <c r="A2315" s="91">
        <v>8121</v>
      </c>
      <c r="B2315" s="92" t="s">
        <v>5384</v>
      </c>
      <c r="D2315" s="93" t="s">
        <v>5385</v>
      </c>
      <c r="F2315" s="92" t="s">
        <v>5384</v>
      </c>
      <c r="G2315" s="91">
        <v>8121</v>
      </c>
    </row>
    <row r="2316" spans="1:7" s="91" customFormat="1" x14ac:dyDescent="0.15">
      <c r="A2316" s="91">
        <v>8122</v>
      </c>
      <c r="B2316" s="92" t="s">
        <v>5386</v>
      </c>
      <c r="D2316" s="93" t="s">
        <v>5387</v>
      </c>
      <c r="F2316" s="92" t="s">
        <v>5386</v>
      </c>
      <c r="G2316" s="91">
        <v>8122</v>
      </c>
    </row>
    <row r="2317" spans="1:7" s="91" customFormat="1" x14ac:dyDescent="0.15">
      <c r="A2317" s="91">
        <v>8123</v>
      </c>
      <c r="B2317" s="92" t="s">
        <v>5388</v>
      </c>
      <c r="D2317" s="93" t="s">
        <v>5389</v>
      </c>
      <c r="F2317" s="92" t="s">
        <v>5388</v>
      </c>
      <c r="G2317" s="91">
        <v>8123</v>
      </c>
    </row>
    <row r="2318" spans="1:7" s="91" customFormat="1" x14ac:dyDescent="0.15">
      <c r="A2318" s="91">
        <v>8124</v>
      </c>
      <c r="B2318" s="92" t="s">
        <v>5390</v>
      </c>
      <c r="D2318" s="93" t="s">
        <v>5391</v>
      </c>
      <c r="F2318" s="92" t="s">
        <v>5390</v>
      </c>
      <c r="G2318" s="91">
        <v>8124</v>
      </c>
    </row>
    <row r="2319" spans="1:7" s="91" customFormat="1" x14ac:dyDescent="0.15">
      <c r="A2319" s="91">
        <v>8125</v>
      </c>
      <c r="B2319" s="92" t="s">
        <v>5392</v>
      </c>
      <c r="D2319" s="93" t="s">
        <v>5393</v>
      </c>
      <c r="F2319" s="92" t="s">
        <v>5392</v>
      </c>
      <c r="G2319" s="91">
        <v>8125</v>
      </c>
    </row>
    <row r="2320" spans="1:7" s="91" customFormat="1" x14ac:dyDescent="0.15">
      <c r="A2320" s="91">
        <v>8126</v>
      </c>
      <c r="B2320" s="92" t="s">
        <v>5394</v>
      </c>
      <c r="D2320" s="93" t="s">
        <v>5395</v>
      </c>
      <c r="F2320" s="92" t="s">
        <v>5394</v>
      </c>
      <c r="G2320" s="91">
        <v>8126</v>
      </c>
    </row>
    <row r="2321" spans="1:7" s="91" customFormat="1" x14ac:dyDescent="0.15">
      <c r="A2321" s="91">
        <v>8127</v>
      </c>
      <c r="B2321" s="92" t="s">
        <v>5396</v>
      </c>
      <c r="D2321" s="93" t="s">
        <v>5397</v>
      </c>
      <c r="F2321" s="92" t="s">
        <v>5396</v>
      </c>
      <c r="G2321" s="91">
        <v>8127</v>
      </c>
    </row>
    <row r="2322" spans="1:7" s="91" customFormat="1" x14ac:dyDescent="0.15">
      <c r="A2322" s="91">
        <v>8130</v>
      </c>
      <c r="B2322" s="92" t="s">
        <v>5398</v>
      </c>
      <c r="D2322" s="93" t="s">
        <v>5399</v>
      </c>
      <c r="F2322" s="92" t="s">
        <v>5398</v>
      </c>
      <c r="G2322" s="91">
        <v>8130</v>
      </c>
    </row>
    <row r="2323" spans="1:7" s="91" customFormat="1" x14ac:dyDescent="0.15">
      <c r="A2323" s="91">
        <v>8131</v>
      </c>
      <c r="B2323" s="91" t="s">
        <v>5398</v>
      </c>
      <c r="C2323" s="91" t="s">
        <v>5400</v>
      </c>
      <c r="D2323" s="93" t="s">
        <v>5399</v>
      </c>
      <c r="F2323" s="91" t="s">
        <v>5398</v>
      </c>
      <c r="G2323" s="91">
        <v>8131</v>
      </c>
    </row>
    <row r="2324" spans="1:7" s="91" customFormat="1" x14ac:dyDescent="0.15">
      <c r="A2324" s="91">
        <v>8132</v>
      </c>
      <c r="B2324" s="92" t="s">
        <v>5401</v>
      </c>
      <c r="D2324" s="93" t="s">
        <v>5402</v>
      </c>
      <c r="F2324" s="92" t="s">
        <v>5401</v>
      </c>
      <c r="G2324" s="91">
        <v>8132</v>
      </c>
    </row>
    <row r="2325" spans="1:7" s="91" customFormat="1" x14ac:dyDescent="0.15">
      <c r="A2325" s="91">
        <v>8133</v>
      </c>
      <c r="B2325" s="92" t="s">
        <v>5403</v>
      </c>
      <c r="D2325" s="93" t="s">
        <v>5404</v>
      </c>
      <c r="F2325" s="92" t="s">
        <v>5403</v>
      </c>
      <c r="G2325" s="91">
        <v>8133</v>
      </c>
    </row>
    <row r="2326" spans="1:7" s="91" customFormat="1" x14ac:dyDescent="0.15">
      <c r="A2326" s="91">
        <v>8134</v>
      </c>
      <c r="B2326" s="92" t="s">
        <v>5405</v>
      </c>
      <c r="D2326" s="93" t="s">
        <v>5406</v>
      </c>
      <c r="F2326" s="92" t="s">
        <v>5405</v>
      </c>
      <c r="G2326" s="91">
        <v>8134</v>
      </c>
    </row>
    <row r="2327" spans="1:7" s="91" customFormat="1" x14ac:dyDescent="0.15">
      <c r="A2327" s="91">
        <v>8135</v>
      </c>
      <c r="B2327" s="92" t="s">
        <v>5407</v>
      </c>
      <c r="D2327" s="93" t="s">
        <v>5408</v>
      </c>
      <c r="F2327" s="92" t="s">
        <v>5407</v>
      </c>
      <c r="G2327" s="91">
        <v>8135</v>
      </c>
    </row>
    <row r="2328" spans="1:7" s="91" customFormat="1" x14ac:dyDescent="0.15">
      <c r="A2328" s="91">
        <v>8136</v>
      </c>
      <c r="B2328" s="92" t="s">
        <v>5409</v>
      </c>
      <c r="D2328" s="93" t="s">
        <v>5410</v>
      </c>
      <c r="F2328" s="92" t="s">
        <v>5409</v>
      </c>
      <c r="G2328" s="91">
        <v>8136</v>
      </c>
    </row>
    <row r="2329" spans="1:7" s="91" customFormat="1" x14ac:dyDescent="0.15">
      <c r="A2329" s="91">
        <v>8137</v>
      </c>
      <c r="B2329" s="92" t="s">
        <v>5411</v>
      </c>
      <c r="D2329" s="93" t="s">
        <v>5412</v>
      </c>
      <c r="F2329" s="92" t="s">
        <v>5411</v>
      </c>
      <c r="G2329" s="91">
        <v>8137</v>
      </c>
    </row>
    <row r="2330" spans="1:7" s="91" customFormat="1" x14ac:dyDescent="0.15">
      <c r="A2330" s="91">
        <v>8138</v>
      </c>
      <c r="B2330" s="92" t="s">
        <v>5413</v>
      </c>
      <c r="D2330" s="93" t="s">
        <v>5414</v>
      </c>
      <c r="F2330" s="92" t="s">
        <v>5413</v>
      </c>
      <c r="G2330" s="91">
        <v>8138</v>
      </c>
    </row>
    <row r="2331" spans="1:7" s="91" customFormat="1" x14ac:dyDescent="0.15">
      <c r="A2331" s="91">
        <v>8142</v>
      </c>
      <c r="B2331" s="92" t="s">
        <v>5415</v>
      </c>
      <c r="D2331" s="93" t="s">
        <v>5416</v>
      </c>
      <c r="F2331" s="92" t="s">
        <v>5415</v>
      </c>
      <c r="G2331" s="91">
        <v>8142</v>
      </c>
    </row>
    <row r="2332" spans="1:7" s="91" customFormat="1" x14ac:dyDescent="0.15">
      <c r="A2332" s="91">
        <v>8143</v>
      </c>
      <c r="B2332" s="92" t="s">
        <v>5417</v>
      </c>
      <c r="D2332" s="93" t="s">
        <v>5418</v>
      </c>
      <c r="F2332" s="92" t="s">
        <v>5417</v>
      </c>
      <c r="G2332" s="91">
        <v>8143</v>
      </c>
    </row>
    <row r="2333" spans="1:7" s="91" customFormat="1" x14ac:dyDescent="0.15">
      <c r="A2333" s="91">
        <v>8144</v>
      </c>
      <c r="B2333" s="92" t="s">
        <v>5419</v>
      </c>
      <c r="D2333" s="93" t="s">
        <v>5420</v>
      </c>
      <c r="F2333" s="92" t="s">
        <v>5419</v>
      </c>
      <c r="G2333" s="91">
        <v>8144</v>
      </c>
    </row>
    <row r="2334" spans="1:7" s="91" customFormat="1" x14ac:dyDescent="0.15">
      <c r="A2334" s="91">
        <v>8145</v>
      </c>
      <c r="B2334" s="92" t="s">
        <v>5421</v>
      </c>
      <c r="D2334" s="93" t="s">
        <v>5422</v>
      </c>
      <c r="F2334" s="92" t="s">
        <v>5421</v>
      </c>
      <c r="G2334" s="91">
        <v>8145</v>
      </c>
    </row>
    <row r="2335" spans="1:7" s="91" customFormat="1" x14ac:dyDescent="0.15">
      <c r="A2335" s="91">
        <v>8146</v>
      </c>
      <c r="B2335" s="92" t="s">
        <v>5423</v>
      </c>
      <c r="D2335" s="93" t="s">
        <v>5424</v>
      </c>
      <c r="F2335" s="92" t="s">
        <v>5423</v>
      </c>
      <c r="G2335" s="91">
        <v>8146</v>
      </c>
    </row>
    <row r="2336" spans="1:7" s="91" customFormat="1" x14ac:dyDescent="0.15">
      <c r="A2336" s="91">
        <v>8151</v>
      </c>
      <c r="B2336" s="92" t="s">
        <v>5425</v>
      </c>
      <c r="D2336" s="93" t="s">
        <v>5426</v>
      </c>
      <c r="F2336" s="92" t="s">
        <v>5425</v>
      </c>
      <c r="G2336" s="91">
        <v>8151</v>
      </c>
    </row>
    <row r="2337" spans="1:7" s="91" customFormat="1" x14ac:dyDescent="0.15">
      <c r="A2337" s="91">
        <v>8152</v>
      </c>
      <c r="B2337" s="92" t="s">
        <v>5427</v>
      </c>
      <c r="D2337" s="93" t="s">
        <v>5428</v>
      </c>
      <c r="F2337" s="92" t="s">
        <v>5427</v>
      </c>
      <c r="G2337" s="91">
        <v>8152</v>
      </c>
    </row>
    <row r="2338" spans="1:7" s="91" customFormat="1" x14ac:dyDescent="0.15">
      <c r="A2338" s="91">
        <v>8154</v>
      </c>
      <c r="B2338" s="92" t="s">
        <v>5429</v>
      </c>
      <c r="D2338" s="93" t="s">
        <v>5430</v>
      </c>
      <c r="F2338" s="92" t="s">
        <v>5429</v>
      </c>
      <c r="G2338" s="91">
        <v>8154</v>
      </c>
    </row>
    <row r="2339" spans="1:7" s="91" customFormat="1" x14ac:dyDescent="0.15">
      <c r="A2339" s="91">
        <v>8156</v>
      </c>
      <c r="B2339" s="92" t="s">
        <v>5431</v>
      </c>
      <c r="D2339" s="93" t="s">
        <v>5432</v>
      </c>
      <c r="F2339" s="92" t="s">
        <v>5431</v>
      </c>
      <c r="G2339" s="91">
        <v>8156</v>
      </c>
    </row>
    <row r="2340" spans="1:7" s="91" customFormat="1" x14ac:dyDescent="0.15">
      <c r="A2340" s="91">
        <v>8157</v>
      </c>
      <c r="B2340" s="92" t="s">
        <v>5433</v>
      </c>
      <c r="D2340" s="93" t="s">
        <v>5434</v>
      </c>
      <c r="F2340" s="92" t="s">
        <v>5433</v>
      </c>
      <c r="G2340" s="91">
        <v>8157</v>
      </c>
    </row>
    <row r="2341" spans="1:7" s="91" customFormat="1" x14ac:dyDescent="0.15">
      <c r="A2341" s="91">
        <v>8161</v>
      </c>
      <c r="B2341" s="92" t="s">
        <v>5435</v>
      </c>
      <c r="D2341" s="93" t="s">
        <v>5436</v>
      </c>
      <c r="F2341" s="92" t="s">
        <v>5435</v>
      </c>
      <c r="G2341" s="91">
        <v>8161</v>
      </c>
    </row>
    <row r="2342" spans="1:7" s="91" customFormat="1" x14ac:dyDescent="0.15">
      <c r="A2342" s="91">
        <v>8162</v>
      </c>
      <c r="B2342" s="92" t="s">
        <v>5437</v>
      </c>
      <c r="D2342" s="93" t="s">
        <v>5438</v>
      </c>
      <c r="F2342" s="92" t="s">
        <v>5437</v>
      </c>
      <c r="G2342" s="91">
        <v>8162</v>
      </c>
    </row>
    <row r="2343" spans="1:7" s="91" customFormat="1" x14ac:dyDescent="0.15">
      <c r="A2343" s="91">
        <v>8163</v>
      </c>
      <c r="B2343" s="92" t="s">
        <v>5439</v>
      </c>
      <c r="D2343" s="93" t="s">
        <v>5440</v>
      </c>
      <c r="F2343" s="92" t="s">
        <v>5439</v>
      </c>
      <c r="G2343" s="91">
        <v>8163</v>
      </c>
    </row>
    <row r="2344" spans="1:7" s="91" customFormat="1" x14ac:dyDescent="0.15">
      <c r="A2344" s="91">
        <v>8164</v>
      </c>
      <c r="B2344" s="92" t="s">
        <v>5441</v>
      </c>
      <c r="D2344" s="93" t="s">
        <v>5442</v>
      </c>
      <c r="F2344" s="92" t="s">
        <v>5441</v>
      </c>
      <c r="G2344" s="91">
        <v>8164</v>
      </c>
    </row>
    <row r="2345" spans="1:7" s="91" customFormat="1" x14ac:dyDescent="0.15">
      <c r="A2345" s="91">
        <v>8171</v>
      </c>
      <c r="B2345" s="92" t="s">
        <v>5443</v>
      </c>
      <c r="D2345" s="93" t="s">
        <v>5444</v>
      </c>
      <c r="F2345" s="92" t="s">
        <v>5443</v>
      </c>
      <c r="G2345" s="91">
        <v>8171</v>
      </c>
    </row>
    <row r="2346" spans="1:7" s="91" customFormat="1" x14ac:dyDescent="0.15">
      <c r="A2346" s="91">
        <v>8171</v>
      </c>
      <c r="B2346" s="92" t="s">
        <v>5443</v>
      </c>
      <c r="C2346" s="92" t="s">
        <v>5445</v>
      </c>
      <c r="D2346" s="93" t="s">
        <v>5444</v>
      </c>
      <c r="F2346" s="92" t="s">
        <v>5443</v>
      </c>
      <c r="G2346" s="91">
        <v>8171</v>
      </c>
    </row>
    <row r="2347" spans="1:7" s="91" customFormat="1" x14ac:dyDescent="0.15">
      <c r="A2347" s="91">
        <v>8172</v>
      </c>
      <c r="B2347" s="91" t="s">
        <v>5446</v>
      </c>
      <c r="C2347" s="91" t="s">
        <v>5447</v>
      </c>
      <c r="D2347" s="93" t="s">
        <v>5448</v>
      </c>
      <c r="F2347" s="91" t="s">
        <v>5446</v>
      </c>
      <c r="G2347" s="91">
        <v>8172</v>
      </c>
    </row>
    <row r="2348" spans="1:7" s="91" customFormat="1" x14ac:dyDescent="0.15">
      <c r="A2348" s="91">
        <v>8173</v>
      </c>
      <c r="B2348" s="91" t="s">
        <v>5446</v>
      </c>
      <c r="C2348" s="91" t="s">
        <v>5449</v>
      </c>
      <c r="D2348" s="93" t="s">
        <v>5448</v>
      </c>
      <c r="F2348" s="91" t="s">
        <v>5446</v>
      </c>
      <c r="G2348" s="91">
        <v>8173</v>
      </c>
    </row>
    <row r="2349" spans="1:7" s="91" customFormat="1" x14ac:dyDescent="0.15">
      <c r="A2349" s="91">
        <v>8174</v>
      </c>
      <c r="B2349" s="92" t="s">
        <v>5446</v>
      </c>
      <c r="D2349" s="93" t="s">
        <v>5448</v>
      </c>
      <c r="F2349" s="92" t="s">
        <v>5446</v>
      </c>
      <c r="G2349" s="91">
        <v>8174</v>
      </c>
    </row>
    <row r="2350" spans="1:7" s="91" customFormat="1" x14ac:dyDescent="0.15">
      <c r="A2350" s="91">
        <v>8175</v>
      </c>
      <c r="B2350" s="92" t="s">
        <v>5450</v>
      </c>
      <c r="D2350" s="93" t="s">
        <v>5451</v>
      </c>
      <c r="F2350" s="92" t="s">
        <v>5450</v>
      </c>
      <c r="G2350" s="91">
        <v>8175</v>
      </c>
    </row>
    <row r="2351" spans="1:7" s="91" customFormat="1" x14ac:dyDescent="0.15">
      <c r="A2351" s="91">
        <v>8181</v>
      </c>
      <c r="B2351" s="92" t="s">
        <v>5452</v>
      </c>
      <c r="D2351" s="93" t="s">
        <v>5453</v>
      </c>
      <c r="F2351" s="92" t="s">
        <v>5452</v>
      </c>
      <c r="G2351" s="91">
        <v>8181</v>
      </c>
    </row>
    <row r="2352" spans="1:7" s="91" customFormat="1" x14ac:dyDescent="0.15">
      <c r="A2352" s="91">
        <v>8182</v>
      </c>
      <c r="B2352" s="91" t="s">
        <v>5452</v>
      </c>
      <c r="C2352" s="91" t="s">
        <v>5454</v>
      </c>
      <c r="D2352" s="93" t="s">
        <v>5453</v>
      </c>
      <c r="F2352" s="91" t="s">
        <v>5452</v>
      </c>
      <c r="G2352" s="91">
        <v>8182</v>
      </c>
    </row>
    <row r="2353" spans="1:7" s="91" customFormat="1" x14ac:dyDescent="0.15">
      <c r="A2353" s="91">
        <v>8183</v>
      </c>
      <c r="B2353" s="92" t="s">
        <v>5455</v>
      </c>
      <c r="D2353" s="93" t="s">
        <v>5456</v>
      </c>
      <c r="F2353" s="92" t="s">
        <v>5455</v>
      </c>
      <c r="G2353" s="91">
        <v>8183</v>
      </c>
    </row>
    <row r="2354" spans="1:7" s="91" customFormat="1" x14ac:dyDescent="0.15">
      <c r="A2354" s="91">
        <v>8184</v>
      </c>
      <c r="B2354" s="91" t="s">
        <v>5450</v>
      </c>
      <c r="C2354" s="91" t="s">
        <v>5457</v>
      </c>
      <c r="D2354" s="93" t="s">
        <v>5451</v>
      </c>
      <c r="F2354" s="91" t="s">
        <v>5450</v>
      </c>
      <c r="G2354" s="91">
        <v>8184</v>
      </c>
    </row>
    <row r="2355" spans="1:7" s="91" customFormat="1" x14ac:dyDescent="0.15">
      <c r="A2355" s="91">
        <v>8191</v>
      </c>
      <c r="B2355" s="92" t="s">
        <v>5458</v>
      </c>
      <c r="D2355" s="93" t="s">
        <v>5459</v>
      </c>
      <c r="F2355" s="92" t="s">
        <v>5458</v>
      </c>
      <c r="G2355" s="91">
        <v>8191</v>
      </c>
    </row>
    <row r="2356" spans="1:7" s="91" customFormat="1" x14ac:dyDescent="0.15">
      <c r="A2356" s="91">
        <v>8192</v>
      </c>
      <c r="B2356" s="92" t="s">
        <v>5460</v>
      </c>
      <c r="D2356" s="93" t="s">
        <v>5461</v>
      </c>
      <c r="F2356" s="92" t="s">
        <v>5460</v>
      </c>
      <c r="G2356" s="91">
        <v>8192</v>
      </c>
    </row>
    <row r="2357" spans="1:7" s="91" customFormat="1" x14ac:dyDescent="0.15">
      <c r="A2357" s="91">
        <v>8193</v>
      </c>
      <c r="B2357" s="92" t="s">
        <v>5462</v>
      </c>
      <c r="D2357" s="93" t="s">
        <v>5463</v>
      </c>
      <c r="F2357" s="92" t="s">
        <v>5462</v>
      </c>
      <c r="G2357" s="91">
        <v>8193</v>
      </c>
    </row>
    <row r="2358" spans="1:7" s="91" customFormat="1" x14ac:dyDescent="0.15">
      <c r="A2358" s="91">
        <v>8194</v>
      </c>
      <c r="B2358" s="92" t="s">
        <v>5464</v>
      </c>
      <c r="D2358" s="93" t="s">
        <v>5465</v>
      </c>
      <c r="F2358" s="92" t="s">
        <v>5464</v>
      </c>
      <c r="G2358" s="91">
        <v>8194</v>
      </c>
    </row>
    <row r="2359" spans="1:7" s="91" customFormat="1" x14ac:dyDescent="0.15">
      <c r="A2359" s="91">
        <v>8195</v>
      </c>
      <c r="B2359" s="92" t="s">
        <v>5466</v>
      </c>
      <c r="D2359" s="93" t="s">
        <v>5467</v>
      </c>
      <c r="F2359" s="92" t="s">
        <v>5466</v>
      </c>
      <c r="G2359" s="91">
        <v>8195</v>
      </c>
    </row>
    <row r="2360" spans="1:7" s="91" customFormat="1" x14ac:dyDescent="0.15">
      <c r="A2360" s="91">
        <v>8196</v>
      </c>
      <c r="B2360" s="92" t="s">
        <v>5468</v>
      </c>
      <c r="D2360" s="93" t="s">
        <v>5469</v>
      </c>
      <c r="F2360" s="92" t="s">
        <v>5468</v>
      </c>
      <c r="G2360" s="91">
        <v>8196</v>
      </c>
    </row>
    <row r="2361" spans="1:7" s="91" customFormat="1" x14ac:dyDescent="0.15">
      <c r="A2361" s="91">
        <v>8200</v>
      </c>
      <c r="B2361" s="92" t="s">
        <v>5470</v>
      </c>
      <c r="D2361" s="93" t="s">
        <v>5471</v>
      </c>
      <c r="F2361" s="92" t="s">
        <v>5470</v>
      </c>
      <c r="G2361" s="91">
        <v>8200</v>
      </c>
    </row>
    <row r="2362" spans="1:7" s="91" customFormat="1" x14ac:dyDescent="0.15">
      <c r="A2362" s="91">
        <v>8220</v>
      </c>
      <c r="B2362" s="92" t="s">
        <v>5472</v>
      </c>
      <c r="C2362" s="91" t="s">
        <v>971</v>
      </c>
      <c r="D2362" s="93" t="s">
        <v>5473</v>
      </c>
      <c r="F2362" s="92" t="s">
        <v>5472</v>
      </c>
      <c r="G2362" s="91">
        <v>8220</v>
      </c>
    </row>
    <row r="2363" spans="1:7" s="91" customFormat="1" x14ac:dyDescent="0.15">
      <c r="A2363" s="91">
        <v>8225</v>
      </c>
      <c r="B2363" s="92" t="s">
        <v>5474</v>
      </c>
      <c r="D2363" s="93" t="s">
        <v>5475</v>
      </c>
      <c r="F2363" s="92" t="s">
        <v>5474</v>
      </c>
      <c r="G2363" s="91">
        <v>8225</v>
      </c>
    </row>
    <row r="2364" spans="1:7" s="91" customFormat="1" x14ac:dyDescent="0.15">
      <c r="A2364" s="91">
        <v>8226</v>
      </c>
      <c r="B2364" s="92" t="s">
        <v>5476</v>
      </c>
      <c r="D2364" s="93" t="s">
        <v>5477</v>
      </c>
      <c r="F2364" s="92" t="s">
        <v>5476</v>
      </c>
      <c r="G2364" s="91">
        <v>8226</v>
      </c>
    </row>
    <row r="2365" spans="1:7" s="91" customFormat="1" x14ac:dyDescent="0.15">
      <c r="A2365" s="91">
        <v>8227</v>
      </c>
      <c r="B2365" s="92" t="s">
        <v>5478</v>
      </c>
      <c r="D2365" s="93" t="s">
        <v>5479</v>
      </c>
      <c r="F2365" s="92" t="s">
        <v>5478</v>
      </c>
      <c r="G2365" s="91">
        <v>8227</v>
      </c>
    </row>
    <row r="2366" spans="1:7" s="91" customFormat="1" x14ac:dyDescent="0.15">
      <c r="A2366" s="91">
        <v>8228</v>
      </c>
      <c r="B2366" s="92" t="s">
        <v>5480</v>
      </c>
      <c r="D2366" s="93" t="s">
        <v>5481</v>
      </c>
      <c r="F2366" s="92" t="s">
        <v>5480</v>
      </c>
      <c r="G2366" s="91">
        <v>8228</v>
      </c>
    </row>
    <row r="2367" spans="1:7" s="91" customFormat="1" x14ac:dyDescent="0.15">
      <c r="A2367" s="91">
        <v>8229</v>
      </c>
      <c r="B2367" s="92" t="s">
        <v>5482</v>
      </c>
      <c r="D2367" s="93" t="s">
        <v>5483</v>
      </c>
      <c r="F2367" s="92" t="s">
        <v>5482</v>
      </c>
      <c r="G2367" s="91">
        <v>8229</v>
      </c>
    </row>
    <row r="2368" spans="1:7" s="91" customFormat="1" x14ac:dyDescent="0.15">
      <c r="A2368" s="91">
        <v>8229</v>
      </c>
      <c r="B2368" s="92" t="s">
        <v>5484</v>
      </c>
      <c r="D2368" s="93" t="s">
        <v>5485</v>
      </c>
      <c r="F2368" s="92" t="s">
        <v>5484</v>
      </c>
      <c r="G2368" s="91">
        <v>8229</v>
      </c>
    </row>
    <row r="2369" spans="1:7" s="91" customFormat="1" x14ac:dyDescent="0.15">
      <c r="A2369" s="91">
        <v>8230</v>
      </c>
      <c r="B2369" s="92" t="s">
        <v>5486</v>
      </c>
      <c r="D2369" s="93" t="s">
        <v>5487</v>
      </c>
      <c r="F2369" s="92" t="s">
        <v>5486</v>
      </c>
      <c r="G2369" s="91">
        <v>8230</v>
      </c>
    </row>
    <row r="2370" spans="1:7" s="91" customFormat="1" x14ac:dyDescent="0.15">
      <c r="A2370" s="91">
        <v>8230</v>
      </c>
      <c r="B2370" s="92" t="s">
        <v>5488</v>
      </c>
      <c r="D2370" s="93" t="s">
        <v>5489</v>
      </c>
      <c r="F2370" s="92" t="s">
        <v>5488</v>
      </c>
      <c r="G2370" s="91">
        <v>8230</v>
      </c>
    </row>
    <row r="2371" spans="1:7" s="91" customFormat="1" x14ac:dyDescent="0.15">
      <c r="A2371" s="91">
        <v>8236</v>
      </c>
      <c r="B2371" s="91" t="s">
        <v>5486</v>
      </c>
      <c r="C2371" s="91" t="s">
        <v>5490</v>
      </c>
      <c r="D2371" s="93" t="s">
        <v>5487</v>
      </c>
      <c r="F2371" s="91" t="s">
        <v>5486</v>
      </c>
      <c r="G2371" s="91">
        <v>8236</v>
      </c>
    </row>
    <row r="2372" spans="1:7" s="91" customFormat="1" x14ac:dyDescent="0.15">
      <c r="A2372" s="91">
        <v>8237</v>
      </c>
      <c r="B2372" s="92" t="s">
        <v>5491</v>
      </c>
      <c r="D2372" s="93" t="s">
        <v>5492</v>
      </c>
      <c r="F2372" s="92" t="s">
        <v>5491</v>
      </c>
      <c r="G2372" s="91">
        <v>8237</v>
      </c>
    </row>
    <row r="2373" spans="1:7" s="91" customFormat="1" x14ac:dyDescent="0.15">
      <c r="A2373" s="91">
        <v>8241</v>
      </c>
      <c r="B2373" s="92" t="s">
        <v>5493</v>
      </c>
      <c r="D2373" s="93" t="s">
        <v>5494</v>
      </c>
      <c r="F2373" s="92" t="s">
        <v>5493</v>
      </c>
      <c r="G2373" s="91">
        <v>8241</v>
      </c>
    </row>
    <row r="2374" spans="1:7" s="91" customFormat="1" x14ac:dyDescent="0.15">
      <c r="A2374" s="91">
        <v>8242</v>
      </c>
      <c r="B2374" s="92" t="s">
        <v>5495</v>
      </c>
      <c r="D2374" s="93" t="s">
        <v>5496</v>
      </c>
      <c r="F2374" s="92" t="s">
        <v>5495</v>
      </c>
      <c r="G2374" s="91">
        <v>8242</v>
      </c>
    </row>
    <row r="2375" spans="1:7" s="91" customFormat="1" x14ac:dyDescent="0.15">
      <c r="A2375" s="91">
        <v>8242</v>
      </c>
      <c r="B2375" s="92" t="s">
        <v>5497</v>
      </c>
      <c r="D2375" s="93" t="s">
        <v>5498</v>
      </c>
      <c r="F2375" s="92" t="s">
        <v>5497</v>
      </c>
      <c r="G2375" s="91">
        <v>8242</v>
      </c>
    </row>
    <row r="2376" spans="1:7" s="91" customFormat="1" x14ac:dyDescent="0.15">
      <c r="A2376" s="91">
        <v>8243</v>
      </c>
      <c r="B2376" s="92" t="s">
        <v>5499</v>
      </c>
      <c r="D2376" s="93" t="s">
        <v>5500</v>
      </c>
      <c r="F2376" s="92" t="s">
        <v>5499</v>
      </c>
      <c r="G2376" s="91">
        <v>8243</v>
      </c>
    </row>
    <row r="2377" spans="1:7" s="91" customFormat="1" x14ac:dyDescent="0.15">
      <c r="A2377" s="91">
        <v>8244</v>
      </c>
      <c r="B2377" s="92" t="s">
        <v>5501</v>
      </c>
      <c r="D2377" s="93" t="s">
        <v>5502</v>
      </c>
      <c r="F2377" s="92" t="s">
        <v>5501</v>
      </c>
      <c r="G2377" s="91">
        <v>8244</v>
      </c>
    </row>
    <row r="2378" spans="1:7" s="91" customFormat="1" x14ac:dyDescent="0.15">
      <c r="A2378" s="91">
        <v>8245</v>
      </c>
      <c r="B2378" s="92" t="s">
        <v>5503</v>
      </c>
      <c r="D2378" s="93" t="s">
        <v>5504</v>
      </c>
      <c r="F2378" s="92" t="s">
        <v>5503</v>
      </c>
      <c r="G2378" s="91">
        <v>8245</v>
      </c>
    </row>
    <row r="2379" spans="1:7" s="91" customFormat="1" x14ac:dyDescent="0.15">
      <c r="A2379" s="91">
        <v>8245</v>
      </c>
      <c r="B2379" s="92" t="s">
        <v>5505</v>
      </c>
      <c r="D2379" s="93" t="s">
        <v>5506</v>
      </c>
      <c r="F2379" s="92" t="s">
        <v>5505</v>
      </c>
      <c r="G2379" s="91">
        <v>8245</v>
      </c>
    </row>
    <row r="2380" spans="1:7" s="91" customFormat="1" x14ac:dyDescent="0.15">
      <c r="A2380" s="91">
        <v>8246</v>
      </c>
      <c r="B2380" s="92" t="s">
        <v>5507</v>
      </c>
      <c r="D2380" s="93" t="s">
        <v>5508</v>
      </c>
      <c r="F2380" s="92" t="s">
        <v>5507</v>
      </c>
      <c r="G2380" s="91">
        <v>8246</v>
      </c>
    </row>
    <row r="2381" spans="1:7" s="91" customFormat="1" x14ac:dyDescent="0.15">
      <c r="A2381" s="91">
        <v>8247</v>
      </c>
      <c r="B2381" s="92" t="s">
        <v>5509</v>
      </c>
      <c r="D2381" s="93" t="s">
        <v>5510</v>
      </c>
      <c r="F2381" s="92" t="s">
        <v>5509</v>
      </c>
      <c r="G2381" s="91">
        <v>8247</v>
      </c>
    </row>
    <row r="2382" spans="1:7" s="91" customFormat="1" x14ac:dyDescent="0.15">
      <c r="A2382" s="91">
        <v>8248</v>
      </c>
      <c r="B2382" s="92" t="s">
        <v>5511</v>
      </c>
      <c r="D2382" s="93" t="s">
        <v>5512</v>
      </c>
      <c r="F2382" s="92" t="s">
        <v>5511</v>
      </c>
      <c r="G2382" s="91">
        <v>8248</v>
      </c>
    </row>
    <row r="2383" spans="1:7" s="91" customFormat="1" x14ac:dyDescent="0.15">
      <c r="A2383" s="91">
        <v>8248</v>
      </c>
      <c r="B2383" s="92" t="s">
        <v>5513</v>
      </c>
      <c r="D2383" s="93" t="s">
        <v>5514</v>
      </c>
      <c r="F2383" s="92" t="s">
        <v>5513</v>
      </c>
      <c r="G2383" s="91">
        <v>8248</v>
      </c>
    </row>
    <row r="2384" spans="1:7" s="91" customFormat="1" x14ac:dyDescent="0.15">
      <c r="A2384" s="91">
        <v>8251</v>
      </c>
      <c r="B2384" s="92" t="s">
        <v>5515</v>
      </c>
      <c r="D2384" s="93" t="s">
        <v>5516</v>
      </c>
      <c r="F2384" s="92" t="s">
        <v>5515</v>
      </c>
      <c r="G2384" s="91">
        <v>8251</v>
      </c>
    </row>
    <row r="2385" spans="1:7" s="91" customFormat="1" x14ac:dyDescent="0.15">
      <c r="A2385" s="91">
        <v>8252</v>
      </c>
      <c r="B2385" s="92" t="s">
        <v>5517</v>
      </c>
      <c r="D2385" s="93" t="s">
        <v>5518</v>
      </c>
      <c r="F2385" s="92" t="s">
        <v>5517</v>
      </c>
      <c r="G2385" s="91">
        <v>8252</v>
      </c>
    </row>
    <row r="2386" spans="1:7" s="91" customFormat="1" x14ac:dyDescent="0.15">
      <c r="A2386" s="91">
        <v>8253</v>
      </c>
      <c r="B2386" s="92" t="s">
        <v>5519</v>
      </c>
      <c r="D2386" s="93" t="s">
        <v>5520</v>
      </c>
      <c r="F2386" s="92" t="s">
        <v>5519</v>
      </c>
      <c r="G2386" s="91">
        <v>8253</v>
      </c>
    </row>
    <row r="2387" spans="1:7" s="91" customFormat="1" x14ac:dyDescent="0.15">
      <c r="A2387" s="91">
        <v>8254</v>
      </c>
      <c r="B2387" s="92" t="s">
        <v>5521</v>
      </c>
      <c r="D2387" s="93" t="s">
        <v>5522</v>
      </c>
      <c r="F2387" s="92" t="s">
        <v>5521</v>
      </c>
      <c r="G2387" s="91">
        <v>8254</v>
      </c>
    </row>
    <row r="2388" spans="1:7" s="91" customFormat="1" x14ac:dyDescent="0.15">
      <c r="A2388" s="91">
        <v>8254</v>
      </c>
      <c r="B2388" s="92" t="s">
        <v>5523</v>
      </c>
      <c r="D2388" s="93" t="s">
        <v>5524</v>
      </c>
      <c r="F2388" s="92" t="s">
        <v>5523</v>
      </c>
      <c r="G2388" s="91">
        <v>8254</v>
      </c>
    </row>
    <row r="2389" spans="1:7" s="91" customFormat="1" x14ac:dyDescent="0.15">
      <c r="A2389" s="91">
        <v>8255</v>
      </c>
      <c r="B2389" s="92" t="s">
        <v>5525</v>
      </c>
      <c r="D2389" s="93" t="s">
        <v>5526</v>
      </c>
      <c r="F2389" s="92" t="s">
        <v>5525</v>
      </c>
      <c r="G2389" s="91">
        <v>8255</v>
      </c>
    </row>
    <row r="2390" spans="1:7" s="91" customFormat="1" x14ac:dyDescent="0.15">
      <c r="A2390" s="91">
        <v>8256</v>
      </c>
      <c r="B2390" s="92" t="s">
        <v>5527</v>
      </c>
      <c r="D2390" s="93" t="s">
        <v>5528</v>
      </c>
      <c r="F2390" s="92" t="s">
        <v>5527</v>
      </c>
      <c r="G2390" s="91">
        <v>8256</v>
      </c>
    </row>
    <row r="2391" spans="1:7" s="91" customFormat="1" x14ac:dyDescent="0.15">
      <c r="A2391" s="91">
        <v>8256</v>
      </c>
      <c r="B2391" s="92" t="s">
        <v>5529</v>
      </c>
      <c r="D2391" s="93" t="s">
        <v>5530</v>
      </c>
      <c r="F2391" s="92" t="s">
        <v>5529</v>
      </c>
      <c r="G2391" s="91">
        <v>8256</v>
      </c>
    </row>
    <row r="2392" spans="1:7" s="91" customFormat="1" x14ac:dyDescent="0.15">
      <c r="A2392" s="91">
        <v>8257</v>
      </c>
      <c r="B2392" s="91" t="s">
        <v>5531</v>
      </c>
      <c r="C2392" s="91" t="s">
        <v>5532</v>
      </c>
      <c r="D2392" s="93" t="s">
        <v>5533</v>
      </c>
      <c r="F2392" s="91" t="s">
        <v>5531</v>
      </c>
      <c r="G2392" s="91">
        <v>8257</v>
      </c>
    </row>
    <row r="2393" spans="1:7" s="91" customFormat="1" x14ac:dyDescent="0.15">
      <c r="A2393" s="91">
        <v>8258</v>
      </c>
      <c r="B2393" s="92" t="s">
        <v>5531</v>
      </c>
      <c r="D2393" s="93" t="s">
        <v>5533</v>
      </c>
      <c r="F2393" s="92" t="s">
        <v>5531</v>
      </c>
      <c r="G2393" s="91">
        <v>8258</v>
      </c>
    </row>
    <row r="2394" spans="1:7" s="91" customFormat="1" x14ac:dyDescent="0.15">
      <c r="A2394" s="91">
        <v>8261</v>
      </c>
      <c r="B2394" s="91" t="s">
        <v>5531</v>
      </c>
      <c r="C2394" s="91" t="s">
        <v>5534</v>
      </c>
      <c r="D2394" s="93" t="s">
        <v>5533</v>
      </c>
      <c r="F2394" s="91" t="s">
        <v>5531</v>
      </c>
      <c r="G2394" s="91">
        <v>8261</v>
      </c>
    </row>
    <row r="2395" spans="1:7" s="91" customFormat="1" x14ac:dyDescent="0.15">
      <c r="A2395" s="91">
        <v>8263</v>
      </c>
      <c r="B2395" s="92" t="s">
        <v>5535</v>
      </c>
      <c r="D2395" s="93" t="s">
        <v>5536</v>
      </c>
      <c r="F2395" s="92" t="s">
        <v>5535</v>
      </c>
      <c r="G2395" s="91">
        <v>8263</v>
      </c>
    </row>
    <row r="2396" spans="1:7" s="91" customFormat="1" x14ac:dyDescent="0.15">
      <c r="A2396" s="91">
        <v>8264</v>
      </c>
      <c r="B2396" s="92" t="s">
        <v>5537</v>
      </c>
      <c r="D2396" s="93" t="s">
        <v>5538</v>
      </c>
      <c r="F2396" s="92" t="s">
        <v>5537</v>
      </c>
      <c r="G2396" s="91">
        <v>8264</v>
      </c>
    </row>
    <row r="2397" spans="1:7" s="91" customFormat="1" x14ac:dyDescent="0.15">
      <c r="A2397" s="91">
        <v>8265</v>
      </c>
      <c r="B2397" s="92" t="s">
        <v>5539</v>
      </c>
      <c r="D2397" s="93" t="s">
        <v>5540</v>
      </c>
      <c r="F2397" s="92" t="s">
        <v>5539</v>
      </c>
      <c r="G2397" s="91">
        <v>8265</v>
      </c>
    </row>
    <row r="2398" spans="1:7" s="91" customFormat="1" x14ac:dyDescent="0.15">
      <c r="A2398" s="91">
        <v>8271</v>
      </c>
      <c r="B2398" s="92" t="s">
        <v>5541</v>
      </c>
      <c r="D2398" s="93" t="s">
        <v>5542</v>
      </c>
      <c r="F2398" s="92" t="s">
        <v>5541</v>
      </c>
      <c r="G2398" s="91">
        <v>8271</v>
      </c>
    </row>
    <row r="2399" spans="1:7" s="91" customFormat="1" x14ac:dyDescent="0.15">
      <c r="A2399" s="91">
        <v>8272</v>
      </c>
      <c r="B2399" s="92" t="s">
        <v>5543</v>
      </c>
      <c r="D2399" s="93" t="s">
        <v>5544</v>
      </c>
      <c r="F2399" s="92" t="s">
        <v>5543</v>
      </c>
      <c r="G2399" s="91">
        <v>8272</v>
      </c>
    </row>
    <row r="2400" spans="1:7" s="91" customFormat="1" x14ac:dyDescent="0.15">
      <c r="A2400" s="91">
        <v>8272</v>
      </c>
      <c r="B2400" s="92" t="s">
        <v>5545</v>
      </c>
      <c r="D2400" s="93" t="s">
        <v>5546</v>
      </c>
      <c r="F2400" s="92" t="s">
        <v>5545</v>
      </c>
      <c r="G2400" s="91">
        <v>8272</v>
      </c>
    </row>
    <row r="2401" spans="1:7" s="91" customFormat="1" x14ac:dyDescent="0.15">
      <c r="A2401" s="91">
        <v>8272</v>
      </c>
      <c r="B2401" s="92" t="s">
        <v>5547</v>
      </c>
      <c r="D2401" s="93" t="s">
        <v>5548</v>
      </c>
      <c r="F2401" s="92" t="s">
        <v>5547</v>
      </c>
      <c r="G2401" s="91">
        <v>8272</v>
      </c>
    </row>
    <row r="2402" spans="1:7" s="91" customFormat="1" x14ac:dyDescent="0.15">
      <c r="A2402" s="91">
        <v>8272</v>
      </c>
      <c r="B2402" s="92" t="s">
        <v>5549</v>
      </c>
      <c r="D2402" s="93" t="s">
        <v>5550</v>
      </c>
      <c r="F2402" s="92" t="s">
        <v>5549</v>
      </c>
      <c r="G2402" s="91">
        <v>8272</v>
      </c>
    </row>
    <row r="2403" spans="1:7" s="91" customFormat="1" x14ac:dyDescent="0.15">
      <c r="A2403" s="91">
        <v>8272</v>
      </c>
      <c r="B2403" s="92" t="s">
        <v>5551</v>
      </c>
      <c r="D2403" s="93" t="s">
        <v>5552</v>
      </c>
      <c r="F2403" s="92" t="s">
        <v>5551</v>
      </c>
      <c r="G2403" s="91">
        <v>8272</v>
      </c>
    </row>
    <row r="2404" spans="1:7" s="91" customFormat="1" x14ac:dyDescent="0.15">
      <c r="A2404" s="91">
        <v>8273</v>
      </c>
      <c r="B2404" s="92" t="s">
        <v>5553</v>
      </c>
      <c r="D2404" s="93" t="s">
        <v>5554</v>
      </c>
      <c r="F2404" s="92" t="s">
        <v>5553</v>
      </c>
      <c r="G2404" s="91">
        <v>8273</v>
      </c>
    </row>
    <row r="2405" spans="1:7" s="91" customFormat="1" x14ac:dyDescent="0.15">
      <c r="A2405" s="91">
        <v>8274</v>
      </c>
      <c r="B2405" s="92" t="s">
        <v>5555</v>
      </c>
      <c r="D2405" s="93" t="s">
        <v>5556</v>
      </c>
      <c r="F2405" s="92" t="s">
        <v>5555</v>
      </c>
      <c r="G2405" s="91">
        <v>8274</v>
      </c>
    </row>
    <row r="2406" spans="1:7" s="91" customFormat="1" x14ac:dyDescent="0.15">
      <c r="A2406" s="91">
        <v>8275</v>
      </c>
      <c r="B2406" s="92" t="s">
        <v>5557</v>
      </c>
      <c r="D2406" s="93" t="s">
        <v>5558</v>
      </c>
      <c r="F2406" s="92" t="s">
        <v>5557</v>
      </c>
      <c r="G2406" s="91">
        <v>8275</v>
      </c>
    </row>
    <row r="2407" spans="1:7" s="91" customFormat="1" x14ac:dyDescent="0.15">
      <c r="A2407" s="91">
        <v>8281</v>
      </c>
      <c r="B2407" s="92" t="s">
        <v>5559</v>
      </c>
      <c r="D2407" s="93" t="s">
        <v>5560</v>
      </c>
      <c r="F2407" s="92" t="s">
        <v>5559</v>
      </c>
      <c r="G2407" s="91">
        <v>8281</v>
      </c>
    </row>
    <row r="2408" spans="1:7" s="91" customFormat="1" x14ac:dyDescent="0.15">
      <c r="A2408" s="91">
        <v>8282</v>
      </c>
      <c r="B2408" s="92" t="s">
        <v>5561</v>
      </c>
      <c r="D2408" s="93" t="s">
        <v>5562</v>
      </c>
      <c r="F2408" s="92" t="s">
        <v>5561</v>
      </c>
      <c r="G2408" s="91">
        <v>8282</v>
      </c>
    </row>
    <row r="2409" spans="1:7" s="91" customFormat="1" x14ac:dyDescent="0.15">
      <c r="A2409" s="91">
        <v>8283</v>
      </c>
      <c r="B2409" s="92" t="s">
        <v>5563</v>
      </c>
      <c r="D2409" s="93" t="s">
        <v>5564</v>
      </c>
      <c r="F2409" s="92" t="s">
        <v>5563</v>
      </c>
      <c r="G2409" s="91">
        <v>8283</v>
      </c>
    </row>
    <row r="2410" spans="1:7" s="91" customFormat="1" x14ac:dyDescent="0.15">
      <c r="A2410" s="91">
        <v>8284</v>
      </c>
      <c r="B2410" s="92" t="s">
        <v>5565</v>
      </c>
      <c r="D2410" s="93" t="s">
        <v>5566</v>
      </c>
      <c r="F2410" s="92" t="s">
        <v>5565</v>
      </c>
      <c r="G2410" s="91">
        <v>8284</v>
      </c>
    </row>
    <row r="2411" spans="1:7" s="91" customFormat="1" x14ac:dyDescent="0.15">
      <c r="A2411" s="91">
        <v>8284</v>
      </c>
      <c r="B2411" s="92" t="s">
        <v>5567</v>
      </c>
      <c r="D2411" s="93" t="s">
        <v>5568</v>
      </c>
      <c r="F2411" s="92" t="s">
        <v>5567</v>
      </c>
      <c r="G2411" s="91">
        <v>8284</v>
      </c>
    </row>
    <row r="2412" spans="1:7" s="91" customFormat="1" x14ac:dyDescent="0.15">
      <c r="A2412" s="91">
        <v>8286</v>
      </c>
      <c r="B2412" s="92" t="s">
        <v>5569</v>
      </c>
      <c r="D2412" s="93" t="s">
        <v>5570</v>
      </c>
      <c r="F2412" s="92" t="s">
        <v>5569</v>
      </c>
      <c r="G2412" s="91">
        <v>8286</v>
      </c>
    </row>
    <row r="2413" spans="1:7" s="91" customFormat="1" x14ac:dyDescent="0.15">
      <c r="A2413" s="91">
        <v>8291</v>
      </c>
      <c r="B2413" s="92" t="s">
        <v>5571</v>
      </c>
      <c r="D2413" s="93" t="s">
        <v>5572</v>
      </c>
      <c r="F2413" s="92" t="s">
        <v>5571</v>
      </c>
      <c r="G2413" s="91">
        <v>8291</v>
      </c>
    </row>
    <row r="2414" spans="1:7" s="91" customFormat="1" x14ac:dyDescent="0.15">
      <c r="A2414" s="91">
        <v>8291</v>
      </c>
      <c r="B2414" s="92" t="s">
        <v>5573</v>
      </c>
      <c r="D2414" s="93" t="s">
        <v>5574</v>
      </c>
      <c r="F2414" s="92" t="s">
        <v>5573</v>
      </c>
      <c r="G2414" s="91">
        <v>8291</v>
      </c>
    </row>
    <row r="2415" spans="1:7" s="91" customFormat="1" x14ac:dyDescent="0.15">
      <c r="A2415" s="91">
        <v>8291</v>
      </c>
      <c r="B2415" s="92" t="s">
        <v>5575</v>
      </c>
      <c r="D2415" s="93" t="s">
        <v>5576</v>
      </c>
      <c r="F2415" s="92" t="s">
        <v>5575</v>
      </c>
      <c r="G2415" s="91">
        <v>8291</v>
      </c>
    </row>
    <row r="2416" spans="1:7" s="91" customFormat="1" x14ac:dyDescent="0.15">
      <c r="A2416" s="91">
        <v>8291</v>
      </c>
      <c r="B2416" s="92" t="s">
        <v>5577</v>
      </c>
      <c r="D2416" s="93" t="s">
        <v>5578</v>
      </c>
      <c r="F2416" s="92" t="s">
        <v>5577</v>
      </c>
      <c r="G2416" s="91">
        <v>8291</v>
      </c>
    </row>
    <row r="2417" spans="1:7" s="91" customFormat="1" x14ac:dyDescent="0.15">
      <c r="A2417" s="91">
        <v>8292</v>
      </c>
      <c r="B2417" s="92" t="s">
        <v>5579</v>
      </c>
      <c r="D2417" s="93" t="s">
        <v>5580</v>
      </c>
      <c r="F2417" s="92" t="s">
        <v>5579</v>
      </c>
      <c r="G2417" s="91">
        <v>8292</v>
      </c>
    </row>
    <row r="2418" spans="1:7" s="91" customFormat="1" x14ac:dyDescent="0.15">
      <c r="A2418" s="91">
        <v>8294</v>
      </c>
      <c r="B2418" s="92" t="s">
        <v>5581</v>
      </c>
      <c r="D2418" s="93" t="s">
        <v>5582</v>
      </c>
      <c r="F2418" s="92" t="s">
        <v>5581</v>
      </c>
      <c r="G2418" s="91">
        <v>8294</v>
      </c>
    </row>
    <row r="2419" spans="1:7" s="91" customFormat="1" x14ac:dyDescent="0.15">
      <c r="A2419" s="91">
        <v>8294</v>
      </c>
      <c r="B2419" s="92" t="s">
        <v>5583</v>
      </c>
      <c r="D2419" s="93" t="s">
        <v>5584</v>
      </c>
      <c r="F2419" s="92" t="s">
        <v>5583</v>
      </c>
      <c r="G2419" s="91">
        <v>8294</v>
      </c>
    </row>
    <row r="2420" spans="1:7" s="91" customFormat="1" x14ac:dyDescent="0.15">
      <c r="A2420" s="91">
        <v>8295</v>
      </c>
      <c r="B2420" s="92" t="s">
        <v>5585</v>
      </c>
      <c r="D2420" s="93" t="s">
        <v>5586</v>
      </c>
      <c r="F2420" s="92" t="s">
        <v>5585</v>
      </c>
      <c r="G2420" s="91">
        <v>8295</v>
      </c>
    </row>
    <row r="2421" spans="1:7" s="91" customFormat="1" x14ac:dyDescent="0.15">
      <c r="A2421" s="91">
        <v>8296</v>
      </c>
      <c r="B2421" s="92" t="s">
        <v>5587</v>
      </c>
      <c r="D2421" s="93" t="s">
        <v>5588</v>
      </c>
      <c r="F2421" s="92" t="s">
        <v>5587</v>
      </c>
      <c r="G2421" s="91">
        <v>8296</v>
      </c>
    </row>
    <row r="2422" spans="1:7" s="91" customFormat="1" x14ac:dyDescent="0.15">
      <c r="A2422" s="91">
        <v>8296</v>
      </c>
      <c r="B2422" s="92" t="s">
        <v>5589</v>
      </c>
      <c r="D2422" s="93" t="s">
        <v>5590</v>
      </c>
      <c r="F2422" s="92" t="s">
        <v>5589</v>
      </c>
      <c r="G2422" s="91">
        <v>8296</v>
      </c>
    </row>
    <row r="2423" spans="1:7" s="91" customFormat="1" x14ac:dyDescent="0.15">
      <c r="A2423" s="91">
        <v>8297</v>
      </c>
      <c r="B2423" s="92" t="s">
        <v>5591</v>
      </c>
      <c r="C2423" s="91" t="s">
        <v>5592</v>
      </c>
      <c r="D2423" s="93" t="s">
        <v>5593</v>
      </c>
      <c r="F2423" s="92" t="s">
        <v>5591</v>
      </c>
      <c r="G2423" s="91">
        <v>8297</v>
      </c>
    </row>
    <row r="2424" spans="1:7" s="91" customFormat="1" x14ac:dyDescent="0.15">
      <c r="A2424" s="91">
        <v>8300</v>
      </c>
      <c r="B2424" s="92" t="s">
        <v>5594</v>
      </c>
      <c r="C2424" s="91" t="s">
        <v>971</v>
      </c>
      <c r="D2424" s="93" t="s">
        <v>5595</v>
      </c>
      <c r="F2424" s="92" t="s">
        <v>5594</v>
      </c>
      <c r="G2424" s="91">
        <v>8300</v>
      </c>
    </row>
    <row r="2425" spans="1:7" s="91" customFormat="1" x14ac:dyDescent="0.15">
      <c r="A2425" s="91">
        <v>8300</v>
      </c>
      <c r="B2425" s="92" t="s">
        <v>5596</v>
      </c>
      <c r="D2425" s="93" t="s">
        <v>5597</v>
      </c>
      <c r="F2425" s="92" t="s">
        <v>5596</v>
      </c>
      <c r="G2425" s="91">
        <v>8300</v>
      </c>
    </row>
    <row r="2426" spans="1:7" s="91" customFormat="1" x14ac:dyDescent="0.15">
      <c r="A2426" s="91">
        <v>8308</v>
      </c>
      <c r="B2426" s="92" t="s">
        <v>5598</v>
      </c>
      <c r="D2426" s="93" t="s">
        <v>5599</v>
      </c>
      <c r="F2426" s="92" t="s">
        <v>5598</v>
      </c>
      <c r="G2426" s="91">
        <v>8308</v>
      </c>
    </row>
    <row r="2427" spans="1:7" s="91" customFormat="1" x14ac:dyDescent="0.15">
      <c r="A2427" s="91">
        <v>8308</v>
      </c>
      <c r="B2427" s="92" t="s">
        <v>5600</v>
      </c>
      <c r="D2427" s="93" t="s">
        <v>5601</v>
      </c>
      <c r="F2427" s="92" t="s">
        <v>5600</v>
      </c>
      <c r="G2427" s="91">
        <v>8308</v>
      </c>
    </row>
    <row r="2428" spans="1:7" s="91" customFormat="1" x14ac:dyDescent="0.15">
      <c r="A2428" s="91">
        <v>8311</v>
      </c>
      <c r="B2428" s="92" t="s">
        <v>5602</v>
      </c>
      <c r="D2428" s="93" t="s">
        <v>5603</v>
      </c>
      <c r="F2428" s="92" t="s">
        <v>5602</v>
      </c>
      <c r="G2428" s="91">
        <v>8311</v>
      </c>
    </row>
    <row r="2429" spans="1:7" s="91" customFormat="1" x14ac:dyDescent="0.15">
      <c r="A2429" s="91">
        <v>8312</v>
      </c>
      <c r="B2429" s="92" t="s">
        <v>5604</v>
      </c>
      <c r="D2429" s="93" t="s">
        <v>5605</v>
      </c>
      <c r="F2429" s="92" t="s">
        <v>5604</v>
      </c>
      <c r="G2429" s="91">
        <v>8312</v>
      </c>
    </row>
    <row r="2430" spans="1:7" s="91" customFormat="1" x14ac:dyDescent="0.15">
      <c r="A2430" s="91">
        <v>8313</v>
      </c>
      <c r="B2430" s="92" t="s">
        <v>5606</v>
      </c>
      <c r="D2430" s="93" t="s">
        <v>5607</v>
      </c>
      <c r="F2430" s="92" t="s">
        <v>5606</v>
      </c>
      <c r="G2430" s="91">
        <v>8313</v>
      </c>
    </row>
    <row r="2431" spans="1:7" s="91" customFormat="1" x14ac:dyDescent="0.15">
      <c r="A2431" s="91">
        <v>8314</v>
      </c>
      <c r="B2431" s="92" t="s">
        <v>5608</v>
      </c>
      <c r="D2431" s="93" t="s">
        <v>5609</v>
      </c>
      <c r="F2431" s="92" t="s">
        <v>5608</v>
      </c>
      <c r="G2431" s="91">
        <v>8314</v>
      </c>
    </row>
    <row r="2432" spans="1:7" s="91" customFormat="1" x14ac:dyDescent="0.15">
      <c r="A2432" s="91">
        <v>8315</v>
      </c>
      <c r="B2432" s="92" t="s">
        <v>5610</v>
      </c>
      <c r="D2432" s="93" t="s">
        <v>5611</v>
      </c>
      <c r="F2432" s="92" t="s">
        <v>5610</v>
      </c>
      <c r="G2432" s="91">
        <v>8315</v>
      </c>
    </row>
    <row r="2433" spans="1:7" s="91" customFormat="1" x14ac:dyDescent="0.15">
      <c r="A2433" s="91">
        <v>8316</v>
      </c>
      <c r="B2433" s="92" t="s">
        <v>5612</v>
      </c>
      <c r="D2433" s="93" t="s">
        <v>5613</v>
      </c>
      <c r="F2433" s="92" t="s">
        <v>5612</v>
      </c>
      <c r="G2433" s="91">
        <v>8316</v>
      </c>
    </row>
    <row r="2434" spans="1:7" s="91" customFormat="1" x14ac:dyDescent="0.15">
      <c r="A2434" s="91">
        <v>8316</v>
      </c>
      <c r="B2434" s="92" t="s">
        <v>5614</v>
      </c>
      <c r="D2434" s="93" t="s">
        <v>5615</v>
      </c>
      <c r="F2434" s="92" t="s">
        <v>5614</v>
      </c>
      <c r="G2434" s="91">
        <v>8316</v>
      </c>
    </row>
    <row r="2435" spans="1:7" s="91" customFormat="1" x14ac:dyDescent="0.15">
      <c r="A2435" s="91">
        <v>8318</v>
      </c>
      <c r="B2435" s="92" t="s">
        <v>5616</v>
      </c>
      <c r="D2435" s="93" t="s">
        <v>5617</v>
      </c>
      <c r="F2435" s="92" t="s">
        <v>5616</v>
      </c>
      <c r="G2435" s="91">
        <v>8318</v>
      </c>
    </row>
    <row r="2436" spans="1:7" s="91" customFormat="1" x14ac:dyDescent="0.15">
      <c r="A2436" s="91">
        <v>8318</v>
      </c>
      <c r="B2436" s="92" t="s">
        <v>5618</v>
      </c>
      <c r="D2436" s="93" t="s">
        <v>5619</v>
      </c>
      <c r="F2436" s="92" t="s">
        <v>5618</v>
      </c>
      <c r="G2436" s="91">
        <v>8318</v>
      </c>
    </row>
    <row r="2437" spans="1:7" s="91" customFormat="1" x14ac:dyDescent="0.15">
      <c r="A2437" s="91">
        <v>8319</v>
      </c>
      <c r="B2437" s="92" t="s">
        <v>5620</v>
      </c>
      <c r="D2437" s="93" t="s">
        <v>5621</v>
      </c>
      <c r="F2437" s="92" t="s">
        <v>5620</v>
      </c>
      <c r="G2437" s="91">
        <v>8319</v>
      </c>
    </row>
    <row r="2438" spans="1:7" s="91" customFormat="1" x14ac:dyDescent="0.15">
      <c r="A2438" s="91">
        <v>8321</v>
      </c>
      <c r="B2438" s="92" t="s">
        <v>5622</v>
      </c>
      <c r="D2438" s="93" t="s">
        <v>5623</v>
      </c>
      <c r="F2438" s="92" t="s">
        <v>5622</v>
      </c>
      <c r="G2438" s="91">
        <v>8321</v>
      </c>
    </row>
    <row r="2439" spans="1:7" s="91" customFormat="1" x14ac:dyDescent="0.15">
      <c r="A2439" s="91">
        <v>8330</v>
      </c>
      <c r="B2439" s="92" t="s">
        <v>5624</v>
      </c>
      <c r="D2439" s="93" t="s">
        <v>5625</v>
      </c>
      <c r="F2439" s="92" t="s">
        <v>5624</v>
      </c>
      <c r="G2439" s="91">
        <v>8330</v>
      </c>
    </row>
    <row r="2440" spans="1:7" s="91" customFormat="1" x14ac:dyDescent="0.15">
      <c r="A2440" s="91">
        <v>8341</v>
      </c>
      <c r="B2440" s="92" t="s">
        <v>5626</v>
      </c>
      <c r="D2440" s="93" t="s">
        <v>5627</v>
      </c>
      <c r="F2440" s="92" t="s">
        <v>5626</v>
      </c>
      <c r="G2440" s="91">
        <v>8341</v>
      </c>
    </row>
    <row r="2441" spans="1:7" s="91" customFormat="1" x14ac:dyDescent="0.15">
      <c r="A2441" s="91">
        <v>8341</v>
      </c>
      <c r="B2441" s="92" t="s">
        <v>5628</v>
      </c>
      <c r="D2441" s="93" t="s">
        <v>5629</v>
      </c>
      <c r="F2441" s="92" t="s">
        <v>5628</v>
      </c>
      <c r="G2441" s="91">
        <v>8341</v>
      </c>
    </row>
    <row r="2442" spans="1:7" s="91" customFormat="1" x14ac:dyDescent="0.15">
      <c r="A2442" s="91">
        <v>8341</v>
      </c>
      <c r="B2442" s="92" t="s">
        <v>5630</v>
      </c>
      <c r="D2442" s="93" t="s">
        <v>5631</v>
      </c>
      <c r="F2442" s="92" t="s">
        <v>5630</v>
      </c>
      <c r="G2442" s="91">
        <v>8341</v>
      </c>
    </row>
    <row r="2443" spans="1:7" s="91" customFormat="1" x14ac:dyDescent="0.15">
      <c r="A2443" s="91">
        <v>8342</v>
      </c>
      <c r="B2443" s="92" t="s">
        <v>5632</v>
      </c>
      <c r="D2443" s="93" t="s">
        <v>5633</v>
      </c>
      <c r="F2443" s="92" t="s">
        <v>5632</v>
      </c>
      <c r="G2443" s="91">
        <v>8342</v>
      </c>
    </row>
    <row r="2444" spans="1:7" s="91" customFormat="1" x14ac:dyDescent="0.15">
      <c r="A2444" s="91">
        <v>8344</v>
      </c>
      <c r="B2444" s="92" t="s">
        <v>5634</v>
      </c>
      <c r="D2444" s="93" t="s">
        <v>5635</v>
      </c>
      <c r="F2444" s="92" t="s">
        <v>5634</v>
      </c>
      <c r="G2444" s="91">
        <v>8344</v>
      </c>
    </row>
    <row r="2445" spans="1:7" s="91" customFormat="1" x14ac:dyDescent="0.15">
      <c r="A2445" s="91">
        <v>8344</v>
      </c>
      <c r="B2445" s="92" t="s">
        <v>5636</v>
      </c>
      <c r="D2445" s="93" t="s">
        <v>5637</v>
      </c>
      <c r="F2445" s="92" t="s">
        <v>5636</v>
      </c>
      <c r="G2445" s="91">
        <v>8344</v>
      </c>
    </row>
    <row r="2446" spans="1:7" s="91" customFormat="1" x14ac:dyDescent="0.15">
      <c r="A2446" s="91">
        <v>8345</v>
      </c>
      <c r="B2446" s="92" t="s">
        <v>5638</v>
      </c>
      <c r="D2446" s="93" t="s">
        <v>5639</v>
      </c>
      <c r="F2446" s="92" t="s">
        <v>5638</v>
      </c>
      <c r="G2446" s="91">
        <v>8345</v>
      </c>
    </row>
    <row r="2447" spans="1:7" s="91" customFormat="1" x14ac:dyDescent="0.15">
      <c r="A2447" s="91">
        <v>8346</v>
      </c>
      <c r="B2447" s="92" t="s">
        <v>5640</v>
      </c>
      <c r="D2447" s="93" t="s">
        <v>5641</v>
      </c>
      <c r="F2447" s="92" t="s">
        <v>5640</v>
      </c>
      <c r="G2447" s="91">
        <v>8346</v>
      </c>
    </row>
    <row r="2448" spans="1:7" s="91" customFormat="1" x14ac:dyDescent="0.15">
      <c r="A2448" s="91">
        <v>8347</v>
      </c>
      <c r="B2448" s="92" t="s">
        <v>5642</v>
      </c>
      <c r="D2448" s="93" t="s">
        <v>5643</v>
      </c>
      <c r="F2448" s="92" t="s">
        <v>5642</v>
      </c>
      <c r="G2448" s="91">
        <v>8347</v>
      </c>
    </row>
    <row r="2449" spans="1:7" s="91" customFormat="1" x14ac:dyDescent="0.15">
      <c r="A2449" s="91">
        <v>8348</v>
      </c>
      <c r="B2449" s="92" t="s">
        <v>5644</v>
      </c>
      <c r="D2449" s="93" t="s">
        <v>5645</v>
      </c>
      <c r="F2449" s="92" t="s">
        <v>5644</v>
      </c>
      <c r="G2449" s="91">
        <v>8348</v>
      </c>
    </row>
    <row r="2450" spans="1:7" s="91" customFormat="1" x14ac:dyDescent="0.15">
      <c r="A2450" s="91">
        <v>8348</v>
      </c>
      <c r="B2450" s="92" t="s">
        <v>5646</v>
      </c>
      <c r="D2450" s="93" t="s">
        <v>5647</v>
      </c>
      <c r="F2450" s="92" t="s">
        <v>5646</v>
      </c>
      <c r="G2450" s="91">
        <v>8348</v>
      </c>
    </row>
    <row r="2451" spans="1:7" s="91" customFormat="1" x14ac:dyDescent="0.15">
      <c r="A2451" s="91">
        <v>8348</v>
      </c>
      <c r="B2451" s="92" t="s">
        <v>5648</v>
      </c>
      <c r="D2451" s="93" t="s">
        <v>5649</v>
      </c>
      <c r="F2451" s="92" t="s">
        <v>5648</v>
      </c>
      <c r="G2451" s="91">
        <v>8348</v>
      </c>
    </row>
    <row r="2452" spans="1:7" s="91" customFormat="1" x14ac:dyDescent="0.15">
      <c r="A2452" s="91">
        <v>8349</v>
      </c>
      <c r="B2452" s="92" t="s">
        <v>5650</v>
      </c>
      <c r="D2452" s="93" t="s">
        <v>5651</v>
      </c>
      <c r="F2452" s="92" t="s">
        <v>5650</v>
      </c>
      <c r="G2452" s="91">
        <v>8349</v>
      </c>
    </row>
    <row r="2453" spans="1:7" s="91" customFormat="1" x14ac:dyDescent="0.15">
      <c r="A2453" s="91">
        <v>8351</v>
      </c>
      <c r="B2453" s="92" t="s">
        <v>5652</v>
      </c>
      <c r="D2453" s="93" t="s">
        <v>5653</v>
      </c>
      <c r="F2453" s="92" t="s">
        <v>5652</v>
      </c>
      <c r="G2453" s="91">
        <v>8351</v>
      </c>
    </row>
    <row r="2454" spans="1:7" s="91" customFormat="1" x14ac:dyDescent="0.15">
      <c r="A2454" s="91">
        <v>8352</v>
      </c>
      <c r="B2454" s="92" t="s">
        <v>5654</v>
      </c>
      <c r="D2454" s="93" t="s">
        <v>5655</v>
      </c>
      <c r="F2454" s="92" t="s">
        <v>5654</v>
      </c>
      <c r="G2454" s="91">
        <v>8352</v>
      </c>
    </row>
    <row r="2455" spans="1:7" s="91" customFormat="1" x14ac:dyDescent="0.15">
      <c r="A2455" s="91">
        <v>8353</v>
      </c>
      <c r="B2455" s="92" t="s">
        <v>5656</v>
      </c>
      <c r="D2455" s="93" t="s">
        <v>5657</v>
      </c>
      <c r="F2455" s="92" t="s">
        <v>5656</v>
      </c>
      <c r="G2455" s="91">
        <v>8353</v>
      </c>
    </row>
    <row r="2456" spans="1:7" s="91" customFormat="1" x14ac:dyDescent="0.15">
      <c r="A2456" s="91">
        <v>8353</v>
      </c>
      <c r="B2456" s="92" t="s">
        <v>5658</v>
      </c>
      <c r="D2456" s="93" t="s">
        <v>5659</v>
      </c>
      <c r="F2456" s="92" t="s">
        <v>5658</v>
      </c>
      <c r="G2456" s="91">
        <v>8353</v>
      </c>
    </row>
    <row r="2457" spans="1:7" s="91" customFormat="1" x14ac:dyDescent="0.15">
      <c r="A2457" s="91">
        <v>8354</v>
      </c>
      <c r="B2457" s="92" t="s">
        <v>5660</v>
      </c>
      <c r="D2457" s="93" t="s">
        <v>5661</v>
      </c>
      <c r="F2457" s="92" t="s">
        <v>5660</v>
      </c>
      <c r="G2457" s="91">
        <v>8354</v>
      </c>
    </row>
    <row r="2458" spans="1:7" s="91" customFormat="1" x14ac:dyDescent="0.15">
      <c r="A2458" s="91">
        <v>8354</v>
      </c>
      <c r="B2458" s="92" t="s">
        <v>5662</v>
      </c>
      <c r="D2458" s="93" t="s">
        <v>5663</v>
      </c>
      <c r="F2458" s="92" t="s">
        <v>5662</v>
      </c>
      <c r="G2458" s="91">
        <v>8354</v>
      </c>
    </row>
    <row r="2459" spans="1:7" s="91" customFormat="1" x14ac:dyDescent="0.15">
      <c r="A2459" s="91">
        <v>8354</v>
      </c>
      <c r="B2459" s="92" t="s">
        <v>5664</v>
      </c>
      <c r="D2459" s="93" t="s">
        <v>5665</v>
      </c>
      <c r="F2459" s="92" t="s">
        <v>5664</v>
      </c>
      <c r="G2459" s="91">
        <v>8354</v>
      </c>
    </row>
    <row r="2460" spans="1:7" s="91" customFormat="1" x14ac:dyDescent="0.15">
      <c r="A2460" s="91">
        <v>8355</v>
      </c>
      <c r="B2460" s="92" t="s">
        <v>5666</v>
      </c>
      <c r="D2460" s="93" t="s">
        <v>5667</v>
      </c>
      <c r="F2460" s="92" t="s">
        <v>5666</v>
      </c>
      <c r="G2460" s="91">
        <v>8355</v>
      </c>
    </row>
    <row r="2461" spans="1:7" s="91" customFormat="1" x14ac:dyDescent="0.15">
      <c r="A2461" s="91">
        <v>8356</v>
      </c>
      <c r="B2461" s="92" t="s">
        <v>5668</v>
      </c>
      <c r="D2461" s="93" t="s">
        <v>5669</v>
      </c>
      <c r="F2461" s="92" t="s">
        <v>5668</v>
      </c>
      <c r="G2461" s="91">
        <v>8356</v>
      </c>
    </row>
    <row r="2462" spans="1:7" s="91" customFormat="1" x14ac:dyDescent="0.15">
      <c r="A2462" s="91">
        <v>8356</v>
      </c>
      <c r="B2462" s="92" t="s">
        <v>5670</v>
      </c>
      <c r="D2462" s="93" t="s">
        <v>5671</v>
      </c>
      <c r="F2462" s="92" t="s">
        <v>5670</v>
      </c>
      <c r="G2462" s="91">
        <v>8356</v>
      </c>
    </row>
    <row r="2463" spans="1:7" s="91" customFormat="1" x14ac:dyDescent="0.15">
      <c r="A2463" s="91">
        <v>8357</v>
      </c>
      <c r="B2463" s="92" t="s">
        <v>5672</v>
      </c>
      <c r="D2463" s="93" t="s">
        <v>5673</v>
      </c>
      <c r="F2463" s="92" t="s">
        <v>5672</v>
      </c>
      <c r="G2463" s="91">
        <v>8357</v>
      </c>
    </row>
    <row r="2464" spans="1:7" s="91" customFormat="1" x14ac:dyDescent="0.15">
      <c r="A2464" s="91">
        <v>8357</v>
      </c>
      <c r="B2464" s="92" t="s">
        <v>5674</v>
      </c>
      <c r="D2464" s="93" t="s">
        <v>5675</v>
      </c>
      <c r="F2464" s="92" t="s">
        <v>5674</v>
      </c>
      <c r="G2464" s="91">
        <v>8357</v>
      </c>
    </row>
    <row r="2465" spans="1:7" s="91" customFormat="1" x14ac:dyDescent="0.15">
      <c r="A2465" s="91">
        <v>8360</v>
      </c>
      <c r="B2465" s="92" t="s">
        <v>5676</v>
      </c>
      <c r="D2465" s="93" t="s">
        <v>5677</v>
      </c>
      <c r="F2465" s="92" t="s">
        <v>5676</v>
      </c>
      <c r="G2465" s="91">
        <v>8360</v>
      </c>
    </row>
    <row r="2466" spans="1:7" s="91" customFormat="1" x14ac:dyDescent="0.15">
      <c r="A2466" s="91">
        <v>8371</v>
      </c>
      <c r="B2466" s="92" t="s">
        <v>5678</v>
      </c>
      <c r="D2466" s="93" t="s">
        <v>5679</v>
      </c>
      <c r="F2466" s="92" t="s">
        <v>5678</v>
      </c>
      <c r="G2466" s="91">
        <v>8371</v>
      </c>
    </row>
    <row r="2467" spans="1:7" s="91" customFormat="1" x14ac:dyDescent="0.15">
      <c r="A2467" s="91">
        <v>8372</v>
      </c>
      <c r="B2467" s="92" t="s">
        <v>5680</v>
      </c>
      <c r="D2467" s="93" t="s">
        <v>5681</v>
      </c>
      <c r="F2467" s="92" t="s">
        <v>5680</v>
      </c>
      <c r="G2467" s="91">
        <v>8372</v>
      </c>
    </row>
    <row r="2468" spans="1:7" s="91" customFormat="1" x14ac:dyDescent="0.15">
      <c r="A2468" s="91">
        <v>8373</v>
      </c>
      <c r="B2468" s="92" t="s">
        <v>5682</v>
      </c>
      <c r="D2468" s="93" t="s">
        <v>5683</v>
      </c>
      <c r="F2468" s="92" t="s">
        <v>5682</v>
      </c>
      <c r="G2468" s="91">
        <v>8373</v>
      </c>
    </row>
    <row r="2469" spans="1:7" s="91" customFormat="1" x14ac:dyDescent="0.15">
      <c r="A2469" s="91">
        <v>8380</v>
      </c>
      <c r="B2469" s="92" t="s">
        <v>5684</v>
      </c>
      <c r="D2469" s="93" t="s">
        <v>5685</v>
      </c>
      <c r="F2469" s="92" t="s">
        <v>5684</v>
      </c>
      <c r="G2469" s="91">
        <v>8380</v>
      </c>
    </row>
    <row r="2470" spans="1:7" s="91" customFormat="1" x14ac:dyDescent="0.15">
      <c r="A2470" s="91">
        <v>8380</v>
      </c>
      <c r="B2470" s="92" t="s">
        <v>5686</v>
      </c>
      <c r="D2470" s="93" t="s">
        <v>5687</v>
      </c>
      <c r="F2470" s="92" t="s">
        <v>5686</v>
      </c>
      <c r="G2470" s="91">
        <v>8380</v>
      </c>
    </row>
    <row r="2471" spans="1:7" s="91" customFormat="1" x14ac:dyDescent="0.15">
      <c r="A2471" s="91">
        <v>8391</v>
      </c>
      <c r="B2471" s="92" t="s">
        <v>5688</v>
      </c>
      <c r="D2471" s="93" t="s">
        <v>5689</v>
      </c>
      <c r="F2471" s="92" t="s">
        <v>5688</v>
      </c>
      <c r="G2471" s="91">
        <v>8391</v>
      </c>
    </row>
    <row r="2472" spans="1:7" s="91" customFormat="1" x14ac:dyDescent="0.15">
      <c r="A2472" s="91">
        <v>8392</v>
      </c>
      <c r="B2472" s="92" t="s">
        <v>5690</v>
      </c>
      <c r="D2472" s="93" t="s">
        <v>5691</v>
      </c>
      <c r="F2472" s="92" t="s">
        <v>5690</v>
      </c>
      <c r="G2472" s="91">
        <v>8392</v>
      </c>
    </row>
    <row r="2473" spans="1:7" s="91" customFormat="1" x14ac:dyDescent="0.15">
      <c r="A2473" s="91">
        <v>8393</v>
      </c>
      <c r="B2473" s="92" t="s">
        <v>5692</v>
      </c>
      <c r="D2473" s="93" t="s">
        <v>5693</v>
      </c>
      <c r="F2473" s="92" t="s">
        <v>5692</v>
      </c>
      <c r="G2473" s="91">
        <v>8393</v>
      </c>
    </row>
    <row r="2474" spans="1:7" s="91" customFormat="1" x14ac:dyDescent="0.15">
      <c r="A2474" s="91">
        <v>8394</v>
      </c>
      <c r="B2474" s="92" t="s">
        <v>5694</v>
      </c>
      <c r="D2474" s="93" t="s">
        <v>5695</v>
      </c>
      <c r="F2474" s="92" t="s">
        <v>5694</v>
      </c>
      <c r="G2474" s="91">
        <v>8394</v>
      </c>
    </row>
    <row r="2475" spans="1:7" s="91" customFormat="1" x14ac:dyDescent="0.15">
      <c r="A2475" s="91">
        <v>8400</v>
      </c>
      <c r="B2475" s="92" t="s">
        <v>5696</v>
      </c>
      <c r="C2475" s="91" t="s">
        <v>971</v>
      </c>
      <c r="D2475" s="93" t="s">
        <v>5697</v>
      </c>
      <c r="F2475" s="92" t="s">
        <v>5696</v>
      </c>
      <c r="G2475" s="91">
        <v>8400</v>
      </c>
    </row>
    <row r="2476" spans="1:7" s="91" customFormat="1" x14ac:dyDescent="0.15">
      <c r="A2476" s="91">
        <v>8409</v>
      </c>
      <c r="B2476" s="92" t="s">
        <v>5698</v>
      </c>
      <c r="D2476" s="93" t="s">
        <v>5699</v>
      </c>
      <c r="F2476" s="92" t="s">
        <v>5698</v>
      </c>
      <c r="G2476" s="91">
        <v>8409</v>
      </c>
    </row>
    <row r="2477" spans="1:7" s="91" customFormat="1" x14ac:dyDescent="0.15">
      <c r="A2477" s="91">
        <v>8411</v>
      </c>
      <c r="B2477" s="91" t="s">
        <v>5470</v>
      </c>
      <c r="C2477" s="91" t="s">
        <v>5700</v>
      </c>
      <c r="D2477" s="93" t="s">
        <v>5471</v>
      </c>
      <c r="F2477" s="91" t="s">
        <v>5470</v>
      </c>
      <c r="G2477" s="91">
        <v>8411</v>
      </c>
    </row>
    <row r="2478" spans="1:7" s="91" customFormat="1" x14ac:dyDescent="0.15">
      <c r="A2478" s="91">
        <v>8412</v>
      </c>
      <c r="B2478" s="91" t="s">
        <v>5470</v>
      </c>
      <c r="C2478" s="91" t="s">
        <v>5701</v>
      </c>
      <c r="D2478" s="93" t="s">
        <v>5471</v>
      </c>
      <c r="F2478" s="91" t="s">
        <v>5470</v>
      </c>
      <c r="G2478" s="91">
        <v>8412</v>
      </c>
    </row>
    <row r="2479" spans="1:7" s="91" customFormat="1" x14ac:dyDescent="0.15">
      <c r="A2479" s="91">
        <v>8413</v>
      </c>
      <c r="B2479" s="92" t="s">
        <v>5702</v>
      </c>
      <c r="D2479" s="93" t="s">
        <v>5703</v>
      </c>
      <c r="F2479" s="92" t="s">
        <v>5702</v>
      </c>
      <c r="G2479" s="91">
        <v>8413</v>
      </c>
    </row>
    <row r="2480" spans="1:7" s="91" customFormat="1" x14ac:dyDescent="0.15">
      <c r="A2480" s="91">
        <v>8414</v>
      </c>
      <c r="B2480" s="92" t="s">
        <v>5704</v>
      </c>
      <c r="D2480" s="93" t="s">
        <v>5705</v>
      </c>
      <c r="F2480" s="92" t="s">
        <v>5704</v>
      </c>
      <c r="G2480" s="91">
        <v>8414</v>
      </c>
    </row>
    <row r="2481" spans="1:7" s="91" customFormat="1" x14ac:dyDescent="0.15">
      <c r="A2481" s="91">
        <v>8415</v>
      </c>
      <c r="B2481" s="92" t="s">
        <v>5706</v>
      </c>
      <c r="D2481" s="93" t="s">
        <v>5707</v>
      </c>
      <c r="F2481" s="92" t="s">
        <v>5706</v>
      </c>
      <c r="G2481" s="91">
        <v>8415</v>
      </c>
    </row>
    <row r="2482" spans="1:7" s="91" customFormat="1" x14ac:dyDescent="0.15">
      <c r="A2482" s="91">
        <v>8416</v>
      </c>
      <c r="B2482" s="92" t="s">
        <v>5708</v>
      </c>
      <c r="D2482" s="93" t="s">
        <v>5709</v>
      </c>
      <c r="F2482" s="92" t="s">
        <v>5708</v>
      </c>
      <c r="G2482" s="91">
        <v>8416</v>
      </c>
    </row>
    <row r="2483" spans="1:7" s="91" customFormat="1" x14ac:dyDescent="0.15">
      <c r="A2483" s="91">
        <v>8417</v>
      </c>
      <c r="B2483" s="92" t="s">
        <v>5710</v>
      </c>
      <c r="D2483" s="93" t="s">
        <v>5711</v>
      </c>
      <c r="F2483" s="92" t="s">
        <v>5710</v>
      </c>
      <c r="G2483" s="91">
        <v>8417</v>
      </c>
    </row>
    <row r="2484" spans="1:7" s="91" customFormat="1" x14ac:dyDescent="0.15">
      <c r="A2484" s="91">
        <v>8418</v>
      </c>
      <c r="B2484" s="92" t="s">
        <v>5712</v>
      </c>
      <c r="D2484" s="93" t="s">
        <v>5713</v>
      </c>
      <c r="F2484" s="92" t="s">
        <v>5712</v>
      </c>
      <c r="G2484" s="91">
        <v>8418</v>
      </c>
    </row>
    <row r="2485" spans="1:7" s="91" customFormat="1" x14ac:dyDescent="0.15">
      <c r="A2485" s="91">
        <v>8419</v>
      </c>
      <c r="B2485" s="92" t="s">
        <v>5714</v>
      </c>
      <c r="D2485" s="93" t="s">
        <v>5715</v>
      </c>
      <c r="F2485" s="92" t="s">
        <v>5714</v>
      </c>
      <c r="G2485" s="91">
        <v>8419</v>
      </c>
    </row>
    <row r="2486" spans="1:7" s="91" customFormat="1" x14ac:dyDescent="0.15">
      <c r="A2486" s="91">
        <v>8420</v>
      </c>
      <c r="B2486" s="92" t="s">
        <v>5716</v>
      </c>
      <c r="D2486" s="93" t="s">
        <v>5717</v>
      </c>
      <c r="F2486" s="92" t="s">
        <v>5716</v>
      </c>
      <c r="G2486" s="91">
        <v>8420</v>
      </c>
    </row>
    <row r="2487" spans="1:7" s="91" customFormat="1" x14ac:dyDescent="0.15">
      <c r="A2487" s="91">
        <v>8422</v>
      </c>
      <c r="B2487" s="92" t="s">
        <v>5718</v>
      </c>
      <c r="D2487" s="93" t="s">
        <v>5719</v>
      </c>
      <c r="F2487" s="92" t="s">
        <v>5718</v>
      </c>
      <c r="G2487" s="91">
        <v>8422</v>
      </c>
    </row>
    <row r="2488" spans="1:7" s="91" customFormat="1" x14ac:dyDescent="0.15">
      <c r="A2488" s="91">
        <v>8423</v>
      </c>
      <c r="B2488" s="92" t="s">
        <v>5720</v>
      </c>
      <c r="D2488" s="93" t="s">
        <v>5721</v>
      </c>
      <c r="F2488" s="92" t="s">
        <v>5720</v>
      </c>
      <c r="G2488" s="91">
        <v>8423</v>
      </c>
    </row>
    <row r="2489" spans="1:7" s="91" customFormat="1" x14ac:dyDescent="0.15">
      <c r="A2489" s="91">
        <v>8424</v>
      </c>
      <c r="B2489" s="92" t="s">
        <v>5722</v>
      </c>
      <c r="D2489" s="93" t="s">
        <v>5723</v>
      </c>
      <c r="F2489" s="92" t="s">
        <v>5722</v>
      </c>
      <c r="G2489" s="91">
        <v>8424</v>
      </c>
    </row>
    <row r="2490" spans="1:7" s="91" customFormat="1" x14ac:dyDescent="0.15">
      <c r="A2490" s="91">
        <v>8425</v>
      </c>
      <c r="B2490" s="92" t="s">
        <v>5724</v>
      </c>
      <c r="D2490" s="93" t="s">
        <v>5725</v>
      </c>
      <c r="F2490" s="92" t="s">
        <v>5724</v>
      </c>
      <c r="G2490" s="91">
        <v>8425</v>
      </c>
    </row>
    <row r="2491" spans="1:7" s="91" customFormat="1" x14ac:dyDescent="0.15">
      <c r="A2491" s="91">
        <v>8426</v>
      </c>
      <c r="B2491" s="92" t="s">
        <v>5726</v>
      </c>
      <c r="D2491" s="93" t="s">
        <v>5727</v>
      </c>
      <c r="F2491" s="92" t="s">
        <v>5726</v>
      </c>
      <c r="G2491" s="91">
        <v>8426</v>
      </c>
    </row>
    <row r="2492" spans="1:7" s="91" customFormat="1" x14ac:dyDescent="0.15">
      <c r="A2492" s="91">
        <v>8427</v>
      </c>
      <c r="B2492" s="92" t="s">
        <v>5728</v>
      </c>
      <c r="D2492" s="93" t="s">
        <v>5729</v>
      </c>
      <c r="F2492" s="92" t="s">
        <v>5728</v>
      </c>
      <c r="G2492" s="91">
        <v>8427</v>
      </c>
    </row>
    <row r="2493" spans="1:7" s="91" customFormat="1" x14ac:dyDescent="0.15">
      <c r="A2493" s="91">
        <v>8428</v>
      </c>
      <c r="B2493" s="92" t="s">
        <v>5730</v>
      </c>
      <c r="D2493" s="93" t="s">
        <v>5731</v>
      </c>
      <c r="F2493" s="92" t="s">
        <v>5730</v>
      </c>
      <c r="G2493" s="91">
        <v>8428</v>
      </c>
    </row>
    <row r="2494" spans="1:7" s="91" customFormat="1" x14ac:dyDescent="0.15">
      <c r="A2494" s="91">
        <v>8429</v>
      </c>
      <c r="B2494" s="92" t="s">
        <v>5732</v>
      </c>
      <c r="D2494" s="93" t="s">
        <v>5733</v>
      </c>
      <c r="F2494" s="92" t="s">
        <v>5732</v>
      </c>
      <c r="G2494" s="91">
        <v>8429</v>
      </c>
    </row>
    <row r="2495" spans="1:7" s="91" customFormat="1" x14ac:dyDescent="0.15">
      <c r="A2495" s="91">
        <v>8430</v>
      </c>
      <c r="B2495" s="92" t="s">
        <v>5734</v>
      </c>
      <c r="D2495" s="93" t="s">
        <v>5735</v>
      </c>
      <c r="F2495" s="92" t="s">
        <v>5734</v>
      </c>
      <c r="G2495" s="91">
        <v>8430</v>
      </c>
    </row>
    <row r="2496" spans="1:7" s="91" customFormat="1" x14ac:dyDescent="0.15">
      <c r="A2496" s="91">
        <v>8431</v>
      </c>
      <c r="B2496" s="92" t="s">
        <v>5736</v>
      </c>
      <c r="D2496" s="93" t="s">
        <v>5737</v>
      </c>
      <c r="F2496" s="92" t="s">
        <v>5736</v>
      </c>
      <c r="G2496" s="91">
        <v>8431</v>
      </c>
    </row>
    <row r="2497" spans="1:7" s="91" customFormat="1" x14ac:dyDescent="0.15">
      <c r="A2497" s="91">
        <v>8432</v>
      </c>
      <c r="B2497" s="92" t="s">
        <v>5738</v>
      </c>
      <c r="D2497" s="93" t="s">
        <v>5739</v>
      </c>
      <c r="F2497" s="92" t="s">
        <v>5738</v>
      </c>
      <c r="G2497" s="91">
        <v>8432</v>
      </c>
    </row>
    <row r="2498" spans="1:7" s="91" customFormat="1" x14ac:dyDescent="0.15">
      <c r="A2498" s="91">
        <v>8433</v>
      </c>
      <c r="B2498" s="92" t="s">
        <v>5740</v>
      </c>
      <c r="D2498" s="93" t="s">
        <v>5741</v>
      </c>
      <c r="F2498" s="92" t="s">
        <v>5740</v>
      </c>
      <c r="G2498" s="91">
        <v>8433</v>
      </c>
    </row>
    <row r="2499" spans="1:7" s="91" customFormat="1" x14ac:dyDescent="0.15">
      <c r="A2499" s="91">
        <v>8434</v>
      </c>
      <c r="B2499" s="92" t="s">
        <v>5742</v>
      </c>
      <c r="D2499" s="93" t="s">
        <v>5743</v>
      </c>
      <c r="F2499" s="92" t="s">
        <v>5742</v>
      </c>
      <c r="G2499" s="91">
        <v>8434</v>
      </c>
    </row>
    <row r="2500" spans="1:7" s="91" customFormat="1" x14ac:dyDescent="0.15">
      <c r="A2500" s="91">
        <v>8435</v>
      </c>
      <c r="B2500" s="92" t="s">
        <v>5744</v>
      </c>
      <c r="D2500" s="93" t="s">
        <v>5745</v>
      </c>
      <c r="F2500" s="92" t="s">
        <v>5744</v>
      </c>
      <c r="G2500" s="91">
        <v>8435</v>
      </c>
    </row>
    <row r="2501" spans="1:7" s="91" customFormat="1" x14ac:dyDescent="0.15">
      <c r="A2501" s="91">
        <v>8438</v>
      </c>
      <c r="B2501" s="92" t="s">
        <v>5746</v>
      </c>
      <c r="D2501" s="93" t="s">
        <v>5747</v>
      </c>
      <c r="F2501" s="92" t="s">
        <v>5746</v>
      </c>
      <c r="G2501" s="91">
        <v>8438</v>
      </c>
    </row>
    <row r="2502" spans="1:7" s="91" customFormat="1" x14ac:dyDescent="0.15">
      <c r="A2502" s="91">
        <v>8439</v>
      </c>
      <c r="B2502" s="92" t="s">
        <v>5748</v>
      </c>
      <c r="D2502" s="93" t="s">
        <v>5749</v>
      </c>
      <c r="F2502" s="92" t="s">
        <v>5748</v>
      </c>
      <c r="G2502" s="91">
        <v>8439</v>
      </c>
    </row>
    <row r="2503" spans="1:7" s="91" customFormat="1" x14ac:dyDescent="0.15">
      <c r="A2503" s="91">
        <v>8440</v>
      </c>
      <c r="B2503" s="92" t="s">
        <v>5750</v>
      </c>
      <c r="D2503" s="93" t="s">
        <v>5751</v>
      </c>
      <c r="F2503" s="92" t="s">
        <v>5750</v>
      </c>
      <c r="G2503" s="91">
        <v>8440</v>
      </c>
    </row>
    <row r="2504" spans="1:7" s="91" customFormat="1" x14ac:dyDescent="0.15">
      <c r="A2504" s="91">
        <v>8441</v>
      </c>
      <c r="B2504" s="92" t="s">
        <v>5752</v>
      </c>
      <c r="D2504" s="93" t="s">
        <v>5753</v>
      </c>
      <c r="F2504" s="92" t="s">
        <v>5752</v>
      </c>
      <c r="G2504" s="91">
        <v>8441</v>
      </c>
    </row>
    <row r="2505" spans="1:7" s="91" customFormat="1" x14ac:dyDescent="0.15">
      <c r="A2505" s="91">
        <v>8442</v>
      </c>
      <c r="B2505" s="92" t="s">
        <v>5754</v>
      </c>
      <c r="D2505" s="93" t="s">
        <v>5755</v>
      </c>
      <c r="F2505" s="92" t="s">
        <v>5754</v>
      </c>
      <c r="G2505" s="91">
        <v>8442</v>
      </c>
    </row>
    <row r="2506" spans="1:7" s="91" customFormat="1" x14ac:dyDescent="0.15">
      <c r="A2506" s="91">
        <v>8443</v>
      </c>
      <c r="B2506" s="92" t="s">
        <v>5756</v>
      </c>
      <c r="D2506" s="93" t="s">
        <v>5757</v>
      </c>
      <c r="F2506" s="92" t="s">
        <v>5756</v>
      </c>
      <c r="G2506" s="91">
        <v>8443</v>
      </c>
    </row>
    <row r="2507" spans="1:7" s="91" customFormat="1" x14ac:dyDescent="0.15">
      <c r="A2507" s="91">
        <v>8444</v>
      </c>
      <c r="B2507" s="92" t="s">
        <v>5758</v>
      </c>
      <c r="D2507" s="93" t="s">
        <v>5759</v>
      </c>
      <c r="F2507" s="92" t="s">
        <v>5758</v>
      </c>
      <c r="G2507" s="91">
        <v>8444</v>
      </c>
    </row>
    <row r="2508" spans="1:7" s="91" customFormat="1" x14ac:dyDescent="0.15">
      <c r="A2508" s="91">
        <v>8445</v>
      </c>
      <c r="B2508" s="92" t="s">
        <v>5760</v>
      </c>
      <c r="D2508" s="93" t="s">
        <v>5761</v>
      </c>
      <c r="F2508" s="92" t="s">
        <v>5760</v>
      </c>
      <c r="G2508" s="91">
        <v>8445</v>
      </c>
    </row>
    <row r="2509" spans="1:7" s="91" customFormat="1" x14ac:dyDescent="0.15">
      <c r="A2509" s="91">
        <v>8445</v>
      </c>
      <c r="B2509" s="92" t="s">
        <v>5762</v>
      </c>
      <c r="D2509" s="93" t="s">
        <v>5763</v>
      </c>
      <c r="F2509" s="92" t="s">
        <v>5762</v>
      </c>
      <c r="G2509" s="91">
        <v>8445</v>
      </c>
    </row>
    <row r="2510" spans="1:7" s="91" customFormat="1" x14ac:dyDescent="0.15">
      <c r="A2510" s="91">
        <v>8446</v>
      </c>
      <c r="B2510" s="92" t="s">
        <v>5764</v>
      </c>
      <c r="D2510" s="93" t="s">
        <v>5765</v>
      </c>
      <c r="F2510" s="92" t="s">
        <v>5764</v>
      </c>
      <c r="G2510" s="91">
        <v>8446</v>
      </c>
    </row>
    <row r="2511" spans="1:7" s="91" customFormat="1" x14ac:dyDescent="0.15">
      <c r="A2511" s="91">
        <v>8447</v>
      </c>
      <c r="B2511" s="91" t="s">
        <v>5696</v>
      </c>
      <c r="C2511" s="91" t="s">
        <v>5766</v>
      </c>
      <c r="D2511" s="93" t="s">
        <v>5697</v>
      </c>
      <c r="F2511" s="91" t="s">
        <v>5696</v>
      </c>
      <c r="G2511" s="91">
        <v>8447</v>
      </c>
    </row>
    <row r="2512" spans="1:7" s="91" customFormat="1" x14ac:dyDescent="0.15">
      <c r="A2512" s="91">
        <v>8448</v>
      </c>
      <c r="B2512" s="91" t="s">
        <v>5696</v>
      </c>
      <c r="C2512" s="91" t="s">
        <v>5767</v>
      </c>
      <c r="D2512" s="93" t="s">
        <v>5697</v>
      </c>
      <c r="F2512" s="91" t="s">
        <v>5696</v>
      </c>
      <c r="G2512" s="91">
        <v>8448</v>
      </c>
    </row>
    <row r="2513" spans="1:7" s="91" customFormat="1" x14ac:dyDescent="0.15">
      <c r="A2513" s="91">
        <v>8449</v>
      </c>
      <c r="B2513" s="92" t="s">
        <v>5768</v>
      </c>
      <c r="D2513" s="93" t="s">
        <v>5769</v>
      </c>
      <c r="F2513" s="92" t="s">
        <v>5768</v>
      </c>
      <c r="G2513" s="91">
        <v>8449</v>
      </c>
    </row>
    <row r="2514" spans="1:7" s="91" customFormat="1" x14ac:dyDescent="0.15">
      <c r="A2514" s="91">
        <v>8451</v>
      </c>
      <c r="B2514" s="91" t="s">
        <v>5696</v>
      </c>
      <c r="C2514" s="91" t="s">
        <v>5770</v>
      </c>
      <c r="D2514" s="93" t="s">
        <v>5697</v>
      </c>
      <c r="F2514" s="91" t="s">
        <v>5696</v>
      </c>
      <c r="G2514" s="91">
        <v>8451</v>
      </c>
    </row>
    <row r="2515" spans="1:7" s="91" customFormat="1" x14ac:dyDescent="0.15">
      <c r="A2515" s="91">
        <v>8452</v>
      </c>
      <c r="B2515" s="92" t="s">
        <v>5771</v>
      </c>
      <c r="D2515" s="93" t="s">
        <v>5772</v>
      </c>
      <c r="F2515" s="92" t="s">
        <v>5771</v>
      </c>
      <c r="G2515" s="91">
        <v>8452</v>
      </c>
    </row>
    <row r="2516" spans="1:7" s="91" customFormat="1" x14ac:dyDescent="0.15">
      <c r="A2516" s="91">
        <v>8452</v>
      </c>
      <c r="B2516" s="92" t="s">
        <v>5773</v>
      </c>
      <c r="D2516" s="93" t="s">
        <v>5774</v>
      </c>
      <c r="F2516" s="92" t="s">
        <v>5773</v>
      </c>
      <c r="G2516" s="91">
        <v>8452</v>
      </c>
    </row>
    <row r="2517" spans="1:7" s="91" customFormat="1" x14ac:dyDescent="0.15">
      <c r="A2517" s="91">
        <v>8454</v>
      </c>
      <c r="B2517" s="92" t="s">
        <v>5775</v>
      </c>
      <c r="D2517" s="93" t="s">
        <v>5776</v>
      </c>
      <c r="F2517" s="92" t="s">
        <v>5775</v>
      </c>
      <c r="G2517" s="91">
        <v>8454</v>
      </c>
    </row>
    <row r="2518" spans="1:7" s="91" customFormat="1" x14ac:dyDescent="0.15">
      <c r="A2518" s="91">
        <v>8455</v>
      </c>
      <c r="B2518" s="92" t="s">
        <v>5777</v>
      </c>
      <c r="D2518" s="93" t="s">
        <v>5778</v>
      </c>
      <c r="F2518" s="92" t="s">
        <v>5777</v>
      </c>
      <c r="G2518" s="91">
        <v>8455</v>
      </c>
    </row>
    <row r="2519" spans="1:7" s="91" customFormat="1" x14ac:dyDescent="0.15">
      <c r="A2519" s="91">
        <v>8456</v>
      </c>
      <c r="B2519" s="92" t="s">
        <v>5779</v>
      </c>
      <c r="D2519" s="93" t="s">
        <v>5780</v>
      </c>
      <c r="F2519" s="92" t="s">
        <v>5779</v>
      </c>
      <c r="G2519" s="91">
        <v>8456</v>
      </c>
    </row>
    <row r="2520" spans="1:7" s="91" customFormat="1" x14ac:dyDescent="0.15">
      <c r="A2520" s="91">
        <v>8457</v>
      </c>
      <c r="B2520" s="92" t="s">
        <v>5781</v>
      </c>
      <c r="D2520" s="93" t="s">
        <v>5782</v>
      </c>
      <c r="F2520" s="92" t="s">
        <v>5781</v>
      </c>
      <c r="G2520" s="91">
        <v>8457</v>
      </c>
    </row>
    <row r="2521" spans="1:7" s="91" customFormat="1" x14ac:dyDescent="0.15">
      <c r="A2521" s="91">
        <v>8458</v>
      </c>
      <c r="B2521" s="92" t="s">
        <v>5783</v>
      </c>
      <c r="D2521" s="93" t="s">
        <v>5784</v>
      </c>
      <c r="F2521" s="92" t="s">
        <v>5783</v>
      </c>
      <c r="G2521" s="91">
        <v>8458</v>
      </c>
    </row>
    <row r="2522" spans="1:7" s="91" customFormat="1" x14ac:dyDescent="0.15">
      <c r="A2522" s="91">
        <v>8460</v>
      </c>
      <c r="B2522" s="92" t="s">
        <v>5785</v>
      </c>
      <c r="D2522" s="93" t="s">
        <v>5786</v>
      </c>
      <c r="F2522" s="92" t="s">
        <v>5785</v>
      </c>
      <c r="G2522" s="91">
        <v>8460</v>
      </c>
    </row>
    <row r="2523" spans="1:7" s="91" customFormat="1" x14ac:dyDescent="0.15">
      <c r="A2523" s="91">
        <v>8468</v>
      </c>
      <c r="B2523" s="92" t="s">
        <v>5787</v>
      </c>
      <c r="D2523" s="93" t="s">
        <v>5788</v>
      </c>
      <c r="F2523" s="92" t="s">
        <v>5787</v>
      </c>
      <c r="G2523" s="91">
        <v>8468</v>
      </c>
    </row>
    <row r="2524" spans="1:7" s="91" customFormat="1" x14ac:dyDescent="0.15">
      <c r="A2524" s="91">
        <v>8469</v>
      </c>
      <c r="B2524" s="92" t="s">
        <v>5789</v>
      </c>
      <c r="D2524" s="93" t="s">
        <v>5790</v>
      </c>
      <c r="F2524" s="92" t="s">
        <v>5789</v>
      </c>
      <c r="G2524" s="91">
        <v>8469</v>
      </c>
    </row>
    <row r="2525" spans="1:7" s="91" customFormat="1" x14ac:dyDescent="0.15">
      <c r="A2525" s="91">
        <v>8471</v>
      </c>
      <c r="B2525" s="92" t="s">
        <v>5791</v>
      </c>
      <c r="D2525" s="93" t="s">
        <v>5792</v>
      </c>
      <c r="F2525" s="92" t="s">
        <v>5791</v>
      </c>
      <c r="G2525" s="91">
        <v>8471</v>
      </c>
    </row>
    <row r="2526" spans="1:7" s="91" customFormat="1" x14ac:dyDescent="0.15">
      <c r="A2526" s="91">
        <v>8471</v>
      </c>
      <c r="B2526" s="92" t="s">
        <v>5793</v>
      </c>
      <c r="D2526" s="93" t="s">
        <v>5794</v>
      </c>
      <c r="F2526" s="92" t="s">
        <v>5793</v>
      </c>
      <c r="G2526" s="91">
        <v>8471</v>
      </c>
    </row>
    <row r="2527" spans="1:7" s="91" customFormat="1" x14ac:dyDescent="0.15">
      <c r="A2527" s="91">
        <v>8471</v>
      </c>
      <c r="B2527" s="92" t="s">
        <v>5795</v>
      </c>
      <c r="D2527" s="93" t="s">
        <v>5796</v>
      </c>
      <c r="F2527" s="92" t="s">
        <v>5795</v>
      </c>
      <c r="G2527" s="91">
        <v>8471</v>
      </c>
    </row>
    <row r="2528" spans="1:7" s="91" customFormat="1" x14ac:dyDescent="0.15">
      <c r="A2528" s="91">
        <v>8473</v>
      </c>
      <c r="B2528" s="92" t="s">
        <v>5797</v>
      </c>
      <c r="D2528" s="93" t="s">
        <v>5798</v>
      </c>
      <c r="F2528" s="92" t="s">
        <v>5797</v>
      </c>
      <c r="G2528" s="91">
        <v>8473</v>
      </c>
    </row>
    <row r="2529" spans="1:7" s="91" customFormat="1" x14ac:dyDescent="0.15">
      <c r="A2529" s="91">
        <v>8474</v>
      </c>
      <c r="B2529" s="92" t="s">
        <v>5799</v>
      </c>
      <c r="D2529" s="93" t="s">
        <v>5800</v>
      </c>
      <c r="F2529" s="92" t="s">
        <v>5799</v>
      </c>
      <c r="G2529" s="91">
        <v>8474</v>
      </c>
    </row>
    <row r="2530" spans="1:7" s="91" customFormat="1" x14ac:dyDescent="0.15">
      <c r="A2530" s="91">
        <v>8475</v>
      </c>
      <c r="B2530" s="92" t="s">
        <v>5801</v>
      </c>
      <c r="D2530" s="93" t="s">
        <v>5802</v>
      </c>
      <c r="F2530" s="92" t="s">
        <v>5801</v>
      </c>
      <c r="G2530" s="91">
        <v>8475</v>
      </c>
    </row>
    <row r="2531" spans="1:7" s="91" customFormat="1" x14ac:dyDescent="0.15">
      <c r="A2531" s="91">
        <v>8475</v>
      </c>
      <c r="B2531" s="92" t="s">
        <v>5803</v>
      </c>
      <c r="D2531" s="93" t="s">
        <v>5804</v>
      </c>
      <c r="F2531" s="92" t="s">
        <v>5803</v>
      </c>
      <c r="G2531" s="91">
        <v>8475</v>
      </c>
    </row>
    <row r="2532" spans="1:7" s="91" customFormat="1" x14ac:dyDescent="0.15">
      <c r="A2532" s="91">
        <v>8475</v>
      </c>
      <c r="B2532" s="92" t="s">
        <v>5805</v>
      </c>
      <c r="D2532" s="93" t="s">
        <v>5806</v>
      </c>
      <c r="F2532" s="92" t="s">
        <v>5805</v>
      </c>
      <c r="G2532" s="91">
        <v>8475</v>
      </c>
    </row>
    <row r="2533" spans="1:7" s="91" customFormat="1" x14ac:dyDescent="0.15">
      <c r="A2533" s="91">
        <v>8476</v>
      </c>
      <c r="B2533" s="92" t="s">
        <v>5807</v>
      </c>
      <c r="D2533" s="93" t="s">
        <v>5808</v>
      </c>
      <c r="F2533" s="92" t="s">
        <v>5807</v>
      </c>
      <c r="G2533" s="91">
        <v>8476</v>
      </c>
    </row>
    <row r="2534" spans="1:7" s="91" customFormat="1" x14ac:dyDescent="0.15">
      <c r="A2534" s="91">
        <v>8477</v>
      </c>
      <c r="B2534" s="92" t="s">
        <v>5809</v>
      </c>
      <c r="D2534" s="93" t="s">
        <v>5810</v>
      </c>
      <c r="F2534" s="92" t="s">
        <v>5809</v>
      </c>
      <c r="G2534" s="91">
        <v>8477</v>
      </c>
    </row>
    <row r="2535" spans="1:7" s="91" customFormat="1" x14ac:dyDescent="0.15">
      <c r="A2535" s="91">
        <v>8477</v>
      </c>
      <c r="B2535" s="92" t="s">
        <v>5811</v>
      </c>
      <c r="D2535" s="93" t="s">
        <v>5812</v>
      </c>
      <c r="F2535" s="92" t="s">
        <v>5811</v>
      </c>
      <c r="G2535" s="91">
        <v>8477</v>
      </c>
    </row>
    <row r="2536" spans="1:7" s="91" customFormat="1" x14ac:dyDescent="0.15">
      <c r="A2536" s="91">
        <v>8477</v>
      </c>
      <c r="B2536" s="92" t="s">
        <v>5813</v>
      </c>
      <c r="D2536" s="93" t="s">
        <v>5814</v>
      </c>
      <c r="F2536" s="92" t="s">
        <v>5813</v>
      </c>
      <c r="G2536" s="91">
        <v>8477</v>
      </c>
    </row>
    <row r="2537" spans="1:7" s="91" customFormat="1" x14ac:dyDescent="0.15">
      <c r="A2537" s="91">
        <v>8478</v>
      </c>
      <c r="B2537" s="92" t="s">
        <v>5815</v>
      </c>
      <c r="D2537" s="93" t="s">
        <v>5816</v>
      </c>
      <c r="F2537" s="92" t="s">
        <v>5815</v>
      </c>
      <c r="G2537" s="91">
        <v>8478</v>
      </c>
    </row>
    <row r="2538" spans="1:7" s="91" customFormat="1" x14ac:dyDescent="0.15">
      <c r="A2538" s="91">
        <v>8479</v>
      </c>
      <c r="B2538" s="92" t="s">
        <v>5817</v>
      </c>
      <c r="D2538" s="93" t="s">
        <v>5818</v>
      </c>
      <c r="F2538" s="92" t="s">
        <v>5817</v>
      </c>
      <c r="G2538" s="91">
        <v>8479</v>
      </c>
    </row>
    <row r="2539" spans="1:7" s="91" customFormat="1" x14ac:dyDescent="0.15">
      <c r="A2539" s="91">
        <v>8481</v>
      </c>
      <c r="B2539" s="92" t="s">
        <v>5819</v>
      </c>
      <c r="D2539" s="93" t="s">
        <v>5820</v>
      </c>
      <c r="F2539" s="92" t="s">
        <v>5819</v>
      </c>
      <c r="G2539" s="91">
        <v>8481</v>
      </c>
    </row>
    <row r="2540" spans="1:7" s="91" customFormat="1" x14ac:dyDescent="0.15">
      <c r="A2540" s="91">
        <v>8482</v>
      </c>
      <c r="B2540" s="92" t="s">
        <v>5821</v>
      </c>
      <c r="D2540" s="93" t="s">
        <v>5822</v>
      </c>
      <c r="F2540" s="92" t="s">
        <v>5821</v>
      </c>
      <c r="G2540" s="91">
        <v>8482</v>
      </c>
    </row>
    <row r="2541" spans="1:7" s="91" customFormat="1" x14ac:dyDescent="0.15">
      <c r="A2541" s="91">
        <v>8483</v>
      </c>
      <c r="B2541" s="92" t="s">
        <v>5823</v>
      </c>
      <c r="D2541" s="93" t="s">
        <v>5824</v>
      </c>
      <c r="F2541" s="92" t="s">
        <v>5823</v>
      </c>
      <c r="G2541" s="91">
        <v>8483</v>
      </c>
    </row>
    <row r="2542" spans="1:7" s="91" customFormat="1" x14ac:dyDescent="0.15">
      <c r="A2542" s="91">
        <v>8483</v>
      </c>
      <c r="B2542" s="92" t="s">
        <v>5825</v>
      </c>
      <c r="D2542" s="93" t="s">
        <v>5826</v>
      </c>
      <c r="F2542" s="92" t="s">
        <v>5825</v>
      </c>
      <c r="G2542" s="91">
        <v>8483</v>
      </c>
    </row>
    <row r="2543" spans="1:7" s="91" customFormat="1" x14ac:dyDescent="0.15">
      <c r="A2543" s="91">
        <v>8484</v>
      </c>
      <c r="B2543" s="92" t="s">
        <v>5827</v>
      </c>
      <c r="D2543" s="93" t="s">
        <v>5828</v>
      </c>
      <c r="F2543" s="92" t="s">
        <v>5827</v>
      </c>
      <c r="G2543" s="91">
        <v>8484</v>
      </c>
    </row>
    <row r="2544" spans="1:7" s="91" customFormat="1" x14ac:dyDescent="0.15">
      <c r="A2544" s="91">
        <v>8484</v>
      </c>
      <c r="B2544" s="92" t="s">
        <v>5829</v>
      </c>
      <c r="D2544" s="93" t="s">
        <v>5830</v>
      </c>
      <c r="F2544" s="92" t="s">
        <v>5829</v>
      </c>
      <c r="G2544" s="91">
        <v>8484</v>
      </c>
    </row>
    <row r="2545" spans="1:7" s="91" customFormat="1" x14ac:dyDescent="0.15">
      <c r="A2545" s="91">
        <v>8484</v>
      </c>
      <c r="B2545" s="92" t="s">
        <v>5831</v>
      </c>
      <c r="D2545" s="93" t="s">
        <v>5832</v>
      </c>
      <c r="F2545" s="92" t="s">
        <v>5831</v>
      </c>
      <c r="G2545" s="91">
        <v>8484</v>
      </c>
    </row>
    <row r="2546" spans="1:7" s="91" customFormat="1" x14ac:dyDescent="0.15">
      <c r="A2546" s="91">
        <v>8485</v>
      </c>
      <c r="B2546" s="92" t="s">
        <v>5833</v>
      </c>
      <c r="D2546" s="93" t="s">
        <v>5834</v>
      </c>
      <c r="F2546" s="92" t="s">
        <v>5833</v>
      </c>
      <c r="G2546" s="91">
        <v>8485</v>
      </c>
    </row>
    <row r="2547" spans="1:7" s="91" customFormat="1" x14ac:dyDescent="0.15">
      <c r="A2547" s="91">
        <v>8491</v>
      </c>
      <c r="B2547" s="92" t="s">
        <v>5835</v>
      </c>
      <c r="D2547" s="93" t="s">
        <v>5836</v>
      </c>
      <c r="F2547" s="92" t="s">
        <v>5835</v>
      </c>
      <c r="G2547" s="91">
        <v>8491</v>
      </c>
    </row>
    <row r="2548" spans="1:7" s="91" customFormat="1" x14ac:dyDescent="0.15">
      <c r="A2548" s="91">
        <v>8492</v>
      </c>
      <c r="B2548" s="92" t="s">
        <v>5837</v>
      </c>
      <c r="D2548" s="93" t="s">
        <v>5838</v>
      </c>
      <c r="F2548" s="92" t="s">
        <v>5837</v>
      </c>
      <c r="G2548" s="91">
        <v>8492</v>
      </c>
    </row>
    <row r="2549" spans="1:7" s="91" customFormat="1" x14ac:dyDescent="0.15">
      <c r="A2549" s="91">
        <v>8493</v>
      </c>
      <c r="B2549" s="92" t="s">
        <v>5839</v>
      </c>
      <c r="D2549" s="93" t="s">
        <v>5840</v>
      </c>
      <c r="F2549" s="92" t="s">
        <v>5839</v>
      </c>
      <c r="G2549" s="91">
        <v>8493</v>
      </c>
    </row>
    <row r="2550" spans="1:7" s="91" customFormat="1" x14ac:dyDescent="0.15">
      <c r="A2550" s="91">
        <v>8494</v>
      </c>
      <c r="B2550" s="92" t="s">
        <v>5841</v>
      </c>
      <c r="D2550" s="93" t="s">
        <v>5842</v>
      </c>
      <c r="F2550" s="92" t="s">
        <v>5841</v>
      </c>
      <c r="G2550" s="91">
        <v>8494</v>
      </c>
    </row>
    <row r="2551" spans="1:7" s="91" customFormat="1" x14ac:dyDescent="0.15">
      <c r="A2551" s="91">
        <v>8495</v>
      </c>
      <c r="B2551" s="92" t="s">
        <v>5843</v>
      </c>
      <c r="D2551" s="93" t="s">
        <v>5844</v>
      </c>
      <c r="F2551" s="92" t="s">
        <v>5843</v>
      </c>
      <c r="G2551" s="91">
        <v>8495</v>
      </c>
    </row>
    <row r="2552" spans="1:7" s="91" customFormat="1" x14ac:dyDescent="0.15">
      <c r="A2552" s="91">
        <v>8496</v>
      </c>
      <c r="B2552" s="92" t="s">
        <v>5845</v>
      </c>
      <c r="D2552" s="93" t="s">
        <v>5846</v>
      </c>
      <c r="F2552" s="92" t="s">
        <v>5845</v>
      </c>
      <c r="G2552" s="91">
        <v>8496</v>
      </c>
    </row>
    <row r="2553" spans="1:7" s="91" customFormat="1" x14ac:dyDescent="0.15">
      <c r="A2553" s="91">
        <v>8496</v>
      </c>
      <c r="B2553" s="92" t="s">
        <v>5847</v>
      </c>
      <c r="D2553" s="93" t="s">
        <v>5848</v>
      </c>
      <c r="F2553" s="92" t="s">
        <v>5847</v>
      </c>
      <c r="G2553" s="91">
        <v>8496</v>
      </c>
    </row>
    <row r="2554" spans="1:7" s="91" customFormat="1" x14ac:dyDescent="0.15">
      <c r="A2554" s="91">
        <v>8497</v>
      </c>
      <c r="B2554" s="92" t="s">
        <v>5849</v>
      </c>
      <c r="D2554" s="93" t="s">
        <v>5850</v>
      </c>
      <c r="F2554" s="92" t="s">
        <v>5849</v>
      </c>
      <c r="G2554" s="91">
        <v>8497</v>
      </c>
    </row>
    <row r="2555" spans="1:7" s="91" customFormat="1" x14ac:dyDescent="0.15">
      <c r="A2555" s="91">
        <v>8497</v>
      </c>
      <c r="B2555" s="92" t="s">
        <v>5851</v>
      </c>
      <c r="D2555" s="93" t="s">
        <v>5852</v>
      </c>
      <c r="F2555" s="92" t="s">
        <v>5851</v>
      </c>
      <c r="G2555" s="91">
        <v>8497</v>
      </c>
    </row>
    <row r="2556" spans="1:7" s="91" customFormat="1" x14ac:dyDescent="0.15">
      <c r="A2556" s="91">
        <v>8500</v>
      </c>
      <c r="B2556" s="92" t="s">
        <v>5853</v>
      </c>
      <c r="D2556" s="93" t="s">
        <v>5854</v>
      </c>
      <c r="F2556" s="92" t="s">
        <v>5853</v>
      </c>
      <c r="G2556" s="91">
        <v>8500</v>
      </c>
    </row>
    <row r="2557" spans="1:7" s="91" customFormat="1" x14ac:dyDescent="0.15">
      <c r="A2557" s="91">
        <v>8511</v>
      </c>
      <c r="B2557" s="91" t="s">
        <v>5853</v>
      </c>
      <c r="C2557" s="91" t="s">
        <v>5855</v>
      </c>
      <c r="D2557" s="93" t="s">
        <v>5854</v>
      </c>
      <c r="F2557" s="91" t="s">
        <v>5853</v>
      </c>
      <c r="G2557" s="91">
        <v>8511</v>
      </c>
    </row>
    <row r="2558" spans="1:7" s="91" customFormat="1" x14ac:dyDescent="0.15">
      <c r="A2558" s="91">
        <v>8512</v>
      </c>
      <c r="B2558" s="92" t="s">
        <v>5856</v>
      </c>
      <c r="D2558" s="93" t="s">
        <v>5857</v>
      </c>
      <c r="F2558" s="92" t="s">
        <v>5856</v>
      </c>
      <c r="G2558" s="91">
        <v>8512</v>
      </c>
    </row>
    <row r="2559" spans="1:7" s="91" customFormat="1" x14ac:dyDescent="0.15">
      <c r="A2559" s="91">
        <v>8513</v>
      </c>
      <c r="B2559" s="92" t="s">
        <v>5858</v>
      </c>
      <c r="D2559" s="93" t="s">
        <v>5859</v>
      </c>
      <c r="F2559" s="92" t="s">
        <v>5858</v>
      </c>
      <c r="G2559" s="91">
        <v>8513</v>
      </c>
    </row>
    <row r="2560" spans="1:7" s="91" customFormat="1" x14ac:dyDescent="0.15">
      <c r="A2560" s="91">
        <v>8514</v>
      </c>
      <c r="B2560" s="92" t="s">
        <v>5860</v>
      </c>
      <c r="D2560" s="93" t="s">
        <v>5861</v>
      </c>
      <c r="F2560" s="92" t="s">
        <v>5860</v>
      </c>
      <c r="G2560" s="91">
        <v>8514</v>
      </c>
    </row>
    <row r="2561" spans="1:7" s="91" customFormat="1" x14ac:dyDescent="0.15">
      <c r="A2561" s="91">
        <v>8515</v>
      </c>
      <c r="B2561" s="92" t="s">
        <v>5862</v>
      </c>
      <c r="D2561" s="93" t="s">
        <v>5863</v>
      </c>
      <c r="F2561" s="92" t="s">
        <v>5862</v>
      </c>
      <c r="G2561" s="91">
        <v>8515</v>
      </c>
    </row>
    <row r="2562" spans="1:7" s="91" customFormat="1" x14ac:dyDescent="0.15">
      <c r="A2562" s="91">
        <v>8516</v>
      </c>
      <c r="B2562" s="92" t="s">
        <v>5864</v>
      </c>
      <c r="D2562" s="93" t="s">
        <v>5865</v>
      </c>
      <c r="F2562" s="92" t="s">
        <v>5864</v>
      </c>
      <c r="G2562" s="91">
        <v>8516</v>
      </c>
    </row>
    <row r="2563" spans="1:7" s="91" customFormat="1" x14ac:dyDescent="0.15">
      <c r="A2563" s="91">
        <v>8517</v>
      </c>
      <c r="B2563" s="92" t="s">
        <v>5866</v>
      </c>
      <c r="D2563" s="93" t="s">
        <v>5867</v>
      </c>
      <c r="F2563" s="92" t="s">
        <v>5866</v>
      </c>
      <c r="G2563" s="91">
        <v>8517</v>
      </c>
    </row>
    <row r="2564" spans="1:7" s="91" customFormat="1" x14ac:dyDescent="0.15">
      <c r="A2564" s="91">
        <v>8518</v>
      </c>
      <c r="B2564" s="92" t="s">
        <v>5868</v>
      </c>
      <c r="D2564" s="93" t="s">
        <v>5869</v>
      </c>
      <c r="F2564" s="92" t="s">
        <v>5868</v>
      </c>
      <c r="G2564" s="91">
        <v>8518</v>
      </c>
    </row>
    <row r="2565" spans="1:7" s="91" customFormat="1" x14ac:dyDescent="0.15">
      <c r="A2565" s="91">
        <v>8521</v>
      </c>
      <c r="B2565" s="92" t="s">
        <v>5870</v>
      </c>
      <c r="D2565" s="93" t="s">
        <v>5871</v>
      </c>
      <c r="F2565" s="92" t="s">
        <v>5870</v>
      </c>
      <c r="G2565" s="91">
        <v>8521</v>
      </c>
    </row>
    <row r="2566" spans="1:7" s="91" customFormat="1" x14ac:dyDescent="0.15">
      <c r="A2566" s="91">
        <v>8522</v>
      </c>
      <c r="B2566" s="92" t="s">
        <v>5872</v>
      </c>
      <c r="D2566" s="93" t="s">
        <v>5873</v>
      </c>
      <c r="F2566" s="92" t="s">
        <v>5872</v>
      </c>
      <c r="G2566" s="91">
        <v>8522</v>
      </c>
    </row>
    <row r="2567" spans="1:7" s="91" customFormat="1" x14ac:dyDescent="0.15">
      <c r="A2567" s="91">
        <v>8523</v>
      </c>
      <c r="B2567" s="92" t="s">
        <v>5874</v>
      </c>
      <c r="D2567" s="93" t="s">
        <v>5875</v>
      </c>
      <c r="F2567" s="92" t="s">
        <v>5874</v>
      </c>
      <c r="G2567" s="91">
        <v>8523</v>
      </c>
    </row>
    <row r="2568" spans="1:7" s="91" customFormat="1" x14ac:dyDescent="0.15">
      <c r="A2568" s="91">
        <v>8523</v>
      </c>
      <c r="B2568" s="92" t="s">
        <v>5876</v>
      </c>
      <c r="D2568" s="93" t="s">
        <v>5877</v>
      </c>
      <c r="F2568" s="92" t="s">
        <v>5876</v>
      </c>
      <c r="G2568" s="91">
        <v>8523</v>
      </c>
    </row>
    <row r="2569" spans="1:7" s="91" customFormat="1" x14ac:dyDescent="0.15">
      <c r="A2569" s="91">
        <v>8531</v>
      </c>
      <c r="B2569" s="91" t="s">
        <v>5878</v>
      </c>
      <c r="C2569" s="91" t="s">
        <v>5879</v>
      </c>
      <c r="D2569" s="93" t="s">
        <v>5880</v>
      </c>
      <c r="F2569" s="91" t="s">
        <v>5878</v>
      </c>
      <c r="G2569" s="91">
        <v>8531</v>
      </c>
    </row>
    <row r="2570" spans="1:7" s="91" customFormat="1" x14ac:dyDescent="0.15">
      <c r="A2570" s="91">
        <v>8532</v>
      </c>
      <c r="B2570" s="92" t="s">
        <v>5878</v>
      </c>
      <c r="D2570" s="93" t="s">
        <v>5880</v>
      </c>
      <c r="F2570" s="92" t="s">
        <v>5878</v>
      </c>
      <c r="G2570" s="91">
        <v>8532</v>
      </c>
    </row>
    <row r="2571" spans="1:7" s="91" customFormat="1" x14ac:dyDescent="0.15">
      <c r="A2571" s="91">
        <v>8533</v>
      </c>
      <c r="B2571" s="92" t="s">
        <v>5881</v>
      </c>
      <c r="D2571" s="93" t="s">
        <v>5882</v>
      </c>
      <c r="F2571" s="92" t="s">
        <v>5881</v>
      </c>
      <c r="G2571" s="91">
        <v>8533</v>
      </c>
    </row>
    <row r="2572" spans="1:7" s="91" customFormat="1" x14ac:dyDescent="0.15">
      <c r="A2572" s="91">
        <v>8541</v>
      </c>
      <c r="B2572" s="92" t="s">
        <v>5883</v>
      </c>
      <c r="D2572" s="93" t="s">
        <v>5884</v>
      </c>
      <c r="F2572" s="92" t="s">
        <v>5883</v>
      </c>
      <c r="G2572" s="91">
        <v>8541</v>
      </c>
    </row>
    <row r="2573" spans="1:7" s="91" customFormat="1" x14ac:dyDescent="0.15">
      <c r="A2573" s="91">
        <v>8542</v>
      </c>
      <c r="B2573" s="92" t="s">
        <v>5885</v>
      </c>
      <c r="D2573" s="93" t="s">
        <v>5886</v>
      </c>
      <c r="F2573" s="92" t="s">
        <v>5885</v>
      </c>
      <c r="G2573" s="91">
        <v>8542</v>
      </c>
    </row>
    <row r="2574" spans="1:7" s="91" customFormat="1" x14ac:dyDescent="0.15">
      <c r="A2574" s="91">
        <v>8543</v>
      </c>
      <c r="B2574" s="92" t="s">
        <v>5887</v>
      </c>
      <c r="D2574" s="93" t="s">
        <v>5888</v>
      </c>
      <c r="F2574" s="92" t="s">
        <v>5887</v>
      </c>
      <c r="G2574" s="91">
        <v>8543</v>
      </c>
    </row>
    <row r="2575" spans="1:7" s="91" customFormat="1" x14ac:dyDescent="0.15">
      <c r="A2575" s="91">
        <v>8551</v>
      </c>
      <c r="B2575" s="92" t="s">
        <v>5889</v>
      </c>
      <c r="D2575" s="93" t="s">
        <v>5890</v>
      </c>
      <c r="F2575" s="92" t="s">
        <v>5889</v>
      </c>
      <c r="G2575" s="91">
        <v>8551</v>
      </c>
    </row>
    <row r="2576" spans="1:7" s="91" customFormat="1" x14ac:dyDescent="0.15">
      <c r="A2576" s="91">
        <v>8552</v>
      </c>
      <c r="B2576" s="92" t="s">
        <v>5891</v>
      </c>
      <c r="D2576" s="93" t="s">
        <v>5892</v>
      </c>
      <c r="F2576" s="92" t="s">
        <v>5891</v>
      </c>
      <c r="G2576" s="91">
        <v>8552</v>
      </c>
    </row>
    <row r="2577" spans="1:7" s="91" customFormat="1" x14ac:dyDescent="0.15">
      <c r="A2577" s="91">
        <v>8553</v>
      </c>
      <c r="B2577" s="92" t="s">
        <v>5893</v>
      </c>
      <c r="D2577" s="93" t="s">
        <v>5894</v>
      </c>
      <c r="F2577" s="92" t="s">
        <v>5893</v>
      </c>
      <c r="G2577" s="91">
        <v>8553</v>
      </c>
    </row>
    <row r="2578" spans="1:7" s="91" customFormat="1" x14ac:dyDescent="0.15">
      <c r="A2578" s="91">
        <v>8554</v>
      </c>
      <c r="B2578" s="92" t="s">
        <v>5895</v>
      </c>
      <c r="D2578" s="93" t="s">
        <v>5896</v>
      </c>
      <c r="F2578" s="92" t="s">
        <v>5895</v>
      </c>
      <c r="G2578" s="91">
        <v>8554</v>
      </c>
    </row>
    <row r="2579" spans="1:7" s="91" customFormat="1" x14ac:dyDescent="0.15">
      <c r="A2579" s="91">
        <v>8555</v>
      </c>
      <c r="B2579" s="92" t="s">
        <v>5897</v>
      </c>
      <c r="D2579" s="93" t="s">
        <v>5898</v>
      </c>
      <c r="F2579" s="92" t="s">
        <v>5897</v>
      </c>
      <c r="G2579" s="91">
        <v>8555</v>
      </c>
    </row>
    <row r="2580" spans="1:7" s="91" customFormat="1" x14ac:dyDescent="0.15">
      <c r="A2580" s="91">
        <v>8556</v>
      </c>
      <c r="B2580" s="92" t="s">
        <v>5899</v>
      </c>
      <c r="D2580" s="93" t="s">
        <v>5900</v>
      </c>
      <c r="F2580" s="92" t="s">
        <v>5899</v>
      </c>
      <c r="G2580" s="91">
        <v>8556</v>
      </c>
    </row>
    <row r="2581" spans="1:7" s="91" customFormat="1" x14ac:dyDescent="0.15">
      <c r="A2581" s="91">
        <v>8557</v>
      </c>
      <c r="B2581" s="92" t="s">
        <v>5901</v>
      </c>
      <c r="D2581" s="93" t="s">
        <v>5902</v>
      </c>
      <c r="F2581" s="92" t="s">
        <v>5901</v>
      </c>
      <c r="G2581" s="91">
        <v>8557</v>
      </c>
    </row>
    <row r="2582" spans="1:7" s="91" customFormat="1" x14ac:dyDescent="0.15">
      <c r="A2582" s="91">
        <v>8557</v>
      </c>
      <c r="B2582" s="92" t="s">
        <v>5903</v>
      </c>
      <c r="D2582" s="93" t="s">
        <v>5904</v>
      </c>
      <c r="F2582" s="92" t="s">
        <v>5903</v>
      </c>
      <c r="G2582" s="91">
        <v>8557</v>
      </c>
    </row>
    <row r="2583" spans="1:7" s="91" customFormat="1" x14ac:dyDescent="0.15">
      <c r="A2583" s="91">
        <v>8558</v>
      </c>
      <c r="B2583" s="92" t="s">
        <v>5905</v>
      </c>
      <c r="D2583" s="93" t="s">
        <v>5906</v>
      </c>
      <c r="F2583" s="92" t="s">
        <v>5905</v>
      </c>
      <c r="G2583" s="91">
        <v>8558</v>
      </c>
    </row>
    <row r="2584" spans="1:7" s="91" customFormat="1" x14ac:dyDescent="0.15">
      <c r="A2584" s="91">
        <v>8561</v>
      </c>
      <c r="B2584" s="92" t="s">
        <v>5907</v>
      </c>
      <c r="D2584" s="93" t="s">
        <v>5908</v>
      </c>
      <c r="F2584" s="92" t="s">
        <v>5907</v>
      </c>
      <c r="G2584" s="91">
        <v>8561</v>
      </c>
    </row>
    <row r="2585" spans="1:7" s="91" customFormat="1" x14ac:dyDescent="0.15">
      <c r="A2585" s="91">
        <v>8562</v>
      </c>
      <c r="B2585" s="92" t="s">
        <v>5909</v>
      </c>
      <c r="D2585" s="93" t="s">
        <v>5910</v>
      </c>
      <c r="F2585" s="92" t="s">
        <v>5909</v>
      </c>
      <c r="G2585" s="91">
        <v>8562</v>
      </c>
    </row>
    <row r="2586" spans="1:7" s="91" customFormat="1" x14ac:dyDescent="0.15">
      <c r="A2586" s="91">
        <v>8563</v>
      </c>
      <c r="B2586" s="92" t="s">
        <v>5911</v>
      </c>
      <c r="D2586" s="93" t="s">
        <v>5912</v>
      </c>
      <c r="F2586" s="92" t="s">
        <v>5911</v>
      </c>
      <c r="G2586" s="91">
        <v>8563</v>
      </c>
    </row>
    <row r="2587" spans="1:7" s="91" customFormat="1" x14ac:dyDescent="0.15">
      <c r="A2587" s="91">
        <v>8564</v>
      </c>
      <c r="B2587" s="92" t="s">
        <v>5913</v>
      </c>
      <c r="D2587" s="93" t="s">
        <v>5914</v>
      </c>
      <c r="F2587" s="92" t="s">
        <v>5913</v>
      </c>
      <c r="G2587" s="91">
        <v>8564</v>
      </c>
    </row>
    <row r="2588" spans="1:7" s="91" customFormat="1" x14ac:dyDescent="0.15">
      <c r="A2588" s="91">
        <v>8565</v>
      </c>
      <c r="B2588" s="92" t="s">
        <v>5915</v>
      </c>
      <c r="D2588" s="93" t="s">
        <v>5916</v>
      </c>
      <c r="F2588" s="92" t="s">
        <v>5915</v>
      </c>
      <c r="G2588" s="91">
        <v>8565</v>
      </c>
    </row>
    <row r="2589" spans="1:7" s="91" customFormat="1" x14ac:dyDescent="0.15">
      <c r="A2589" s="91">
        <v>8571</v>
      </c>
      <c r="B2589" s="92" t="s">
        <v>5917</v>
      </c>
      <c r="D2589" s="93" t="s">
        <v>5918</v>
      </c>
      <c r="F2589" s="92" t="s">
        <v>5917</v>
      </c>
      <c r="G2589" s="91">
        <v>8571</v>
      </c>
    </row>
    <row r="2590" spans="1:7" s="91" customFormat="1" x14ac:dyDescent="0.15">
      <c r="A2590" s="91">
        <v>8572</v>
      </c>
      <c r="B2590" s="92" t="s">
        <v>5919</v>
      </c>
      <c r="D2590" s="93" t="s">
        <v>5920</v>
      </c>
      <c r="F2590" s="92" t="s">
        <v>5919</v>
      </c>
      <c r="G2590" s="91">
        <v>8572</v>
      </c>
    </row>
    <row r="2591" spans="1:7" s="91" customFormat="1" x14ac:dyDescent="0.15">
      <c r="A2591" s="91">
        <v>8581</v>
      </c>
      <c r="B2591" s="92" t="s">
        <v>5921</v>
      </c>
      <c r="D2591" s="93" t="s">
        <v>5922</v>
      </c>
      <c r="F2591" s="92" t="s">
        <v>5921</v>
      </c>
      <c r="G2591" s="91">
        <v>8581</v>
      </c>
    </row>
    <row r="2592" spans="1:7" s="91" customFormat="1" x14ac:dyDescent="0.15">
      <c r="A2592" s="91">
        <v>8581</v>
      </c>
      <c r="B2592" s="92" t="s">
        <v>5923</v>
      </c>
      <c r="D2592" s="93" t="s">
        <v>5924</v>
      </c>
      <c r="F2592" s="92" t="s">
        <v>5923</v>
      </c>
      <c r="G2592" s="91">
        <v>8581</v>
      </c>
    </row>
    <row r="2593" spans="1:7" s="91" customFormat="1" x14ac:dyDescent="0.15">
      <c r="A2593" s="91">
        <v>8582</v>
      </c>
      <c r="B2593" s="92" t="s">
        <v>5925</v>
      </c>
      <c r="D2593" s="93" t="s">
        <v>5926</v>
      </c>
      <c r="F2593" s="92" t="s">
        <v>5925</v>
      </c>
      <c r="G2593" s="91">
        <v>8582</v>
      </c>
    </row>
    <row r="2594" spans="1:7" s="91" customFormat="1" x14ac:dyDescent="0.15">
      <c r="A2594" s="91">
        <v>8591</v>
      </c>
      <c r="B2594" s="91" t="s">
        <v>5853</v>
      </c>
      <c r="C2594" s="91" t="s">
        <v>5927</v>
      </c>
      <c r="D2594" s="93" t="s">
        <v>5854</v>
      </c>
      <c r="F2594" s="91" t="s">
        <v>5853</v>
      </c>
      <c r="G2594" s="91">
        <v>8591</v>
      </c>
    </row>
    <row r="2595" spans="1:7" s="91" customFormat="1" x14ac:dyDescent="0.15">
      <c r="A2595" s="91">
        <v>8591</v>
      </c>
      <c r="B2595" s="92" t="s">
        <v>5928</v>
      </c>
      <c r="D2595" s="93" t="s">
        <v>5929</v>
      </c>
      <c r="F2595" s="92" t="s">
        <v>5928</v>
      </c>
      <c r="G2595" s="91">
        <v>8591</v>
      </c>
    </row>
    <row r="2596" spans="1:7" s="91" customFormat="1" x14ac:dyDescent="0.15">
      <c r="A2596" s="91">
        <v>8592</v>
      </c>
      <c r="B2596" s="92" t="s">
        <v>5930</v>
      </c>
      <c r="D2596" s="93" t="s">
        <v>5931</v>
      </c>
      <c r="F2596" s="92" t="s">
        <v>5930</v>
      </c>
      <c r="G2596" s="91">
        <v>8592</v>
      </c>
    </row>
    <row r="2597" spans="1:7" s="91" customFormat="1" x14ac:dyDescent="0.15">
      <c r="A2597" s="91">
        <v>8593</v>
      </c>
      <c r="B2597" s="92" t="s">
        <v>5932</v>
      </c>
      <c r="D2597" s="93" t="s">
        <v>5933</v>
      </c>
      <c r="F2597" s="92" t="s">
        <v>5932</v>
      </c>
      <c r="G2597" s="91">
        <v>8593</v>
      </c>
    </row>
    <row r="2598" spans="1:7" s="91" customFormat="1" x14ac:dyDescent="0.15">
      <c r="A2598" s="91">
        <v>8594</v>
      </c>
      <c r="B2598" s="92" t="s">
        <v>5934</v>
      </c>
      <c r="D2598" s="93" t="s">
        <v>5935</v>
      </c>
      <c r="F2598" s="92" t="s">
        <v>5934</v>
      </c>
      <c r="G2598" s="91">
        <v>8594</v>
      </c>
    </row>
    <row r="2599" spans="1:7" s="91" customFormat="1" x14ac:dyDescent="0.15">
      <c r="A2599" s="91">
        <v>8595</v>
      </c>
      <c r="B2599" s="92" t="s">
        <v>5936</v>
      </c>
      <c r="D2599" s="93" t="s">
        <v>5937</v>
      </c>
      <c r="F2599" s="92" t="s">
        <v>5936</v>
      </c>
      <c r="G2599" s="91">
        <v>8595</v>
      </c>
    </row>
    <row r="2600" spans="1:7" s="91" customFormat="1" x14ac:dyDescent="0.15">
      <c r="A2600" s="91">
        <v>8596</v>
      </c>
      <c r="B2600" s="92" t="s">
        <v>5938</v>
      </c>
      <c r="D2600" s="93" t="s">
        <v>5939</v>
      </c>
      <c r="F2600" s="92" t="s">
        <v>5938</v>
      </c>
      <c r="G2600" s="91">
        <v>8596</v>
      </c>
    </row>
    <row r="2601" spans="1:7" s="91" customFormat="1" x14ac:dyDescent="0.15">
      <c r="A2601" s="91">
        <v>8597</v>
      </c>
      <c r="B2601" s="92" t="s">
        <v>5940</v>
      </c>
      <c r="D2601" s="93" t="s">
        <v>5941</v>
      </c>
      <c r="F2601" s="92" t="s">
        <v>5940</v>
      </c>
      <c r="G2601" s="91">
        <v>8597</v>
      </c>
    </row>
    <row r="2602" spans="1:7" s="91" customFormat="1" x14ac:dyDescent="0.15">
      <c r="A2602" s="91">
        <v>8597</v>
      </c>
      <c r="B2602" s="92" t="s">
        <v>5942</v>
      </c>
      <c r="D2602" s="93" t="s">
        <v>5943</v>
      </c>
      <c r="F2602" s="92" t="s">
        <v>5942</v>
      </c>
      <c r="G2602" s="91">
        <v>8597</v>
      </c>
    </row>
    <row r="2603" spans="1:7" s="91" customFormat="1" x14ac:dyDescent="0.15">
      <c r="A2603" s="91">
        <v>8598</v>
      </c>
      <c r="B2603" s="92" t="s">
        <v>5853</v>
      </c>
      <c r="C2603" s="91" t="s">
        <v>5944</v>
      </c>
      <c r="D2603" s="93" t="s">
        <v>5854</v>
      </c>
      <c r="F2603" s="92" t="s">
        <v>5853</v>
      </c>
      <c r="G2603" s="91">
        <v>8598</v>
      </c>
    </row>
    <row r="2604" spans="1:7" s="91" customFormat="1" x14ac:dyDescent="0.15">
      <c r="A2604" s="91">
        <v>8600</v>
      </c>
      <c r="B2604" s="92" t="s">
        <v>5945</v>
      </c>
      <c r="C2604" s="91" t="s">
        <v>971</v>
      </c>
      <c r="D2604" s="93" t="s">
        <v>5946</v>
      </c>
      <c r="F2604" s="92" t="s">
        <v>5945</v>
      </c>
      <c r="G2604" s="91">
        <v>8600</v>
      </c>
    </row>
    <row r="2605" spans="1:7" s="91" customFormat="1" x14ac:dyDescent="0.15">
      <c r="A2605" s="91">
        <v>8609</v>
      </c>
      <c r="B2605" s="92" t="s">
        <v>5945</v>
      </c>
      <c r="C2605" s="91" t="s">
        <v>5947</v>
      </c>
      <c r="D2605" s="93" t="s">
        <v>5946</v>
      </c>
      <c r="F2605" s="92" t="s">
        <v>5945</v>
      </c>
      <c r="G2605" s="91">
        <v>8609</v>
      </c>
    </row>
    <row r="2606" spans="1:7" s="91" customFormat="1" x14ac:dyDescent="0.15">
      <c r="A2606" s="91">
        <v>8611</v>
      </c>
      <c r="B2606" s="92" t="s">
        <v>5945</v>
      </c>
      <c r="C2606" s="91" t="s">
        <v>5948</v>
      </c>
      <c r="D2606" s="93" t="s">
        <v>5946</v>
      </c>
      <c r="F2606" s="92" t="s">
        <v>5945</v>
      </c>
      <c r="G2606" s="91">
        <v>8611</v>
      </c>
    </row>
    <row r="2607" spans="1:7" s="91" customFormat="1" x14ac:dyDescent="0.15">
      <c r="A2607" s="91">
        <v>8612</v>
      </c>
      <c r="B2607" s="92" t="s">
        <v>5949</v>
      </c>
      <c r="D2607" s="93" t="s">
        <v>5950</v>
      </c>
      <c r="F2607" s="92" t="s">
        <v>5949</v>
      </c>
      <c r="G2607" s="91">
        <v>8612</v>
      </c>
    </row>
    <row r="2608" spans="1:7" s="91" customFormat="1" x14ac:dyDescent="0.15">
      <c r="A2608" s="91">
        <v>8613</v>
      </c>
      <c r="B2608" s="92" t="s">
        <v>5951</v>
      </c>
      <c r="D2608" s="93" t="s">
        <v>5952</v>
      </c>
      <c r="F2608" s="92" t="s">
        <v>5951</v>
      </c>
      <c r="G2608" s="91">
        <v>8613</v>
      </c>
    </row>
    <row r="2609" spans="1:7" s="91" customFormat="1" x14ac:dyDescent="0.15">
      <c r="A2609" s="91">
        <v>8614</v>
      </c>
      <c r="B2609" s="92" t="s">
        <v>5953</v>
      </c>
      <c r="D2609" s="93" t="s">
        <v>5954</v>
      </c>
      <c r="F2609" s="92" t="s">
        <v>5953</v>
      </c>
      <c r="G2609" s="91">
        <v>8614</v>
      </c>
    </row>
    <row r="2610" spans="1:7" s="91" customFormat="1" x14ac:dyDescent="0.15">
      <c r="A2610" s="91">
        <v>8617</v>
      </c>
      <c r="B2610" s="92" t="s">
        <v>5955</v>
      </c>
      <c r="D2610" s="93" t="s">
        <v>5956</v>
      </c>
      <c r="F2610" s="92" t="s">
        <v>5955</v>
      </c>
      <c r="G2610" s="91">
        <v>8617</v>
      </c>
    </row>
    <row r="2611" spans="1:7" s="91" customFormat="1" x14ac:dyDescent="0.15">
      <c r="A2611" s="91">
        <v>8618</v>
      </c>
      <c r="B2611" s="92" t="s">
        <v>5957</v>
      </c>
      <c r="D2611" s="93" t="s">
        <v>5958</v>
      </c>
      <c r="F2611" s="92" t="s">
        <v>5957</v>
      </c>
      <c r="G2611" s="91">
        <v>8618</v>
      </c>
    </row>
    <row r="2612" spans="1:7" s="91" customFormat="1" x14ac:dyDescent="0.15">
      <c r="A2612" s="91">
        <v>8619</v>
      </c>
      <c r="B2612" s="92" t="s">
        <v>5959</v>
      </c>
      <c r="D2612" s="93" t="s">
        <v>5960</v>
      </c>
      <c r="F2612" s="92" t="s">
        <v>5959</v>
      </c>
      <c r="G2612" s="91">
        <v>8619</v>
      </c>
    </row>
    <row r="2613" spans="1:7" s="91" customFormat="1" x14ac:dyDescent="0.15">
      <c r="A2613" s="91">
        <v>8621</v>
      </c>
      <c r="B2613" s="92" t="s">
        <v>5961</v>
      </c>
      <c r="D2613" s="93" t="s">
        <v>5962</v>
      </c>
      <c r="F2613" s="92" t="s">
        <v>5961</v>
      </c>
      <c r="G2613" s="91">
        <v>8621</v>
      </c>
    </row>
    <row r="2614" spans="1:7" s="91" customFormat="1" x14ac:dyDescent="0.15">
      <c r="A2614" s="91">
        <v>8622</v>
      </c>
      <c r="B2614" s="92" t="s">
        <v>5963</v>
      </c>
      <c r="D2614" s="93" t="s">
        <v>5964</v>
      </c>
      <c r="F2614" s="92" t="s">
        <v>5963</v>
      </c>
      <c r="G2614" s="91">
        <v>8622</v>
      </c>
    </row>
    <row r="2615" spans="1:7" s="91" customFormat="1" x14ac:dyDescent="0.15">
      <c r="A2615" s="91">
        <v>8623</v>
      </c>
      <c r="B2615" s="92" t="s">
        <v>5965</v>
      </c>
      <c r="D2615" s="93" t="s">
        <v>5966</v>
      </c>
      <c r="F2615" s="92" t="s">
        <v>5965</v>
      </c>
      <c r="G2615" s="91">
        <v>8623</v>
      </c>
    </row>
    <row r="2616" spans="1:7" s="91" customFormat="1" x14ac:dyDescent="0.15">
      <c r="A2616" s="91">
        <v>8624</v>
      </c>
      <c r="B2616" s="92" t="s">
        <v>5967</v>
      </c>
      <c r="D2616" s="93" t="s">
        <v>5968</v>
      </c>
      <c r="F2616" s="92" t="s">
        <v>5967</v>
      </c>
      <c r="G2616" s="91">
        <v>8624</v>
      </c>
    </row>
    <row r="2617" spans="1:7" s="91" customFormat="1" x14ac:dyDescent="0.15">
      <c r="A2617" s="91">
        <v>8625</v>
      </c>
      <c r="B2617" s="92" t="s">
        <v>5969</v>
      </c>
      <c r="D2617" s="93" t="s">
        <v>5970</v>
      </c>
      <c r="F2617" s="92" t="s">
        <v>5969</v>
      </c>
      <c r="G2617" s="91">
        <v>8625</v>
      </c>
    </row>
    <row r="2618" spans="1:7" s="91" customFormat="1" x14ac:dyDescent="0.15">
      <c r="A2618" s="91">
        <v>8626</v>
      </c>
      <c r="B2618" s="92" t="s">
        <v>5971</v>
      </c>
      <c r="D2618" s="93" t="s">
        <v>5972</v>
      </c>
      <c r="F2618" s="92" t="s">
        <v>5971</v>
      </c>
      <c r="G2618" s="91">
        <v>8626</v>
      </c>
    </row>
    <row r="2619" spans="1:7" s="91" customFormat="1" x14ac:dyDescent="0.15">
      <c r="A2619" s="91">
        <v>8627</v>
      </c>
      <c r="B2619" s="92" t="s">
        <v>5973</v>
      </c>
      <c r="D2619" s="93" t="s">
        <v>5974</v>
      </c>
      <c r="F2619" s="92" t="s">
        <v>5973</v>
      </c>
      <c r="G2619" s="91">
        <v>8627</v>
      </c>
    </row>
    <row r="2620" spans="1:7" s="91" customFormat="1" x14ac:dyDescent="0.15">
      <c r="A2620" s="91">
        <v>8628</v>
      </c>
      <c r="B2620" s="92" t="s">
        <v>5975</v>
      </c>
      <c r="D2620" s="93" t="s">
        <v>5976</v>
      </c>
      <c r="F2620" s="92" t="s">
        <v>5975</v>
      </c>
      <c r="G2620" s="91">
        <v>8628</v>
      </c>
    </row>
    <row r="2621" spans="1:7" s="91" customFormat="1" x14ac:dyDescent="0.15">
      <c r="A2621" s="91">
        <v>8630</v>
      </c>
      <c r="B2621" s="92" t="s">
        <v>5977</v>
      </c>
      <c r="D2621" s="93" t="s">
        <v>5978</v>
      </c>
      <c r="F2621" s="92" t="s">
        <v>5977</v>
      </c>
      <c r="G2621" s="91">
        <v>8630</v>
      </c>
    </row>
    <row r="2622" spans="1:7" s="91" customFormat="1" x14ac:dyDescent="0.15">
      <c r="A2622" s="91">
        <v>8635</v>
      </c>
      <c r="B2622" s="92" t="s">
        <v>5979</v>
      </c>
      <c r="D2622" s="93" t="s">
        <v>5980</v>
      </c>
      <c r="F2622" s="92" t="s">
        <v>5979</v>
      </c>
      <c r="G2622" s="91">
        <v>8635</v>
      </c>
    </row>
    <row r="2623" spans="1:7" s="91" customFormat="1" x14ac:dyDescent="0.15">
      <c r="A2623" s="91">
        <v>8636</v>
      </c>
      <c r="B2623" s="92" t="s">
        <v>5981</v>
      </c>
      <c r="D2623" s="93" t="s">
        <v>5982</v>
      </c>
      <c r="F2623" s="92" t="s">
        <v>5981</v>
      </c>
      <c r="G2623" s="91">
        <v>8636</v>
      </c>
    </row>
    <row r="2624" spans="1:7" s="91" customFormat="1" x14ac:dyDescent="0.15">
      <c r="A2624" s="91">
        <v>8637</v>
      </c>
      <c r="B2624" s="92" t="s">
        <v>5983</v>
      </c>
      <c r="D2624" s="93" t="s">
        <v>5984</v>
      </c>
      <c r="F2624" s="92" t="s">
        <v>5983</v>
      </c>
      <c r="G2624" s="91">
        <v>8637</v>
      </c>
    </row>
    <row r="2625" spans="1:7" s="91" customFormat="1" x14ac:dyDescent="0.15">
      <c r="A2625" s="91">
        <v>8638</v>
      </c>
      <c r="B2625" s="92" t="s">
        <v>5985</v>
      </c>
      <c r="D2625" s="93" t="s">
        <v>5986</v>
      </c>
      <c r="F2625" s="92" t="s">
        <v>5985</v>
      </c>
      <c r="G2625" s="91">
        <v>8638</v>
      </c>
    </row>
    <row r="2626" spans="1:7" s="91" customFormat="1" x14ac:dyDescent="0.15">
      <c r="A2626" s="91">
        <v>8640</v>
      </c>
      <c r="B2626" s="92" t="s">
        <v>5987</v>
      </c>
      <c r="D2626" s="93" t="s">
        <v>5988</v>
      </c>
      <c r="F2626" s="92" t="s">
        <v>5987</v>
      </c>
      <c r="G2626" s="91">
        <v>8640</v>
      </c>
    </row>
    <row r="2627" spans="1:7" s="91" customFormat="1" x14ac:dyDescent="0.15">
      <c r="A2627" s="91">
        <v>8646</v>
      </c>
      <c r="B2627" s="92" t="s">
        <v>5989</v>
      </c>
      <c r="D2627" s="93" t="s">
        <v>5990</v>
      </c>
      <c r="F2627" s="92" t="s">
        <v>5989</v>
      </c>
      <c r="G2627" s="91">
        <v>8646</v>
      </c>
    </row>
    <row r="2628" spans="1:7" s="91" customFormat="1" x14ac:dyDescent="0.15">
      <c r="A2628" s="91">
        <v>8647</v>
      </c>
      <c r="B2628" s="92" t="s">
        <v>5991</v>
      </c>
      <c r="D2628" s="93" t="s">
        <v>5992</v>
      </c>
      <c r="F2628" s="92" t="s">
        <v>5991</v>
      </c>
      <c r="G2628" s="91">
        <v>8647</v>
      </c>
    </row>
    <row r="2629" spans="1:7" s="91" customFormat="1" x14ac:dyDescent="0.15">
      <c r="A2629" s="91">
        <v>8648</v>
      </c>
      <c r="B2629" s="92" t="s">
        <v>5993</v>
      </c>
      <c r="D2629" s="93" t="s">
        <v>5994</v>
      </c>
      <c r="F2629" s="92" t="s">
        <v>5993</v>
      </c>
      <c r="G2629" s="91">
        <v>8648</v>
      </c>
    </row>
    <row r="2630" spans="1:7" s="91" customFormat="1" x14ac:dyDescent="0.15">
      <c r="A2630" s="91">
        <v>8649</v>
      </c>
      <c r="B2630" s="92" t="s">
        <v>5995</v>
      </c>
      <c r="D2630" s="93" t="s">
        <v>5996</v>
      </c>
      <c r="F2630" s="92" t="s">
        <v>5995</v>
      </c>
      <c r="G2630" s="91">
        <v>8649</v>
      </c>
    </row>
    <row r="2631" spans="1:7" s="91" customFormat="1" x14ac:dyDescent="0.15">
      <c r="A2631" s="91">
        <v>8651</v>
      </c>
      <c r="B2631" s="92" t="s">
        <v>5997</v>
      </c>
      <c r="D2631" s="93" t="s">
        <v>5998</v>
      </c>
      <c r="F2631" s="92" t="s">
        <v>5997</v>
      </c>
      <c r="G2631" s="91">
        <v>8651</v>
      </c>
    </row>
    <row r="2632" spans="1:7" s="91" customFormat="1" x14ac:dyDescent="0.15">
      <c r="A2632" s="91">
        <v>8652</v>
      </c>
      <c r="B2632" s="92" t="s">
        <v>5999</v>
      </c>
      <c r="D2632" s="93" t="s">
        <v>6000</v>
      </c>
      <c r="F2632" s="92" t="s">
        <v>5999</v>
      </c>
      <c r="G2632" s="91">
        <v>8652</v>
      </c>
    </row>
    <row r="2633" spans="1:7" s="91" customFormat="1" x14ac:dyDescent="0.15">
      <c r="A2633" s="91">
        <v>8653</v>
      </c>
      <c r="B2633" s="92" t="s">
        <v>6001</v>
      </c>
      <c r="D2633" s="93" t="s">
        <v>6002</v>
      </c>
      <c r="F2633" s="92" t="s">
        <v>6001</v>
      </c>
      <c r="G2633" s="91">
        <v>8653</v>
      </c>
    </row>
    <row r="2634" spans="1:7" s="91" customFormat="1" x14ac:dyDescent="0.15">
      <c r="A2634" s="91">
        <v>8654</v>
      </c>
      <c r="B2634" s="92" t="s">
        <v>6003</v>
      </c>
      <c r="D2634" s="93" t="s">
        <v>6004</v>
      </c>
      <c r="F2634" s="92" t="s">
        <v>6003</v>
      </c>
      <c r="G2634" s="91">
        <v>8654</v>
      </c>
    </row>
    <row r="2635" spans="1:7" s="91" customFormat="1" x14ac:dyDescent="0.15">
      <c r="A2635" s="91">
        <v>8655</v>
      </c>
      <c r="B2635" s="92" t="s">
        <v>6005</v>
      </c>
      <c r="D2635" s="93" t="s">
        <v>6006</v>
      </c>
      <c r="F2635" s="92" t="s">
        <v>6005</v>
      </c>
      <c r="G2635" s="91">
        <v>8655</v>
      </c>
    </row>
    <row r="2636" spans="1:7" s="91" customFormat="1" x14ac:dyDescent="0.15">
      <c r="A2636" s="91">
        <v>8656</v>
      </c>
      <c r="B2636" s="92" t="s">
        <v>6007</v>
      </c>
      <c r="D2636" s="93" t="s">
        <v>6008</v>
      </c>
      <c r="F2636" s="92" t="s">
        <v>6007</v>
      </c>
      <c r="G2636" s="91">
        <v>8656</v>
      </c>
    </row>
    <row r="2637" spans="1:7" s="91" customFormat="1" x14ac:dyDescent="0.15">
      <c r="A2637" s="91">
        <v>8658</v>
      </c>
      <c r="B2637" s="92" t="s">
        <v>6009</v>
      </c>
      <c r="D2637" s="93" t="s">
        <v>6010</v>
      </c>
      <c r="F2637" s="92" t="s">
        <v>6009</v>
      </c>
      <c r="G2637" s="91">
        <v>8658</v>
      </c>
    </row>
    <row r="2638" spans="1:7" s="91" customFormat="1" x14ac:dyDescent="0.15">
      <c r="A2638" s="91">
        <v>8660</v>
      </c>
      <c r="B2638" s="92" t="s">
        <v>6011</v>
      </c>
      <c r="D2638" s="93" t="s">
        <v>6012</v>
      </c>
      <c r="F2638" s="92" t="s">
        <v>6011</v>
      </c>
      <c r="G2638" s="91">
        <v>8660</v>
      </c>
    </row>
    <row r="2639" spans="1:7" s="91" customFormat="1" x14ac:dyDescent="0.15">
      <c r="A2639" s="91">
        <v>8660</v>
      </c>
      <c r="B2639" s="92" t="s">
        <v>6013</v>
      </c>
      <c r="D2639" s="93" t="s">
        <v>6014</v>
      </c>
      <c r="F2639" s="92" t="s">
        <v>6013</v>
      </c>
      <c r="G2639" s="91">
        <v>8660</v>
      </c>
    </row>
    <row r="2640" spans="1:7" s="91" customFormat="1" x14ac:dyDescent="0.15">
      <c r="A2640" s="91">
        <v>8660</v>
      </c>
      <c r="B2640" s="92" t="s">
        <v>6015</v>
      </c>
      <c r="D2640" s="93" t="s">
        <v>6016</v>
      </c>
      <c r="F2640" s="92" t="s">
        <v>6015</v>
      </c>
      <c r="G2640" s="91">
        <v>8660</v>
      </c>
    </row>
    <row r="2641" spans="1:7" s="91" customFormat="1" x14ac:dyDescent="0.15">
      <c r="A2641" s="91">
        <v>8660</v>
      </c>
      <c r="B2641" s="92" t="s">
        <v>6017</v>
      </c>
      <c r="D2641" s="93" t="s">
        <v>6018</v>
      </c>
      <c r="F2641" s="92" t="s">
        <v>6017</v>
      </c>
      <c r="G2641" s="91">
        <v>8660</v>
      </c>
    </row>
    <row r="2642" spans="1:7" s="91" customFormat="1" x14ac:dyDescent="0.15">
      <c r="A2642" s="91">
        <v>8660</v>
      </c>
      <c r="B2642" s="92" t="s">
        <v>6019</v>
      </c>
      <c r="D2642" s="93" t="s">
        <v>6020</v>
      </c>
      <c r="F2642" s="92" t="s">
        <v>6019</v>
      </c>
      <c r="G2642" s="91">
        <v>8660</v>
      </c>
    </row>
    <row r="2643" spans="1:7" s="91" customFormat="1" x14ac:dyDescent="0.15">
      <c r="A2643" s="91">
        <v>8666</v>
      </c>
      <c r="B2643" s="92" t="s">
        <v>6021</v>
      </c>
      <c r="D2643" s="93" t="s">
        <v>6022</v>
      </c>
      <c r="F2643" s="92" t="s">
        <v>6021</v>
      </c>
      <c r="G2643" s="91">
        <v>8666</v>
      </c>
    </row>
    <row r="2644" spans="1:7" s="91" customFormat="1" x14ac:dyDescent="0.15">
      <c r="A2644" s="91">
        <v>8666</v>
      </c>
      <c r="B2644" s="92" t="s">
        <v>6023</v>
      </c>
      <c r="D2644" s="93" t="s">
        <v>6024</v>
      </c>
      <c r="F2644" s="92" t="s">
        <v>6023</v>
      </c>
      <c r="G2644" s="91">
        <v>8666</v>
      </c>
    </row>
    <row r="2645" spans="1:7" s="91" customFormat="1" x14ac:dyDescent="0.15">
      <c r="A2645" s="91">
        <v>8667</v>
      </c>
      <c r="B2645" s="92" t="s">
        <v>6025</v>
      </c>
      <c r="D2645" s="93" t="s">
        <v>6026</v>
      </c>
      <c r="F2645" s="92" t="s">
        <v>6025</v>
      </c>
      <c r="G2645" s="91">
        <v>8667</v>
      </c>
    </row>
    <row r="2646" spans="1:7" s="91" customFormat="1" x14ac:dyDescent="0.15">
      <c r="A2646" s="91">
        <v>8668</v>
      </c>
      <c r="B2646" s="92" t="s">
        <v>6027</v>
      </c>
      <c r="D2646" s="93" t="s">
        <v>6028</v>
      </c>
      <c r="F2646" s="92" t="s">
        <v>6027</v>
      </c>
      <c r="G2646" s="91">
        <v>8668</v>
      </c>
    </row>
    <row r="2647" spans="1:7" s="91" customFormat="1" x14ac:dyDescent="0.15">
      <c r="A2647" s="91">
        <v>8669</v>
      </c>
      <c r="B2647" s="92" t="s">
        <v>6029</v>
      </c>
      <c r="D2647" s="93" t="s">
        <v>6030</v>
      </c>
      <c r="F2647" s="92" t="s">
        <v>6029</v>
      </c>
      <c r="G2647" s="91">
        <v>8669</v>
      </c>
    </row>
    <row r="2648" spans="1:7" s="91" customFormat="1" x14ac:dyDescent="0.15">
      <c r="A2648" s="91">
        <v>8671</v>
      </c>
      <c r="B2648" s="92" t="s">
        <v>6031</v>
      </c>
      <c r="D2648" s="93" t="s">
        <v>6032</v>
      </c>
      <c r="F2648" s="92" t="s">
        <v>6031</v>
      </c>
      <c r="G2648" s="91">
        <v>8671</v>
      </c>
    </row>
    <row r="2649" spans="1:7" s="91" customFormat="1" x14ac:dyDescent="0.15">
      <c r="A2649" s="91">
        <v>8672</v>
      </c>
      <c r="B2649" s="92" t="s">
        <v>6033</v>
      </c>
      <c r="D2649" s="93" t="s">
        <v>6034</v>
      </c>
      <c r="F2649" s="92" t="s">
        <v>6033</v>
      </c>
      <c r="G2649" s="91">
        <v>8672</v>
      </c>
    </row>
    <row r="2650" spans="1:7" s="91" customFormat="1" x14ac:dyDescent="0.15">
      <c r="A2650" s="91">
        <v>8673</v>
      </c>
      <c r="B2650" s="92" t="s">
        <v>6035</v>
      </c>
      <c r="D2650" s="93" t="s">
        <v>6036</v>
      </c>
      <c r="F2650" s="92" t="s">
        <v>6035</v>
      </c>
      <c r="G2650" s="91">
        <v>8673</v>
      </c>
    </row>
    <row r="2651" spans="1:7" s="91" customFormat="1" x14ac:dyDescent="0.15">
      <c r="A2651" s="91">
        <v>8674</v>
      </c>
      <c r="B2651" s="92" t="s">
        <v>6037</v>
      </c>
      <c r="D2651" s="93" t="s">
        <v>6038</v>
      </c>
      <c r="F2651" s="92" t="s">
        <v>6037</v>
      </c>
      <c r="G2651" s="91">
        <v>8674</v>
      </c>
    </row>
    <row r="2652" spans="1:7" s="91" customFormat="1" x14ac:dyDescent="0.15">
      <c r="A2652" s="91">
        <v>8675</v>
      </c>
      <c r="B2652" s="92" t="s">
        <v>6039</v>
      </c>
      <c r="D2652" s="93" t="s">
        <v>6040</v>
      </c>
      <c r="F2652" s="92" t="s">
        <v>6039</v>
      </c>
      <c r="G2652" s="91">
        <v>8675</v>
      </c>
    </row>
    <row r="2653" spans="1:7" s="91" customFormat="1" x14ac:dyDescent="0.15">
      <c r="A2653" s="91">
        <v>8676</v>
      </c>
      <c r="B2653" s="92" t="s">
        <v>6041</v>
      </c>
      <c r="D2653" s="93" t="s">
        <v>6042</v>
      </c>
      <c r="F2653" s="92" t="s">
        <v>6041</v>
      </c>
      <c r="G2653" s="91">
        <v>8676</v>
      </c>
    </row>
    <row r="2654" spans="1:7" s="91" customFormat="1" x14ac:dyDescent="0.15">
      <c r="A2654" s="91">
        <v>8681</v>
      </c>
      <c r="B2654" s="92" t="s">
        <v>6043</v>
      </c>
      <c r="D2654" s="93" t="s">
        <v>6044</v>
      </c>
      <c r="F2654" s="92" t="s">
        <v>6043</v>
      </c>
      <c r="G2654" s="91">
        <v>8681</v>
      </c>
    </row>
    <row r="2655" spans="1:7" s="91" customFormat="1" x14ac:dyDescent="0.15">
      <c r="A2655" s="91">
        <v>8681</v>
      </c>
      <c r="B2655" s="92" t="s">
        <v>6045</v>
      </c>
      <c r="D2655" s="93" t="s">
        <v>6046</v>
      </c>
      <c r="F2655" s="92" t="s">
        <v>6045</v>
      </c>
      <c r="G2655" s="91">
        <v>8681</v>
      </c>
    </row>
    <row r="2656" spans="1:7" s="91" customFormat="1" x14ac:dyDescent="0.15">
      <c r="A2656" s="91">
        <v>8683</v>
      </c>
      <c r="B2656" s="92" t="s">
        <v>6047</v>
      </c>
      <c r="D2656" s="93" t="s">
        <v>6048</v>
      </c>
      <c r="F2656" s="92" t="s">
        <v>6047</v>
      </c>
      <c r="G2656" s="91">
        <v>8683</v>
      </c>
    </row>
    <row r="2657" spans="1:7" s="91" customFormat="1" x14ac:dyDescent="0.15">
      <c r="A2657" s="91">
        <v>8684</v>
      </c>
      <c r="B2657" s="92" t="s">
        <v>6049</v>
      </c>
      <c r="D2657" s="93" t="s">
        <v>6050</v>
      </c>
      <c r="F2657" s="92" t="s">
        <v>6049</v>
      </c>
      <c r="G2657" s="91">
        <v>8684</v>
      </c>
    </row>
    <row r="2658" spans="1:7" s="91" customFormat="1" x14ac:dyDescent="0.15">
      <c r="A2658" s="91">
        <v>8685</v>
      </c>
      <c r="B2658" s="92" t="s">
        <v>6051</v>
      </c>
      <c r="D2658" s="93" t="s">
        <v>6052</v>
      </c>
      <c r="F2658" s="92" t="s">
        <v>6051</v>
      </c>
      <c r="G2658" s="91">
        <v>8685</v>
      </c>
    </row>
    <row r="2659" spans="1:7" s="91" customFormat="1" x14ac:dyDescent="0.15">
      <c r="A2659" s="91">
        <v>8691</v>
      </c>
      <c r="B2659" s="91" t="s">
        <v>5977</v>
      </c>
      <c r="C2659" s="91" t="s">
        <v>6053</v>
      </c>
      <c r="D2659" s="93" t="s">
        <v>5978</v>
      </c>
      <c r="F2659" s="91" t="s">
        <v>5977</v>
      </c>
      <c r="G2659" s="91">
        <v>8691</v>
      </c>
    </row>
    <row r="2660" spans="1:7" s="91" customFormat="1" x14ac:dyDescent="0.15">
      <c r="A2660" s="91">
        <v>8692</v>
      </c>
      <c r="B2660" s="92" t="s">
        <v>6054</v>
      </c>
      <c r="D2660" s="93" t="s">
        <v>6055</v>
      </c>
      <c r="F2660" s="92" t="s">
        <v>6054</v>
      </c>
      <c r="G2660" s="91">
        <v>8692</v>
      </c>
    </row>
    <row r="2661" spans="1:7" s="91" customFormat="1" x14ac:dyDescent="0.15">
      <c r="A2661" s="91">
        <v>8692</v>
      </c>
      <c r="B2661" s="92" t="s">
        <v>6056</v>
      </c>
      <c r="D2661" s="93" t="s">
        <v>6057</v>
      </c>
      <c r="F2661" s="92" t="s">
        <v>6056</v>
      </c>
      <c r="G2661" s="91">
        <v>8692</v>
      </c>
    </row>
    <row r="2662" spans="1:7" s="91" customFormat="1" x14ac:dyDescent="0.15">
      <c r="A2662" s="91">
        <v>8693</v>
      </c>
      <c r="B2662" s="92" t="s">
        <v>6058</v>
      </c>
      <c r="D2662" s="93" t="s">
        <v>6059</v>
      </c>
      <c r="F2662" s="92" t="s">
        <v>6058</v>
      </c>
      <c r="G2662" s="91">
        <v>8693</v>
      </c>
    </row>
    <row r="2663" spans="1:7" s="91" customFormat="1" x14ac:dyDescent="0.15">
      <c r="A2663" s="91">
        <v>8693</v>
      </c>
      <c r="B2663" s="92" t="s">
        <v>6060</v>
      </c>
      <c r="D2663" s="93" t="s">
        <v>6061</v>
      </c>
      <c r="F2663" s="92" t="s">
        <v>6060</v>
      </c>
      <c r="G2663" s="91">
        <v>8693</v>
      </c>
    </row>
    <row r="2664" spans="1:7" s="91" customFormat="1" x14ac:dyDescent="0.15">
      <c r="A2664" s="91">
        <v>8694</v>
      </c>
      <c r="B2664" s="92" t="s">
        <v>6062</v>
      </c>
      <c r="D2664" s="93" t="s">
        <v>6063</v>
      </c>
      <c r="F2664" s="92" t="s">
        <v>6062</v>
      </c>
      <c r="G2664" s="91">
        <v>8694</v>
      </c>
    </row>
    <row r="2665" spans="1:7" s="91" customFormat="1" x14ac:dyDescent="0.15">
      <c r="A2665" s="91">
        <v>8695</v>
      </c>
      <c r="B2665" s="92" t="s">
        <v>6064</v>
      </c>
      <c r="D2665" s="93" t="s">
        <v>6065</v>
      </c>
      <c r="F2665" s="92" t="s">
        <v>6064</v>
      </c>
      <c r="G2665" s="91">
        <v>8695</v>
      </c>
    </row>
    <row r="2666" spans="1:7" s="91" customFormat="1" x14ac:dyDescent="0.15">
      <c r="A2666" s="91">
        <v>8696</v>
      </c>
      <c r="B2666" s="92" t="s">
        <v>6066</v>
      </c>
      <c r="D2666" s="93" t="s">
        <v>6067</v>
      </c>
      <c r="F2666" s="92" t="s">
        <v>6066</v>
      </c>
      <c r="G2666" s="91">
        <v>8696</v>
      </c>
    </row>
    <row r="2667" spans="1:7" s="91" customFormat="1" x14ac:dyDescent="0.15">
      <c r="A2667" s="91">
        <v>8697</v>
      </c>
      <c r="B2667" s="92" t="s">
        <v>6068</v>
      </c>
      <c r="D2667" s="93" t="s">
        <v>6069</v>
      </c>
      <c r="F2667" s="92" t="s">
        <v>6068</v>
      </c>
      <c r="G2667" s="91">
        <v>8697</v>
      </c>
    </row>
    <row r="2668" spans="1:7" s="91" customFormat="1" x14ac:dyDescent="0.15">
      <c r="A2668" s="91">
        <v>8698</v>
      </c>
      <c r="B2668" s="92" t="s">
        <v>6070</v>
      </c>
      <c r="D2668" s="93" t="s">
        <v>6071</v>
      </c>
      <c r="F2668" s="92" t="s">
        <v>6070</v>
      </c>
      <c r="G2668" s="91">
        <v>8698</v>
      </c>
    </row>
    <row r="2669" spans="1:7" s="91" customFormat="1" x14ac:dyDescent="0.15">
      <c r="A2669" s="91">
        <v>8698</v>
      </c>
      <c r="B2669" s="92" t="s">
        <v>6072</v>
      </c>
      <c r="D2669" s="93" t="s">
        <v>6073</v>
      </c>
      <c r="F2669" s="92" t="s">
        <v>6072</v>
      </c>
      <c r="G2669" s="91">
        <v>8698</v>
      </c>
    </row>
    <row r="2670" spans="1:7" s="91" customFormat="1" x14ac:dyDescent="0.15">
      <c r="A2670" s="91">
        <v>8699</v>
      </c>
      <c r="B2670" s="92" t="s">
        <v>6074</v>
      </c>
      <c r="D2670" s="93" t="s">
        <v>6075</v>
      </c>
      <c r="F2670" s="92" t="s">
        <v>6074</v>
      </c>
      <c r="G2670" s="91">
        <v>8699</v>
      </c>
    </row>
    <row r="2671" spans="1:7" s="91" customFormat="1" x14ac:dyDescent="0.15">
      <c r="A2671" s="91">
        <v>8700</v>
      </c>
      <c r="B2671" s="92" t="s">
        <v>6076</v>
      </c>
      <c r="D2671" s="93" t="s">
        <v>6077</v>
      </c>
      <c r="F2671" s="92" t="s">
        <v>6076</v>
      </c>
      <c r="G2671" s="91">
        <v>8700</v>
      </c>
    </row>
    <row r="2672" spans="1:7" s="91" customFormat="1" x14ac:dyDescent="0.15">
      <c r="A2672" s="91">
        <v>8700</v>
      </c>
      <c r="B2672" s="92" t="s">
        <v>6078</v>
      </c>
      <c r="D2672" s="93" t="s">
        <v>6079</v>
      </c>
      <c r="F2672" s="92" t="s">
        <v>6078</v>
      </c>
      <c r="G2672" s="91">
        <v>8700</v>
      </c>
    </row>
    <row r="2673" spans="1:7" s="91" customFormat="1" x14ac:dyDescent="0.15">
      <c r="A2673" s="91">
        <v>8705</v>
      </c>
      <c r="B2673" s="92" t="s">
        <v>6080</v>
      </c>
      <c r="D2673" s="93" t="s">
        <v>6081</v>
      </c>
      <c r="F2673" s="92" t="s">
        <v>6080</v>
      </c>
      <c r="G2673" s="91">
        <v>8705</v>
      </c>
    </row>
    <row r="2674" spans="1:7" s="91" customFormat="1" x14ac:dyDescent="0.15">
      <c r="A2674" s="91">
        <v>8706</v>
      </c>
      <c r="B2674" s="92" t="s">
        <v>6082</v>
      </c>
      <c r="D2674" s="93" t="s">
        <v>6083</v>
      </c>
      <c r="F2674" s="92" t="s">
        <v>6082</v>
      </c>
      <c r="G2674" s="91">
        <v>8706</v>
      </c>
    </row>
    <row r="2675" spans="1:7" s="91" customFormat="1" x14ac:dyDescent="0.15">
      <c r="A2675" s="91">
        <v>8707</v>
      </c>
      <c r="B2675" s="92" t="s">
        <v>6084</v>
      </c>
      <c r="D2675" s="93" t="s">
        <v>6085</v>
      </c>
      <c r="F2675" s="92" t="s">
        <v>6084</v>
      </c>
      <c r="G2675" s="91">
        <v>8707</v>
      </c>
    </row>
    <row r="2676" spans="1:7" s="91" customFormat="1" x14ac:dyDescent="0.15">
      <c r="A2676" s="91">
        <v>8707</v>
      </c>
      <c r="B2676" s="92" t="s">
        <v>6086</v>
      </c>
      <c r="D2676" s="93" t="s">
        <v>6087</v>
      </c>
      <c r="F2676" s="92" t="s">
        <v>6086</v>
      </c>
      <c r="G2676" s="91">
        <v>8707</v>
      </c>
    </row>
    <row r="2677" spans="1:7" s="91" customFormat="1" x14ac:dyDescent="0.15">
      <c r="A2677" s="91">
        <v>8708</v>
      </c>
      <c r="B2677" s="92" t="s">
        <v>6088</v>
      </c>
      <c r="D2677" s="93" t="s">
        <v>6089</v>
      </c>
      <c r="F2677" s="92" t="s">
        <v>6088</v>
      </c>
      <c r="G2677" s="91">
        <v>8708</v>
      </c>
    </row>
    <row r="2678" spans="1:7" s="91" customFormat="1" x14ac:dyDescent="0.15">
      <c r="A2678" s="91">
        <v>8709</v>
      </c>
      <c r="B2678" s="92" t="s">
        <v>6076</v>
      </c>
      <c r="C2678" s="91" t="s">
        <v>6090</v>
      </c>
      <c r="D2678" s="93" t="s">
        <v>6077</v>
      </c>
      <c r="F2678" s="92" t="s">
        <v>6076</v>
      </c>
      <c r="G2678" s="91">
        <v>8709</v>
      </c>
    </row>
    <row r="2679" spans="1:7" s="91" customFormat="1" x14ac:dyDescent="0.15">
      <c r="A2679" s="91">
        <v>8710</v>
      </c>
      <c r="B2679" s="92" t="s">
        <v>6091</v>
      </c>
      <c r="D2679" s="93" t="s">
        <v>6092</v>
      </c>
      <c r="F2679" s="92" t="s">
        <v>6091</v>
      </c>
      <c r="G2679" s="91">
        <v>8710</v>
      </c>
    </row>
    <row r="2680" spans="1:7" s="91" customFormat="1" x14ac:dyDescent="0.15">
      <c r="A2680" s="91">
        <v>8711</v>
      </c>
      <c r="B2680" s="92" t="s">
        <v>6093</v>
      </c>
      <c r="D2680" s="93" t="s">
        <v>6094</v>
      </c>
      <c r="F2680" s="92" t="s">
        <v>6093</v>
      </c>
      <c r="G2680" s="91">
        <v>8711</v>
      </c>
    </row>
    <row r="2681" spans="1:7" s="91" customFormat="1" x14ac:dyDescent="0.15">
      <c r="A2681" s="91">
        <v>8712</v>
      </c>
      <c r="B2681" s="92" t="s">
        <v>6095</v>
      </c>
      <c r="D2681" s="93" t="s">
        <v>6096</v>
      </c>
      <c r="F2681" s="92" t="s">
        <v>6095</v>
      </c>
      <c r="G2681" s="91">
        <v>8712</v>
      </c>
    </row>
    <row r="2682" spans="1:7" s="91" customFormat="1" x14ac:dyDescent="0.15">
      <c r="A2682" s="91">
        <v>8713</v>
      </c>
      <c r="B2682" s="92" t="s">
        <v>6097</v>
      </c>
      <c r="D2682" s="93" t="s">
        <v>6098</v>
      </c>
      <c r="F2682" s="92" t="s">
        <v>6097</v>
      </c>
      <c r="G2682" s="91">
        <v>8713</v>
      </c>
    </row>
    <row r="2683" spans="1:7" s="91" customFormat="1" x14ac:dyDescent="0.15">
      <c r="A2683" s="91">
        <v>8714</v>
      </c>
      <c r="B2683" s="92" t="s">
        <v>6076</v>
      </c>
      <c r="C2683" s="91" t="s">
        <v>6099</v>
      </c>
      <c r="D2683" s="93" t="s">
        <v>6077</v>
      </c>
      <c r="F2683" s="92" t="s">
        <v>6076</v>
      </c>
      <c r="G2683" s="91">
        <v>8714</v>
      </c>
    </row>
    <row r="2684" spans="1:7" s="91" customFormat="1" x14ac:dyDescent="0.15">
      <c r="A2684" s="91">
        <v>8714</v>
      </c>
      <c r="B2684" s="92" t="s">
        <v>6100</v>
      </c>
      <c r="D2684" s="93" t="s">
        <v>6101</v>
      </c>
      <c r="F2684" s="92" t="s">
        <v>6100</v>
      </c>
      <c r="G2684" s="91">
        <v>8714</v>
      </c>
    </row>
    <row r="2685" spans="1:7" s="91" customFormat="1" x14ac:dyDescent="0.15">
      <c r="A2685" s="91">
        <v>8716</v>
      </c>
      <c r="B2685" s="92" t="s">
        <v>6102</v>
      </c>
      <c r="D2685" s="93" t="s">
        <v>6103</v>
      </c>
      <c r="F2685" s="92" t="s">
        <v>6102</v>
      </c>
      <c r="G2685" s="91">
        <v>8716</v>
      </c>
    </row>
    <row r="2686" spans="1:7" s="91" customFormat="1" x14ac:dyDescent="0.15">
      <c r="A2686" s="91">
        <v>8716</v>
      </c>
      <c r="B2686" s="92" t="s">
        <v>6104</v>
      </c>
      <c r="D2686" s="93" t="s">
        <v>6105</v>
      </c>
      <c r="F2686" s="92" t="s">
        <v>6104</v>
      </c>
      <c r="G2686" s="91">
        <v>8716</v>
      </c>
    </row>
    <row r="2687" spans="1:7" s="91" customFormat="1" x14ac:dyDescent="0.15">
      <c r="A2687" s="91">
        <v>8716</v>
      </c>
      <c r="B2687" s="92" t="s">
        <v>6106</v>
      </c>
      <c r="D2687" s="93" t="s">
        <v>6107</v>
      </c>
      <c r="F2687" s="92" t="s">
        <v>6106</v>
      </c>
      <c r="G2687" s="91">
        <v>8716</v>
      </c>
    </row>
    <row r="2688" spans="1:7" s="91" customFormat="1" x14ac:dyDescent="0.15">
      <c r="A2688" s="91">
        <v>8717</v>
      </c>
      <c r="B2688" s="92" t="s">
        <v>6108</v>
      </c>
      <c r="D2688" s="93" t="s">
        <v>6109</v>
      </c>
      <c r="F2688" s="92" t="s">
        <v>6108</v>
      </c>
      <c r="G2688" s="91">
        <v>8717</v>
      </c>
    </row>
    <row r="2689" spans="1:7" s="91" customFormat="1" x14ac:dyDescent="0.15">
      <c r="A2689" s="91">
        <v>8717</v>
      </c>
      <c r="B2689" s="92" t="s">
        <v>6110</v>
      </c>
      <c r="D2689" s="93" t="s">
        <v>6111</v>
      </c>
      <c r="F2689" s="92" t="s">
        <v>6110</v>
      </c>
      <c r="G2689" s="91">
        <v>8717</v>
      </c>
    </row>
    <row r="2690" spans="1:7" s="91" customFormat="1" x14ac:dyDescent="0.15">
      <c r="A2690" s="91">
        <v>8718</v>
      </c>
      <c r="B2690" s="92" t="s">
        <v>6112</v>
      </c>
      <c r="D2690" s="93" t="s">
        <v>6113</v>
      </c>
      <c r="F2690" s="92" t="s">
        <v>6112</v>
      </c>
      <c r="G2690" s="91">
        <v>8718</v>
      </c>
    </row>
    <row r="2691" spans="1:7" s="91" customFormat="1" x14ac:dyDescent="0.15">
      <c r="A2691" s="91">
        <v>8719</v>
      </c>
      <c r="B2691" s="92" t="s">
        <v>6114</v>
      </c>
      <c r="D2691" s="93" t="s">
        <v>6115</v>
      </c>
      <c r="F2691" s="92" t="s">
        <v>6114</v>
      </c>
      <c r="G2691" s="91">
        <v>8719</v>
      </c>
    </row>
    <row r="2692" spans="1:7" s="91" customFormat="1" x14ac:dyDescent="0.15">
      <c r="A2692" s="91">
        <v>8721</v>
      </c>
      <c r="B2692" s="92" t="s">
        <v>6116</v>
      </c>
      <c r="D2692" s="93" t="s">
        <v>6117</v>
      </c>
      <c r="F2692" s="92" t="s">
        <v>6116</v>
      </c>
      <c r="G2692" s="91">
        <v>8721</v>
      </c>
    </row>
    <row r="2693" spans="1:7" s="91" customFormat="1" x14ac:dyDescent="0.15">
      <c r="A2693" s="91">
        <v>8722</v>
      </c>
      <c r="B2693" s="92" t="s">
        <v>6118</v>
      </c>
      <c r="D2693" s="93" t="s">
        <v>6119</v>
      </c>
      <c r="F2693" s="92" t="s">
        <v>6118</v>
      </c>
      <c r="G2693" s="91">
        <v>8722</v>
      </c>
    </row>
    <row r="2694" spans="1:7" s="91" customFormat="1" x14ac:dyDescent="0.15">
      <c r="A2694" s="91">
        <v>8723</v>
      </c>
      <c r="B2694" s="92" t="s">
        <v>6120</v>
      </c>
      <c r="D2694" s="93" t="s">
        <v>6121</v>
      </c>
      <c r="F2694" s="92" t="s">
        <v>6120</v>
      </c>
      <c r="G2694" s="91">
        <v>8723</v>
      </c>
    </row>
    <row r="2695" spans="1:7" s="91" customFormat="1" x14ac:dyDescent="0.15">
      <c r="A2695" s="91">
        <v>8724</v>
      </c>
      <c r="B2695" s="92" t="s">
        <v>6122</v>
      </c>
      <c r="D2695" s="93" t="s">
        <v>6123</v>
      </c>
      <c r="F2695" s="92" t="s">
        <v>6122</v>
      </c>
      <c r="G2695" s="91">
        <v>8724</v>
      </c>
    </row>
    <row r="2696" spans="1:7" s="91" customFormat="1" x14ac:dyDescent="0.15">
      <c r="A2696" s="91">
        <v>8725</v>
      </c>
      <c r="B2696" s="92" t="s">
        <v>6124</v>
      </c>
      <c r="D2696" s="93" t="s">
        <v>6125</v>
      </c>
      <c r="F2696" s="92" t="s">
        <v>6124</v>
      </c>
      <c r="G2696" s="91">
        <v>8725</v>
      </c>
    </row>
    <row r="2697" spans="1:7" s="91" customFormat="1" x14ac:dyDescent="0.15">
      <c r="A2697" s="91">
        <v>8726</v>
      </c>
      <c r="B2697" s="92" t="s">
        <v>6126</v>
      </c>
      <c r="D2697" s="93" t="s">
        <v>6127</v>
      </c>
      <c r="F2697" s="92" t="s">
        <v>6126</v>
      </c>
      <c r="G2697" s="91">
        <v>8726</v>
      </c>
    </row>
    <row r="2698" spans="1:7" s="91" customFormat="1" x14ac:dyDescent="0.15">
      <c r="A2698" s="91">
        <v>8726</v>
      </c>
      <c r="B2698" s="92" t="s">
        <v>6128</v>
      </c>
      <c r="D2698" s="93" t="s">
        <v>6129</v>
      </c>
      <c r="F2698" s="92" t="s">
        <v>6128</v>
      </c>
      <c r="G2698" s="91">
        <v>8726</v>
      </c>
    </row>
    <row r="2699" spans="1:7" s="91" customFormat="1" x14ac:dyDescent="0.15">
      <c r="A2699" s="91">
        <v>8728</v>
      </c>
      <c r="B2699" s="92" t="s">
        <v>6130</v>
      </c>
      <c r="D2699" s="93" t="s">
        <v>6131</v>
      </c>
      <c r="F2699" s="92" t="s">
        <v>6130</v>
      </c>
      <c r="G2699" s="91">
        <v>8728</v>
      </c>
    </row>
    <row r="2700" spans="1:7" s="91" customFormat="1" x14ac:dyDescent="0.15">
      <c r="A2700" s="91">
        <v>8731</v>
      </c>
      <c r="B2700" s="92" t="s">
        <v>6132</v>
      </c>
      <c r="D2700" s="93" t="s">
        <v>6133</v>
      </c>
      <c r="F2700" s="92" t="s">
        <v>6132</v>
      </c>
      <c r="G2700" s="91">
        <v>8731</v>
      </c>
    </row>
    <row r="2701" spans="1:7" s="91" customFormat="1" x14ac:dyDescent="0.15">
      <c r="A2701" s="91">
        <v>8731</v>
      </c>
      <c r="B2701" s="92" t="s">
        <v>6134</v>
      </c>
      <c r="D2701" s="93" t="s">
        <v>6135</v>
      </c>
      <c r="F2701" s="92" t="s">
        <v>6134</v>
      </c>
      <c r="G2701" s="91">
        <v>8731</v>
      </c>
    </row>
    <row r="2702" spans="1:7" s="91" customFormat="1" x14ac:dyDescent="0.15">
      <c r="A2702" s="91">
        <v>8732</v>
      </c>
      <c r="B2702" s="92" t="s">
        <v>6136</v>
      </c>
      <c r="D2702" s="93" t="s">
        <v>6137</v>
      </c>
      <c r="F2702" s="92" t="s">
        <v>6136</v>
      </c>
      <c r="G2702" s="91">
        <v>8732</v>
      </c>
    </row>
    <row r="2703" spans="1:7" s="91" customFormat="1" x14ac:dyDescent="0.15">
      <c r="A2703" s="91">
        <v>8732</v>
      </c>
      <c r="B2703" s="92" t="s">
        <v>6138</v>
      </c>
      <c r="D2703" s="93" t="s">
        <v>6139</v>
      </c>
      <c r="F2703" s="92" t="s">
        <v>6138</v>
      </c>
      <c r="G2703" s="91">
        <v>8732</v>
      </c>
    </row>
    <row r="2704" spans="1:7" s="91" customFormat="1" x14ac:dyDescent="0.15">
      <c r="A2704" s="91">
        <v>8732</v>
      </c>
      <c r="B2704" s="92" t="s">
        <v>6140</v>
      </c>
      <c r="D2704" s="93" t="s">
        <v>6141</v>
      </c>
      <c r="F2704" s="92" t="s">
        <v>6140</v>
      </c>
      <c r="G2704" s="91">
        <v>8732</v>
      </c>
    </row>
    <row r="2705" spans="1:7" s="91" customFormat="1" x14ac:dyDescent="0.15">
      <c r="A2705" s="91">
        <v>8733</v>
      </c>
      <c r="B2705" s="92" t="s">
        <v>6142</v>
      </c>
      <c r="D2705" s="93" t="s">
        <v>6143</v>
      </c>
      <c r="F2705" s="92" t="s">
        <v>6142</v>
      </c>
      <c r="G2705" s="91">
        <v>8733</v>
      </c>
    </row>
    <row r="2706" spans="1:7" s="91" customFormat="1" x14ac:dyDescent="0.15">
      <c r="A2706" s="91">
        <v>8734</v>
      </c>
      <c r="B2706" s="92" t="s">
        <v>6144</v>
      </c>
      <c r="D2706" s="93" t="s">
        <v>6145</v>
      </c>
      <c r="F2706" s="92" t="s">
        <v>6144</v>
      </c>
      <c r="G2706" s="91">
        <v>8734</v>
      </c>
    </row>
    <row r="2707" spans="1:7" s="91" customFormat="1" x14ac:dyDescent="0.15">
      <c r="A2707" s="91">
        <v>8735</v>
      </c>
      <c r="B2707" s="92" t="s">
        <v>6146</v>
      </c>
      <c r="D2707" s="93" t="s">
        <v>6147</v>
      </c>
      <c r="F2707" s="92" t="s">
        <v>6146</v>
      </c>
      <c r="G2707" s="91">
        <v>8735</v>
      </c>
    </row>
    <row r="2708" spans="1:7" s="91" customFormat="1" x14ac:dyDescent="0.15">
      <c r="A2708" s="91">
        <v>8736</v>
      </c>
      <c r="B2708" s="92" t="s">
        <v>6148</v>
      </c>
      <c r="D2708" s="93" t="s">
        <v>6149</v>
      </c>
      <c r="F2708" s="92" t="s">
        <v>6148</v>
      </c>
      <c r="G2708" s="91">
        <v>8736</v>
      </c>
    </row>
    <row r="2709" spans="1:7" s="91" customFormat="1" x14ac:dyDescent="0.15">
      <c r="A2709" s="91">
        <v>8737</v>
      </c>
      <c r="B2709" s="92" t="s">
        <v>6150</v>
      </c>
      <c r="D2709" s="93" t="s">
        <v>6151</v>
      </c>
      <c r="F2709" s="92" t="s">
        <v>6150</v>
      </c>
      <c r="G2709" s="91">
        <v>8737</v>
      </c>
    </row>
    <row r="2710" spans="1:7" s="91" customFormat="1" x14ac:dyDescent="0.15">
      <c r="A2710" s="91">
        <v>8738</v>
      </c>
      <c r="B2710" s="92" t="s">
        <v>6152</v>
      </c>
      <c r="D2710" s="93" t="s">
        <v>6153</v>
      </c>
      <c r="F2710" s="92" t="s">
        <v>6152</v>
      </c>
      <c r="G2710" s="91">
        <v>8738</v>
      </c>
    </row>
    <row r="2711" spans="1:7" s="91" customFormat="1" x14ac:dyDescent="0.15">
      <c r="A2711" s="91">
        <v>8739</v>
      </c>
      <c r="B2711" s="92" t="s">
        <v>6154</v>
      </c>
      <c r="D2711" s="93" t="s">
        <v>6155</v>
      </c>
      <c r="F2711" s="92" t="s">
        <v>6154</v>
      </c>
      <c r="G2711" s="91">
        <v>8739</v>
      </c>
    </row>
    <row r="2712" spans="1:7" s="91" customFormat="1" x14ac:dyDescent="0.15">
      <c r="A2712" s="91">
        <v>8741</v>
      </c>
      <c r="B2712" s="92" t="s">
        <v>6156</v>
      </c>
      <c r="D2712" s="93" t="s">
        <v>6157</v>
      </c>
      <c r="F2712" s="92" t="s">
        <v>6156</v>
      </c>
      <c r="G2712" s="91">
        <v>8741</v>
      </c>
    </row>
    <row r="2713" spans="1:7" s="91" customFormat="1" x14ac:dyDescent="0.15">
      <c r="A2713" s="91">
        <v>8741</v>
      </c>
      <c r="B2713" s="92" t="s">
        <v>6158</v>
      </c>
      <c r="D2713" s="93" t="s">
        <v>6159</v>
      </c>
      <c r="F2713" s="92" t="s">
        <v>6158</v>
      </c>
      <c r="G2713" s="91">
        <v>8741</v>
      </c>
    </row>
    <row r="2714" spans="1:7" s="91" customFormat="1" x14ac:dyDescent="0.15">
      <c r="A2714" s="91">
        <v>8742</v>
      </c>
      <c r="B2714" s="92" t="s">
        <v>6160</v>
      </c>
      <c r="D2714" s="93" t="s">
        <v>6161</v>
      </c>
      <c r="F2714" s="92" t="s">
        <v>6160</v>
      </c>
      <c r="G2714" s="91">
        <v>8742</v>
      </c>
    </row>
    <row r="2715" spans="1:7" s="91" customFormat="1" x14ac:dyDescent="0.15">
      <c r="A2715" s="91">
        <v>8743</v>
      </c>
      <c r="B2715" s="92" t="s">
        <v>6162</v>
      </c>
      <c r="D2715" s="93" t="s">
        <v>6163</v>
      </c>
      <c r="F2715" s="92" t="s">
        <v>6162</v>
      </c>
      <c r="G2715" s="91">
        <v>8743</v>
      </c>
    </row>
    <row r="2716" spans="1:7" s="91" customFormat="1" x14ac:dyDescent="0.15">
      <c r="A2716" s="91">
        <v>8744</v>
      </c>
      <c r="B2716" s="92" t="s">
        <v>6164</v>
      </c>
      <c r="D2716" s="93" t="s">
        <v>6165</v>
      </c>
      <c r="F2716" s="92" t="s">
        <v>6164</v>
      </c>
      <c r="G2716" s="91">
        <v>8744</v>
      </c>
    </row>
    <row r="2717" spans="1:7" s="91" customFormat="1" x14ac:dyDescent="0.15">
      <c r="A2717" s="91">
        <v>8745</v>
      </c>
      <c r="B2717" s="92" t="s">
        <v>6166</v>
      </c>
      <c r="D2717" s="93" t="s">
        <v>6167</v>
      </c>
      <c r="F2717" s="92" t="s">
        <v>6166</v>
      </c>
      <c r="G2717" s="91">
        <v>8745</v>
      </c>
    </row>
    <row r="2718" spans="1:7" s="91" customFormat="1" x14ac:dyDescent="0.15">
      <c r="A2718" s="91">
        <v>8746</v>
      </c>
      <c r="B2718" s="92" t="s">
        <v>6168</v>
      </c>
      <c r="D2718" s="93" t="s">
        <v>6169</v>
      </c>
      <c r="F2718" s="92" t="s">
        <v>6168</v>
      </c>
      <c r="G2718" s="91">
        <v>8746</v>
      </c>
    </row>
    <row r="2719" spans="1:7" s="91" customFormat="1" x14ac:dyDescent="0.15">
      <c r="A2719" s="91">
        <v>8747</v>
      </c>
      <c r="B2719" s="92" t="s">
        <v>6170</v>
      </c>
      <c r="D2719" s="93" t="s">
        <v>6171</v>
      </c>
      <c r="F2719" s="92" t="s">
        <v>6170</v>
      </c>
      <c r="G2719" s="91">
        <v>8747</v>
      </c>
    </row>
    <row r="2720" spans="1:7" s="91" customFormat="1" x14ac:dyDescent="0.15">
      <c r="A2720" s="91">
        <v>8747</v>
      </c>
      <c r="B2720" s="92" t="s">
        <v>6172</v>
      </c>
      <c r="D2720" s="93" t="s">
        <v>6173</v>
      </c>
      <c r="F2720" s="92" t="s">
        <v>6172</v>
      </c>
      <c r="G2720" s="91">
        <v>8747</v>
      </c>
    </row>
    <row r="2721" spans="1:7" s="91" customFormat="1" x14ac:dyDescent="0.15">
      <c r="A2721" s="91">
        <v>8749</v>
      </c>
      <c r="B2721" s="92" t="s">
        <v>6174</v>
      </c>
      <c r="D2721" s="93" t="s">
        <v>6175</v>
      </c>
      <c r="F2721" s="92" t="s">
        <v>6174</v>
      </c>
      <c r="G2721" s="91">
        <v>8749</v>
      </c>
    </row>
    <row r="2722" spans="1:7" s="91" customFormat="1" x14ac:dyDescent="0.15">
      <c r="A2722" s="91">
        <v>8751</v>
      </c>
      <c r="B2722" s="92" t="s">
        <v>6176</v>
      </c>
      <c r="C2722" s="91" t="s">
        <v>6177</v>
      </c>
      <c r="D2722" s="93" t="s">
        <v>6178</v>
      </c>
      <c r="F2722" s="92" t="s">
        <v>6176</v>
      </c>
      <c r="G2722" s="91">
        <v>8751</v>
      </c>
    </row>
    <row r="2723" spans="1:7" s="91" customFormat="1" x14ac:dyDescent="0.15">
      <c r="A2723" s="91">
        <v>8752</v>
      </c>
      <c r="B2723" s="92" t="s">
        <v>6176</v>
      </c>
      <c r="C2723" s="91" t="s">
        <v>6179</v>
      </c>
      <c r="D2723" s="93" t="s">
        <v>6178</v>
      </c>
      <c r="F2723" s="92" t="s">
        <v>6176</v>
      </c>
      <c r="G2723" s="91">
        <v>8752</v>
      </c>
    </row>
    <row r="2724" spans="1:7" s="91" customFormat="1" x14ac:dyDescent="0.15">
      <c r="A2724" s="91">
        <v>8753</v>
      </c>
      <c r="B2724" s="92" t="s">
        <v>6180</v>
      </c>
      <c r="D2724" s="93" t="s">
        <v>6181</v>
      </c>
      <c r="F2724" s="92" t="s">
        <v>6180</v>
      </c>
      <c r="G2724" s="91">
        <v>8753</v>
      </c>
    </row>
    <row r="2725" spans="1:7" s="91" customFormat="1" x14ac:dyDescent="0.15">
      <c r="A2725" s="91">
        <v>8754</v>
      </c>
      <c r="B2725" s="92" t="s">
        <v>6182</v>
      </c>
      <c r="D2725" s="93" t="s">
        <v>6183</v>
      </c>
      <c r="F2725" s="92" t="s">
        <v>6182</v>
      </c>
      <c r="G2725" s="91">
        <v>8754</v>
      </c>
    </row>
    <row r="2726" spans="1:7" s="91" customFormat="1" x14ac:dyDescent="0.15">
      <c r="A2726" s="91">
        <v>8756</v>
      </c>
      <c r="B2726" s="92" t="s">
        <v>6184</v>
      </c>
      <c r="D2726" s="93" t="s">
        <v>6185</v>
      </c>
      <c r="F2726" s="92" t="s">
        <v>6184</v>
      </c>
      <c r="G2726" s="91">
        <v>8756</v>
      </c>
    </row>
    <row r="2727" spans="1:7" s="91" customFormat="1" x14ac:dyDescent="0.15">
      <c r="A2727" s="91">
        <v>8756</v>
      </c>
      <c r="B2727" s="92" t="s">
        <v>6186</v>
      </c>
      <c r="D2727" s="93" t="s">
        <v>6187</v>
      </c>
      <c r="F2727" s="92" t="s">
        <v>6186</v>
      </c>
      <c r="G2727" s="91">
        <v>8756</v>
      </c>
    </row>
    <row r="2728" spans="1:7" s="91" customFormat="1" x14ac:dyDescent="0.15">
      <c r="A2728" s="91">
        <v>8756</v>
      </c>
      <c r="B2728" s="92" t="s">
        <v>6188</v>
      </c>
      <c r="D2728" s="93" t="s">
        <v>6189</v>
      </c>
      <c r="F2728" s="92" t="s">
        <v>6188</v>
      </c>
      <c r="G2728" s="91">
        <v>8756</v>
      </c>
    </row>
    <row r="2729" spans="1:7" s="91" customFormat="1" x14ac:dyDescent="0.15">
      <c r="A2729" s="91">
        <v>8756</v>
      </c>
      <c r="B2729" s="92" t="s">
        <v>6190</v>
      </c>
      <c r="D2729" s="93" t="s">
        <v>6191</v>
      </c>
      <c r="F2729" s="92" t="s">
        <v>6190</v>
      </c>
      <c r="G2729" s="91">
        <v>8756</v>
      </c>
    </row>
    <row r="2730" spans="1:7" s="91" customFormat="1" x14ac:dyDescent="0.15">
      <c r="A2730" s="91">
        <v>8761</v>
      </c>
      <c r="B2730" s="92" t="s">
        <v>6192</v>
      </c>
      <c r="D2730" s="93" t="s">
        <v>6193</v>
      </c>
      <c r="F2730" s="92" t="s">
        <v>6192</v>
      </c>
      <c r="G2730" s="91">
        <v>8761</v>
      </c>
    </row>
    <row r="2731" spans="1:7" s="91" customFormat="1" x14ac:dyDescent="0.15">
      <c r="A2731" s="91">
        <v>8761</v>
      </c>
      <c r="B2731" s="92" t="s">
        <v>6194</v>
      </c>
      <c r="D2731" s="93" t="s">
        <v>6195</v>
      </c>
      <c r="F2731" s="92" t="s">
        <v>6194</v>
      </c>
      <c r="G2731" s="91">
        <v>8761</v>
      </c>
    </row>
    <row r="2732" spans="1:7" s="91" customFormat="1" x14ac:dyDescent="0.15">
      <c r="A2732" s="91">
        <v>8762</v>
      </c>
      <c r="B2732" s="92" t="s">
        <v>6196</v>
      </c>
      <c r="D2732" s="93" t="s">
        <v>6197</v>
      </c>
      <c r="F2732" s="92" t="s">
        <v>6196</v>
      </c>
      <c r="G2732" s="91">
        <v>8762</v>
      </c>
    </row>
    <row r="2733" spans="1:7" s="91" customFormat="1" x14ac:dyDescent="0.15">
      <c r="A2733" s="91">
        <v>8762</v>
      </c>
      <c r="B2733" s="92" t="s">
        <v>6198</v>
      </c>
      <c r="D2733" s="93" t="s">
        <v>6199</v>
      </c>
      <c r="F2733" s="92" t="s">
        <v>6198</v>
      </c>
      <c r="G2733" s="91">
        <v>8762</v>
      </c>
    </row>
    <row r="2734" spans="1:7" s="91" customFormat="1" x14ac:dyDescent="0.15">
      <c r="A2734" s="91">
        <v>8764</v>
      </c>
      <c r="B2734" s="92" t="s">
        <v>6200</v>
      </c>
      <c r="D2734" s="93" t="s">
        <v>6201</v>
      </c>
      <c r="F2734" s="92" t="s">
        <v>6200</v>
      </c>
      <c r="G2734" s="91">
        <v>8764</v>
      </c>
    </row>
    <row r="2735" spans="1:7" s="91" customFormat="1" x14ac:dyDescent="0.15">
      <c r="A2735" s="91">
        <v>8764</v>
      </c>
      <c r="B2735" s="92" t="s">
        <v>6202</v>
      </c>
      <c r="D2735" s="93" t="s">
        <v>6203</v>
      </c>
      <c r="F2735" s="92" t="s">
        <v>6202</v>
      </c>
      <c r="G2735" s="91">
        <v>8764</v>
      </c>
    </row>
    <row r="2736" spans="1:7" s="91" customFormat="1" x14ac:dyDescent="0.15">
      <c r="A2736" s="91">
        <v>8765</v>
      </c>
      <c r="B2736" s="92" t="s">
        <v>6204</v>
      </c>
      <c r="D2736" s="93" t="s">
        <v>6205</v>
      </c>
      <c r="F2736" s="92" t="s">
        <v>6204</v>
      </c>
      <c r="G2736" s="91">
        <v>8765</v>
      </c>
    </row>
    <row r="2737" spans="1:7" s="91" customFormat="1" x14ac:dyDescent="0.15">
      <c r="A2737" s="91">
        <v>8767</v>
      </c>
      <c r="B2737" s="92" t="s">
        <v>6206</v>
      </c>
      <c r="D2737" s="93" t="s">
        <v>6207</v>
      </c>
      <c r="F2737" s="92" t="s">
        <v>6206</v>
      </c>
      <c r="G2737" s="91">
        <v>8767</v>
      </c>
    </row>
    <row r="2738" spans="1:7" s="91" customFormat="1" x14ac:dyDescent="0.15">
      <c r="A2738" s="91">
        <v>8767</v>
      </c>
      <c r="B2738" s="92" t="s">
        <v>6208</v>
      </c>
      <c r="D2738" s="93" t="s">
        <v>6209</v>
      </c>
      <c r="F2738" s="92" t="s">
        <v>6208</v>
      </c>
      <c r="G2738" s="91">
        <v>8767</v>
      </c>
    </row>
    <row r="2739" spans="1:7" s="91" customFormat="1" x14ac:dyDescent="0.15">
      <c r="A2739" s="91">
        <v>8767</v>
      </c>
      <c r="B2739" s="92" t="s">
        <v>6210</v>
      </c>
      <c r="D2739" s="93" t="s">
        <v>6211</v>
      </c>
      <c r="F2739" s="92" t="s">
        <v>6210</v>
      </c>
      <c r="G2739" s="91">
        <v>8767</v>
      </c>
    </row>
    <row r="2740" spans="1:7" s="91" customFormat="1" x14ac:dyDescent="0.15">
      <c r="A2740" s="91">
        <v>8771</v>
      </c>
      <c r="B2740" s="92" t="s">
        <v>6212</v>
      </c>
      <c r="D2740" s="93" t="s">
        <v>6213</v>
      </c>
      <c r="F2740" s="92" t="s">
        <v>6212</v>
      </c>
      <c r="G2740" s="91">
        <v>8771</v>
      </c>
    </row>
    <row r="2741" spans="1:7" s="91" customFormat="1" x14ac:dyDescent="0.15">
      <c r="A2741" s="91">
        <v>8772</v>
      </c>
      <c r="B2741" s="92" t="s">
        <v>6214</v>
      </c>
      <c r="D2741" s="93" t="s">
        <v>6215</v>
      </c>
      <c r="F2741" s="92" t="s">
        <v>6214</v>
      </c>
      <c r="G2741" s="91">
        <v>8772</v>
      </c>
    </row>
    <row r="2742" spans="1:7" s="91" customFormat="1" x14ac:dyDescent="0.15">
      <c r="A2742" s="91">
        <v>8772</v>
      </c>
      <c r="B2742" s="92" t="s">
        <v>6216</v>
      </c>
      <c r="D2742" s="93" t="s">
        <v>6217</v>
      </c>
      <c r="F2742" s="92" t="s">
        <v>6216</v>
      </c>
      <c r="G2742" s="91">
        <v>8772</v>
      </c>
    </row>
    <row r="2743" spans="1:7" s="91" customFormat="1" x14ac:dyDescent="0.15">
      <c r="A2743" s="91">
        <v>8773</v>
      </c>
      <c r="B2743" s="92" t="s">
        <v>6218</v>
      </c>
      <c r="D2743" s="93" t="s">
        <v>6219</v>
      </c>
      <c r="F2743" s="92" t="s">
        <v>6218</v>
      </c>
      <c r="G2743" s="91">
        <v>8773</v>
      </c>
    </row>
    <row r="2744" spans="1:7" s="91" customFormat="1" x14ac:dyDescent="0.15">
      <c r="A2744" s="91">
        <v>8773</v>
      </c>
      <c r="B2744" s="92" t="s">
        <v>6220</v>
      </c>
      <c r="D2744" s="93" t="s">
        <v>6221</v>
      </c>
      <c r="F2744" s="92" t="s">
        <v>6220</v>
      </c>
      <c r="G2744" s="91">
        <v>8773</v>
      </c>
    </row>
    <row r="2745" spans="1:7" s="91" customFormat="1" x14ac:dyDescent="0.15">
      <c r="A2745" s="91">
        <v>8774</v>
      </c>
      <c r="B2745" s="92" t="s">
        <v>6222</v>
      </c>
      <c r="D2745" s="93" t="s">
        <v>6223</v>
      </c>
      <c r="F2745" s="92" t="s">
        <v>6222</v>
      </c>
      <c r="G2745" s="91">
        <v>8774</v>
      </c>
    </row>
    <row r="2746" spans="1:7" s="91" customFormat="1" x14ac:dyDescent="0.15">
      <c r="A2746" s="91">
        <v>8774</v>
      </c>
      <c r="B2746" s="92" t="s">
        <v>6224</v>
      </c>
      <c r="D2746" s="93" t="s">
        <v>6225</v>
      </c>
      <c r="F2746" s="92" t="s">
        <v>6224</v>
      </c>
      <c r="G2746" s="91">
        <v>8774</v>
      </c>
    </row>
    <row r="2747" spans="1:7" s="91" customFormat="1" x14ac:dyDescent="0.15">
      <c r="A2747" s="91">
        <v>8774</v>
      </c>
      <c r="B2747" s="92" t="s">
        <v>6226</v>
      </c>
      <c r="D2747" s="93" t="s">
        <v>6227</v>
      </c>
      <c r="F2747" s="92" t="s">
        <v>6226</v>
      </c>
      <c r="G2747" s="91">
        <v>8774</v>
      </c>
    </row>
    <row r="2748" spans="1:7" s="91" customFormat="1" x14ac:dyDescent="0.15">
      <c r="A2748" s="91">
        <v>8776</v>
      </c>
      <c r="B2748" s="92" t="s">
        <v>6228</v>
      </c>
      <c r="D2748" s="93" t="s">
        <v>6229</v>
      </c>
      <c r="F2748" s="92" t="s">
        <v>6228</v>
      </c>
      <c r="G2748" s="91">
        <v>8776</v>
      </c>
    </row>
    <row r="2749" spans="1:7" s="91" customFormat="1" x14ac:dyDescent="0.15">
      <c r="A2749" s="91">
        <v>8776</v>
      </c>
      <c r="B2749" s="92" t="s">
        <v>6230</v>
      </c>
      <c r="D2749" s="93" t="s">
        <v>6231</v>
      </c>
      <c r="F2749" s="92" t="s">
        <v>6230</v>
      </c>
      <c r="G2749" s="91">
        <v>8776</v>
      </c>
    </row>
    <row r="2750" spans="1:7" s="91" customFormat="1" x14ac:dyDescent="0.15">
      <c r="A2750" s="91">
        <v>8776</v>
      </c>
      <c r="B2750" s="92" t="s">
        <v>6232</v>
      </c>
      <c r="D2750" s="93" t="s">
        <v>6233</v>
      </c>
      <c r="F2750" s="92" t="s">
        <v>6232</v>
      </c>
      <c r="G2750" s="91">
        <v>8776</v>
      </c>
    </row>
    <row r="2751" spans="1:7" s="91" customFormat="1" x14ac:dyDescent="0.15">
      <c r="A2751" s="91">
        <v>8777</v>
      </c>
      <c r="B2751" s="92" t="s">
        <v>6234</v>
      </c>
      <c r="D2751" s="93" t="s">
        <v>6235</v>
      </c>
      <c r="F2751" s="92" t="s">
        <v>6234</v>
      </c>
      <c r="G2751" s="91">
        <v>8777</v>
      </c>
    </row>
    <row r="2752" spans="1:7" s="91" customFormat="1" x14ac:dyDescent="0.15">
      <c r="A2752" s="91">
        <v>8777</v>
      </c>
      <c r="B2752" s="92" t="s">
        <v>6236</v>
      </c>
      <c r="D2752" s="93" t="s">
        <v>6237</v>
      </c>
      <c r="F2752" s="92" t="s">
        <v>6236</v>
      </c>
      <c r="G2752" s="91">
        <v>8777</v>
      </c>
    </row>
    <row r="2753" spans="1:7" s="91" customFormat="1" x14ac:dyDescent="0.15">
      <c r="A2753" s="91">
        <v>8777</v>
      </c>
      <c r="B2753" s="92" t="s">
        <v>6238</v>
      </c>
      <c r="D2753" s="93" t="s">
        <v>6239</v>
      </c>
      <c r="F2753" s="92" t="s">
        <v>6238</v>
      </c>
      <c r="G2753" s="91">
        <v>8777</v>
      </c>
    </row>
    <row r="2754" spans="1:7" s="91" customFormat="1" x14ac:dyDescent="0.15">
      <c r="A2754" s="91">
        <v>8778</v>
      </c>
      <c r="B2754" s="92" t="s">
        <v>6240</v>
      </c>
      <c r="D2754" s="93" t="s">
        <v>6241</v>
      </c>
      <c r="F2754" s="92" t="s">
        <v>6240</v>
      </c>
      <c r="G2754" s="91">
        <v>8778</v>
      </c>
    </row>
    <row r="2755" spans="1:7" s="91" customFormat="1" x14ac:dyDescent="0.15">
      <c r="A2755" s="91">
        <v>8782</v>
      </c>
      <c r="B2755" s="92" t="s">
        <v>6242</v>
      </c>
      <c r="D2755" s="93" t="s">
        <v>6243</v>
      </c>
      <c r="F2755" s="92" t="s">
        <v>6242</v>
      </c>
      <c r="G2755" s="91">
        <v>8782</v>
      </c>
    </row>
    <row r="2756" spans="1:7" s="91" customFormat="1" x14ac:dyDescent="0.15">
      <c r="A2756" s="91">
        <v>8782</v>
      </c>
      <c r="B2756" s="92" t="s">
        <v>6244</v>
      </c>
      <c r="D2756" s="93" t="s">
        <v>6245</v>
      </c>
      <c r="F2756" s="92" t="s">
        <v>6244</v>
      </c>
      <c r="G2756" s="91">
        <v>8782</v>
      </c>
    </row>
    <row r="2757" spans="1:7" s="91" customFormat="1" x14ac:dyDescent="0.15">
      <c r="A2757" s="91">
        <v>8782</v>
      </c>
      <c r="B2757" s="92" t="s">
        <v>6246</v>
      </c>
      <c r="D2757" s="93" t="s">
        <v>6247</v>
      </c>
      <c r="F2757" s="92" t="s">
        <v>6246</v>
      </c>
      <c r="G2757" s="91">
        <v>8782</v>
      </c>
    </row>
    <row r="2758" spans="1:7" s="91" customFormat="1" x14ac:dyDescent="0.15">
      <c r="A2758" s="91">
        <v>8784</v>
      </c>
      <c r="B2758" s="92" t="s">
        <v>6248</v>
      </c>
      <c r="D2758" s="93" t="s">
        <v>6249</v>
      </c>
      <c r="F2758" s="92" t="s">
        <v>6248</v>
      </c>
      <c r="G2758" s="91">
        <v>8784</v>
      </c>
    </row>
    <row r="2759" spans="1:7" s="91" customFormat="1" x14ac:dyDescent="0.15">
      <c r="A2759" s="91">
        <v>8785</v>
      </c>
      <c r="B2759" s="91" t="s">
        <v>6250</v>
      </c>
      <c r="C2759" s="91" t="s">
        <v>6251</v>
      </c>
      <c r="D2759" s="93" t="s">
        <v>6252</v>
      </c>
      <c r="F2759" s="91" t="s">
        <v>6250</v>
      </c>
      <c r="G2759" s="91">
        <v>8785</v>
      </c>
    </row>
    <row r="2760" spans="1:7" s="91" customFormat="1" x14ac:dyDescent="0.15">
      <c r="A2760" s="91">
        <v>8785</v>
      </c>
      <c r="B2760" s="92" t="s">
        <v>6253</v>
      </c>
      <c r="D2760" s="93" t="s">
        <v>6254</v>
      </c>
      <c r="F2760" s="92" t="s">
        <v>6253</v>
      </c>
      <c r="G2760" s="91">
        <v>8785</v>
      </c>
    </row>
    <row r="2761" spans="1:7" s="91" customFormat="1" x14ac:dyDescent="0.15">
      <c r="A2761" s="91">
        <v>8788</v>
      </c>
      <c r="B2761" s="92" t="s">
        <v>6255</v>
      </c>
      <c r="D2761" s="93" t="s">
        <v>6256</v>
      </c>
      <c r="F2761" s="92" t="s">
        <v>6255</v>
      </c>
      <c r="G2761" s="91">
        <v>8788</v>
      </c>
    </row>
    <row r="2762" spans="1:7" s="91" customFormat="1" x14ac:dyDescent="0.15">
      <c r="A2762" s="91">
        <v>8788</v>
      </c>
      <c r="B2762" s="92" t="s">
        <v>6257</v>
      </c>
      <c r="D2762" s="93" t="s">
        <v>6258</v>
      </c>
      <c r="F2762" s="92" t="s">
        <v>6257</v>
      </c>
      <c r="G2762" s="91">
        <v>8788</v>
      </c>
    </row>
    <row r="2763" spans="1:7" s="91" customFormat="1" x14ac:dyDescent="0.15">
      <c r="A2763" s="91">
        <v>8789</v>
      </c>
      <c r="B2763" s="91" t="s">
        <v>6250</v>
      </c>
      <c r="C2763" s="91" t="s">
        <v>6259</v>
      </c>
      <c r="D2763" s="93" t="s">
        <v>6252</v>
      </c>
      <c r="F2763" s="91" t="s">
        <v>6250</v>
      </c>
      <c r="G2763" s="91">
        <v>8789</v>
      </c>
    </row>
    <row r="2764" spans="1:7" s="91" customFormat="1" x14ac:dyDescent="0.15">
      <c r="A2764" s="91">
        <v>8790</v>
      </c>
      <c r="B2764" s="92" t="s">
        <v>6250</v>
      </c>
      <c r="D2764" s="93" t="s">
        <v>6252</v>
      </c>
      <c r="F2764" s="92" t="s">
        <v>6250</v>
      </c>
      <c r="G2764" s="91">
        <v>8790</v>
      </c>
    </row>
    <row r="2765" spans="1:7" s="91" customFormat="1" x14ac:dyDescent="0.15">
      <c r="A2765" s="91">
        <v>8792</v>
      </c>
      <c r="B2765" s="92" t="s">
        <v>6260</v>
      </c>
      <c r="D2765" s="93" t="s">
        <v>6261</v>
      </c>
      <c r="F2765" s="92" t="s">
        <v>6260</v>
      </c>
      <c r="G2765" s="91">
        <v>8792</v>
      </c>
    </row>
    <row r="2766" spans="1:7" s="91" customFormat="1" x14ac:dyDescent="0.15">
      <c r="A2766" s="91">
        <v>8793</v>
      </c>
      <c r="B2766" s="91" t="s">
        <v>6250</v>
      </c>
      <c r="C2766" s="91" t="s">
        <v>6262</v>
      </c>
      <c r="D2766" s="93" t="s">
        <v>6252</v>
      </c>
      <c r="F2766" s="91" t="s">
        <v>6250</v>
      </c>
      <c r="G2766" s="91">
        <v>8793</v>
      </c>
    </row>
    <row r="2767" spans="1:7" s="91" customFormat="1" x14ac:dyDescent="0.15">
      <c r="A2767" s="91">
        <v>8795</v>
      </c>
      <c r="B2767" s="91" t="s">
        <v>6250</v>
      </c>
      <c r="C2767" s="91" t="s">
        <v>6263</v>
      </c>
      <c r="D2767" s="93" t="s">
        <v>6252</v>
      </c>
      <c r="F2767" s="91" t="s">
        <v>6250</v>
      </c>
      <c r="G2767" s="91">
        <v>8795</v>
      </c>
    </row>
    <row r="2768" spans="1:7" s="91" customFormat="1" x14ac:dyDescent="0.15">
      <c r="A2768" s="91">
        <v>8796</v>
      </c>
      <c r="B2768" s="92" t="s">
        <v>6264</v>
      </c>
      <c r="D2768" s="93" t="s">
        <v>6265</v>
      </c>
      <c r="F2768" s="92" t="s">
        <v>6264</v>
      </c>
      <c r="G2768" s="91">
        <v>8796</v>
      </c>
    </row>
    <row r="2769" spans="1:7" s="91" customFormat="1" x14ac:dyDescent="0.15">
      <c r="A2769" s="91">
        <v>8797</v>
      </c>
      <c r="B2769" s="92" t="s">
        <v>6266</v>
      </c>
      <c r="D2769" s="93" t="s">
        <v>6267</v>
      </c>
      <c r="F2769" s="92" t="s">
        <v>6266</v>
      </c>
      <c r="G2769" s="91">
        <v>8797</v>
      </c>
    </row>
    <row r="2770" spans="1:7" s="91" customFormat="1" x14ac:dyDescent="0.15">
      <c r="A2770" s="91">
        <v>8798</v>
      </c>
      <c r="B2770" s="92" t="s">
        <v>6268</v>
      </c>
      <c r="D2770" s="93" t="s">
        <v>6269</v>
      </c>
      <c r="F2770" s="92" t="s">
        <v>6268</v>
      </c>
      <c r="G2770" s="91">
        <v>8798</v>
      </c>
    </row>
    <row r="2771" spans="1:7" s="91" customFormat="1" x14ac:dyDescent="0.15">
      <c r="A2771" s="91">
        <v>8799</v>
      </c>
      <c r="B2771" s="92" t="s">
        <v>6270</v>
      </c>
      <c r="D2771" s="93" t="s">
        <v>6271</v>
      </c>
      <c r="F2771" s="92" t="s">
        <v>6270</v>
      </c>
      <c r="G2771" s="91">
        <v>8799</v>
      </c>
    </row>
    <row r="2772" spans="1:7" s="91" customFormat="1" x14ac:dyDescent="0.15">
      <c r="A2772" s="91">
        <v>8799</v>
      </c>
      <c r="B2772" s="92" t="s">
        <v>6272</v>
      </c>
      <c r="D2772" s="93" t="s">
        <v>6273</v>
      </c>
      <c r="F2772" s="92" t="s">
        <v>6272</v>
      </c>
      <c r="G2772" s="91">
        <v>8799</v>
      </c>
    </row>
    <row r="2773" spans="1:7" s="91" customFormat="1" x14ac:dyDescent="0.15">
      <c r="A2773" s="91">
        <v>8800</v>
      </c>
      <c r="B2773" s="92" t="s">
        <v>6274</v>
      </c>
      <c r="D2773" s="93" t="s">
        <v>6275</v>
      </c>
      <c r="F2773" s="92" t="s">
        <v>6274</v>
      </c>
      <c r="G2773" s="91">
        <v>8800</v>
      </c>
    </row>
    <row r="2774" spans="1:7" s="91" customFormat="1" x14ac:dyDescent="0.15">
      <c r="A2774" s="91">
        <v>8808</v>
      </c>
      <c r="B2774" s="92" t="s">
        <v>6274</v>
      </c>
      <c r="C2774" s="91" t="s">
        <v>6276</v>
      </c>
      <c r="D2774" s="93" t="s">
        <v>6275</v>
      </c>
      <c r="F2774" s="92" t="s">
        <v>6274</v>
      </c>
      <c r="G2774" s="91">
        <v>8808</v>
      </c>
    </row>
    <row r="2775" spans="1:7" s="91" customFormat="1" x14ac:dyDescent="0.15">
      <c r="A2775" s="91">
        <v>8809</v>
      </c>
      <c r="B2775" s="92" t="s">
        <v>6274</v>
      </c>
      <c r="C2775" s="91" t="s">
        <v>6277</v>
      </c>
      <c r="D2775" s="93" t="s">
        <v>6275</v>
      </c>
      <c r="F2775" s="92" t="s">
        <v>6274</v>
      </c>
      <c r="G2775" s="91">
        <v>8809</v>
      </c>
    </row>
    <row r="2776" spans="1:7" s="91" customFormat="1" x14ac:dyDescent="0.15">
      <c r="A2776" s="91">
        <v>8821</v>
      </c>
      <c r="B2776" s="92" t="s">
        <v>6278</v>
      </c>
      <c r="D2776" s="93" t="s">
        <v>6279</v>
      </c>
      <c r="F2776" s="92" t="s">
        <v>6278</v>
      </c>
      <c r="G2776" s="91">
        <v>8821</v>
      </c>
    </row>
    <row r="2777" spans="1:7" s="91" customFormat="1" x14ac:dyDescent="0.15">
      <c r="A2777" s="91">
        <v>8822</v>
      </c>
      <c r="B2777" s="92" t="s">
        <v>6280</v>
      </c>
      <c r="D2777" s="93" t="s">
        <v>6281</v>
      </c>
      <c r="F2777" s="92" t="s">
        <v>6280</v>
      </c>
      <c r="G2777" s="91">
        <v>8822</v>
      </c>
    </row>
    <row r="2778" spans="1:7" s="91" customFormat="1" x14ac:dyDescent="0.15">
      <c r="A2778" s="91">
        <v>8824</v>
      </c>
      <c r="B2778" s="92" t="s">
        <v>6282</v>
      </c>
      <c r="D2778" s="93" t="s">
        <v>6283</v>
      </c>
      <c r="F2778" s="92" t="s">
        <v>6282</v>
      </c>
      <c r="G2778" s="91">
        <v>8824</v>
      </c>
    </row>
    <row r="2779" spans="1:7" s="91" customFormat="1" x14ac:dyDescent="0.15">
      <c r="A2779" s="91">
        <v>8825</v>
      </c>
      <c r="B2779" s="92" t="s">
        <v>6284</v>
      </c>
      <c r="D2779" s="93" t="s">
        <v>6285</v>
      </c>
      <c r="F2779" s="92" t="s">
        <v>6284</v>
      </c>
      <c r="G2779" s="91">
        <v>8825</v>
      </c>
    </row>
    <row r="2780" spans="1:7" s="91" customFormat="1" x14ac:dyDescent="0.15">
      <c r="A2780" s="91">
        <v>8825</v>
      </c>
      <c r="B2780" s="92" t="s">
        <v>6286</v>
      </c>
      <c r="D2780" s="93" t="s">
        <v>6287</v>
      </c>
      <c r="F2780" s="92" t="s">
        <v>6286</v>
      </c>
      <c r="G2780" s="91">
        <v>8825</v>
      </c>
    </row>
    <row r="2781" spans="1:7" s="91" customFormat="1" x14ac:dyDescent="0.15">
      <c r="A2781" s="91">
        <v>8827</v>
      </c>
      <c r="B2781" s="92" t="s">
        <v>6288</v>
      </c>
      <c r="D2781" s="93" t="s">
        <v>6289</v>
      </c>
      <c r="F2781" s="92" t="s">
        <v>6288</v>
      </c>
      <c r="G2781" s="91">
        <v>8827</v>
      </c>
    </row>
    <row r="2782" spans="1:7" s="91" customFormat="1" x14ac:dyDescent="0.15">
      <c r="A2782" s="91">
        <v>8831</v>
      </c>
      <c r="B2782" s="92" t="s">
        <v>6274</v>
      </c>
      <c r="C2782" s="91" t="s">
        <v>6290</v>
      </c>
      <c r="D2782" s="93" t="s">
        <v>6275</v>
      </c>
      <c r="F2782" s="92" t="s">
        <v>6274</v>
      </c>
      <c r="G2782" s="91">
        <v>8831</v>
      </c>
    </row>
    <row r="2783" spans="1:7" s="91" customFormat="1" x14ac:dyDescent="0.15">
      <c r="A2783" s="91">
        <v>8831</v>
      </c>
      <c r="B2783" s="92" t="s">
        <v>6291</v>
      </c>
      <c r="D2783" s="93" t="s">
        <v>6292</v>
      </c>
      <c r="F2783" s="92" t="s">
        <v>6291</v>
      </c>
      <c r="G2783" s="91">
        <v>8831</v>
      </c>
    </row>
    <row r="2784" spans="1:7" s="91" customFormat="1" x14ac:dyDescent="0.15">
      <c r="A2784" s="91">
        <v>8834</v>
      </c>
      <c r="B2784" s="92" t="s">
        <v>6293</v>
      </c>
      <c r="D2784" s="93" t="s">
        <v>6294</v>
      </c>
      <c r="F2784" s="92" t="s">
        <v>6293</v>
      </c>
      <c r="G2784" s="91">
        <v>8834</v>
      </c>
    </row>
    <row r="2785" spans="1:7" s="91" customFormat="1" x14ac:dyDescent="0.15">
      <c r="A2785" s="91">
        <v>8835</v>
      </c>
      <c r="B2785" s="92" t="s">
        <v>6295</v>
      </c>
      <c r="D2785" s="93" t="s">
        <v>6296</v>
      </c>
      <c r="F2785" s="92" t="s">
        <v>6295</v>
      </c>
      <c r="G2785" s="91">
        <v>8835</v>
      </c>
    </row>
    <row r="2786" spans="1:7" s="91" customFormat="1" x14ac:dyDescent="0.15">
      <c r="A2786" s="91">
        <v>8840</v>
      </c>
      <c r="B2786" s="92" t="s">
        <v>6297</v>
      </c>
      <c r="D2786" s="93" t="s">
        <v>6298</v>
      </c>
      <c r="F2786" s="92" t="s">
        <v>6297</v>
      </c>
      <c r="G2786" s="91">
        <v>8840</v>
      </c>
    </row>
    <row r="2787" spans="1:7" s="91" customFormat="1" x14ac:dyDescent="0.15">
      <c r="A2787" s="91">
        <v>8840</v>
      </c>
      <c r="B2787" s="92" t="s">
        <v>6299</v>
      </c>
      <c r="D2787" s="93" t="s">
        <v>6300</v>
      </c>
      <c r="F2787" s="92" t="s">
        <v>6299</v>
      </c>
      <c r="G2787" s="91">
        <v>8840</v>
      </c>
    </row>
    <row r="2788" spans="1:7" s="91" customFormat="1" x14ac:dyDescent="0.15">
      <c r="A2788" s="91">
        <v>8849</v>
      </c>
      <c r="B2788" s="92" t="s">
        <v>6301</v>
      </c>
      <c r="D2788" s="93" t="s">
        <v>6302</v>
      </c>
      <c r="F2788" s="92" t="s">
        <v>6301</v>
      </c>
      <c r="G2788" s="91">
        <v>8849</v>
      </c>
    </row>
    <row r="2789" spans="1:7" s="91" customFormat="1" x14ac:dyDescent="0.15">
      <c r="A2789" s="91">
        <v>8851</v>
      </c>
      <c r="B2789" s="92" t="s">
        <v>6303</v>
      </c>
      <c r="D2789" s="93" t="s">
        <v>6304</v>
      </c>
      <c r="F2789" s="92" t="s">
        <v>6303</v>
      </c>
      <c r="G2789" s="91">
        <v>8851</v>
      </c>
    </row>
    <row r="2790" spans="1:7" s="91" customFormat="1" x14ac:dyDescent="0.15">
      <c r="A2790" s="91">
        <v>8852</v>
      </c>
      <c r="B2790" s="92" t="s">
        <v>6305</v>
      </c>
      <c r="D2790" s="93" t="s">
        <v>6306</v>
      </c>
      <c r="F2790" s="92" t="s">
        <v>6305</v>
      </c>
      <c r="G2790" s="91">
        <v>8852</v>
      </c>
    </row>
    <row r="2791" spans="1:7" s="91" customFormat="1" x14ac:dyDescent="0.15">
      <c r="A2791" s="91">
        <v>8853</v>
      </c>
      <c r="B2791" s="92" t="s">
        <v>6307</v>
      </c>
      <c r="D2791" s="93" t="s">
        <v>6308</v>
      </c>
      <c r="F2791" s="92" t="s">
        <v>6307</v>
      </c>
      <c r="G2791" s="91">
        <v>8853</v>
      </c>
    </row>
    <row r="2792" spans="1:7" s="91" customFormat="1" x14ac:dyDescent="0.15">
      <c r="A2792" s="91">
        <v>8854</v>
      </c>
      <c r="B2792" s="92" t="s">
        <v>6309</v>
      </c>
      <c r="D2792" s="93" t="s">
        <v>6310</v>
      </c>
      <c r="F2792" s="92" t="s">
        <v>6309</v>
      </c>
      <c r="G2792" s="91">
        <v>8854</v>
      </c>
    </row>
    <row r="2793" spans="1:7" s="91" customFormat="1" x14ac:dyDescent="0.15">
      <c r="A2793" s="91">
        <v>8855</v>
      </c>
      <c r="B2793" s="92" t="s">
        <v>6311</v>
      </c>
      <c r="D2793" s="93" t="s">
        <v>6312</v>
      </c>
      <c r="F2793" s="92" t="s">
        <v>6311</v>
      </c>
      <c r="G2793" s="91">
        <v>8855</v>
      </c>
    </row>
    <row r="2794" spans="1:7" s="91" customFormat="1" x14ac:dyDescent="0.15">
      <c r="A2794" s="91">
        <v>8856</v>
      </c>
      <c r="B2794" s="92" t="s">
        <v>6313</v>
      </c>
      <c r="D2794" s="93" t="s">
        <v>6314</v>
      </c>
      <c r="F2794" s="92" t="s">
        <v>6313</v>
      </c>
      <c r="G2794" s="91">
        <v>8856</v>
      </c>
    </row>
    <row r="2795" spans="1:7" s="91" customFormat="1" x14ac:dyDescent="0.15">
      <c r="A2795" s="91">
        <v>8857</v>
      </c>
      <c r="B2795" s="92" t="s">
        <v>6315</v>
      </c>
      <c r="D2795" s="93" t="s">
        <v>6316</v>
      </c>
      <c r="F2795" s="92" t="s">
        <v>6315</v>
      </c>
      <c r="G2795" s="91">
        <v>8857</v>
      </c>
    </row>
    <row r="2796" spans="1:7" s="91" customFormat="1" x14ac:dyDescent="0.15">
      <c r="A2796" s="91">
        <v>8858</v>
      </c>
      <c r="B2796" s="92" t="s">
        <v>6317</v>
      </c>
      <c r="D2796" s="93" t="s">
        <v>6318</v>
      </c>
      <c r="F2796" s="92" t="s">
        <v>6317</v>
      </c>
      <c r="G2796" s="91">
        <v>8858</v>
      </c>
    </row>
    <row r="2797" spans="1:7" s="91" customFormat="1" x14ac:dyDescent="0.15">
      <c r="A2797" s="91">
        <v>8858</v>
      </c>
      <c r="B2797" s="92" t="s">
        <v>6319</v>
      </c>
      <c r="D2797" s="93" t="s">
        <v>6320</v>
      </c>
      <c r="F2797" s="92" t="s">
        <v>6319</v>
      </c>
      <c r="G2797" s="91">
        <v>8858</v>
      </c>
    </row>
    <row r="2798" spans="1:7" s="91" customFormat="1" x14ac:dyDescent="0.15">
      <c r="A2798" s="91">
        <v>8858</v>
      </c>
      <c r="B2798" s="92" t="s">
        <v>6321</v>
      </c>
      <c r="D2798" s="93" t="s">
        <v>6322</v>
      </c>
      <c r="F2798" s="92" t="s">
        <v>6321</v>
      </c>
      <c r="G2798" s="91">
        <v>8858</v>
      </c>
    </row>
    <row r="2799" spans="1:7" s="91" customFormat="1" x14ac:dyDescent="0.15">
      <c r="A2799" s="91">
        <v>8858</v>
      </c>
      <c r="B2799" s="92" t="s">
        <v>6323</v>
      </c>
      <c r="D2799" s="93" t="s">
        <v>6324</v>
      </c>
      <c r="F2799" s="92" t="s">
        <v>6323</v>
      </c>
      <c r="G2799" s="91">
        <v>8858</v>
      </c>
    </row>
    <row r="2800" spans="1:7" s="91" customFormat="1" x14ac:dyDescent="0.15">
      <c r="A2800" s="91">
        <v>8861</v>
      </c>
      <c r="B2800" s="92" t="s">
        <v>6325</v>
      </c>
      <c r="D2800" s="93" t="s">
        <v>6326</v>
      </c>
      <c r="F2800" s="92" t="s">
        <v>6325</v>
      </c>
      <c r="G2800" s="91">
        <v>8861</v>
      </c>
    </row>
    <row r="2801" spans="1:7" s="91" customFormat="1" x14ac:dyDescent="0.15">
      <c r="A2801" s="91">
        <v>8862</v>
      </c>
      <c r="B2801" s="92" t="s">
        <v>6327</v>
      </c>
      <c r="D2801" s="93" t="s">
        <v>6328</v>
      </c>
      <c r="F2801" s="92" t="s">
        <v>6327</v>
      </c>
      <c r="G2801" s="91">
        <v>8862</v>
      </c>
    </row>
    <row r="2802" spans="1:7" s="91" customFormat="1" x14ac:dyDescent="0.15">
      <c r="A2802" s="91">
        <v>8863</v>
      </c>
      <c r="B2802" s="92" t="s">
        <v>6329</v>
      </c>
      <c r="D2802" s="93" t="s">
        <v>6330</v>
      </c>
      <c r="F2802" s="92" t="s">
        <v>6329</v>
      </c>
      <c r="G2802" s="91">
        <v>8863</v>
      </c>
    </row>
    <row r="2803" spans="1:7" s="91" customFormat="1" x14ac:dyDescent="0.15">
      <c r="A2803" s="91">
        <v>8864</v>
      </c>
      <c r="B2803" s="92" t="s">
        <v>6331</v>
      </c>
      <c r="D2803" s="93" t="s">
        <v>6332</v>
      </c>
      <c r="F2803" s="92" t="s">
        <v>6331</v>
      </c>
      <c r="G2803" s="91">
        <v>8864</v>
      </c>
    </row>
    <row r="2804" spans="1:7" s="91" customFormat="1" x14ac:dyDescent="0.15">
      <c r="A2804" s="91">
        <v>8865</v>
      </c>
      <c r="B2804" s="92" t="s">
        <v>6333</v>
      </c>
      <c r="D2804" s="93" t="s">
        <v>6334</v>
      </c>
      <c r="F2804" s="92" t="s">
        <v>6333</v>
      </c>
      <c r="G2804" s="91">
        <v>8865</v>
      </c>
    </row>
    <row r="2805" spans="1:7" s="91" customFormat="1" x14ac:dyDescent="0.15">
      <c r="A2805" s="91">
        <v>8866</v>
      </c>
      <c r="B2805" s="92" t="s">
        <v>6335</v>
      </c>
      <c r="D2805" s="93" t="s">
        <v>6336</v>
      </c>
      <c r="F2805" s="92" t="s">
        <v>6335</v>
      </c>
      <c r="G2805" s="91">
        <v>8866</v>
      </c>
    </row>
    <row r="2806" spans="1:7" s="91" customFormat="1" x14ac:dyDescent="0.15">
      <c r="A2806" s="91">
        <v>8866</v>
      </c>
      <c r="B2806" s="92" t="s">
        <v>6337</v>
      </c>
      <c r="D2806" s="93" t="s">
        <v>6338</v>
      </c>
      <c r="F2806" s="92" t="s">
        <v>6337</v>
      </c>
      <c r="G2806" s="91">
        <v>8866</v>
      </c>
    </row>
    <row r="2807" spans="1:7" s="91" customFormat="1" x14ac:dyDescent="0.15">
      <c r="A2807" s="91">
        <v>8868</v>
      </c>
      <c r="B2807" s="92" t="s">
        <v>6339</v>
      </c>
      <c r="D2807" s="93" t="s">
        <v>6340</v>
      </c>
      <c r="F2807" s="92" t="s">
        <v>6339</v>
      </c>
      <c r="G2807" s="91">
        <v>8868</v>
      </c>
    </row>
    <row r="2808" spans="1:7" s="91" customFormat="1" x14ac:dyDescent="0.15">
      <c r="A2808" s="91">
        <v>8868</v>
      </c>
      <c r="B2808" s="92" t="s">
        <v>6341</v>
      </c>
      <c r="D2808" s="93" t="s">
        <v>6342</v>
      </c>
      <c r="F2808" s="92" t="s">
        <v>6341</v>
      </c>
      <c r="G2808" s="91">
        <v>8868</v>
      </c>
    </row>
    <row r="2809" spans="1:7" s="91" customFormat="1" x14ac:dyDescent="0.15">
      <c r="A2809" s="91">
        <v>8868</v>
      </c>
      <c r="B2809" s="92" t="s">
        <v>6343</v>
      </c>
      <c r="D2809" s="93" t="s">
        <v>6344</v>
      </c>
      <c r="F2809" s="92" t="s">
        <v>6343</v>
      </c>
      <c r="G2809" s="91">
        <v>8868</v>
      </c>
    </row>
    <row r="2810" spans="1:7" s="91" customFormat="1" x14ac:dyDescent="0.15">
      <c r="A2810" s="91">
        <v>8868</v>
      </c>
      <c r="B2810" s="92" t="s">
        <v>6345</v>
      </c>
      <c r="D2810" s="93" t="s">
        <v>6346</v>
      </c>
      <c r="F2810" s="92" t="s">
        <v>6345</v>
      </c>
      <c r="G2810" s="91">
        <v>8868</v>
      </c>
    </row>
    <row r="2811" spans="1:7" s="91" customFormat="1" x14ac:dyDescent="0.15">
      <c r="A2811" s="91">
        <v>8872</v>
      </c>
      <c r="B2811" s="92" t="s">
        <v>6347</v>
      </c>
      <c r="D2811" s="93" t="s">
        <v>6348</v>
      </c>
      <c r="F2811" s="92" t="s">
        <v>6347</v>
      </c>
      <c r="G2811" s="91">
        <v>8872</v>
      </c>
    </row>
    <row r="2812" spans="1:7" s="91" customFormat="1" x14ac:dyDescent="0.15">
      <c r="A2812" s="91">
        <v>8872</v>
      </c>
      <c r="B2812" s="92" t="s">
        <v>6349</v>
      </c>
      <c r="D2812" s="93" t="s">
        <v>6350</v>
      </c>
      <c r="F2812" s="92" t="s">
        <v>6349</v>
      </c>
      <c r="G2812" s="91">
        <v>8872</v>
      </c>
    </row>
    <row r="2813" spans="1:7" s="91" customFormat="1" x14ac:dyDescent="0.15">
      <c r="A2813" s="91">
        <v>8873</v>
      </c>
      <c r="B2813" s="92" t="s">
        <v>6351</v>
      </c>
      <c r="D2813" s="93" t="s">
        <v>6352</v>
      </c>
      <c r="F2813" s="92" t="s">
        <v>6351</v>
      </c>
      <c r="G2813" s="91">
        <v>8873</v>
      </c>
    </row>
    <row r="2814" spans="1:7" s="91" customFormat="1" x14ac:dyDescent="0.15">
      <c r="A2814" s="91">
        <v>8874</v>
      </c>
      <c r="B2814" s="92" t="s">
        <v>6353</v>
      </c>
      <c r="D2814" s="93" t="s">
        <v>6354</v>
      </c>
      <c r="F2814" s="92" t="s">
        <v>6353</v>
      </c>
      <c r="G2814" s="91">
        <v>8874</v>
      </c>
    </row>
    <row r="2815" spans="1:7" s="91" customFormat="1" x14ac:dyDescent="0.15">
      <c r="A2815" s="91">
        <v>8874</v>
      </c>
      <c r="B2815" s="92" t="s">
        <v>6355</v>
      </c>
      <c r="D2815" s="93" t="s">
        <v>6356</v>
      </c>
      <c r="F2815" s="92" t="s">
        <v>6355</v>
      </c>
      <c r="G2815" s="91">
        <v>8874</v>
      </c>
    </row>
    <row r="2816" spans="1:7" s="91" customFormat="1" x14ac:dyDescent="0.15">
      <c r="A2816" s="91">
        <v>8876</v>
      </c>
      <c r="B2816" s="92" t="s">
        <v>6357</v>
      </c>
      <c r="D2816" s="93" t="s">
        <v>6358</v>
      </c>
      <c r="F2816" s="92" t="s">
        <v>6357</v>
      </c>
      <c r="G2816" s="91">
        <v>8876</v>
      </c>
    </row>
    <row r="2817" spans="1:7" s="91" customFormat="1" x14ac:dyDescent="0.15">
      <c r="A2817" s="91">
        <v>8877</v>
      </c>
      <c r="B2817" s="92" t="s">
        <v>6359</v>
      </c>
      <c r="D2817" s="93" t="s">
        <v>6360</v>
      </c>
      <c r="F2817" s="92" t="s">
        <v>6359</v>
      </c>
      <c r="G2817" s="91">
        <v>8877</v>
      </c>
    </row>
    <row r="2818" spans="1:7" s="91" customFormat="1" x14ac:dyDescent="0.15">
      <c r="A2818" s="91">
        <v>8878</v>
      </c>
      <c r="B2818" s="92" t="s">
        <v>6361</v>
      </c>
      <c r="D2818" s="93" t="s">
        <v>6362</v>
      </c>
      <c r="F2818" s="92" t="s">
        <v>6361</v>
      </c>
      <c r="G2818" s="91">
        <v>8878</v>
      </c>
    </row>
    <row r="2819" spans="1:7" s="91" customFormat="1" x14ac:dyDescent="0.15">
      <c r="A2819" s="91">
        <v>8879</v>
      </c>
      <c r="B2819" s="92" t="s">
        <v>6363</v>
      </c>
      <c r="D2819" s="93" t="s">
        <v>6364</v>
      </c>
      <c r="F2819" s="92" t="s">
        <v>6363</v>
      </c>
      <c r="G2819" s="91">
        <v>8879</v>
      </c>
    </row>
    <row r="2820" spans="1:7" s="91" customFormat="1" x14ac:dyDescent="0.15">
      <c r="A2820" s="91">
        <v>8879</v>
      </c>
      <c r="B2820" s="92" t="s">
        <v>6365</v>
      </c>
      <c r="D2820" s="93" t="s">
        <v>6366</v>
      </c>
      <c r="F2820" s="92" t="s">
        <v>6365</v>
      </c>
      <c r="G2820" s="91">
        <v>8879</v>
      </c>
    </row>
    <row r="2821" spans="1:7" s="91" customFormat="1" x14ac:dyDescent="0.15">
      <c r="A2821" s="91">
        <v>8881</v>
      </c>
      <c r="B2821" s="92" t="s">
        <v>6367</v>
      </c>
      <c r="D2821" s="93" t="s">
        <v>6368</v>
      </c>
      <c r="F2821" s="92" t="s">
        <v>6367</v>
      </c>
      <c r="G2821" s="91">
        <v>8881</v>
      </c>
    </row>
    <row r="2822" spans="1:7" s="91" customFormat="1" x14ac:dyDescent="0.15">
      <c r="A2822" s="91">
        <v>8882</v>
      </c>
      <c r="B2822" s="92" t="s">
        <v>6369</v>
      </c>
      <c r="D2822" s="93" t="s">
        <v>6370</v>
      </c>
      <c r="F2822" s="92" t="s">
        <v>6369</v>
      </c>
      <c r="G2822" s="91">
        <v>8882</v>
      </c>
    </row>
    <row r="2823" spans="1:7" s="91" customFormat="1" x14ac:dyDescent="0.15">
      <c r="A2823" s="91">
        <v>8883</v>
      </c>
      <c r="B2823" s="92" t="s">
        <v>6371</v>
      </c>
      <c r="D2823" s="93" t="s">
        <v>6372</v>
      </c>
      <c r="F2823" s="92" t="s">
        <v>6371</v>
      </c>
      <c r="G2823" s="91">
        <v>8883</v>
      </c>
    </row>
    <row r="2824" spans="1:7" s="91" customFormat="1" x14ac:dyDescent="0.15">
      <c r="A2824" s="91">
        <v>8885</v>
      </c>
      <c r="B2824" s="92" t="s">
        <v>6373</v>
      </c>
      <c r="D2824" s="93" t="s">
        <v>6374</v>
      </c>
      <c r="F2824" s="92" t="s">
        <v>6373</v>
      </c>
      <c r="G2824" s="91">
        <v>8885</v>
      </c>
    </row>
    <row r="2825" spans="1:7" s="91" customFormat="1" x14ac:dyDescent="0.15">
      <c r="A2825" s="91">
        <v>8885</v>
      </c>
      <c r="B2825" s="92" t="s">
        <v>6375</v>
      </c>
      <c r="D2825" s="93" t="s">
        <v>6376</v>
      </c>
      <c r="F2825" s="92" t="s">
        <v>6375</v>
      </c>
      <c r="G2825" s="91">
        <v>8885</v>
      </c>
    </row>
    <row r="2826" spans="1:7" s="91" customFormat="1" x14ac:dyDescent="0.15">
      <c r="A2826" s="91">
        <v>8886</v>
      </c>
      <c r="B2826" s="92" t="s">
        <v>6377</v>
      </c>
      <c r="D2826" s="93" t="s">
        <v>6378</v>
      </c>
      <c r="F2826" s="92" t="s">
        <v>6377</v>
      </c>
      <c r="G2826" s="91">
        <v>8886</v>
      </c>
    </row>
    <row r="2827" spans="1:7" s="91" customFormat="1" x14ac:dyDescent="0.15">
      <c r="A2827" s="91">
        <v>8887</v>
      </c>
      <c r="B2827" s="92" t="s">
        <v>6379</v>
      </c>
      <c r="D2827" s="93" t="s">
        <v>6380</v>
      </c>
      <c r="F2827" s="92" t="s">
        <v>6379</v>
      </c>
      <c r="G2827" s="91">
        <v>8887</v>
      </c>
    </row>
    <row r="2828" spans="1:7" s="91" customFormat="1" x14ac:dyDescent="0.15">
      <c r="A2828" s="91">
        <v>8887</v>
      </c>
      <c r="B2828" s="92" t="s">
        <v>6381</v>
      </c>
      <c r="D2828" s="93" t="s">
        <v>6382</v>
      </c>
      <c r="F2828" s="92" t="s">
        <v>6381</v>
      </c>
      <c r="G2828" s="91">
        <v>8887</v>
      </c>
    </row>
    <row r="2829" spans="1:7" s="91" customFormat="1" x14ac:dyDescent="0.15">
      <c r="A2829" s="91">
        <v>8888</v>
      </c>
      <c r="B2829" s="92" t="s">
        <v>6383</v>
      </c>
      <c r="D2829" s="93" t="s">
        <v>6384</v>
      </c>
      <c r="F2829" s="92" t="s">
        <v>6383</v>
      </c>
      <c r="G2829" s="91">
        <v>8888</v>
      </c>
    </row>
    <row r="2830" spans="1:7" s="91" customFormat="1" x14ac:dyDescent="0.15">
      <c r="A2830" s="91">
        <v>8888</v>
      </c>
      <c r="B2830" s="92" t="s">
        <v>6385</v>
      </c>
      <c r="D2830" s="93" t="s">
        <v>6386</v>
      </c>
      <c r="F2830" s="92" t="s">
        <v>6385</v>
      </c>
      <c r="G2830" s="91">
        <v>8888</v>
      </c>
    </row>
    <row r="2831" spans="1:7" s="91" customFormat="1" x14ac:dyDescent="0.15">
      <c r="A2831" s="91">
        <v>8888</v>
      </c>
      <c r="B2831" s="92" t="s">
        <v>6387</v>
      </c>
      <c r="D2831" s="93" t="s">
        <v>6388</v>
      </c>
      <c r="F2831" s="92" t="s">
        <v>6387</v>
      </c>
      <c r="G2831" s="91">
        <v>8888</v>
      </c>
    </row>
    <row r="2832" spans="1:7" s="91" customFormat="1" x14ac:dyDescent="0.15">
      <c r="A2832" s="91">
        <v>8891</v>
      </c>
      <c r="B2832" s="92" t="s">
        <v>6389</v>
      </c>
      <c r="D2832" s="93" t="s">
        <v>6390</v>
      </c>
      <c r="F2832" s="92" t="s">
        <v>6389</v>
      </c>
      <c r="G2832" s="91">
        <v>8891</v>
      </c>
    </row>
    <row r="2833" spans="1:7" s="91" customFormat="1" x14ac:dyDescent="0.15">
      <c r="A2833" s="91">
        <v>8891</v>
      </c>
      <c r="B2833" s="92" t="s">
        <v>6391</v>
      </c>
      <c r="D2833" s="93" t="s">
        <v>6392</v>
      </c>
      <c r="F2833" s="92" t="s">
        <v>6391</v>
      </c>
      <c r="G2833" s="91">
        <v>8891</v>
      </c>
    </row>
    <row r="2834" spans="1:7" s="91" customFormat="1" x14ac:dyDescent="0.15">
      <c r="A2834" s="91">
        <v>8893</v>
      </c>
      <c r="B2834" s="92" t="s">
        <v>6393</v>
      </c>
      <c r="D2834" s="93" t="s">
        <v>6394</v>
      </c>
      <c r="F2834" s="92" t="s">
        <v>6393</v>
      </c>
      <c r="G2834" s="91">
        <v>8893</v>
      </c>
    </row>
    <row r="2835" spans="1:7" s="91" customFormat="1" x14ac:dyDescent="0.15">
      <c r="A2835" s="91">
        <v>8893</v>
      </c>
      <c r="B2835" s="92" t="s">
        <v>6395</v>
      </c>
      <c r="D2835" s="93" t="s">
        <v>6396</v>
      </c>
      <c r="F2835" s="92" t="s">
        <v>6395</v>
      </c>
      <c r="G2835" s="91">
        <v>8893</v>
      </c>
    </row>
    <row r="2836" spans="1:7" s="91" customFormat="1" x14ac:dyDescent="0.15">
      <c r="A2836" s="91">
        <v>8895</v>
      </c>
      <c r="B2836" s="92" t="s">
        <v>6397</v>
      </c>
      <c r="D2836" s="93" t="s">
        <v>6398</v>
      </c>
      <c r="F2836" s="92" t="s">
        <v>6397</v>
      </c>
      <c r="G2836" s="91">
        <v>8895</v>
      </c>
    </row>
    <row r="2837" spans="1:7" s="91" customFormat="1" x14ac:dyDescent="0.15">
      <c r="A2837" s="91">
        <v>8896</v>
      </c>
      <c r="B2837" s="92" t="s">
        <v>6399</v>
      </c>
      <c r="D2837" s="93" t="s">
        <v>6400</v>
      </c>
      <c r="F2837" s="92" t="s">
        <v>6399</v>
      </c>
      <c r="G2837" s="91">
        <v>8896</v>
      </c>
    </row>
    <row r="2838" spans="1:7" s="91" customFormat="1" x14ac:dyDescent="0.15">
      <c r="A2838" s="91">
        <v>8897</v>
      </c>
      <c r="B2838" s="92" t="s">
        <v>6401</v>
      </c>
      <c r="D2838" s="93" t="s">
        <v>6402</v>
      </c>
      <c r="F2838" s="92" t="s">
        <v>6401</v>
      </c>
      <c r="G2838" s="91">
        <v>8897</v>
      </c>
    </row>
    <row r="2839" spans="1:7" s="91" customFormat="1" x14ac:dyDescent="0.15">
      <c r="A2839" s="91">
        <v>8900</v>
      </c>
      <c r="B2839" s="92" t="s">
        <v>6403</v>
      </c>
      <c r="C2839" s="91" t="s">
        <v>971</v>
      </c>
      <c r="D2839" s="93" t="s">
        <v>6404</v>
      </c>
      <c r="F2839" s="92" t="s">
        <v>6403</v>
      </c>
      <c r="G2839" s="91">
        <v>8900</v>
      </c>
    </row>
    <row r="2840" spans="1:7" s="91" customFormat="1" x14ac:dyDescent="0.15">
      <c r="A2840" s="91">
        <v>8904</v>
      </c>
      <c r="B2840" s="92" t="s">
        <v>6403</v>
      </c>
      <c r="C2840" s="91" t="s">
        <v>6405</v>
      </c>
      <c r="D2840" s="93" t="s">
        <v>6404</v>
      </c>
      <c r="F2840" s="92" t="s">
        <v>6403</v>
      </c>
      <c r="G2840" s="91">
        <v>8904</v>
      </c>
    </row>
    <row r="2841" spans="1:7" s="91" customFormat="1" x14ac:dyDescent="0.15">
      <c r="A2841" s="91">
        <v>8908</v>
      </c>
      <c r="B2841" s="92" t="s">
        <v>6403</v>
      </c>
      <c r="C2841" s="91" t="s">
        <v>6406</v>
      </c>
      <c r="D2841" s="93" t="s">
        <v>6404</v>
      </c>
      <c r="F2841" s="92" t="s">
        <v>6403</v>
      </c>
      <c r="G2841" s="91">
        <v>8908</v>
      </c>
    </row>
    <row r="2842" spans="1:7" s="91" customFormat="1" x14ac:dyDescent="0.15">
      <c r="A2842" s="91">
        <v>8911</v>
      </c>
      <c r="B2842" s="92" t="s">
        <v>6407</v>
      </c>
      <c r="D2842" s="93" t="s">
        <v>6408</v>
      </c>
      <c r="F2842" s="92" t="s">
        <v>6407</v>
      </c>
      <c r="G2842" s="91">
        <v>8911</v>
      </c>
    </row>
    <row r="2843" spans="1:7" s="91" customFormat="1" x14ac:dyDescent="0.15">
      <c r="A2843" s="91">
        <v>8911</v>
      </c>
      <c r="B2843" s="92" t="s">
        <v>6409</v>
      </c>
      <c r="D2843" s="93" t="s">
        <v>6410</v>
      </c>
      <c r="F2843" s="92" t="s">
        <v>6409</v>
      </c>
      <c r="G2843" s="91">
        <v>8911</v>
      </c>
    </row>
    <row r="2844" spans="1:7" s="91" customFormat="1" x14ac:dyDescent="0.15">
      <c r="A2844" s="91">
        <v>8912</v>
      </c>
      <c r="B2844" s="92" t="s">
        <v>6411</v>
      </c>
      <c r="D2844" s="93" t="s">
        <v>6412</v>
      </c>
      <c r="F2844" s="92" t="s">
        <v>6411</v>
      </c>
      <c r="G2844" s="91">
        <v>8912</v>
      </c>
    </row>
    <row r="2845" spans="1:7" s="91" customFormat="1" x14ac:dyDescent="0.15">
      <c r="A2845" s="91">
        <v>8912</v>
      </c>
      <c r="B2845" s="92" t="s">
        <v>6413</v>
      </c>
      <c r="D2845" s="93" t="s">
        <v>6414</v>
      </c>
      <c r="F2845" s="92" t="s">
        <v>6413</v>
      </c>
      <c r="G2845" s="91">
        <v>8912</v>
      </c>
    </row>
    <row r="2846" spans="1:7" s="91" customFormat="1" x14ac:dyDescent="0.15">
      <c r="A2846" s="91">
        <v>8913</v>
      </c>
      <c r="B2846" s="92" t="s">
        <v>6415</v>
      </c>
      <c r="D2846" s="93" t="s">
        <v>6416</v>
      </c>
      <c r="F2846" s="92" t="s">
        <v>6415</v>
      </c>
      <c r="G2846" s="91">
        <v>8913</v>
      </c>
    </row>
    <row r="2847" spans="1:7" s="91" customFormat="1" x14ac:dyDescent="0.15">
      <c r="A2847" s="91">
        <v>8913</v>
      </c>
      <c r="B2847" s="92" t="s">
        <v>6417</v>
      </c>
      <c r="D2847" s="93" t="s">
        <v>6418</v>
      </c>
      <c r="F2847" s="92" t="s">
        <v>6417</v>
      </c>
      <c r="G2847" s="91">
        <v>8913</v>
      </c>
    </row>
    <row r="2848" spans="1:7" s="91" customFormat="1" x14ac:dyDescent="0.15">
      <c r="A2848" s="91">
        <v>8913</v>
      </c>
      <c r="B2848" s="92" t="s">
        <v>6419</v>
      </c>
      <c r="D2848" s="93" t="s">
        <v>6420</v>
      </c>
      <c r="F2848" s="92" t="s">
        <v>6419</v>
      </c>
      <c r="G2848" s="91">
        <v>8913</v>
      </c>
    </row>
    <row r="2849" spans="1:7" s="91" customFormat="1" x14ac:dyDescent="0.15">
      <c r="A2849" s="91">
        <v>8914</v>
      </c>
      <c r="B2849" s="92" t="s">
        <v>6421</v>
      </c>
      <c r="D2849" s="93" t="s">
        <v>6422</v>
      </c>
      <c r="F2849" s="92" t="s">
        <v>6421</v>
      </c>
      <c r="G2849" s="91">
        <v>8914</v>
      </c>
    </row>
    <row r="2850" spans="1:7" s="91" customFormat="1" x14ac:dyDescent="0.15">
      <c r="A2850" s="91">
        <v>8915</v>
      </c>
      <c r="B2850" s="92" t="s">
        <v>6423</v>
      </c>
      <c r="D2850" s="93" t="s">
        <v>6424</v>
      </c>
      <c r="F2850" s="92" t="s">
        <v>6423</v>
      </c>
      <c r="G2850" s="91">
        <v>8915</v>
      </c>
    </row>
    <row r="2851" spans="1:7" s="91" customFormat="1" x14ac:dyDescent="0.15">
      <c r="A2851" s="91">
        <v>8917</v>
      </c>
      <c r="B2851" s="92" t="s">
        <v>6425</v>
      </c>
      <c r="D2851" s="93" t="s">
        <v>6426</v>
      </c>
      <c r="F2851" s="92" t="s">
        <v>6425</v>
      </c>
      <c r="G2851" s="91">
        <v>8917</v>
      </c>
    </row>
    <row r="2852" spans="1:7" s="91" customFormat="1" x14ac:dyDescent="0.15">
      <c r="A2852" s="91">
        <v>8918</v>
      </c>
      <c r="B2852" s="92" t="s">
        <v>6427</v>
      </c>
      <c r="D2852" s="93" t="s">
        <v>6428</v>
      </c>
      <c r="F2852" s="92" t="s">
        <v>6427</v>
      </c>
      <c r="G2852" s="91">
        <v>8918</v>
      </c>
    </row>
    <row r="2853" spans="1:7" s="91" customFormat="1" x14ac:dyDescent="0.15">
      <c r="A2853" s="91">
        <v>8918</v>
      </c>
      <c r="B2853" s="92" t="s">
        <v>6429</v>
      </c>
      <c r="D2853" s="93" t="s">
        <v>6430</v>
      </c>
      <c r="F2853" s="92" t="s">
        <v>6429</v>
      </c>
      <c r="G2853" s="91">
        <v>8918</v>
      </c>
    </row>
    <row r="2854" spans="1:7" s="91" customFormat="1" x14ac:dyDescent="0.15">
      <c r="A2854" s="91">
        <v>8919</v>
      </c>
      <c r="B2854" s="92" t="s">
        <v>6431</v>
      </c>
      <c r="D2854" s="93" t="s">
        <v>6432</v>
      </c>
      <c r="F2854" s="92" t="s">
        <v>6431</v>
      </c>
      <c r="G2854" s="91">
        <v>8919</v>
      </c>
    </row>
    <row r="2855" spans="1:7" s="91" customFormat="1" x14ac:dyDescent="0.15">
      <c r="A2855" s="91">
        <v>8921</v>
      </c>
      <c r="B2855" s="92" t="s">
        <v>6433</v>
      </c>
      <c r="D2855" s="93" t="s">
        <v>6434</v>
      </c>
      <c r="F2855" s="92" t="s">
        <v>6433</v>
      </c>
      <c r="G2855" s="91">
        <v>8921</v>
      </c>
    </row>
    <row r="2856" spans="1:7" s="91" customFormat="1" x14ac:dyDescent="0.15">
      <c r="A2856" s="91">
        <v>8921</v>
      </c>
      <c r="B2856" s="92" t="s">
        <v>6435</v>
      </c>
      <c r="D2856" s="93" t="s">
        <v>6436</v>
      </c>
      <c r="F2856" s="92" t="s">
        <v>6435</v>
      </c>
      <c r="G2856" s="91">
        <v>8921</v>
      </c>
    </row>
    <row r="2857" spans="1:7" s="91" customFormat="1" x14ac:dyDescent="0.15">
      <c r="A2857" s="91">
        <v>8921</v>
      </c>
      <c r="B2857" s="92" t="s">
        <v>6437</v>
      </c>
      <c r="D2857" s="93" t="s">
        <v>6438</v>
      </c>
      <c r="F2857" s="92" t="s">
        <v>6437</v>
      </c>
      <c r="G2857" s="91">
        <v>8921</v>
      </c>
    </row>
    <row r="2858" spans="1:7" s="91" customFormat="1" x14ac:dyDescent="0.15">
      <c r="A2858" s="91">
        <v>8921</v>
      </c>
      <c r="B2858" s="92" t="s">
        <v>6439</v>
      </c>
      <c r="D2858" s="93" t="s">
        <v>6440</v>
      </c>
      <c r="F2858" s="92" t="s">
        <v>6439</v>
      </c>
      <c r="G2858" s="91">
        <v>8921</v>
      </c>
    </row>
    <row r="2859" spans="1:7" s="91" customFormat="1" x14ac:dyDescent="0.15">
      <c r="A2859" s="91">
        <v>8923</v>
      </c>
      <c r="B2859" s="92" t="s">
        <v>6441</v>
      </c>
      <c r="D2859" s="93" t="s">
        <v>6442</v>
      </c>
      <c r="F2859" s="92" t="s">
        <v>6441</v>
      </c>
      <c r="G2859" s="91">
        <v>8923</v>
      </c>
    </row>
    <row r="2860" spans="1:7" s="91" customFormat="1" x14ac:dyDescent="0.15">
      <c r="A2860" s="91">
        <v>8924</v>
      </c>
      <c r="B2860" s="92" t="s">
        <v>6443</v>
      </c>
      <c r="D2860" s="93" t="s">
        <v>6444</v>
      </c>
      <c r="F2860" s="92" t="s">
        <v>6443</v>
      </c>
      <c r="G2860" s="91">
        <v>8924</v>
      </c>
    </row>
    <row r="2861" spans="1:7" s="91" customFormat="1" x14ac:dyDescent="0.15">
      <c r="A2861" s="91">
        <v>8925</v>
      </c>
      <c r="B2861" s="92" t="s">
        <v>6445</v>
      </c>
      <c r="D2861" s="93" t="s">
        <v>6446</v>
      </c>
      <c r="F2861" s="92" t="s">
        <v>6445</v>
      </c>
      <c r="G2861" s="91">
        <v>8925</v>
      </c>
    </row>
    <row r="2862" spans="1:7" s="91" customFormat="1" x14ac:dyDescent="0.15">
      <c r="A2862" s="91">
        <v>8925</v>
      </c>
      <c r="B2862" s="92" t="s">
        <v>6447</v>
      </c>
      <c r="D2862" s="93" t="s">
        <v>6448</v>
      </c>
      <c r="F2862" s="92" t="s">
        <v>6447</v>
      </c>
      <c r="G2862" s="91">
        <v>8925</v>
      </c>
    </row>
    <row r="2863" spans="1:7" s="91" customFormat="1" x14ac:dyDescent="0.15">
      <c r="A2863" s="91">
        <v>8925</v>
      </c>
      <c r="B2863" s="92" t="s">
        <v>6449</v>
      </c>
      <c r="D2863" s="93" t="s">
        <v>6450</v>
      </c>
      <c r="F2863" s="92" t="s">
        <v>6449</v>
      </c>
      <c r="G2863" s="91">
        <v>8925</v>
      </c>
    </row>
    <row r="2864" spans="1:7" s="91" customFormat="1" x14ac:dyDescent="0.15">
      <c r="A2864" s="91">
        <v>8925</v>
      </c>
      <c r="B2864" s="92" t="s">
        <v>6451</v>
      </c>
      <c r="D2864" s="93" t="s">
        <v>6452</v>
      </c>
      <c r="F2864" s="92" t="s">
        <v>6451</v>
      </c>
      <c r="G2864" s="91">
        <v>8925</v>
      </c>
    </row>
    <row r="2865" spans="1:7" s="91" customFormat="1" x14ac:dyDescent="0.15">
      <c r="A2865" s="91">
        <v>8925</v>
      </c>
      <c r="B2865" s="92" t="s">
        <v>6453</v>
      </c>
      <c r="D2865" s="93" t="s">
        <v>6454</v>
      </c>
      <c r="F2865" s="92" t="s">
        <v>6453</v>
      </c>
      <c r="G2865" s="91">
        <v>8925</v>
      </c>
    </row>
    <row r="2866" spans="1:7" s="91" customFormat="1" x14ac:dyDescent="0.15">
      <c r="A2866" s="91">
        <v>8929</v>
      </c>
      <c r="B2866" s="92" t="s">
        <v>6455</v>
      </c>
      <c r="D2866" s="93" t="s">
        <v>6456</v>
      </c>
      <c r="F2866" s="92" t="s">
        <v>6455</v>
      </c>
      <c r="G2866" s="91">
        <v>8929</v>
      </c>
    </row>
    <row r="2867" spans="1:7" s="91" customFormat="1" x14ac:dyDescent="0.15">
      <c r="A2867" s="91">
        <v>8931</v>
      </c>
      <c r="B2867" s="92" t="s">
        <v>6457</v>
      </c>
      <c r="D2867" s="93" t="s">
        <v>6458</v>
      </c>
      <c r="F2867" s="92" t="s">
        <v>6457</v>
      </c>
      <c r="G2867" s="91">
        <v>8931</v>
      </c>
    </row>
    <row r="2868" spans="1:7" s="91" customFormat="1" x14ac:dyDescent="0.15">
      <c r="A2868" s="91">
        <v>8931</v>
      </c>
      <c r="B2868" s="92" t="s">
        <v>6459</v>
      </c>
      <c r="D2868" s="93" t="s">
        <v>6460</v>
      </c>
      <c r="F2868" s="92" t="s">
        <v>6459</v>
      </c>
      <c r="G2868" s="91">
        <v>8931</v>
      </c>
    </row>
    <row r="2869" spans="1:7" s="91" customFormat="1" x14ac:dyDescent="0.15">
      <c r="A2869" s="91">
        <v>8932</v>
      </c>
      <c r="B2869" s="92" t="s">
        <v>6461</v>
      </c>
      <c r="D2869" s="93" t="s">
        <v>6462</v>
      </c>
      <c r="F2869" s="92" t="s">
        <v>6461</v>
      </c>
      <c r="G2869" s="91">
        <v>8932</v>
      </c>
    </row>
    <row r="2870" spans="1:7" s="91" customFormat="1" x14ac:dyDescent="0.15">
      <c r="A2870" s="91">
        <v>8932</v>
      </c>
      <c r="B2870" s="92" t="s">
        <v>6463</v>
      </c>
      <c r="D2870" s="93" t="s">
        <v>6464</v>
      </c>
      <c r="F2870" s="92" t="s">
        <v>6463</v>
      </c>
      <c r="G2870" s="91">
        <v>8932</v>
      </c>
    </row>
    <row r="2871" spans="1:7" s="91" customFormat="1" x14ac:dyDescent="0.15">
      <c r="A2871" s="91">
        <v>8932</v>
      </c>
      <c r="B2871" s="92" t="s">
        <v>6465</v>
      </c>
      <c r="D2871" s="93" t="s">
        <v>6466</v>
      </c>
      <c r="F2871" s="92" t="s">
        <v>6465</v>
      </c>
      <c r="G2871" s="91">
        <v>8932</v>
      </c>
    </row>
    <row r="2872" spans="1:7" s="91" customFormat="1" x14ac:dyDescent="0.15">
      <c r="A2872" s="91">
        <v>8934</v>
      </c>
      <c r="B2872" s="92" t="s">
        <v>6467</v>
      </c>
      <c r="D2872" s="93" t="s">
        <v>6468</v>
      </c>
      <c r="F2872" s="92" t="s">
        <v>6467</v>
      </c>
      <c r="G2872" s="91">
        <v>8934</v>
      </c>
    </row>
    <row r="2873" spans="1:7" s="91" customFormat="1" x14ac:dyDescent="0.15">
      <c r="A2873" s="91">
        <v>8935</v>
      </c>
      <c r="B2873" s="92" t="s">
        <v>6469</v>
      </c>
      <c r="D2873" s="93" t="s">
        <v>6470</v>
      </c>
      <c r="F2873" s="92" t="s">
        <v>6469</v>
      </c>
      <c r="G2873" s="91">
        <v>8935</v>
      </c>
    </row>
    <row r="2874" spans="1:7" s="91" customFormat="1" x14ac:dyDescent="0.15">
      <c r="A2874" s="91">
        <v>8935</v>
      </c>
      <c r="B2874" s="92" t="s">
        <v>6471</v>
      </c>
      <c r="D2874" s="93" t="s">
        <v>6472</v>
      </c>
      <c r="F2874" s="92" t="s">
        <v>6471</v>
      </c>
      <c r="G2874" s="91">
        <v>8935</v>
      </c>
    </row>
    <row r="2875" spans="1:7" s="91" customFormat="1" x14ac:dyDescent="0.15">
      <c r="A2875" s="91">
        <v>8935</v>
      </c>
      <c r="B2875" s="92" t="s">
        <v>6473</v>
      </c>
      <c r="D2875" s="93" t="s">
        <v>6474</v>
      </c>
      <c r="F2875" s="92" t="s">
        <v>6473</v>
      </c>
      <c r="G2875" s="91">
        <v>8935</v>
      </c>
    </row>
    <row r="2876" spans="1:7" s="91" customFormat="1" x14ac:dyDescent="0.15">
      <c r="A2876" s="91">
        <v>8935</v>
      </c>
      <c r="B2876" s="92" t="s">
        <v>6475</v>
      </c>
      <c r="D2876" s="93" t="s">
        <v>6476</v>
      </c>
      <c r="F2876" s="92" t="s">
        <v>6475</v>
      </c>
      <c r="G2876" s="91">
        <v>8935</v>
      </c>
    </row>
    <row r="2877" spans="1:7" s="91" customFormat="1" x14ac:dyDescent="0.15">
      <c r="A2877" s="91">
        <v>8935</v>
      </c>
      <c r="B2877" s="92" t="s">
        <v>6477</v>
      </c>
      <c r="D2877" s="93" t="s">
        <v>6478</v>
      </c>
      <c r="F2877" s="92" t="s">
        <v>6477</v>
      </c>
      <c r="G2877" s="91">
        <v>8935</v>
      </c>
    </row>
    <row r="2878" spans="1:7" s="91" customFormat="1" x14ac:dyDescent="0.15">
      <c r="A2878" s="91">
        <v>8936</v>
      </c>
      <c r="B2878" s="92" t="s">
        <v>6479</v>
      </c>
      <c r="D2878" s="93" t="s">
        <v>6480</v>
      </c>
      <c r="F2878" s="92" t="s">
        <v>6479</v>
      </c>
      <c r="G2878" s="91">
        <v>8936</v>
      </c>
    </row>
    <row r="2879" spans="1:7" s="91" customFormat="1" x14ac:dyDescent="0.15">
      <c r="A2879" s="91">
        <v>8943</v>
      </c>
      <c r="B2879" s="92" t="s">
        <v>6481</v>
      </c>
      <c r="D2879" s="93" t="s">
        <v>6482</v>
      </c>
      <c r="F2879" s="92" t="s">
        <v>6481</v>
      </c>
      <c r="G2879" s="91">
        <v>8943</v>
      </c>
    </row>
    <row r="2880" spans="1:7" s="91" customFormat="1" x14ac:dyDescent="0.15">
      <c r="A2880" s="91">
        <v>8943</v>
      </c>
      <c r="B2880" s="92" t="s">
        <v>6483</v>
      </c>
      <c r="D2880" s="93" t="s">
        <v>6484</v>
      </c>
      <c r="F2880" s="92" t="s">
        <v>6483</v>
      </c>
      <c r="G2880" s="91">
        <v>8943</v>
      </c>
    </row>
    <row r="2881" spans="1:7" s="91" customFormat="1" x14ac:dyDescent="0.15">
      <c r="A2881" s="91">
        <v>8944</v>
      </c>
      <c r="B2881" s="92" t="s">
        <v>6485</v>
      </c>
      <c r="D2881" s="93" t="s">
        <v>6486</v>
      </c>
      <c r="F2881" s="92" t="s">
        <v>6485</v>
      </c>
      <c r="G2881" s="91">
        <v>8944</v>
      </c>
    </row>
    <row r="2882" spans="1:7" s="91" customFormat="1" x14ac:dyDescent="0.15">
      <c r="A2882" s="91">
        <v>8945</v>
      </c>
      <c r="B2882" s="92" t="s">
        <v>6487</v>
      </c>
      <c r="D2882" s="93" t="s">
        <v>6488</v>
      </c>
      <c r="F2882" s="92" t="s">
        <v>6487</v>
      </c>
      <c r="G2882" s="91">
        <v>8945</v>
      </c>
    </row>
    <row r="2883" spans="1:7" s="91" customFormat="1" x14ac:dyDescent="0.15">
      <c r="A2883" s="91">
        <v>8946</v>
      </c>
      <c r="B2883" s="92" t="s">
        <v>6489</v>
      </c>
      <c r="D2883" s="93" t="s">
        <v>6490</v>
      </c>
      <c r="F2883" s="92" t="s">
        <v>6489</v>
      </c>
      <c r="G2883" s="91">
        <v>8946</v>
      </c>
    </row>
    <row r="2884" spans="1:7" s="91" customFormat="1" x14ac:dyDescent="0.15">
      <c r="A2884" s="91">
        <v>8946</v>
      </c>
      <c r="B2884" s="92" t="s">
        <v>6491</v>
      </c>
      <c r="D2884" s="93" t="s">
        <v>6492</v>
      </c>
      <c r="F2884" s="92" t="s">
        <v>6491</v>
      </c>
      <c r="G2884" s="91">
        <v>8946</v>
      </c>
    </row>
    <row r="2885" spans="1:7" s="91" customFormat="1" x14ac:dyDescent="0.15">
      <c r="A2885" s="91">
        <v>8946</v>
      </c>
      <c r="B2885" s="92" t="s">
        <v>6493</v>
      </c>
      <c r="D2885" s="93" t="s">
        <v>6494</v>
      </c>
      <c r="F2885" s="92" t="s">
        <v>6493</v>
      </c>
      <c r="G2885" s="91">
        <v>8946</v>
      </c>
    </row>
    <row r="2886" spans="1:7" s="91" customFormat="1" x14ac:dyDescent="0.15">
      <c r="A2886" s="91">
        <v>8947</v>
      </c>
      <c r="B2886" s="92" t="s">
        <v>6495</v>
      </c>
      <c r="D2886" s="93" t="s">
        <v>6496</v>
      </c>
      <c r="F2886" s="92" t="s">
        <v>6495</v>
      </c>
      <c r="G2886" s="91">
        <v>8947</v>
      </c>
    </row>
    <row r="2887" spans="1:7" s="91" customFormat="1" x14ac:dyDescent="0.15">
      <c r="A2887" s="91">
        <v>8947</v>
      </c>
      <c r="B2887" s="92" t="s">
        <v>6497</v>
      </c>
      <c r="D2887" s="93" t="s">
        <v>6498</v>
      </c>
      <c r="F2887" s="92" t="s">
        <v>6497</v>
      </c>
      <c r="G2887" s="91">
        <v>8947</v>
      </c>
    </row>
    <row r="2888" spans="1:7" s="91" customFormat="1" x14ac:dyDescent="0.15">
      <c r="A2888" s="91">
        <v>8948</v>
      </c>
      <c r="B2888" s="92" t="s">
        <v>6499</v>
      </c>
      <c r="D2888" s="93" t="s">
        <v>6500</v>
      </c>
      <c r="F2888" s="92" t="s">
        <v>6499</v>
      </c>
      <c r="G2888" s="91">
        <v>8948</v>
      </c>
    </row>
    <row r="2889" spans="1:7" s="91" customFormat="1" x14ac:dyDescent="0.15">
      <c r="A2889" s="91">
        <v>8948</v>
      </c>
      <c r="B2889" s="92" t="s">
        <v>6501</v>
      </c>
      <c r="D2889" s="93" t="s">
        <v>6502</v>
      </c>
      <c r="F2889" s="92" t="s">
        <v>6501</v>
      </c>
      <c r="G2889" s="91">
        <v>8948</v>
      </c>
    </row>
    <row r="2890" spans="1:7" s="91" customFormat="1" x14ac:dyDescent="0.15">
      <c r="A2890" s="91">
        <v>8949</v>
      </c>
      <c r="B2890" s="92" t="s">
        <v>6503</v>
      </c>
      <c r="D2890" s="93" t="s">
        <v>6504</v>
      </c>
      <c r="F2890" s="92" t="s">
        <v>6503</v>
      </c>
      <c r="G2890" s="91">
        <v>8949</v>
      </c>
    </row>
    <row r="2891" spans="1:7" s="91" customFormat="1" x14ac:dyDescent="0.15">
      <c r="A2891" s="91">
        <v>8951</v>
      </c>
      <c r="B2891" s="92" t="s">
        <v>6505</v>
      </c>
      <c r="D2891" s="93" t="s">
        <v>6506</v>
      </c>
      <c r="F2891" s="92" t="s">
        <v>6505</v>
      </c>
      <c r="G2891" s="91">
        <v>8951</v>
      </c>
    </row>
    <row r="2892" spans="1:7" s="91" customFormat="1" x14ac:dyDescent="0.15">
      <c r="A2892" s="91">
        <v>8951</v>
      </c>
      <c r="B2892" s="92" t="s">
        <v>6507</v>
      </c>
      <c r="D2892" s="93" t="s">
        <v>6508</v>
      </c>
      <c r="F2892" s="92" t="s">
        <v>6507</v>
      </c>
      <c r="G2892" s="91">
        <v>8951</v>
      </c>
    </row>
    <row r="2893" spans="1:7" s="91" customFormat="1" x14ac:dyDescent="0.15">
      <c r="A2893" s="91">
        <v>8953</v>
      </c>
      <c r="B2893" s="92" t="s">
        <v>6509</v>
      </c>
      <c r="D2893" s="93" t="s">
        <v>6510</v>
      </c>
      <c r="F2893" s="92" t="s">
        <v>6509</v>
      </c>
      <c r="G2893" s="91">
        <v>8953</v>
      </c>
    </row>
    <row r="2894" spans="1:7" s="91" customFormat="1" x14ac:dyDescent="0.15">
      <c r="A2894" s="91">
        <v>8954</v>
      </c>
      <c r="B2894" s="92" t="s">
        <v>6511</v>
      </c>
      <c r="D2894" s="93" t="s">
        <v>6512</v>
      </c>
      <c r="F2894" s="92" t="s">
        <v>6511</v>
      </c>
      <c r="G2894" s="91">
        <v>8954</v>
      </c>
    </row>
    <row r="2895" spans="1:7" s="91" customFormat="1" x14ac:dyDescent="0.15">
      <c r="A2895" s="91">
        <v>8956</v>
      </c>
      <c r="B2895" s="92" t="s">
        <v>6513</v>
      </c>
      <c r="D2895" s="93" t="s">
        <v>6514</v>
      </c>
      <c r="F2895" s="92" t="s">
        <v>6513</v>
      </c>
      <c r="G2895" s="91">
        <v>8956</v>
      </c>
    </row>
    <row r="2896" spans="1:7" s="91" customFormat="1" x14ac:dyDescent="0.15">
      <c r="A2896" s="91">
        <v>8956</v>
      </c>
      <c r="B2896" s="92" t="s">
        <v>6515</v>
      </c>
      <c r="D2896" s="93" t="s">
        <v>6516</v>
      </c>
      <c r="F2896" s="92" t="s">
        <v>6515</v>
      </c>
      <c r="G2896" s="91">
        <v>8956</v>
      </c>
    </row>
    <row r="2897" spans="1:7" s="91" customFormat="1" x14ac:dyDescent="0.15">
      <c r="A2897" s="91">
        <v>8956</v>
      </c>
      <c r="B2897" s="92" t="s">
        <v>6517</v>
      </c>
      <c r="D2897" s="93" t="s">
        <v>6518</v>
      </c>
      <c r="F2897" s="92" t="s">
        <v>6517</v>
      </c>
      <c r="G2897" s="91">
        <v>8956</v>
      </c>
    </row>
    <row r="2898" spans="1:7" s="91" customFormat="1" x14ac:dyDescent="0.15">
      <c r="A2898" s="91">
        <v>8957</v>
      </c>
      <c r="B2898" s="92" t="s">
        <v>6519</v>
      </c>
      <c r="D2898" s="93" t="s">
        <v>6520</v>
      </c>
      <c r="F2898" s="92" t="s">
        <v>6519</v>
      </c>
      <c r="G2898" s="91">
        <v>8957</v>
      </c>
    </row>
    <row r="2899" spans="1:7" s="91" customFormat="1" x14ac:dyDescent="0.15">
      <c r="A2899" s="91">
        <v>8957</v>
      </c>
      <c r="B2899" s="92" t="s">
        <v>6521</v>
      </c>
      <c r="D2899" s="93" t="s">
        <v>6522</v>
      </c>
      <c r="F2899" s="92" t="s">
        <v>6521</v>
      </c>
      <c r="G2899" s="91">
        <v>8957</v>
      </c>
    </row>
    <row r="2900" spans="1:7" s="91" customFormat="1" x14ac:dyDescent="0.15">
      <c r="A2900" s="91">
        <v>8957</v>
      </c>
      <c r="B2900" s="92" t="s">
        <v>6523</v>
      </c>
      <c r="D2900" s="93" t="s">
        <v>6524</v>
      </c>
      <c r="F2900" s="92" t="s">
        <v>6523</v>
      </c>
      <c r="G2900" s="91">
        <v>8957</v>
      </c>
    </row>
    <row r="2901" spans="1:7" s="91" customFormat="1" x14ac:dyDescent="0.15">
      <c r="A2901" s="91">
        <v>8957</v>
      </c>
      <c r="B2901" s="92" t="s">
        <v>6525</v>
      </c>
      <c r="D2901" s="93" t="s">
        <v>6526</v>
      </c>
      <c r="F2901" s="92" t="s">
        <v>6525</v>
      </c>
      <c r="G2901" s="91">
        <v>8957</v>
      </c>
    </row>
    <row r="2902" spans="1:7" s="91" customFormat="1" x14ac:dyDescent="0.15">
      <c r="A2902" s="91">
        <v>8958</v>
      </c>
      <c r="B2902" s="92" t="s">
        <v>6527</v>
      </c>
      <c r="D2902" s="93" t="s">
        <v>6528</v>
      </c>
      <c r="F2902" s="92" t="s">
        <v>6527</v>
      </c>
      <c r="G2902" s="91">
        <v>8958</v>
      </c>
    </row>
    <row r="2903" spans="1:7" s="91" customFormat="1" x14ac:dyDescent="0.15">
      <c r="A2903" s="91">
        <v>8960</v>
      </c>
      <c r="B2903" s="92" t="s">
        <v>6529</v>
      </c>
      <c r="D2903" s="93" t="s">
        <v>6530</v>
      </c>
      <c r="F2903" s="92" t="s">
        <v>6529</v>
      </c>
      <c r="G2903" s="91">
        <v>8960</v>
      </c>
    </row>
    <row r="2904" spans="1:7" s="91" customFormat="1" ht="9" customHeight="1" x14ac:dyDescent="0.15">
      <c r="A2904" s="91">
        <v>8966</v>
      </c>
      <c r="B2904" s="92" t="s">
        <v>6529</v>
      </c>
      <c r="C2904" s="91" t="s">
        <v>6531</v>
      </c>
      <c r="D2904" s="93" t="s">
        <v>6530</v>
      </c>
      <c r="F2904" s="92" t="s">
        <v>6529</v>
      </c>
      <c r="G2904" s="91">
        <v>8966</v>
      </c>
    </row>
    <row r="2905" spans="1:7" s="91" customFormat="1" x14ac:dyDescent="0.15">
      <c r="A2905" s="91">
        <v>8969</v>
      </c>
      <c r="B2905" s="92" t="s">
        <v>6532</v>
      </c>
      <c r="D2905" s="93" t="s">
        <v>6533</v>
      </c>
      <c r="F2905" s="92" t="s">
        <v>6532</v>
      </c>
      <c r="G2905" s="91">
        <v>8969</v>
      </c>
    </row>
    <row r="2906" spans="1:7" s="91" customFormat="1" x14ac:dyDescent="0.15">
      <c r="A2906" s="91">
        <v>8969</v>
      </c>
      <c r="B2906" s="92" t="s">
        <v>6534</v>
      </c>
      <c r="D2906" s="93" t="s">
        <v>6535</v>
      </c>
      <c r="F2906" s="92" t="s">
        <v>6534</v>
      </c>
      <c r="G2906" s="91">
        <v>8969</v>
      </c>
    </row>
    <row r="2907" spans="1:7" s="91" customFormat="1" x14ac:dyDescent="0.15">
      <c r="A2907" s="91">
        <v>8969</v>
      </c>
      <c r="B2907" s="92" t="s">
        <v>6536</v>
      </c>
      <c r="D2907" s="93" t="s">
        <v>6537</v>
      </c>
      <c r="F2907" s="92" t="s">
        <v>6536</v>
      </c>
      <c r="G2907" s="91">
        <v>8969</v>
      </c>
    </row>
    <row r="2908" spans="1:7" s="91" customFormat="1" x14ac:dyDescent="0.15">
      <c r="A2908" s="91">
        <v>8969</v>
      </c>
      <c r="B2908" s="92" t="s">
        <v>6538</v>
      </c>
      <c r="D2908" s="93" t="s">
        <v>6539</v>
      </c>
      <c r="F2908" s="92" t="s">
        <v>6538</v>
      </c>
      <c r="G2908" s="91">
        <v>8969</v>
      </c>
    </row>
    <row r="2909" spans="1:7" s="91" customFormat="1" x14ac:dyDescent="0.15">
      <c r="A2909" s="91">
        <v>8971</v>
      </c>
      <c r="B2909" s="92" t="s">
        <v>6540</v>
      </c>
      <c r="D2909" s="93" t="s">
        <v>6541</v>
      </c>
      <c r="F2909" s="92" t="s">
        <v>6540</v>
      </c>
      <c r="G2909" s="91">
        <v>8971</v>
      </c>
    </row>
    <row r="2910" spans="1:7" s="91" customFormat="1" x14ac:dyDescent="0.15">
      <c r="A2910" s="91">
        <v>8971</v>
      </c>
      <c r="B2910" s="92" t="s">
        <v>6542</v>
      </c>
      <c r="D2910" s="93" t="s">
        <v>6543</v>
      </c>
      <c r="F2910" s="92" t="s">
        <v>6542</v>
      </c>
      <c r="G2910" s="91">
        <v>8971</v>
      </c>
    </row>
    <row r="2911" spans="1:7" s="91" customFormat="1" x14ac:dyDescent="0.15">
      <c r="A2911" s="91">
        <v>8973</v>
      </c>
      <c r="B2911" s="92" t="s">
        <v>6544</v>
      </c>
      <c r="D2911" s="93" t="s">
        <v>6545</v>
      </c>
      <c r="F2911" s="92" t="s">
        <v>6544</v>
      </c>
      <c r="G2911" s="91">
        <v>8973</v>
      </c>
    </row>
    <row r="2912" spans="1:7" s="91" customFormat="1" x14ac:dyDescent="0.15">
      <c r="A2912" s="91">
        <v>8973</v>
      </c>
      <c r="B2912" s="92" t="s">
        <v>6546</v>
      </c>
      <c r="D2912" s="93" t="s">
        <v>6547</v>
      </c>
      <c r="F2912" s="92" t="s">
        <v>6546</v>
      </c>
      <c r="G2912" s="91">
        <v>8973</v>
      </c>
    </row>
    <row r="2913" spans="1:7" s="91" customFormat="1" x14ac:dyDescent="0.15">
      <c r="A2913" s="91">
        <v>8973</v>
      </c>
      <c r="B2913" s="92" t="s">
        <v>6548</v>
      </c>
      <c r="D2913" s="93" t="s">
        <v>6549</v>
      </c>
      <c r="F2913" s="92" t="s">
        <v>6548</v>
      </c>
      <c r="G2913" s="91">
        <v>8973</v>
      </c>
    </row>
    <row r="2914" spans="1:7" s="91" customFormat="1" x14ac:dyDescent="0.15">
      <c r="A2914" s="91">
        <v>8973</v>
      </c>
      <c r="B2914" s="92" t="s">
        <v>6550</v>
      </c>
      <c r="D2914" s="93" t="s">
        <v>6551</v>
      </c>
      <c r="F2914" s="92" t="s">
        <v>6550</v>
      </c>
      <c r="G2914" s="91">
        <v>8973</v>
      </c>
    </row>
    <row r="2915" spans="1:7" s="91" customFormat="1" x14ac:dyDescent="0.15">
      <c r="A2915" s="91">
        <v>8973</v>
      </c>
      <c r="B2915" s="92" t="s">
        <v>6552</v>
      </c>
      <c r="D2915" s="93" t="s">
        <v>6553</v>
      </c>
      <c r="F2915" s="92" t="s">
        <v>6552</v>
      </c>
      <c r="G2915" s="91">
        <v>8973</v>
      </c>
    </row>
    <row r="2916" spans="1:7" s="91" customFormat="1" x14ac:dyDescent="0.15">
      <c r="A2916" s="91">
        <v>8973</v>
      </c>
      <c r="B2916" s="92" t="s">
        <v>6554</v>
      </c>
      <c r="D2916" s="93" t="s">
        <v>6555</v>
      </c>
      <c r="F2916" s="92" t="s">
        <v>6554</v>
      </c>
      <c r="G2916" s="91">
        <v>8973</v>
      </c>
    </row>
    <row r="2917" spans="1:7" s="91" customFormat="1" x14ac:dyDescent="0.15">
      <c r="A2917" s="91">
        <v>8973</v>
      </c>
      <c r="B2917" s="92" t="s">
        <v>6556</v>
      </c>
      <c r="D2917" s="93" t="s">
        <v>6557</v>
      </c>
      <c r="F2917" s="92" t="s">
        <v>6556</v>
      </c>
      <c r="G2917" s="91">
        <v>8973</v>
      </c>
    </row>
    <row r="2918" spans="1:7" s="91" customFormat="1" x14ac:dyDescent="0.15">
      <c r="A2918" s="91">
        <v>8975</v>
      </c>
      <c r="B2918" s="92" t="s">
        <v>6558</v>
      </c>
      <c r="D2918" s="93" t="s">
        <v>6559</v>
      </c>
      <c r="F2918" s="92" t="s">
        <v>6558</v>
      </c>
      <c r="G2918" s="91">
        <v>8975</v>
      </c>
    </row>
    <row r="2919" spans="1:7" s="91" customFormat="1" x14ac:dyDescent="0.15">
      <c r="A2919" s="91">
        <v>8976</v>
      </c>
      <c r="B2919" s="92" t="s">
        <v>6560</v>
      </c>
      <c r="D2919" s="93" t="s">
        <v>6561</v>
      </c>
      <c r="F2919" s="92" t="s">
        <v>6560</v>
      </c>
      <c r="G2919" s="91">
        <v>8976</v>
      </c>
    </row>
    <row r="2920" spans="1:7" s="91" customFormat="1" x14ac:dyDescent="0.15">
      <c r="A2920" s="91">
        <v>8976</v>
      </c>
      <c r="B2920" s="92" t="s">
        <v>6562</v>
      </c>
      <c r="D2920" s="93" t="s">
        <v>6563</v>
      </c>
      <c r="F2920" s="92" t="s">
        <v>6562</v>
      </c>
      <c r="G2920" s="91">
        <v>8976</v>
      </c>
    </row>
    <row r="2921" spans="1:7" s="91" customFormat="1" x14ac:dyDescent="0.15">
      <c r="A2921" s="91">
        <v>8977</v>
      </c>
      <c r="B2921" s="92" t="s">
        <v>6564</v>
      </c>
      <c r="D2921" s="93" t="s">
        <v>6565</v>
      </c>
      <c r="F2921" s="92" t="s">
        <v>6564</v>
      </c>
      <c r="G2921" s="91">
        <v>8977</v>
      </c>
    </row>
    <row r="2922" spans="1:7" s="91" customFormat="1" x14ac:dyDescent="0.15">
      <c r="A2922" s="91">
        <v>8977</v>
      </c>
      <c r="B2922" s="92" t="s">
        <v>6566</v>
      </c>
      <c r="D2922" s="93" t="s">
        <v>6567</v>
      </c>
      <c r="F2922" s="92" t="s">
        <v>6566</v>
      </c>
      <c r="G2922" s="91">
        <v>8977</v>
      </c>
    </row>
    <row r="2923" spans="1:7" s="91" customFormat="1" x14ac:dyDescent="0.15">
      <c r="A2923" s="91">
        <v>8977</v>
      </c>
      <c r="B2923" s="92" t="s">
        <v>6568</v>
      </c>
      <c r="D2923" s="93" t="s">
        <v>6569</v>
      </c>
      <c r="F2923" s="92" t="s">
        <v>6568</v>
      </c>
      <c r="G2923" s="91">
        <v>8977</v>
      </c>
    </row>
    <row r="2924" spans="1:7" s="91" customFormat="1" x14ac:dyDescent="0.15">
      <c r="A2924" s="91">
        <v>8978</v>
      </c>
      <c r="B2924" s="92" t="s">
        <v>6570</v>
      </c>
      <c r="D2924" s="93" t="s">
        <v>6571</v>
      </c>
      <c r="F2924" s="92" t="s">
        <v>6570</v>
      </c>
      <c r="G2924" s="91">
        <v>8978</v>
      </c>
    </row>
    <row r="2925" spans="1:7" s="91" customFormat="1" x14ac:dyDescent="0.15">
      <c r="A2925" s="91">
        <v>8978</v>
      </c>
      <c r="B2925" s="92" t="s">
        <v>6572</v>
      </c>
      <c r="D2925" s="93" t="s">
        <v>6573</v>
      </c>
      <c r="F2925" s="92" t="s">
        <v>6572</v>
      </c>
      <c r="G2925" s="91">
        <v>8978</v>
      </c>
    </row>
    <row r="2926" spans="1:7" s="91" customFormat="1" x14ac:dyDescent="0.15">
      <c r="A2926" s="91">
        <v>8978</v>
      </c>
      <c r="B2926" s="92" t="s">
        <v>6574</v>
      </c>
      <c r="D2926" s="93" t="s">
        <v>6575</v>
      </c>
      <c r="F2926" s="92" t="s">
        <v>6574</v>
      </c>
      <c r="G2926" s="91">
        <v>8978</v>
      </c>
    </row>
    <row r="2927" spans="1:7" s="91" customFormat="1" x14ac:dyDescent="0.15">
      <c r="A2927" s="91">
        <v>8978</v>
      </c>
      <c r="B2927" s="92" t="s">
        <v>6576</v>
      </c>
      <c r="D2927" s="93" t="s">
        <v>6577</v>
      </c>
      <c r="F2927" s="92" t="s">
        <v>6576</v>
      </c>
      <c r="G2927" s="91">
        <v>8978</v>
      </c>
    </row>
    <row r="2928" spans="1:7" s="91" customFormat="1" x14ac:dyDescent="0.15">
      <c r="A2928" s="91">
        <v>8978</v>
      </c>
      <c r="B2928" s="92" t="s">
        <v>6578</v>
      </c>
      <c r="D2928" s="93" t="s">
        <v>6579</v>
      </c>
      <c r="F2928" s="92" t="s">
        <v>6578</v>
      </c>
      <c r="G2928" s="91">
        <v>8978</v>
      </c>
    </row>
    <row r="2929" spans="1:7" s="91" customFormat="1" x14ac:dyDescent="0.15">
      <c r="A2929" s="91">
        <v>8981</v>
      </c>
      <c r="B2929" s="92" t="s">
        <v>6580</v>
      </c>
      <c r="D2929" s="93" t="s">
        <v>6581</v>
      </c>
      <c r="F2929" s="92" t="s">
        <v>6580</v>
      </c>
      <c r="G2929" s="91">
        <v>8981</v>
      </c>
    </row>
    <row r="2930" spans="1:7" s="91" customFormat="1" x14ac:dyDescent="0.15">
      <c r="A2930" s="91">
        <v>8981</v>
      </c>
      <c r="B2930" s="92" t="s">
        <v>6582</v>
      </c>
      <c r="D2930" s="93" t="s">
        <v>6583</v>
      </c>
      <c r="F2930" s="92" t="s">
        <v>6582</v>
      </c>
      <c r="G2930" s="91">
        <v>8981</v>
      </c>
    </row>
    <row r="2931" spans="1:7" s="91" customFormat="1" x14ac:dyDescent="0.15">
      <c r="A2931" s="91">
        <v>8983</v>
      </c>
      <c r="B2931" s="92" t="s">
        <v>6584</v>
      </c>
      <c r="D2931" s="93" t="s">
        <v>6585</v>
      </c>
      <c r="F2931" s="92" t="s">
        <v>6584</v>
      </c>
      <c r="G2931" s="91">
        <v>8983</v>
      </c>
    </row>
    <row r="2932" spans="1:7" s="91" customFormat="1" x14ac:dyDescent="0.15">
      <c r="A2932" s="91">
        <v>8983</v>
      </c>
      <c r="B2932" s="92" t="s">
        <v>6586</v>
      </c>
      <c r="D2932" s="93" t="s">
        <v>6587</v>
      </c>
      <c r="F2932" s="92" t="s">
        <v>6586</v>
      </c>
      <c r="G2932" s="91">
        <v>8983</v>
      </c>
    </row>
    <row r="2933" spans="1:7" s="91" customFormat="1" x14ac:dyDescent="0.15">
      <c r="A2933" s="91">
        <v>8983</v>
      </c>
      <c r="B2933" s="92" t="s">
        <v>6588</v>
      </c>
      <c r="D2933" s="93" t="s">
        <v>6589</v>
      </c>
      <c r="F2933" s="92" t="s">
        <v>6588</v>
      </c>
      <c r="G2933" s="91">
        <v>8983</v>
      </c>
    </row>
    <row r="2934" spans="1:7" s="91" customFormat="1" x14ac:dyDescent="0.15">
      <c r="A2934" s="91">
        <v>8984</v>
      </c>
      <c r="B2934" s="92" t="s">
        <v>6590</v>
      </c>
      <c r="D2934" s="93" t="s">
        <v>6591</v>
      </c>
      <c r="F2934" s="92" t="s">
        <v>6590</v>
      </c>
      <c r="G2934" s="91">
        <v>8984</v>
      </c>
    </row>
    <row r="2935" spans="1:7" s="91" customFormat="1" x14ac:dyDescent="0.15">
      <c r="A2935" s="91">
        <v>8984</v>
      </c>
      <c r="B2935" s="92" t="s">
        <v>6592</v>
      </c>
      <c r="D2935" s="93" t="s">
        <v>6593</v>
      </c>
      <c r="F2935" s="92" t="s">
        <v>6592</v>
      </c>
      <c r="G2935" s="91">
        <v>8984</v>
      </c>
    </row>
    <row r="2936" spans="1:7" s="91" customFormat="1" x14ac:dyDescent="0.15">
      <c r="A2936" s="91">
        <v>8984</v>
      </c>
      <c r="B2936" s="92" t="s">
        <v>6594</v>
      </c>
      <c r="D2936" s="93" t="s">
        <v>6595</v>
      </c>
      <c r="F2936" s="92" t="s">
        <v>6594</v>
      </c>
      <c r="G2936" s="91">
        <v>8984</v>
      </c>
    </row>
    <row r="2937" spans="1:7" s="91" customFormat="1" x14ac:dyDescent="0.15">
      <c r="A2937" s="91">
        <v>8985</v>
      </c>
      <c r="B2937" s="92" t="s">
        <v>6596</v>
      </c>
      <c r="D2937" s="93" t="s">
        <v>6597</v>
      </c>
      <c r="F2937" s="92" t="s">
        <v>6596</v>
      </c>
      <c r="G2937" s="91">
        <v>8985</v>
      </c>
    </row>
    <row r="2938" spans="1:7" s="91" customFormat="1" x14ac:dyDescent="0.15">
      <c r="A2938" s="91">
        <v>8986</v>
      </c>
      <c r="B2938" s="92" t="s">
        <v>6598</v>
      </c>
      <c r="D2938" s="93" t="s">
        <v>6599</v>
      </c>
      <c r="F2938" s="92" t="s">
        <v>6598</v>
      </c>
      <c r="G2938" s="91">
        <v>8986</v>
      </c>
    </row>
    <row r="2939" spans="1:7" s="91" customFormat="1" x14ac:dyDescent="0.15">
      <c r="A2939" s="91">
        <v>8986</v>
      </c>
      <c r="B2939" s="92" t="s">
        <v>6600</v>
      </c>
      <c r="D2939" s="93" t="s">
        <v>6601</v>
      </c>
      <c r="F2939" s="92" t="s">
        <v>6600</v>
      </c>
      <c r="G2939" s="91">
        <v>8986</v>
      </c>
    </row>
    <row r="2940" spans="1:7" s="91" customFormat="1" x14ac:dyDescent="0.15">
      <c r="A2940" s="91">
        <v>8986</v>
      </c>
      <c r="B2940" s="92" t="s">
        <v>6602</v>
      </c>
      <c r="D2940" s="93" t="s">
        <v>6603</v>
      </c>
      <c r="F2940" s="92" t="s">
        <v>6602</v>
      </c>
      <c r="G2940" s="91">
        <v>8986</v>
      </c>
    </row>
    <row r="2941" spans="1:7" s="91" customFormat="1" x14ac:dyDescent="0.15">
      <c r="A2941" s="91">
        <v>8988</v>
      </c>
      <c r="B2941" s="92" t="s">
        <v>6604</v>
      </c>
      <c r="D2941" s="93" t="s">
        <v>6605</v>
      </c>
      <c r="F2941" s="92" t="s">
        <v>6604</v>
      </c>
      <c r="G2941" s="91">
        <v>8988</v>
      </c>
    </row>
    <row r="2942" spans="1:7" s="91" customFormat="1" x14ac:dyDescent="0.15">
      <c r="A2942" s="91">
        <v>8988</v>
      </c>
      <c r="B2942" s="92" t="s">
        <v>6606</v>
      </c>
      <c r="D2942" s="93" t="s">
        <v>6607</v>
      </c>
      <c r="F2942" s="92" t="s">
        <v>6606</v>
      </c>
      <c r="G2942" s="91">
        <v>8988</v>
      </c>
    </row>
    <row r="2943" spans="1:7" s="91" customFormat="1" x14ac:dyDescent="0.15">
      <c r="A2943" s="91">
        <v>8989</v>
      </c>
      <c r="B2943" s="92" t="s">
        <v>6608</v>
      </c>
      <c r="D2943" s="93" t="s">
        <v>6609</v>
      </c>
      <c r="F2943" s="92" t="s">
        <v>6608</v>
      </c>
      <c r="G2943" s="91">
        <v>8989</v>
      </c>
    </row>
    <row r="2944" spans="1:7" s="91" customFormat="1" x14ac:dyDescent="0.15">
      <c r="A2944" s="91">
        <v>8990</v>
      </c>
      <c r="B2944" s="92" t="s">
        <v>6610</v>
      </c>
      <c r="D2944" s="93" t="s">
        <v>6611</v>
      </c>
      <c r="F2944" s="92" t="s">
        <v>6610</v>
      </c>
      <c r="G2944" s="91">
        <v>8990</v>
      </c>
    </row>
    <row r="2945" spans="1:7" s="91" customFormat="1" x14ac:dyDescent="0.15">
      <c r="A2945" s="91">
        <v>8991</v>
      </c>
      <c r="B2945" s="92" t="s">
        <v>6612</v>
      </c>
      <c r="D2945" s="93" t="s">
        <v>6613</v>
      </c>
      <c r="F2945" s="92" t="s">
        <v>6612</v>
      </c>
      <c r="G2945" s="91">
        <v>8991</v>
      </c>
    </row>
    <row r="2946" spans="1:7" s="91" customFormat="1" x14ac:dyDescent="0.15">
      <c r="A2946" s="91">
        <v>8991</v>
      </c>
      <c r="B2946" s="92" t="s">
        <v>6614</v>
      </c>
      <c r="D2946" s="93" t="s">
        <v>6615</v>
      </c>
      <c r="F2946" s="92" t="s">
        <v>6614</v>
      </c>
      <c r="G2946" s="91">
        <v>8991</v>
      </c>
    </row>
    <row r="2947" spans="1:7" s="91" customFormat="1" x14ac:dyDescent="0.15">
      <c r="A2947" s="91">
        <v>8991</v>
      </c>
      <c r="B2947" s="92" t="s">
        <v>6616</v>
      </c>
      <c r="D2947" s="93" t="s">
        <v>6617</v>
      </c>
      <c r="F2947" s="92" t="s">
        <v>6616</v>
      </c>
      <c r="G2947" s="91">
        <v>8991</v>
      </c>
    </row>
    <row r="2948" spans="1:7" s="91" customFormat="1" x14ac:dyDescent="0.15">
      <c r="A2948" s="91">
        <v>8992</v>
      </c>
      <c r="B2948" s="92" t="s">
        <v>6618</v>
      </c>
      <c r="D2948" s="93" t="s">
        <v>6619</v>
      </c>
      <c r="F2948" s="92" t="s">
        <v>6618</v>
      </c>
      <c r="G2948" s="91">
        <v>8992</v>
      </c>
    </row>
    <row r="2949" spans="1:7" s="91" customFormat="1" x14ac:dyDescent="0.15">
      <c r="A2949" s="91">
        <v>8992</v>
      </c>
      <c r="B2949" s="92" t="s">
        <v>6620</v>
      </c>
      <c r="D2949" s="93" t="s">
        <v>6621</v>
      </c>
      <c r="F2949" s="92" t="s">
        <v>6620</v>
      </c>
      <c r="G2949" s="91">
        <v>8992</v>
      </c>
    </row>
    <row r="2950" spans="1:7" s="91" customFormat="1" x14ac:dyDescent="0.15">
      <c r="A2950" s="91">
        <v>8992</v>
      </c>
      <c r="B2950" s="92" t="s">
        <v>6622</v>
      </c>
      <c r="D2950" s="93" t="s">
        <v>6623</v>
      </c>
      <c r="F2950" s="92" t="s">
        <v>6622</v>
      </c>
      <c r="G2950" s="91">
        <v>8992</v>
      </c>
    </row>
    <row r="2951" spans="1:7" s="91" customFormat="1" x14ac:dyDescent="0.15">
      <c r="A2951" s="91">
        <v>8992</v>
      </c>
      <c r="B2951" s="92" t="s">
        <v>6624</v>
      </c>
      <c r="D2951" s="93" t="s">
        <v>6625</v>
      </c>
      <c r="F2951" s="92" t="s">
        <v>6624</v>
      </c>
      <c r="G2951" s="91">
        <v>8992</v>
      </c>
    </row>
    <row r="2952" spans="1:7" s="91" customFormat="1" x14ac:dyDescent="0.15">
      <c r="A2952" s="91">
        <v>8994</v>
      </c>
      <c r="B2952" s="92" t="s">
        <v>6626</v>
      </c>
      <c r="D2952" s="93" t="s">
        <v>6627</v>
      </c>
      <c r="F2952" s="92" t="s">
        <v>6626</v>
      </c>
      <c r="G2952" s="91">
        <v>8994</v>
      </c>
    </row>
    <row r="2953" spans="1:7" s="91" customFormat="1" x14ac:dyDescent="0.15">
      <c r="A2953" s="91">
        <v>8994</v>
      </c>
      <c r="B2953" s="92" t="s">
        <v>6628</v>
      </c>
      <c r="D2953" s="93" t="s">
        <v>6629</v>
      </c>
      <c r="F2953" s="92" t="s">
        <v>6628</v>
      </c>
      <c r="G2953" s="91">
        <v>8994</v>
      </c>
    </row>
    <row r="2954" spans="1:7" s="91" customFormat="1" x14ac:dyDescent="0.15">
      <c r="A2954" s="91">
        <v>8995</v>
      </c>
      <c r="B2954" s="92" t="s">
        <v>6630</v>
      </c>
      <c r="D2954" s="93" t="s">
        <v>6631</v>
      </c>
      <c r="F2954" s="92" t="s">
        <v>6630</v>
      </c>
      <c r="G2954" s="91">
        <v>8995</v>
      </c>
    </row>
    <row r="2955" spans="1:7" s="91" customFormat="1" x14ac:dyDescent="0.15">
      <c r="A2955" s="91">
        <v>8995</v>
      </c>
      <c r="B2955" s="92" t="s">
        <v>6632</v>
      </c>
      <c r="D2955" s="93" t="s">
        <v>6633</v>
      </c>
      <c r="F2955" s="92" t="s">
        <v>6632</v>
      </c>
      <c r="G2955" s="91">
        <v>8995</v>
      </c>
    </row>
    <row r="2956" spans="1:7" s="91" customFormat="1" x14ac:dyDescent="0.15">
      <c r="A2956" s="91">
        <v>8996</v>
      </c>
      <c r="B2956" s="92" t="s">
        <v>6634</v>
      </c>
      <c r="D2956" s="93" t="s">
        <v>6635</v>
      </c>
      <c r="F2956" s="92" t="s">
        <v>6634</v>
      </c>
      <c r="G2956" s="91">
        <v>8996</v>
      </c>
    </row>
    <row r="2957" spans="1:7" s="91" customFormat="1" x14ac:dyDescent="0.15">
      <c r="A2957" s="91">
        <v>8997</v>
      </c>
      <c r="B2957" s="92" t="s">
        <v>6636</v>
      </c>
      <c r="D2957" s="93" t="s">
        <v>6637</v>
      </c>
      <c r="F2957" s="92" t="s">
        <v>6636</v>
      </c>
      <c r="G2957" s="91">
        <v>8997</v>
      </c>
    </row>
    <row r="2958" spans="1:7" s="91" customFormat="1" x14ac:dyDescent="0.15">
      <c r="A2958" s="91">
        <v>8998</v>
      </c>
      <c r="B2958" s="92" t="s">
        <v>6638</v>
      </c>
      <c r="D2958" s="93" t="s">
        <v>6639</v>
      </c>
      <c r="F2958" s="92" t="s">
        <v>6638</v>
      </c>
      <c r="G2958" s="91">
        <v>8998</v>
      </c>
    </row>
    <row r="2959" spans="1:7" s="91" customFormat="1" x14ac:dyDescent="0.15">
      <c r="A2959" s="91">
        <v>8998</v>
      </c>
      <c r="B2959" s="92" t="s">
        <v>6640</v>
      </c>
      <c r="D2959" s="93" t="s">
        <v>6641</v>
      </c>
      <c r="F2959" s="92" t="s">
        <v>6640</v>
      </c>
      <c r="G2959" s="91">
        <v>8998</v>
      </c>
    </row>
    <row r="2960" spans="1:7" s="91" customFormat="1" x14ac:dyDescent="0.15">
      <c r="A2960" s="91">
        <v>8999</v>
      </c>
      <c r="B2960" s="92" t="s">
        <v>6642</v>
      </c>
      <c r="D2960" s="93" t="s">
        <v>6643</v>
      </c>
      <c r="F2960" s="92" t="s">
        <v>6642</v>
      </c>
      <c r="G2960" s="91">
        <v>8999</v>
      </c>
    </row>
    <row r="2961" spans="1:7" s="91" customFormat="1" x14ac:dyDescent="0.15">
      <c r="A2961" s="91">
        <v>8999</v>
      </c>
      <c r="B2961" s="92" t="s">
        <v>6644</v>
      </c>
      <c r="D2961" s="93" t="s">
        <v>6645</v>
      </c>
      <c r="F2961" s="92" t="s">
        <v>6644</v>
      </c>
      <c r="G2961" s="91">
        <v>8999</v>
      </c>
    </row>
    <row r="2962" spans="1:7" s="91" customFormat="1" x14ac:dyDescent="0.15">
      <c r="A2962" s="91">
        <v>9000</v>
      </c>
      <c r="B2962" s="92" t="s">
        <v>6646</v>
      </c>
      <c r="D2962" s="93" t="s">
        <v>6647</v>
      </c>
      <c r="F2962" s="92" t="s">
        <v>6646</v>
      </c>
      <c r="G2962" s="91">
        <v>9000</v>
      </c>
    </row>
    <row r="2963" spans="1:7" s="91" customFormat="1" x14ac:dyDescent="0.15">
      <c r="A2963" s="91">
        <v>9010</v>
      </c>
      <c r="B2963" s="92" t="s">
        <v>6646</v>
      </c>
      <c r="C2963" s="91" t="s">
        <v>6648</v>
      </c>
      <c r="D2963" s="93" t="s">
        <v>6647</v>
      </c>
      <c r="F2963" s="92" t="s">
        <v>6646</v>
      </c>
      <c r="G2963" s="91">
        <v>9010</v>
      </c>
    </row>
    <row r="2964" spans="1:7" s="91" customFormat="1" x14ac:dyDescent="0.15">
      <c r="A2964" s="91">
        <v>9011</v>
      </c>
      <c r="B2964" s="92" t="s">
        <v>6646</v>
      </c>
      <c r="C2964" s="91" t="s">
        <v>6649</v>
      </c>
      <c r="D2964" s="93" t="s">
        <v>6647</v>
      </c>
      <c r="F2964" s="92" t="s">
        <v>6646</v>
      </c>
      <c r="G2964" s="91">
        <v>9011</v>
      </c>
    </row>
    <row r="2965" spans="1:7" s="91" customFormat="1" x14ac:dyDescent="0.15">
      <c r="A2965" s="91">
        <v>9012</v>
      </c>
      <c r="B2965" s="92" t="s">
        <v>6646</v>
      </c>
      <c r="C2965" s="91" t="s">
        <v>6650</v>
      </c>
      <c r="D2965" s="93" t="s">
        <v>6647</v>
      </c>
      <c r="F2965" s="92" t="s">
        <v>6646</v>
      </c>
      <c r="G2965" s="91">
        <v>9012</v>
      </c>
    </row>
    <row r="2966" spans="1:7" s="91" customFormat="1" x14ac:dyDescent="0.15">
      <c r="A2966" s="91">
        <v>9019</v>
      </c>
      <c r="B2966" s="92" t="s">
        <v>6646</v>
      </c>
      <c r="C2966" s="91" t="s">
        <v>6651</v>
      </c>
      <c r="D2966" s="93" t="s">
        <v>6647</v>
      </c>
      <c r="F2966" s="92" t="s">
        <v>6646</v>
      </c>
      <c r="G2966" s="91">
        <v>9019</v>
      </c>
    </row>
    <row r="2967" spans="1:7" s="91" customFormat="1" x14ac:dyDescent="0.15">
      <c r="A2967" s="91">
        <v>9023</v>
      </c>
      <c r="B2967" s="92" t="s">
        <v>6646</v>
      </c>
      <c r="D2967" s="93" t="s">
        <v>6647</v>
      </c>
      <c r="F2967" s="92" t="s">
        <v>6646</v>
      </c>
      <c r="G2967" s="91">
        <v>9023</v>
      </c>
    </row>
    <row r="2968" spans="1:7" s="91" customFormat="1" x14ac:dyDescent="0.15">
      <c r="A2968" s="91">
        <v>9028</v>
      </c>
      <c r="B2968" s="92" t="s">
        <v>6646</v>
      </c>
      <c r="D2968" s="93" t="s">
        <v>6647</v>
      </c>
      <c r="F2968" s="92" t="s">
        <v>6646</v>
      </c>
      <c r="G2968" s="91">
        <v>9028</v>
      </c>
    </row>
    <row r="2969" spans="1:7" s="91" customFormat="1" x14ac:dyDescent="0.15">
      <c r="A2969" s="91">
        <v>9061</v>
      </c>
      <c r="B2969" s="92" t="s">
        <v>6652</v>
      </c>
      <c r="D2969" s="93" t="s">
        <v>6653</v>
      </c>
      <c r="F2969" s="92" t="s">
        <v>6652</v>
      </c>
      <c r="G2969" s="91">
        <v>9061</v>
      </c>
    </row>
    <row r="2970" spans="1:7" s="91" customFormat="1" x14ac:dyDescent="0.15">
      <c r="A2970" s="91">
        <v>9062</v>
      </c>
      <c r="B2970" s="92" t="s">
        <v>6654</v>
      </c>
      <c r="D2970" s="93" t="s">
        <v>6655</v>
      </c>
      <c r="F2970" s="92" t="s">
        <v>6654</v>
      </c>
      <c r="G2970" s="91">
        <v>9062</v>
      </c>
    </row>
    <row r="2971" spans="1:7" s="91" customFormat="1" x14ac:dyDescent="0.15">
      <c r="A2971" s="91">
        <v>9062</v>
      </c>
      <c r="B2971" s="92" t="s">
        <v>6656</v>
      </c>
      <c r="D2971" s="93" t="s">
        <v>6657</v>
      </c>
      <c r="F2971" s="92" t="s">
        <v>6656</v>
      </c>
      <c r="G2971" s="91">
        <v>9062</v>
      </c>
    </row>
    <row r="2972" spans="1:7" s="91" customFormat="1" x14ac:dyDescent="0.15">
      <c r="A2972" s="91">
        <v>9063</v>
      </c>
      <c r="B2972" s="92" t="s">
        <v>6658</v>
      </c>
      <c r="D2972" s="93" t="s">
        <v>6659</v>
      </c>
      <c r="F2972" s="92" t="s">
        <v>6658</v>
      </c>
      <c r="G2972" s="91">
        <v>9063</v>
      </c>
    </row>
    <row r="2973" spans="1:7" s="91" customFormat="1" x14ac:dyDescent="0.15">
      <c r="A2973" s="91">
        <v>9071</v>
      </c>
      <c r="B2973" s="92" t="s">
        <v>6660</v>
      </c>
      <c r="D2973" s="93" t="s">
        <v>6661</v>
      </c>
      <c r="F2973" s="92" t="s">
        <v>6660</v>
      </c>
      <c r="G2973" s="91">
        <v>9071</v>
      </c>
    </row>
    <row r="2974" spans="1:7" s="91" customFormat="1" x14ac:dyDescent="0.15">
      <c r="A2974" s="91">
        <v>9072</v>
      </c>
      <c r="B2974" s="92" t="s">
        <v>6662</v>
      </c>
      <c r="D2974" s="93" t="s">
        <v>6663</v>
      </c>
      <c r="F2974" s="92" t="s">
        <v>6662</v>
      </c>
      <c r="G2974" s="91">
        <v>9072</v>
      </c>
    </row>
    <row r="2975" spans="1:7" s="91" customFormat="1" x14ac:dyDescent="0.15">
      <c r="A2975" s="91">
        <v>9073</v>
      </c>
      <c r="B2975" s="92" t="s">
        <v>6664</v>
      </c>
      <c r="D2975" s="93" t="s">
        <v>6665</v>
      </c>
      <c r="F2975" s="92" t="s">
        <v>6664</v>
      </c>
      <c r="G2975" s="91">
        <v>9073</v>
      </c>
    </row>
    <row r="2976" spans="1:7" s="91" customFormat="1" x14ac:dyDescent="0.15">
      <c r="A2976" s="91">
        <v>9074</v>
      </c>
      <c r="B2976" s="92" t="s">
        <v>6666</v>
      </c>
      <c r="D2976" s="93" t="s">
        <v>6667</v>
      </c>
      <c r="F2976" s="92" t="s">
        <v>6666</v>
      </c>
      <c r="G2976" s="91">
        <v>9074</v>
      </c>
    </row>
    <row r="2977" spans="1:7" s="91" customFormat="1" x14ac:dyDescent="0.15">
      <c r="A2977" s="91">
        <v>9081</v>
      </c>
      <c r="B2977" s="92" t="s">
        <v>6668</v>
      </c>
      <c r="D2977" s="93" t="s">
        <v>6669</v>
      </c>
      <c r="F2977" s="92" t="s">
        <v>6668</v>
      </c>
      <c r="G2977" s="91">
        <v>9081</v>
      </c>
    </row>
    <row r="2978" spans="1:7" s="91" customFormat="1" x14ac:dyDescent="0.15">
      <c r="A2978" s="91">
        <v>9082</v>
      </c>
      <c r="B2978" s="92" t="s">
        <v>6670</v>
      </c>
      <c r="D2978" s="93" t="s">
        <v>6671</v>
      </c>
      <c r="F2978" s="92" t="s">
        <v>6670</v>
      </c>
      <c r="G2978" s="91">
        <v>9082</v>
      </c>
    </row>
    <row r="2979" spans="1:7" s="91" customFormat="1" x14ac:dyDescent="0.15">
      <c r="A2979" s="91">
        <v>9083</v>
      </c>
      <c r="B2979" s="92" t="s">
        <v>6672</v>
      </c>
      <c r="D2979" s="93" t="s">
        <v>6673</v>
      </c>
      <c r="F2979" s="92" t="s">
        <v>6672</v>
      </c>
      <c r="G2979" s="91">
        <v>9083</v>
      </c>
    </row>
    <row r="2980" spans="1:7" s="91" customFormat="1" x14ac:dyDescent="0.15">
      <c r="A2980" s="91">
        <v>9084</v>
      </c>
      <c r="B2980" s="92" t="s">
        <v>6674</v>
      </c>
      <c r="D2980" s="93" t="s">
        <v>6675</v>
      </c>
      <c r="F2980" s="92" t="s">
        <v>6674</v>
      </c>
      <c r="G2980" s="91">
        <v>9084</v>
      </c>
    </row>
    <row r="2981" spans="1:7" s="91" customFormat="1" x14ac:dyDescent="0.15">
      <c r="A2981" s="91">
        <v>9085</v>
      </c>
      <c r="B2981" s="92" t="s">
        <v>6676</v>
      </c>
      <c r="D2981" s="93" t="s">
        <v>6677</v>
      </c>
      <c r="F2981" s="92" t="s">
        <v>6676</v>
      </c>
      <c r="G2981" s="91">
        <v>9085</v>
      </c>
    </row>
    <row r="2982" spans="1:7" s="91" customFormat="1" x14ac:dyDescent="0.15">
      <c r="A2982" s="91">
        <v>9086</v>
      </c>
      <c r="B2982" s="92" t="s">
        <v>6678</v>
      </c>
      <c r="D2982" s="93" t="s">
        <v>6679</v>
      </c>
      <c r="F2982" s="92" t="s">
        <v>6678</v>
      </c>
      <c r="G2982" s="91">
        <v>9086</v>
      </c>
    </row>
    <row r="2983" spans="1:7" s="91" customFormat="1" x14ac:dyDescent="0.15">
      <c r="A2983" s="91">
        <v>9088</v>
      </c>
      <c r="B2983" s="92" t="s">
        <v>6680</v>
      </c>
      <c r="D2983" s="93" t="s">
        <v>6681</v>
      </c>
      <c r="F2983" s="92" t="s">
        <v>6680</v>
      </c>
      <c r="G2983" s="91">
        <v>9088</v>
      </c>
    </row>
    <row r="2984" spans="1:7" s="91" customFormat="1" x14ac:dyDescent="0.15">
      <c r="A2984" s="91">
        <v>9089</v>
      </c>
      <c r="B2984" s="92" t="s">
        <v>6682</v>
      </c>
      <c r="D2984" s="93" t="s">
        <v>6683</v>
      </c>
      <c r="F2984" s="92" t="s">
        <v>6682</v>
      </c>
      <c r="G2984" s="91">
        <v>9089</v>
      </c>
    </row>
    <row r="2985" spans="1:7" s="91" customFormat="1" x14ac:dyDescent="0.15">
      <c r="A2985" s="91">
        <v>9090</v>
      </c>
      <c r="B2985" s="92" t="s">
        <v>6684</v>
      </c>
      <c r="D2985" s="93" t="s">
        <v>6685</v>
      </c>
      <c r="F2985" s="92" t="s">
        <v>6684</v>
      </c>
      <c r="G2985" s="91">
        <v>9090</v>
      </c>
    </row>
    <row r="2986" spans="1:7" s="91" customFormat="1" x14ac:dyDescent="0.15">
      <c r="A2986" s="91">
        <v>9091</v>
      </c>
      <c r="B2986" s="92" t="s">
        <v>6686</v>
      </c>
      <c r="D2986" s="93" t="s">
        <v>6687</v>
      </c>
      <c r="F2986" s="92" t="s">
        <v>6686</v>
      </c>
      <c r="G2986" s="91">
        <v>9091</v>
      </c>
    </row>
    <row r="2987" spans="1:7" s="91" customFormat="1" x14ac:dyDescent="0.15">
      <c r="A2987" s="91">
        <v>9092</v>
      </c>
      <c r="B2987" s="92" t="s">
        <v>6688</v>
      </c>
      <c r="D2987" s="93" t="s">
        <v>6689</v>
      </c>
      <c r="F2987" s="92" t="s">
        <v>6688</v>
      </c>
      <c r="G2987" s="91">
        <v>9092</v>
      </c>
    </row>
    <row r="2988" spans="1:7" s="91" customFormat="1" x14ac:dyDescent="0.15">
      <c r="A2988" s="91">
        <v>9093</v>
      </c>
      <c r="B2988" s="92" t="s">
        <v>6690</v>
      </c>
      <c r="D2988" s="93" t="s">
        <v>6691</v>
      </c>
      <c r="F2988" s="92" t="s">
        <v>6690</v>
      </c>
      <c r="G2988" s="91">
        <v>9093</v>
      </c>
    </row>
    <row r="2989" spans="1:7" s="91" customFormat="1" x14ac:dyDescent="0.15">
      <c r="A2989" s="91">
        <v>9094</v>
      </c>
      <c r="B2989" s="92" t="s">
        <v>6692</v>
      </c>
      <c r="D2989" s="93" t="s">
        <v>6693</v>
      </c>
      <c r="F2989" s="92" t="s">
        <v>6692</v>
      </c>
      <c r="G2989" s="91">
        <v>9094</v>
      </c>
    </row>
    <row r="2990" spans="1:7" s="91" customFormat="1" x14ac:dyDescent="0.15">
      <c r="A2990" s="91">
        <v>9095</v>
      </c>
      <c r="B2990" s="92" t="s">
        <v>6694</v>
      </c>
      <c r="D2990" s="93" t="s">
        <v>6695</v>
      </c>
      <c r="F2990" s="92" t="s">
        <v>6694</v>
      </c>
      <c r="G2990" s="91">
        <v>9095</v>
      </c>
    </row>
    <row r="2991" spans="1:7" s="91" customFormat="1" x14ac:dyDescent="0.15">
      <c r="A2991" s="91">
        <v>9096</v>
      </c>
      <c r="B2991" s="92" t="s">
        <v>6696</v>
      </c>
      <c r="D2991" s="93" t="s">
        <v>6697</v>
      </c>
      <c r="F2991" s="92" t="s">
        <v>6696</v>
      </c>
      <c r="G2991" s="91">
        <v>9096</v>
      </c>
    </row>
    <row r="2992" spans="1:7" s="91" customFormat="1" x14ac:dyDescent="0.15">
      <c r="A2992" s="91">
        <v>9097</v>
      </c>
      <c r="B2992" s="92" t="s">
        <v>6698</v>
      </c>
      <c r="D2992" s="93" t="s">
        <v>6699</v>
      </c>
      <c r="F2992" s="92" t="s">
        <v>6698</v>
      </c>
      <c r="G2992" s="91">
        <v>9097</v>
      </c>
    </row>
    <row r="2993" spans="1:7" s="91" customFormat="1" x14ac:dyDescent="0.15">
      <c r="A2993" s="91">
        <v>9098</v>
      </c>
      <c r="B2993" s="91" t="s">
        <v>6698</v>
      </c>
      <c r="C2993" s="91" t="s">
        <v>6700</v>
      </c>
      <c r="D2993" s="93" t="s">
        <v>6699</v>
      </c>
      <c r="F2993" s="91" t="s">
        <v>6698</v>
      </c>
      <c r="G2993" s="91">
        <v>9098</v>
      </c>
    </row>
    <row r="2994" spans="1:7" s="91" customFormat="1" x14ac:dyDescent="0.15">
      <c r="A2994" s="91">
        <v>9099</v>
      </c>
      <c r="B2994" s="92" t="s">
        <v>6701</v>
      </c>
      <c r="D2994" s="93" t="s">
        <v>6702</v>
      </c>
      <c r="F2994" s="92" t="s">
        <v>6701</v>
      </c>
      <c r="G2994" s="91">
        <v>9099</v>
      </c>
    </row>
    <row r="2995" spans="1:7" s="91" customFormat="1" x14ac:dyDescent="0.15">
      <c r="A2995" s="91">
        <v>9100</v>
      </c>
      <c r="B2995" s="92" t="s">
        <v>6703</v>
      </c>
      <c r="D2995" s="93" t="s">
        <v>6704</v>
      </c>
      <c r="F2995" s="92" t="s">
        <v>6703</v>
      </c>
      <c r="G2995" s="91">
        <v>9100</v>
      </c>
    </row>
    <row r="2996" spans="1:7" s="91" customFormat="1" x14ac:dyDescent="0.15">
      <c r="A2996" s="91">
        <v>9111</v>
      </c>
      <c r="B2996" s="92" t="s">
        <v>6705</v>
      </c>
      <c r="D2996" s="93" t="s">
        <v>6706</v>
      </c>
      <c r="F2996" s="92" t="s">
        <v>6705</v>
      </c>
      <c r="G2996" s="91">
        <v>9111</v>
      </c>
    </row>
    <row r="2997" spans="1:7" s="91" customFormat="1" x14ac:dyDescent="0.15">
      <c r="A2997" s="91">
        <v>9112</v>
      </c>
      <c r="B2997" s="92" t="s">
        <v>6707</v>
      </c>
      <c r="D2997" s="93" t="s">
        <v>6708</v>
      </c>
      <c r="F2997" s="92" t="s">
        <v>6707</v>
      </c>
      <c r="G2997" s="91">
        <v>9112</v>
      </c>
    </row>
    <row r="2998" spans="1:7" s="91" customFormat="1" x14ac:dyDescent="0.15">
      <c r="A2998" s="91">
        <v>9113</v>
      </c>
      <c r="B2998" s="92" t="s">
        <v>6709</v>
      </c>
      <c r="D2998" s="93" t="s">
        <v>6710</v>
      </c>
      <c r="F2998" s="92" t="s">
        <v>6709</v>
      </c>
      <c r="G2998" s="91">
        <v>9113</v>
      </c>
    </row>
    <row r="2999" spans="1:7" s="91" customFormat="1" x14ac:dyDescent="0.15">
      <c r="A2999" s="91">
        <v>9121</v>
      </c>
      <c r="B2999" s="92" t="s">
        <v>6711</v>
      </c>
      <c r="D2999" s="93" t="s">
        <v>6712</v>
      </c>
      <c r="F2999" s="92" t="s">
        <v>6711</v>
      </c>
      <c r="G2999" s="91">
        <v>9121</v>
      </c>
    </row>
    <row r="3000" spans="1:7" s="91" customFormat="1" x14ac:dyDescent="0.15">
      <c r="A3000" s="91">
        <v>9122</v>
      </c>
      <c r="B3000" s="92" t="s">
        <v>6713</v>
      </c>
      <c r="D3000" s="93" t="s">
        <v>6714</v>
      </c>
      <c r="F3000" s="92" t="s">
        <v>6713</v>
      </c>
      <c r="G3000" s="91">
        <v>9122</v>
      </c>
    </row>
    <row r="3001" spans="1:7" s="91" customFormat="1" x14ac:dyDescent="0.15">
      <c r="A3001" s="91">
        <v>9123</v>
      </c>
      <c r="B3001" s="92" t="s">
        <v>6715</v>
      </c>
      <c r="D3001" s="93" t="s">
        <v>6716</v>
      </c>
      <c r="F3001" s="92" t="s">
        <v>6715</v>
      </c>
      <c r="G3001" s="91">
        <v>9123</v>
      </c>
    </row>
    <row r="3002" spans="1:7" s="91" customFormat="1" x14ac:dyDescent="0.15">
      <c r="A3002" s="91">
        <v>9124</v>
      </c>
      <c r="B3002" s="92" t="s">
        <v>6717</v>
      </c>
      <c r="D3002" s="93" t="s">
        <v>6718</v>
      </c>
      <c r="F3002" s="92" t="s">
        <v>6717</v>
      </c>
      <c r="G3002" s="91">
        <v>9124</v>
      </c>
    </row>
    <row r="3003" spans="1:7" s="91" customFormat="1" x14ac:dyDescent="0.15">
      <c r="A3003" s="91">
        <v>9125</v>
      </c>
      <c r="B3003" s="92" t="s">
        <v>6719</v>
      </c>
      <c r="D3003" s="93" t="s">
        <v>6720</v>
      </c>
      <c r="F3003" s="92" t="s">
        <v>6719</v>
      </c>
      <c r="G3003" s="91">
        <v>9125</v>
      </c>
    </row>
    <row r="3004" spans="1:7" s="91" customFormat="1" x14ac:dyDescent="0.15">
      <c r="A3004" s="91">
        <v>9126</v>
      </c>
      <c r="B3004" s="92" t="s">
        <v>6721</v>
      </c>
      <c r="D3004" s="93" t="s">
        <v>6722</v>
      </c>
      <c r="F3004" s="92" t="s">
        <v>6721</v>
      </c>
      <c r="G3004" s="91">
        <v>9126</v>
      </c>
    </row>
    <row r="3005" spans="1:7" s="91" customFormat="1" x14ac:dyDescent="0.15">
      <c r="A3005" s="91">
        <v>9127</v>
      </c>
      <c r="B3005" s="92" t="s">
        <v>6723</v>
      </c>
      <c r="D3005" s="93" t="s">
        <v>6724</v>
      </c>
      <c r="F3005" s="92" t="s">
        <v>6723</v>
      </c>
      <c r="G3005" s="91">
        <v>9127</v>
      </c>
    </row>
    <row r="3006" spans="1:7" s="91" customFormat="1" x14ac:dyDescent="0.15">
      <c r="A3006" s="91">
        <v>9131</v>
      </c>
      <c r="B3006" s="92" t="s">
        <v>6725</v>
      </c>
      <c r="D3006" s="93" t="s">
        <v>6726</v>
      </c>
      <c r="F3006" s="92" t="s">
        <v>6725</v>
      </c>
      <c r="G3006" s="91">
        <v>9131</v>
      </c>
    </row>
    <row r="3007" spans="1:7" s="91" customFormat="1" x14ac:dyDescent="0.15">
      <c r="A3007" s="91">
        <v>9132</v>
      </c>
      <c r="B3007" s="92" t="s">
        <v>6727</v>
      </c>
      <c r="D3007" s="93" t="s">
        <v>6728</v>
      </c>
      <c r="F3007" s="92" t="s">
        <v>6727</v>
      </c>
      <c r="G3007" s="91">
        <v>9132</v>
      </c>
    </row>
    <row r="3008" spans="1:7" s="91" customFormat="1" x14ac:dyDescent="0.15">
      <c r="A3008" s="91">
        <v>9133</v>
      </c>
      <c r="B3008" s="92" t="s">
        <v>6729</v>
      </c>
      <c r="D3008" s="93" t="s">
        <v>6730</v>
      </c>
      <c r="F3008" s="92" t="s">
        <v>6729</v>
      </c>
      <c r="G3008" s="91">
        <v>9133</v>
      </c>
    </row>
    <row r="3009" spans="1:7" s="91" customFormat="1" x14ac:dyDescent="0.15">
      <c r="A3009" s="91">
        <v>9133</v>
      </c>
      <c r="B3009" s="92" t="s">
        <v>6731</v>
      </c>
      <c r="D3009" s="93" t="s">
        <v>6732</v>
      </c>
      <c r="F3009" s="92" t="s">
        <v>6731</v>
      </c>
      <c r="G3009" s="91">
        <v>9133</v>
      </c>
    </row>
    <row r="3010" spans="1:7" s="91" customFormat="1" x14ac:dyDescent="0.15">
      <c r="A3010" s="91">
        <v>9134</v>
      </c>
      <c r="B3010" s="92" t="s">
        <v>6733</v>
      </c>
      <c r="D3010" s="93" t="s">
        <v>6734</v>
      </c>
      <c r="F3010" s="92" t="s">
        <v>6733</v>
      </c>
      <c r="G3010" s="91">
        <v>9134</v>
      </c>
    </row>
    <row r="3011" spans="1:7" s="91" customFormat="1" x14ac:dyDescent="0.15">
      <c r="A3011" s="91">
        <v>9135</v>
      </c>
      <c r="B3011" s="92" t="s">
        <v>6735</v>
      </c>
      <c r="D3011" s="93" t="s">
        <v>6736</v>
      </c>
      <c r="F3011" s="92" t="s">
        <v>6735</v>
      </c>
      <c r="G3011" s="91">
        <v>9135</v>
      </c>
    </row>
    <row r="3012" spans="1:7" s="91" customFormat="1" x14ac:dyDescent="0.15">
      <c r="A3012" s="91">
        <v>9136</v>
      </c>
      <c r="B3012" s="92" t="s">
        <v>6737</v>
      </c>
      <c r="D3012" s="93" t="s">
        <v>6738</v>
      </c>
      <c r="F3012" s="92" t="s">
        <v>6737</v>
      </c>
      <c r="G3012" s="91">
        <v>9136</v>
      </c>
    </row>
    <row r="3013" spans="1:7" s="91" customFormat="1" x14ac:dyDescent="0.15">
      <c r="A3013" s="91">
        <v>9136</v>
      </c>
      <c r="B3013" s="92" t="s">
        <v>6739</v>
      </c>
      <c r="D3013" s="93" t="s">
        <v>6740</v>
      </c>
      <c r="F3013" s="92" t="s">
        <v>6739</v>
      </c>
      <c r="G3013" s="91">
        <v>9136</v>
      </c>
    </row>
    <row r="3014" spans="1:7" s="91" customFormat="1" x14ac:dyDescent="0.15">
      <c r="A3014" s="91">
        <v>9141</v>
      </c>
      <c r="B3014" s="92" t="s">
        <v>6741</v>
      </c>
      <c r="D3014" s="93" t="s">
        <v>6742</v>
      </c>
      <c r="F3014" s="92" t="s">
        <v>6741</v>
      </c>
      <c r="G3014" s="91">
        <v>9141</v>
      </c>
    </row>
    <row r="3015" spans="1:7" s="91" customFormat="1" x14ac:dyDescent="0.15">
      <c r="A3015" s="91">
        <v>9142</v>
      </c>
      <c r="B3015" s="92" t="s">
        <v>6743</v>
      </c>
      <c r="D3015" s="93" t="s">
        <v>6744</v>
      </c>
      <c r="F3015" s="92" t="s">
        <v>6743</v>
      </c>
      <c r="G3015" s="91">
        <v>9142</v>
      </c>
    </row>
    <row r="3016" spans="1:7" s="91" customFormat="1" x14ac:dyDescent="0.15">
      <c r="A3016" s="91">
        <v>9143</v>
      </c>
      <c r="B3016" s="92" t="s">
        <v>6745</v>
      </c>
      <c r="D3016" s="93" t="s">
        <v>6746</v>
      </c>
      <c r="F3016" s="92" t="s">
        <v>6745</v>
      </c>
      <c r="G3016" s="91">
        <v>9143</v>
      </c>
    </row>
    <row r="3017" spans="1:7" s="91" customFormat="1" x14ac:dyDescent="0.15">
      <c r="A3017" s="91">
        <v>9144</v>
      </c>
      <c r="B3017" s="92" t="s">
        <v>6747</v>
      </c>
      <c r="D3017" s="93" t="s">
        <v>6748</v>
      </c>
      <c r="F3017" s="92" t="s">
        <v>6747</v>
      </c>
      <c r="G3017" s="91">
        <v>9144</v>
      </c>
    </row>
    <row r="3018" spans="1:7" s="91" customFormat="1" x14ac:dyDescent="0.15">
      <c r="A3018" s="91">
        <v>9145</v>
      </c>
      <c r="B3018" s="92" t="s">
        <v>6749</v>
      </c>
      <c r="D3018" s="93" t="s">
        <v>6750</v>
      </c>
      <c r="F3018" s="92" t="s">
        <v>6749</v>
      </c>
      <c r="G3018" s="91">
        <v>9145</v>
      </c>
    </row>
    <row r="3019" spans="1:7" s="91" customFormat="1" x14ac:dyDescent="0.15">
      <c r="A3019" s="91">
        <v>9146</v>
      </c>
      <c r="B3019" s="92" t="s">
        <v>6751</v>
      </c>
      <c r="D3019" s="93" t="s">
        <v>6752</v>
      </c>
      <c r="F3019" s="92" t="s">
        <v>6751</v>
      </c>
      <c r="G3019" s="91">
        <v>9146</v>
      </c>
    </row>
    <row r="3020" spans="1:7" s="91" customFormat="1" x14ac:dyDescent="0.15">
      <c r="A3020" s="91">
        <v>9147</v>
      </c>
      <c r="B3020" s="92" t="s">
        <v>6753</v>
      </c>
      <c r="D3020" s="93" t="s">
        <v>6754</v>
      </c>
      <c r="F3020" s="92" t="s">
        <v>6753</v>
      </c>
      <c r="G3020" s="91">
        <v>9147</v>
      </c>
    </row>
    <row r="3021" spans="1:7" s="91" customFormat="1" x14ac:dyDescent="0.15">
      <c r="A3021" s="91">
        <v>9151</v>
      </c>
      <c r="B3021" s="92" t="s">
        <v>6755</v>
      </c>
      <c r="D3021" s="93" t="s">
        <v>6756</v>
      </c>
      <c r="F3021" s="92" t="s">
        <v>6755</v>
      </c>
      <c r="G3021" s="91">
        <v>9151</v>
      </c>
    </row>
    <row r="3022" spans="1:7" s="91" customFormat="1" x14ac:dyDescent="0.15">
      <c r="A3022" s="91">
        <v>9152</v>
      </c>
      <c r="B3022" s="92" t="s">
        <v>6757</v>
      </c>
      <c r="D3022" s="93" t="s">
        <v>6758</v>
      </c>
      <c r="F3022" s="92" t="s">
        <v>6757</v>
      </c>
      <c r="G3022" s="91">
        <v>9152</v>
      </c>
    </row>
    <row r="3023" spans="1:7" s="91" customFormat="1" x14ac:dyDescent="0.15">
      <c r="A3023" s="91">
        <v>9153</v>
      </c>
      <c r="B3023" s="92" t="s">
        <v>6759</v>
      </c>
      <c r="D3023" s="93" t="s">
        <v>6760</v>
      </c>
      <c r="F3023" s="92" t="s">
        <v>6759</v>
      </c>
      <c r="G3023" s="91">
        <v>9153</v>
      </c>
    </row>
    <row r="3024" spans="1:7" s="91" customFormat="1" x14ac:dyDescent="0.15">
      <c r="A3024" s="91">
        <v>9154</v>
      </c>
      <c r="B3024" s="92" t="s">
        <v>6761</v>
      </c>
      <c r="D3024" s="93" t="s">
        <v>6762</v>
      </c>
      <c r="F3024" s="92" t="s">
        <v>6761</v>
      </c>
      <c r="G3024" s="91">
        <v>9154</v>
      </c>
    </row>
    <row r="3025" spans="1:7" s="91" customFormat="1" x14ac:dyDescent="0.15">
      <c r="A3025" s="91">
        <v>9155</v>
      </c>
      <c r="B3025" s="92" t="s">
        <v>6763</v>
      </c>
      <c r="D3025" s="93" t="s">
        <v>6764</v>
      </c>
      <c r="F3025" s="92" t="s">
        <v>6763</v>
      </c>
      <c r="G3025" s="91">
        <v>9155</v>
      </c>
    </row>
    <row r="3026" spans="1:7" s="91" customFormat="1" x14ac:dyDescent="0.15">
      <c r="A3026" s="91">
        <v>9161</v>
      </c>
      <c r="B3026" s="92" t="s">
        <v>6765</v>
      </c>
      <c r="D3026" s="93" t="s">
        <v>6766</v>
      </c>
      <c r="F3026" s="92" t="s">
        <v>6765</v>
      </c>
      <c r="G3026" s="91">
        <v>9161</v>
      </c>
    </row>
    <row r="3027" spans="1:7" s="91" customFormat="1" x14ac:dyDescent="0.15">
      <c r="A3027" s="91">
        <v>9162</v>
      </c>
      <c r="B3027" s="92" t="s">
        <v>6767</v>
      </c>
      <c r="D3027" s="93" t="s">
        <v>6768</v>
      </c>
      <c r="F3027" s="92" t="s">
        <v>6767</v>
      </c>
      <c r="G3027" s="91">
        <v>9162</v>
      </c>
    </row>
    <row r="3028" spans="1:7" s="91" customFormat="1" x14ac:dyDescent="0.15">
      <c r="A3028" s="91">
        <v>9163</v>
      </c>
      <c r="B3028" s="92" t="s">
        <v>6769</v>
      </c>
      <c r="D3028" s="93" t="s">
        <v>6770</v>
      </c>
      <c r="F3028" s="92" t="s">
        <v>6769</v>
      </c>
      <c r="G3028" s="91">
        <v>9163</v>
      </c>
    </row>
    <row r="3029" spans="1:7" s="91" customFormat="1" x14ac:dyDescent="0.15">
      <c r="A3029" s="91">
        <v>9164</v>
      </c>
      <c r="B3029" s="92" t="s">
        <v>6771</v>
      </c>
      <c r="D3029" s="93" t="s">
        <v>6772</v>
      </c>
      <c r="F3029" s="92" t="s">
        <v>6771</v>
      </c>
      <c r="G3029" s="91">
        <v>9164</v>
      </c>
    </row>
    <row r="3030" spans="1:7" s="91" customFormat="1" x14ac:dyDescent="0.15">
      <c r="A3030" s="91">
        <v>9165</v>
      </c>
      <c r="B3030" s="92" t="s">
        <v>6773</v>
      </c>
      <c r="D3030" s="93" t="s">
        <v>6774</v>
      </c>
      <c r="F3030" s="92" t="s">
        <v>6773</v>
      </c>
      <c r="G3030" s="91">
        <v>9165</v>
      </c>
    </row>
    <row r="3031" spans="1:7" s="91" customFormat="1" x14ac:dyDescent="0.15">
      <c r="A3031" s="91">
        <v>9165</v>
      </c>
      <c r="B3031" s="92" t="s">
        <v>6775</v>
      </c>
      <c r="D3031" s="93" t="s">
        <v>6776</v>
      </c>
      <c r="F3031" s="92" t="s">
        <v>6775</v>
      </c>
      <c r="G3031" s="91">
        <v>9165</v>
      </c>
    </row>
    <row r="3032" spans="1:7" s="91" customFormat="1" x14ac:dyDescent="0.15">
      <c r="A3032" s="91">
        <v>9165</v>
      </c>
      <c r="B3032" s="92" t="s">
        <v>6777</v>
      </c>
      <c r="D3032" s="93" t="s">
        <v>6778</v>
      </c>
      <c r="F3032" s="92" t="s">
        <v>6777</v>
      </c>
      <c r="G3032" s="91">
        <v>9165</v>
      </c>
    </row>
    <row r="3033" spans="1:7" s="91" customFormat="1" x14ac:dyDescent="0.15">
      <c r="A3033" s="91">
        <v>9167</v>
      </c>
      <c r="B3033" s="92" t="s">
        <v>6779</v>
      </c>
      <c r="D3033" s="93" t="s">
        <v>6780</v>
      </c>
      <c r="F3033" s="92" t="s">
        <v>6779</v>
      </c>
      <c r="G3033" s="91">
        <v>9167</v>
      </c>
    </row>
    <row r="3034" spans="1:7" s="91" customFormat="1" x14ac:dyDescent="0.15">
      <c r="A3034" s="91">
        <v>9168</v>
      </c>
      <c r="B3034" s="92" t="s">
        <v>6781</v>
      </c>
      <c r="D3034" s="93" t="s">
        <v>6782</v>
      </c>
      <c r="F3034" s="92" t="s">
        <v>6781</v>
      </c>
      <c r="G3034" s="91">
        <v>9168</v>
      </c>
    </row>
    <row r="3035" spans="1:7" s="91" customFormat="1" x14ac:dyDescent="0.15">
      <c r="A3035" s="91">
        <v>9169</v>
      </c>
      <c r="B3035" s="92" t="s">
        <v>6783</v>
      </c>
      <c r="D3035" s="93" t="s">
        <v>6784</v>
      </c>
      <c r="F3035" s="92" t="s">
        <v>6783</v>
      </c>
      <c r="G3035" s="91">
        <v>9169</v>
      </c>
    </row>
    <row r="3036" spans="1:7" s="91" customFormat="1" x14ac:dyDescent="0.15">
      <c r="A3036" s="91">
        <v>9169</v>
      </c>
      <c r="B3036" s="92" t="s">
        <v>6785</v>
      </c>
      <c r="D3036" s="93" t="s">
        <v>6786</v>
      </c>
      <c r="F3036" s="92" t="s">
        <v>6785</v>
      </c>
      <c r="G3036" s="91">
        <v>9169</v>
      </c>
    </row>
    <row r="3037" spans="1:7" s="91" customFormat="1" x14ac:dyDescent="0.15">
      <c r="A3037" s="91">
        <v>9171</v>
      </c>
      <c r="B3037" s="92" t="s">
        <v>6787</v>
      </c>
      <c r="D3037" s="93" t="s">
        <v>6788</v>
      </c>
      <c r="F3037" s="92" t="s">
        <v>6787</v>
      </c>
      <c r="G3037" s="91">
        <v>9171</v>
      </c>
    </row>
    <row r="3038" spans="1:7" s="91" customFormat="1" x14ac:dyDescent="0.15">
      <c r="A3038" s="91">
        <v>9172</v>
      </c>
      <c r="B3038" s="92" t="s">
        <v>6789</v>
      </c>
      <c r="D3038" s="93" t="s">
        <v>6790</v>
      </c>
      <c r="F3038" s="92" t="s">
        <v>6789</v>
      </c>
      <c r="G3038" s="91">
        <v>9172</v>
      </c>
    </row>
    <row r="3039" spans="1:7" s="91" customFormat="1" x14ac:dyDescent="0.15">
      <c r="A3039" s="91">
        <v>9173</v>
      </c>
      <c r="B3039" s="92" t="s">
        <v>6791</v>
      </c>
      <c r="D3039" s="93" t="s">
        <v>6792</v>
      </c>
      <c r="F3039" s="92" t="s">
        <v>6791</v>
      </c>
      <c r="G3039" s="91">
        <v>9173</v>
      </c>
    </row>
    <row r="3040" spans="1:7" s="91" customFormat="1" x14ac:dyDescent="0.15">
      <c r="A3040" s="91">
        <v>9174</v>
      </c>
      <c r="B3040" s="92" t="s">
        <v>6793</v>
      </c>
      <c r="D3040" s="93" t="s">
        <v>6794</v>
      </c>
      <c r="F3040" s="92" t="s">
        <v>6793</v>
      </c>
      <c r="G3040" s="91">
        <v>9174</v>
      </c>
    </row>
    <row r="3041" spans="1:7" s="91" customFormat="1" x14ac:dyDescent="0.15">
      <c r="A3041" s="91">
        <v>9175</v>
      </c>
      <c r="B3041" s="92" t="s">
        <v>6795</v>
      </c>
      <c r="D3041" s="93" t="s">
        <v>6796</v>
      </c>
      <c r="F3041" s="92" t="s">
        <v>6795</v>
      </c>
      <c r="G3041" s="91">
        <v>9175</v>
      </c>
    </row>
    <row r="3042" spans="1:7" s="91" customFormat="1" x14ac:dyDescent="0.15">
      <c r="A3042" s="91">
        <v>9176</v>
      </c>
      <c r="B3042" s="92" t="s">
        <v>6797</v>
      </c>
      <c r="D3042" s="93" t="s">
        <v>6798</v>
      </c>
      <c r="F3042" s="92" t="s">
        <v>6797</v>
      </c>
      <c r="G3042" s="91">
        <v>9176</v>
      </c>
    </row>
    <row r="3043" spans="1:7" s="91" customFormat="1" x14ac:dyDescent="0.15">
      <c r="A3043" s="91">
        <v>9177</v>
      </c>
      <c r="B3043" s="92" t="s">
        <v>6799</v>
      </c>
      <c r="D3043" s="93" t="s">
        <v>6800</v>
      </c>
      <c r="F3043" s="92" t="s">
        <v>6799</v>
      </c>
      <c r="G3043" s="91">
        <v>9177</v>
      </c>
    </row>
    <row r="3044" spans="1:7" s="91" customFormat="1" x14ac:dyDescent="0.15">
      <c r="A3044" s="91">
        <v>9178</v>
      </c>
      <c r="B3044" s="92" t="s">
        <v>6801</v>
      </c>
      <c r="D3044" s="93" t="s">
        <v>6802</v>
      </c>
      <c r="F3044" s="92" t="s">
        <v>6801</v>
      </c>
      <c r="G3044" s="91">
        <v>9178</v>
      </c>
    </row>
    <row r="3045" spans="1:7" s="91" customFormat="1" x14ac:dyDescent="0.15">
      <c r="A3045" s="91">
        <v>9181</v>
      </c>
      <c r="B3045" s="92" t="s">
        <v>6803</v>
      </c>
      <c r="D3045" s="93" t="s">
        <v>6804</v>
      </c>
      <c r="F3045" s="92" t="s">
        <v>6803</v>
      </c>
      <c r="G3045" s="91">
        <v>9181</v>
      </c>
    </row>
    <row r="3046" spans="1:7" s="91" customFormat="1" x14ac:dyDescent="0.15">
      <c r="A3046" s="91">
        <v>9182</v>
      </c>
      <c r="B3046" s="92" t="s">
        <v>6805</v>
      </c>
      <c r="D3046" s="93" t="s">
        <v>6806</v>
      </c>
      <c r="F3046" s="92" t="s">
        <v>6805</v>
      </c>
      <c r="G3046" s="91">
        <v>9182</v>
      </c>
    </row>
    <row r="3047" spans="1:7" s="91" customFormat="1" x14ac:dyDescent="0.15">
      <c r="A3047" s="91">
        <v>9183</v>
      </c>
      <c r="B3047" s="91" t="s">
        <v>6761</v>
      </c>
      <c r="C3047" s="91" t="s">
        <v>6807</v>
      </c>
      <c r="D3047" s="93" t="s">
        <v>6762</v>
      </c>
      <c r="F3047" s="91" t="s">
        <v>6761</v>
      </c>
      <c r="G3047" s="91">
        <v>9183</v>
      </c>
    </row>
    <row r="3048" spans="1:7" s="91" customFormat="1" x14ac:dyDescent="0.15">
      <c r="A3048" s="91">
        <v>9184</v>
      </c>
      <c r="B3048" s="92" t="s">
        <v>6808</v>
      </c>
      <c r="D3048" s="93" t="s">
        <v>6809</v>
      </c>
      <c r="F3048" s="92" t="s">
        <v>6808</v>
      </c>
      <c r="G3048" s="91">
        <v>9184</v>
      </c>
    </row>
    <row r="3049" spans="1:7" s="91" customFormat="1" x14ac:dyDescent="0.15">
      <c r="A3049" s="91">
        <v>9200</v>
      </c>
      <c r="B3049" s="92" t="s">
        <v>6810</v>
      </c>
      <c r="D3049" s="93" t="s">
        <v>6811</v>
      </c>
      <c r="F3049" s="92" t="s">
        <v>6810</v>
      </c>
      <c r="G3049" s="91">
        <v>9200</v>
      </c>
    </row>
    <row r="3050" spans="1:7" s="91" customFormat="1" x14ac:dyDescent="0.15">
      <c r="A3050" s="91">
        <v>9211</v>
      </c>
      <c r="B3050" s="92" t="s">
        <v>6812</v>
      </c>
      <c r="D3050" s="93" t="s">
        <v>6813</v>
      </c>
      <c r="F3050" s="92" t="s">
        <v>6812</v>
      </c>
      <c r="G3050" s="91">
        <v>9211</v>
      </c>
    </row>
    <row r="3051" spans="1:7" s="91" customFormat="1" x14ac:dyDescent="0.15">
      <c r="A3051" s="91">
        <v>9221</v>
      </c>
      <c r="B3051" s="92" t="s">
        <v>6814</v>
      </c>
      <c r="D3051" s="93" t="s">
        <v>6815</v>
      </c>
      <c r="F3051" s="92" t="s">
        <v>6814</v>
      </c>
      <c r="G3051" s="91">
        <v>9221</v>
      </c>
    </row>
    <row r="3052" spans="1:7" s="91" customFormat="1" x14ac:dyDescent="0.15">
      <c r="A3052" s="91">
        <v>9222</v>
      </c>
      <c r="B3052" s="92" t="s">
        <v>6816</v>
      </c>
      <c r="D3052" s="93" t="s">
        <v>6817</v>
      </c>
      <c r="F3052" s="92" t="s">
        <v>6816</v>
      </c>
      <c r="G3052" s="91">
        <v>9222</v>
      </c>
    </row>
    <row r="3053" spans="1:7" s="91" customFormat="1" x14ac:dyDescent="0.15">
      <c r="A3053" s="91">
        <v>9223</v>
      </c>
      <c r="B3053" s="92" t="s">
        <v>6818</v>
      </c>
      <c r="D3053" s="93" t="s">
        <v>6819</v>
      </c>
      <c r="F3053" s="92" t="s">
        <v>6818</v>
      </c>
      <c r="G3053" s="91">
        <v>9223</v>
      </c>
    </row>
    <row r="3054" spans="1:7" s="91" customFormat="1" x14ac:dyDescent="0.15">
      <c r="A3054" s="91">
        <v>9224</v>
      </c>
      <c r="B3054" s="92" t="s">
        <v>6820</v>
      </c>
      <c r="D3054" s="93" t="s">
        <v>6821</v>
      </c>
      <c r="F3054" s="92" t="s">
        <v>6820</v>
      </c>
      <c r="G3054" s="91">
        <v>9224</v>
      </c>
    </row>
    <row r="3055" spans="1:7" s="91" customFormat="1" x14ac:dyDescent="0.15">
      <c r="A3055" s="91">
        <v>9225</v>
      </c>
      <c r="B3055" s="92" t="s">
        <v>6822</v>
      </c>
      <c r="D3055" s="93" t="s">
        <v>6823</v>
      </c>
      <c r="F3055" s="92" t="s">
        <v>6822</v>
      </c>
      <c r="G3055" s="91">
        <v>9225</v>
      </c>
    </row>
    <row r="3056" spans="1:7" s="91" customFormat="1" x14ac:dyDescent="0.15">
      <c r="A3056" s="91">
        <v>9226</v>
      </c>
      <c r="B3056" s="92" t="s">
        <v>6824</v>
      </c>
      <c r="D3056" s="93" t="s">
        <v>6825</v>
      </c>
      <c r="F3056" s="92" t="s">
        <v>6824</v>
      </c>
      <c r="G3056" s="91">
        <v>9226</v>
      </c>
    </row>
    <row r="3057" spans="1:7" s="91" customFormat="1" x14ac:dyDescent="0.15">
      <c r="A3057" s="91">
        <v>9228</v>
      </c>
      <c r="B3057" s="92" t="s">
        <v>6826</v>
      </c>
      <c r="D3057" s="93" t="s">
        <v>6827</v>
      </c>
      <c r="F3057" s="92" t="s">
        <v>6826</v>
      </c>
      <c r="G3057" s="91">
        <v>9228</v>
      </c>
    </row>
    <row r="3058" spans="1:7" s="91" customFormat="1" x14ac:dyDescent="0.15">
      <c r="A3058" s="91">
        <v>9231</v>
      </c>
      <c r="B3058" s="92" t="s">
        <v>6828</v>
      </c>
      <c r="D3058" s="93" t="s">
        <v>6829</v>
      </c>
      <c r="F3058" s="92" t="s">
        <v>6828</v>
      </c>
      <c r="G3058" s="91">
        <v>9231</v>
      </c>
    </row>
    <row r="3059" spans="1:7" s="91" customFormat="1" x14ac:dyDescent="0.15">
      <c r="A3059" s="91">
        <v>9232</v>
      </c>
      <c r="B3059" s="92" t="s">
        <v>6830</v>
      </c>
      <c r="D3059" s="93" t="s">
        <v>6831</v>
      </c>
      <c r="F3059" s="92" t="s">
        <v>6830</v>
      </c>
      <c r="G3059" s="91">
        <v>9232</v>
      </c>
    </row>
    <row r="3060" spans="1:7" s="91" customFormat="1" x14ac:dyDescent="0.15">
      <c r="A3060" s="91">
        <v>9233</v>
      </c>
      <c r="B3060" s="92" t="s">
        <v>6832</v>
      </c>
      <c r="D3060" s="93" t="s">
        <v>6833</v>
      </c>
      <c r="F3060" s="92" t="s">
        <v>6832</v>
      </c>
      <c r="G3060" s="91">
        <v>9233</v>
      </c>
    </row>
    <row r="3061" spans="1:7" s="91" customFormat="1" x14ac:dyDescent="0.15">
      <c r="A3061" s="91">
        <v>9234</v>
      </c>
      <c r="B3061" s="92" t="s">
        <v>6834</v>
      </c>
      <c r="D3061" s="93" t="s">
        <v>6835</v>
      </c>
      <c r="F3061" s="92" t="s">
        <v>6834</v>
      </c>
      <c r="G3061" s="91">
        <v>9234</v>
      </c>
    </row>
    <row r="3062" spans="1:7" s="91" customFormat="1" x14ac:dyDescent="0.15">
      <c r="A3062" s="91">
        <v>9235</v>
      </c>
      <c r="B3062" s="92" t="s">
        <v>6836</v>
      </c>
      <c r="D3062" s="93" t="s">
        <v>6837</v>
      </c>
      <c r="F3062" s="92" t="s">
        <v>6836</v>
      </c>
      <c r="G3062" s="91">
        <v>9235</v>
      </c>
    </row>
    <row r="3063" spans="1:7" s="91" customFormat="1" x14ac:dyDescent="0.15">
      <c r="A3063" s="91">
        <v>9235</v>
      </c>
      <c r="B3063" s="92" t="s">
        <v>6838</v>
      </c>
      <c r="D3063" s="93" t="s">
        <v>6839</v>
      </c>
      <c r="F3063" s="92" t="s">
        <v>6838</v>
      </c>
      <c r="G3063" s="91">
        <v>9235</v>
      </c>
    </row>
    <row r="3064" spans="1:7" s="91" customFormat="1" x14ac:dyDescent="0.15">
      <c r="A3064" s="91">
        <v>9241</v>
      </c>
      <c r="B3064" s="92" t="s">
        <v>6840</v>
      </c>
      <c r="C3064" s="91" t="s">
        <v>6841</v>
      </c>
      <c r="D3064" s="93" t="s">
        <v>6842</v>
      </c>
      <c r="F3064" s="92" t="s">
        <v>6840</v>
      </c>
      <c r="G3064" s="91">
        <v>9241</v>
      </c>
    </row>
    <row r="3065" spans="1:7" s="91" customFormat="1" x14ac:dyDescent="0.15">
      <c r="A3065" s="91">
        <v>9242</v>
      </c>
      <c r="B3065" s="92" t="s">
        <v>6840</v>
      </c>
      <c r="C3065" s="91" t="s">
        <v>6843</v>
      </c>
      <c r="D3065" s="93" t="s">
        <v>6842</v>
      </c>
      <c r="F3065" s="92" t="s">
        <v>6840</v>
      </c>
      <c r="G3065" s="91">
        <v>9242</v>
      </c>
    </row>
    <row r="3066" spans="1:7" s="91" customFormat="1" x14ac:dyDescent="0.15">
      <c r="A3066" s="91">
        <v>9243</v>
      </c>
      <c r="B3066" s="92" t="s">
        <v>6844</v>
      </c>
      <c r="D3066" s="93" t="s">
        <v>6845</v>
      </c>
      <c r="F3066" s="92" t="s">
        <v>6844</v>
      </c>
      <c r="G3066" s="91">
        <v>9243</v>
      </c>
    </row>
    <row r="3067" spans="1:7" s="91" customFormat="1" x14ac:dyDescent="0.15">
      <c r="A3067" s="91">
        <v>9244</v>
      </c>
      <c r="B3067" s="92" t="s">
        <v>6846</v>
      </c>
      <c r="D3067" s="93" t="s">
        <v>6847</v>
      </c>
      <c r="F3067" s="92" t="s">
        <v>6846</v>
      </c>
      <c r="G3067" s="91">
        <v>9244</v>
      </c>
    </row>
    <row r="3068" spans="1:7" s="91" customFormat="1" x14ac:dyDescent="0.15">
      <c r="A3068" s="91">
        <v>9245</v>
      </c>
      <c r="B3068" s="92" t="s">
        <v>6848</v>
      </c>
      <c r="D3068" s="93" t="s">
        <v>6849</v>
      </c>
      <c r="F3068" s="92" t="s">
        <v>6848</v>
      </c>
      <c r="G3068" s="91">
        <v>9245</v>
      </c>
    </row>
    <row r="3069" spans="1:7" s="91" customFormat="1" x14ac:dyDescent="0.15">
      <c r="A3069" s="91">
        <v>9300</v>
      </c>
      <c r="B3069" s="92" t="s">
        <v>6850</v>
      </c>
      <c r="D3069" s="93" t="s">
        <v>6851</v>
      </c>
      <c r="F3069" s="92" t="s">
        <v>6850</v>
      </c>
      <c r="G3069" s="91">
        <v>9300</v>
      </c>
    </row>
    <row r="3070" spans="1:7" s="91" customFormat="1" x14ac:dyDescent="0.15">
      <c r="A3070" s="91">
        <v>9311</v>
      </c>
      <c r="B3070" s="92" t="s">
        <v>6852</v>
      </c>
      <c r="D3070" s="93" t="s">
        <v>6853</v>
      </c>
      <c r="F3070" s="92" t="s">
        <v>6852</v>
      </c>
      <c r="G3070" s="91">
        <v>9311</v>
      </c>
    </row>
    <row r="3071" spans="1:7" s="91" customFormat="1" x14ac:dyDescent="0.15">
      <c r="A3071" s="91">
        <v>9312</v>
      </c>
      <c r="B3071" s="92" t="s">
        <v>6854</v>
      </c>
      <c r="D3071" s="93" t="s">
        <v>6855</v>
      </c>
      <c r="F3071" s="92" t="s">
        <v>6854</v>
      </c>
      <c r="G3071" s="91">
        <v>9312</v>
      </c>
    </row>
    <row r="3072" spans="1:7" s="91" customFormat="1" x14ac:dyDescent="0.15">
      <c r="A3072" s="91">
        <v>9313</v>
      </c>
      <c r="B3072" s="92" t="s">
        <v>6856</v>
      </c>
      <c r="D3072" s="93" t="s">
        <v>6857</v>
      </c>
      <c r="F3072" s="92" t="s">
        <v>6856</v>
      </c>
      <c r="G3072" s="91">
        <v>9313</v>
      </c>
    </row>
    <row r="3073" spans="1:7" s="91" customFormat="1" x14ac:dyDescent="0.15">
      <c r="A3073" s="91">
        <v>9314</v>
      </c>
      <c r="B3073" s="92" t="s">
        <v>6858</v>
      </c>
      <c r="D3073" s="93" t="s">
        <v>6859</v>
      </c>
      <c r="F3073" s="92" t="s">
        <v>6858</v>
      </c>
      <c r="G3073" s="91">
        <v>9314</v>
      </c>
    </row>
    <row r="3074" spans="1:7" s="91" customFormat="1" x14ac:dyDescent="0.15">
      <c r="A3074" s="91">
        <v>9315</v>
      </c>
      <c r="B3074" s="92" t="s">
        <v>6860</v>
      </c>
      <c r="D3074" s="93" t="s">
        <v>6861</v>
      </c>
      <c r="F3074" s="92" t="s">
        <v>6860</v>
      </c>
      <c r="G3074" s="91">
        <v>9315</v>
      </c>
    </row>
    <row r="3075" spans="1:7" s="91" customFormat="1" x14ac:dyDescent="0.15">
      <c r="A3075" s="91">
        <v>9316</v>
      </c>
      <c r="B3075" s="92" t="s">
        <v>6862</v>
      </c>
      <c r="D3075" s="93" t="s">
        <v>6863</v>
      </c>
      <c r="F3075" s="92" t="s">
        <v>6862</v>
      </c>
      <c r="G3075" s="91">
        <v>9316</v>
      </c>
    </row>
    <row r="3076" spans="1:7" s="91" customFormat="1" x14ac:dyDescent="0.15">
      <c r="A3076" s="91">
        <v>9317</v>
      </c>
      <c r="B3076" s="92" t="s">
        <v>6864</v>
      </c>
      <c r="D3076" s="93" t="s">
        <v>6865</v>
      </c>
      <c r="F3076" s="92" t="s">
        <v>6864</v>
      </c>
      <c r="G3076" s="91">
        <v>9317</v>
      </c>
    </row>
    <row r="3077" spans="1:7" s="91" customFormat="1" x14ac:dyDescent="0.15">
      <c r="A3077" s="91">
        <v>9321</v>
      </c>
      <c r="B3077" s="92" t="s">
        <v>6866</v>
      </c>
      <c r="D3077" s="93" t="s">
        <v>6867</v>
      </c>
      <c r="F3077" s="92" t="s">
        <v>6866</v>
      </c>
      <c r="G3077" s="91">
        <v>9321</v>
      </c>
    </row>
    <row r="3078" spans="1:7" s="91" customFormat="1" x14ac:dyDescent="0.15">
      <c r="A3078" s="91">
        <v>9322</v>
      </c>
      <c r="B3078" s="92" t="s">
        <v>6868</v>
      </c>
      <c r="D3078" s="93" t="s">
        <v>6869</v>
      </c>
      <c r="F3078" s="92" t="s">
        <v>6868</v>
      </c>
      <c r="G3078" s="91">
        <v>9322</v>
      </c>
    </row>
    <row r="3079" spans="1:7" s="91" customFormat="1" x14ac:dyDescent="0.15">
      <c r="A3079" s="91">
        <v>9323</v>
      </c>
      <c r="B3079" s="92" t="s">
        <v>6870</v>
      </c>
      <c r="D3079" s="93" t="s">
        <v>6871</v>
      </c>
      <c r="F3079" s="92" t="s">
        <v>6870</v>
      </c>
      <c r="G3079" s="91">
        <v>9323</v>
      </c>
    </row>
    <row r="3080" spans="1:7" s="91" customFormat="1" x14ac:dyDescent="0.15">
      <c r="A3080" s="91">
        <v>9324</v>
      </c>
      <c r="B3080" s="92" t="s">
        <v>6872</v>
      </c>
      <c r="D3080" s="93" t="s">
        <v>6873</v>
      </c>
      <c r="F3080" s="92" t="s">
        <v>6872</v>
      </c>
      <c r="G3080" s="91">
        <v>9324</v>
      </c>
    </row>
    <row r="3081" spans="1:7" s="91" customFormat="1" x14ac:dyDescent="0.15">
      <c r="A3081" s="91">
        <v>9324</v>
      </c>
      <c r="B3081" s="92" t="s">
        <v>6874</v>
      </c>
      <c r="D3081" s="93" t="s">
        <v>6875</v>
      </c>
      <c r="F3081" s="92" t="s">
        <v>6874</v>
      </c>
      <c r="G3081" s="91">
        <v>9324</v>
      </c>
    </row>
    <row r="3082" spans="1:7" s="91" customFormat="1" x14ac:dyDescent="0.15">
      <c r="A3082" s="91">
        <v>9325</v>
      </c>
      <c r="B3082" s="92" t="s">
        <v>6876</v>
      </c>
      <c r="D3082" s="93" t="s">
        <v>6877</v>
      </c>
      <c r="F3082" s="92" t="s">
        <v>6876</v>
      </c>
      <c r="G3082" s="91">
        <v>9325</v>
      </c>
    </row>
    <row r="3083" spans="1:7" s="91" customFormat="1" x14ac:dyDescent="0.15">
      <c r="A3083" s="91">
        <v>9326</v>
      </c>
      <c r="B3083" s="92" t="s">
        <v>6878</v>
      </c>
      <c r="D3083" s="93" t="s">
        <v>6879</v>
      </c>
      <c r="F3083" s="92" t="s">
        <v>6878</v>
      </c>
      <c r="G3083" s="91">
        <v>9326</v>
      </c>
    </row>
    <row r="3084" spans="1:7" s="91" customFormat="1" x14ac:dyDescent="0.15">
      <c r="A3084" s="91">
        <v>9327</v>
      </c>
      <c r="B3084" s="92" t="s">
        <v>6880</v>
      </c>
      <c r="D3084" s="93" t="s">
        <v>6881</v>
      </c>
      <c r="F3084" s="92" t="s">
        <v>6880</v>
      </c>
      <c r="G3084" s="91">
        <v>9327</v>
      </c>
    </row>
    <row r="3085" spans="1:7" s="91" customFormat="1" x14ac:dyDescent="0.15">
      <c r="A3085" s="91">
        <v>9327</v>
      </c>
      <c r="B3085" s="92" t="s">
        <v>6882</v>
      </c>
      <c r="D3085" s="93" t="s">
        <v>6883</v>
      </c>
      <c r="F3085" s="92" t="s">
        <v>6882</v>
      </c>
      <c r="G3085" s="91">
        <v>9327</v>
      </c>
    </row>
    <row r="3086" spans="1:7" s="91" customFormat="1" x14ac:dyDescent="0.15">
      <c r="A3086" s="91">
        <v>9330</v>
      </c>
      <c r="B3086" s="92" t="s">
        <v>6884</v>
      </c>
      <c r="D3086" s="93" t="s">
        <v>6885</v>
      </c>
      <c r="F3086" s="92" t="s">
        <v>6884</v>
      </c>
      <c r="G3086" s="91">
        <v>9330</v>
      </c>
    </row>
    <row r="3087" spans="1:7" s="91" customFormat="1" x14ac:dyDescent="0.15">
      <c r="A3087" s="91">
        <v>9339</v>
      </c>
      <c r="B3087" s="91" t="s">
        <v>6884</v>
      </c>
      <c r="C3087" s="91" t="s">
        <v>6886</v>
      </c>
      <c r="D3087" s="93" t="s">
        <v>6885</v>
      </c>
      <c r="F3087" s="91" t="s">
        <v>6884</v>
      </c>
      <c r="G3087" s="91">
        <v>9339</v>
      </c>
    </row>
    <row r="3088" spans="1:7" s="91" customFormat="1" x14ac:dyDescent="0.15">
      <c r="A3088" s="91">
        <v>9341</v>
      </c>
      <c r="B3088" s="92" t="s">
        <v>6887</v>
      </c>
      <c r="D3088" s="93" t="s">
        <v>6888</v>
      </c>
      <c r="F3088" s="92" t="s">
        <v>6887</v>
      </c>
      <c r="G3088" s="91">
        <v>9341</v>
      </c>
    </row>
    <row r="3089" spans="1:7" s="91" customFormat="1" x14ac:dyDescent="0.15">
      <c r="A3089" s="91">
        <v>9342</v>
      </c>
      <c r="B3089" s="92" t="s">
        <v>6889</v>
      </c>
      <c r="D3089" s="93" t="s">
        <v>6890</v>
      </c>
      <c r="F3089" s="92" t="s">
        <v>6889</v>
      </c>
      <c r="G3089" s="91">
        <v>9342</v>
      </c>
    </row>
    <row r="3090" spans="1:7" s="91" customFormat="1" x14ac:dyDescent="0.15">
      <c r="A3090" s="91">
        <v>9343</v>
      </c>
      <c r="B3090" s="92" t="s">
        <v>6891</v>
      </c>
      <c r="D3090" s="93" t="s">
        <v>6892</v>
      </c>
      <c r="F3090" s="92" t="s">
        <v>6891</v>
      </c>
      <c r="G3090" s="91">
        <v>9343</v>
      </c>
    </row>
    <row r="3091" spans="1:7" s="91" customFormat="1" x14ac:dyDescent="0.15">
      <c r="A3091" s="91">
        <v>9343</v>
      </c>
      <c r="B3091" s="92" t="s">
        <v>6893</v>
      </c>
      <c r="D3091" s="93" t="s">
        <v>6894</v>
      </c>
      <c r="F3091" s="92" t="s">
        <v>6893</v>
      </c>
      <c r="G3091" s="91">
        <v>9343</v>
      </c>
    </row>
    <row r="3092" spans="1:7" s="91" customFormat="1" x14ac:dyDescent="0.15">
      <c r="A3092" s="91">
        <v>9343</v>
      </c>
      <c r="B3092" s="92" t="s">
        <v>6895</v>
      </c>
      <c r="D3092" s="93" t="s">
        <v>6896</v>
      </c>
      <c r="F3092" s="92" t="s">
        <v>6895</v>
      </c>
      <c r="G3092" s="91">
        <v>9343</v>
      </c>
    </row>
    <row r="3093" spans="1:7" s="91" customFormat="1" x14ac:dyDescent="0.15">
      <c r="A3093" s="91">
        <v>9344</v>
      </c>
      <c r="B3093" s="92" t="s">
        <v>6897</v>
      </c>
      <c r="D3093" s="93" t="s">
        <v>6898</v>
      </c>
      <c r="F3093" s="92" t="s">
        <v>6897</v>
      </c>
      <c r="G3093" s="91">
        <v>9344</v>
      </c>
    </row>
    <row r="3094" spans="1:7" s="91" customFormat="1" x14ac:dyDescent="0.15">
      <c r="A3094" s="91">
        <v>9345</v>
      </c>
      <c r="B3094" s="92" t="s">
        <v>6899</v>
      </c>
      <c r="D3094" s="93" t="s">
        <v>6900</v>
      </c>
      <c r="F3094" s="92" t="s">
        <v>6899</v>
      </c>
      <c r="G3094" s="91">
        <v>9345</v>
      </c>
    </row>
    <row r="3095" spans="1:7" s="91" customFormat="1" x14ac:dyDescent="0.15">
      <c r="A3095" s="91">
        <v>9346</v>
      </c>
      <c r="B3095" s="92" t="s">
        <v>6901</v>
      </c>
      <c r="D3095" s="93" t="s">
        <v>6902</v>
      </c>
      <c r="F3095" s="92" t="s">
        <v>6901</v>
      </c>
      <c r="G3095" s="91">
        <v>9346</v>
      </c>
    </row>
    <row r="3096" spans="1:7" s="91" customFormat="1" x14ac:dyDescent="0.15">
      <c r="A3096" s="91">
        <v>9346</v>
      </c>
      <c r="B3096" s="92" t="s">
        <v>6903</v>
      </c>
      <c r="D3096" s="93" t="s">
        <v>6904</v>
      </c>
      <c r="F3096" s="92" t="s">
        <v>6903</v>
      </c>
      <c r="G3096" s="91">
        <v>9346</v>
      </c>
    </row>
    <row r="3097" spans="1:7" s="91" customFormat="1" x14ac:dyDescent="0.15">
      <c r="A3097" s="91">
        <v>9346</v>
      </c>
      <c r="B3097" s="92" t="s">
        <v>6905</v>
      </c>
      <c r="D3097" s="93" t="s">
        <v>6906</v>
      </c>
      <c r="F3097" s="92" t="s">
        <v>6905</v>
      </c>
      <c r="G3097" s="91">
        <v>9346</v>
      </c>
    </row>
    <row r="3098" spans="1:7" s="91" customFormat="1" x14ac:dyDescent="0.15">
      <c r="A3098" s="91">
        <v>9351</v>
      </c>
      <c r="B3098" s="92" t="s">
        <v>6907</v>
      </c>
      <c r="D3098" s="93" t="s">
        <v>6908</v>
      </c>
      <c r="F3098" s="92" t="s">
        <v>6907</v>
      </c>
      <c r="G3098" s="91">
        <v>9351</v>
      </c>
    </row>
    <row r="3099" spans="1:7" s="91" customFormat="1" x14ac:dyDescent="0.15">
      <c r="A3099" s="91">
        <v>9352</v>
      </c>
      <c r="B3099" s="92" t="s">
        <v>6909</v>
      </c>
      <c r="D3099" s="93" t="s">
        <v>6910</v>
      </c>
      <c r="F3099" s="92" t="s">
        <v>6909</v>
      </c>
      <c r="G3099" s="91">
        <v>9352</v>
      </c>
    </row>
    <row r="3100" spans="1:7" s="91" customFormat="1" x14ac:dyDescent="0.15">
      <c r="A3100" s="91">
        <v>9353</v>
      </c>
      <c r="B3100" s="92" t="s">
        <v>6911</v>
      </c>
      <c r="D3100" s="93" t="s">
        <v>6912</v>
      </c>
      <c r="F3100" s="92" t="s">
        <v>6911</v>
      </c>
      <c r="G3100" s="91">
        <v>9353</v>
      </c>
    </row>
    <row r="3101" spans="1:7" s="91" customFormat="1" x14ac:dyDescent="0.15">
      <c r="A3101" s="91">
        <v>9354</v>
      </c>
      <c r="B3101" s="92" t="s">
        <v>6913</v>
      </c>
      <c r="D3101" s="93" t="s">
        <v>6914</v>
      </c>
      <c r="F3101" s="92" t="s">
        <v>6913</v>
      </c>
      <c r="G3101" s="91">
        <v>9354</v>
      </c>
    </row>
    <row r="3102" spans="1:7" s="91" customFormat="1" x14ac:dyDescent="0.15">
      <c r="A3102" s="91">
        <v>9361</v>
      </c>
      <c r="B3102" s="92" t="s">
        <v>6915</v>
      </c>
      <c r="D3102" s="93" t="s">
        <v>6916</v>
      </c>
      <c r="F3102" s="92" t="s">
        <v>6915</v>
      </c>
      <c r="G3102" s="91">
        <v>9361</v>
      </c>
    </row>
    <row r="3103" spans="1:7" s="91" customFormat="1" x14ac:dyDescent="0.15">
      <c r="A3103" s="91">
        <v>9362</v>
      </c>
      <c r="B3103" s="92" t="s">
        <v>6917</v>
      </c>
      <c r="D3103" s="93" t="s">
        <v>6918</v>
      </c>
      <c r="F3103" s="92" t="s">
        <v>6917</v>
      </c>
      <c r="G3103" s="91">
        <v>9362</v>
      </c>
    </row>
    <row r="3104" spans="1:7" s="91" customFormat="1" x14ac:dyDescent="0.15">
      <c r="A3104" s="91">
        <v>9363</v>
      </c>
      <c r="B3104" s="92" t="s">
        <v>6919</v>
      </c>
      <c r="D3104" s="93" t="s">
        <v>6920</v>
      </c>
      <c r="F3104" s="92" t="s">
        <v>6919</v>
      </c>
      <c r="G3104" s="91">
        <v>9363</v>
      </c>
    </row>
    <row r="3105" spans="1:7" s="91" customFormat="1" x14ac:dyDescent="0.15">
      <c r="A3105" s="91">
        <v>9364</v>
      </c>
      <c r="B3105" s="92" t="s">
        <v>6921</v>
      </c>
      <c r="D3105" s="93" t="s">
        <v>6922</v>
      </c>
      <c r="F3105" s="92" t="s">
        <v>6921</v>
      </c>
      <c r="G3105" s="91">
        <v>9364</v>
      </c>
    </row>
    <row r="3106" spans="1:7" s="91" customFormat="1" x14ac:dyDescent="0.15">
      <c r="A3106" s="91">
        <v>9365</v>
      </c>
      <c r="B3106" s="92" t="s">
        <v>6923</v>
      </c>
      <c r="D3106" s="93" t="s">
        <v>6924</v>
      </c>
      <c r="F3106" s="92" t="s">
        <v>6923</v>
      </c>
      <c r="G3106" s="91">
        <v>9365</v>
      </c>
    </row>
    <row r="3107" spans="1:7" s="91" customFormat="1" x14ac:dyDescent="0.15">
      <c r="A3107" s="91">
        <v>9371</v>
      </c>
      <c r="B3107" s="92" t="s">
        <v>6925</v>
      </c>
      <c r="D3107" s="93" t="s">
        <v>6926</v>
      </c>
      <c r="F3107" s="92" t="s">
        <v>6925</v>
      </c>
      <c r="G3107" s="91">
        <v>9371</v>
      </c>
    </row>
    <row r="3108" spans="1:7" s="91" customFormat="1" x14ac:dyDescent="0.15">
      <c r="A3108" s="91">
        <v>9372</v>
      </c>
      <c r="B3108" s="92" t="s">
        <v>6927</v>
      </c>
      <c r="D3108" s="93" t="s">
        <v>6928</v>
      </c>
      <c r="F3108" s="92" t="s">
        <v>6927</v>
      </c>
      <c r="G3108" s="91">
        <v>9372</v>
      </c>
    </row>
    <row r="3109" spans="1:7" s="91" customFormat="1" x14ac:dyDescent="0.15">
      <c r="A3109" s="91">
        <v>9373</v>
      </c>
      <c r="B3109" s="92" t="s">
        <v>6929</v>
      </c>
      <c r="D3109" s="93" t="s">
        <v>6930</v>
      </c>
      <c r="F3109" s="92" t="s">
        <v>6929</v>
      </c>
      <c r="G3109" s="91">
        <v>9373</v>
      </c>
    </row>
    <row r="3110" spans="1:7" s="91" customFormat="1" x14ac:dyDescent="0.15">
      <c r="A3110" s="91">
        <v>9374</v>
      </c>
      <c r="B3110" s="92" t="s">
        <v>6931</v>
      </c>
      <c r="D3110" s="93" t="s">
        <v>6932</v>
      </c>
      <c r="F3110" s="92" t="s">
        <v>6931</v>
      </c>
      <c r="G3110" s="91">
        <v>9374</v>
      </c>
    </row>
    <row r="3111" spans="1:7" s="91" customFormat="1" x14ac:dyDescent="0.15">
      <c r="A3111" s="91">
        <v>9375</v>
      </c>
      <c r="B3111" s="92" t="s">
        <v>6933</v>
      </c>
      <c r="D3111" s="93" t="s">
        <v>6934</v>
      </c>
      <c r="F3111" s="92" t="s">
        <v>6933</v>
      </c>
      <c r="G3111" s="91">
        <v>9375</v>
      </c>
    </row>
    <row r="3112" spans="1:7" s="91" customFormat="1" x14ac:dyDescent="0.15">
      <c r="A3112" s="91">
        <v>9375</v>
      </c>
      <c r="B3112" s="92" t="s">
        <v>6935</v>
      </c>
      <c r="D3112" s="93" t="s">
        <v>6936</v>
      </c>
      <c r="F3112" s="92" t="s">
        <v>6935</v>
      </c>
      <c r="G3112" s="91">
        <v>9375</v>
      </c>
    </row>
    <row r="3113" spans="1:7" s="91" customFormat="1" x14ac:dyDescent="0.15">
      <c r="A3113" s="91">
        <v>9375</v>
      </c>
      <c r="B3113" s="92" t="s">
        <v>6937</v>
      </c>
      <c r="D3113" s="93" t="s">
        <v>6938</v>
      </c>
      <c r="F3113" s="92" t="s">
        <v>6937</v>
      </c>
      <c r="G3113" s="91">
        <v>9375</v>
      </c>
    </row>
    <row r="3114" spans="1:7" s="91" customFormat="1" x14ac:dyDescent="0.15">
      <c r="A3114" s="91">
        <v>9400</v>
      </c>
      <c r="B3114" s="92" t="s">
        <v>6939</v>
      </c>
      <c r="D3114" s="93" t="s">
        <v>6940</v>
      </c>
      <c r="F3114" s="92" t="s">
        <v>6939</v>
      </c>
      <c r="G3114" s="91">
        <v>9400</v>
      </c>
    </row>
    <row r="3115" spans="1:7" s="91" customFormat="1" x14ac:dyDescent="0.15">
      <c r="A3115" s="91">
        <v>9407</v>
      </c>
      <c r="B3115" s="92" t="s">
        <v>6939</v>
      </c>
      <c r="C3115" s="91" t="s">
        <v>6941</v>
      </c>
      <c r="D3115" s="93" t="s">
        <v>6940</v>
      </c>
      <c r="F3115" s="92" t="s">
        <v>6939</v>
      </c>
      <c r="G3115" s="91">
        <v>9407</v>
      </c>
    </row>
    <row r="3116" spans="1:7" s="91" customFormat="1" x14ac:dyDescent="0.15">
      <c r="A3116" s="91">
        <v>9408</v>
      </c>
      <c r="B3116" s="92" t="s">
        <v>6939</v>
      </c>
      <c r="C3116" s="91" t="s">
        <v>6942</v>
      </c>
      <c r="D3116" s="93" t="s">
        <v>6940</v>
      </c>
      <c r="F3116" s="92" t="s">
        <v>6939</v>
      </c>
      <c r="G3116" s="91">
        <v>9408</v>
      </c>
    </row>
    <row r="3117" spans="1:7" s="91" customFormat="1" x14ac:dyDescent="0.15">
      <c r="A3117" s="91">
        <v>9421</v>
      </c>
      <c r="B3117" s="92" t="s">
        <v>6943</v>
      </c>
      <c r="D3117" s="93" t="s">
        <v>6944</v>
      </c>
      <c r="F3117" s="92" t="s">
        <v>6943</v>
      </c>
      <c r="G3117" s="91">
        <v>9421</v>
      </c>
    </row>
    <row r="3118" spans="1:7" s="91" customFormat="1" x14ac:dyDescent="0.15">
      <c r="A3118" s="91">
        <v>9422</v>
      </c>
      <c r="B3118" s="92" t="s">
        <v>6945</v>
      </c>
      <c r="D3118" s="93" t="s">
        <v>6946</v>
      </c>
      <c r="F3118" s="92" t="s">
        <v>6945</v>
      </c>
      <c r="G3118" s="91">
        <v>9422</v>
      </c>
    </row>
    <row r="3119" spans="1:7" s="91" customFormat="1" x14ac:dyDescent="0.15">
      <c r="A3119" s="91">
        <v>9423</v>
      </c>
      <c r="B3119" s="92" t="s">
        <v>6947</v>
      </c>
      <c r="D3119" s="93" t="s">
        <v>6948</v>
      </c>
      <c r="F3119" s="92" t="s">
        <v>6947</v>
      </c>
      <c r="G3119" s="91">
        <v>9423</v>
      </c>
    </row>
    <row r="3120" spans="1:7" s="91" customFormat="1" x14ac:dyDescent="0.15">
      <c r="A3120" s="91">
        <v>9431</v>
      </c>
      <c r="B3120" s="92" t="s">
        <v>6949</v>
      </c>
      <c r="D3120" s="93" t="s">
        <v>6950</v>
      </c>
      <c r="F3120" s="92" t="s">
        <v>6949</v>
      </c>
      <c r="G3120" s="91">
        <v>9431</v>
      </c>
    </row>
    <row r="3121" spans="1:7" s="91" customFormat="1" x14ac:dyDescent="0.15">
      <c r="A3121" s="91">
        <v>9433</v>
      </c>
      <c r="B3121" s="91" t="s">
        <v>6949</v>
      </c>
      <c r="C3121" s="91" t="s">
        <v>6951</v>
      </c>
      <c r="D3121" s="93" t="s">
        <v>6950</v>
      </c>
      <c r="F3121" s="91" t="s">
        <v>6949</v>
      </c>
      <c r="G3121" s="91">
        <v>9433</v>
      </c>
    </row>
    <row r="3122" spans="1:7" s="91" customFormat="1" x14ac:dyDescent="0.15">
      <c r="A3122" s="91">
        <v>9434</v>
      </c>
      <c r="B3122" s="91" t="s">
        <v>6952</v>
      </c>
      <c r="C3122" s="91" t="s">
        <v>6953</v>
      </c>
      <c r="D3122" s="93" t="s">
        <v>6954</v>
      </c>
      <c r="F3122" s="91" t="s">
        <v>6952</v>
      </c>
      <c r="G3122" s="91">
        <v>9434</v>
      </c>
    </row>
    <row r="3123" spans="1:7" s="91" customFormat="1" x14ac:dyDescent="0.15">
      <c r="A3123" s="91">
        <v>9435</v>
      </c>
      <c r="B3123" s="92" t="s">
        <v>6952</v>
      </c>
      <c r="D3123" s="93" t="s">
        <v>6954</v>
      </c>
      <c r="F3123" s="92" t="s">
        <v>6952</v>
      </c>
      <c r="G3123" s="91">
        <v>9435</v>
      </c>
    </row>
    <row r="3124" spans="1:7" s="91" customFormat="1" x14ac:dyDescent="0.15">
      <c r="A3124" s="91">
        <v>9436</v>
      </c>
      <c r="B3124" s="92" t="s">
        <v>6955</v>
      </c>
      <c r="D3124" s="93" t="s">
        <v>6956</v>
      </c>
      <c r="F3124" s="92" t="s">
        <v>6955</v>
      </c>
      <c r="G3124" s="91">
        <v>9436</v>
      </c>
    </row>
    <row r="3125" spans="1:7" s="91" customFormat="1" x14ac:dyDescent="0.15">
      <c r="A3125" s="91">
        <v>9437</v>
      </c>
      <c r="B3125" s="92" t="s">
        <v>6957</v>
      </c>
      <c r="D3125" s="93" t="s">
        <v>6958</v>
      </c>
      <c r="F3125" s="92" t="s">
        <v>6957</v>
      </c>
      <c r="G3125" s="91">
        <v>9437</v>
      </c>
    </row>
    <row r="3126" spans="1:7" s="91" customFormat="1" x14ac:dyDescent="0.15">
      <c r="A3126" s="91">
        <v>9438</v>
      </c>
      <c r="B3126" s="91" t="s">
        <v>6952</v>
      </c>
      <c r="C3126" s="91" t="s">
        <v>6959</v>
      </c>
      <c r="D3126" s="93" t="s">
        <v>6954</v>
      </c>
      <c r="F3126" s="91" t="s">
        <v>6952</v>
      </c>
      <c r="G3126" s="91">
        <v>9438</v>
      </c>
    </row>
    <row r="3127" spans="1:7" s="91" customFormat="1" x14ac:dyDescent="0.15">
      <c r="A3127" s="91">
        <v>9441</v>
      </c>
      <c r="B3127" s="92" t="s">
        <v>6960</v>
      </c>
      <c r="D3127" s="93" t="s">
        <v>6961</v>
      </c>
      <c r="F3127" s="92" t="s">
        <v>6960</v>
      </c>
      <c r="G3127" s="91">
        <v>9441</v>
      </c>
    </row>
    <row r="3128" spans="1:7" s="91" customFormat="1" x14ac:dyDescent="0.15">
      <c r="A3128" s="91">
        <v>9442</v>
      </c>
      <c r="B3128" s="92" t="s">
        <v>6962</v>
      </c>
      <c r="D3128" s="93" t="s">
        <v>6963</v>
      </c>
      <c r="F3128" s="92" t="s">
        <v>6962</v>
      </c>
      <c r="G3128" s="91">
        <v>9442</v>
      </c>
    </row>
    <row r="3129" spans="1:7" s="91" customFormat="1" x14ac:dyDescent="0.15">
      <c r="A3129" s="91">
        <v>9443</v>
      </c>
      <c r="B3129" s="92" t="s">
        <v>6964</v>
      </c>
      <c r="D3129" s="93" t="s">
        <v>6965</v>
      </c>
      <c r="F3129" s="92" t="s">
        <v>6964</v>
      </c>
      <c r="G3129" s="91">
        <v>9443</v>
      </c>
    </row>
    <row r="3130" spans="1:7" s="91" customFormat="1" x14ac:dyDescent="0.15">
      <c r="A3130" s="91">
        <v>9444</v>
      </c>
      <c r="B3130" s="92" t="s">
        <v>6966</v>
      </c>
      <c r="D3130" s="93" t="s">
        <v>6967</v>
      </c>
      <c r="F3130" s="92" t="s">
        <v>6966</v>
      </c>
      <c r="G3130" s="91">
        <v>9444</v>
      </c>
    </row>
    <row r="3131" spans="1:7" s="91" customFormat="1" x14ac:dyDescent="0.15">
      <c r="A3131" s="91">
        <v>9451</v>
      </c>
      <c r="B3131" s="92" t="s">
        <v>6968</v>
      </c>
      <c r="D3131" s="93" t="s">
        <v>6969</v>
      </c>
      <c r="F3131" s="92" t="s">
        <v>6968</v>
      </c>
      <c r="G3131" s="91">
        <v>9451</v>
      </c>
    </row>
    <row r="3132" spans="1:7" s="91" customFormat="1" x14ac:dyDescent="0.15">
      <c r="A3132" s="91">
        <v>9451</v>
      </c>
      <c r="B3132" s="92" t="s">
        <v>6970</v>
      </c>
      <c r="D3132" s="93" t="s">
        <v>6971</v>
      </c>
      <c r="F3132" s="92" t="s">
        <v>6970</v>
      </c>
      <c r="G3132" s="91">
        <v>9451</v>
      </c>
    </row>
    <row r="3133" spans="1:7" s="91" customFormat="1" x14ac:dyDescent="0.15">
      <c r="A3133" s="91">
        <v>9461</v>
      </c>
      <c r="B3133" s="92" t="s">
        <v>6972</v>
      </c>
      <c r="D3133" s="93" t="s">
        <v>6973</v>
      </c>
      <c r="F3133" s="92" t="s">
        <v>6972</v>
      </c>
      <c r="G3133" s="91">
        <v>9461</v>
      </c>
    </row>
    <row r="3134" spans="1:7" s="91" customFormat="1" x14ac:dyDescent="0.15">
      <c r="A3134" s="91">
        <v>9462</v>
      </c>
      <c r="B3134" s="92" t="s">
        <v>6974</v>
      </c>
      <c r="D3134" s="93" t="s">
        <v>6975</v>
      </c>
      <c r="F3134" s="92" t="s">
        <v>6974</v>
      </c>
      <c r="G3134" s="91">
        <v>9462</v>
      </c>
    </row>
    <row r="3135" spans="1:7" s="91" customFormat="1" x14ac:dyDescent="0.15">
      <c r="A3135" s="91">
        <v>9463</v>
      </c>
      <c r="B3135" s="92" t="s">
        <v>6976</v>
      </c>
      <c r="D3135" s="93" t="s">
        <v>6977</v>
      </c>
      <c r="F3135" s="92" t="s">
        <v>6976</v>
      </c>
      <c r="G3135" s="91">
        <v>9463</v>
      </c>
    </row>
    <row r="3136" spans="1:7" s="91" customFormat="1" x14ac:dyDescent="0.15">
      <c r="A3136" s="91">
        <v>9464</v>
      </c>
      <c r="B3136" s="92" t="s">
        <v>6978</v>
      </c>
      <c r="D3136" s="93" t="s">
        <v>6979</v>
      </c>
      <c r="F3136" s="92" t="s">
        <v>6978</v>
      </c>
      <c r="G3136" s="91">
        <v>9464</v>
      </c>
    </row>
    <row r="3137" spans="1:7" s="91" customFormat="1" x14ac:dyDescent="0.15">
      <c r="A3137" s="91">
        <v>9471</v>
      </c>
      <c r="B3137" s="92" t="s">
        <v>6980</v>
      </c>
      <c r="D3137" s="93" t="s">
        <v>6981</v>
      </c>
      <c r="F3137" s="92" t="s">
        <v>6980</v>
      </c>
      <c r="G3137" s="91">
        <v>9471</v>
      </c>
    </row>
    <row r="3138" spans="1:7" s="91" customFormat="1" x14ac:dyDescent="0.15">
      <c r="A3138" s="91">
        <v>9472</v>
      </c>
      <c r="B3138" s="92" t="s">
        <v>6982</v>
      </c>
      <c r="D3138" s="93" t="s">
        <v>6983</v>
      </c>
      <c r="F3138" s="92" t="s">
        <v>6982</v>
      </c>
      <c r="G3138" s="91">
        <v>9472</v>
      </c>
    </row>
    <row r="3139" spans="1:7" s="91" customFormat="1" x14ac:dyDescent="0.15">
      <c r="A3139" s="91">
        <v>9473</v>
      </c>
      <c r="B3139" s="92" t="s">
        <v>6984</v>
      </c>
      <c r="D3139" s="93" t="s">
        <v>6985</v>
      </c>
      <c r="F3139" s="92" t="s">
        <v>6984</v>
      </c>
      <c r="G3139" s="91">
        <v>9473</v>
      </c>
    </row>
    <row r="3140" spans="1:7" s="91" customFormat="1" x14ac:dyDescent="0.15">
      <c r="A3140" s="91">
        <v>9474</v>
      </c>
      <c r="B3140" s="92" t="s">
        <v>6986</v>
      </c>
      <c r="D3140" s="93" t="s">
        <v>6987</v>
      </c>
      <c r="F3140" s="92" t="s">
        <v>6986</v>
      </c>
      <c r="G3140" s="91">
        <v>9474</v>
      </c>
    </row>
    <row r="3141" spans="1:7" s="91" customFormat="1" x14ac:dyDescent="0.15">
      <c r="A3141" s="91">
        <v>9474</v>
      </c>
      <c r="B3141" s="92" t="s">
        <v>6988</v>
      </c>
      <c r="D3141" s="93" t="s">
        <v>6989</v>
      </c>
      <c r="F3141" s="92" t="s">
        <v>6988</v>
      </c>
      <c r="G3141" s="91">
        <v>9474</v>
      </c>
    </row>
    <row r="3142" spans="1:7" s="91" customFormat="1" x14ac:dyDescent="0.15">
      <c r="A3142" s="91">
        <v>9475</v>
      </c>
      <c r="B3142" s="92" t="s">
        <v>6990</v>
      </c>
      <c r="D3142" s="93" t="s">
        <v>6991</v>
      </c>
      <c r="F3142" s="92" t="s">
        <v>6990</v>
      </c>
      <c r="G3142" s="91">
        <v>9475</v>
      </c>
    </row>
    <row r="3143" spans="1:7" s="91" customFormat="1" x14ac:dyDescent="0.15">
      <c r="A3143" s="91">
        <v>9476</v>
      </c>
      <c r="B3143" s="92" t="s">
        <v>6992</v>
      </c>
      <c r="D3143" s="93" t="s">
        <v>6993</v>
      </c>
      <c r="F3143" s="92" t="s">
        <v>6992</v>
      </c>
      <c r="G3143" s="91">
        <v>9476</v>
      </c>
    </row>
    <row r="3144" spans="1:7" s="91" customFormat="1" x14ac:dyDescent="0.15">
      <c r="A3144" s="91">
        <v>9481</v>
      </c>
      <c r="B3144" s="92" t="s">
        <v>6994</v>
      </c>
      <c r="D3144" s="93" t="s">
        <v>6995</v>
      </c>
      <c r="F3144" s="92" t="s">
        <v>6994</v>
      </c>
      <c r="G3144" s="91">
        <v>9481</v>
      </c>
    </row>
    <row r="3145" spans="1:7" s="91" customFormat="1" x14ac:dyDescent="0.15">
      <c r="A3145" s="91">
        <v>9482</v>
      </c>
      <c r="B3145" s="92" t="s">
        <v>6996</v>
      </c>
      <c r="D3145" s="93" t="s">
        <v>6997</v>
      </c>
      <c r="F3145" s="92" t="s">
        <v>6996</v>
      </c>
      <c r="G3145" s="91">
        <v>9482</v>
      </c>
    </row>
    <row r="3146" spans="1:7" s="91" customFormat="1" x14ac:dyDescent="0.15">
      <c r="A3146" s="91">
        <v>9483</v>
      </c>
      <c r="B3146" s="92" t="s">
        <v>6998</v>
      </c>
      <c r="D3146" s="93" t="s">
        <v>6999</v>
      </c>
      <c r="F3146" s="92" t="s">
        <v>6998</v>
      </c>
      <c r="G3146" s="91">
        <v>9483</v>
      </c>
    </row>
    <row r="3147" spans="1:7" s="91" customFormat="1" x14ac:dyDescent="0.15">
      <c r="A3147" s="91">
        <v>9484</v>
      </c>
      <c r="B3147" s="92" t="s">
        <v>7000</v>
      </c>
      <c r="D3147" s="93" t="s">
        <v>7001</v>
      </c>
      <c r="F3147" s="92" t="s">
        <v>7000</v>
      </c>
      <c r="G3147" s="91">
        <v>9484</v>
      </c>
    </row>
    <row r="3148" spans="1:7" s="91" customFormat="1" x14ac:dyDescent="0.15">
      <c r="A3148" s="91">
        <v>9485</v>
      </c>
      <c r="B3148" s="92" t="s">
        <v>7002</v>
      </c>
      <c r="D3148" s="93" t="s">
        <v>7003</v>
      </c>
      <c r="F3148" s="92" t="s">
        <v>7002</v>
      </c>
      <c r="G3148" s="91">
        <v>9485</v>
      </c>
    </row>
    <row r="3149" spans="1:7" s="91" customFormat="1" x14ac:dyDescent="0.15">
      <c r="A3149" s="91">
        <v>9491</v>
      </c>
      <c r="B3149" s="92" t="s">
        <v>7004</v>
      </c>
      <c r="D3149" s="93" t="s">
        <v>7005</v>
      </c>
      <c r="F3149" s="92" t="s">
        <v>7004</v>
      </c>
      <c r="G3149" s="91">
        <v>9491</v>
      </c>
    </row>
    <row r="3150" spans="1:7" s="91" customFormat="1" x14ac:dyDescent="0.15">
      <c r="A3150" s="91">
        <v>9492</v>
      </c>
      <c r="B3150" s="92" t="s">
        <v>7006</v>
      </c>
      <c r="D3150" s="93" t="s">
        <v>7007</v>
      </c>
      <c r="F3150" s="92" t="s">
        <v>7006</v>
      </c>
      <c r="G3150" s="91">
        <v>9492</v>
      </c>
    </row>
    <row r="3151" spans="1:7" s="91" customFormat="1" x14ac:dyDescent="0.15">
      <c r="A3151" s="91">
        <v>9493</v>
      </c>
      <c r="B3151" s="92" t="s">
        <v>7008</v>
      </c>
      <c r="D3151" s="93" t="s">
        <v>7009</v>
      </c>
      <c r="F3151" s="92" t="s">
        <v>7008</v>
      </c>
      <c r="G3151" s="91">
        <v>9493</v>
      </c>
    </row>
    <row r="3152" spans="1:7" s="91" customFormat="1" x14ac:dyDescent="0.15">
      <c r="A3152" s="91">
        <v>9494</v>
      </c>
      <c r="B3152" s="92" t="s">
        <v>6939</v>
      </c>
      <c r="C3152" s="91" t="s">
        <v>7010</v>
      </c>
      <c r="D3152" s="93" t="s">
        <v>6940</v>
      </c>
      <c r="F3152" s="92" t="s">
        <v>6939</v>
      </c>
      <c r="G3152" s="91">
        <v>9494</v>
      </c>
    </row>
    <row r="3153" spans="1:7" s="91" customFormat="1" x14ac:dyDescent="0.15">
      <c r="A3153" s="91">
        <v>9495</v>
      </c>
      <c r="B3153" s="92" t="s">
        <v>7011</v>
      </c>
      <c r="D3153" s="93" t="s">
        <v>7012</v>
      </c>
      <c r="F3153" s="92" t="s">
        <v>7011</v>
      </c>
      <c r="G3153" s="91">
        <v>9495</v>
      </c>
    </row>
    <row r="3154" spans="1:7" s="91" customFormat="1" x14ac:dyDescent="0.15">
      <c r="A3154" s="91">
        <v>9500</v>
      </c>
      <c r="B3154" s="92" t="s">
        <v>7013</v>
      </c>
      <c r="D3154" s="93" t="s">
        <v>7014</v>
      </c>
      <c r="F3154" s="92" t="s">
        <v>7013</v>
      </c>
      <c r="G3154" s="91">
        <v>9500</v>
      </c>
    </row>
    <row r="3155" spans="1:7" s="91" customFormat="1" x14ac:dyDescent="0.15">
      <c r="A3155" s="91">
        <v>9511</v>
      </c>
      <c r="B3155" s="92" t="s">
        <v>7015</v>
      </c>
      <c r="D3155" s="93" t="s">
        <v>7016</v>
      </c>
      <c r="F3155" s="92" t="s">
        <v>7015</v>
      </c>
      <c r="G3155" s="91">
        <v>9511</v>
      </c>
    </row>
    <row r="3156" spans="1:7" s="91" customFormat="1" x14ac:dyDescent="0.15">
      <c r="A3156" s="91">
        <v>9512</v>
      </c>
      <c r="B3156" s="92" t="s">
        <v>7017</v>
      </c>
      <c r="D3156" s="93" t="s">
        <v>7018</v>
      </c>
      <c r="F3156" s="92" t="s">
        <v>7017</v>
      </c>
      <c r="G3156" s="91">
        <v>9512</v>
      </c>
    </row>
    <row r="3157" spans="1:7" s="91" customFormat="1" x14ac:dyDescent="0.15">
      <c r="A3157" s="91">
        <v>9513</v>
      </c>
      <c r="B3157" s="92" t="s">
        <v>7019</v>
      </c>
      <c r="D3157" s="93" t="s">
        <v>7020</v>
      </c>
      <c r="F3157" s="92" t="s">
        <v>7019</v>
      </c>
      <c r="G3157" s="91">
        <v>9513</v>
      </c>
    </row>
    <row r="3158" spans="1:7" s="91" customFormat="1" x14ac:dyDescent="0.15">
      <c r="A3158" s="91">
        <v>9514</v>
      </c>
      <c r="B3158" s="92" t="s">
        <v>7021</v>
      </c>
      <c r="D3158" s="93" t="s">
        <v>7022</v>
      </c>
      <c r="F3158" s="92" t="s">
        <v>7021</v>
      </c>
      <c r="G3158" s="91">
        <v>9514</v>
      </c>
    </row>
    <row r="3159" spans="1:7" s="91" customFormat="1" x14ac:dyDescent="0.15">
      <c r="A3159" s="91">
        <v>9515</v>
      </c>
      <c r="B3159" s="92" t="s">
        <v>7023</v>
      </c>
      <c r="D3159" s="93" t="s">
        <v>7024</v>
      </c>
      <c r="F3159" s="92" t="s">
        <v>7023</v>
      </c>
      <c r="G3159" s="91">
        <v>9515</v>
      </c>
    </row>
    <row r="3160" spans="1:7" s="91" customFormat="1" x14ac:dyDescent="0.15">
      <c r="A3160" s="91">
        <v>9516</v>
      </c>
      <c r="B3160" s="92" t="s">
        <v>7025</v>
      </c>
      <c r="D3160" s="93" t="s">
        <v>7026</v>
      </c>
      <c r="F3160" s="92" t="s">
        <v>7025</v>
      </c>
      <c r="G3160" s="91">
        <v>9516</v>
      </c>
    </row>
    <row r="3161" spans="1:7" s="91" customFormat="1" x14ac:dyDescent="0.15">
      <c r="A3161" s="91">
        <v>9517</v>
      </c>
      <c r="B3161" s="92" t="s">
        <v>7027</v>
      </c>
      <c r="D3161" s="93" t="s">
        <v>7028</v>
      </c>
      <c r="F3161" s="92" t="s">
        <v>7027</v>
      </c>
      <c r="G3161" s="91">
        <v>9517</v>
      </c>
    </row>
    <row r="3162" spans="1:7" s="91" customFormat="1" x14ac:dyDescent="0.15">
      <c r="A3162" s="91">
        <v>9521</v>
      </c>
      <c r="B3162" s="92" t="s">
        <v>7029</v>
      </c>
      <c r="D3162" s="93" t="s">
        <v>7030</v>
      </c>
      <c r="F3162" s="92" t="s">
        <v>7029</v>
      </c>
      <c r="G3162" s="91">
        <v>9521</v>
      </c>
    </row>
    <row r="3163" spans="1:7" s="91" customFormat="1" x14ac:dyDescent="0.15">
      <c r="A3163" s="91">
        <v>9522</v>
      </c>
      <c r="B3163" s="92" t="s">
        <v>7031</v>
      </c>
      <c r="D3163" s="93" t="s">
        <v>7032</v>
      </c>
      <c r="F3163" s="92" t="s">
        <v>7031</v>
      </c>
      <c r="G3163" s="91">
        <v>9522</v>
      </c>
    </row>
    <row r="3164" spans="1:7" s="91" customFormat="1" x14ac:dyDescent="0.15">
      <c r="A3164" s="91">
        <v>9523</v>
      </c>
      <c r="B3164" s="92" t="s">
        <v>7033</v>
      </c>
      <c r="D3164" s="93" t="s">
        <v>7034</v>
      </c>
      <c r="F3164" s="92" t="s">
        <v>7033</v>
      </c>
      <c r="G3164" s="91">
        <v>9523</v>
      </c>
    </row>
    <row r="3165" spans="1:7" s="91" customFormat="1" x14ac:dyDescent="0.15">
      <c r="A3165" s="91">
        <v>9531</v>
      </c>
      <c r="B3165" s="92" t="s">
        <v>7035</v>
      </c>
      <c r="D3165" s="93" t="s">
        <v>7036</v>
      </c>
      <c r="F3165" s="92" t="s">
        <v>7035</v>
      </c>
      <c r="G3165" s="91">
        <v>9531</v>
      </c>
    </row>
    <row r="3166" spans="1:7" s="91" customFormat="1" x14ac:dyDescent="0.15">
      <c r="A3166" s="91">
        <v>9532</v>
      </c>
      <c r="B3166" s="92" t="s">
        <v>7037</v>
      </c>
      <c r="D3166" s="93" t="s">
        <v>7038</v>
      </c>
      <c r="F3166" s="92" t="s">
        <v>7037</v>
      </c>
      <c r="G3166" s="91">
        <v>9532</v>
      </c>
    </row>
    <row r="3167" spans="1:7" s="91" customFormat="1" x14ac:dyDescent="0.15">
      <c r="A3167" s="91">
        <v>9533</v>
      </c>
      <c r="B3167" s="92" t="s">
        <v>7039</v>
      </c>
      <c r="D3167" s="93" t="s">
        <v>7040</v>
      </c>
      <c r="F3167" s="92" t="s">
        <v>7039</v>
      </c>
      <c r="G3167" s="91">
        <v>9533</v>
      </c>
    </row>
    <row r="3168" spans="1:7" s="91" customFormat="1" x14ac:dyDescent="0.15">
      <c r="A3168" s="91">
        <v>9534</v>
      </c>
      <c r="B3168" s="92" t="s">
        <v>7041</v>
      </c>
      <c r="D3168" s="93" t="s">
        <v>7042</v>
      </c>
      <c r="F3168" s="92" t="s">
        <v>7041</v>
      </c>
      <c r="G3168" s="91">
        <v>9534</v>
      </c>
    </row>
    <row r="3169" spans="1:7" s="91" customFormat="1" x14ac:dyDescent="0.15">
      <c r="A3169" s="91">
        <v>9534</v>
      </c>
      <c r="B3169" s="92" t="s">
        <v>7043</v>
      </c>
      <c r="D3169" s="93" t="s">
        <v>7044</v>
      </c>
      <c r="F3169" s="92" t="s">
        <v>7043</v>
      </c>
      <c r="G3169" s="91">
        <v>9534</v>
      </c>
    </row>
    <row r="3170" spans="1:7" s="91" customFormat="1" x14ac:dyDescent="0.15">
      <c r="A3170" s="91">
        <v>9541</v>
      </c>
      <c r="B3170" s="91" t="s">
        <v>7013</v>
      </c>
      <c r="C3170" s="91" t="s">
        <v>7045</v>
      </c>
      <c r="D3170" s="93" t="s">
        <v>7014</v>
      </c>
      <c r="F3170" s="91" t="s">
        <v>7013</v>
      </c>
      <c r="G3170" s="91">
        <v>9541</v>
      </c>
    </row>
    <row r="3171" spans="1:7" s="91" customFormat="1" x14ac:dyDescent="0.15">
      <c r="A3171" s="91">
        <v>9542</v>
      </c>
      <c r="B3171" s="92" t="s">
        <v>7046</v>
      </c>
      <c r="D3171" s="93" t="s">
        <v>7047</v>
      </c>
      <c r="F3171" s="92" t="s">
        <v>7046</v>
      </c>
      <c r="G3171" s="91">
        <v>9542</v>
      </c>
    </row>
    <row r="3172" spans="1:7" s="91" customFormat="1" x14ac:dyDescent="0.15">
      <c r="A3172" s="91">
        <v>9542</v>
      </c>
      <c r="B3172" s="92" t="s">
        <v>7048</v>
      </c>
      <c r="D3172" s="93" t="s">
        <v>7049</v>
      </c>
      <c r="F3172" s="92" t="s">
        <v>7048</v>
      </c>
      <c r="G3172" s="91">
        <v>9542</v>
      </c>
    </row>
    <row r="3173" spans="1:7" s="91" customFormat="1" x14ac:dyDescent="0.15">
      <c r="A3173" s="91">
        <v>9544</v>
      </c>
      <c r="B3173" s="92" t="s">
        <v>7050</v>
      </c>
      <c r="D3173" s="93" t="s">
        <v>7051</v>
      </c>
      <c r="F3173" s="92" t="s">
        <v>7050</v>
      </c>
      <c r="G3173" s="91">
        <v>9544</v>
      </c>
    </row>
    <row r="3174" spans="1:7" s="91" customFormat="1" x14ac:dyDescent="0.15">
      <c r="A3174" s="91">
        <v>9545</v>
      </c>
      <c r="B3174" s="92" t="s">
        <v>7052</v>
      </c>
      <c r="D3174" s="93" t="s">
        <v>7053</v>
      </c>
      <c r="F3174" s="92" t="s">
        <v>7052</v>
      </c>
      <c r="G3174" s="91">
        <v>9545</v>
      </c>
    </row>
    <row r="3175" spans="1:7" s="91" customFormat="1" x14ac:dyDescent="0.15">
      <c r="A3175" s="91">
        <v>9547</v>
      </c>
      <c r="B3175" s="92" t="s">
        <v>7054</v>
      </c>
      <c r="D3175" s="93" t="s">
        <v>7055</v>
      </c>
      <c r="F3175" s="92" t="s">
        <v>7054</v>
      </c>
      <c r="G3175" s="91">
        <v>9547</v>
      </c>
    </row>
    <row r="3176" spans="1:7" s="91" customFormat="1" x14ac:dyDescent="0.15">
      <c r="A3176" s="91">
        <v>9548</v>
      </c>
      <c r="B3176" s="92" t="s">
        <v>7056</v>
      </c>
      <c r="D3176" s="93" t="s">
        <v>7057</v>
      </c>
      <c r="F3176" s="92" t="s">
        <v>7056</v>
      </c>
      <c r="G3176" s="91">
        <v>9548</v>
      </c>
    </row>
    <row r="3177" spans="1:7" s="91" customFormat="1" x14ac:dyDescent="0.15">
      <c r="A3177" s="91">
        <v>9549</v>
      </c>
      <c r="B3177" s="92" t="s">
        <v>7058</v>
      </c>
      <c r="D3177" s="93" t="s">
        <v>7059</v>
      </c>
      <c r="F3177" s="92" t="s">
        <v>7058</v>
      </c>
      <c r="G3177" s="91">
        <v>9549</v>
      </c>
    </row>
    <row r="3178" spans="1:7" s="91" customFormat="1" x14ac:dyDescent="0.15">
      <c r="A3178" s="91">
        <v>9551</v>
      </c>
      <c r="B3178" s="92" t="s">
        <v>7060</v>
      </c>
      <c r="D3178" s="93" t="s">
        <v>7061</v>
      </c>
      <c r="F3178" s="92" t="s">
        <v>7060</v>
      </c>
      <c r="G3178" s="91">
        <v>9551</v>
      </c>
    </row>
    <row r="3179" spans="1:7" s="91" customFormat="1" x14ac:dyDescent="0.15">
      <c r="A3179" s="91">
        <v>9552</v>
      </c>
      <c r="B3179" s="92" t="s">
        <v>7062</v>
      </c>
      <c r="D3179" s="93" t="s">
        <v>7063</v>
      </c>
      <c r="F3179" s="92" t="s">
        <v>7062</v>
      </c>
      <c r="G3179" s="91">
        <v>9552</v>
      </c>
    </row>
    <row r="3180" spans="1:7" s="91" customFormat="1" x14ac:dyDescent="0.15">
      <c r="A3180" s="91">
        <v>9553</v>
      </c>
      <c r="B3180" s="92" t="s">
        <v>7064</v>
      </c>
      <c r="D3180" s="93" t="s">
        <v>7065</v>
      </c>
      <c r="F3180" s="92" t="s">
        <v>7064</v>
      </c>
      <c r="G3180" s="91">
        <v>9553</v>
      </c>
    </row>
    <row r="3181" spans="1:7" s="91" customFormat="1" x14ac:dyDescent="0.15">
      <c r="A3181" s="91">
        <v>9553</v>
      </c>
      <c r="B3181" s="92" t="s">
        <v>7066</v>
      </c>
      <c r="D3181" s="93" t="s">
        <v>7067</v>
      </c>
      <c r="F3181" s="92" t="s">
        <v>7066</v>
      </c>
      <c r="G3181" s="91">
        <v>9553</v>
      </c>
    </row>
    <row r="3182" spans="1:7" s="91" customFormat="1" x14ac:dyDescent="0.15">
      <c r="A3182" s="91">
        <v>9554</v>
      </c>
      <c r="B3182" s="92" t="s">
        <v>7068</v>
      </c>
      <c r="D3182" s="93" t="s">
        <v>7069</v>
      </c>
      <c r="F3182" s="92" t="s">
        <v>7068</v>
      </c>
      <c r="G3182" s="91">
        <v>9554</v>
      </c>
    </row>
    <row r="3183" spans="1:7" s="91" customFormat="1" x14ac:dyDescent="0.15">
      <c r="A3183" s="91">
        <v>9554</v>
      </c>
      <c r="B3183" s="92" t="s">
        <v>7070</v>
      </c>
      <c r="D3183" s="93" t="s">
        <v>7071</v>
      </c>
      <c r="F3183" s="92" t="s">
        <v>7070</v>
      </c>
      <c r="G3183" s="91">
        <v>9554</v>
      </c>
    </row>
    <row r="3184" spans="1:7" s="91" customFormat="1" x14ac:dyDescent="0.15">
      <c r="A3184" s="91">
        <v>9555</v>
      </c>
      <c r="B3184" s="92" t="s">
        <v>7072</v>
      </c>
      <c r="D3184" s="93" t="s">
        <v>7073</v>
      </c>
      <c r="F3184" s="92" t="s">
        <v>7072</v>
      </c>
      <c r="G3184" s="91">
        <v>9555</v>
      </c>
    </row>
    <row r="3185" spans="1:7" s="91" customFormat="1" x14ac:dyDescent="0.15">
      <c r="A3185" s="91">
        <v>9556</v>
      </c>
      <c r="B3185" s="92" t="s">
        <v>7074</v>
      </c>
      <c r="D3185" s="93" t="s">
        <v>7075</v>
      </c>
      <c r="F3185" s="92" t="s">
        <v>7074</v>
      </c>
      <c r="G3185" s="91">
        <v>9556</v>
      </c>
    </row>
    <row r="3186" spans="1:7" s="91" customFormat="1" x14ac:dyDescent="0.15">
      <c r="A3186" s="91">
        <v>9561</v>
      </c>
      <c r="B3186" s="92" t="s">
        <v>7076</v>
      </c>
      <c r="D3186" s="93" t="s">
        <v>7077</v>
      </c>
      <c r="F3186" s="92" t="s">
        <v>7076</v>
      </c>
      <c r="G3186" s="91">
        <v>9561</v>
      </c>
    </row>
    <row r="3187" spans="1:7" s="91" customFormat="1" x14ac:dyDescent="0.15">
      <c r="A3187" s="91">
        <v>9561</v>
      </c>
      <c r="B3187" s="92" t="s">
        <v>7078</v>
      </c>
      <c r="D3187" s="93" t="s">
        <v>7079</v>
      </c>
      <c r="F3187" s="92" t="s">
        <v>7078</v>
      </c>
      <c r="G3187" s="91">
        <v>9561</v>
      </c>
    </row>
    <row r="3188" spans="1:7" s="91" customFormat="1" x14ac:dyDescent="0.15">
      <c r="A3188" s="91">
        <v>9600</v>
      </c>
      <c r="B3188" s="92" t="s">
        <v>7080</v>
      </c>
      <c r="C3188" s="91" t="s">
        <v>971</v>
      </c>
      <c r="D3188" s="93" t="s">
        <v>7081</v>
      </c>
      <c r="F3188" s="92" t="s">
        <v>7080</v>
      </c>
      <c r="G3188" s="91">
        <v>9600</v>
      </c>
    </row>
    <row r="3189" spans="1:7" s="91" customFormat="1" x14ac:dyDescent="0.15">
      <c r="A3189" s="91">
        <v>9608</v>
      </c>
      <c r="B3189" s="91" t="s">
        <v>7080</v>
      </c>
      <c r="C3189" s="91" t="s">
        <v>7082</v>
      </c>
      <c r="D3189" s="93" t="s">
        <v>7081</v>
      </c>
      <c r="F3189" s="91" t="s">
        <v>7080</v>
      </c>
      <c r="G3189" s="91">
        <v>9608</v>
      </c>
    </row>
    <row r="3190" spans="1:7" s="91" customFormat="1" x14ac:dyDescent="0.15">
      <c r="A3190" s="91">
        <v>9609</v>
      </c>
      <c r="B3190" s="91" t="s">
        <v>7080</v>
      </c>
      <c r="C3190" s="91" t="s">
        <v>7083</v>
      </c>
      <c r="D3190" s="93" t="s">
        <v>7081</v>
      </c>
      <c r="F3190" s="91" t="s">
        <v>7080</v>
      </c>
      <c r="G3190" s="91">
        <v>9609</v>
      </c>
    </row>
    <row r="3191" spans="1:7" s="91" customFormat="1" x14ac:dyDescent="0.15">
      <c r="A3191" s="91">
        <v>9611</v>
      </c>
      <c r="B3191" s="92" t="s">
        <v>7084</v>
      </c>
      <c r="D3191" s="93" t="s">
        <v>7085</v>
      </c>
      <c r="F3191" s="92" t="s">
        <v>7084</v>
      </c>
      <c r="G3191" s="91">
        <v>9611</v>
      </c>
    </row>
    <row r="3192" spans="1:7" s="91" customFormat="1" x14ac:dyDescent="0.15">
      <c r="A3192" s="91">
        <v>9612</v>
      </c>
      <c r="B3192" s="92" t="s">
        <v>7086</v>
      </c>
      <c r="D3192" s="93" t="s">
        <v>7087</v>
      </c>
      <c r="F3192" s="92" t="s">
        <v>7086</v>
      </c>
      <c r="G3192" s="91">
        <v>9612</v>
      </c>
    </row>
    <row r="3193" spans="1:7" s="91" customFormat="1" x14ac:dyDescent="0.15">
      <c r="A3193" s="91">
        <v>9612</v>
      </c>
      <c r="B3193" s="92" t="s">
        <v>7088</v>
      </c>
      <c r="D3193" s="93" t="s">
        <v>7089</v>
      </c>
      <c r="F3193" s="92" t="s">
        <v>7088</v>
      </c>
      <c r="G3193" s="91">
        <v>9612</v>
      </c>
    </row>
    <row r="3194" spans="1:7" s="91" customFormat="1" x14ac:dyDescent="0.15">
      <c r="A3194" s="91">
        <v>9621</v>
      </c>
      <c r="B3194" s="92" t="s">
        <v>7090</v>
      </c>
      <c r="D3194" s="93" t="s">
        <v>7091</v>
      </c>
      <c r="F3194" s="92" t="s">
        <v>7090</v>
      </c>
      <c r="G3194" s="91">
        <v>9621</v>
      </c>
    </row>
    <row r="3195" spans="1:7" s="91" customFormat="1" x14ac:dyDescent="0.15">
      <c r="A3195" s="91">
        <v>9622</v>
      </c>
      <c r="B3195" s="92" t="s">
        <v>7092</v>
      </c>
      <c r="D3195" s="93" t="s">
        <v>7093</v>
      </c>
      <c r="F3195" s="92" t="s">
        <v>7092</v>
      </c>
      <c r="G3195" s="91">
        <v>9622</v>
      </c>
    </row>
    <row r="3196" spans="1:7" s="91" customFormat="1" x14ac:dyDescent="0.15">
      <c r="A3196" s="91">
        <v>9623</v>
      </c>
      <c r="B3196" s="92" t="s">
        <v>7094</v>
      </c>
      <c r="D3196" s="93" t="s">
        <v>7095</v>
      </c>
      <c r="F3196" s="92" t="s">
        <v>7094</v>
      </c>
      <c r="G3196" s="91">
        <v>9623</v>
      </c>
    </row>
    <row r="3197" spans="1:7" s="91" customFormat="1" x14ac:dyDescent="0.15">
      <c r="A3197" s="91">
        <v>9624</v>
      </c>
      <c r="B3197" s="92" t="s">
        <v>7096</v>
      </c>
      <c r="D3197" s="93" t="s">
        <v>7097</v>
      </c>
      <c r="F3197" s="92" t="s">
        <v>7096</v>
      </c>
      <c r="G3197" s="91">
        <v>9624</v>
      </c>
    </row>
    <row r="3198" spans="1:7" s="91" customFormat="1" x14ac:dyDescent="0.15">
      <c r="A3198" s="91">
        <v>9625</v>
      </c>
      <c r="B3198" s="92" t="s">
        <v>7098</v>
      </c>
      <c r="D3198" s="93" t="s">
        <v>7099</v>
      </c>
      <c r="F3198" s="92" t="s">
        <v>7098</v>
      </c>
      <c r="G3198" s="91">
        <v>9625</v>
      </c>
    </row>
    <row r="3199" spans="1:7" s="91" customFormat="1" x14ac:dyDescent="0.15">
      <c r="A3199" s="91">
        <v>9625</v>
      </c>
      <c r="B3199" s="92" t="s">
        <v>7100</v>
      </c>
      <c r="D3199" s="93" t="s">
        <v>7101</v>
      </c>
      <c r="F3199" s="92" t="s">
        <v>7100</v>
      </c>
      <c r="G3199" s="91">
        <v>9625</v>
      </c>
    </row>
    <row r="3200" spans="1:7" s="91" customFormat="1" x14ac:dyDescent="0.15">
      <c r="A3200" s="91">
        <v>9631</v>
      </c>
      <c r="B3200" s="92" t="s">
        <v>7102</v>
      </c>
      <c r="D3200" s="93" t="s">
        <v>7103</v>
      </c>
      <c r="F3200" s="92" t="s">
        <v>7102</v>
      </c>
      <c r="G3200" s="91">
        <v>9631</v>
      </c>
    </row>
    <row r="3201" spans="1:7" s="91" customFormat="1" x14ac:dyDescent="0.15">
      <c r="A3201" s="91">
        <v>9632</v>
      </c>
      <c r="B3201" s="92" t="s">
        <v>7104</v>
      </c>
      <c r="D3201" s="93" t="s">
        <v>7105</v>
      </c>
      <c r="F3201" s="92" t="s">
        <v>7104</v>
      </c>
      <c r="G3201" s="91">
        <v>9632</v>
      </c>
    </row>
    <row r="3202" spans="1:7" s="91" customFormat="1" x14ac:dyDescent="0.15">
      <c r="A3202" s="91">
        <v>9633</v>
      </c>
      <c r="B3202" s="92" t="s">
        <v>7106</v>
      </c>
      <c r="D3202" s="93" t="s">
        <v>7107</v>
      </c>
      <c r="F3202" s="92" t="s">
        <v>7106</v>
      </c>
      <c r="G3202" s="91">
        <v>9633</v>
      </c>
    </row>
    <row r="3203" spans="1:7" s="91" customFormat="1" x14ac:dyDescent="0.15">
      <c r="A3203" s="91">
        <v>9634</v>
      </c>
      <c r="B3203" s="92" t="s">
        <v>7108</v>
      </c>
      <c r="D3203" s="93" t="s">
        <v>7109</v>
      </c>
      <c r="F3203" s="92" t="s">
        <v>7108</v>
      </c>
      <c r="G3203" s="91">
        <v>9634</v>
      </c>
    </row>
    <row r="3204" spans="1:7" s="91" customFormat="1" x14ac:dyDescent="0.15">
      <c r="A3204" s="91">
        <v>9634</v>
      </c>
      <c r="B3204" s="92" t="s">
        <v>7110</v>
      </c>
      <c r="D3204" s="93" t="s">
        <v>7111</v>
      </c>
      <c r="F3204" s="92" t="s">
        <v>7110</v>
      </c>
      <c r="G3204" s="91">
        <v>9634</v>
      </c>
    </row>
    <row r="3205" spans="1:7" s="91" customFormat="1" x14ac:dyDescent="0.15">
      <c r="A3205" s="91">
        <v>9635</v>
      </c>
      <c r="B3205" s="92" t="s">
        <v>7112</v>
      </c>
      <c r="D3205" s="93" t="s">
        <v>7113</v>
      </c>
      <c r="F3205" s="92" t="s">
        <v>7112</v>
      </c>
      <c r="G3205" s="91">
        <v>9635</v>
      </c>
    </row>
    <row r="3206" spans="1:7" s="91" customFormat="1" x14ac:dyDescent="0.15">
      <c r="A3206" s="91">
        <v>9636</v>
      </c>
      <c r="B3206" s="92" t="s">
        <v>7114</v>
      </c>
      <c r="D3206" s="93" t="s">
        <v>7115</v>
      </c>
      <c r="F3206" s="92" t="s">
        <v>7114</v>
      </c>
      <c r="G3206" s="91">
        <v>9636</v>
      </c>
    </row>
    <row r="3207" spans="1:7" s="91" customFormat="1" x14ac:dyDescent="0.15">
      <c r="A3207" s="91">
        <v>9641</v>
      </c>
      <c r="B3207" s="92" t="s">
        <v>7116</v>
      </c>
      <c r="D3207" s="93" t="s">
        <v>7117</v>
      </c>
      <c r="F3207" s="92" t="s">
        <v>7116</v>
      </c>
      <c r="G3207" s="91">
        <v>9641</v>
      </c>
    </row>
    <row r="3208" spans="1:7" s="91" customFormat="1" x14ac:dyDescent="0.15">
      <c r="A3208" s="91">
        <v>9643</v>
      </c>
      <c r="B3208" s="92" t="s">
        <v>7118</v>
      </c>
      <c r="D3208" s="93" t="s">
        <v>7119</v>
      </c>
      <c r="F3208" s="92" t="s">
        <v>7118</v>
      </c>
      <c r="G3208" s="91">
        <v>9643</v>
      </c>
    </row>
    <row r="3209" spans="1:7" s="91" customFormat="1" x14ac:dyDescent="0.15">
      <c r="A3209" s="91">
        <v>9651</v>
      </c>
      <c r="B3209" s="92" t="s">
        <v>7120</v>
      </c>
      <c r="D3209" s="93" t="s">
        <v>7121</v>
      </c>
      <c r="F3209" s="92" t="s">
        <v>7120</v>
      </c>
      <c r="G3209" s="91">
        <v>9651</v>
      </c>
    </row>
    <row r="3210" spans="1:7" s="91" customFormat="1" x14ac:dyDescent="0.15">
      <c r="A3210" s="91">
        <v>9652</v>
      </c>
      <c r="B3210" s="92" t="s">
        <v>7122</v>
      </c>
      <c r="D3210" s="93" t="s">
        <v>7123</v>
      </c>
      <c r="F3210" s="92" t="s">
        <v>7122</v>
      </c>
      <c r="G3210" s="91">
        <v>9652</v>
      </c>
    </row>
    <row r="3211" spans="1:7" s="91" customFormat="1" x14ac:dyDescent="0.15">
      <c r="A3211" s="91">
        <v>9653</v>
      </c>
      <c r="B3211" s="92" t="s">
        <v>7124</v>
      </c>
      <c r="D3211" s="93" t="s">
        <v>7125</v>
      </c>
      <c r="F3211" s="92" t="s">
        <v>7124</v>
      </c>
      <c r="G3211" s="91">
        <v>9653</v>
      </c>
    </row>
    <row r="3212" spans="1:7" s="91" customFormat="1" x14ac:dyDescent="0.15">
      <c r="A3212" s="91">
        <v>9654</v>
      </c>
      <c r="B3212" s="92" t="s">
        <v>7126</v>
      </c>
      <c r="D3212" s="93" t="s">
        <v>7127</v>
      </c>
      <c r="F3212" s="92" t="s">
        <v>7126</v>
      </c>
      <c r="G3212" s="91">
        <v>9654</v>
      </c>
    </row>
    <row r="3213" spans="1:7" s="91" customFormat="1" x14ac:dyDescent="0.15">
      <c r="A3213" s="91">
        <v>9661</v>
      </c>
      <c r="B3213" s="92" t="s">
        <v>7128</v>
      </c>
      <c r="D3213" s="93" t="s">
        <v>7129</v>
      </c>
      <c r="F3213" s="92" t="s">
        <v>7128</v>
      </c>
      <c r="G3213" s="91">
        <v>9661</v>
      </c>
    </row>
    <row r="3214" spans="1:7" s="91" customFormat="1" x14ac:dyDescent="0.15">
      <c r="A3214" s="91">
        <v>9662</v>
      </c>
      <c r="B3214" s="92" t="s">
        <v>7130</v>
      </c>
      <c r="D3214" s="93" t="s">
        <v>7131</v>
      </c>
      <c r="F3214" s="92" t="s">
        <v>7130</v>
      </c>
      <c r="G3214" s="91">
        <v>9662</v>
      </c>
    </row>
    <row r="3215" spans="1:7" s="91" customFormat="1" x14ac:dyDescent="0.15">
      <c r="A3215" s="91">
        <v>9662</v>
      </c>
      <c r="B3215" s="92" t="s">
        <v>7132</v>
      </c>
      <c r="D3215" s="93" t="s">
        <v>7133</v>
      </c>
      <c r="F3215" s="92" t="s">
        <v>7132</v>
      </c>
      <c r="G3215" s="91">
        <v>9662</v>
      </c>
    </row>
    <row r="3216" spans="1:7" s="91" customFormat="1" x14ac:dyDescent="0.15">
      <c r="A3216" s="91">
        <v>9663</v>
      </c>
      <c r="B3216" s="92" t="s">
        <v>7134</v>
      </c>
      <c r="D3216" s="93" t="s">
        <v>7135</v>
      </c>
      <c r="F3216" s="92" t="s">
        <v>7134</v>
      </c>
      <c r="G3216" s="91">
        <v>9663</v>
      </c>
    </row>
    <row r="3217" spans="1:7" s="91" customFormat="1" x14ac:dyDescent="0.15">
      <c r="A3217" s="91">
        <v>9664</v>
      </c>
      <c r="B3217" s="92" t="s">
        <v>7136</v>
      </c>
      <c r="D3217" s="93" t="s">
        <v>7137</v>
      </c>
      <c r="F3217" s="92" t="s">
        <v>7136</v>
      </c>
      <c r="G3217" s="91">
        <v>9664</v>
      </c>
    </row>
    <row r="3218" spans="1:7" s="91" customFormat="1" x14ac:dyDescent="0.15">
      <c r="A3218" s="91">
        <v>9665</v>
      </c>
      <c r="B3218" s="92" t="s">
        <v>7138</v>
      </c>
      <c r="D3218" s="93" t="s">
        <v>7139</v>
      </c>
      <c r="F3218" s="92" t="s">
        <v>7138</v>
      </c>
      <c r="G3218" s="91">
        <v>9665</v>
      </c>
    </row>
    <row r="3219" spans="1:7" s="91" customFormat="1" x14ac:dyDescent="0.15">
      <c r="A3219" s="91">
        <v>9671</v>
      </c>
      <c r="B3219" s="92" t="s">
        <v>7140</v>
      </c>
      <c r="D3219" s="93" t="s">
        <v>7141</v>
      </c>
      <c r="F3219" s="92" t="s">
        <v>7140</v>
      </c>
      <c r="G3219" s="91">
        <v>9671</v>
      </c>
    </row>
    <row r="3220" spans="1:7" s="91" customFormat="1" x14ac:dyDescent="0.15">
      <c r="A3220" s="91">
        <v>9672</v>
      </c>
      <c r="B3220" s="92" t="s">
        <v>7142</v>
      </c>
      <c r="D3220" s="93" t="s">
        <v>7143</v>
      </c>
      <c r="F3220" s="92" t="s">
        <v>7142</v>
      </c>
      <c r="G3220" s="91">
        <v>9672</v>
      </c>
    </row>
    <row r="3221" spans="1:7" s="91" customFormat="1" x14ac:dyDescent="0.15">
      <c r="A3221" s="91">
        <v>9673</v>
      </c>
      <c r="B3221" s="92" t="s">
        <v>7144</v>
      </c>
      <c r="D3221" s="93" t="s">
        <v>7145</v>
      </c>
      <c r="F3221" s="92" t="s">
        <v>7144</v>
      </c>
      <c r="G3221" s="91">
        <v>9673</v>
      </c>
    </row>
    <row r="3222" spans="1:7" s="91" customFormat="1" x14ac:dyDescent="0.15">
      <c r="A3222" s="91">
        <v>9674</v>
      </c>
      <c r="B3222" s="92" t="s">
        <v>7146</v>
      </c>
      <c r="D3222" s="93" t="s">
        <v>7147</v>
      </c>
      <c r="F3222" s="92" t="s">
        <v>7146</v>
      </c>
      <c r="G3222" s="91">
        <v>9674</v>
      </c>
    </row>
    <row r="3223" spans="1:7" s="91" customFormat="1" x14ac:dyDescent="0.15">
      <c r="A3223" s="91">
        <v>9675</v>
      </c>
      <c r="B3223" s="92" t="s">
        <v>7148</v>
      </c>
      <c r="D3223" s="93" t="s">
        <v>7149</v>
      </c>
      <c r="F3223" s="92" t="s">
        <v>7148</v>
      </c>
      <c r="G3223" s="91">
        <v>9675</v>
      </c>
    </row>
    <row r="3224" spans="1:7" s="91" customFormat="1" x14ac:dyDescent="0.15">
      <c r="A3224" s="91">
        <v>9676</v>
      </c>
      <c r="B3224" s="92" t="s">
        <v>7150</v>
      </c>
      <c r="D3224" s="93" t="s">
        <v>7151</v>
      </c>
      <c r="F3224" s="92" t="s">
        <v>7150</v>
      </c>
      <c r="G3224" s="91">
        <v>9676</v>
      </c>
    </row>
    <row r="3225" spans="1:7" s="91" customFormat="1" x14ac:dyDescent="0.15">
      <c r="A3225" s="91">
        <v>9681</v>
      </c>
      <c r="B3225" s="92" t="s">
        <v>7152</v>
      </c>
      <c r="D3225" s="93" t="s">
        <v>7153</v>
      </c>
      <c r="F3225" s="92" t="s">
        <v>7152</v>
      </c>
      <c r="G3225" s="91">
        <v>9681</v>
      </c>
    </row>
    <row r="3226" spans="1:7" s="91" customFormat="1" x14ac:dyDescent="0.15">
      <c r="A3226" s="91">
        <v>9682</v>
      </c>
      <c r="B3226" s="92" t="s">
        <v>7154</v>
      </c>
      <c r="D3226" s="93" t="s">
        <v>7155</v>
      </c>
      <c r="F3226" s="92" t="s">
        <v>7154</v>
      </c>
      <c r="G3226" s="91">
        <v>9682</v>
      </c>
    </row>
    <row r="3227" spans="1:7" s="91" customFormat="1" x14ac:dyDescent="0.15">
      <c r="A3227" s="91">
        <v>9683</v>
      </c>
      <c r="B3227" s="92" t="s">
        <v>7156</v>
      </c>
      <c r="D3227" s="93" t="s">
        <v>7157</v>
      </c>
      <c r="F3227" s="92" t="s">
        <v>7156</v>
      </c>
      <c r="G3227" s="91">
        <v>9683</v>
      </c>
    </row>
    <row r="3228" spans="1:7" s="91" customFormat="1" x14ac:dyDescent="0.15">
      <c r="A3228" s="91">
        <v>9684</v>
      </c>
      <c r="B3228" s="92" t="s">
        <v>7158</v>
      </c>
      <c r="D3228" s="93" t="s">
        <v>7159</v>
      </c>
      <c r="F3228" s="92" t="s">
        <v>7158</v>
      </c>
      <c r="G3228" s="91">
        <v>9684</v>
      </c>
    </row>
    <row r="3229" spans="1:7" s="91" customFormat="1" x14ac:dyDescent="0.15">
      <c r="A3229" s="91">
        <v>9685</v>
      </c>
      <c r="B3229" s="92" t="s">
        <v>7160</v>
      </c>
      <c r="D3229" s="93" t="s">
        <v>7161</v>
      </c>
      <c r="F3229" s="92" t="s">
        <v>7160</v>
      </c>
      <c r="G3229" s="91">
        <v>9685</v>
      </c>
    </row>
    <row r="3230" spans="1:7" s="91" customFormat="1" x14ac:dyDescent="0.15">
      <c r="A3230" s="91">
        <v>9700</v>
      </c>
      <c r="B3230" s="92" t="s">
        <v>7162</v>
      </c>
      <c r="C3230" s="91" t="s">
        <v>971</v>
      </c>
      <c r="D3230" s="93" t="s">
        <v>7163</v>
      </c>
      <c r="F3230" s="92" t="s">
        <v>7162</v>
      </c>
      <c r="G3230" s="91">
        <v>9700</v>
      </c>
    </row>
    <row r="3231" spans="1:7" s="91" customFormat="1" x14ac:dyDescent="0.15">
      <c r="A3231" s="91">
        <v>9707</v>
      </c>
      <c r="B3231" s="92" t="s">
        <v>7162</v>
      </c>
      <c r="C3231" s="91" t="s">
        <v>7164</v>
      </c>
      <c r="D3231" s="93" t="s">
        <v>7163</v>
      </c>
      <c r="F3231" s="92" t="s">
        <v>7162</v>
      </c>
      <c r="G3231" s="91">
        <v>9707</v>
      </c>
    </row>
    <row r="3232" spans="1:7" s="91" customFormat="1" x14ac:dyDescent="0.15">
      <c r="A3232" s="91">
        <v>9719</v>
      </c>
      <c r="B3232" s="91" t="s">
        <v>7162</v>
      </c>
      <c r="C3232" s="91" t="s">
        <v>3822</v>
      </c>
      <c r="D3232" s="93" t="s">
        <v>7163</v>
      </c>
      <c r="F3232" s="91" t="s">
        <v>7162</v>
      </c>
      <c r="G3232" s="91">
        <v>9719</v>
      </c>
    </row>
    <row r="3233" spans="1:7" s="91" customFormat="1" x14ac:dyDescent="0.15">
      <c r="A3233" s="91">
        <v>9721</v>
      </c>
      <c r="B3233" s="92" t="s">
        <v>7165</v>
      </c>
      <c r="D3233" s="93" t="s">
        <v>7166</v>
      </c>
      <c r="F3233" s="92" t="s">
        <v>7165</v>
      </c>
      <c r="G3233" s="91">
        <v>9721</v>
      </c>
    </row>
    <row r="3234" spans="1:7" s="91" customFormat="1" x14ac:dyDescent="0.15">
      <c r="A3234" s="91">
        <v>9722</v>
      </c>
      <c r="B3234" s="92" t="s">
        <v>7167</v>
      </c>
      <c r="D3234" s="93" t="s">
        <v>7168</v>
      </c>
      <c r="F3234" s="92" t="s">
        <v>7167</v>
      </c>
      <c r="G3234" s="91">
        <v>9722</v>
      </c>
    </row>
    <row r="3235" spans="1:7" s="91" customFormat="1" x14ac:dyDescent="0.15">
      <c r="A3235" s="91">
        <v>9723</v>
      </c>
      <c r="B3235" s="92" t="s">
        <v>7169</v>
      </c>
      <c r="D3235" s="93" t="s">
        <v>7170</v>
      </c>
      <c r="F3235" s="92" t="s">
        <v>7169</v>
      </c>
      <c r="G3235" s="91">
        <v>9723</v>
      </c>
    </row>
    <row r="3236" spans="1:7" s="91" customFormat="1" x14ac:dyDescent="0.15">
      <c r="A3236" s="91">
        <v>9724</v>
      </c>
      <c r="B3236" s="92" t="s">
        <v>7171</v>
      </c>
      <c r="D3236" s="93" t="s">
        <v>7172</v>
      </c>
      <c r="F3236" s="92" t="s">
        <v>7171</v>
      </c>
      <c r="G3236" s="91">
        <v>9724</v>
      </c>
    </row>
    <row r="3237" spans="1:7" s="91" customFormat="1" x14ac:dyDescent="0.15">
      <c r="A3237" s="91">
        <v>9725</v>
      </c>
      <c r="B3237" s="92" t="s">
        <v>7173</v>
      </c>
      <c r="C3237" s="91" t="s">
        <v>7174</v>
      </c>
      <c r="D3237" s="93" t="s">
        <v>7175</v>
      </c>
      <c r="F3237" s="92" t="s">
        <v>7174</v>
      </c>
      <c r="G3237" s="91">
        <v>9725</v>
      </c>
    </row>
    <row r="3238" spans="1:7" s="91" customFormat="1" x14ac:dyDescent="0.15">
      <c r="A3238" s="91">
        <v>9725</v>
      </c>
      <c r="B3238" s="92" t="s">
        <v>7173</v>
      </c>
      <c r="D3238" s="93" t="s">
        <v>7176</v>
      </c>
      <c r="F3238" s="92" t="s">
        <v>7173</v>
      </c>
      <c r="G3238" s="91">
        <v>9725</v>
      </c>
    </row>
    <row r="3239" spans="1:7" s="91" customFormat="1" x14ac:dyDescent="0.15">
      <c r="A3239" s="91">
        <v>9725</v>
      </c>
      <c r="B3239" s="92" t="s">
        <v>7177</v>
      </c>
      <c r="D3239" s="93" t="s">
        <v>7178</v>
      </c>
      <c r="F3239" s="92" t="s">
        <v>7177</v>
      </c>
      <c r="G3239" s="91">
        <v>9725</v>
      </c>
    </row>
    <row r="3240" spans="1:7" s="91" customFormat="1" x14ac:dyDescent="0.15">
      <c r="A3240" s="91">
        <v>9726</v>
      </c>
      <c r="B3240" s="92" t="s">
        <v>7179</v>
      </c>
      <c r="D3240" s="93" t="s">
        <v>7180</v>
      </c>
      <c r="F3240" s="92" t="s">
        <v>7179</v>
      </c>
      <c r="G3240" s="91">
        <v>9726</v>
      </c>
    </row>
    <row r="3241" spans="1:7" s="91" customFormat="1" x14ac:dyDescent="0.15">
      <c r="A3241" s="91">
        <v>9727</v>
      </c>
      <c r="B3241" s="92" t="s">
        <v>7181</v>
      </c>
      <c r="D3241" s="93" t="s">
        <v>7182</v>
      </c>
      <c r="F3241" s="92" t="s">
        <v>7181</v>
      </c>
      <c r="G3241" s="91">
        <v>9727</v>
      </c>
    </row>
    <row r="3242" spans="1:7" s="91" customFormat="1" x14ac:dyDescent="0.15">
      <c r="A3242" s="91">
        <v>9730</v>
      </c>
      <c r="B3242" s="92" t="s">
        <v>7183</v>
      </c>
      <c r="D3242" s="93" t="s">
        <v>7184</v>
      </c>
      <c r="F3242" s="92" t="s">
        <v>7183</v>
      </c>
      <c r="G3242" s="91">
        <v>9730</v>
      </c>
    </row>
    <row r="3243" spans="1:7" s="91" customFormat="1" x14ac:dyDescent="0.15">
      <c r="A3243" s="91">
        <v>9733</v>
      </c>
      <c r="B3243" s="92" t="s">
        <v>7185</v>
      </c>
      <c r="D3243" s="93" t="s">
        <v>7186</v>
      </c>
      <c r="F3243" s="92" t="s">
        <v>7185</v>
      </c>
      <c r="G3243" s="91">
        <v>9733</v>
      </c>
    </row>
    <row r="3244" spans="1:7" s="91" customFormat="1" x14ac:dyDescent="0.15">
      <c r="A3244" s="91">
        <v>9733</v>
      </c>
      <c r="B3244" s="92" t="s">
        <v>7187</v>
      </c>
      <c r="D3244" s="93" t="s">
        <v>7188</v>
      </c>
      <c r="F3244" s="92" t="s">
        <v>7187</v>
      </c>
      <c r="G3244" s="91">
        <v>9733</v>
      </c>
    </row>
    <row r="3245" spans="1:7" s="91" customFormat="1" x14ac:dyDescent="0.15">
      <c r="A3245" s="91">
        <v>9733</v>
      </c>
      <c r="B3245" s="92" t="s">
        <v>7189</v>
      </c>
      <c r="D3245" s="93" t="s">
        <v>7190</v>
      </c>
      <c r="F3245" s="92" t="s">
        <v>7189</v>
      </c>
      <c r="G3245" s="91">
        <v>9733</v>
      </c>
    </row>
    <row r="3246" spans="1:7" s="91" customFormat="1" x14ac:dyDescent="0.15">
      <c r="A3246" s="91">
        <v>9734</v>
      </c>
      <c r="B3246" s="92" t="s">
        <v>7191</v>
      </c>
      <c r="D3246" s="93" t="s">
        <v>7192</v>
      </c>
      <c r="F3246" s="92" t="s">
        <v>7191</v>
      </c>
      <c r="G3246" s="91">
        <v>9734</v>
      </c>
    </row>
    <row r="3247" spans="1:7" s="91" customFormat="1" x14ac:dyDescent="0.15">
      <c r="A3247" s="91">
        <v>9735</v>
      </c>
      <c r="B3247" s="92" t="s">
        <v>7193</v>
      </c>
      <c r="D3247" s="93" t="s">
        <v>7194</v>
      </c>
      <c r="F3247" s="92" t="s">
        <v>7193</v>
      </c>
      <c r="G3247" s="91">
        <v>9735</v>
      </c>
    </row>
    <row r="3248" spans="1:7" s="91" customFormat="1" x14ac:dyDescent="0.15">
      <c r="A3248" s="91">
        <v>9736</v>
      </c>
      <c r="B3248" s="92" t="s">
        <v>7195</v>
      </c>
      <c r="D3248" s="93" t="s">
        <v>7196</v>
      </c>
      <c r="F3248" s="92" t="s">
        <v>7195</v>
      </c>
      <c r="G3248" s="91">
        <v>9736</v>
      </c>
    </row>
    <row r="3249" spans="1:7" s="91" customFormat="1" x14ac:dyDescent="0.15">
      <c r="A3249" s="91">
        <v>9737</v>
      </c>
      <c r="B3249" s="92" t="s">
        <v>7197</v>
      </c>
      <c r="D3249" s="93" t="s">
        <v>7198</v>
      </c>
      <c r="F3249" s="92" t="s">
        <v>7197</v>
      </c>
      <c r="G3249" s="91">
        <v>9737</v>
      </c>
    </row>
    <row r="3250" spans="1:7" s="91" customFormat="1" x14ac:dyDescent="0.15">
      <c r="A3250" s="91">
        <v>9738</v>
      </c>
      <c r="B3250" s="92" t="s">
        <v>7199</v>
      </c>
      <c r="D3250" s="93" t="s">
        <v>7200</v>
      </c>
      <c r="F3250" s="92" t="s">
        <v>7199</v>
      </c>
      <c r="G3250" s="91">
        <v>9738</v>
      </c>
    </row>
    <row r="3251" spans="1:7" s="91" customFormat="1" x14ac:dyDescent="0.15">
      <c r="A3251" s="91">
        <v>9739</v>
      </c>
      <c r="B3251" s="92" t="s">
        <v>7201</v>
      </c>
      <c r="D3251" s="93" t="s">
        <v>7202</v>
      </c>
      <c r="F3251" s="92" t="s">
        <v>7201</v>
      </c>
      <c r="G3251" s="91">
        <v>9739</v>
      </c>
    </row>
    <row r="3252" spans="1:7" s="91" customFormat="1" x14ac:dyDescent="0.15">
      <c r="A3252" s="91">
        <v>9739</v>
      </c>
      <c r="B3252" s="92" t="s">
        <v>7203</v>
      </c>
      <c r="D3252" s="93" t="s">
        <v>7204</v>
      </c>
      <c r="F3252" s="92" t="s">
        <v>7203</v>
      </c>
      <c r="G3252" s="91">
        <v>9739</v>
      </c>
    </row>
    <row r="3253" spans="1:7" s="91" customFormat="1" x14ac:dyDescent="0.15">
      <c r="A3253" s="91">
        <v>9739</v>
      </c>
      <c r="B3253" s="92" t="s">
        <v>7205</v>
      </c>
      <c r="D3253" s="93" t="s">
        <v>7206</v>
      </c>
      <c r="F3253" s="92" t="s">
        <v>7205</v>
      </c>
      <c r="G3253" s="91">
        <v>9739</v>
      </c>
    </row>
    <row r="3254" spans="1:7" s="91" customFormat="1" x14ac:dyDescent="0.15">
      <c r="A3254" s="91">
        <v>9740</v>
      </c>
      <c r="B3254" s="91" t="s">
        <v>7197</v>
      </c>
      <c r="C3254" s="91" t="s">
        <v>7207</v>
      </c>
      <c r="D3254" s="93" t="s">
        <v>7198</v>
      </c>
      <c r="F3254" s="91" t="s">
        <v>7197</v>
      </c>
      <c r="G3254" s="91">
        <v>9740</v>
      </c>
    </row>
    <row r="3255" spans="1:7" s="91" customFormat="1" x14ac:dyDescent="0.15">
      <c r="A3255" s="91">
        <v>9741</v>
      </c>
      <c r="B3255" s="92" t="s">
        <v>7208</v>
      </c>
      <c r="D3255" s="93" t="s">
        <v>7209</v>
      </c>
      <c r="F3255" s="92" t="s">
        <v>7208</v>
      </c>
      <c r="G3255" s="91">
        <v>9741</v>
      </c>
    </row>
    <row r="3256" spans="1:7" s="91" customFormat="1" x14ac:dyDescent="0.15">
      <c r="A3256" s="91">
        <v>9742</v>
      </c>
      <c r="B3256" s="92" t="s">
        <v>7210</v>
      </c>
      <c r="D3256" s="93" t="s">
        <v>7211</v>
      </c>
      <c r="F3256" s="92" t="s">
        <v>7210</v>
      </c>
      <c r="G3256" s="91">
        <v>9742</v>
      </c>
    </row>
    <row r="3257" spans="1:7" s="91" customFormat="1" x14ac:dyDescent="0.15">
      <c r="A3257" s="91">
        <v>9743</v>
      </c>
      <c r="B3257" s="92" t="s">
        <v>7212</v>
      </c>
      <c r="D3257" s="93" t="s">
        <v>7213</v>
      </c>
      <c r="F3257" s="92" t="s">
        <v>7212</v>
      </c>
      <c r="G3257" s="91">
        <v>9743</v>
      </c>
    </row>
    <row r="3258" spans="1:7" s="91" customFormat="1" x14ac:dyDescent="0.15">
      <c r="A3258" s="91">
        <v>9744</v>
      </c>
      <c r="B3258" s="92" t="s">
        <v>7214</v>
      </c>
      <c r="D3258" s="93" t="s">
        <v>7215</v>
      </c>
      <c r="F3258" s="92" t="s">
        <v>7214</v>
      </c>
      <c r="G3258" s="91">
        <v>9744</v>
      </c>
    </row>
    <row r="3259" spans="1:7" s="91" customFormat="1" x14ac:dyDescent="0.15">
      <c r="A3259" s="91">
        <v>9745</v>
      </c>
      <c r="B3259" s="92" t="s">
        <v>7216</v>
      </c>
      <c r="D3259" s="93" t="s">
        <v>7217</v>
      </c>
      <c r="F3259" s="92" t="s">
        <v>7216</v>
      </c>
      <c r="G3259" s="91">
        <v>9745</v>
      </c>
    </row>
    <row r="3260" spans="1:7" s="91" customFormat="1" x14ac:dyDescent="0.15">
      <c r="A3260" s="91">
        <v>9746</v>
      </c>
      <c r="B3260" s="92" t="s">
        <v>7218</v>
      </c>
      <c r="D3260" s="93" t="s">
        <v>7219</v>
      </c>
      <c r="F3260" s="92" t="s">
        <v>7218</v>
      </c>
      <c r="G3260" s="91">
        <v>9746</v>
      </c>
    </row>
    <row r="3261" spans="1:7" s="91" customFormat="1" x14ac:dyDescent="0.15">
      <c r="A3261" s="91">
        <v>9747</v>
      </c>
      <c r="B3261" s="92" t="s">
        <v>7220</v>
      </c>
      <c r="D3261" s="93" t="s">
        <v>7221</v>
      </c>
      <c r="F3261" s="92" t="s">
        <v>7220</v>
      </c>
      <c r="G3261" s="91">
        <v>9747</v>
      </c>
    </row>
    <row r="3262" spans="1:7" s="91" customFormat="1" x14ac:dyDescent="0.15">
      <c r="A3262" s="91">
        <v>9748</v>
      </c>
      <c r="B3262" s="92" t="s">
        <v>7222</v>
      </c>
      <c r="D3262" s="93" t="s">
        <v>7223</v>
      </c>
      <c r="F3262" s="92" t="s">
        <v>7222</v>
      </c>
      <c r="G3262" s="91">
        <v>9748</v>
      </c>
    </row>
    <row r="3263" spans="1:7" s="91" customFormat="1" x14ac:dyDescent="0.15">
      <c r="A3263" s="91">
        <v>9749</v>
      </c>
      <c r="B3263" s="92" t="s">
        <v>7224</v>
      </c>
      <c r="D3263" s="93" t="s">
        <v>7225</v>
      </c>
      <c r="F3263" s="92" t="s">
        <v>7224</v>
      </c>
      <c r="G3263" s="91">
        <v>9749</v>
      </c>
    </row>
    <row r="3264" spans="1:7" s="91" customFormat="1" x14ac:dyDescent="0.15">
      <c r="A3264" s="91">
        <v>9751</v>
      </c>
      <c r="B3264" s="92" t="s">
        <v>7226</v>
      </c>
      <c r="D3264" s="93" t="s">
        <v>7227</v>
      </c>
      <c r="F3264" s="92" t="s">
        <v>7226</v>
      </c>
      <c r="G3264" s="91">
        <v>9751</v>
      </c>
    </row>
    <row r="3265" spans="1:7" s="91" customFormat="1" x14ac:dyDescent="0.15">
      <c r="A3265" s="91">
        <v>9752</v>
      </c>
      <c r="B3265" s="92" t="s">
        <v>7228</v>
      </c>
      <c r="D3265" s="93" t="s">
        <v>7229</v>
      </c>
      <c r="F3265" s="92" t="s">
        <v>7228</v>
      </c>
      <c r="G3265" s="91">
        <v>9752</v>
      </c>
    </row>
    <row r="3266" spans="1:7" s="91" customFormat="1" x14ac:dyDescent="0.15">
      <c r="A3266" s="91">
        <v>9752</v>
      </c>
      <c r="B3266" s="92" t="s">
        <v>7230</v>
      </c>
      <c r="D3266" s="93" t="s">
        <v>7231</v>
      </c>
      <c r="F3266" s="92" t="s">
        <v>7230</v>
      </c>
      <c r="G3266" s="91">
        <v>9752</v>
      </c>
    </row>
    <row r="3267" spans="1:7" s="91" customFormat="1" x14ac:dyDescent="0.15">
      <c r="A3267" s="91">
        <v>9754</v>
      </c>
      <c r="B3267" s="92" t="s">
        <v>7232</v>
      </c>
      <c r="D3267" s="93" t="s">
        <v>7233</v>
      </c>
      <c r="F3267" s="92" t="s">
        <v>7232</v>
      </c>
      <c r="G3267" s="91">
        <v>9754</v>
      </c>
    </row>
    <row r="3268" spans="1:7" s="91" customFormat="1" x14ac:dyDescent="0.15">
      <c r="A3268" s="91">
        <v>9754</v>
      </c>
      <c r="B3268" s="92" t="s">
        <v>7234</v>
      </c>
      <c r="D3268" s="93" t="s">
        <v>7235</v>
      </c>
      <c r="F3268" s="92" t="s">
        <v>7234</v>
      </c>
      <c r="G3268" s="91">
        <v>9754</v>
      </c>
    </row>
    <row r="3269" spans="1:7" s="91" customFormat="1" x14ac:dyDescent="0.15">
      <c r="A3269" s="91">
        <v>9756</v>
      </c>
      <c r="B3269" s="92" t="s">
        <v>7236</v>
      </c>
      <c r="D3269" s="93" t="s">
        <v>7237</v>
      </c>
      <c r="F3269" s="92" t="s">
        <v>7236</v>
      </c>
      <c r="G3269" s="91">
        <v>9756</v>
      </c>
    </row>
    <row r="3270" spans="1:7" s="91" customFormat="1" x14ac:dyDescent="0.15">
      <c r="A3270" s="91">
        <v>9757</v>
      </c>
      <c r="B3270" s="92" t="s">
        <v>7238</v>
      </c>
      <c r="D3270" s="93" t="s">
        <v>7239</v>
      </c>
      <c r="F3270" s="92" t="s">
        <v>7238</v>
      </c>
      <c r="G3270" s="91">
        <v>9757</v>
      </c>
    </row>
    <row r="3271" spans="1:7" s="91" customFormat="1" x14ac:dyDescent="0.15">
      <c r="A3271" s="91">
        <v>9761</v>
      </c>
      <c r="B3271" s="92" t="s">
        <v>7240</v>
      </c>
      <c r="D3271" s="93" t="s">
        <v>7241</v>
      </c>
      <c r="F3271" s="92" t="s">
        <v>7240</v>
      </c>
      <c r="G3271" s="91">
        <v>9761</v>
      </c>
    </row>
    <row r="3272" spans="1:7" s="91" customFormat="1" x14ac:dyDescent="0.15">
      <c r="A3272" s="91">
        <v>9762</v>
      </c>
      <c r="B3272" s="92" t="s">
        <v>7242</v>
      </c>
      <c r="D3272" s="93" t="s">
        <v>7243</v>
      </c>
      <c r="F3272" s="92" t="s">
        <v>7242</v>
      </c>
      <c r="G3272" s="91">
        <v>9762</v>
      </c>
    </row>
    <row r="3273" spans="1:7" s="91" customFormat="1" x14ac:dyDescent="0.15">
      <c r="A3273" s="91">
        <v>9763</v>
      </c>
      <c r="B3273" s="92" t="s">
        <v>7244</v>
      </c>
      <c r="D3273" s="93" t="s">
        <v>7245</v>
      </c>
      <c r="F3273" s="92" t="s">
        <v>7244</v>
      </c>
      <c r="G3273" s="91">
        <v>9763</v>
      </c>
    </row>
    <row r="3274" spans="1:7" s="91" customFormat="1" x14ac:dyDescent="0.15">
      <c r="A3274" s="91">
        <v>9764</v>
      </c>
      <c r="B3274" s="92" t="s">
        <v>7246</v>
      </c>
      <c r="D3274" s="93" t="s">
        <v>7247</v>
      </c>
      <c r="F3274" s="92" t="s">
        <v>7246</v>
      </c>
      <c r="G3274" s="91">
        <v>9764</v>
      </c>
    </row>
    <row r="3275" spans="1:7" s="91" customFormat="1" x14ac:dyDescent="0.15">
      <c r="A3275" s="91">
        <v>9766</v>
      </c>
      <c r="B3275" s="92" t="s">
        <v>7248</v>
      </c>
      <c r="D3275" s="93" t="s">
        <v>7249</v>
      </c>
      <c r="F3275" s="92" t="s">
        <v>7248</v>
      </c>
      <c r="G3275" s="91">
        <v>9766</v>
      </c>
    </row>
    <row r="3276" spans="1:7" s="91" customFormat="1" x14ac:dyDescent="0.15">
      <c r="A3276" s="91">
        <v>9766</v>
      </c>
      <c r="B3276" s="92" t="s">
        <v>7250</v>
      </c>
      <c r="D3276" s="93" t="s">
        <v>7251</v>
      </c>
      <c r="F3276" s="92" t="s">
        <v>7250</v>
      </c>
      <c r="G3276" s="91">
        <v>9766</v>
      </c>
    </row>
    <row r="3277" spans="1:7" s="91" customFormat="1" x14ac:dyDescent="0.15">
      <c r="A3277" s="91">
        <v>9766</v>
      </c>
      <c r="B3277" s="92" t="s">
        <v>7252</v>
      </c>
      <c r="D3277" s="93" t="s">
        <v>7253</v>
      </c>
      <c r="F3277" s="92" t="s">
        <v>7252</v>
      </c>
      <c r="G3277" s="91">
        <v>9766</v>
      </c>
    </row>
    <row r="3278" spans="1:7" s="91" customFormat="1" x14ac:dyDescent="0.15">
      <c r="A3278" s="91">
        <v>9771</v>
      </c>
      <c r="B3278" s="92" t="s">
        <v>7254</v>
      </c>
      <c r="D3278" s="93" t="s">
        <v>7255</v>
      </c>
      <c r="F3278" s="92" t="s">
        <v>7254</v>
      </c>
      <c r="G3278" s="91">
        <v>9771</v>
      </c>
    </row>
    <row r="3279" spans="1:7" s="91" customFormat="1" x14ac:dyDescent="0.15">
      <c r="A3279" s="91">
        <v>9772</v>
      </c>
      <c r="B3279" s="92" t="s">
        <v>7256</v>
      </c>
      <c r="D3279" s="93" t="s">
        <v>7257</v>
      </c>
      <c r="F3279" s="92" t="s">
        <v>7256</v>
      </c>
      <c r="G3279" s="91">
        <v>9772</v>
      </c>
    </row>
    <row r="3280" spans="1:7" s="91" customFormat="1" x14ac:dyDescent="0.15">
      <c r="A3280" s="91">
        <v>9773</v>
      </c>
      <c r="B3280" s="92" t="s">
        <v>7258</v>
      </c>
      <c r="D3280" s="93" t="s">
        <v>7259</v>
      </c>
      <c r="F3280" s="92" t="s">
        <v>7258</v>
      </c>
      <c r="G3280" s="91">
        <v>9773</v>
      </c>
    </row>
    <row r="3281" spans="1:7" s="91" customFormat="1" x14ac:dyDescent="0.15">
      <c r="A3281" s="91">
        <v>9774</v>
      </c>
      <c r="B3281" s="92" t="s">
        <v>7260</v>
      </c>
      <c r="D3281" s="93" t="s">
        <v>7261</v>
      </c>
      <c r="F3281" s="92" t="s">
        <v>7260</v>
      </c>
      <c r="G3281" s="91">
        <v>9774</v>
      </c>
    </row>
    <row r="3282" spans="1:7" s="91" customFormat="1" x14ac:dyDescent="0.15">
      <c r="A3282" s="91">
        <v>9774</v>
      </c>
      <c r="B3282" s="92" t="s">
        <v>7262</v>
      </c>
      <c r="D3282" s="93" t="s">
        <v>7263</v>
      </c>
      <c r="F3282" s="92" t="s">
        <v>7262</v>
      </c>
      <c r="G3282" s="91">
        <v>9774</v>
      </c>
    </row>
    <row r="3283" spans="1:7" s="91" customFormat="1" x14ac:dyDescent="0.15">
      <c r="A3283" s="91">
        <v>9774</v>
      </c>
      <c r="B3283" s="92" t="s">
        <v>7264</v>
      </c>
      <c r="D3283" s="93" t="s">
        <v>7265</v>
      </c>
      <c r="F3283" s="92" t="s">
        <v>7264</v>
      </c>
      <c r="G3283" s="91">
        <v>9774</v>
      </c>
    </row>
    <row r="3284" spans="1:7" s="91" customFormat="1" x14ac:dyDescent="0.15">
      <c r="A3284" s="91">
        <v>9775</v>
      </c>
      <c r="B3284" s="92" t="s">
        <v>7266</v>
      </c>
      <c r="D3284" s="93" t="s">
        <v>7267</v>
      </c>
      <c r="F3284" s="92" t="s">
        <v>7266</v>
      </c>
      <c r="G3284" s="91">
        <v>9775</v>
      </c>
    </row>
    <row r="3285" spans="1:7" s="91" customFormat="1" x14ac:dyDescent="0.15">
      <c r="A3285" s="91">
        <v>9776</v>
      </c>
      <c r="B3285" s="92" t="s">
        <v>7268</v>
      </c>
      <c r="D3285" s="93" t="s">
        <v>7269</v>
      </c>
      <c r="F3285" s="92" t="s">
        <v>7268</v>
      </c>
      <c r="G3285" s="91">
        <v>9776</v>
      </c>
    </row>
    <row r="3286" spans="1:7" s="91" customFormat="1" x14ac:dyDescent="0.15">
      <c r="A3286" s="91">
        <v>9777</v>
      </c>
      <c r="B3286" s="92" t="s">
        <v>7270</v>
      </c>
      <c r="D3286" s="93" t="s">
        <v>7271</v>
      </c>
      <c r="F3286" s="92" t="s">
        <v>7270</v>
      </c>
      <c r="G3286" s="91">
        <v>9777</v>
      </c>
    </row>
    <row r="3287" spans="1:7" s="91" customFormat="1" x14ac:dyDescent="0.15">
      <c r="A3287" s="91">
        <v>9781</v>
      </c>
      <c r="B3287" s="92" t="s">
        <v>7272</v>
      </c>
      <c r="D3287" s="93" t="s">
        <v>7273</v>
      </c>
      <c r="F3287" s="92" t="s">
        <v>7272</v>
      </c>
      <c r="G3287" s="91">
        <v>9781</v>
      </c>
    </row>
    <row r="3288" spans="1:7" s="91" customFormat="1" x14ac:dyDescent="0.15">
      <c r="A3288" s="91">
        <v>9782</v>
      </c>
      <c r="B3288" s="92" t="s">
        <v>7274</v>
      </c>
      <c r="D3288" s="93" t="s">
        <v>7275</v>
      </c>
      <c r="F3288" s="92" t="s">
        <v>7274</v>
      </c>
      <c r="G3288" s="91">
        <v>9782</v>
      </c>
    </row>
    <row r="3289" spans="1:7" s="91" customFormat="1" x14ac:dyDescent="0.15">
      <c r="A3289" s="91">
        <v>9783</v>
      </c>
      <c r="B3289" s="92" t="s">
        <v>7276</v>
      </c>
      <c r="D3289" s="93" t="s">
        <v>7277</v>
      </c>
      <c r="F3289" s="92" t="s">
        <v>7276</v>
      </c>
      <c r="G3289" s="91">
        <v>9783</v>
      </c>
    </row>
    <row r="3290" spans="1:7" s="91" customFormat="1" x14ac:dyDescent="0.15">
      <c r="A3290" s="91">
        <v>9784</v>
      </c>
      <c r="B3290" s="92" t="s">
        <v>7278</v>
      </c>
      <c r="D3290" s="93" t="s">
        <v>7279</v>
      </c>
      <c r="F3290" s="92" t="s">
        <v>7278</v>
      </c>
      <c r="G3290" s="91">
        <v>9784</v>
      </c>
    </row>
    <row r="3291" spans="1:7" s="91" customFormat="1" x14ac:dyDescent="0.15">
      <c r="A3291" s="91">
        <v>9784</v>
      </c>
      <c r="B3291" s="92" t="s">
        <v>7280</v>
      </c>
      <c r="D3291" s="93" t="s">
        <v>7281</v>
      </c>
      <c r="F3291" s="92" t="s">
        <v>7280</v>
      </c>
      <c r="G3291" s="91">
        <v>9784</v>
      </c>
    </row>
    <row r="3292" spans="1:7" s="91" customFormat="1" x14ac:dyDescent="0.15">
      <c r="A3292" s="91">
        <v>9784</v>
      </c>
      <c r="B3292" s="92" t="s">
        <v>7282</v>
      </c>
      <c r="D3292" s="93" t="s">
        <v>7283</v>
      </c>
      <c r="F3292" s="92" t="s">
        <v>7282</v>
      </c>
      <c r="G3292" s="91">
        <v>9784</v>
      </c>
    </row>
    <row r="3293" spans="1:7" s="91" customFormat="1" x14ac:dyDescent="0.15">
      <c r="A3293" s="91">
        <v>9789</v>
      </c>
      <c r="B3293" s="92" t="s">
        <v>7284</v>
      </c>
      <c r="D3293" s="93" t="s">
        <v>7285</v>
      </c>
      <c r="F3293" s="92" t="s">
        <v>7284</v>
      </c>
      <c r="G3293" s="91">
        <v>9789</v>
      </c>
    </row>
    <row r="3294" spans="1:7" s="91" customFormat="1" x14ac:dyDescent="0.15">
      <c r="A3294" s="91">
        <v>9791</v>
      </c>
      <c r="B3294" s="92" t="s">
        <v>7286</v>
      </c>
      <c r="D3294" s="93" t="s">
        <v>7287</v>
      </c>
      <c r="F3294" s="92" t="s">
        <v>7286</v>
      </c>
      <c r="G3294" s="91">
        <v>9791</v>
      </c>
    </row>
    <row r="3295" spans="1:7" s="91" customFormat="1" x14ac:dyDescent="0.15">
      <c r="A3295" s="91">
        <v>9791</v>
      </c>
      <c r="B3295" s="92" t="s">
        <v>7288</v>
      </c>
      <c r="D3295" s="93" t="s">
        <v>7289</v>
      </c>
      <c r="F3295" s="92" t="s">
        <v>7288</v>
      </c>
      <c r="G3295" s="91">
        <v>9791</v>
      </c>
    </row>
    <row r="3296" spans="1:7" s="91" customFormat="1" x14ac:dyDescent="0.15">
      <c r="A3296" s="91">
        <v>9792</v>
      </c>
      <c r="B3296" s="92" t="s">
        <v>7290</v>
      </c>
      <c r="D3296" s="93" t="s">
        <v>7291</v>
      </c>
      <c r="F3296" s="92" t="s">
        <v>7290</v>
      </c>
      <c r="G3296" s="91">
        <v>9792</v>
      </c>
    </row>
    <row r="3297" spans="1:7" s="91" customFormat="1" x14ac:dyDescent="0.15">
      <c r="A3297" s="91">
        <v>9793</v>
      </c>
      <c r="B3297" s="92" t="s">
        <v>7292</v>
      </c>
      <c r="D3297" s="93" t="s">
        <v>7293</v>
      </c>
      <c r="F3297" s="92" t="s">
        <v>7292</v>
      </c>
      <c r="G3297" s="91">
        <v>9793</v>
      </c>
    </row>
    <row r="3298" spans="1:7" s="91" customFormat="1" x14ac:dyDescent="0.15">
      <c r="A3298" s="91">
        <v>9794</v>
      </c>
      <c r="B3298" s="92" t="s">
        <v>7294</v>
      </c>
      <c r="D3298" s="93" t="s">
        <v>7295</v>
      </c>
      <c r="F3298" s="92" t="s">
        <v>7294</v>
      </c>
      <c r="G3298" s="91">
        <v>9794</v>
      </c>
    </row>
    <row r="3299" spans="1:7" s="91" customFormat="1" x14ac:dyDescent="0.15">
      <c r="A3299" s="91">
        <v>9795</v>
      </c>
      <c r="B3299" s="92" t="s">
        <v>7296</v>
      </c>
      <c r="D3299" s="93" t="s">
        <v>7297</v>
      </c>
      <c r="F3299" s="92" t="s">
        <v>7296</v>
      </c>
      <c r="G3299" s="91">
        <v>9795</v>
      </c>
    </row>
    <row r="3300" spans="1:7" s="91" customFormat="1" x14ac:dyDescent="0.15">
      <c r="A3300" s="91">
        <v>9796</v>
      </c>
      <c r="B3300" s="92" t="s">
        <v>7298</v>
      </c>
      <c r="D3300" s="93" t="s">
        <v>7299</v>
      </c>
      <c r="F3300" s="92" t="s">
        <v>7298</v>
      </c>
      <c r="G3300" s="91">
        <v>9796</v>
      </c>
    </row>
    <row r="3301" spans="1:7" s="91" customFormat="1" x14ac:dyDescent="0.15">
      <c r="A3301" s="91">
        <v>9796</v>
      </c>
      <c r="B3301" s="92" t="s">
        <v>7300</v>
      </c>
      <c r="D3301" s="93" t="s">
        <v>7301</v>
      </c>
      <c r="F3301" s="92" t="s">
        <v>7300</v>
      </c>
      <c r="G3301" s="91">
        <v>9796</v>
      </c>
    </row>
    <row r="3302" spans="1:7" s="91" customFormat="1" x14ac:dyDescent="0.15">
      <c r="A3302" s="91">
        <v>9797</v>
      </c>
      <c r="B3302" s="92" t="s">
        <v>7302</v>
      </c>
      <c r="D3302" s="93" t="s">
        <v>7303</v>
      </c>
      <c r="F3302" s="92" t="s">
        <v>7302</v>
      </c>
      <c r="G3302" s="91">
        <v>9797</v>
      </c>
    </row>
    <row r="3303" spans="1:7" s="91" customFormat="1" x14ac:dyDescent="0.15">
      <c r="A3303" s="91">
        <v>9798</v>
      </c>
      <c r="B3303" s="92" t="s">
        <v>7304</v>
      </c>
      <c r="D3303" s="93" t="s">
        <v>7305</v>
      </c>
      <c r="F3303" s="92" t="s">
        <v>7304</v>
      </c>
      <c r="G3303" s="91">
        <v>9798</v>
      </c>
    </row>
    <row r="3304" spans="1:7" s="91" customFormat="1" x14ac:dyDescent="0.15">
      <c r="A3304" s="91">
        <v>9799</v>
      </c>
      <c r="B3304" s="92" t="s">
        <v>7306</v>
      </c>
      <c r="D3304" s="93" t="s">
        <v>7307</v>
      </c>
      <c r="F3304" s="92" t="s">
        <v>7306</v>
      </c>
      <c r="G3304" s="91">
        <v>9799</v>
      </c>
    </row>
    <row r="3305" spans="1:7" s="91" customFormat="1" x14ac:dyDescent="0.15">
      <c r="A3305" s="91">
        <v>9800</v>
      </c>
      <c r="B3305" s="92" t="s">
        <v>7308</v>
      </c>
      <c r="D3305" s="93" t="s">
        <v>7309</v>
      </c>
      <c r="F3305" s="92" t="s">
        <v>7308</v>
      </c>
      <c r="G3305" s="91">
        <v>9800</v>
      </c>
    </row>
    <row r="3306" spans="1:7" s="91" customFormat="1" x14ac:dyDescent="0.15">
      <c r="A3306" s="91">
        <v>9811</v>
      </c>
      <c r="B3306" s="92" t="s">
        <v>7310</v>
      </c>
      <c r="D3306" s="93" t="s">
        <v>7311</v>
      </c>
      <c r="F3306" s="92" t="s">
        <v>7310</v>
      </c>
      <c r="G3306" s="91">
        <v>9811</v>
      </c>
    </row>
    <row r="3307" spans="1:7" s="91" customFormat="1" x14ac:dyDescent="0.15">
      <c r="A3307" s="91">
        <v>9812</v>
      </c>
      <c r="B3307" s="92" t="s">
        <v>7312</v>
      </c>
      <c r="D3307" s="93" t="s">
        <v>7313</v>
      </c>
      <c r="F3307" s="92" t="s">
        <v>7312</v>
      </c>
      <c r="G3307" s="91">
        <v>9812</v>
      </c>
    </row>
    <row r="3308" spans="1:7" s="91" customFormat="1" x14ac:dyDescent="0.15">
      <c r="A3308" s="91">
        <v>9813</v>
      </c>
      <c r="B3308" s="92" t="s">
        <v>7314</v>
      </c>
      <c r="D3308" s="93" t="s">
        <v>7315</v>
      </c>
      <c r="F3308" s="92" t="s">
        <v>7314</v>
      </c>
      <c r="G3308" s="91">
        <v>9813</v>
      </c>
    </row>
    <row r="3309" spans="1:7" s="91" customFormat="1" x14ac:dyDescent="0.15">
      <c r="A3309" s="91">
        <v>9813</v>
      </c>
      <c r="B3309" s="92" t="s">
        <v>7316</v>
      </c>
      <c r="D3309" s="93" t="s">
        <v>7317</v>
      </c>
      <c r="F3309" s="92" t="s">
        <v>7316</v>
      </c>
      <c r="G3309" s="91">
        <v>9813</v>
      </c>
    </row>
    <row r="3310" spans="1:7" s="91" customFormat="1" x14ac:dyDescent="0.15">
      <c r="A3310" s="91">
        <v>9814</v>
      </c>
      <c r="B3310" s="92" t="s">
        <v>7318</v>
      </c>
      <c r="D3310" s="93" t="s">
        <v>7319</v>
      </c>
      <c r="F3310" s="92" t="s">
        <v>7318</v>
      </c>
      <c r="G3310" s="91">
        <v>9814</v>
      </c>
    </row>
    <row r="3311" spans="1:7" s="91" customFormat="1" x14ac:dyDescent="0.15">
      <c r="A3311" s="91">
        <v>9821</v>
      </c>
      <c r="B3311" s="92" t="s">
        <v>7320</v>
      </c>
      <c r="D3311" s="93" t="s">
        <v>7321</v>
      </c>
      <c r="F3311" s="92" t="s">
        <v>7320</v>
      </c>
      <c r="G3311" s="91">
        <v>9821</v>
      </c>
    </row>
    <row r="3312" spans="1:7" s="91" customFormat="1" x14ac:dyDescent="0.15">
      <c r="A3312" s="91">
        <v>9821</v>
      </c>
      <c r="B3312" s="92" t="s">
        <v>7322</v>
      </c>
      <c r="D3312" s="93" t="s">
        <v>7323</v>
      </c>
      <c r="F3312" s="92" t="s">
        <v>7322</v>
      </c>
      <c r="G3312" s="91">
        <v>9821</v>
      </c>
    </row>
    <row r="3313" spans="1:7" s="91" customFormat="1" x14ac:dyDescent="0.15">
      <c r="A3313" s="91">
        <v>9823</v>
      </c>
      <c r="B3313" s="92" t="s">
        <v>7324</v>
      </c>
      <c r="D3313" s="93" t="s">
        <v>7325</v>
      </c>
      <c r="F3313" s="92" t="s">
        <v>7324</v>
      </c>
      <c r="G3313" s="91">
        <v>9823</v>
      </c>
    </row>
    <row r="3314" spans="1:7" s="91" customFormat="1" x14ac:dyDescent="0.15">
      <c r="A3314" s="91">
        <v>9824</v>
      </c>
      <c r="B3314" s="92" t="s">
        <v>7326</v>
      </c>
      <c r="D3314" s="93" t="s">
        <v>7327</v>
      </c>
      <c r="F3314" s="92" t="s">
        <v>7326</v>
      </c>
      <c r="G3314" s="91">
        <v>9824</v>
      </c>
    </row>
    <row r="3315" spans="1:7" s="91" customFormat="1" x14ac:dyDescent="0.15">
      <c r="A3315" s="91">
        <v>9825</v>
      </c>
      <c r="B3315" s="92" t="s">
        <v>7328</v>
      </c>
      <c r="D3315" s="93" t="s">
        <v>7329</v>
      </c>
      <c r="F3315" s="92" t="s">
        <v>7328</v>
      </c>
      <c r="G3315" s="91">
        <v>9825</v>
      </c>
    </row>
    <row r="3316" spans="1:7" s="91" customFormat="1" x14ac:dyDescent="0.15">
      <c r="A3316" s="91">
        <v>9826</v>
      </c>
      <c r="B3316" s="92" t="s">
        <v>7330</v>
      </c>
      <c r="D3316" s="93" t="s">
        <v>7331</v>
      </c>
      <c r="F3316" s="92" t="s">
        <v>7330</v>
      </c>
      <c r="G3316" s="91">
        <v>9826</v>
      </c>
    </row>
    <row r="3317" spans="1:7" s="91" customFormat="1" x14ac:dyDescent="0.15">
      <c r="A3317" s="91">
        <v>9831</v>
      </c>
      <c r="B3317" s="92" t="s">
        <v>7332</v>
      </c>
      <c r="D3317" s="93" t="s">
        <v>7333</v>
      </c>
      <c r="F3317" s="92" t="s">
        <v>7332</v>
      </c>
      <c r="G3317" s="91">
        <v>9831</v>
      </c>
    </row>
    <row r="3318" spans="1:7" s="91" customFormat="1" x14ac:dyDescent="0.15">
      <c r="A3318" s="91">
        <v>9832</v>
      </c>
      <c r="B3318" s="92" t="s">
        <v>7334</v>
      </c>
      <c r="D3318" s="93" t="s">
        <v>7335</v>
      </c>
      <c r="F3318" s="92" t="s">
        <v>7334</v>
      </c>
      <c r="G3318" s="91">
        <v>9832</v>
      </c>
    </row>
    <row r="3319" spans="1:7" s="91" customFormat="1" x14ac:dyDescent="0.15">
      <c r="A3319" s="91">
        <v>9833</v>
      </c>
      <c r="B3319" s="92" t="s">
        <v>7336</v>
      </c>
      <c r="D3319" s="93" t="s">
        <v>7337</v>
      </c>
      <c r="F3319" s="92" t="s">
        <v>7336</v>
      </c>
      <c r="G3319" s="91">
        <v>9833</v>
      </c>
    </row>
    <row r="3320" spans="1:7" s="91" customFormat="1" x14ac:dyDescent="0.15">
      <c r="A3320" s="91">
        <v>9834</v>
      </c>
      <c r="B3320" s="92" t="s">
        <v>7338</v>
      </c>
      <c r="D3320" s="93" t="s">
        <v>7339</v>
      </c>
      <c r="F3320" s="92" t="s">
        <v>7338</v>
      </c>
      <c r="G3320" s="91">
        <v>9834</v>
      </c>
    </row>
    <row r="3321" spans="1:7" s="91" customFormat="1" x14ac:dyDescent="0.15">
      <c r="A3321" s="91">
        <v>9835</v>
      </c>
      <c r="B3321" s="92" t="s">
        <v>7340</v>
      </c>
      <c r="D3321" s="93" t="s">
        <v>7341</v>
      </c>
      <c r="F3321" s="92" t="s">
        <v>7340</v>
      </c>
      <c r="G3321" s="91">
        <v>9835</v>
      </c>
    </row>
    <row r="3322" spans="1:7" s="91" customFormat="1" x14ac:dyDescent="0.15">
      <c r="A3322" s="91">
        <v>9836</v>
      </c>
      <c r="B3322" s="92" t="s">
        <v>7342</v>
      </c>
      <c r="D3322" s="93" t="s">
        <v>7343</v>
      </c>
      <c r="F3322" s="92" t="s">
        <v>7342</v>
      </c>
      <c r="G3322" s="91">
        <v>9836</v>
      </c>
    </row>
    <row r="3323" spans="1:7" s="91" customFormat="1" x14ac:dyDescent="0.15">
      <c r="A3323" s="91">
        <v>9841</v>
      </c>
      <c r="B3323" s="92" t="s">
        <v>7344</v>
      </c>
      <c r="D3323" s="93" t="s">
        <v>7345</v>
      </c>
      <c r="F3323" s="92" t="s">
        <v>7344</v>
      </c>
      <c r="G3323" s="91">
        <v>9841</v>
      </c>
    </row>
    <row r="3324" spans="1:7" s="91" customFormat="1" x14ac:dyDescent="0.15">
      <c r="A3324" s="91">
        <v>9842</v>
      </c>
      <c r="B3324" s="92" t="s">
        <v>7346</v>
      </c>
      <c r="D3324" s="93" t="s">
        <v>7347</v>
      </c>
      <c r="F3324" s="92" t="s">
        <v>7346</v>
      </c>
      <c r="G3324" s="91">
        <v>9842</v>
      </c>
    </row>
    <row r="3325" spans="1:7" s="91" customFormat="1" x14ac:dyDescent="0.15">
      <c r="A3325" s="91">
        <v>9900</v>
      </c>
      <c r="B3325" s="92" t="s">
        <v>7348</v>
      </c>
      <c r="D3325" s="93" t="s">
        <v>7349</v>
      </c>
      <c r="F3325" s="92" t="s">
        <v>7348</v>
      </c>
      <c r="G3325" s="91">
        <v>9900</v>
      </c>
    </row>
    <row r="3326" spans="1:7" s="91" customFormat="1" x14ac:dyDescent="0.15">
      <c r="A3326" s="91">
        <v>9909</v>
      </c>
      <c r="B3326" s="91" t="s">
        <v>7348</v>
      </c>
      <c r="C3326" s="91" t="s">
        <v>7350</v>
      </c>
      <c r="D3326" s="93" t="s">
        <v>7349</v>
      </c>
      <c r="F3326" s="91" t="s">
        <v>7348</v>
      </c>
      <c r="G3326" s="91">
        <v>9909</v>
      </c>
    </row>
    <row r="3327" spans="1:7" s="91" customFormat="1" x14ac:dyDescent="0.15">
      <c r="A3327" s="91">
        <v>9909</v>
      </c>
      <c r="B3327" s="92" t="s">
        <v>7351</v>
      </c>
      <c r="D3327" s="93" t="s">
        <v>7352</v>
      </c>
      <c r="F3327" s="92" t="s">
        <v>7351</v>
      </c>
      <c r="G3327" s="91">
        <v>9909</v>
      </c>
    </row>
    <row r="3328" spans="1:7" s="91" customFormat="1" x14ac:dyDescent="0.15">
      <c r="A3328" s="91">
        <v>9912</v>
      </c>
      <c r="B3328" s="92" t="s">
        <v>7353</v>
      </c>
      <c r="D3328" s="93" t="s">
        <v>7354</v>
      </c>
      <c r="F3328" s="92" t="s">
        <v>7353</v>
      </c>
      <c r="G3328" s="91">
        <v>9912</v>
      </c>
    </row>
    <row r="3329" spans="1:7" s="91" customFormat="1" x14ac:dyDescent="0.15">
      <c r="A3329" s="91">
        <v>9912</v>
      </c>
      <c r="B3329" s="92" t="s">
        <v>7355</v>
      </c>
      <c r="D3329" s="93" t="s">
        <v>7356</v>
      </c>
      <c r="F3329" s="92" t="s">
        <v>7355</v>
      </c>
      <c r="G3329" s="91">
        <v>9912</v>
      </c>
    </row>
    <row r="3330" spans="1:7" s="91" customFormat="1" x14ac:dyDescent="0.15">
      <c r="A3330" s="91">
        <v>9913</v>
      </c>
      <c r="B3330" s="92" t="s">
        <v>7357</v>
      </c>
      <c r="D3330" s="93" t="s">
        <v>7358</v>
      </c>
      <c r="F3330" s="92" t="s">
        <v>7357</v>
      </c>
      <c r="G3330" s="91">
        <v>9913</v>
      </c>
    </row>
    <row r="3331" spans="1:7" s="91" customFormat="1" x14ac:dyDescent="0.15">
      <c r="A3331" s="91">
        <v>9913</v>
      </c>
      <c r="B3331" s="92" t="s">
        <v>7359</v>
      </c>
      <c r="D3331" s="93" t="s">
        <v>7360</v>
      </c>
      <c r="F3331" s="92" t="s">
        <v>7359</v>
      </c>
      <c r="G3331" s="91">
        <v>9913</v>
      </c>
    </row>
    <row r="3332" spans="1:7" s="91" customFormat="1" x14ac:dyDescent="0.15">
      <c r="A3332" s="91">
        <v>9913</v>
      </c>
      <c r="B3332" s="92" t="s">
        <v>7361</v>
      </c>
      <c r="D3332" s="93" t="s">
        <v>7362</v>
      </c>
      <c r="F3332" s="92" t="s">
        <v>7361</v>
      </c>
      <c r="G3332" s="91">
        <v>9913</v>
      </c>
    </row>
    <row r="3333" spans="1:7" s="91" customFormat="1" x14ac:dyDescent="0.15">
      <c r="A3333" s="91">
        <v>9914</v>
      </c>
      <c r="B3333" s="92" t="s">
        <v>7363</v>
      </c>
      <c r="D3333" s="93" t="s">
        <v>7364</v>
      </c>
      <c r="F3333" s="92" t="s">
        <v>7363</v>
      </c>
      <c r="G3333" s="91">
        <v>9914</v>
      </c>
    </row>
    <row r="3334" spans="1:7" s="91" customFormat="1" x14ac:dyDescent="0.15">
      <c r="A3334" s="91">
        <v>9915</v>
      </c>
      <c r="B3334" s="92" t="s">
        <v>7365</v>
      </c>
      <c r="D3334" s="93" t="s">
        <v>7366</v>
      </c>
      <c r="F3334" s="92" t="s">
        <v>7365</v>
      </c>
      <c r="G3334" s="91">
        <v>9915</v>
      </c>
    </row>
    <row r="3335" spans="1:7" s="91" customFormat="1" x14ac:dyDescent="0.15">
      <c r="A3335" s="91">
        <v>9915</v>
      </c>
      <c r="B3335" s="92" t="s">
        <v>7367</v>
      </c>
      <c r="D3335" s="93" t="s">
        <v>7368</v>
      </c>
      <c r="F3335" s="92" t="s">
        <v>7367</v>
      </c>
      <c r="G3335" s="91">
        <v>9915</v>
      </c>
    </row>
    <row r="3336" spans="1:7" s="91" customFormat="1" x14ac:dyDescent="0.15">
      <c r="A3336" s="91">
        <v>9915</v>
      </c>
      <c r="B3336" s="92" t="s">
        <v>7369</v>
      </c>
      <c r="D3336" s="93" t="s">
        <v>7370</v>
      </c>
      <c r="F3336" s="92" t="s">
        <v>7369</v>
      </c>
      <c r="G3336" s="91">
        <v>9915</v>
      </c>
    </row>
    <row r="3337" spans="1:7" s="91" customFormat="1" x14ac:dyDescent="0.15">
      <c r="A3337" s="91">
        <v>9915</v>
      </c>
      <c r="B3337" s="92" t="s">
        <v>7371</v>
      </c>
      <c r="D3337" s="93" t="s">
        <v>7372</v>
      </c>
      <c r="F3337" s="92" t="s">
        <v>7371</v>
      </c>
      <c r="G3337" s="91">
        <v>9915</v>
      </c>
    </row>
    <row r="3338" spans="1:7" s="91" customFormat="1" x14ac:dyDescent="0.15">
      <c r="A3338" s="91">
        <v>9917</v>
      </c>
      <c r="B3338" s="92" t="s">
        <v>7373</v>
      </c>
      <c r="D3338" s="93" t="s">
        <v>7374</v>
      </c>
      <c r="F3338" s="92" t="s">
        <v>7373</v>
      </c>
      <c r="G3338" s="91">
        <v>9917</v>
      </c>
    </row>
    <row r="3339" spans="1:7" s="91" customFormat="1" x14ac:dyDescent="0.15">
      <c r="A3339" s="91">
        <v>9917</v>
      </c>
      <c r="B3339" s="92" t="s">
        <v>7375</v>
      </c>
      <c r="D3339" s="93" t="s">
        <v>7376</v>
      </c>
      <c r="F3339" s="92" t="s">
        <v>7375</v>
      </c>
      <c r="G3339" s="91">
        <v>9917</v>
      </c>
    </row>
    <row r="3340" spans="1:7" s="91" customFormat="1" x14ac:dyDescent="0.15">
      <c r="A3340" s="91">
        <v>9918</v>
      </c>
      <c r="B3340" s="92" t="s">
        <v>7377</v>
      </c>
      <c r="D3340" s="93" t="s">
        <v>7378</v>
      </c>
      <c r="F3340" s="92" t="s">
        <v>7377</v>
      </c>
      <c r="G3340" s="91">
        <v>9918</v>
      </c>
    </row>
    <row r="3341" spans="1:7" s="91" customFormat="1" x14ac:dyDescent="0.15">
      <c r="A3341" s="91">
        <v>9919</v>
      </c>
      <c r="B3341" s="92" t="s">
        <v>7379</v>
      </c>
      <c r="D3341" s="93" t="s">
        <v>7380</v>
      </c>
      <c r="F3341" s="92" t="s">
        <v>7379</v>
      </c>
      <c r="G3341" s="91">
        <v>9919</v>
      </c>
    </row>
    <row r="3342" spans="1:7" s="91" customFormat="1" x14ac:dyDescent="0.15">
      <c r="A3342" s="91">
        <v>9921</v>
      </c>
      <c r="B3342" s="92" t="s">
        <v>7381</v>
      </c>
      <c r="D3342" s="93" t="s">
        <v>7382</v>
      </c>
      <c r="F3342" s="92" t="s">
        <v>7381</v>
      </c>
      <c r="G3342" s="91">
        <v>9921</v>
      </c>
    </row>
    <row r="3343" spans="1:7" s="91" customFormat="1" x14ac:dyDescent="0.15">
      <c r="A3343" s="91">
        <v>9922</v>
      </c>
      <c r="B3343" s="92" t="s">
        <v>7383</v>
      </c>
      <c r="D3343" s="93" t="s">
        <v>7384</v>
      </c>
      <c r="F3343" s="92" t="s">
        <v>7383</v>
      </c>
      <c r="G3343" s="91">
        <v>9922</v>
      </c>
    </row>
    <row r="3344" spans="1:7" s="91" customFormat="1" x14ac:dyDescent="0.15">
      <c r="A3344" s="91">
        <v>9923</v>
      </c>
      <c r="B3344" s="92" t="s">
        <v>7385</v>
      </c>
      <c r="D3344" s="93" t="s">
        <v>7386</v>
      </c>
      <c r="F3344" s="92" t="s">
        <v>7385</v>
      </c>
      <c r="G3344" s="91">
        <v>9923</v>
      </c>
    </row>
    <row r="3345" spans="1:7" s="91" customFormat="1" x14ac:dyDescent="0.15">
      <c r="A3345" s="91">
        <v>9931</v>
      </c>
      <c r="B3345" s="92" t="s">
        <v>7387</v>
      </c>
      <c r="D3345" s="93" t="s">
        <v>7388</v>
      </c>
      <c r="F3345" s="92" t="s">
        <v>7387</v>
      </c>
      <c r="G3345" s="91">
        <v>9931</v>
      </c>
    </row>
    <row r="3346" spans="1:7" s="91" customFormat="1" x14ac:dyDescent="0.15">
      <c r="A3346" s="91">
        <v>9931</v>
      </c>
      <c r="B3346" s="92" t="s">
        <v>7389</v>
      </c>
      <c r="D3346" s="93" t="s">
        <v>7390</v>
      </c>
      <c r="F3346" s="92" t="s">
        <v>7389</v>
      </c>
      <c r="G3346" s="91">
        <v>9931</v>
      </c>
    </row>
    <row r="3347" spans="1:7" s="91" customFormat="1" x14ac:dyDescent="0.15">
      <c r="A3347" s="91">
        <v>9932</v>
      </c>
      <c r="B3347" s="92" t="s">
        <v>7391</v>
      </c>
      <c r="D3347" s="93" t="s">
        <v>7392</v>
      </c>
      <c r="F3347" s="92" t="s">
        <v>7391</v>
      </c>
      <c r="G3347" s="91">
        <v>9932</v>
      </c>
    </row>
    <row r="3348" spans="1:7" s="91" customFormat="1" x14ac:dyDescent="0.15">
      <c r="A3348" s="91">
        <v>9933</v>
      </c>
      <c r="B3348" s="92" t="s">
        <v>7393</v>
      </c>
      <c r="D3348" s="93" t="s">
        <v>7394</v>
      </c>
      <c r="F3348" s="92" t="s">
        <v>7393</v>
      </c>
      <c r="G3348" s="91">
        <v>9933</v>
      </c>
    </row>
    <row r="3349" spans="1:7" s="91" customFormat="1" x14ac:dyDescent="0.15">
      <c r="A3349" s="91">
        <v>9934</v>
      </c>
      <c r="B3349" s="92" t="s">
        <v>7395</v>
      </c>
      <c r="D3349" s="93" t="s">
        <v>7396</v>
      </c>
      <c r="F3349" s="92" t="s">
        <v>7395</v>
      </c>
      <c r="G3349" s="91">
        <v>9934</v>
      </c>
    </row>
    <row r="3350" spans="1:7" s="91" customFormat="1" x14ac:dyDescent="0.15">
      <c r="A3350" s="91">
        <v>9934</v>
      </c>
      <c r="B3350" s="92" t="s">
        <v>7397</v>
      </c>
      <c r="D3350" s="93" t="s">
        <v>7398</v>
      </c>
      <c r="F3350" s="92" t="s">
        <v>7397</v>
      </c>
      <c r="G3350" s="91">
        <v>9934</v>
      </c>
    </row>
    <row r="3351" spans="1:7" s="91" customFormat="1" x14ac:dyDescent="0.15">
      <c r="A3351" s="91">
        <v>9934</v>
      </c>
      <c r="B3351" s="92" t="s">
        <v>7399</v>
      </c>
      <c r="D3351" s="93" t="s">
        <v>7400</v>
      </c>
      <c r="F3351" s="92" t="s">
        <v>7399</v>
      </c>
      <c r="G3351" s="91">
        <v>9934</v>
      </c>
    </row>
    <row r="3352" spans="1:7" s="91" customFormat="1" x14ac:dyDescent="0.15">
      <c r="A3352" s="91">
        <v>9935</v>
      </c>
      <c r="B3352" s="92" t="s">
        <v>7401</v>
      </c>
      <c r="D3352" s="93" t="s">
        <v>7402</v>
      </c>
      <c r="F3352" s="92" t="s">
        <v>7401</v>
      </c>
      <c r="G3352" s="91">
        <v>9935</v>
      </c>
    </row>
    <row r="3353" spans="1:7" s="91" customFormat="1" x14ac:dyDescent="0.15">
      <c r="A3353" s="91">
        <v>9936</v>
      </c>
      <c r="B3353" s="92" t="s">
        <v>7403</v>
      </c>
      <c r="D3353" s="93" t="s">
        <v>7404</v>
      </c>
      <c r="F3353" s="92" t="s">
        <v>7403</v>
      </c>
      <c r="G3353" s="91">
        <v>9936</v>
      </c>
    </row>
    <row r="3354" spans="1:7" s="91" customFormat="1" x14ac:dyDescent="0.15">
      <c r="A3354" s="91">
        <v>9937</v>
      </c>
      <c r="B3354" s="92" t="s">
        <v>7405</v>
      </c>
      <c r="D3354" s="93" t="s">
        <v>7406</v>
      </c>
      <c r="F3354" s="92" t="s">
        <v>7405</v>
      </c>
      <c r="G3354" s="91">
        <v>9937</v>
      </c>
    </row>
    <row r="3355" spans="1:7" s="91" customFormat="1" x14ac:dyDescent="0.15">
      <c r="A3355" s="91">
        <v>9938</v>
      </c>
      <c r="B3355" s="92" t="s">
        <v>7407</v>
      </c>
      <c r="D3355" s="93" t="s">
        <v>7408</v>
      </c>
      <c r="F3355" s="92" t="s">
        <v>7407</v>
      </c>
      <c r="G3355" s="91">
        <v>9938</v>
      </c>
    </row>
    <row r="3356" spans="1:7" s="91" customFormat="1" x14ac:dyDescent="0.15">
      <c r="A3356" s="91">
        <v>9938</v>
      </c>
      <c r="B3356" s="92" t="s">
        <v>7409</v>
      </c>
      <c r="D3356" s="93" t="s">
        <v>7410</v>
      </c>
      <c r="F3356" s="92" t="s">
        <v>7409</v>
      </c>
      <c r="G3356" s="91">
        <v>9938</v>
      </c>
    </row>
    <row r="3357" spans="1:7" s="91" customFormat="1" x14ac:dyDescent="0.15">
      <c r="A3357" s="91">
        <v>9941</v>
      </c>
      <c r="B3357" s="92" t="s">
        <v>7411</v>
      </c>
      <c r="D3357" s="93" t="s">
        <v>7412</v>
      </c>
      <c r="F3357" s="92" t="s">
        <v>7411</v>
      </c>
      <c r="G3357" s="91">
        <v>9941</v>
      </c>
    </row>
    <row r="3358" spans="1:7" s="91" customFormat="1" x14ac:dyDescent="0.15">
      <c r="A3358" s="91">
        <v>9941</v>
      </c>
      <c r="B3358" s="92" t="s">
        <v>7413</v>
      </c>
      <c r="D3358" s="93" t="s">
        <v>7414</v>
      </c>
      <c r="F3358" s="92" t="s">
        <v>7413</v>
      </c>
      <c r="G3358" s="91">
        <v>9941</v>
      </c>
    </row>
    <row r="3359" spans="1:7" s="91" customFormat="1" x14ac:dyDescent="0.15">
      <c r="A3359" s="91">
        <v>9942</v>
      </c>
      <c r="B3359" s="92" t="s">
        <v>7415</v>
      </c>
      <c r="D3359" s="93" t="s">
        <v>7416</v>
      </c>
      <c r="F3359" s="92" t="s">
        <v>7415</v>
      </c>
      <c r="G3359" s="91">
        <v>9942</v>
      </c>
    </row>
    <row r="3360" spans="1:7" s="91" customFormat="1" x14ac:dyDescent="0.15">
      <c r="A3360" s="91">
        <v>9943</v>
      </c>
      <c r="B3360" s="92" t="s">
        <v>7417</v>
      </c>
      <c r="D3360" s="93" t="s">
        <v>7418</v>
      </c>
      <c r="F3360" s="92" t="s">
        <v>7417</v>
      </c>
      <c r="G3360" s="91">
        <v>9943</v>
      </c>
    </row>
    <row r="3361" spans="1:7" s="91" customFormat="1" x14ac:dyDescent="0.15">
      <c r="A3361" s="91">
        <v>9944</v>
      </c>
      <c r="B3361" s="92" t="s">
        <v>7419</v>
      </c>
      <c r="D3361" s="93" t="s">
        <v>7420</v>
      </c>
      <c r="F3361" s="92" t="s">
        <v>7419</v>
      </c>
      <c r="G3361" s="91">
        <v>9944</v>
      </c>
    </row>
    <row r="3362" spans="1:7" s="91" customFormat="1" x14ac:dyDescent="0.15">
      <c r="A3362" s="91">
        <v>9944</v>
      </c>
      <c r="B3362" s="92" t="s">
        <v>7421</v>
      </c>
      <c r="D3362" s="93" t="s">
        <v>7422</v>
      </c>
      <c r="F3362" s="92" t="s">
        <v>7421</v>
      </c>
      <c r="G3362" s="91">
        <v>9944</v>
      </c>
    </row>
    <row r="3363" spans="1:7" s="91" customFormat="1" x14ac:dyDescent="0.15">
      <c r="A3363" s="91">
        <v>9945</v>
      </c>
      <c r="B3363" s="92" t="s">
        <v>7423</v>
      </c>
      <c r="D3363" s="93" t="s">
        <v>7424</v>
      </c>
      <c r="F3363" s="92" t="s">
        <v>7423</v>
      </c>
      <c r="G3363" s="91">
        <v>9945</v>
      </c>
    </row>
    <row r="3364" spans="1:7" s="91" customFormat="1" x14ac:dyDescent="0.15">
      <c r="A3364" s="91">
        <v>9946</v>
      </c>
      <c r="B3364" s="92" t="s">
        <v>7425</v>
      </c>
      <c r="D3364" s="93" t="s">
        <v>7426</v>
      </c>
      <c r="F3364" s="92" t="s">
        <v>7425</v>
      </c>
      <c r="G3364" s="91">
        <v>9946</v>
      </c>
    </row>
    <row r="3365" spans="1:7" s="91" customFormat="1" x14ac:dyDescent="0.15">
      <c r="A3365" s="91">
        <v>9946</v>
      </c>
      <c r="B3365" s="92" t="s">
        <v>7427</v>
      </c>
      <c r="D3365" s="93" t="s">
        <v>7428</v>
      </c>
      <c r="F3365" s="92" t="s">
        <v>7427</v>
      </c>
      <c r="G3365" s="91">
        <v>9946</v>
      </c>
    </row>
    <row r="3366" spans="1:7" s="91" customFormat="1" x14ac:dyDescent="0.15">
      <c r="A3366" s="91">
        <v>9951</v>
      </c>
      <c r="B3366" s="92" t="s">
        <v>7429</v>
      </c>
      <c r="D3366" s="93" t="s">
        <v>7430</v>
      </c>
      <c r="F3366" s="92" t="s">
        <v>7429</v>
      </c>
      <c r="G3366" s="91">
        <v>9951</v>
      </c>
    </row>
    <row r="3367" spans="1:7" s="91" customFormat="1" x14ac:dyDescent="0.15">
      <c r="A3367" s="91">
        <v>9952</v>
      </c>
      <c r="B3367" s="92" t="s">
        <v>7431</v>
      </c>
      <c r="D3367" s="93" t="s">
        <v>7432</v>
      </c>
      <c r="F3367" s="92" t="s">
        <v>7431</v>
      </c>
      <c r="G3367" s="91">
        <v>9952</v>
      </c>
    </row>
    <row r="3368" spans="1:7" s="91" customFormat="1" x14ac:dyDescent="0.15">
      <c r="A3368" s="91">
        <v>9953</v>
      </c>
      <c r="B3368" s="92" t="s">
        <v>7433</v>
      </c>
      <c r="D3368" s="93" t="s">
        <v>7434</v>
      </c>
      <c r="F3368" s="92" t="s">
        <v>7433</v>
      </c>
      <c r="G3368" s="91">
        <v>9953</v>
      </c>
    </row>
    <row r="3369" spans="1:7" s="91" customFormat="1" x14ac:dyDescent="0.15">
      <c r="A3369" s="91">
        <v>9953</v>
      </c>
      <c r="B3369" s="92" t="s">
        <v>7435</v>
      </c>
      <c r="D3369" s="93" t="s">
        <v>7436</v>
      </c>
      <c r="F3369" s="92" t="s">
        <v>7435</v>
      </c>
      <c r="G3369" s="91">
        <v>9953</v>
      </c>
    </row>
    <row r="3370" spans="1:7" s="91" customFormat="1" x14ac:dyDescent="0.15">
      <c r="A3370" s="91">
        <v>9954</v>
      </c>
      <c r="B3370" s="92" t="s">
        <v>7437</v>
      </c>
      <c r="D3370" s="93" t="s">
        <v>7438</v>
      </c>
      <c r="F3370" s="92" t="s">
        <v>7437</v>
      </c>
      <c r="G3370" s="91">
        <v>9954</v>
      </c>
    </row>
    <row r="3371" spans="1:7" s="91" customFormat="1" x14ac:dyDescent="0.15">
      <c r="A3371" s="91">
        <v>9955</v>
      </c>
      <c r="B3371" s="91" t="s">
        <v>7439</v>
      </c>
      <c r="C3371" s="91" t="s">
        <v>7440</v>
      </c>
      <c r="D3371" s="93" t="s">
        <v>7441</v>
      </c>
      <c r="F3371" s="91" t="s">
        <v>7439</v>
      </c>
      <c r="G3371" s="91">
        <v>9955</v>
      </c>
    </row>
    <row r="3372" spans="1:7" s="91" customFormat="1" x14ac:dyDescent="0.15">
      <c r="A3372" s="91">
        <v>9961</v>
      </c>
      <c r="B3372" s="92" t="s">
        <v>7442</v>
      </c>
      <c r="D3372" s="93" t="s">
        <v>7443</v>
      </c>
      <c r="F3372" s="92" t="s">
        <v>7442</v>
      </c>
      <c r="G3372" s="91">
        <v>9961</v>
      </c>
    </row>
    <row r="3373" spans="1:7" s="91" customFormat="1" x14ac:dyDescent="0.15">
      <c r="A3373" s="91">
        <v>9962</v>
      </c>
      <c r="B3373" s="92" t="s">
        <v>7444</v>
      </c>
      <c r="D3373" s="93" t="s">
        <v>7445</v>
      </c>
      <c r="F3373" s="92" t="s">
        <v>7444</v>
      </c>
      <c r="G3373" s="91">
        <v>9962</v>
      </c>
    </row>
    <row r="3374" spans="1:7" s="91" customFormat="1" x14ac:dyDescent="0.15">
      <c r="A3374" s="91">
        <v>9962</v>
      </c>
      <c r="B3374" s="92" t="s">
        <v>7446</v>
      </c>
      <c r="D3374" s="93" t="s">
        <v>7447</v>
      </c>
      <c r="F3374" s="92" t="s">
        <v>7446</v>
      </c>
      <c r="G3374" s="91">
        <v>9962</v>
      </c>
    </row>
    <row r="3375" spans="1:7" s="91" customFormat="1" x14ac:dyDescent="0.15">
      <c r="A3375" s="91">
        <v>9970</v>
      </c>
      <c r="B3375" s="92" t="s">
        <v>7439</v>
      </c>
      <c r="D3375" s="93" t="s">
        <v>7441</v>
      </c>
      <c r="F3375" s="92" t="s">
        <v>7439</v>
      </c>
      <c r="G3375" s="91">
        <v>9970</v>
      </c>
    </row>
    <row r="3376" spans="1:7" s="91" customFormat="1" x14ac:dyDescent="0.15">
      <c r="A3376" s="91">
        <v>9981</v>
      </c>
      <c r="B3376" s="91" t="s">
        <v>7439</v>
      </c>
      <c r="C3376" s="91" t="s">
        <v>7448</v>
      </c>
      <c r="D3376" s="93" t="s">
        <v>7441</v>
      </c>
      <c r="F3376" s="91" t="s">
        <v>7439</v>
      </c>
      <c r="G3376" s="91">
        <v>9981</v>
      </c>
    </row>
    <row r="3377" spans="1:7" s="91" customFormat="1" x14ac:dyDescent="0.15">
      <c r="A3377" s="91">
        <v>9982</v>
      </c>
      <c r="B3377" s="92" t="s">
        <v>7449</v>
      </c>
      <c r="D3377" s="93" t="s">
        <v>7450</v>
      </c>
      <c r="F3377" s="92" t="s">
        <v>7449</v>
      </c>
      <c r="G3377" s="91">
        <v>9982</v>
      </c>
    </row>
    <row r="3378" spans="1:7" s="91" customFormat="1" x14ac:dyDescent="0.15">
      <c r="A3378" s="91">
        <v>9982</v>
      </c>
      <c r="B3378" s="92" t="s">
        <v>7451</v>
      </c>
      <c r="D3378" s="93" t="s">
        <v>7452</v>
      </c>
      <c r="F3378" s="92" t="s">
        <v>7451</v>
      </c>
      <c r="G3378" s="91">
        <v>9982</v>
      </c>
    </row>
    <row r="3379" spans="1:7" s="91" customFormat="1" x14ac:dyDescent="0.15">
      <c r="A3379" s="91">
        <v>9982</v>
      </c>
      <c r="B3379" s="92" t="s">
        <v>7453</v>
      </c>
      <c r="D3379" s="93" t="s">
        <v>7454</v>
      </c>
      <c r="F3379" s="92" t="s">
        <v>7453</v>
      </c>
      <c r="G3379" s="91">
        <v>9982</v>
      </c>
    </row>
    <row r="3380" spans="1:7" s="91" customFormat="1" x14ac:dyDescent="0.15">
      <c r="A3380" s="91">
        <v>9983</v>
      </c>
      <c r="B3380" s="92" t="s">
        <v>7455</v>
      </c>
      <c r="D3380" s="93" t="s">
        <v>7456</v>
      </c>
      <c r="F3380" s="92" t="s">
        <v>7455</v>
      </c>
      <c r="G3380" s="91">
        <v>9983</v>
      </c>
    </row>
    <row r="3381" spans="1:7" s="91" customFormat="1" x14ac:dyDescent="0.15">
      <c r="A3381" s="91">
        <v>9983</v>
      </c>
      <c r="B3381" s="92" t="s">
        <v>7457</v>
      </c>
      <c r="D3381" s="93" t="s">
        <v>7458</v>
      </c>
      <c r="F3381" s="92" t="s">
        <v>7457</v>
      </c>
      <c r="G3381" s="91">
        <v>9983</v>
      </c>
    </row>
    <row r="3382" spans="1:7" s="91" customFormat="1" x14ac:dyDescent="0.15">
      <c r="A3382" s="91">
        <v>9985</v>
      </c>
      <c r="B3382" s="92" t="s">
        <v>7459</v>
      </c>
      <c r="D3382" s="93" t="s">
        <v>7460</v>
      </c>
      <c r="F3382" s="92" t="s">
        <v>7459</v>
      </c>
      <c r="G3382" s="91">
        <v>9985</v>
      </c>
    </row>
    <row r="3383" spans="1:7" s="91" customFormat="1" ht="15.75" x14ac:dyDescent="0.25">
      <c r="B3383" s="92"/>
      <c r="D3383" s="96"/>
    </row>
    <row r="3384" spans="1:7" s="91" customFormat="1" x14ac:dyDescent="0.15">
      <c r="A3384" s="91">
        <v>1071</v>
      </c>
      <c r="B3384" s="92" t="s">
        <v>7461</v>
      </c>
      <c r="D3384" s="93" t="s">
        <v>7462</v>
      </c>
      <c r="F3384" s="92" t="s">
        <v>7461</v>
      </c>
      <c r="G3384" s="91">
        <v>1071</v>
      </c>
    </row>
    <row r="3385" spans="1:7" s="91" customFormat="1" x14ac:dyDescent="0.15">
      <c r="A3385" s="97">
        <v>3525</v>
      </c>
      <c r="B3385" s="92" t="s">
        <v>2158</v>
      </c>
      <c r="D3385" s="93" t="s">
        <v>2159</v>
      </c>
      <c r="F3385" s="92" t="s">
        <v>2158</v>
      </c>
      <c r="G3385" s="97">
        <v>3525</v>
      </c>
    </row>
    <row r="3386" spans="1:7" s="91" customFormat="1" x14ac:dyDescent="0.15">
      <c r="A3386" s="91">
        <v>1223</v>
      </c>
      <c r="B3386" s="92" t="s">
        <v>7461</v>
      </c>
      <c r="D3386" s="93" t="s">
        <v>7462</v>
      </c>
      <c r="F3386" s="91" t="s">
        <v>7461</v>
      </c>
      <c r="G3386" s="91">
        <v>1223</v>
      </c>
    </row>
    <row r="3387" spans="1:7" s="91" customFormat="1" x14ac:dyDescent="0.15">
      <c r="A3387" s="91">
        <v>1224</v>
      </c>
      <c r="B3387" s="92" t="s">
        <v>7461</v>
      </c>
      <c r="D3387" s="91" t="s">
        <v>7462</v>
      </c>
      <c r="F3387" s="91" t="s">
        <v>7461</v>
      </c>
      <c r="G3387" s="91">
        <v>1224</v>
      </c>
    </row>
    <row r="3388" spans="1:7" s="91" customFormat="1" x14ac:dyDescent="0.15">
      <c r="A3388" s="91">
        <v>1039</v>
      </c>
      <c r="B3388" s="92" t="s">
        <v>7461</v>
      </c>
      <c r="D3388" s="91" t="s">
        <v>7462</v>
      </c>
      <c r="F3388" s="91" t="s">
        <v>7461</v>
      </c>
      <c r="G3388" s="91">
        <v>1039</v>
      </c>
    </row>
    <row r="3389" spans="1:7" s="91" customFormat="1" x14ac:dyDescent="0.15">
      <c r="A3389" s="91">
        <v>1031</v>
      </c>
      <c r="B3389" s="92" t="s">
        <v>7461</v>
      </c>
      <c r="D3389" s="91" t="s">
        <v>7462</v>
      </c>
      <c r="F3389" s="91" t="s">
        <v>7461</v>
      </c>
      <c r="G3389" s="91">
        <v>1031</v>
      </c>
    </row>
    <row r="3390" spans="1:7" s="91" customFormat="1" x14ac:dyDescent="0.15">
      <c r="A3390" s="91">
        <v>1112</v>
      </c>
      <c r="B3390" s="92" t="s">
        <v>7461</v>
      </c>
      <c r="D3390" s="91" t="s">
        <v>7462</v>
      </c>
      <c r="F3390" s="91" t="s">
        <v>7461</v>
      </c>
      <c r="G3390" s="91">
        <v>1112</v>
      </c>
    </row>
    <row r="3391" spans="1:7" s="91" customFormat="1" x14ac:dyDescent="0.15">
      <c r="A3391" s="91">
        <v>1104</v>
      </c>
      <c r="B3391" s="92" t="s">
        <v>7461</v>
      </c>
      <c r="D3391" s="91" t="s">
        <v>7462</v>
      </c>
      <c r="F3391" s="91" t="s">
        <v>7461</v>
      </c>
      <c r="G3391" s="91">
        <v>1104</v>
      </c>
    </row>
    <row r="3392" spans="1:7" s="91" customFormat="1" x14ac:dyDescent="0.15">
      <c r="A3392" s="91">
        <v>1106</v>
      </c>
      <c r="B3392" s="92" t="s">
        <v>7461</v>
      </c>
      <c r="D3392" s="91" t="s">
        <v>7462</v>
      </c>
      <c r="F3392" s="92" t="s">
        <v>7461</v>
      </c>
      <c r="G3392" s="91">
        <v>1106</v>
      </c>
    </row>
    <row r="3393" spans="1:7" s="91" customFormat="1" x14ac:dyDescent="0.15">
      <c r="A3393" s="91">
        <v>1089</v>
      </c>
      <c r="B3393" s="92" t="s">
        <v>7461</v>
      </c>
      <c r="D3393" s="91" t="s">
        <v>7462</v>
      </c>
      <c r="F3393" s="92" t="s">
        <v>7461</v>
      </c>
      <c r="G3393" s="91">
        <v>1089</v>
      </c>
    </row>
    <row r="3394" spans="1:7" s="91" customFormat="1" x14ac:dyDescent="0.15">
      <c r="A3394" s="91">
        <v>1106</v>
      </c>
      <c r="B3394" s="92" t="s">
        <v>7461</v>
      </c>
      <c r="D3394" s="91" t="s">
        <v>7462</v>
      </c>
      <c r="F3394" s="92" t="s">
        <v>7461</v>
      </c>
      <c r="G3394" s="91">
        <v>1106</v>
      </c>
    </row>
    <row r="3395" spans="1:7" s="91" customFormat="1" x14ac:dyDescent="0.15">
      <c r="A3395" s="91">
        <v>1211</v>
      </c>
      <c r="B3395" s="92" t="s">
        <v>7461</v>
      </c>
      <c r="D3395" s="91" t="s">
        <v>7462</v>
      </c>
      <c r="F3395" s="92" t="s">
        <v>7461</v>
      </c>
      <c r="G3395" s="91">
        <v>1211</v>
      </c>
    </row>
    <row r="3396" spans="1:7" s="91" customFormat="1" x14ac:dyDescent="0.15">
      <c r="A3396" s="91">
        <v>1139</v>
      </c>
      <c r="B3396" s="92" t="s">
        <v>7461</v>
      </c>
      <c r="D3396" s="91" t="s">
        <v>7462</v>
      </c>
      <c r="F3396" s="92" t="s">
        <v>7461</v>
      </c>
      <c r="G3396" s="91">
        <v>1139</v>
      </c>
    </row>
    <row r="3397" spans="1:7" s="91" customFormat="1" x14ac:dyDescent="0.15">
      <c r="A3397" s="91">
        <v>1062</v>
      </c>
      <c r="B3397" s="92" t="s">
        <v>7461</v>
      </c>
      <c r="D3397" s="91" t="s">
        <v>7462</v>
      </c>
      <c r="F3397" s="92" t="s">
        <v>7461</v>
      </c>
      <c r="G3397" s="91">
        <v>1062</v>
      </c>
    </row>
    <row r="3398" spans="1:7" s="91" customFormat="1" x14ac:dyDescent="0.15">
      <c r="A3398" s="91">
        <v>1221</v>
      </c>
      <c r="B3398" s="92" t="s">
        <v>7461</v>
      </c>
      <c r="D3398" s="91" t="s">
        <v>7462</v>
      </c>
      <c r="F3398" s="92" t="s">
        <v>7461</v>
      </c>
      <c r="G3398" s="91">
        <v>1221</v>
      </c>
    </row>
    <row r="3399" spans="1:7" s="91" customFormat="1" x14ac:dyDescent="0.15">
      <c r="A3399" s="91">
        <v>1156</v>
      </c>
      <c r="B3399" s="92" t="s">
        <v>7461</v>
      </c>
      <c r="D3399" s="91" t="s">
        <v>7462</v>
      </c>
      <c r="F3399" s="92" t="s">
        <v>7461</v>
      </c>
      <c r="G3399" s="91">
        <v>1156</v>
      </c>
    </row>
    <row r="3400" spans="1:7" s="91" customFormat="1" x14ac:dyDescent="0.15">
      <c r="A3400" s="91">
        <v>1119</v>
      </c>
      <c r="B3400" s="92" t="s">
        <v>7461</v>
      </c>
      <c r="D3400" s="91" t="s">
        <v>7462</v>
      </c>
      <c r="F3400" s="92" t="s">
        <v>7461</v>
      </c>
      <c r="G3400" s="91">
        <v>1119</v>
      </c>
    </row>
    <row r="3401" spans="1:7" s="91" customFormat="1" x14ac:dyDescent="0.15">
      <c r="A3401" s="91">
        <v>1211</v>
      </c>
      <c r="B3401" s="92" t="s">
        <v>7461</v>
      </c>
      <c r="D3401" s="91" t="s">
        <v>7462</v>
      </c>
      <c r="F3401" s="92" t="s">
        <v>7461</v>
      </c>
      <c r="G3401" s="91">
        <v>1211</v>
      </c>
    </row>
    <row r="3402" spans="1:7" s="91" customFormat="1" x14ac:dyDescent="0.15">
      <c r="A3402" s="91">
        <v>1149</v>
      </c>
      <c r="B3402" s="92" t="s">
        <v>7461</v>
      </c>
      <c r="D3402" s="91" t="s">
        <v>7462</v>
      </c>
      <c r="F3402" s="92" t="s">
        <v>7461</v>
      </c>
      <c r="G3402" s="91">
        <v>1149</v>
      </c>
    </row>
    <row r="3403" spans="1:7" s="91" customFormat="1" x14ac:dyDescent="0.15">
      <c r="A3403" s="91">
        <v>1074</v>
      </c>
      <c r="B3403" s="92" t="s">
        <v>7461</v>
      </c>
      <c r="D3403" s="91" t="s">
        <v>7462</v>
      </c>
      <c r="F3403" s="92" t="s">
        <v>7461</v>
      </c>
      <c r="G3403" s="91">
        <v>1074</v>
      </c>
    </row>
    <row r="3404" spans="1:7" s="91" customFormat="1" x14ac:dyDescent="0.15">
      <c r="A3404" s="91">
        <v>1161</v>
      </c>
      <c r="B3404" s="92" t="s">
        <v>7461</v>
      </c>
      <c r="F3404" s="92"/>
    </row>
    <row r="3405" spans="1:7" s="91" customFormat="1" x14ac:dyDescent="0.15">
      <c r="A3405" s="91">
        <v>1062</v>
      </c>
      <c r="B3405" s="92" t="s">
        <v>7461</v>
      </c>
      <c r="D3405" s="91" t="s">
        <v>7462</v>
      </c>
      <c r="F3405" s="92" t="s">
        <v>7461</v>
      </c>
      <c r="G3405" s="91">
        <v>1062</v>
      </c>
    </row>
    <row r="3406" spans="1:7" s="91" customFormat="1" x14ac:dyDescent="0.15">
      <c r="A3406" s="91">
        <v>1047</v>
      </c>
      <c r="B3406" s="92" t="s">
        <v>7461</v>
      </c>
      <c r="F3406" s="92"/>
    </row>
    <row r="3407" spans="1:7" s="91" customFormat="1" x14ac:dyDescent="0.15">
      <c r="A3407" s="91">
        <v>1107</v>
      </c>
      <c r="B3407" s="92" t="s">
        <v>7461</v>
      </c>
    </row>
    <row r="3408" spans="1:7" s="91" customFormat="1" x14ac:dyDescent="0.15">
      <c r="A3408" s="91">
        <v>1012</v>
      </c>
      <c r="B3408" s="92" t="s">
        <v>7461</v>
      </c>
    </row>
    <row r="3409" spans="1:2" s="91" customFormat="1" x14ac:dyDescent="0.15">
      <c r="A3409" s="91">
        <v>1196</v>
      </c>
      <c r="B3409" s="92" t="s">
        <v>7461</v>
      </c>
    </row>
    <row r="3410" spans="1:2" s="91" customFormat="1" x14ac:dyDescent="0.15">
      <c r="A3410" s="91">
        <v>1077</v>
      </c>
      <c r="B3410" s="92" t="s">
        <v>7461</v>
      </c>
    </row>
    <row r="3411" spans="1:2" s="91" customFormat="1" x14ac:dyDescent="0.15">
      <c r="A3411" s="91">
        <v>1195</v>
      </c>
      <c r="B3411" s="92" t="s">
        <v>7461</v>
      </c>
    </row>
    <row r="3412" spans="1:2" s="91" customFormat="1" x14ac:dyDescent="0.15">
      <c r="A3412" s="91">
        <v>1101</v>
      </c>
      <c r="B3412" s="92" t="s">
        <v>7461</v>
      </c>
    </row>
    <row r="3413" spans="1:2" s="91" customFormat="1" x14ac:dyDescent="0.15">
      <c r="A3413" s="91">
        <v>6724</v>
      </c>
      <c r="B3413" s="92" t="s">
        <v>4093</v>
      </c>
    </row>
    <row r="3414" spans="1:2" s="91" customFormat="1" x14ac:dyDescent="0.15">
      <c r="A3414" s="91">
        <v>6726</v>
      </c>
      <c r="B3414" s="92" t="s">
        <v>4093</v>
      </c>
    </row>
    <row r="3415" spans="1:2" s="91" customFormat="1" x14ac:dyDescent="0.15">
      <c r="A3415" s="91">
        <v>7635</v>
      </c>
      <c r="B3415" s="92" t="s">
        <v>4770</v>
      </c>
    </row>
    <row r="3416" spans="1:2" s="91" customFormat="1" x14ac:dyDescent="0.15">
      <c r="A3416" s="91">
        <v>6722</v>
      </c>
      <c r="B3416" s="92" t="s">
        <v>4093</v>
      </c>
    </row>
    <row r="3417" spans="1:2" s="91" customFormat="1" x14ac:dyDescent="0.15">
      <c r="B3417" s="92"/>
    </row>
    <row r="3418" spans="1:2" s="91" customFormat="1" x14ac:dyDescent="0.15">
      <c r="A3418" s="91">
        <v>3530</v>
      </c>
      <c r="B3418" s="92" t="s">
        <v>2158</v>
      </c>
    </row>
    <row r="3419" spans="1:2" s="91" customFormat="1" x14ac:dyDescent="0.15">
      <c r="A3419" s="91">
        <v>3535</v>
      </c>
      <c r="B3419" s="92" t="s">
        <v>2158</v>
      </c>
    </row>
    <row r="3420" spans="1:2" s="91" customFormat="1" x14ac:dyDescent="0.15">
      <c r="B3420" s="92"/>
    </row>
    <row r="3421" spans="1:2" s="91" customFormat="1" x14ac:dyDescent="0.15">
      <c r="A3421" s="91">
        <v>9024</v>
      </c>
      <c r="B3421" s="92" t="s">
        <v>6646</v>
      </c>
    </row>
    <row r="3422" spans="1:2" s="91" customFormat="1" x14ac:dyDescent="0.15">
      <c r="A3422" s="91">
        <v>9030</v>
      </c>
      <c r="B3422" s="92" t="s">
        <v>6646</v>
      </c>
    </row>
    <row r="3423" spans="1:2" s="91" customFormat="1" x14ac:dyDescent="0.15">
      <c r="B3423" s="92"/>
    </row>
    <row r="3424" spans="1:2" s="91" customFormat="1" x14ac:dyDescent="0.15">
      <c r="A3424" s="91">
        <v>4025</v>
      </c>
      <c r="B3424" s="92" t="s">
        <v>2834</v>
      </c>
    </row>
    <row r="3425" spans="1:2" s="91" customFormat="1" x14ac:dyDescent="0.15">
      <c r="A3425" s="91">
        <v>4031</v>
      </c>
      <c r="B3425" s="92" t="s">
        <v>2834</v>
      </c>
    </row>
    <row r="3426" spans="1:2" s="91" customFormat="1" x14ac:dyDescent="0.15">
      <c r="A3426" s="91">
        <v>4033</v>
      </c>
      <c r="B3426" s="92" t="s">
        <v>2834</v>
      </c>
    </row>
    <row r="3427" spans="1:2" s="91" customFormat="1" x14ac:dyDescent="0.15">
      <c r="A3427" s="91">
        <v>1095</v>
      </c>
      <c r="B3427" s="92" t="s">
        <v>7461</v>
      </c>
    </row>
    <row r="3428" spans="1:2" s="91" customFormat="1" x14ac:dyDescent="0.15">
      <c r="A3428" s="91">
        <v>1142</v>
      </c>
      <c r="B3428" s="92" t="s">
        <v>7461</v>
      </c>
    </row>
    <row r="3429" spans="1:2" s="91" customFormat="1" x14ac:dyDescent="0.15">
      <c r="A3429" s="91">
        <v>1143</v>
      </c>
      <c r="B3429" s="92" t="s">
        <v>7461</v>
      </c>
    </row>
    <row r="3430" spans="1:2" s="91" customFormat="1" x14ac:dyDescent="0.15">
      <c r="A3430" s="91">
        <v>1147</v>
      </c>
      <c r="B3430" s="92" t="s">
        <v>7461</v>
      </c>
    </row>
    <row r="3431" spans="1:2" s="91" customFormat="1" x14ac:dyDescent="0.15">
      <c r="A3431" s="91">
        <v>1145</v>
      </c>
      <c r="B3431" s="92" t="s">
        <v>7461</v>
      </c>
    </row>
    <row r="3432" spans="1:2" s="91" customFormat="1" x14ac:dyDescent="0.15">
      <c r="A3432" s="91">
        <v>1085</v>
      </c>
      <c r="B3432" s="92" t="s">
        <v>7461</v>
      </c>
    </row>
    <row r="3433" spans="1:2" s="91" customFormat="1" x14ac:dyDescent="0.15">
      <c r="A3433" s="91">
        <v>1034</v>
      </c>
      <c r="B3433" s="92" t="s">
        <v>7461</v>
      </c>
    </row>
    <row r="3434" spans="1:2" s="91" customFormat="1" x14ac:dyDescent="0.15">
      <c r="A3434" s="91">
        <v>1054</v>
      </c>
      <c r="B3434" s="92" t="s">
        <v>7461</v>
      </c>
    </row>
    <row r="3435" spans="1:2" s="91" customFormat="1" x14ac:dyDescent="0.15">
      <c r="A3435" s="91">
        <v>4028</v>
      </c>
      <c r="B3435" s="92" t="s">
        <v>2834</v>
      </c>
    </row>
    <row r="3436" spans="1:2" s="91" customFormat="1" x14ac:dyDescent="0.15">
      <c r="A3436" s="91">
        <v>1027</v>
      </c>
      <c r="B3436" s="92" t="s">
        <v>7461</v>
      </c>
    </row>
    <row r="3437" spans="1:2" s="91" customFormat="1" x14ac:dyDescent="0.15">
      <c r="A3437" s="91">
        <v>1205</v>
      </c>
      <c r="B3437" s="92" t="s">
        <v>7461</v>
      </c>
    </row>
    <row r="3438" spans="1:2" s="91" customFormat="1" x14ac:dyDescent="0.15">
      <c r="B3438" s="92"/>
    </row>
    <row r="3439" spans="1:2" s="91" customFormat="1" x14ac:dyDescent="0.15">
      <c r="A3439" s="91">
        <v>3528</v>
      </c>
      <c r="B3439" s="92" t="s">
        <v>2158</v>
      </c>
    </row>
    <row r="3440" spans="1:2" s="91" customFormat="1" x14ac:dyDescent="0.15">
      <c r="A3440" s="91">
        <v>1136</v>
      </c>
      <c r="B3440" s="92" t="s">
        <v>7461</v>
      </c>
    </row>
    <row r="3441" spans="1:2" s="91" customFormat="1" x14ac:dyDescent="0.15">
      <c r="A3441" s="91">
        <v>1141</v>
      </c>
      <c r="B3441" s="92" t="s">
        <v>7461</v>
      </c>
    </row>
    <row r="3442" spans="1:2" s="91" customFormat="1" x14ac:dyDescent="0.15">
      <c r="A3442" s="91">
        <v>1222</v>
      </c>
      <c r="B3442" s="92" t="s">
        <v>7461</v>
      </c>
    </row>
    <row r="3443" spans="1:2" s="91" customFormat="1" x14ac:dyDescent="0.15">
      <c r="B3443" s="92"/>
    </row>
    <row r="3444" spans="1:2" s="91" customFormat="1" x14ac:dyDescent="0.15">
      <c r="A3444" s="91">
        <v>2509</v>
      </c>
      <c r="B3444" s="92" t="s">
        <v>7463</v>
      </c>
    </row>
    <row r="3445" spans="1:2" s="91" customFormat="1" x14ac:dyDescent="0.15">
      <c r="A3445" s="91">
        <v>1105</v>
      </c>
      <c r="B3445" s="92" t="s">
        <v>7461</v>
      </c>
    </row>
    <row r="3446" spans="1:2" s="91" customFormat="1" x14ac:dyDescent="0.15">
      <c r="A3446" s="91">
        <v>1052</v>
      </c>
      <c r="B3446" s="92" t="s">
        <v>7461</v>
      </c>
    </row>
    <row r="3447" spans="1:2" s="91" customFormat="1" x14ac:dyDescent="0.15">
      <c r="A3447" s="91">
        <v>4029</v>
      </c>
      <c r="B3447" s="92" t="s">
        <v>2834</v>
      </c>
    </row>
    <row r="3448" spans="1:2" s="91" customFormat="1" x14ac:dyDescent="0.15">
      <c r="B3448" s="92"/>
    </row>
    <row r="3449" spans="1:2" s="91" customFormat="1" x14ac:dyDescent="0.15">
      <c r="A3449" s="91">
        <v>2509</v>
      </c>
      <c r="B3449" s="92" t="s">
        <v>7463</v>
      </c>
    </row>
    <row r="3450" spans="1:2" s="91" customFormat="1" x14ac:dyDescent="0.15">
      <c r="A3450" s="91">
        <v>1105</v>
      </c>
      <c r="B3450" s="92" t="s">
        <v>7461</v>
      </c>
    </row>
    <row r="3451" spans="1:2" s="91" customFormat="1" x14ac:dyDescent="0.15">
      <c r="A3451" s="91">
        <v>1052</v>
      </c>
      <c r="B3451" s="92" t="s">
        <v>7461</v>
      </c>
    </row>
    <row r="3452" spans="1:2" s="91" customFormat="1" x14ac:dyDescent="0.15">
      <c r="A3452" s="91">
        <v>4029</v>
      </c>
      <c r="B3452" s="92" t="s">
        <v>2834</v>
      </c>
    </row>
    <row r="3453" spans="1:2" s="91" customFormat="1" x14ac:dyDescent="0.15">
      <c r="A3453" s="91">
        <v>4026</v>
      </c>
      <c r="B3453" s="92" t="s">
        <v>2834</v>
      </c>
    </row>
    <row r="3454" spans="1:2" s="91" customFormat="1" x14ac:dyDescent="0.15">
      <c r="A3454" s="98">
        <v>1118</v>
      </c>
      <c r="B3454" s="99" t="s">
        <v>7461</v>
      </c>
    </row>
    <row r="3455" spans="1:2" s="91" customFormat="1" x14ac:dyDescent="0.15">
      <c r="A3455" s="91">
        <v>1051</v>
      </c>
      <c r="B3455" s="92" t="s">
        <v>7461</v>
      </c>
    </row>
    <row r="3456" spans="1:2" s="91" customFormat="1" x14ac:dyDescent="0.15">
      <c r="A3456" s="91">
        <v>8317</v>
      </c>
      <c r="B3456" s="92" t="s">
        <v>5618</v>
      </c>
    </row>
    <row r="3457" spans="1:2" s="91" customFormat="1" x14ac:dyDescent="0.15">
      <c r="A3457" s="91">
        <v>1067</v>
      </c>
      <c r="B3457" s="92" t="s">
        <v>7461</v>
      </c>
    </row>
    <row r="3458" spans="1:2" s="91" customFormat="1" x14ac:dyDescent="0.15">
      <c r="A3458" s="91">
        <v>1083</v>
      </c>
      <c r="B3458" s="92" t="s">
        <v>7461</v>
      </c>
    </row>
    <row r="3459" spans="1:2" s="91" customFormat="1" x14ac:dyDescent="0.15">
      <c r="A3459" s="91">
        <v>1172</v>
      </c>
      <c r="B3459" s="92" t="s">
        <v>7461</v>
      </c>
    </row>
    <row r="3460" spans="1:2" s="91" customFormat="1" x14ac:dyDescent="0.15">
      <c r="A3460" s="91">
        <v>1171</v>
      </c>
      <c r="B3460" s="92" t="s">
        <v>7461</v>
      </c>
    </row>
    <row r="3461" spans="1:2" s="91" customFormat="1" x14ac:dyDescent="0.15">
      <c r="A3461" s="91">
        <v>1113</v>
      </c>
      <c r="B3461" s="92" t="s">
        <v>7461</v>
      </c>
    </row>
    <row r="3462" spans="1:2" s="91" customFormat="1" x14ac:dyDescent="0.15">
      <c r="A3462" s="91">
        <v>1015</v>
      </c>
      <c r="B3462" s="92" t="s">
        <v>7461</v>
      </c>
    </row>
    <row r="3463" spans="1:2" s="91" customFormat="1" x14ac:dyDescent="0.15">
      <c r="A3463" s="91">
        <v>1157</v>
      </c>
      <c r="B3463" s="92" t="s">
        <v>7461</v>
      </c>
    </row>
    <row r="3464" spans="1:2" s="91" customFormat="1" x14ac:dyDescent="0.15">
      <c r="A3464" s="91">
        <v>1165</v>
      </c>
      <c r="B3464" s="92" t="s">
        <v>7461</v>
      </c>
    </row>
    <row r="3465" spans="1:2" s="91" customFormat="1" x14ac:dyDescent="0.15">
      <c r="A3465" s="91">
        <v>1184</v>
      </c>
      <c r="B3465" s="92" t="s">
        <v>7461</v>
      </c>
    </row>
    <row r="3466" spans="1:2" s="91" customFormat="1" x14ac:dyDescent="0.15">
      <c r="A3466" s="91">
        <v>1135</v>
      </c>
      <c r="B3466" s="92" t="s">
        <v>7461</v>
      </c>
    </row>
    <row r="3467" spans="1:2" s="91" customFormat="1" x14ac:dyDescent="0.15">
      <c r="A3467" s="91">
        <v>1014</v>
      </c>
      <c r="B3467" s="92" t="s">
        <v>7461</v>
      </c>
    </row>
    <row r="3468" spans="1:2" s="91" customFormat="1" x14ac:dyDescent="0.15">
      <c r="A3468" s="91">
        <v>1152</v>
      </c>
      <c r="B3468" s="92" t="s">
        <v>7461</v>
      </c>
    </row>
    <row r="3469" spans="1:2" s="91" customFormat="1" x14ac:dyDescent="0.15">
      <c r="A3469" s="91">
        <v>1144</v>
      </c>
      <c r="B3469" s="92" t="s">
        <v>7461</v>
      </c>
    </row>
    <row r="3470" spans="1:2" s="91" customFormat="1" x14ac:dyDescent="0.15">
      <c r="A3470" s="91">
        <v>1174</v>
      </c>
      <c r="B3470" s="92" t="s">
        <v>7461</v>
      </c>
    </row>
    <row r="3471" spans="1:2" s="91" customFormat="1" x14ac:dyDescent="0.15">
      <c r="A3471" s="91">
        <v>7625</v>
      </c>
      <c r="B3471" s="92" t="s">
        <v>4770</v>
      </c>
    </row>
    <row r="3472" spans="1:2" s="91" customFormat="1" x14ac:dyDescent="0.15">
      <c r="A3472" s="91">
        <v>1043</v>
      </c>
      <c r="B3472" s="92" t="s">
        <v>7461</v>
      </c>
    </row>
    <row r="3473" spans="1:2" s="91" customFormat="1" x14ac:dyDescent="0.15">
      <c r="A3473" s="91">
        <v>1028</v>
      </c>
      <c r="B3473" s="92" t="s">
        <v>7461</v>
      </c>
    </row>
    <row r="3474" spans="1:2" s="91" customFormat="1" x14ac:dyDescent="0.15">
      <c r="A3474" s="91">
        <v>7623</v>
      </c>
      <c r="B3474" s="92" t="s">
        <v>4770</v>
      </c>
    </row>
    <row r="3475" spans="1:2" s="91" customFormat="1" x14ac:dyDescent="0.15">
      <c r="A3475" s="91">
        <v>1063</v>
      </c>
      <c r="B3475" s="92" t="s">
        <v>7461</v>
      </c>
    </row>
    <row r="3476" spans="1:2" s="91" customFormat="1" x14ac:dyDescent="0.15">
      <c r="A3476" s="91">
        <v>4356</v>
      </c>
      <c r="B3476" s="92" t="s">
        <v>3079</v>
      </c>
    </row>
    <row r="3477" spans="1:2" s="91" customFormat="1" x14ac:dyDescent="0.15">
      <c r="A3477" s="91">
        <v>6701</v>
      </c>
      <c r="B3477" s="92" t="s">
        <v>4093</v>
      </c>
    </row>
    <row r="3478" spans="1:2" s="91" customFormat="1" x14ac:dyDescent="0.15">
      <c r="A3478" s="91">
        <v>1163</v>
      </c>
      <c r="B3478" s="92" t="s">
        <v>7461</v>
      </c>
    </row>
    <row r="3479" spans="1:2" s="91" customFormat="1" x14ac:dyDescent="0.15">
      <c r="A3479" s="91">
        <v>1133</v>
      </c>
      <c r="B3479" s="92" t="s">
        <v>7461</v>
      </c>
    </row>
    <row r="3480" spans="1:2" s="91" customFormat="1" x14ac:dyDescent="0.15">
      <c r="A3480" s="91">
        <v>7636</v>
      </c>
      <c r="B3480" s="92" t="s">
        <v>4770</v>
      </c>
    </row>
    <row r="3481" spans="1:2" s="91" customFormat="1" x14ac:dyDescent="0.15">
      <c r="A3481" s="91">
        <v>1055</v>
      </c>
      <c r="B3481" s="92" t="s">
        <v>7461</v>
      </c>
    </row>
    <row r="3482" spans="1:2" s="91" customFormat="1" x14ac:dyDescent="0.15">
      <c r="A3482" s="91">
        <v>1131</v>
      </c>
      <c r="B3482" s="92" t="s">
        <v>7461</v>
      </c>
    </row>
    <row r="3483" spans="1:2" s="91" customFormat="1" x14ac:dyDescent="0.15">
      <c r="B3483" s="92"/>
    </row>
    <row r="3484" spans="1:2" s="91" customFormat="1" x14ac:dyDescent="0.15">
      <c r="B3484" s="92"/>
    </row>
    <row r="3485" spans="1:2" s="91" customFormat="1" x14ac:dyDescent="0.15">
      <c r="B3485" s="92"/>
    </row>
    <row r="3486" spans="1:2" s="91" customFormat="1" x14ac:dyDescent="0.15">
      <c r="B3486" s="92"/>
    </row>
    <row r="3487" spans="1:2" s="91" customFormat="1" x14ac:dyDescent="0.15">
      <c r="B3487" s="92"/>
    </row>
    <row r="3488" spans="1:2" s="91" customFormat="1" x14ac:dyDescent="0.15">
      <c r="B3488" s="92"/>
    </row>
    <row r="3489" spans="2:2" s="91" customFormat="1" x14ac:dyDescent="0.15">
      <c r="B3489" s="92"/>
    </row>
    <row r="3490" spans="2:2" s="91" customFormat="1" x14ac:dyDescent="0.15">
      <c r="B3490" s="92"/>
    </row>
    <row r="3491" spans="2:2" s="91" customFormat="1" x14ac:dyDescent="0.15">
      <c r="B3491" s="92"/>
    </row>
    <row r="3492" spans="2:2" s="91" customFormat="1" x14ac:dyDescent="0.15">
      <c r="B3492" s="92"/>
    </row>
    <row r="3493" spans="2:2" s="91" customFormat="1" x14ac:dyDescent="0.15">
      <c r="B3493" s="92"/>
    </row>
    <row r="3494" spans="2:2" s="91" customFormat="1" x14ac:dyDescent="0.15">
      <c r="B3494" s="92"/>
    </row>
    <row r="3495" spans="2:2" s="91" customFormat="1" x14ac:dyDescent="0.15">
      <c r="B3495" s="92"/>
    </row>
    <row r="3496" spans="2:2" s="91" customFormat="1" x14ac:dyDescent="0.15">
      <c r="B3496" s="92"/>
    </row>
    <row r="3497" spans="2:2" s="91" customFormat="1" x14ac:dyDescent="0.15">
      <c r="B3497" s="92"/>
    </row>
    <row r="3498" spans="2:2" s="91" customFormat="1" x14ac:dyDescent="0.15">
      <c r="B3498" s="92"/>
    </row>
    <row r="3499" spans="2:2" s="91" customFormat="1" x14ac:dyDescent="0.15">
      <c r="B3499" s="92"/>
    </row>
    <row r="3500" spans="2:2" s="91" customFormat="1" x14ac:dyDescent="0.15">
      <c r="B3500" s="92"/>
    </row>
    <row r="3501" spans="2:2" s="91" customFormat="1" x14ac:dyDescent="0.15">
      <c r="B3501" s="92"/>
    </row>
    <row r="3502" spans="2:2" s="91" customFormat="1" x14ac:dyDescent="0.15">
      <c r="B3502" s="92"/>
    </row>
    <row r="3503" spans="2:2" s="91" customFormat="1" x14ac:dyDescent="0.15">
      <c r="B3503" s="92"/>
    </row>
    <row r="3504" spans="2:2" s="91" customFormat="1" x14ac:dyDescent="0.15">
      <c r="B3504" s="92"/>
    </row>
    <row r="3505" spans="2:2" s="91" customFormat="1" x14ac:dyDescent="0.15">
      <c r="B3505" s="92"/>
    </row>
    <row r="3506" spans="2:2" s="91" customFormat="1" x14ac:dyDescent="0.15">
      <c r="B3506" s="92"/>
    </row>
    <row r="3507" spans="2:2" s="91" customFormat="1" x14ac:dyDescent="0.15">
      <c r="B3507" s="92"/>
    </row>
    <row r="3508" spans="2:2" s="91" customFormat="1" x14ac:dyDescent="0.15">
      <c r="B3508" s="92"/>
    </row>
    <row r="3509" spans="2:2" s="91" customFormat="1" x14ac:dyDescent="0.15">
      <c r="B3509" s="92"/>
    </row>
    <row r="3510" spans="2:2" s="91" customFormat="1" x14ac:dyDescent="0.15">
      <c r="B3510" s="92"/>
    </row>
    <row r="3511" spans="2:2" s="91" customFormat="1" x14ac:dyDescent="0.15">
      <c r="B3511" s="92"/>
    </row>
    <row r="3512" spans="2:2" s="91" customFormat="1" x14ac:dyDescent="0.15">
      <c r="B3512" s="92"/>
    </row>
    <row r="3513" spans="2:2" s="91" customFormat="1" x14ac:dyDescent="0.15">
      <c r="B3513" s="92"/>
    </row>
    <row r="3514" spans="2:2" s="91" customFormat="1" x14ac:dyDescent="0.15">
      <c r="B3514" s="92"/>
    </row>
    <row r="3515" spans="2:2" s="91" customFormat="1" x14ac:dyDescent="0.15">
      <c r="B3515" s="92"/>
    </row>
    <row r="3516" spans="2:2" s="91" customFormat="1" x14ac:dyDescent="0.15">
      <c r="B3516" s="92"/>
    </row>
    <row r="3517" spans="2:2" s="91" customFormat="1" x14ac:dyDescent="0.15">
      <c r="B3517" s="92"/>
    </row>
    <row r="3518" spans="2:2" s="91" customFormat="1" x14ac:dyDescent="0.15">
      <c r="B3518" s="92"/>
    </row>
    <row r="3519" spans="2:2" s="91" customFormat="1" x14ac:dyDescent="0.15">
      <c r="B3519" s="92"/>
    </row>
    <row r="3520" spans="2:2" s="91" customFormat="1" x14ac:dyDescent="0.15">
      <c r="B3520" s="92"/>
    </row>
    <row r="3521" spans="2:2" s="91" customFormat="1" x14ac:dyDescent="0.15">
      <c r="B3521" s="92"/>
    </row>
    <row r="3522" spans="2:2" s="91" customFormat="1" x14ac:dyDescent="0.15">
      <c r="B3522" s="92"/>
    </row>
    <row r="3523" spans="2:2" s="91" customFormat="1" x14ac:dyDescent="0.15">
      <c r="B3523" s="92"/>
    </row>
    <row r="3524" spans="2:2" s="91" customFormat="1" x14ac:dyDescent="0.15">
      <c r="B3524" s="92"/>
    </row>
    <row r="3525" spans="2:2" s="91" customFormat="1" x14ac:dyDescent="0.15">
      <c r="B3525" s="92"/>
    </row>
    <row r="3526" spans="2:2" s="91" customFormat="1" x14ac:dyDescent="0.15">
      <c r="B3526" s="92"/>
    </row>
    <row r="3527" spans="2:2" s="91" customFormat="1" x14ac:dyDescent="0.15">
      <c r="B3527" s="92"/>
    </row>
    <row r="3528" spans="2:2" s="91" customFormat="1" x14ac:dyDescent="0.15">
      <c r="B3528" s="92"/>
    </row>
    <row r="3529" spans="2:2" s="91" customFormat="1" x14ac:dyDescent="0.15">
      <c r="B3529" s="92"/>
    </row>
    <row r="3530" spans="2:2" s="91" customFormat="1" x14ac:dyDescent="0.15">
      <c r="B3530" s="92"/>
    </row>
    <row r="3531" spans="2:2" s="91" customFormat="1" x14ac:dyDescent="0.15">
      <c r="B3531" s="92"/>
    </row>
    <row r="3532" spans="2:2" s="91" customFormat="1" x14ac:dyDescent="0.15">
      <c r="B3532" s="92"/>
    </row>
    <row r="3533" spans="2:2" s="91" customFormat="1" x14ac:dyDescent="0.15">
      <c r="B3533" s="92"/>
    </row>
    <row r="3534" spans="2:2" s="91" customFormat="1" x14ac:dyDescent="0.15">
      <c r="B3534" s="92"/>
    </row>
    <row r="3535" spans="2:2" s="91" customFormat="1" x14ac:dyDescent="0.15">
      <c r="B3535" s="92"/>
    </row>
    <row r="3536" spans="2:2" s="91" customFormat="1" x14ac:dyDescent="0.15">
      <c r="B3536" s="92"/>
    </row>
    <row r="3537" spans="2:2" s="91" customFormat="1" x14ac:dyDescent="0.15">
      <c r="B3537" s="92"/>
    </row>
    <row r="3538" spans="2:2" s="91" customFormat="1" x14ac:dyDescent="0.15">
      <c r="B3538" s="92"/>
    </row>
    <row r="3539" spans="2:2" s="91" customFormat="1" x14ac:dyDescent="0.15">
      <c r="B3539" s="92"/>
    </row>
    <row r="3540" spans="2:2" s="91" customFormat="1" x14ac:dyDescent="0.15">
      <c r="B3540" s="92"/>
    </row>
    <row r="3541" spans="2:2" s="91" customFormat="1" x14ac:dyDescent="0.15">
      <c r="B3541" s="92"/>
    </row>
    <row r="3542" spans="2:2" s="91" customFormat="1" x14ac:dyDescent="0.15">
      <c r="B3542" s="92"/>
    </row>
    <row r="3543" spans="2:2" s="91" customFormat="1" x14ac:dyDescent="0.15">
      <c r="B3543" s="92"/>
    </row>
    <row r="3544" spans="2:2" s="91" customFormat="1" x14ac:dyDescent="0.15">
      <c r="B3544" s="92"/>
    </row>
    <row r="3545" spans="2:2" s="91" customFormat="1" x14ac:dyDescent="0.15">
      <c r="B3545" s="92"/>
    </row>
    <row r="3546" spans="2:2" s="91" customFormat="1" x14ac:dyDescent="0.15">
      <c r="B3546" s="92"/>
    </row>
    <row r="3547" spans="2:2" s="91" customFormat="1" x14ac:dyDescent="0.15">
      <c r="B3547" s="92"/>
    </row>
    <row r="3548" spans="2:2" s="91" customFormat="1" x14ac:dyDescent="0.15">
      <c r="B3548" s="92"/>
    </row>
    <row r="3549" spans="2:2" s="91" customFormat="1" x14ac:dyDescent="0.15">
      <c r="B3549" s="92"/>
    </row>
    <row r="3550" spans="2:2" s="91" customFormat="1" x14ac:dyDescent="0.15">
      <c r="B3550" s="92"/>
    </row>
    <row r="3551" spans="2:2" s="91" customFormat="1" x14ac:dyDescent="0.15">
      <c r="B3551" s="92"/>
    </row>
    <row r="3552" spans="2:2" s="91" customFormat="1" x14ac:dyDescent="0.15">
      <c r="B3552" s="92"/>
    </row>
    <row r="3553" spans="2:2" s="91" customFormat="1" x14ac:dyDescent="0.15">
      <c r="B3553" s="92"/>
    </row>
    <row r="3554" spans="2:2" s="91" customFormat="1" x14ac:dyDescent="0.15">
      <c r="B3554" s="92"/>
    </row>
    <row r="3555" spans="2:2" s="91" customFormat="1" x14ac:dyDescent="0.15">
      <c r="B3555" s="92"/>
    </row>
    <row r="3556" spans="2:2" s="91" customFormat="1" x14ac:dyDescent="0.15">
      <c r="B3556" s="92"/>
    </row>
    <row r="3557" spans="2:2" s="91" customFormat="1" x14ac:dyDescent="0.15">
      <c r="B3557" s="92"/>
    </row>
    <row r="3558" spans="2:2" s="91" customFormat="1" x14ac:dyDescent="0.15">
      <c r="B3558" s="92"/>
    </row>
    <row r="3559" spans="2:2" s="91" customFormat="1" x14ac:dyDescent="0.15">
      <c r="B3559" s="92"/>
    </row>
    <row r="3560" spans="2:2" s="91" customFormat="1" x14ac:dyDescent="0.15">
      <c r="B3560" s="92"/>
    </row>
    <row r="3561" spans="2:2" s="91" customFormat="1" x14ac:dyDescent="0.15">
      <c r="B3561" s="92"/>
    </row>
    <row r="3562" spans="2:2" s="91" customFormat="1" x14ac:dyDescent="0.15">
      <c r="B3562" s="92"/>
    </row>
    <row r="3563" spans="2:2" s="91" customFormat="1" x14ac:dyDescent="0.15">
      <c r="B3563" s="92"/>
    </row>
    <row r="3564" spans="2:2" s="91" customFormat="1" x14ac:dyDescent="0.15">
      <c r="B3564" s="92"/>
    </row>
    <row r="3565" spans="2:2" s="91" customFormat="1" x14ac:dyDescent="0.15">
      <c r="B3565" s="92"/>
    </row>
    <row r="3566" spans="2:2" s="91" customFormat="1" x14ac:dyDescent="0.15">
      <c r="B3566" s="92"/>
    </row>
    <row r="3567" spans="2:2" s="91" customFormat="1" x14ac:dyDescent="0.15">
      <c r="B3567" s="92"/>
    </row>
    <row r="3568" spans="2:2" s="91" customFormat="1" x14ac:dyDescent="0.15">
      <c r="B3568" s="92"/>
    </row>
    <row r="3569" spans="2:2" s="91" customFormat="1" x14ac:dyDescent="0.15">
      <c r="B3569" s="92"/>
    </row>
    <row r="3570" spans="2:2" s="91" customFormat="1" x14ac:dyDescent="0.15">
      <c r="B3570" s="92"/>
    </row>
    <row r="3571" spans="2:2" s="91" customFormat="1" x14ac:dyDescent="0.15">
      <c r="B3571" s="92"/>
    </row>
    <row r="3572" spans="2:2" s="91" customFormat="1" x14ac:dyDescent="0.15">
      <c r="B3572" s="92"/>
    </row>
    <row r="3573" spans="2:2" s="91" customFormat="1" x14ac:dyDescent="0.15">
      <c r="B3573" s="92"/>
    </row>
    <row r="3574" spans="2:2" s="91" customFormat="1" x14ac:dyDescent="0.15">
      <c r="B3574" s="92"/>
    </row>
    <row r="3575" spans="2:2" s="91" customFormat="1" x14ac:dyDescent="0.15">
      <c r="B3575" s="92"/>
    </row>
    <row r="3576" spans="2:2" s="91" customFormat="1" x14ac:dyDescent="0.15">
      <c r="B3576" s="92"/>
    </row>
    <row r="3577" spans="2:2" s="91" customFormat="1" x14ac:dyDescent="0.15">
      <c r="B3577" s="92"/>
    </row>
    <row r="3578" spans="2:2" s="91" customFormat="1" x14ac:dyDescent="0.15">
      <c r="B3578" s="92"/>
    </row>
    <row r="3579" spans="2:2" s="91" customFormat="1" x14ac:dyDescent="0.15">
      <c r="B3579" s="92"/>
    </row>
    <row r="3580" spans="2:2" s="91" customFormat="1" x14ac:dyDescent="0.15">
      <c r="B3580" s="92"/>
    </row>
    <row r="3581" spans="2:2" s="91" customFormat="1" x14ac:dyDescent="0.15">
      <c r="B3581" s="92"/>
    </row>
    <row r="3582" spans="2:2" s="91" customFormat="1" x14ac:dyDescent="0.15">
      <c r="B3582" s="92"/>
    </row>
    <row r="3583" spans="2:2" s="91" customFormat="1" x14ac:dyDescent="0.15">
      <c r="B3583" s="92"/>
    </row>
    <row r="3584" spans="2:2" s="91" customFormat="1" x14ac:dyDescent="0.15">
      <c r="B3584" s="92"/>
    </row>
    <row r="3585" spans="2:2" s="91" customFormat="1" x14ac:dyDescent="0.15">
      <c r="B3585" s="92"/>
    </row>
    <row r="3586" spans="2:2" s="91" customFormat="1" x14ac:dyDescent="0.15">
      <c r="B3586" s="92"/>
    </row>
    <row r="3587" spans="2:2" s="91" customFormat="1" x14ac:dyDescent="0.15">
      <c r="B3587" s="92"/>
    </row>
    <row r="3588" spans="2:2" s="91" customFormat="1" x14ac:dyDescent="0.15">
      <c r="B3588" s="92"/>
    </row>
    <row r="3589" spans="2:2" s="91" customFormat="1" x14ac:dyDescent="0.15">
      <c r="B3589" s="92"/>
    </row>
    <row r="3590" spans="2:2" s="91" customFormat="1" x14ac:dyDescent="0.15">
      <c r="B3590" s="92"/>
    </row>
    <row r="3591" spans="2:2" s="91" customFormat="1" x14ac:dyDescent="0.15">
      <c r="B3591" s="92"/>
    </row>
    <row r="3592" spans="2:2" s="91" customFormat="1" x14ac:dyDescent="0.15">
      <c r="B3592" s="92"/>
    </row>
    <row r="3593" spans="2:2" s="91" customFormat="1" x14ac:dyDescent="0.15">
      <c r="B3593" s="92"/>
    </row>
    <row r="3594" spans="2:2" s="91" customFormat="1" x14ac:dyDescent="0.15">
      <c r="B3594" s="92"/>
    </row>
    <row r="3595" spans="2:2" s="91" customFormat="1" x14ac:dyDescent="0.15">
      <c r="B3595" s="92"/>
    </row>
    <row r="3596" spans="2:2" s="91" customFormat="1" x14ac:dyDescent="0.15">
      <c r="B3596" s="92"/>
    </row>
    <row r="3597" spans="2:2" s="91" customFormat="1" x14ac:dyDescent="0.15">
      <c r="B3597" s="92"/>
    </row>
    <row r="3598" spans="2:2" s="91" customFormat="1" x14ac:dyDescent="0.15">
      <c r="B3598" s="92"/>
    </row>
    <row r="3599" spans="2:2" s="91" customFormat="1" x14ac:dyDescent="0.15">
      <c r="B3599" s="92"/>
    </row>
    <row r="3600" spans="2:2" s="91" customFormat="1" x14ac:dyDescent="0.15">
      <c r="B3600" s="92"/>
    </row>
    <row r="3601" spans="2:2" s="91" customFormat="1" x14ac:dyDescent="0.15">
      <c r="B3601" s="92"/>
    </row>
    <row r="3602" spans="2:2" s="91" customFormat="1" x14ac:dyDescent="0.15">
      <c r="B3602" s="92"/>
    </row>
    <row r="3603" spans="2:2" s="91" customFormat="1" x14ac:dyDescent="0.15">
      <c r="B3603" s="92"/>
    </row>
    <row r="3604" spans="2:2" s="91" customFormat="1" x14ac:dyDescent="0.15">
      <c r="B3604" s="92"/>
    </row>
    <row r="3605" spans="2:2" s="91" customFormat="1" x14ac:dyDescent="0.15">
      <c r="B3605" s="92"/>
    </row>
    <row r="3606" spans="2:2" s="91" customFormat="1" x14ac:dyDescent="0.15">
      <c r="B3606" s="92"/>
    </row>
    <row r="3607" spans="2:2" s="91" customFormat="1" x14ac:dyDescent="0.15">
      <c r="B3607" s="92"/>
    </row>
    <row r="3608" spans="2:2" s="91" customFormat="1" x14ac:dyDescent="0.15">
      <c r="B3608" s="92"/>
    </row>
    <row r="3609" spans="2:2" s="91" customFormat="1" x14ac:dyDescent="0.15">
      <c r="B3609" s="92"/>
    </row>
    <row r="3610" spans="2:2" s="91" customFormat="1" x14ac:dyDescent="0.15">
      <c r="B3610" s="92"/>
    </row>
    <row r="3611" spans="2:2" s="91" customFormat="1" x14ac:dyDescent="0.15">
      <c r="B3611" s="92"/>
    </row>
    <row r="3612" spans="2:2" s="91" customFormat="1" x14ac:dyDescent="0.15">
      <c r="B3612" s="92"/>
    </row>
    <row r="3613" spans="2:2" s="91" customFormat="1" x14ac:dyDescent="0.15">
      <c r="B3613" s="92"/>
    </row>
    <row r="3614" spans="2:2" s="91" customFormat="1" x14ac:dyDescent="0.15">
      <c r="B3614" s="92"/>
    </row>
    <row r="3615" spans="2:2" s="91" customFormat="1" x14ac:dyDescent="0.15">
      <c r="B3615" s="92"/>
    </row>
    <row r="3616" spans="2:2" s="91" customFormat="1" x14ac:dyDescent="0.15">
      <c r="B3616" s="92"/>
    </row>
    <row r="3617" spans="2:2" s="91" customFormat="1" x14ac:dyDescent="0.15">
      <c r="B3617" s="92"/>
    </row>
    <row r="3618" spans="2:2" s="91" customFormat="1" x14ac:dyDescent="0.15">
      <c r="B3618" s="92"/>
    </row>
    <row r="3619" spans="2:2" s="91" customFormat="1" x14ac:dyDescent="0.15">
      <c r="B3619" s="92"/>
    </row>
    <row r="3620" spans="2:2" s="91" customFormat="1" x14ac:dyDescent="0.15">
      <c r="B3620" s="92"/>
    </row>
    <row r="3621" spans="2:2" s="91" customFormat="1" x14ac:dyDescent="0.15">
      <c r="B3621" s="92"/>
    </row>
    <row r="3622" spans="2:2" s="91" customFormat="1" x14ac:dyDescent="0.15">
      <c r="B3622" s="92"/>
    </row>
    <row r="3623" spans="2:2" s="91" customFormat="1" x14ac:dyDescent="0.15">
      <c r="B3623" s="92"/>
    </row>
    <row r="3624" spans="2:2" s="91" customFormat="1" x14ac:dyDescent="0.15">
      <c r="B3624" s="92"/>
    </row>
    <row r="3625" spans="2:2" s="91" customFormat="1" x14ac:dyDescent="0.15">
      <c r="B3625" s="92"/>
    </row>
    <row r="3626" spans="2:2" s="91" customFormat="1" x14ac:dyDescent="0.15">
      <c r="B3626" s="92"/>
    </row>
    <row r="3627" spans="2:2" s="91" customFormat="1" x14ac:dyDescent="0.15">
      <c r="B3627" s="92"/>
    </row>
    <row r="3628" spans="2:2" s="91" customFormat="1" x14ac:dyDescent="0.15">
      <c r="B3628" s="92"/>
    </row>
    <row r="3629" spans="2:2" s="91" customFormat="1" x14ac:dyDescent="0.15">
      <c r="B3629" s="92"/>
    </row>
    <row r="3630" spans="2:2" s="91" customFormat="1" x14ac:dyDescent="0.15">
      <c r="B3630" s="92"/>
    </row>
    <row r="3631" spans="2:2" s="91" customFormat="1" x14ac:dyDescent="0.15">
      <c r="B3631" s="92"/>
    </row>
    <row r="3632" spans="2:2" s="91" customFormat="1" x14ac:dyDescent="0.15">
      <c r="B3632" s="92"/>
    </row>
    <row r="3633" spans="2:2" s="91" customFormat="1" x14ac:dyDescent="0.15">
      <c r="B3633" s="92"/>
    </row>
    <row r="3634" spans="2:2" s="91" customFormat="1" x14ac:dyDescent="0.15">
      <c r="B3634" s="92"/>
    </row>
    <row r="3635" spans="2:2" s="91" customFormat="1" x14ac:dyDescent="0.15">
      <c r="B3635" s="92"/>
    </row>
    <row r="3636" spans="2:2" s="91" customFormat="1" x14ac:dyDescent="0.15">
      <c r="B3636" s="92"/>
    </row>
    <row r="3637" spans="2:2" s="91" customFormat="1" x14ac:dyDescent="0.15">
      <c r="B3637" s="92"/>
    </row>
    <row r="3638" spans="2:2" s="91" customFormat="1" x14ac:dyDescent="0.15">
      <c r="B3638" s="92"/>
    </row>
    <row r="3639" spans="2:2" s="91" customFormat="1" x14ac:dyDescent="0.15">
      <c r="B3639" s="92"/>
    </row>
    <row r="3640" spans="2:2" s="91" customFormat="1" x14ac:dyDescent="0.15">
      <c r="B3640" s="92"/>
    </row>
    <row r="3641" spans="2:2" s="91" customFormat="1" x14ac:dyDescent="0.15">
      <c r="B3641" s="92"/>
    </row>
    <row r="3642" spans="2:2" s="91" customFormat="1" x14ac:dyDescent="0.15">
      <c r="B3642" s="92"/>
    </row>
    <row r="3643" spans="2:2" s="91" customFormat="1" x14ac:dyDescent="0.15">
      <c r="B3643" s="92"/>
    </row>
    <row r="3644" spans="2:2" s="91" customFormat="1" x14ac:dyDescent="0.15">
      <c r="B3644" s="92"/>
    </row>
    <row r="3645" spans="2:2" s="91" customFormat="1" x14ac:dyDescent="0.15">
      <c r="B3645" s="92"/>
    </row>
    <row r="3646" spans="2:2" s="91" customFormat="1" x14ac:dyDescent="0.15">
      <c r="B3646" s="92"/>
    </row>
    <row r="3647" spans="2:2" s="91" customFormat="1" x14ac:dyDescent="0.15">
      <c r="B3647" s="92"/>
    </row>
    <row r="3648" spans="2:2" s="91" customFormat="1" x14ac:dyDescent="0.15">
      <c r="B3648" s="92"/>
    </row>
    <row r="3649" spans="2:2" s="91" customFormat="1" x14ac:dyDescent="0.15">
      <c r="B3649" s="92"/>
    </row>
    <row r="3650" spans="2:2" s="91" customFormat="1" x14ac:dyDescent="0.15">
      <c r="B3650" s="92"/>
    </row>
    <row r="3651" spans="2:2" s="91" customFormat="1" x14ac:dyDescent="0.15">
      <c r="B3651" s="92"/>
    </row>
    <row r="3652" spans="2:2" s="91" customFormat="1" x14ac:dyDescent="0.15">
      <c r="B3652" s="92"/>
    </row>
    <row r="3653" spans="2:2" s="91" customFormat="1" x14ac:dyDescent="0.15">
      <c r="B3653" s="92"/>
    </row>
    <row r="3654" spans="2:2" s="91" customFormat="1" x14ac:dyDescent="0.15">
      <c r="B3654" s="92"/>
    </row>
    <row r="3655" spans="2:2" s="91" customFormat="1" x14ac:dyDescent="0.15">
      <c r="B3655" s="92"/>
    </row>
    <row r="3656" spans="2:2" s="91" customFormat="1" x14ac:dyDescent="0.15">
      <c r="B3656" s="92"/>
    </row>
    <row r="3657" spans="2:2" s="91" customFormat="1" x14ac:dyDescent="0.15">
      <c r="B3657" s="92"/>
    </row>
    <row r="3658" spans="2:2" s="91" customFormat="1" x14ac:dyDescent="0.15">
      <c r="B3658" s="92"/>
    </row>
    <row r="3659" spans="2:2" s="91" customFormat="1" x14ac:dyDescent="0.15">
      <c r="B3659" s="92"/>
    </row>
    <row r="3660" spans="2:2" s="91" customFormat="1" x14ac:dyDescent="0.15">
      <c r="B3660" s="92"/>
    </row>
    <row r="3661" spans="2:2" s="91" customFormat="1" x14ac:dyDescent="0.15">
      <c r="B3661" s="92"/>
    </row>
    <row r="3662" spans="2:2" s="91" customFormat="1" x14ac:dyDescent="0.15">
      <c r="B3662" s="92"/>
    </row>
    <row r="3663" spans="2:2" s="91" customFormat="1" x14ac:dyDescent="0.15">
      <c r="B3663" s="92"/>
    </row>
    <row r="3664" spans="2:2" s="91" customFormat="1" x14ac:dyDescent="0.15">
      <c r="B3664" s="92"/>
    </row>
    <row r="3665" spans="2:2" s="91" customFormat="1" x14ac:dyDescent="0.15">
      <c r="B3665" s="92"/>
    </row>
    <row r="3666" spans="2:2" s="91" customFormat="1" x14ac:dyDescent="0.15">
      <c r="B3666" s="92"/>
    </row>
    <row r="3667" spans="2:2" s="91" customFormat="1" x14ac:dyDescent="0.15">
      <c r="B3667" s="92"/>
    </row>
    <row r="3668" spans="2:2" s="91" customFormat="1" x14ac:dyDescent="0.15">
      <c r="B3668" s="92"/>
    </row>
    <row r="3669" spans="2:2" s="91" customFormat="1" x14ac:dyDescent="0.15">
      <c r="B3669" s="92"/>
    </row>
    <row r="3670" spans="2:2" s="91" customFormat="1" x14ac:dyDescent="0.15">
      <c r="B3670" s="92"/>
    </row>
    <row r="3671" spans="2:2" s="91" customFormat="1" x14ac:dyDescent="0.15">
      <c r="B3671" s="92"/>
    </row>
    <row r="3672" spans="2:2" s="91" customFormat="1" x14ac:dyDescent="0.15">
      <c r="B3672" s="92"/>
    </row>
    <row r="3673" spans="2:2" s="91" customFormat="1" x14ac:dyDescent="0.15">
      <c r="B3673" s="92"/>
    </row>
    <row r="3674" spans="2:2" s="91" customFormat="1" x14ac:dyDescent="0.15">
      <c r="B3674" s="92"/>
    </row>
    <row r="3675" spans="2:2" s="91" customFormat="1" x14ac:dyDescent="0.15">
      <c r="B3675" s="92"/>
    </row>
    <row r="3676" spans="2:2" s="91" customFormat="1" x14ac:dyDescent="0.15">
      <c r="B3676" s="92"/>
    </row>
    <row r="3677" spans="2:2" s="91" customFormat="1" x14ac:dyDescent="0.15">
      <c r="B3677" s="92"/>
    </row>
    <row r="3678" spans="2:2" s="91" customFormat="1" x14ac:dyDescent="0.15">
      <c r="B3678" s="92"/>
    </row>
    <row r="3679" spans="2:2" s="91" customFormat="1" x14ac:dyDescent="0.15">
      <c r="B3679" s="92"/>
    </row>
    <row r="3680" spans="2:2" s="91" customFormat="1" x14ac:dyDescent="0.15">
      <c r="B3680" s="92"/>
    </row>
    <row r="3681" spans="2:2" s="91" customFormat="1" x14ac:dyDescent="0.15">
      <c r="B3681" s="92"/>
    </row>
    <row r="3682" spans="2:2" s="91" customFormat="1" x14ac:dyDescent="0.15">
      <c r="B3682" s="92"/>
    </row>
    <row r="3683" spans="2:2" s="91" customFormat="1" x14ac:dyDescent="0.15">
      <c r="B3683" s="92"/>
    </row>
    <row r="3684" spans="2:2" s="91" customFormat="1" x14ac:dyDescent="0.15">
      <c r="B3684" s="92"/>
    </row>
    <row r="3685" spans="2:2" s="91" customFormat="1" x14ac:dyDescent="0.15">
      <c r="B3685" s="92"/>
    </row>
    <row r="3686" spans="2:2" s="91" customFormat="1" x14ac:dyDescent="0.15">
      <c r="B3686" s="92"/>
    </row>
    <row r="3687" spans="2:2" s="91" customFormat="1" x14ac:dyDescent="0.15">
      <c r="B3687" s="92"/>
    </row>
    <row r="3688" spans="2:2" s="91" customFormat="1" x14ac:dyDescent="0.15">
      <c r="B3688" s="92"/>
    </row>
    <row r="3689" spans="2:2" s="91" customFormat="1" x14ac:dyDescent="0.15">
      <c r="B3689" s="92"/>
    </row>
    <row r="3690" spans="2:2" s="91" customFormat="1" x14ac:dyDescent="0.15">
      <c r="B3690" s="92"/>
    </row>
    <row r="3691" spans="2:2" s="91" customFormat="1" x14ac:dyDescent="0.15">
      <c r="B3691" s="92"/>
    </row>
    <row r="3692" spans="2:2" s="91" customFormat="1" x14ac:dyDescent="0.15">
      <c r="B3692" s="92"/>
    </row>
    <row r="3693" spans="2:2" s="91" customFormat="1" x14ac:dyDescent="0.15">
      <c r="B3693" s="92"/>
    </row>
    <row r="3694" spans="2:2" s="91" customFormat="1" x14ac:dyDescent="0.15">
      <c r="B3694" s="92"/>
    </row>
    <row r="3695" spans="2:2" s="91" customFormat="1" x14ac:dyDescent="0.15">
      <c r="B3695" s="92"/>
    </row>
    <row r="3696" spans="2:2" s="91" customFormat="1" x14ac:dyDescent="0.15">
      <c r="B3696" s="92"/>
    </row>
    <row r="3697" spans="2:2" s="91" customFormat="1" x14ac:dyDescent="0.15">
      <c r="B3697" s="92"/>
    </row>
    <row r="3698" spans="2:2" s="91" customFormat="1" x14ac:dyDescent="0.15">
      <c r="B3698" s="92"/>
    </row>
    <row r="3699" spans="2:2" s="91" customFormat="1" x14ac:dyDescent="0.15">
      <c r="B3699" s="92"/>
    </row>
    <row r="3700" spans="2:2" s="91" customFormat="1" x14ac:dyDescent="0.15">
      <c r="B3700" s="92"/>
    </row>
    <row r="3701" spans="2:2" s="91" customFormat="1" x14ac:dyDescent="0.15">
      <c r="B3701" s="92"/>
    </row>
    <row r="3702" spans="2:2" s="91" customFormat="1" x14ac:dyDescent="0.15">
      <c r="B3702" s="92"/>
    </row>
    <row r="3703" spans="2:2" s="91" customFormat="1" x14ac:dyDescent="0.15">
      <c r="B3703" s="92"/>
    </row>
    <row r="3704" spans="2:2" s="91" customFormat="1" x14ac:dyDescent="0.15">
      <c r="B3704" s="92"/>
    </row>
    <row r="3705" spans="2:2" s="91" customFormat="1" x14ac:dyDescent="0.15">
      <c r="B3705" s="92"/>
    </row>
    <row r="3706" spans="2:2" s="91" customFormat="1" x14ac:dyDescent="0.15">
      <c r="B3706" s="92"/>
    </row>
    <row r="3707" spans="2:2" s="91" customFormat="1" x14ac:dyDescent="0.15">
      <c r="B3707" s="92"/>
    </row>
    <row r="3708" spans="2:2" s="91" customFormat="1" x14ac:dyDescent="0.15">
      <c r="B3708" s="92"/>
    </row>
    <row r="3709" spans="2:2" s="91" customFormat="1" x14ac:dyDescent="0.15">
      <c r="B3709" s="92"/>
    </row>
    <row r="3710" spans="2:2" s="91" customFormat="1" x14ac:dyDescent="0.15">
      <c r="B3710" s="92"/>
    </row>
    <row r="3711" spans="2:2" s="91" customFormat="1" x14ac:dyDescent="0.15">
      <c r="B3711" s="92"/>
    </row>
    <row r="3712" spans="2:2" s="91" customFormat="1" x14ac:dyDescent="0.15">
      <c r="B3712" s="92"/>
    </row>
    <row r="3713" spans="2:2" s="91" customFormat="1" x14ac:dyDescent="0.15">
      <c r="B3713" s="92"/>
    </row>
    <row r="3714" spans="2:2" s="91" customFormat="1" x14ac:dyDescent="0.15">
      <c r="B3714" s="92"/>
    </row>
    <row r="3715" spans="2:2" s="91" customFormat="1" x14ac:dyDescent="0.15">
      <c r="B3715" s="92"/>
    </row>
    <row r="3716" spans="2:2" s="91" customFormat="1" x14ac:dyDescent="0.15">
      <c r="B3716" s="92"/>
    </row>
    <row r="3717" spans="2:2" s="91" customFormat="1" x14ac:dyDescent="0.15">
      <c r="B3717" s="92"/>
    </row>
    <row r="3718" spans="2:2" s="91" customFormat="1" x14ac:dyDescent="0.15">
      <c r="B3718" s="92"/>
    </row>
    <row r="3719" spans="2:2" s="91" customFormat="1" x14ac:dyDescent="0.15">
      <c r="B3719" s="92"/>
    </row>
    <row r="3720" spans="2:2" s="91" customFormat="1" x14ac:dyDescent="0.15">
      <c r="B3720" s="92"/>
    </row>
    <row r="3721" spans="2:2" s="91" customFormat="1" x14ac:dyDescent="0.15">
      <c r="B3721" s="92"/>
    </row>
    <row r="3722" spans="2:2" s="91" customFormat="1" x14ac:dyDescent="0.15">
      <c r="B3722" s="92"/>
    </row>
    <row r="3723" spans="2:2" s="91" customFormat="1" x14ac:dyDescent="0.15">
      <c r="B3723" s="92"/>
    </row>
    <row r="3724" spans="2:2" s="91" customFormat="1" x14ac:dyDescent="0.15">
      <c r="B3724" s="92"/>
    </row>
    <row r="3725" spans="2:2" s="91" customFormat="1" x14ac:dyDescent="0.15">
      <c r="B3725" s="92"/>
    </row>
    <row r="3726" spans="2:2" s="91" customFormat="1" x14ac:dyDescent="0.15">
      <c r="B3726" s="92"/>
    </row>
    <row r="3727" spans="2:2" s="91" customFormat="1" x14ac:dyDescent="0.15">
      <c r="B3727" s="92"/>
    </row>
    <row r="3728" spans="2:2" s="91" customFormat="1" x14ac:dyDescent="0.15">
      <c r="B3728" s="92"/>
    </row>
    <row r="3729" spans="2:2" s="91" customFormat="1" x14ac:dyDescent="0.15">
      <c r="B3729" s="92"/>
    </row>
    <row r="3730" spans="2:2" s="91" customFormat="1" x14ac:dyDescent="0.15">
      <c r="B3730" s="92"/>
    </row>
    <row r="3731" spans="2:2" s="91" customFormat="1" x14ac:dyDescent="0.15">
      <c r="B3731" s="92"/>
    </row>
    <row r="3732" spans="2:2" s="91" customFormat="1" x14ac:dyDescent="0.15">
      <c r="B3732" s="92"/>
    </row>
    <row r="3733" spans="2:2" s="91" customFormat="1" x14ac:dyDescent="0.15">
      <c r="B3733" s="92"/>
    </row>
    <row r="3734" spans="2:2" s="91" customFormat="1" x14ac:dyDescent="0.15">
      <c r="B3734" s="92"/>
    </row>
    <row r="3735" spans="2:2" s="91" customFormat="1" x14ac:dyDescent="0.15">
      <c r="B3735" s="92"/>
    </row>
    <row r="3736" spans="2:2" s="91" customFormat="1" x14ac:dyDescent="0.15">
      <c r="B3736" s="92"/>
    </row>
    <row r="3737" spans="2:2" s="91" customFormat="1" x14ac:dyDescent="0.15">
      <c r="B3737" s="92"/>
    </row>
    <row r="3738" spans="2:2" s="91" customFormat="1" x14ac:dyDescent="0.15">
      <c r="B3738" s="92"/>
    </row>
    <row r="3739" spans="2:2" s="91" customFormat="1" x14ac:dyDescent="0.15">
      <c r="B3739" s="92"/>
    </row>
    <row r="3740" spans="2:2" s="91" customFormat="1" x14ac:dyDescent="0.15">
      <c r="B3740" s="92"/>
    </row>
    <row r="3741" spans="2:2" s="91" customFormat="1" x14ac:dyDescent="0.15">
      <c r="B3741" s="92"/>
    </row>
    <row r="3742" spans="2:2" s="91" customFormat="1" x14ac:dyDescent="0.15">
      <c r="B3742" s="92"/>
    </row>
    <row r="3743" spans="2:2" s="91" customFormat="1" x14ac:dyDescent="0.15">
      <c r="B3743" s="92"/>
    </row>
    <row r="3744" spans="2:2" s="91" customFormat="1" x14ac:dyDescent="0.15">
      <c r="B3744" s="92"/>
    </row>
    <row r="3745" spans="2:2" s="91" customFormat="1" x14ac:dyDescent="0.15">
      <c r="B3745" s="92"/>
    </row>
    <row r="3746" spans="2:2" s="91" customFormat="1" x14ac:dyDescent="0.15">
      <c r="B3746" s="92"/>
    </row>
    <row r="3747" spans="2:2" s="91" customFormat="1" x14ac:dyDescent="0.15">
      <c r="B3747" s="92"/>
    </row>
    <row r="3748" spans="2:2" s="91" customFormat="1" x14ac:dyDescent="0.15">
      <c r="B3748" s="92"/>
    </row>
    <row r="3749" spans="2:2" s="91" customFormat="1" x14ac:dyDescent="0.15">
      <c r="B3749" s="92"/>
    </row>
    <row r="3750" spans="2:2" s="91" customFormat="1" x14ac:dyDescent="0.15">
      <c r="B3750" s="92"/>
    </row>
    <row r="3751" spans="2:2" s="91" customFormat="1" x14ac:dyDescent="0.15">
      <c r="B3751" s="92"/>
    </row>
    <row r="3752" spans="2:2" s="91" customFormat="1" x14ac:dyDescent="0.15">
      <c r="B3752" s="92"/>
    </row>
    <row r="3753" spans="2:2" s="91" customFormat="1" x14ac:dyDescent="0.15">
      <c r="B3753" s="92"/>
    </row>
    <row r="3754" spans="2:2" s="91" customFormat="1" x14ac:dyDescent="0.15">
      <c r="B3754" s="92"/>
    </row>
    <row r="3755" spans="2:2" s="91" customFormat="1" x14ac:dyDescent="0.15">
      <c r="B3755" s="92"/>
    </row>
    <row r="3756" spans="2:2" s="91" customFormat="1" x14ac:dyDescent="0.15">
      <c r="B3756" s="92"/>
    </row>
    <row r="3757" spans="2:2" s="91" customFormat="1" x14ac:dyDescent="0.15">
      <c r="B3757" s="92"/>
    </row>
    <row r="3758" spans="2:2" s="91" customFormat="1" x14ac:dyDescent="0.15">
      <c r="B3758" s="92"/>
    </row>
    <row r="3759" spans="2:2" s="91" customFormat="1" x14ac:dyDescent="0.15">
      <c r="B3759" s="92"/>
    </row>
    <row r="3760" spans="2:2" s="91" customFormat="1" x14ac:dyDescent="0.15">
      <c r="B3760" s="92"/>
    </row>
    <row r="3761" spans="2:2" s="91" customFormat="1" x14ac:dyDescent="0.15">
      <c r="B3761" s="92"/>
    </row>
    <row r="3762" spans="2:2" s="91" customFormat="1" x14ac:dyDescent="0.15">
      <c r="B3762" s="92"/>
    </row>
    <row r="3763" spans="2:2" s="91" customFormat="1" x14ac:dyDescent="0.15">
      <c r="B3763" s="92"/>
    </row>
    <row r="3764" spans="2:2" s="91" customFormat="1" x14ac:dyDescent="0.15">
      <c r="B3764" s="92"/>
    </row>
    <row r="3765" spans="2:2" s="91" customFormat="1" x14ac:dyDescent="0.15">
      <c r="B3765" s="92"/>
    </row>
    <row r="3766" spans="2:2" s="91" customFormat="1" x14ac:dyDescent="0.15">
      <c r="B3766" s="92"/>
    </row>
    <row r="3767" spans="2:2" s="91" customFormat="1" x14ac:dyDescent="0.15">
      <c r="B3767" s="92"/>
    </row>
    <row r="3768" spans="2:2" s="91" customFormat="1" x14ac:dyDescent="0.15">
      <c r="B3768" s="92"/>
    </row>
    <row r="3769" spans="2:2" s="91" customFormat="1" x14ac:dyDescent="0.15">
      <c r="B3769" s="92"/>
    </row>
    <row r="3770" spans="2:2" s="91" customFormat="1" x14ac:dyDescent="0.15">
      <c r="B3770" s="92"/>
    </row>
    <row r="3771" spans="2:2" s="91" customFormat="1" x14ac:dyDescent="0.15">
      <c r="B3771" s="92"/>
    </row>
    <row r="3772" spans="2:2" s="91" customFormat="1" x14ac:dyDescent="0.15">
      <c r="B3772" s="92"/>
    </row>
    <row r="3773" spans="2:2" s="91" customFormat="1" x14ac:dyDescent="0.15">
      <c r="B3773" s="92"/>
    </row>
    <row r="3774" spans="2:2" s="91" customFormat="1" x14ac:dyDescent="0.15">
      <c r="B3774" s="92"/>
    </row>
    <row r="3775" spans="2:2" s="91" customFormat="1" x14ac:dyDescent="0.15">
      <c r="B3775" s="92"/>
    </row>
    <row r="3776" spans="2:2" s="91" customFormat="1" x14ac:dyDescent="0.15">
      <c r="B3776" s="92"/>
    </row>
    <row r="3777" spans="2:2" s="91" customFormat="1" x14ac:dyDescent="0.15">
      <c r="B3777" s="92"/>
    </row>
    <row r="3778" spans="2:2" s="91" customFormat="1" x14ac:dyDescent="0.15">
      <c r="B3778" s="92"/>
    </row>
    <row r="3779" spans="2:2" s="91" customFormat="1" x14ac:dyDescent="0.15">
      <c r="B3779" s="92"/>
    </row>
    <row r="3780" spans="2:2" s="91" customFormat="1" x14ac:dyDescent="0.15">
      <c r="B3780" s="92"/>
    </row>
    <row r="3781" spans="2:2" s="91" customFormat="1" x14ac:dyDescent="0.15">
      <c r="B3781" s="92"/>
    </row>
    <row r="3782" spans="2:2" s="91" customFormat="1" x14ac:dyDescent="0.15">
      <c r="B3782" s="92"/>
    </row>
    <row r="3783" spans="2:2" s="91" customFormat="1" x14ac:dyDescent="0.15">
      <c r="B3783" s="92"/>
    </row>
    <row r="3784" spans="2:2" s="91" customFormat="1" x14ac:dyDescent="0.15">
      <c r="B3784" s="92"/>
    </row>
    <row r="3785" spans="2:2" s="91" customFormat="1" x14ac:dyDescent="0.15">
      <c r="B3785" s="92"/>
    </row>
    <row r="3786" spans="2:2" s="91" customFormat="1" x14ac:dyDescent="0.15">
      <c r="B3786" s="92"/>
    </row>
    <row r="3787" spans="2:2" s="91" customFormat="1" x14ac:dyDescent="0.15">
      <c r="B3787" s="92"/>
    </row>
    <row r="3788" spans="2:2" s="91" customFormat="1" x14ac:dyDescent="0.15">
      <c r="B3788" s="92"/>
    </row>
    <row r="3789" spans="2:2" s="91" customFormat="1" x14ac:dyDescent="0.15">
      <c r="B3789" s="92"/>
    </row>
    <row r="3790" spans="2:2" s="91" customFormat="1" x14ac:dyDescent="0.15">
      <c r="B3790" s="92"/>
    </row>
    <row r="3791" spans="2:2" s="91" customFormat="1" x14ac:dyDescent="0.15">
      <c r="B3791" s="92"/>
    </row>
    <row r="3792" spans="2:2" s="91" customFormat="1" x14ac:dyDescent="0.15">
      <c r="B3792" s="92"/>
    </row>
    <row r="3793" spans="2:2" s="91" customFormat="1" x14ac:dyDescent="0.15">
      <c r="B3793" s="92"/>
    </row>
    <row r="3794" spans="2:2" s="91" customFormat="1" x14ac:dyDescent="0.15">
      <c r="B3794" s="92"/>
    </row>
    <row r="3795" spans="2:2" s="91" customFormat="1" x14ac:dyDescent="0.15">
      <c r="B3795" s="92"/>
    </row>
    <row r="3796" spans="2:2" s="91" customFormat="1" x14ac:dyDescent="0.15">
      <c r="B3796" s="92"/>
    </row>
    <row r="3797" spans="2:2" s="91" customFormat="1" x14ac:dyDescent="0.15">
      <c r="B3797" s="92"/>
    </row>
    <row r="3798" spans="2:2" s="91" customFormat="1" x14ac:dyDescent="0.15">
      <c r="B3798" s="92"/>
    </row>
    <row r="3799" spans="2:2" s="91" customFormat="1" x14ac:dyDescent="0.15">
      <c r="B3799" s="92"/>
    </row>
    <row r="3800" spans="2:2" s="91" customFormat="1" x14ac:dyDescent="0.15">
      <c r="B3800" s="92"/>
    </row>
    <row r="3801" spans="2:2" s="91" customFormat="1" x14ac:dyDescent="0.15">
      <c r="B3801" s="92"/>
    </row>
    <row r="3802" spans="2:2" s="91" customFormat="1" x14ac:dyDescent="0.15">
      <c r="B3802" s="92"/>
    </row>
    <row r="3803" spans="2:2" s="91" customFormat="1" x14ac:dyDescent="0.15">
      <c r="B3803" s="92"/>
    </row>
    <row r="3804" spans="2:2" s="91" customFormat="1" x14ac:dyDescent="0.15">
      <c r="B3804" s="92"/>
    </row>
    <row r="3805" spans="2:2" s="91" customFormat="1" x14ac:dyDescent="0.15">
      <c r="B3805" s="92"/>
    </row>
    <row r="3806" spans="2:2" s="91" customFormat="1" x14ac:dyDescent="0.15">
      <c r="B3806" s="92"/>
    </row>
    <row r="3807" spans="2:2" s="91" customFormat="1" x14ac:dyDescent="0.15">
      <c r="B3807" s="92"/>
    </row>
    <row r="3808" spans="2:2" s="91" customFormat="1" x14ac:dyDescent="0.15">
      <c r="B3808" s="92"/>
    </row>
    <row r="3809" spans="2:2" s="91" customFormat="1" x14ac:dyDescent="0.15">
      <c r="B3809" s="92"/>
    </row>
    <row r="3810" spans="2:2" s="91" customFormat="1" x14ac:dyDescent="0.15">
      <c r="B3810" s="92"/>
    </row>
    <row r="3811" spans="2:2" s="91" customFormat="1" x14ac:dyDescent="0.15">
      <c r="B3811" s="92"/>
    </row>
    <row r="3812" spans="2:2" s="91" customFormat="1" x14ac:dyDescent="0.15">
      <c r="B3812" s="92"/>
    </row>
    <row r="3813" spans="2:2" s="91" customFormat="1" x14ac:dyDescent="0.15">
      <c r="B3813" s="92"/>
    </row>
    <row r="3814" spans="2:2" s="91" customFormat="1" x14ac:dyDescent="0.15">
      <c r="B3814" s="92"/>
    </row>
    <row r="3815" spans="2:2" s="91" customFormat="1" x14ac:dyDescent="0.15">
      <c r="B3815" s="92"/>
    </row>
    <row r="3816" spans="2:2" s="91" customFormat="1" x14ac:dyDescent="0.15">
      <c r="B3816" s="92"/>
    </row>
    <row r="3817" spans="2:2" s="91" customFormat="1" x14ac:dyDescent="0.15">
      <c r="B3817" s="92"/>
    </row>
    <row r="3818" spans="2:2" s="91" customFormat="1" x14ac:dyDescent="0.15">
      <c r="B3818" s="92"/>
    </row>
    <row r="3819" spans="2:2" s="91" customFormat="1" x14ac:dyDescent="0.15">
      <c r="B3819" s="92"/>
    </row>
    <row r="3820" spans="2:2" s="91" customFormat="1" x14ac:dyDescent="0.15">
      <c r="B3820" s="92"/>
    </row>
    <row r="3821" spans="2:2" s="91" customFormat="1" x14ac:dyDescent="0.15">
      <c r="B3821" s="92"/>
    </row>
    <row r="3822" spans="2:2" s="91" customFormat="1" x14ac:dyDescent="0.15">
      <c r="B3822" s="92"/>
    </row>
    <row r="3823" spans="2:2" s="91" customFormat="1" x14ac:dyDescent="0.15">
      <c r="B3823" s="92"/>
    </row>
    <row r="3824" spans="2:2" s="91" customFormat="1" x14ac:dyDescent="0.15">
      <c r="B3824" s="92"/>
    </row>
    <row r="3825" spans="2:2" s="91" customFormat="1" x14ac:dyDescent="0.15">
      <c r="B3825" s="92"/>
    </row>
    <row r="3826" spans="2:2" s="91" customFormat="1" x14ac:dyDescent="0.15">
      <c r="B3826" s="92"/>
    </row>
    <row r="3827" spans="2:2" s="91" customFormat="1" x14ac:dyDescent="0.15">
      <c r="B3827" s="92"/>
    </row>
    <row r="3828" spans="2:2" s="91" customFormat="1" x14ac:dyDescent="0.15">
      <c r="B3828" s="92"/>
    </row>
    <row r="3829" spans="2:2" s="91" customFormat="1" x14ac:dyDescent="0.15">
      <c r="B3829" s="92"/>
    </row>
    <row r="3830" spans="2:2" s="91" customFormat="1" x14ac:dyDescent="0.15">
      <c r="B3830" s="92"/>
    </row>
    <row r="3831" spans="2:2" s="91" customFormat="1" x14ac:dyDescent="0.15">
      <c r="B3831" s="92"/>
    </row>
    <row r="3832" spans="2:2" s="91" customFormat="1" x14ac:dyDescent="0.15">
      <c r="B3832" s="92"/>
    </row>
    <row r="3833" spans="2:2" s="91" customFormat="1" x14ac:dyDescent="0.15">
      <c r="B3833" s="92"/>
    </row>
    <row r="3834" spans="2:2" s="91" customFormat="1" x14ac:dyDescent="0.15">
      <c r="B3834" s="92"/>
    </row>
    <row r="3835" spans="2:2" s="91" customFormat="1" x14ac:dyDescent="0.15">
      <c r="B3835" s="92"/>
    </row>
    <row r="3836" spans="2:2" s="91" customFormat="1" x14ac:dyDescent="0.15">
      <c r="B3836" s="92"/>
    </row>
    <row r="3837" spans="2:2" s="91" customFormat="1" x14ac:dyDescent="0.15">
      <c r="B3837" s="92"/>
    </row>
    <row r="3838" spans="2:2" s="91" customFormat="1" x14ac:dyDescent="0.15">
      <c r="B3838" s="92"/>
    </row>
    <row r="3839" spans="2:2" s="91" customFormat="1" x14ac:dyDescent="0.15">
      <c r="B3839" s="92"/>
    </row>
    <row r="3840" spans="2:2" s="91" customFormat="1" x14ac:dyDescent="0.15">
      <c r="B3840" s="92"/>
    </row>
    <row r="3841" spans="2:2" s="91" customFormat="1" x14ac:dyDescent="0.15">
      <c r="B3841" s="92"/>
    </row>
    <row r="3842" spans="2:2" s="91" customFormat="1" x14ac:dyDescent="0.15">
      <c r="B3842" s="92"/>
    </row>
    <row r="3843" spans="2:2" s="91" customFormat="1" x14ac:dyDescent="0.15">
      <c r="B3843" s="92"/>
    </row>
    <row r="3844" spans="2:2" s="91" customFormat="1" x14ac:dyDescent="0.15">
      <c r="B3844" s="92"/>
    </row>
    <row r="3845" spans="2:2" s="91" customFormat="1" x14ac:dyDescent="0.15">
      <c r="B3845" s="92"/>
    </row>
    <row r="3846" spans="2:2" s="91" customFormat="1" x14ac:dyDescent="0.15">
      <c r="B3846" s="92"/>
    </row>
    <row r="3847" spans="2:2" s="91" customFormat="1" x14ac:dyDescent="0.15">
      <c r="B3847" s="92"/>
    </row>
    <row r="3848" spans="2:2" s="91" customFormat="1" x14ac:dyDescent="0.15">
      <c r="B3848" s="92"/>
    </row>
    <row r="3849" spans="2:2" s="91" customFormat="1" x14ac:dyDescent="0.15">
      <c r="B3849" s="92"/>
    </row>
    <row r="3850" spans="2:2" s="91" customFormat="1" x14ac:dyDescent="0.15">
      <c r="B3850" s="92"/>
    </row>
    <row r="3851" spans="2:2" s="91" customFormat="1" x14ac:dyDescent="0.15">
      <c r="B3851" s="92"/>
    </row>
    <row r="3852" spans="2:2" s="91" customFormat="1" x14ac:dyDescent="0.15">
      <c r="B3852" s="92"/>
    </row>
    <row r="3853" spans="2:2" s="91" customFormat="1" x14ac:dyDescent="0.15">
      <c r="B3853" s="92"/>
    </row>
    <row r="3854" spans="2:2" s="91" customFormat="1" x14ac:dyDescent="0.15">
      <c r="B3854" s="92"/>
    </row>
    <row r="3855" spans="2:2" s="91" customFormat="1" x14ac:dyDescent="0.15">
      <c r="B3855" s="92"/>
    </row>
    <row r="3856" spans="2:2" s="91" customFormat="1" x14ac:dyDescent="0.15">
      <c r="B3856" s="92"/>
    </row>
    <row r="3857" spans="2:2" s="91" customFormat="1" x14ac:dyDescent="0.15">
      <c r="B3857" s="92"/>
    </row>
    <row r="3858" spans="2:2" s="91" customFormat="1" x14ac:dyDescent="0.15">
      <c r="B3858" s="92"/>
    </row>
    <row r="3859" spans="2:2" s="91" customFormat="1" x14ac:dyDescent="0.15">
      <c r="B3859" s="92"/>
    </row>
    <row r="3860" spans="2:2" s="91" customFormat="1" x14ac:dyDescent="0.15">
      <c r="B3860" s="92"/>
    </row>
    <row r="3861" spans="2:2" s="91" customFormat="1" x14ac:dyDescent="0.15">
      <c r="B3861" s="92"/>
    </row>
    <row r="3862" spans="2:2" s="91" customFormat="1" x14ac:dyDescent="0.15">
      <c r="B3862" s="92"/>
    </row>
    <row r="3863" spans="2:2" s="91" customFormat="1" x14ac:dyDescent="0.15">
      <c r="B3863" s="92"/>
    </row>
    <row r="3864" spans="2:2" s="91" customFormat="1" x14ac:dyDescent="0.15">
      <c r="B3864" s="92"/>
    </row>
    <row r="3865" spans="2:2" s="91" customFormat="1" x14ac:dyDescent="0.15">
      <c r="B3865" s="92"/>
    </row>
    <row r="3866" spans="2:2" s="91" customFormat="1" x14ac:dyDescent="0.15">
      <c r="B3866" s="92"/>
    </row>
    <row r="3867" spans="2:2" s="91" customFormat="1" x14ac:dyDescent="0.15">
      <c r="B3867" s="92"/>
    </row>
    <row r="3868" spans="2:2" s="91" customFormat="1" x14ac:dyDescent="0.15">
      <c r="B3868" s="92"/>
    </row>
    <row r="3869" spans="2:2" s="91" customFormat="1" x14ac:dyDescent="0.15">
      <c r="B3869" s="92"/>
    </row>
    <row r="3870" spans="2:2" s="91" customFormat="1" x14ac:dyDescent="0.15">
      <c r="B3870" s="92"/>
    </row>
    <row r="3871" spans="2:2" s="91" customFormat="1" x14ac:dyDescent="0.15">
      <c r="B3871" s="92"/>
    </row>
    <row r="3872" spans="2:2" s="91" customFormat="1" x14ac:dyDescent="0.15">
      <c r="B3872" s="92"/>
    </row>
    <row r="3873" spans="2:2" s="91" customFormat="1" x14ac:dyDescent="0.15">
      <c r="B3873" s="92"/>
    </row>
    <row r="3874" spans="2:2" s="91" customFormat="1" x14ac:dyDescent="0.15">
      <c r="B3874" s="92"/>
    </row>
    <row r="3875" spans="2:2" s="91" customFormat="1" x14ac:dyDescent="0.15">
      <c r="B3875" s="92"/>
    </row>
    <row r="3876" spans="2:2" s="91" customFormat="1" x14ac:dyDescent="0.15">
      <c r="B3876" s="92"/>
    </row>
    <row r="3877" spans="2:2" s="91" customFormat="1" x14ac:dyDescent="0.15">
      <c r="B3877" s="92"/>
    </row>
    <row r="3878" spans="2:2" s="91" customFormat="1" x14ac:dyDescent="0.15">
      <c r="B3878" s="92"/>
    </row>
    <row r="3879" spans="2:2" s="91" customFormat="1" x14ac:dyDescent="0.15">
      <c r="B3879" s="92"/>
    </row>
    <row r="3880" spans="2:2" s="91" customFormat="1" x14ac:dyDescent="0.15">
      <c r="B3880" s="92"/>
    </row>
    <row r="3881" spans="2:2" s="91" customFormat="1" x14ac:dyDescent="0.15">
      <c r="B3881" s="92"/>
    </row>
    <row r="3882" spans="2:2" s="91" customFormat="1" x14ac:dyDescent="0.15">
      <c r="B3882" s="92"/>
    </row>
    <row r="3883" spans="2:2" s="91" customFormat="1" x14ac:dyDescent="0.15">
      <c r="B3883" s="92"/>
    </row>
    <row r="3884" spans="2:2" s="91" customFormat="1" x14ac:dyDescent="0.15">
      <c r="B3884" s="92"/>
    </row>
    <row r="3885" spans="2:2" s="91" customFormat="1" x14ac:dyDescent="0.15">
      <c r="B3885" s="92"/>
    </row>
    <row r="3886" spans="2:2" s="91" customFormat="1" x14ac:dyDescent="0.15">
      <c r="B3886" s="92"/>
    </row>
    <row r="3887" spans="2:2" s="91" customFormat="1" x14ac:dyDescent="0.15">
      <c r="B3887" s="92"/>
    </row>
    <row r="3888" spans="2:2" s="91" customFormat="1" x14ac:dyDescent="0.15">
      <c r="B3888" s="92"/>
    </row>
    <row r="3889" spans="2:2" s="91" customFormat="1" x14ac:dyDescent="0.15">
      <c r="B3889" s="92"/>
    </row>
    <row r="3890" spans="2:2" s="91" customFormat="1" x14ac:dyDescent="0.15">
      <c r="B3890" s="92"/>
    </row>
    <row r="3891" spans="2:2" s="91" customFormat="1" x14ac:dyDescent="0.15">
      <c r="B3891" s="92"/>
    </row>
    <row r="3892" spans="2:2" s="91" customFormat="1" x14ac:dyDescent="0.15">
      <c r="B3892" s="92"/>
    </row>
    <row r="3893" spans="2:2" s="91" customFormat="1" x14ac:dyDescent="0.15">
      <c r="B3893" s="92"/>
    </row>
    <row r="3894" spans="2:2" s="91" customFormat="1" x14ac:dyDescent="0.15">
      <c r="B3894" s="92"/>
    </row>
    <row r="3895" spans="2:2" s="91" customFormat="1" x14ac:dyDescent="0.15">
      <c r="B3895" s="92"/>
    </row>
    <row r="3896" spans="2:2" s="91" customFormat="1" x14ac:dyDescent="0.15">
      <c r="B3896" s="92"/>
    </row>
    <row r="3897" spans="2:2" s="91" customFormat="1" x14ac:dyDescent="0.15">
      <c r="B3897" s="92"/>
    </row>
    <row r="3898" spans="2:2" s="91" customFormat="1" x14ac:dyDescent="0.15">
      <c r="B3898" s="92"/>
    </row>
    <row r="3899" spans="2:2" s="91" customFormat="1" x14ac:dyDescent="0.15">
      <c r="B3899" s="92"/>
    </row>
    <row r="3900" spans="2:2" s="91" customFormat="1" x14ac:dyDescent="0.15">
      <c r="B3900" s="92"/>
    </row>
    <row r="3901" spans="2:2" s="91" customFormat="1" x14ac:dyDescent="0.15">
      <c r="B3901" s="92"/>
    </row>
    <row r="3902" spans="2:2" s="91" customFormat="1" x14ac:dyDescent="0.15">
      <c r="B3902" s="92"/>
    </row>
    <row r="3903" spans="2:2" s="91" customFormat="1" x14ac:dyDescent="0.15">
      <c r="B3903" s="92"/>
    </row>
    <row r="3904" spans="2:2" s="91" customFormat="1" x14ac:dyDescent="0.15">
      <c r="B3904" s="92"/>
    </row>
    <row r="3905" spans="2:2" s="91" customFormat="1" x14ac:dyDescent="0.15">
      <c r="B3905" s="92"/>
    </row>
    <row r="3906" spans="2:2" s="91" customFormat="1" x14ac:dyDescent="0.15">
      <c r="B3906" s="92"/>
    </row>
    <row r="3907" spans="2:2" s="91" customFormat="1" x14ac:dyDescent="0.15">
      <c r="B3907" s="92"/>
    </row>
    <row r="3908" spans="2:2" s="91" customFormat="1" x14ac:dyDescent="0.15">
      <c r="B3908" s="92"/>
    </row>
    <row r="3909" spans="2:2" s="91" customFormat="1" x14ac:dyDescent="0.15">
      <c r="B3909" s="92"/>
    </row>
    <row r="3910" spans="2:2" s="91" customFormat="1" x14ac:dyDescent="0.15">
      <c r="B3910" s="92"/>
    </row>
    <row r="3911" spans="2:2" s="91" customFormat="1" x14ac:dyDescent="0.15">
      <c r="B3911" s="92"/>
    </row>
    <row r="3912" spans="2:2" s="91" customFormat="1" x14ac:dyDescent="0.15">
      <c r="B3912" s="92"/>
    </row>
    <row r="3913" spans="2:2" s="91" customFormat="1" x14ac:dyDescent="0.15">
      <c r="B3913" s="92"/>
    </row>
    <row r="3914" spans="2:2" s="91" customFormat="1" x14ac:dyDescent="0.15">
      <c r="B3914" s="92"/>
    </row>
    <row r="3915" spans="2:2" s="91" customFormat="1" x14ac:dyDescent="0.15">
      <c r="B3915" s="92"/>
    </row>
    <row r="3916" spans="2:2" s="91" customFormat="1" x14ac:dyDescent="0.15">
      <c r="B3916" s="92"/>
    </row>
    <row r="3917" spans="2:2" s="91" customFormat="1" x14ac:dyDescent="0.15">
      <c r="B3917" s="92"/>
    </row>
    <row r="3918" spans="2:2" s="91" customFormat="1" x14ac:dyDescent="0.15">
      <c r="B3918" s="92"/>
    </row>
    <row r="3919" spans="2:2" s="91" customFormat="1" x14ac:dyDescent="0.15">
      <c r="B3919" s="92"/>
    </row>
    <row r="3920" spans="2:2" s="91" customFormat="1" x14ac:dyDescent="0.15">
      <c r="B3920" s="92"/>
    </row>
    <row r="3921" spans="2:2" s="91" customFormat="1" x14ac:dyDescent="0.15">
      <c r="B3921" s="92"/>
    </row>
    <row r="3922" spans="2:2" s="91" customFormat="1" x14ac:dyDescent="0.15">
      <c r="B3922" s="92"/>
    </row>
    <row r="3923" spans="2:2" s="91" customFormat="1" x14ac:dyDescent="0.15">
      <c r="B3923" s="92"/>
    </row>
    <row r="3924" spans="2:2" s="91" customFormat="1" x14ac:dyDescent="0.15">
      <c r="B3924" s="92"/>
    </row>
    <row r="3925" spans="2:2" s="91" customFormat="1" x14ac:dyDescent="0.15">
      <c r="B3925" s="92"/>
    </row>
    <row r="3926" spans="2:2" s="91" customFormat="1" x14ac:dyDescent="0.15">
      <c r="B3926" s="92"/>
    </row>
    <row r="3927" spans="2:2" s="91" customFormat="1" x14ac:dyDescent="0.15">
      <c r="B3927" s="92"/>
    </row>
    <row r="3928" spans="2:2" s="91" customFormat="1" x14ac:dyDescent="0.15">
      <c r="B3928" s="92"/>
    </row>
    <row r="3929" spans="2:2" s="91" customFormat="1" x14ac:dyDescent="0.15">
      <c r="B3929" s="92"/>
    </row>
    <row r="3930" spans="2:2" s="91" customFormat="1" x14ac:dyDescent="0.15">
      <c r="B3930" s="92"/>
    </row>
    <row r="3931" spans="2:2" s="91" customFormat="1" x14ac:dyDescent="0.15">
      <c r="B3931" s="92"/>
    </row>
    <row r="3932" spans="2:2" s="91" customFormat="1" x14ac:dyDescent="0.15">
      <c r="B3932" s="92"/>
    </row>
    <row r="3933" spans="2:2" s="91" customFormat="1" x14ac:dyDescent="0.15">
      <c r="B3933" s="92"/>
    </row>
    <row r="3934" spans="2:2" s="91" customFormat="1" x14ac:dyDescent="0.15">
      <c r="B3934" s="92"/>
    </row>
    <row r="3935" spans="2:2" s="91" customFormat="1" x14ac:dyDescent="0.15">
      <c r="B3935" s="92"/>
    </row>
    <row r="3936" spans="2:2" s="91" customFormat="1" x14ac:dyDescent="0.15">
      <c r="B3936" s="92"/>
    </row>
    <row r="3937" spans="2:2" s="91" customFormat="1" x14ac:dyDescent="0.15">
      <c r="B3937" s="92"/>
    </row>
    <row r="3938" spans="2:2" s="91" customFormat="1" x14ac:dyDescent="0.15">
      <c r="B3938" s="92"/>
    </row>
    <row r="3939" spans="2:2" s="91" customFormat="1" x14ac:dyDescent="0.15">
      <c r="B3939" s="92"/>
    </row>
    <row r="3940" spans="2:2" s="91" customFormat="1" x14ac:dyDescent="0.15">
      <c r="B3940" s="92"/>
    </row>
    <row r="3941" spans="2:2" s="91" customFormat="1" x14ac:dyDescent="0.15">
      <c r="B3941" s="92"/>
    </row>
    <row r="3942" spans="2:2" s="91" customFormat="1" x14ac:dyDescent="0.15">
      <c r="B3942" s="92"/>
    </row>
    <row r="3943" spans="2:2" s="91" customFormat="1" x14ac:dyDescent="0.15">
      <c r="B3943" s="92"/>
    </row>
    <row r="3944" spans="2:2" s="91" customFormat="1" x14ac:dyDescent="0.15">
      <c r="B3944" s="92"/>
    </row>
    <row r="3945" spans="2:2" s="91" customFormat="1" x14ac:dyDescent="0.15">
      <c r="B3945" s="92"/>
    </row>
    <row r="3946" spans="2:2" s="91" customFormat="1" x14ac:dyDescent="0.15">
      <c r="B3946" s="92"/>
    </row>
    <row r="3947" spans="2:2" s="91" customFormat="1" x14ac:dyDescent="0.15">
      <c r="B3947" s="92"/>
    </row>
    <row r="3948" spans="2:2" s="91" customFormat="1" x14ac:dyDescent="0.15">
      <c r="B3948" s="92"/>
    </row>
    <row r="3949" spans="2:2" s="91" customFormat="1" x14ac:dyDescent="0.15">
      <c r="B3949" s="92"/>
    </row>
    <row r="3950" spans="2:2" s="91" customFormat="1" x14ac:dyDescent="0.15">
      <c r="B3950" s="92"/>
    </row>
    <row r="3951" spans="2:2" s="91" customFormat="1" x14ac:dyDescent="0.15">
      <c r="B3951" s="92"/>
    </row>
    <row r="3952" spans="2:2" s="91" customFormat="1" x14ac:dyDescent="0.15">
      <c r="B3952" s="92"/>
    </row>
    <row r="3953" spans="2:2" s="91" customFormat="1" x14ac:dyDescent="0.15">
      <c r="B3953" s="92"/>
    </row>
    <row r="3954" spans="2:2" s="91" customFormat="1" x14ac:dyDescent="0.15">
      <c r="B3954" s="92"/>
    </row>
    <row r="3955" spans="2:2" s="91" customFormat="1" x14ac:dyDescent="0.15">
      <c r="B3955" s="92"/>
    </row>
    <row r="3956" spans="2:2" s="91" customFormat="1" x14ac:dyDescent="0.15">
      <c r="B3956" s="92"/>
    </row>
    <row r="3957" spans="2:2" s="91" customFormat="1" x14ac:dyDescent="0.15">
      <c r="B3957" s="92"/>
    </row>
    <row r="3958" spans="2:2" s="91" customFormat="1" x14ac:dyDescent="0.15">
      <c r="B3958" s="92"/>
    </row>
    <row r="3959" spans="2:2" s="91" customFormat="1" x14ac:dyDescent="0.15">
      <c r="B3959" s="92"/>
    </row>
    <row r="3960" spans="2:2" s="91" customFormat="1" x14ac:dyDescent="0.15">
      <c r="B3960" s="92"/>
    </row>
    <row r="3961" spans="2:2" s="91" customFormat="1" x14ac:dyDescent="0.15">
      <c r="B3961" s="92"/>
    </row>
    <row r="3962" spans="2:2" s="91" customFormat="1" x14ac:dyDescent="0.15">
      <c r="B3962" s="92"/>
    </row>
    <row r="3963" spans="2:2" s="91" customFormat="1" x14ac:dyDescent="0.15">
      <c r="B3963" s="92"/>
    </row>
    <row r="3964" spans="2:2" s="91" customFormat="1" x14ac:dyDescent="0.15">
      <c r="B3964" s="92"/>
    </row>
    <row r="3965" spans="2:2" s="91" customFormat="1" x14ac:dyDescent="0.15">
      <c r="B3965" s="92"/>
    </row>
    <row r="3966" spans="2:2" s="91" customFormat="1" x14ac:dyDescent="0.15">
      <c r="B3966" s="92"/>
    </row>
    <row r="3967" spans="2:2" s="91" customFormat="1" x14ac:dyDescent="0.15">
      <c r="B3967" s="92"/>
    </row>
    <row r="3968" spans="2:2" s="91" customFormat="1" x14ac:dyDescent="0.15">
      <c r="B3968" s="92"/>
    </row>
    <row r="3969" spans="2:2" s="91" customFormat="1" x14ac:dyDescent="0.15">
      <c r="B3969" s="92"/>
    </row>
    <row r="3970" spans="2:2" s="91" customFormat="1" x14ac:dyDescent="0.15">
      <c r="B3970" s="92"/>
    </row>
    <row r="3971" spans="2:2" s="91" customFormat="1" x14ac:dyDescent="0.15">
      <c r="B3971" s="92"/>
    </row>
    <row r="3972" spans="2:2" s="91" customFormat="1" x14ac:dyDescent="0.15">
      <c r="B3972" s="92"/>
    </row>
    <row r="3973" spans="2:2" s="91" customFormat="1" x14ac:dyDescent="0.15">
      <c r="B3973" s="92"/>
    </row>
    <row r="3974" spans="2:2" s="91" customFormat="1" x14ac:dyDescent="0.15">
      <c r="B3974" s="92"/>
    </row>
    <row r="3975" spans="2:2" s="91" customFormat="1" x14ac:dyDescent="0.15">
      <c r="B3975" s="92"/>
    </row>
    <row r="3976" spans="2:2" s="91" customFormat="1" x14ac:dyDescent="0.15">
      <c r="B3976" s="92"/>
    </row>
    <row r="3977" spans="2:2" s="91" customFormat="1" x14ac:dyDescent="0.15">
      <c r="B3977" s="92"/>
    </row>
    <row r="3978" spans="2:2" s="91" customFormat="1" x14ac:dyDescent="0.15">
      <c r="B3978" s="92"/>
    </row>
    <row r="3979" spans="2:2" s="91" customFormat="1" x14ac:dyDescent="0.15">
      <c r="B3979" s="92"/>
    </row>
    <row r="3980" spans="2:2" s="91" customFormat="1" x14ac:dyDescent="0.15">
      <c r="B3980" s="92"/>
    </row>
    <row r="3981" spans="2:2" s="91" customFormat="1" x14ac:dyDescent="0.15">
      <c r="B3981" s="92"/>
    </row>
    <row r="3982" spans="2:2" s="91" customFormat="1" x14ac:dyDescent="0.15">
      <c r="B3982" s="92"/>
    </row>
    <row r="3983" spans="2:2" s="91" customFormat="1" x14ac:dyDescent="0.15">
      <c r="B3983" s="92"/>
    </row>
    <row r="3984" spans="2:2" s="91" customFormat="1" x14ac:dyDescent="0.15">
      <c r="B3984" s="92"/>
    </row>
    <row r="3985" spans="2:2" s="91" customFormat="1" x14ac:dyDescent="0.15">
      <c r="B3985" s="92"/>
    </row>
    <row r="3986" spans="2:2" s="91" customFormat="1" x14ac:dyDescent="0.15">
      <c r="B3986" s="92"/>
    </row>
    <row r="3987" spans="2:2" s="91" customFormat="1" x14ac:dyDescent="0.15">
      <c r="B3987" s="92"/>
    </row>
    <row r="3988" spans="2:2" s="91" customFormat="1" x14ac:dyDescent="0.15">
      <c r="B3988" s="92"/>
    </row>
    <row r="3989" spans="2:2" s="91" customFormat="1" x14ac:dyDescent="0.15">
      <c r="B3989" s="92"/>
    </row>
    <row r="3990" spans="2:2" s="91" customFormat="1" x14ac:dyDescent="0.15">
      <c r="B3990" s="92"/>
    </row>
    <row r="3991" spans="2:2" s="91" customFormat="1" x14ac:dyDescent="0.15">
      <c r="B3991" s="92"/>
    </row>
    <row r="3992" spans="2:2" s="91" customFormat="1" x14ac:dyDescent="0.15">
      <c r="B3992" s="92"/>
    </row>
    <row r="3993" spans="2:2" s="91" customFormat="1" x14ac:dyDescent="0.15">
      <c r="B3993" s="92"/>
    </row>
    <row r="3994" spans="2:2" s="91" customFormat="1" x14ac:dyDescent="0.15">
      <c r="B3994" s="92"/>
    </row>
    <row r="3995" spans="2:2" s="91" customFormat="1" x14ac:dyDescent="0.15">
      <c r="B3995" s="92"/>
    </row>
    <row r="3996" spans="2:2" s="91" customFormat="1" x14ac:dyDescent="0.15">
      <c r="B3996" s="92"/>
    </row>
    <row r="3997" spans="2:2" s="91" customFormat="1" x14ac:dyDescent="0.15">
      <c r="B3997" s="92"/>
    </row>
    <row r="3998" spans="2:2" s="91" customFormat="1" x14ac:dyDescent="0.15">
      <c r="B3998" s="92"/>
    </row>
    <row r="3999" spans="2:2" s="91" customFormat="1" x14ac:dyDescent="0.15">
      <c r="B3999" s="92"/>
    </row>
    <row r="4000" spans="2:2" s="91" customFormat="1" x14ac:dyDescent="0.15">
      <c r="B4000" s="92"/>
    </row>
    <row r="4001" spans="2:2" s="91" customFormat="1" x14ac:dyDescent="0.15">
      <c r="B4001" s="92"/>
    </row>
    <row r="4002" spans="2:2" s="91" customFormat="1" x14ac:dyDescent="0.15">
      <c r="B4002" s="92"/>
    </row>
    <row r="4003" spans="2:2" s="91" customFormat="1" x14ac:dyDescent="0.15">
      <c r="B4003" s="92"/>
    </row>
    <row r="4004" spans="2:2" s="91" customFormat="1" x14ac:dyDescent="0.15">
      <c r="B4004" s="92"/>
    </row>
    <row r="4005" spans="2:2" s="91" customFormat="1" x14ac:dyDescent="0.15">
      <c r="B4005" s="92"/>
    </row>
    <row r="4006" spans="2:2" s="91" customFormat="1" x14ac:dyDescent="0.15">
      <c r="B4006" s="92"/>
    </row>
    <row r="4007" spans="2:2" s="91" customFormat="1" x14ac:dyDescent="0.15">
      <c r="B4007" s="92"/>
    </row>
    <row r="4008" spans="2:2" s="91" customFormat="1" x14ac:dyDescent="0.15">
      <c r="B4008" s="92"/>
    </row>
    <row r="4009" spans="2:2" s="91" customFormat="1" x14ac:dyDescent="0.15">
      <c r="B4009" s="92"/>
    </row>
    <row r="4010" spans="2:2" s="91" customFormat="1" x14ac:dyDescent="0.15">
      <c r="B4010" s="92"/>
    </row>
    <row r="4011" spans="2:2" s="91" customFormat="1" x14ac:dyDescent="0.15">
      <c r="B4011" s="92"/>
    </row>
    <row r="4012" spans="2:2" s="91" customFormat="1" x14ac:dyDescent="0.15">
      <c r="B4012" s="92"/>
    </row>
    <row r="4013" spans="2:2" s="91" customFormat="1" x14ac:dyDescent="0.15">
      <c r="B4013" s="92"/>
    </row>
    <row r="4014" spans="2:2" s="91" customFormat="1" x14ac:dyDescent="0.15">
      <c r="B4014" s="92"/>
    </row>
    <row r="4015" spans="2:2" s="91" customFormat="1" x14ac:dyDescent="0.15">
      <c r="B4015" s="92"/>
    </row>
    <row r="4016" spans="2:2" s="91" customFormat="1" x14ac:dyDescent="0.15">
      <c r="B4016" s="92"/>
    </row>
    <row r="4017" spans="2:2" s="91" customFormat="1" x14ac:dyDescent="0.15">
      <c r="B4017" s="92"/>
    </row>
    <row r="4018" spans="2:2" s="91" customFormat="1" x14ac:dyDescent="0.15">
      <c r="B4018" s="92"/>
    </row>
    <row r="4019" spans="2:2" s="91" customFormat="1" x14ac:dyDescent="0.15">
      <c r="B4019" s="92"/>
    </row>
    <row r="4020" spans="2:2" s="91" customFormat="1" x14ac:dyDescent="0.15">
      <c r="B4020" s="92"/>
    </row>
    <row r="4021" spans="2:2" s="91" customFormat="1" x14ac:dyDescent="0.15">
      <c r="B4021" s="92"/>
    </row>
    <row r="4022" spans="2:2" s="91" customFormat="1" x14ac:dyDescent="0.15">
      <c r="B4022" s="92"/>
    </row>
    <row r="4023" spans="2:2" s="91" customFormat="1" x14ac:dyDescent="0.15">
      <c r="B4023" s="92"/>
    </row>
    <row r="4024" spans="2:2" s="91" customFormat="1" x14ac:dyDescent="0.15">
      <c r="B4024" s="92"/>
    </row>
    <row r="4025" spans="2:2" s="91" customFormat="1" x14ac:dyDescent="0.15">
      <c r="B4025" s="92"/>
    </row>
    <row r="4026" spans="2:2" s="91" customFormat="1" x14ac:dyDescent="0.15">
      <c r="B4026" s="92"/>
    </row>
    <row r="4027" spans="2:2" s="91" customFormat="1" x14ac:dyDescent="0.15">
      <c r="B4027" s="92"/>
    </row>
    <row r="4028" spans="2:2" s="91" customFormat="1" x14ac:dyDescent="0.15">
      <c r="B4028" s="92"/>
    </row>
    <row r="4029" spans="2:2" s="91" customFormat="1" x14ac:dyDescent="0.15">
      <c r="B4029" s="92"/>
    </row>
    <row r="4030" spans="2:2" s="91" customFormat="1" x14ac:dyDescent="0.15">
      <c r="B4030" s="92"/>
    </row>
    <row r="4031" spans="2:2" s="91" customFormat="1" x14ac:dyDescent="0.15">
      <c r="B4031" s="92"/>
    </row>
    <row r="4032" spans="2:2" s="91" customFormat="1" x14ac:dyDescent="0.15">
      <c r="B4032" s="92"/>
    </row>
    <row r="4033" spans="2:2" s="91" customFormat="1" x14ac:dyDescent="0.15">
      <c r="B4033" s="92"/>
    </row>
    <row r="4034" spans="2:2" s="91" customFormat="1" x14ac:dyDescent="0.15">
      <c r="B4034" s="92"/>
    </row>
    <row r="4035" spans="2:2" s="91" customFormat="1" x14ac:dyDescent="0.15">
      <c r="B4035" s="92"/>
    </row>
    <row r="4036" spans="2:2" s="91" customFormat="1" x14ac:dyDescent="0.15">
      <c r="B4036" s="92"/>
    </row>
    <row r="4037" spans="2:2" s="91" customFormat="1" x14ac:dyDescent="0.15">
      <c r="B4037" s="92"/>
    </row>
    <row r="4038" spans="2:2" s="91" customFormat="1" x14ac:dyDescent="0.15">
      <c r="B4038" s="92"/>
    </row>
    <row r="4039" spans="2:2" s="91" customFormat="1" x14ac:dyDescent="0.15">
      <c r="B4039" s="92"/>
    </row>
    <row r="4040" spans="2:2" s="91" customFormat="1" x14ac:dyDescent="0.15">
      <c r="B4040" s="92"/>
    </row>
    <row r="4041" spans="2:2" s="91" customFormat="1" x14ac:dyDescent="0.15">
      <c r="B4041" s="92"/>
    </row>
    <row r="4042" spans="2:2" s="91" customFormat="1" x14ac:dyDescent="0.15">
      <c r="B4042" s="92"/>
    </row>
    <row r="4043" spans="2:2" s="91" customFormat="1" x14ac:dyDescent="0.15">
      <c r="B4043" s="92"/>
    </row>
    <row r="4044" spans="2:2" s="91" customFormat="1" x14ac:dyDescent="0.15">
      <c r="B4044" s="92"/>
    </row>
    <row r="4045" spans="2:2" s="91" customFormat="1" x14ac:dyDescent="0.15">
      <c r="B4045" s="92"/>
    </row>
    <row r="4046" spans="2:2" s="91" customFormat="1" x14ac:dyDescent="0.15">
      <c r="B4046" s="92"/>
    </row>
    <row r="4047" spans="2:2" s="91" customFormat="1" x14ac:dyDescent="0.15">
      <c r="B4047" s="92"/>
    </row>
    <row r="4048" spans="2:2" s="91" customFormat="1" x14ac:dyDescent="0.15">
      <c r="B4048" s="92"/>
    </row>
    <row r="4049" spans="2:2" s="91" customFormat="1" x14ac:dyDescent="0.15">
      <c r="B4049" s="92"/>
    </row>
    <row r="4050" spans="2:2" s="91" customFormat="1" x14ac:dyDescent="0.15">
      <c r="B4050" s="92"/>
    </row>
    <row r="4051" spans="2:2" s="91" customFormat="1" x14ac:dyDescent="0.15">
      <c r="B4051" s="92"/>
    </row>
    <row r="4052" spans="2:2" s="91" customFormat="1" x14ac:dyDescent="0.15">
      <c r="B4052" s="92"/>
    </row>
    <row r="4053" spans="2:2" s="91" customFormat="1" x14ac:dyDescent="0.15">
      <c r="B4053" s="92"/>
    </row>
    <row r="4054" spans="2:2" s="91" customFormat="1" x14ac:dyDescent="0.15">
      <c r="B4054" s="92"/>
    </row>
    <row r="4055" spans="2:2" s="91" customFormat="1" x14ac:dyDescent="0.15">
      <c r="B4055" s="92"/>
    </row>
    <row r="4056" spans="2:2" s="91" customFormat="1" x14ac:dyDescent="0.15">
      <c r="B4056" s="92"/>
    </row>
    <row r="4057" spans="2:2" s="91" customFormat="1" x14ac:dyDescent="0.15">
      <c r="B4057" s="92"/>
    </row>
    <row r="4058" spans="2:2" s="91" customFormat="1" x14ac:dyDescent="0.15">
      <c r="B4058" s="92"/>
    </row>
    <row r="4059" spans="2:2" s="91" customFormat="1" x14ac:dyDescent="0.15">
      <c r="B4059" s="92"/>
    </row>
    <row r="4060" spans="2:2" s="91" customFormat="1" x14ac:dyDescent="0.15">
      <c r="B4060" s="92"/>
    </row>
    <row r="4061" spans="2:2" s="91" customFormat="1" x14ac:dyDescent="0.15">
      <c r="B4061" s="92"/>
    </row>
    <row r="4062" spans="2:2" s="91" customFormat="1" x14ac:dyDescent="0.15">
      <c r="B4062" s="92"/>
    </row>
    <row r="4063" spans="2:2" s="91" customFormat="1" x14ac:dyDescent="0.15">
      <c r="B4063" s="92"/>
    </row>
    <row r="4064" spans="2:2" s="91" customFormat="1" x14ac:dyDescent="0.15">
      <c r="B4064" s="92"/>
    </row>
    <row r="4065" spans="2:2" s="91" customFormat="1" x14ac:dyDescent="0.15">
      <c r="B4065" s="92"/>
    </row>
    <row r="4066" spans="2:2" s="91" customFormat="1" x14ac:dyDescent="0.15">
      <c r="B4066" s="92"/>
    </row>
    <row r="4067" spans="2:2" s="91" customFormat="1" x14ac:dyDescent="0.15">
      <c r="B4067" s="92"/>
    </row>
    <row r="4068" spans="2:2" s="91" customFormat="1" x14ac:dyDescent="0.15">
      <c r="B4068" s="92"/>
    </row>
    <row r="4069" spans="2:2" s="91" customFormat="1" x14ac:dyDescent="0.15">
      <c r="B4069" s="92"/>
    </row>
    <row r="4070" spans="2:2" s="91" customFormat="1" x14ac:dyDescent="0.15">
      <c r="B4070" s="92"/>
    </row>
    <row r="4071" spans="2:2" s="91" customFormat="1" x14ac:dyDescent="0.15">
      <c r="B4071" s="92"/>
    </row>
    <row r="4072" spans="2:2" s="91" customFormat="1" x14ac:dyDescent="0.15">
      <c r="B4072" s="92"/>
    </row>
    <row r="4073" spans="2:2" s="91" customFormat="1" x14ac:dyDescent="0.15">
      <c r="B4073" s="92"/>
    </row>
    <row r="4074" spans="2:2" s="91" customFormat="1" x14ac:dyDescent="0.15">
      <c r="B4074" s="92"/>
    </row>
    <row r="4075" spans="2:2" s="91" customFormat="1" x14ac:dyDescent="0.15">
      <c r="B4075" s="92"/>
    </row>
    <row r="4076" spans="2:2" s="91" customFormat="1" x14ac:dyDescent="0.15">
      <c r="B4076" s="92"/>
    </row>
    <row r="4077" spans="2:2" s="91" customFormat="1" x14ac:dyDescent="0.15">
      <c r="B4077" s="92"/>
    </row>
    <row r="4078" spans="2:2" s="91" customFormat="1" x14ac:dyDescent="0.15">
      <c r="B4078" s="92"/>
    </row>
    <row r="4079" spans="2:2" s="91" customFormat="1" x14ac:dyDescent="0.15">
      <c r="B4079" s="92"/>
    </row>
    <row r="4080" spans="2:2" s="91" customFormat="1" x14ac:dyDescent="0.15">
      <c r="B4080" s="92"/>
    </row>
    <row r="4081" spans="2:2" s="91" customFormat="1" x14ac:dyDescent="0.15">
      <c r="B4081" s="92"/>
    </row>
    <row r="4082" spans="2:2" s="91" customFormat="1" x14ac:dyDescent="0.15">
      <c r="B4082" s="92"/>
    </row>
    <row r="4083" spans="2:2" s="91" customFormat="1" x14ac:dyDescent="0.15">
      <c r="B4083" s="92"/>
    </row>
    <row r="4084" spans="2:2" s="91" customFormat="1" x14ac:dyDescent="0.15">
      <c r="B4084" s="92"/>
    </row>
    <row r="4085" spans="2:2" s="91" customFormat="1" x14ac:dyDescent="0.15">
      <c r="B4085" s="92"/>
    </row>
    <row r="4086" spans="2:2" s="91" customFormat="1" x14ac:dyDescent="0.15">
      <c r="B4086" s="92"/>
    </row>
    <row r="4087" spans="2:2" s="91" customFormat="1" x14ac:dyDescent="0.15">
      <c r="B4087" s="92"/>
    </row>
    <row r="4088" spans="2:2" s="91" customFormat="1" x14ac:dyDescent="0.15">
      <c r="B4088" s="92"/>
    </row>
    <row r="4089" spans="2:2" s="91" customFormat="1" x14ac:dyDescent="0.15">
      <c r="B4089" s="92"/>
    </row>
    <row r="4090" spans="2:2" s="91" customFormat="1" x14ac:dyDescent="0.15">
      <c r="B4090" s="92"/>
    </row>
    <row r="4091" spans="2:2" s="91" customFormat="1" x14ac:dyDescent="0.15">
      <c r="B4091" s="92"/>
    </row>
    <row r="4092" spans="2:2" s="91" customFormat="1" x14ac:dyDescent="0.15">
      <c r="B4092" s="92"/>
    </row>
    <row r="4093" spans="2:2" s="91" customFormat="1" x14ac:dyDescent="0.15">
      <c r="B4093" s="92"/>
    </row>
    <row r="4094" spans="2:2" s="91" customFormat="1" x14ac:dyDescent="0.15">
      <c r="B4094" s="92"/>
    </row>
    <row r="4095" spans="2:2" s="91" customFormat="1" x14ac:dyDescent="0.15">
      <c r="B4095" s="92"/>
    </row>
    <row r="4096" spans="2:2" s="91" customFormat="1" x14ac:dyDescent="0.15">
      <c r="B4096" s="92"/>
    </row>
    <row r="4097" spans="2:2" s="91" customFormat="1" x14ac:dyDescent="0.15">
      <c r="B4097" s="92"/>
    </row>
    <row r="4098" spans="2:2" s="91" customFormat="1" x14ac:dyDescent="0.15">
      <c r="B4098" s="92"/>
    </row>
    <row r="4099" spans="2:2" s="91" customFormat="1" x14ac:dyDescent="0.15">
      <c r="B4099" s="92"/>
    </row>
    <row r="4100" spans="2:2" s="91" customFormat="1" x14ac:dyDescent="0.15">
      <c r="B4100" s="92"/>
    </row>
    <row r="4101" spans="2:2" s="91" customFormat="1" x14ac:dyDescent="0.15">
      <c r="B4101" s="92"/>
    </row>
    <row r="4102" spans="2:2" s="91" customFormat="1" x14ac:dyDescent="0.15">
      <c r="B4102" s="92"/>
    </row>
    <row r="4103" spans="2:2" s="91" customFormat="1" x14ac:dyDescent="0.15">
      <c r="B4103" s="92"/>
    </row>
    <row r="4104" spans="2:2" s="91" customFormat="1" x14ac:dyDescent="0.15">
      <c r="B4104" s="92"/>
    </row>
    <row r="4105" spans="2:2" s="91" customFormat="1" x14ac:dyDescent="0.15">
      <c r="B4105" s="92"/>
    </row>
    <row r="4106" spans="2:2" s="91" customFormat="1" x14ac:dyDescent="0.15">
      <c r="B4106" s="92"/>
    </row>
    <row r="4107" spans="2:2" s="91" customFormat="1" x14ac:dyDescent="0.15">
      <c r="B4107" s="92"/>
    </row>
    <row r="4108" spans="2:2" s="91" customFormat="1" x14ac:dyDescent="0.15">
      <c r="B4108" s="92"/>
    </row>
    <row r="4109" spans="2:2" s="91" customFormat="1" x14ac:dyDescent="0.15">
      <c r="B4109" s="92"/>
    </row>
    <row r="4110" spans="2:2" s="91" customFormat="1" x14ac:dyDescent="0.15">
      <c r="B4110" s="92"/>
    </row>
    <row r="4111" spans="2:2" s="91" customFormat="1" x14ac:dyDescent="0.15">
      <c r="B4111" s="92"/>
    </row>
    <row r="4112" spans="2:2" s="91" customFormat="1" x14ac:dyDescent="0.15">
      <c r="B4112" s="92"/>
    </row>
    <row r="4113" spans="2:2" s="91" customFormat="1" x14ac:dyDescent="0.15">
      <c r="B4113" s="92"/>
    </row>
    <row r="4114" spans="2:2" s="91" customFormat="1" x14ac:dyDescent="0.15">
      <c r="B4114" s="92"/>
    </row>
    <row r="4115" spans="2:2" s="91" customFormat="1" x14ac:dyDescent="0.15">
      <c r="B4115" s="92"/>
    </row>
    <row r="4116" spans="2:2" s="91" customFormat="1" x14ac:dyDescent="0.15">
      <c r="B4116" s="92"/>
    </row>
    <row r="4117" spans="2:2" s="91" customFormat="1" x14ac:dyDescent="0.15">
      <c r="B4117" s="92"/>
    </row>
    <row r="4118" spans="2:2" s="91" customFormat="1" x14ac:dyDescent="0.15">
      <c r="B4118" s="92"/>
    </row>
    <row r="4119" spans="2:2" s="91" customFormat="1" x14ac:dyDescent="0.15">
      <c r="B4119" s="92"/>
    </row>
    <row r="4120" spans="2:2" s="91" customFormat="1" x14ac:dyDescent="0.15">
      <c r="B4120" s="92"/>
    </row>
    <row r="4121" spans="2:2" s="91" customFormat="1" x14ac:dyDescent="0.15">
      <c r="B4121" s="92"/>
    </row>
    <row r="4122" spans="2:2" s="91" customFormat="1" x14ac:dyDescent="0.15">
      <c r="B4122" s="92"/>
    </row>
    <row r="4123" spans="2:2" s="91" customFormat="1" x14ac:dyDescent="0.15">
      <c r="B4123" s="92"/>
    </row>
    <row r="4124" spans="2:2" s="91" customFormat="1" x14ac:dyDescent="0.15">
      <c r="B4124" s="92"/>
    </row>
    <row r="4125" spans="2:2" s="91" customFormat="1" x14ac:dyDescent="0.15">
      <c r="B4125" s="92"/>
    </row>
    <row r="4126" spans="2:2" s="91" customFormat="1" x14ac:dyDescent="0.15">
      <c r="B4126" s="92"/>
    </row>
    <row r="4127" spans="2:2" s="91" customFormat="1" x14ac:dyDescent="0.15">
      <c r="B4127" s="92"/>
    </row>
    <row r="4128" spans="2:2" s="91" customFormat="1" x14ac:dyDescent="0.15">
      <c r="B4128" s="92"/>
    </row>
    <row r="4129" spans="2:2" s="91" customFormat="1" x14ac:dyDescent="0.15">
      <c r="B4129" s="92"/>
    </row>
    <row r="4130" spans="2:2" s="91" customFormat="1" x14ac:dyDescent="0.15">
      <c r="B4130" s="92"/>
    </row>
    <row r="4131" spans="2:2" s="91" customFormat="1" x14ac:dyDescent="0.15">
      <c r="B4131" s="92"/>
    </row>
    <row r="4132" spans="2:2" s="91" customFormat="1" x14ac:dyDescent="0.15">
      <c r="B4132" s="92"/>
    </row>
    <row r="4133" spans="2:2" s="91" customFormat="1" x14ac:dyDescent="0.15">
      <c r="B4133" s="92"/>
    </row>
    <row r="4134" spans="2:2" s="91" customFormat="1" x14ac:dyDescent="0.15">
      <c r="B4134" s="92"/>
    </row>
    <row r="4135" spans="2:2" s="91" customFormat="1" x14ac:dyDescent="0.15">
      <c r="B4135" s="92"/>
    </row>
    <row r="4136" spans="2:2" s="91" customFormat="1" x14ac:dyDescent="0.15">
      <c r="B4136" s="92"/>
    </row>
    <row r="4137" spans="2:2" s="91" customFormat="1" x14ac:dyDescent="0.15">
      <c r="B4137" s="92"/>
    </row>
    <row r="4138" spans="2:2" s="91" customFormat="1" x14ac:dyDescent="0.15">
      <c r="B4138" s="92"/>
    </row>
    <row r="4139" spans="2:2" s="91" customFormat="1" x14ac:dyDescent="0.15">
      <c r="B4139" s="92"/>
    </row>
    <row r="4140" spans="2:2" s="91" customFormat="1" x14ac:dyDescent="0.15">
      <c r="B4140" s="92"/>
    </row>
    <row r="4141" spans="2:2" s="91" customFormat="1" x14ac:dyDescent="0.15">
      <c r="B4141" s="92"/>
    </row>
    <row r="4142" spans="2:2" s="91" customFormat="1" x14ac:dyDescent="0.15">
      <c r="B4142" s="92"/>
    </row>
    <row r="4143" spans="2:2" s="91" customFormat="1" x14ac:dyDescent="0.15">
      <c r="B4143" s="92"/>
    </row>
    <row r="4144" spans="2:2" s="91" customFormat="1" x14ac:dyDescent="0.15">
      <c r="B4144" s="92"/>
    </row>
    <row r="4145" spans="2:2" s="91" customFormat="1" x14ac:dyDescent="0.15">
      <c r="B4145" s="92"/>
    </row>
    <row r="4146" spans="2:2" s="91" customFormat="1" x14ac:dyDescent="0.15">
      <c r="B4146" s="92"/>
    </row>
    <row r="4147" spans="2:2" s="91" customFormat="1" x14ac:dyDescent="0.15">
      <c r="B4147" s="92"/>
    </row>
    <row r="4148" spans="2:2" s="91" customFormat="1" x14ac:dyDescent="0.15">
      <c r="B4148" s="92"/>
    </row>
    <row r="4149" spans="2:2" s="91" customFormat="1" x14ac:dyDescent="0.15">
      <c r="B4149" s="92"/>
    </row>
    <row r="4150" spans="2:2" s="91" customFormat="1" x14ac:dyDescent="0.15">
      <c r="B4150" s="92"/>
    </row>
    <row r="4151" spans="2:2" s="91" customFormat="1" x14ac:dyDescent="0.15">
      <c r="B4151" s="92"/>
    </row>
    <row r="4152" spans="2:2" s="91" customFormat="1" x14ac:dyDescent="0.15">
      <c r="B4152" s="92"/>
    </row>
    <row r="4153" spans="2:2" s="91" customFormat="1" x14ac:dyDescent="0.15">
      <c r="B4153" s="92"/>
    </row>
    <row r="4154" spans="2:2" s="91" customFormat="1" x14ac:dyDescent="0.15">
      <c r="B4154" s="92"/>
    </row>
    <row r="4155" spans="2:2" s="91" customFormat="1" x14ac:dyDescent="0.15">
      <c r="B4155" s="92"/>
    </row>
    <row r="4156" spans="2:2" s="91" customFormat="1" x14ac:dyDescent="0.15">
      <c r="B4156" s="92"/>
    </row>
    <row r="4157" spans="2:2" s="91" customFormat="1" x14ac:dyDescent="0.15">
      <c r="B4157" s="92"/>
    </row>
    <row r="4158" spans="2:2" s="91" customFormat="1" x14ac:dyDescent="0.15">
      <c r="B4158" s="92"/>
    </row>
    <row r="4159" spans="2:2" s="91" customFormat="1" x14ac:dyDescent="0.15">
      <c r="B4159" s="92"/>
    </row>
    <row r="4160" spans="2:2" s="91" customFormat="1" x14ac:dyDescent="0.15">
      <c r="B4160" s="92"/>
    </row>
    <row r="4161" spans="2:2" s="91" customFormat="1" x14ac:dyDescent="0.15">
      <c r="B4161" s="92"/>
    </row>
    <row r="4162" spans="2:2" s="91" customFormat="1" x14ac:dyDescent="0.15">
      <c r="B4162" s="92"/>
    </row>
    <row r="4163" spans="2:2" s="91" customFormat="1" x14ac:dyDescent="0.15">
      <c r="B4163" s="92"/>
    </row>
    <row r="4164" spans="2:2" s="91" customFormat="1" x14ac:dyDescent="0.15">
      <c r="B4164" s="92"/>
    </row>
    <row r="4165" spans="2:2" s="91" customFormat="1" x14ac:dyDescent="0.15">
      <c r="B4165" s="92"/>
    </row>
    <row r="4166" spans="2:2" s="91" customFormat="1" x14ac:dyDescent="0.15">
      <c r="B4166" s="92"/>
    </row>
    <row r="4167" spans="2:2" s="91" customFormat="1" x14ac:dyDescent="0.15">
      <c r="B4167" s="92"/>
    </row>
    <row r="4168" spans="2:2" s="91" customFormat="1" x14ac:dyDescent="0.15">
      <c r="B4168" s="92"/>
    </row>
    <row r="4169" spans="2:2" s="91" customFormat="1" x14ac:dyDescent="0.15">
      <c r="B4169" s="92"/>
    </row>
    <row r="4170" spans="2:2" s="91" customFormat="1" x14ac:dyDescent="0.15">
      <c r="B4170" s="92"/>
    </row>
    <row r="4171" spans="2:2" s="91" customFormat="1" x14ac:dyDescent="0.15">
      <c r="B4171" s="92"/>
    </row>
    <row r="4172" spans="2:2" s="91" customFormat="1" x14ac:dyDescent="0.15">
      <c r="B4172" s="92"/>
    </row>
    <row r="4173" spans="2:2" s="91" customFormat="1" x14ac:dyDescent="0.15">
      <c r="B4173" s="92"/>
    </row>
    <row r="4174" spans="2:2" s="91" customFormat="1" x14ac:dyDescent="0.15">
      <c r="B4174" s="92"/>
    </row>
    <row r="4175" spans="2:2" s="91" customFormat="1" x14ac:dyDescent="0.15">
      <c r="B4175" s="92"/>
    </row>
    <row r="4176" spans="2:2" s="91" customFormat="1" x14ac:dyDescent="0.15">
      <c r="B4176" s="92"/>
    </row>
    <row r="4177" spans="2:2" s="91" customFormat="1" x14ac:dyDescent="0.15">
      <c r="B4177" s="92"/>
    </row>
    <row r="4178" spans="2:2" s="91" customFormat="1" x14ac:dyDescent="0.15">
      <c r="B4178" s="92"/>
    </row>
    <row r="4179" spans="2:2" s="91" customFormat="1" x14ac:dyDescent="0.15">
      <c r="B4179" s="92"/>
    </row>
    <row r="4180" spans="2:2" s="91" customFormat="1" x14ac:dyDescent="0.15">
      <c r="B4180" s="92"/>
    </row>
    <row r="4181" spans="2:2" s="91" customFormat="1" x14ac:dyDescent="0.15">
      <c r="B4181" s="92"/>
    </row>
    <row r="4182" spans="2:2" s="91" customFormat="1" x14ac:dyDescent="0.15">
      <c r="B4182" s="92"/>
    </row>
    <row r="4183" spans="2:2" s="91" customFormat="1" x14ac:dyDescent="0.15">
      <c r="B4183" s="92"/>
    </row>
    <row r="4184" spans="2:2" s="91" customFormat="1" x14ac:dyDescent="0.15">
      <c r="B4184" s="92"/>
    </row>
    <row r="4185" spans="2:2" s="91" customFormat="1" x14ac:dyDescent="0.15">
      <c r="B4185" s="92"/>
    </row>
    <row r="4186" spans="2:2" s="91" customFormat="1" x14ac:dyDescent="0.15">
      <c r="B4186" s="92"/>
    </row>
    <row r="4187" spans="2:2" s="91" customFormat="1" x14ac:dyDescent="0.15">
      <c r="B4187" s="92"/>
    </row>
    <row r="4188" spans="2:2" s="91" customFormat="1" x14ac:dyDescent="0.15">
      <c r="B4188" s="92"/>
    </row>
    <row r="4189" spans="2:2" s="91" customFormat="1" x14ac:dyDescent="0.15">
      <c r="B4189" s="92"/>
    </row>
    <row r="4190" spans="2:2" s="91" customFormat="1" x14ac:dyDescent="0.15">
      <c r="B4190" s="92"/>
    </row>
    <row r="4191" spans="2:2" s="91" customFormat="1" x14ac:dyDescent="0.15">
      <c r="B4191" s="92"/>
    </row>
    <row r="4192" spans="2:2" s="91" customFormat="1" x14ac:dyDescent="0.15">
      <c r="B4192" s="92"/>
    </row>
    <row r="4193" spans="2:2" s="91" customFormat="1" x14ac:dyDescent="0.15">
      <c r="B4193" s="92"/>
    </row>
    <row r="4194" spans="2:2" s="91" customFormat="1" x14ac:dyDescent="0.15">
      <c r="B4194" s="92"/>
    </row>
    <row r="4195" spans="2:2" s="91" customFormat="1" x14ac:dyDescent="0.15">
      <c r="B4195" s="92"/>
    </row>
    <row r="4196" spans="2:2" s="91" customFormat="1" x14ac:dyDescent="0.15">
      <c r="B4196" s="92"/>
    </row>
    <row r="4197" spans="2:2" s="91" customFormat="1" x14ac:dyDescent="0.15">
      <c r="B4197" s="92"/>
    </row>
    <row r="4198" spans="2:2" s="91" customFormat="1" x14ac:dyDescent="0.15">
      <c r="B4198" s="92"/>
    </row>
    <row r="4199" spans="2:2" s="91" customFormat="1" x14ac:dyDescent="0.15">
      <c r="B4199" s="92"/>
    </row>
    <row r="4200" spans="2:2" s="91" customFormat="1" x14ac:dyDescent="0.15">
      <c r="B4200" s="92"/>
    </row>
    <row r="4201" spans="2:2" s="91" customFormat="1" x14ac:dyDescent="0.15">
      <c r="B4201" s="92"/>
    </row>
    <row r="4202" spans="2:2" s="91" customFormat="1" x14ac:dyDescent="0.15">
      <c r="B4202" s="92"/>
    </row>
    <row r="4203" spans="2:2" s="91" customFormat="1" x14ac:dyDescent="0.15">
      <c r="B4203" s="92"/>
    </row>
    <row r="4204" spans="2:2" s="91" customFormat="1" x14ac:dyDescent="0.15">
      <c r="B4204" s="92"/>
    </row>
    <row r="4205" spans="2:2" s="91" customFormat="1" x14ac:dyDescent="0.15">
      <c r="B4205" s="92"/>
    </row>
    <row r="4206" spans="2:2" s="91" customFormat="1" x14ac:dyDescent="0.15">
      <c r="B4206" s="92"/>
    </row>
    <row r="4207" spans="2:2" s="91" customFormat="1" x14ac:dyDescent="0.15">
      <c r="B4207" s="92"/>
    </row>
    <row r="4208" spans="2:2" s="91" customFormat="1" x14ac:dyDescent="0.15">
      <c r="B4208" s="92"/>
    </row>
    <row r="4209" spans="2:2" s="91" customFormat="1" x14ac:dyDescent="0.15">
      <c r="B4209" s="92"/>
    </row>
    <row r="4210" spans="2:2" s="91" customFormat="1" x14ac:dyDescent="0.15">
      <c r="B4210" s="92"/>
    </row>
    <row r="4211" spans="2:2" s="91" customFormat="1" x14ac:dyDescent="0.15">
      <c r="B4211" s="92"/>
    </row>
    <row r="4212" spans="2:2" s="91" customFormat="1" x14ac:dyDescent="0.15">
      <c r="B4212" s="92"/>
    </row>
    <row r="4213" spans="2:2" s="91" customFormat="1" x14ac:dyDescent="0.15">
      <c r="B4213" s="92"/>
    </row>
    <row r="4214" spans="2:2" s="91" customFormat="1" x14ac:dyDescent="0.15">
      <c r="B4214" s="92"/>
    </row>
    <row r="4215" spans="2:2" s="91" customFormat="1" x14ac:dyDescent="0.15">
      <c r="B4215" s="92"/>
    </row>
    <row r="4216" spans="2:2" s="91" customFormat="1" x14ac:dyDescent="0.15">
      <c r="B4216" s="92"/>
    </row>
    <row r="4217" spans="2:2" s="91" customFormat="1" x14ac:dyDescent="0.15">
      <c r="B4217" s="92"/>
    </row>
    <row r="4218" spans="2:2" s="91" customFormat="1" x14ac:dyDescent="0.15">
      <c r="B4218" s="92"/>
    </row>
    <row r="4219" spans="2:2" s="91" customFormat="1" x14ac:dyDescent="0.15">
      <c r="B4219" s="92"/>
    </row>
    <row r="4220" spans="2:2" s="91" customFormat="1" x14ac:dyDescent="0.15">
      <c r="B4220" s="92"/>
    </row>
    <row r="4221" spans="2:2" s="91" customFormat="1" x14ac:dyDescent="0.15">
      <c r="B4221" s="92"/>
    </row>
    <row r="4222" spans="2:2" s="91" customFormat="1" x14ac:dyDescent="0.15">
      <c r="B4222" s="92"/>
    </row>
    <row r="4223" spans="2:2" s="91" customFormat="1" x14ac:dyDescent="0.15">
      <c r="B4223" s="92"/>
    </row>
    <row r="4224" spans="2:2" s="91" customFormat="1" x14ac:dyDescent="0.15">
      <c r="B4224" s="92"/>
    </row>
    <row r="4225" spans="2:2" s="91" customFormat="1" x14ac:dyDescent="0.15">
      <c r="B4225" s="92"/>
    </row>
    <row r="4226" spans="2:2" s="91" customFormat="1" x14ac:dyDescent="0.15">
      <c r="B4226" s="92"/>
    </row>
    <row r="4227" spans="2:2" s="91" customFormat="1" x14ac:dyDescent="0.15">
      <c r="B4227" s="92"/>
    </row>
    <row r="4228" spans="2:2" s="91" customFormat="1" x14ac:dyDescent="0.15">
      <c r="B4228" s="92"/>
    </row>
    <row r="4229" spans="2:2" s="91" customFormat="1" x14ac:dyDescent="0.15">
      <c r="B4229" s="92"/>
    </row>
    <row r="4230" spans="2:2" s="91" customFormat="1" x14ac:dyDescent="0.15">
      <c r="B4230" s="92"/>
    </row>
    <row r="4231" spans="2:2" s="91" customFormat="1" x14ac:dyDescent="0.15">
      <c r="B4231" s="92"/>
    </row>
    <row r="4232" spans="2:2" s="91" customFormat="1" x14ac:dyDescent="0.15">
      <c r="B4232" s="92"/>
    </row>
    <row r="4233" spans="2:2" s="91" customFormat="1" x14ac:dyDescent="0.15">
      <c r="B4233" s="92"/>
    </row>
    <row r="4234" spans="2:2" s="91" customFormat="1" x14ac:dyDescent="0.15">
      <c r="B4234" s="92"/>
    </row>
    <row r="4235" spans="2:2" s="91" customFormat="1" x14ac:dyDescent="0.15">
      <c r="B4235" s="92"/>
    </row>
    <row r="4236" spans="2:2" s="91" customFormat="1" x14ac:dyDescent="0.15">
      <c r="B4236" s="92"/>
    </row>
    <row r="4237" spans="2:2" s="91" customFormat="1" x14ac:dyDescent="0.15">
      <c r="B4237" s="92"/>
    </row>
    <row r="4238" spans="2:2" s="91" customFormat="1" x14ac:dyDescent="0.15">
      <c r="B4238" s="92"/>
    </row>
    <row r="4239" spans="2:2" s="91" customFormat="1" x14ac:dyDescent="0.15">
      <c r="B4239" s="92"/>
    </row>
    <row r="4240" spans="2:2" s="91" customFormat="1" x14ac:dyDescent="0.15">
      <c r="B4240" s="92"/>
    </row>
    <row r="4241" spans="2:2" s="91" customFormat="1" x14ac:dyDescent="0.15">
      <c r="B4241" s="92"/>
    </row>
    <row r="4242" spans="2:2" s="91" customFormat="1" x14ac:dyDescent="0.15">
      <c r="B4242" s="92"/>
    </row>
    <row r="4243" spans="2:2" s="91" customFormat="1" x14ac:dyDescent="0.15">
      <c r="B4243" s="92"/>
    </row>
    <row r="4244" spans="2:2" s="91" customFormat="1" x14ac:dyDescent="0.15">
      <c r="B4244" s="92"/>
    </row>
    <row r="4245" spans="2:2" s="91" customFormat="1" x14ac:dyDescent="0.15">
      <c r="B4245" s="92"/>
    </row>
    <row r="4246" spans="2:2" s="91" customFormat="1" x14ac:dyDescent="0.15">
      <c r="B4246" s="92"/>
    </row>
    <row r="4247" spans="2:2" s="91" customFormat="1" x14ac:dyDescent="0.15">
      <c r="B4247" s="92"/>
    </row>
    <row r="4248" spans="2:2" s="91" customFormat="1" x14ac:dyDescent="0.15">
      <c r="B4248" s="92"/>
    </row>
    <row r="4249" spans="2:2" s="91" customFormat="1" x14ac:dyDescent="0.15">
      <c r="B4249" s="92"/>
    </row>
    <row r="4250" spans="2:2" s="91" customFormat="1" x14ac:dyDescent="0.15">
      <c r="B4250" s="92"/>
    </row>
    <row r="4251" spans="2:2" s="91" customFormat="1" x14ac:dyDescent="0.15">
      <c r="B4251" s="92"/>
    </row>
    <row r="4252" spans="2:2" s="91" customFormat="1" x14ac:dyDescent="0.15">
      <c r="B4252" s="92"/>
    </row>
    <row r="4253" spans="2:2" s="91" customFormat="1" x14ac:dyDescent="0.15">
      <c r="B4253" s="92"/>
    </row>
    <row r="4254" spans="2:2" s="91" customFormat="1" x14ac:dyDescent="0.15">
      <c r="B4254" s="92"/>
    </row>
    <row r="4255" spans="2:2" s="91" customFormat="1" x14ac:dyDescent="0.15">
      <c r="B4255" s="92"/>
    </row>
    <row r="4256" spans="2:2" s="91" customFormat="1" x14ac:dyDescent="0.15">
      <c r="B4256" s="92"/>
    </row>
    <row r="4257" spans="2:2" s="91" customFormat="1" x14ac:dyDescent="0.15">
      <c r="B4257" s="92"/>
    </row>
    <row r="4258" spans="2:2" s="91" customFormat="1" x14ac:dyDescent="0.15">
      <c r="B4258" s="92"/>
    </row>
    <row r="4259" spans="2:2" s="91" customFormat="1" x14ac:dyDescent="0.15">
      <c r="B4259" s="92"/>
    </row>
    <row r="4260" spans="2:2" s="91" customFormat="1" x14ac:dyDescent="0.15">
      <c r="B4260" s="92"/>
    </row>
    <row r="4261" spans="2:2" s="91" customFormat="1" x14ac:dyDescent="0.15">
      <c r="B4261" s="92"/>
    </row>
    <row r="4262" spans="2:2" s="91" customFormat="1" x14ac:dyDescent="0.15">
      <c r="B4262" s="92"/>
    </row>
    <row r="4263" spans="2:2" s="91" customFormat="1" x14ac:dyDescent="0.15">
      <c r="B4263" s="92"/>
    </row>
    <row r="4264" spans="2:2" s="91" customFormat="1" x14ac:dyDescent="0.15">
      <c r="B4264" s="92"/>
    </row>
    <row r="4265" spans="2:2" s="91" customFormat="1" x14ac:dyDescent="0.15">
      <c r="B4265" s="92"/>
    </row>
    <row r="4266" spans="2:2" s="91" customFormat="1" x14ac:dyDescent="0.15">
      <c r="B4266" s="92"/>
    </row>
    <row r="4267" spans="2:2" s="91" customFormat="1" x14ac:dyDescent="0.15">
      <c r="B4267" s="92"/>
    </row>
    <row r="4268" spans="2:2" s="91" customFormat="1" x14ac:dyDescent="0.15">
      <c r="B4268" s="92"/>
    </row>
    <row r="4269" spans="2:2" s="91" customFormat="1" x14ac:dyDescent="0.15">
      <c r="B4269" s="92"/>
    </row>
    <row r="4270" spans="2:2" s="91" customFormat="1" x14ac:dyDescent="0.15">
      <c r="B4270" s="92"/>
    </row>
    <row r="4271" spans="2:2" s="91" customFormat="1" x14ac:dyDescent="0.15">
      <c r="B4271" s="92"/>
    </row>
    <row r="4272" spans="2:2" s="91" customFormat="1" x14ac:dyDescent="0.15">
      <c r="B4272" s="92"/>
    </row>
    <row r="4273" spans="2:2" s="91" customFormat="1" x14ac:dyDescent="0.15">
      <c r="B4273" s="92"/>
    </row>
    <row r="4274" spans="2:2" s="91" customFormat="1" x14ac:dyDescent="0.15">
      <c r="B4274" s="92"/>
    </row>
    <row r="4275" spans="2:2" s="91" customFormat="1" x14ac:dyDescent="0.15">
      <c r="B4275" s="92"/>
    </row>
    <row r="4276" spans="2:2" s="91" customFormat="1" x14ac:dyDescent="0.15">
      <c r="B4276" s="92"/>
    </row>
    <row r="4277" spans="2:2" s="91" customFormat="1" x14ac:dyDescent="0.15">
      <c r="B4277" s="92"/>
    </row>
    <row r="4278" spans="2:2" s="91" customFormat="1" x14ac:dyDescent="0.15">
      <c r="B4278" s="92"/>
    </row>
    <row r="4279" spans="2:2" s="91" customFormat="1" x14ac:dyDescent="0.15">
      <c r="B4279" s="92"/>
    </row>
    <row r="4280" spans="2:2" s="91" customFormat="1" x14ac:dyDescent="0.15">
      <c r="B4280" s="92"/>
    </row>
    <row r="4281" spans="2:2" s="91" customFormat="1" x14ac:dyDescent="0.15">
      <c r="B4281" s="92"/>
    </row>
    <row r="4282" spans="2:2" s="91" customFormat="1" x14ac:dyDescent="0.15">
      <c r="B4282" s="92"/>
    </row>
    <row r="4283" spans="2:2" s="91" customFormat="1" x14ac:dyDescent="0.15">
      <c r="B4283" s="92"/>
    </row>
    <row r="4284" spans="2:2" s="91" customFormat="1" x14ac:dyDescent="0.15">
      <c r="B4284" s="92"/>
    </row>
    <row r="4285" spans="2:2" s="91" customFormat="1" x14ac:dyDescent="0.15">
      <c r="B4285" s="92"/>
    </row>
    <row r="4286" spans="2:2" s="91" customFormat="1" x14ac:dyDescent="0.15">
      <c r="B4286" s="92"/>
    </row>
    <row r="4287" spans="2:2" s="91" customFormat="1" x14ac:dyDescent="0.15">
      <c r="B4287" s="92"/>
    </row>
    <row r="4288" spans="2:2" s="91" customFormat="1" x14ac:dyDescent="0.15">
      <c r="B4288" s="92"/>
    </row>
    <row r="4289" spans="2:2" s="91" customFormat="1" x14ac:dyDescent="0.15">
      <c r="B4289" s="92"/>
    </row>
    <row r="4290" spans="2:2" s="91" customFormat="1" x14ac:dyDescent="0.15">
      <c r="B4290" s="92"/>
    </row>
    <row r="4291" spans="2:2" s="91" customFormat="1" x14ac:dyDescent="0.15">
      <c r="B4291" s="92"/>
    </row>
    <row r="4292" spans="2:2" s="91" customFormat="1" x14ac:dyDescent="0.15">
      <c r="B4292" s="92"/>
    </row>
    <row r="4293" spans="2:2" s="91" customFormat="1" x14ac:dyDescent="0.15">
      <c r="B4293" s="92"/>
    </row>
    <row r="4294" spans="2:2" s="91" customFormat="1" x14ac:dyDescent="0.15">
      <c r="B4294" s="92"/>
    </row>
    <row r="4295" spans="2:2" s="91" customFormat="1" x14ac:dyDescent="0.15">
      <c r="B4295" s="92"/>
    </row>
    <row r="4296" spans="2:2" s="91" customFormat="1" x14ac:dyDescent="0.15">
      <c r="B4296" s="92"/>
    </row>
    <row r="4297" spans="2:2" s="91" customFormat="1" x14ac:dyDescent="0.15">
      <c r="B4297" s="92"/>
    </row>
    <row r="4298" spans="2:2" s="91" customFormat="1" x14ac:dyDescent="0.15">
      <c r="B4298" s="92"/>
    </row>
    <row r="4299" spans="2:2" s="91" customFormat="1" x14ac:dyDescent="0.15">
      <c r="B4299" s="92"/>
    </row>
    <row r="4300" spans="2:2" s="91" customFormat="1" x14ac:dyDescent="0.15">
      <c r="B4300" s="92"/>
    </row>
    <row r="4301" spans="2:2" s="91" customFormat="1" x14ac:dyDescent="0.15">
      <c r="B4301" s="92"/>
    </row>
    <row r="4302" spans="2:2" s="91" customFormat="1" x14ac:dyDescent="0.15">
      <c r="B4302" s="92"/>
    </row>
    <row r="4303" spans="2:2" s="91" customFormat="1" x14ac:dyDescent="0.15">
      <c r="B4303" s="92"/>
    </row>
    <row r="4304" spans="2:2" s="91" customFormat="1" x14ac:dyDescent="0.15">
      <c r="B4304" s="92"/>
    </row>
    <row r="4305" spans="2:2" s="91" customFormat="1" x14ac:dyDescent="0.15">
      <c r="B4305" s="92"/>
    </row>
    <row r="4306" spans="2:2" s="91" customFormat="1" x14ac:dyDescent="0.15">
      <c r="B4306" s="92"/>
    </row>
    <row r="4307" spans="2:2" s="91" customFormat="1" x14ac:dyDescent="0.15">
      <c r="B4307" s="92"/>
    </row>
    <row r="4308" spans="2:2" s="91" customFormat="1" x14ac:dyDescent="0.15">
      <c r="B4308" s="92"/>
    </row>
    <row r="4309" spans="2:2" s="91" customFormat="1" x14ac:dyDescent="0.15">
      <c r="B4309" s="92"/>
    </row>
    <row r="4310" spans="2:2" s="91" customFormat="1" x14ac:dyDescent="0.15">
      <c r="B4310" s="92"/>
    </row>
    <row r="4311" spans="2:2" s="91" customFormat="1" x14ac:dyDescent="0.15">
      <c r="B4311" s="92"/>
    </row>
    <row r="4312" spans="2:2" s="91" customFormat="1" x14ac:dyDescent="0.15">
      <c r="B4312" s="92"/>
    </row>
    <row r="4313" spans="2:2" s="91" customFormat="1" x14ac:dyDescent="0.15">
      <c r="B4313" s="92"/>
    </row>
    <row r="4314" spans="2:2" s="91" customFormat="1" x14ac:dyDescent="0.15">
      <c r="B4314" s="92"/>
    </row>
    <row r="4315" spans="2:2" s="91" customFormat="1" x14ac:dyDescent="0.15">
      <c r="B4315" s="92"/>
    </row>
    <row r="4316" spans="2:2" s="91" customFormat="1" x14ac:dyDescent="0.15">
      <c r="B4316" s="92"/>
    </row>
    <row r="4317" spans="2:2" s="91" customFormat="1" x14ac:dyDescent="0.15">
      <c r="B4317" s="92"/>
    </row>
    <row r="4318" spans="2:2" s="91" customFormat="1" x14ac:dyDescent="0.15">
      <c r="B4318" s="92"/>
    </row>
    <row r="4319" spans="2:2" s="91" customFormat="1" x14ac:dyDescent="0.15">
      <c r="B4319" s="92"/>
    </row>
    <row r="4320" spans="2:2" s="91" customFormat="1" x14ac:dyDescent="0.15">
      <c r="B4320" s="92"/>
    </row>
    <row r="4321" spans="2:2" s="91" customFormat="1" x14ac:dyDescent="0.15">
      <c r="B4321" s="92"/>
    </row>
    <row r="4322" spans="2:2" s="91" customFormat="1" x14ac:dyDescent="0.15">
      <c r="B4322" s="92"/>
    </row>
    <row r="4323" spans="2:2" s="91" customFormat="1" x14ac:dyDescent="0.15">
      <c r="B4323" s="92"/>
    </row>
    <row r="4324" spans="2:2" s="91" customFormat="1" x14ac:dyDescent="0.15">
      <c r="B4324" s="92"/>
    </row>
    <row r="4325" spans="2:2" s="91" customFormat="1" x14ac:dyDescent="0.15">
      <c r="B4325" s="92"/>
    </row>
    <row r="4326" spans="2:2" s="91" customFormat="1" x14ac:dyDescent="0.15">
      <c r="B4326" s="92"/>
    </row>
    <row r="4327" spans="2:2" s="91" customFormat="1" x14ac:dyDescent="0.15">
      <c r="B4327" s="92"/>
    </row>
    <row r="4328" spans="2:2" s="91" customFormat="1" x14ac:dyDescent="0.15">
      <c r="B4328" s="92"/>
    </row>
    <row r="4329" spans="2:2" s="91" customFormat="1" x14ac:dyDescent="0.15">
      <c r="B4329" s="92"/>
    </row>
    <row r="4330" spans="2:2" s="91" customFormat="1" x14ac:dyDescent="0.15">
      <c r="B4330" s="92"/>
    </row>
    <row r="4331" spans="2:2" s="91" customFormat="1" x14ac:dyDescent="0.15">
      <c r="B4331" s="92"/>
    </row>
    <row r="4332" spans="2:2" s="91" customFormat="1" x14ac:dyDescent="0.15">
      <c r="B4332" s="92"/>
    </row>
    <row r="4333" spans="2:2" s="91" customFormat="1" x14ac:dyDescent="0.15">
      <c r="B4333" s="92"/>
    </row>
    <row r="4334" spans="2:2" s="91" customFormat="1" x14ac:dyDescent="0.15">
      <c r="B4334" s="92"/>
    </row>
    <row r="4335" spans="2:2" s="91" customFormat="1" x14ac:dyDescent="0.15">
      <c r="B4335" s="92"/>
    </row>
    <row r="4336" spans="2:2" s="91" customFormat="1" x14ac:dyDescent="0.15">
      <c r="B4336" s="92"/>
    </row>
    <row r="4337" spans="2:2" s="91" customFormat="1" x14ac:dyDescent="0.15">
      <c r="B4337" s="92"/>
    </row>
    <row r="4338" spans="2:2" s="91" customFormat="1" x14ac:dyDescent="0.15">
      <c r="B4338" s="92"/>
    </row>
    <row r="4339" spans="2:2" s="91" customFormat="1" x14ac:dyDescent="0.15">
      <c r="B4339" s="92"/>
    </row>
    <row r="4340" spans="2:2" s="91" customFormat="1" x14ac:dyDescent="0.15">
      <c r="B4340" s="92"/>
    </row>
    <row r="4341" spans="2:2" s="91" customFormat="1" x14ac:dyDescent="0.15">
      <c r="B4341" s="92"/>
    </row>
    <row r="4342" spans="2:2" s="91" customFormat="1" x14ac:dyDescent="0.15">
      <c r="B4342" s="92"/>
    </row>
    <row r="4343" spans="2:2" s="91" customFormat="1" x14ac:dyDescent="0.15">
      <c r="B4343" s="92"/>
    </row>
    <row r="4344" spans="2:2" s="91" customFormat="1" x14ac:dyDescent="0.15">
      <c r="B4344" s="92"/>
    </row>
    <row r="4345" spans="2:2" s="91" customFormat="1" x14ac:dyDescent="0.15">
      <c r="B4345" s="92"/>
    </row>
    <row r="4346" spans="2:2" s="91" customFormat="1" x14ac:dyDescent="0.15">
      <c r="B4346" s="92"/>
    </row>
    <row r="4347" spans="2:2" s="91" customFormat="1" x14ac:dyDescent="0.15">
      <c r="B4347" s="92"/>
    </row>
    <row r="4348" spans="2:2" s="91" customFormat="1" x14ac:dyDescent="0.15">
      <c r="B4348" s="92"/>
    </row>
    <row r="4349" spans="2:2" s="91" customFormat="1" x14ac:dyDescent="0.15">
      <c r="B4349" s="92"/>
    </row>
    <row r="4350" spans="2:2" s="91" customFormat="1" x14ac:dyDescent="0.15">
      <c r="B4350" s="92"/>
    </row>
    <row r="4351" spans="2:2" s="91" customFormat="1" x14ac:dyDescent="0.15">
      <c r="B4351" s="92"/>
    </row>
    <row r="4352" spans="2:2" s="91" customFormat="1" x14ac:dyDescent="0.15">
      <c r="B4352" s="92"/>
    </row>
    <row r="4353" spans="2:2" s="91" customFormat="1" x14ac:dyDescent="0.15">
      <c r="B4353" s="92"/>
    </row>
    <row r="4354" spans="2:2" s="91" customFormat="1" x14ac:dyDescent="0.15">
      <c r="B4354" s="92"/>
    </row>
    <row r="4355" spans="2:2" s="91" customFormat="1" x14ac:dyDescent="0.15">
      <c r="B4355" s="92"/>
    </row>
    <row r="4356" spans="2:2" s="91" customFormat="1" x14ac:dyDescent="0.15">
      <c r="B4356" s="92"/>
    </row>
    <row r="4357" spans="2:2" s="91" customFormat="1" x14ac:dyDescent="0.15">
      <c r="B4357" s="92"/>
    </row>
    <row r="4358" spans="2:2" s="91" customFormat="1" x14ac:dyDescent="0.15">
      <c r="B4358" s="92"/>
    </row>
    <row r="4359" spans="2:2" s="91" customFormat="1" x14ac:dyDescent="0.15">
      <c r="B4359" s="92"/>
    </row>
    <row r="4360" spans="2:2" s="91" customFormat="1" x14ac:dyDescent="0.15">
      <c r="B4360" s="92"/>
    </row>
    <row r="4361" spans="2:2" s="91" customFormat="1" x14ac:dyDescent="0.15">
      <c r="B4361" s="92"/>
    </row>
    <row r="4362" spans="2:2" s="91" customFormat="1" x14ac:dyDescent="0.15">
      <c r="B4362" s="92"/>
    </row>
    <row r="4363" spans="2:2" s="91" customFormat="1" x14ac:dyDescent="0.15">
      <c r="B4363" s="92"/>
    </row>
    <row r="4364" spans="2:2" s="91" customFormat="1" x14ac:dyDescent="0.15">
      <c r="B4364" s="92"/>
    </row>
    <row r="4365" spans="2:2" s="91" customFormat="1" x14ac:dyDescent="0.15">
      <c r="B4365" s="92"/>
    </row>
    <row r="4366" spans="2:2" s="91" customFormat="1" x14ac:dyDescent="0.15">
      <c r="B4366" s="92"/>
    </row>
    <row r="4367" spans="2:2" s="91" customFormat="1" x14ac:dyDescent="0.15">
      <c r="B4367" s="92"/>
    </row>
    <row r="4368" spans="2:2" s="91" customFormat="1" x14ac:dyDescent="0.15">
      <c r="B4368" s="92"/>
    </row>
    <row r="4369" spans="2:2" s="91" customFormat="1" x14ac:dyDescent="0.15">
      <c r="B4369" s="92"/>
    </row>
    <row r="4370" spans="2:2" s="91" customFormat="1" x14ac:dyDescent="0.15">
      <c r="B4370" s="92"/>
    </row>
    <row r="4371" spans="2:2" s="91" customFormat="1" x14ac:dyDescent="0.15">
      <c r="B4371" s="92"/>
    </row>
    <row r="4372" spans="2:2" s="91" customFormat="1" x14ac:dyDescent="0.15">
      <c r="B4372" s="92"/>
    </row>
    <row r="4373" spans="2:2" s="91" customFormat="1" x14ac:dyDescent="0.15">
      <c r="B4373" s="92"/>
    </row>
    <row r="4374" spans="2:2" s="91" customFormat="1" x14ac:dyDescent="0.15">
      <c r="B4374" s="92"/>
    </row>
    <row r="4375" spans="2:2" s="91" customFormat="1" x14ac:dyDescent="0.15">
      <c r="B4375" s="92"/>
    </row>
    <row r="4376" spans="2:2" s="91" customFormat="1" x14ac:dyDescent="0.15">
      <c r="B4376" s="92"/>
    </row>
    <row r="4377" spans="2:2" s="91" customFormat="1" x14ac:dyDescent="0.15">
      <c r="B4377" s="92"/>
    </row>
    <row r="4378" spans="2:2" s="91" customFormat="1" x14ac:dyDescent="0.15">
      <c r="B4378" s="92"/>
    </row>
    <row r="4379" spans="2:2" s="91" customFormat="1" x14ac:dyDescent="0.15">
      <c r="B4379" s="92"/>
    </row>
    <row r="4380" spans="2:2" s="91" customFormat="1" x14ac:dyDescent="0.15">
      <c r="B4380" s="92"/>
    </row>
    <row r="4381" spans="2:2" s="91" customFormat="1" x14ac:dyDescent="0.15">
      <c r="B4381" s="92"/>
    </row>
    <row r="4382" spans="2:2" s="91" customFormat="1" x14ac:dyDescent="0.15">
      <c r="B4382" s="92"/>
    </row>
    <row r="4383" spans="2:2" s="91" customFormat="1" x14ac:dyDescent="0.15">
      <c r="B4383" s="92"/>
    </row>
    <row r="4384" spans="2:2" s="91" customFormat="1" x14ac:dyDescent="0.15">
      <c r="B4384" s="92"/>
    </row>
    <row r="4385" spans="2:2" s="91" customFormat="1" x14ac:dyDescent="0.15">
      <c r="B4385" s="92"/>
    </row>
    <row r="4386" spans="2:2" s="91" customFormat="1" x14ac:dyDescent="0.15">
      <c r="B4386" s="92"/>
    </row>
    <row r="4387" spans="2:2" s="91" customFormat="1" x14ac:dyDescent="0.15">
      <c r="B4387" s="92"/>
    </row>
    <row r="4388" spans="2:2" s="91" customFormat="1" x14ac:dyDescent="0.15">
      <c r="B4388" s="92"/>
    </row>
    <row r="4389" spans="2:2" s="91" customFormat="1" x14ac:dyDescent="0.15">
      <c r="B4389" s="92"/>
    </row>
    <row r="4390" spans="2:2" s="91" customFormat="1" x14ac:dyDescent="0.15">
      <c r="B4390" s="92"/>
    </row>
    <row r="4391" spans="2:2" s="91" customFormat="1" x14ac:dyDescent="0.15">
      <c r="B4391" s="92"/>
    </row>
    <row r="4392" spans="2:2" s="91" customFormat="1" x14ac:dyDescent="0.15">
      <c r="B4392" s="92"/>
    </row>
    <row r="4393" spans="2:2" s="91" customFormat="1" x14ac:dyDescent="0.15">
      <c r="B4393" s="92"/>
    </row>
    <row r="4394" spans="2:2" s="91" customFormat="1" x14ac:dyDescent="0.15">
      <c r="B4394" s="92"/>
    </row>
    <row r="4395" spans="2:2" s="91" customFormat="1" x14ac:dyDescent="0.15">
      <c r="B4395" s="92"/>
    </row>
    <row r="4396" spans="2:2" s="91" customFormat="1" x14ac:dyDescent="0.15">
      <c r="B4396" s="92"/>
    </row>
    <row r="4397" spans="2:2" s="91" customFormat="1" x14ac:dyDescent="0.15">
      <c r="B4397" s="92"/>
    </row>
    <row r="4398" spans="2:2" s="91" customFormat="1" x14ac:dyDescent="0.15">
      <c r="B4398" s="92"/>
    </row>
    <row r="4399" spans="2:2" s="91" customFormat="1" x14ac:dyDescent="0.15">
      <c r="B4399" s="92"/>
    </row>
    <row r="4400" spans="2:2" s="91" customFormat="1" x14ac:dyDescent="0.15">
      <c r="B4400" s="92"/>
    </row>
    <row r="4401" spans="2:2" s="91" customFormat="1" x14ac:dyDescent="0.15">
      <c r="B4401" s="92"/>
    </row>
    <row r="4402" spans="2:2" s="91" customFormat="1" x14ac:dyDescent="0.15">
      <c r="B4402" s="92"/>
    </row>
    <row r="4403" spans="2:2" s="91" customFormat="1" x14ac:dyDescent="0.15">
      <c r="B4403" s="92"/>
    </row>
    <row r="4404" spans="2:2" s="91" customFormat="1" x14ac:dyDescent="0.15">
      <c r="B4404" s="92"/>
    </row>
    <row r="4405" spans="2:2" s="91" customFormat="1" x14ac:dyDescent="0.15">
      <c r="B4405" s="92"/>
    </row>
    <row r="4406" spans="2:2" s="91" customFormat="1" x14ac:dyDescent="0.15">
      <c r="B4406" s="92"/>
    </row>
    <row r="4407" spans="2:2" s="91" customFormat="1" x14ac:dyDescent="0.15">
      <c r="B4407" s="92"/>
    </row>
    <row r="4408" spans="2:2" s="91" customFormat="1" x14ac:dyDescent="0.15">
      <c r="B4408" s="92"/>
    </row>
    <row r="4409" spans="2:2" s="91" customFormat="1" x14ac:dyDescent="0.15">
      <c r="B4409" s="92"/>
    </row>
    <row r="4410" spans="2:2" s="91" customFormat="1" x14ac:dyDescent="0.15">
      <c r="B4410" s="92"/>
    </row>
    <row r="4411" spans="2:2" s="91" customFormat="1" x14ac:dyDescent="0.15">
      <c r="B4411" s="92"/>
    </row>
    <row r="4412" spans="2:2" s="91" customFormat="1" x14ac:dyDescent="0.15">
      <c r="B4412" s="92"/>
    </row>
    <row r="4413" spans="2:2" s="91" customFormat="1" x14ac:dyDescent="0.15">
      <c r="B4413" s="92"/>
    </row>
    <row r="4414" spans="2:2" s="91" customFormat="1" x14ac:dyDescent="0.15">
      <c r="B4414" s="92"/>
    </row>
    <row r="4415" spans="2:2" s="91" customFormat="1" x14ac:dyDescent="0.15">
      <c r="B4415" s="92"/>
    </row>
    <row r="4416" spans="2:2" s="91" customFormat="1" x14ac:dyDescent="0.15">
      <c r="B4416" s="92"/>
    </row>
    <row r="4417" spans="2:2" s="91" customFormat="1" x14ac:dyDescent="0.15">
      <c r="B4417" s="92"/>
    </row>
    <row r="4418" spans="2:2" s="91" customFormat="1" x14ac:dyDescent="0.15">
      <c r="B4418" s="92"/>
    </row>
    <row r="4419" spans="2:2" s="91" customFormat="1" x14ac:dyDescent="0.15">
      <c r="B4419" s="92"/>
    </row>
    <row r="4420" spans="2:2" s="91" customFormat="1" x14ac:dyDescent="0.15">
      <c r="B4420" s="92"/>
    </row>
    <row r="4421" spans="2:2" s="91" customFormat="1" x14ac:dyDescent="0.15">
      <c r="B4421" s="92"/>
    </row>
    <row r="4422" spans="2:2" s="91" customFormat="1" x14ac:dyDescent="0.15">
      <c r="B4422" s="92"/>
    </row>
    <row r="4423" spans="2:2" s="91" customFormat="1" x14ac:dyDescent="0.15">
      <c r="B4423" s="92"/>
    </row>
    <row r="4424" spans="2:2" s="91" customFormat="1" x14ac:dyDescent="0.15">
      <c r="B4424" s="92"/>
    </row>
    <row r="4425" spans="2:2" s="91" customFormat="1" x14ac:dyDescent="0.15">
      <c r="B4425" s="92"/>
    </row>
    <row r="4426" spans="2:2" s="91" customFormat="1" x14ac:dyDescent="0.15">
      <c r="B4426" s="92"/>
    </row>
    <row r="4427" spans="2:2" s="91" customFormat="1" x14ac:dyDescent="0.15">
      <c r="B4427" s="92"/>
    </row>
    <row r="4428" spans="2:2" s="91" customFormat="1" x14ac:dyDescent="0.15">
      <c r="B4428" s="92"/>
    </row>
    <row r="4429" spans="2:2" s="91" customFormat="1" x14ac:dyDescent="0.15">
      <c r="B4429" s="92"/>
    </row>
    <row r="4430" spans="2:2" s="91" customFormat="1" x14ac:dyDescent="0.15">
      <c r="B4430" s="92"/>
    </row>
    <row r="4431" spans="2:2" s="91" customFormat="1" x14ac:dyDescent="0.15">
      <c r="B4431" s="92"/>
    </row>
    <row r="4432" spans="2:2" s="91" customFormat="1" x14ac:dyDescent="0.15">
      <c r="B4432" s="92"/>
    </row>
    <row r="4433" spans="2:2" s="91" customFormat="1" x14ac:dyDescent="0.15">
      <c r="B4433" s="92"/>
    </row>
    <row r="4434" spans="2:2" s="91" customFormat="1" x14ac:dyDescent="0.15">
      <c r="B4434" s="92"/>
    </row>
    <row r="4435" spans="2:2" s="91" customFormat="1" x14ac:dyDescent="0.15">
      <c r="B4435" s="92"/>
    </row>
    <row r="4436" spans="2:2" s="91" customFormat="1" x14ac:dyDescent="0.15">
      <c r="B4436" s="92"/>
    </row>
    <row r="4437" spans="2:2" s="91" customFormat="1" x14ac:dyDescent="0.15">
      <c r="B4437" s="92"/>
    </row>
    <row r="4438" spans="2:2" s="91" customFormat="1" x14ac:dyDescent="0.15">
      <c r="B4438" s="92"/>
    </row>
    <row r="4439" spans="2:2" s="91" customFormat="1" x14ac:dyDescent="0.15">
      <c r="B4439" s="92"/>
    </row>
    <row r="4440" spans="2:2" s="91" customFormat="1" x14ac:dyDescent="0.15">
      <c r="B4440" s="92"/>
    </row>
    <row r="4441" spans="2:2" s="91" customFormat="1" x14ac:dyDescent="0.15">
      <c r="B4441" s="92"/>
    </row>
    <row r="4442" spans="2:2" s="91" customFormat="1" x14ac:dyDescent="0.15">
      <c r="B4442" s="92"/>
    </row>
    <row r="4443" spans="2:2" s="91" customFormat="1" x14ac:dyDescent="0.15">
      <c r="B4443" s="92"/>
    </row>
    <row r="4444" spans="2:2" s="91" customFormat="1" x14ac:dyDescent="0.15">
      <c r="B4444" s="92"/>
    </row>
    <row r="4445" spans="2:2" s="91" customFormat="1" x14ac:dyDescent="0.15">
      <c r="B4445" s="92"/>
    </row>
    <row r="4446" spans="2:2" s="91" customFormat="1" x14ac:dyDescent="0.15">
      <c r="B4446" s="92"/>
    </row>
    <row r="4447" spans="2:2" s="91" customFormat="1" x14ac:dyDescent="0.15">
      <c r="B4447" s="92"/>
    </row>
    <row r="4448" spans="2:2" s="91" customFormat="1" x14ac:dyDescent="0.15">
      <c r="B4448" s="92"/>
    </row>
    <row r="4449" spans="2:2" s="91" customFormat="1" x14ac:dyDescent="0.15">
      <c r="B4449" s="92"/>
    </row>
    <row r="4450" spans="2:2" s="91" customFormat="1" x14ac:dyDescent="0.15">
      <c r="B4450" s="92"/>
    </row>
    <row r="4451" spans="2:2" s="91" customFormat="1" x14ac:dyDescent="0.15">
      <c r="B4451" s="92"/>
    </row>
    <row r="4452" spans="2:2" s="91" customFormat="1" x14ac:dyDescent="0.15">
      <c r="B4452" s="92"/>
    </row>
    <row r="4453" spans="2:2" s="91" customFormat="1" x14ac:dyDescent="0.15">
      <c r="B4453" s="92"/>
    </row>
    <row r="4454" spans="2:2" s="91" customFormat="1" x14ac:dyDescent="0.15">
      <c r="B4454" s="92"/>
    </row>
    <row r="4455" spans="2:2" s="91" customFormat="1" x14ac:dyDescent="0.15">
      <c r="B4455" s="92"/>
    </row>
    <row r="4456" spans="2:2" s="91" customFormat="1" x14ac:dyDescent="0.15">
      <c r="B4456" s="92"/>
    </row>
    <row r="4457" spans="2:2" s="91" customFormat="1" x14ac:dyDescent="0.15">
      <c r="B4457" s="92"/>
    </row>
    <row r="4458" spans="2:2" s="91" customFormat="1" x14ac:dyDescent="0.15">
      <c r="B4458" s="92"/>
    </row>
    <row r="4459" spans="2:2" s="91" customFormat="1" x14ac:dyDescent="0.15">
      <c r="B4459" s="92"/>
    </row>
    <row r="4460" spans="2:2" s="91" customFormat="1" x14ac:dyDescent="0.15">
      <c r="B4460" s="92"/>
    </row>
    <row r="4461" spans="2:2" s="91" customFormat="1" x14ac:dyDescent="0.15">
      <c r="B4461" s="92"/>
    </row>
    <row r="4462" spans="2:2" s="91" customFormat="1" x14ac:dyDescent="0.15">
      <c r="B4462" s="92"/>
    </row>
    <row r="4463" spans="2:2" s="91" customFormat="1" x14ac:dyDescent="0.15">
      <c r="B4463" s="92"/>
    </row>
    <row r="4464" spans="2:2" s="91" customFormat="1" x14ac:dyDescent="0.15">
      <c r="B4464" s="92"/>
    </row>
    <row r="4465" spans="2:2" s="91" customFormat="1" x14ac:dyDescent="0.15">
      <c r="B4465" s="92"/>
    </row>
    <row r="4466" spans="2:2" s="91" customFormat="1" x14ac:dyDescent="0.15">
      <c r="B4466" s="92"/>
    </row>
    <row r="4467" spans="2:2" s="91" customFormat="1" x14ac:dyDescent="0.15">
      <c r="B4467" s="92"/>
    </row>
    <row r="4468" spans="2:2" s="91" customFormat="1" x14ac:dyDescent="0.15">
      <c r="B4468" s="92"/>
    </row>
    <row r="4469" spans="2:2" s="91" customFormat="1" x14ac:dyDescent="0.15">
      <c r="B4469" s="92"/>
    </row>
    <row r="4470" spans="2:2" s="91" customFormat="1" x14ac:dyDescent="0.15">
      <c r="B4470" s="92"/>
    </row>
    <row r="4471" spans="2:2" s="91" customFormat="1" x14ac:dyDescent="0.15">
      <c r="B4471" s="92"/>
    </row>
    <row r="4472" spans="2:2" s="91" customFormat="1" x14ac:dyDescent="0.15">
      <c r="B4472" s="92"/>
    </row>
    <row r="4473" spans="2:2" s="91" customFormat="1" x14ac:dyDescent="0.15">
      <c r="B4473" s="92"/>
    </row>
    <row r="4474" spans="2:2" s="91" customFormat="1" x14ac:dyDescent="0.15">
      <c r="B4474" s="92"/>
    </row>
    <row r="4475" spans="2:2" s="91" customFormat="1" x14ac:dyDescent="0.15">
      <c r="B4475" s="92"/>
    </row>
    <row r="4476" spans="2:2" s="91" customFormat="1" x14ac:dyDescent="0.15">
      <c r="B4476" s="92"/>
    </row>
    <row r="4477" spans="2:2" s="91" customFormat="1" x14ac:dyDescent="0.15">
      <c r="B4477" s="92"/>
    </row>
    <row r="4478" spans="2:2" s="91" customFormat="1" x14ac:dyDescent="0.15">
      <c r="B4478" s="92"/>
    </row>
    <row r="4479" spans="2:2" s="91" customFormat="1" x14ac:dyDescent="0.15">
      <c r="B4479" s="92"/>
    </row>
    <row r="4480" spans="2:2" s="91" customFormat="1" x14ac:dyDescent="0.15">
      <c r="B4480" s="92"/>
    </row>
    <row r="4481" spans="2:2" s="91" customFormat="1" x14ac:dyDescent="0.15">
      <c r="B4481" s="92"/>
    </row>
    <row r="4482" spans="2:2" s="91" customFormat="1" x14ac:dyDescent="0.15">
      <c r="B4482" s="92"/>
    </row>
    <row r="4483" spans="2:2" s="91" customFormat="1" x14ac:dyDescent="0.15">
      <c r="B4483" s="92"/>
    </row>
    <row r="4484" spans="2:2" s="91" customFormat="1" x14ac:dyDescent="0.15">
      <c r="B4484" s="92"/>
    </row>
    <row r="4485" spans="2:2" s="91" customFormat="1" x14ac:dyDescent="0.15">
      <c r="B4485" s="92"/>
    </row>
    <row r="4486" spans="2:2" s="91" customFormat="1" x14ac:dyDescent="0.15">
      <c r="B4486" s="92"/>
    </row>
    <row r="4487" spans="2:2" s="91" customFormat="1" x14ac:dyDescent="0.15">
      <c r="B4487" s="92"/>
    </row>
    <row r="4488" spans="2:2" s="91" customFormat="1" x14ac:dyDescent="0.15">
      <c r="B4488" s="92"/>
    </row>
    <row r="4489" spans="2:2" s="91" customFormat="1" x14ac:dyDescent="0.15">
      <c r="B4489" s="92"/>
    </row>
    <row r="4490" spans="2:2" s="91" customFormat="1" x14ac:dyDescent="0.15">
      <c r="B4490" s="92"/>
    </row>
    <row r="4491" spans="2:2" s="91" customFormat="1" x14ac:dyDescent="0.15">
      <c r="B4491" s="92"/>
    </row>
    <row r="4492" spans="2:2" s="91" customFormat="1" x14ac:dyDescent="0.15">
      <c r="B4492" s="92"/>
    </row>
    <row r="4493" spans="2:2" s="91" customFormat="1" x14ac:dyDescent="0.15">
      <c r="B4493" s="92"/>
    </row>
    <row r="4494" spans="2:2" s="91" customFormat="1" x14ac:dyDescent="0.15">
      <c r="B4494" s="92"/>
    </row>
    <row r="4495" spans="2:2" s="91" customFormat="1" x14ac:dyDescent="0.15">
      <c r="B4495" s="92"/>
    </row>
    <row r="4496" spans="2:2" s="91" customFormat="1" x14ac:dyDescent="0.15">
      <c r="B4496" s="92"/>
    </row>
    <row r="4497" spans="2:2" s="91" customFormat="1" x14ac:dyDescent="0.15">
      <c r="B4497" s="92"/>
    </row>
    <row r="4498" spans="2:2" s="91" customFormat="1" x14ac:dyDescent="0.15">
      <c r="B4498" s="92"/>
    </row>
    <row r="4499" spans="2:2" s="91" customFormat="1" x14ac:dyDescent="0.15">
      <c r="B4499" s="92"/>
    </row>
    <row r="4500" spans="2:2" s="91" customFormat="1" x14ac:dyDescent="0.15">
      <c r="B4500" s="92"/>
    </row>
    <row r="4501" spans="2:2" s="91" customFormat="1" x14ac:dyDescent="0.15">
      <c r="B4501" s="92"/>
    </row>
    <row r="4502" spans="2:2" s="91" customFormat="1" x14ac:dyDescent="0.15">
      <c r="B4502" s="92"/>
    </row>
    <row r="4503" spans="2:2" s="91" customFormat="1" x14ac:dyDescent="0.15">
      <c r="B4503" s="92"/>
    </row>
    <row r="4504" spans="2:2" s="91" customFormat="1" x14ac:dyDescent="0.15">
      <c r="B4504" s="92"/>
    </row>
    <row r="4505" spans="2:2" s="91" customFormat="1" x14ac:dyDescent="0.15">
      <c r="B4505" s="92"/>
    </row>
    <row r="4506" spans="2:2" s="91" customFormat="1" x14ac:dyDescent="0.15">
      <c r="B4506" s="92"/>
    </row>
    <row r="4507" spans="2:2" s="91" customFormat="1" x14ac:dyDescent="0.15">
      <c r="B4507" s="92"/>
    </row>
    <row r="4508" spans="2:2" s="91" customFormat="1" x14ac:dyDescent="0.15">
      <c r="B4508" s="92"/>
    </row>
    <row r="4509" spans="2:2" s="91" customFormat="1" x14ac:dyDescent="0.15">
      <c r="B4509" s="92"/>
    </row>
    <row r="4510" spans="2:2" s="91" customFormat="1" x14ac:dyDescent="0.15">
      <c r="B4510" s="92"/>
    </row>
    <row r="4511" spans="2:2" s="91" customFormat="1" x14ac:dyDescent="0.15">
      <c r="B4511" s="92"/>
    </row>
    <row r="4512" spans="2:2" s="91" customFormat="1" x14ac:dyDescent="0.15">
      <c r="B4512" s="92"/>
    </row>
    <row r="4513" spans="2:2" s="91" customFormat="1" x14ac:dyDescent="0.15">
      <c r="B4513" s="92"/>
    </row>
    <row r="4514" spans="2:2" s="91" customFormat="1" x14ac:dyDescent="0.15">
      <c r="B4514" s="92"/>
    </row>
    <row r="4515" spans="2:2" s="91" customFormat="1" x14ac:dyDescent="0.15">
      <c r="B4515" s="92"/>
    </row>
    <row r="4516" spans="2:2" s="91" customFormat="1" x14ac:dyDescent="0.15">
      <c r="B4516" s="92"/>
    </row>
    <row r="4517" spans="2:2" s="91" customFormat="1" x14ac:dyDescent="0.15">
      <c r="B4517" s="92"/>
    </row>
    <row r="4518" spans="2:2" s="91" customFormat="1" x14ac:dyDescent="0.15">
      <c r="B4518" s="92"/>
    </row>
    <row r="4519" spans="2:2" s="91" customFormat="1" x14ac:dyDescent="0.15">
      <c r="B4519" s="92"/>
    </row>
    <row r="4520" spans="2:2" s="91" customFormat="1" x14ac:dyDescent="0.15">
      <c r="B4520" s="92"/>
    </row>
    <row r="4521" spans="2:2" s="91" customFormat="1" x14ac:dyDescent="0.15">
      <c r="B4521" s="92"/>
    </row>
    <row r="4522" spans="2:2" s="91" customFormat="1" x14ac:dyDescent="0.15">
      <c r="B4522" s="92"/>
    </row>
    <row r="4523" spans="2:2" s="91" customFormat="1" x14ac:dyDescent="0.15">
      <c r="B4523" s="92"/>
    </row>
    <row r="4524" spans="2:2" s="91" customFormat="1" x14ac:dyDescent="0.15">
      <c r="B4524" s="92"/>
    </row>
    <row r="4525" spans="2:2" s="91" customFormat="1" x14ac:dyDescent="0.15">
      <c r="B4525" s="92"/>
    </row>
    <row r="4526" spans="2:2" s="91" customFormat="1" x14ac:dyDescent="0.15">
      <c r="B4526" s="92"/>
    </row>
    <row r="4527" spans="2:2" s="91" customFormat="1" x14ac:dyDescent="0.15">
      <c r="B4527" s="92"/>
    </row>
    <row r="4528" spans="2:2" s="91" customFormat="1" x14ac:dyDescent="0.15">
      <c r="B4528" s="92"/>
    </row>
    <row r="4529" spans="2:2" s="91" customFormat="1" x14ac:dyDescent="0.15">
      <c r="B4529" s="92"/>
    </row>
    <row r="4530" spans="2:2" s="91" customFormat="1" x14ac:dyDescent="0.15">
      <c r="B4530" s="92"/>
    </row>
    <row r="4531" spans="2:2" s="91" customFormat="1" x14ac:dyDescent="0.15">
      <c r="B4531" s="92"/>
    </row>
    <row r="4532" spans="2:2" s="91" customFormat="1" x14ac:dyDescent="0.15">
      <c r="B4532" s="92"/>
    </row>
    <row r="4533" spans="2:2" s="91" customFormat="1" x14ac:dyDescent="0.15">
      <c r="B4533" s="92"/>
    </row>
    <row r="4534" spans="2:2" s="91" customFormat="1" x14ac:dyDescent="0.15">
      <c r="B4534" s="92"/>
    </row>
    <row r="4535" spans="2:2" s="91" customFormat="1" x14ac:dyDescent="0.15">
      <c r="B4535" s="92"/>
    </row>
    <row r="4536" spans="2:2" s="91" customFormat="1" x14ac:dyDescent="0.15">
      <c r="B4536" s="92"/>
    </row>
    <row r="4537" spans="2:2" s="91" customFormat="1" x14ac:dyDescent="0.15">
      <c r="B4537" s="92"/>
    </row>
    <row r="4538" spans="2:2" s="91" customFormat="1" x14ac:dyDescent="0.15">
      <c r="B4538" s="92"/>
    </row>
    <row r="4539" spans="2:2" s="91" customFormat="1" x14ac:dyDescent="0.15">
      <c r="B4539" s="92"/>
    </row>
    <row r="4540" spans="2:2" s="91" customFormat="1" x14ac:dyDescent="0.15">
      <c r="B4540" s="92"/>
    </row>
    <row r="4541" spans="2:2" s="91" customFormat="1" x14ac:dyDescent="0.15">
      <c r="B4541" s="92"/>
    </row>
    <row r="4542" spans="2:2" s="91" customFormat="1" x14ac:dyDescent="0.15">
      <c r="B4542" s="92"/>
    </row>
    <row r="4543" spans="2:2" s="91" customFormat="1" x14ac:dyDescent="0.15">
      <c r="B4543" s="92"/>
    </row>
    <row r="4544" spans="2:2" s="91" customFormat="1" x14ac:dyDescent="0.15">
      <c r="B4544" s="92"/>
    </row>
    <row r="4545" spans="2:2" s="91" customFormat="1" x14ac:dyDescent="0.15">
      <c r="B4545" s="92"/>
    </row>
    <row r="4546" spans="2:2" s="91" customFormat="1" x14ac:dyDescent="0.15">
      <c r="B4546" s="92"/>
    </row>
    <row r="4547" spans="2:2" s="91" customFormat="1" x14ac:dyDescent="0.15">
      <c r="B4547" s="92"/>
    </row>
    <row r="4548" spans="2:2" s="91" customFormat="1" x14ac:dyDescent="0.15">
      <c r="B4548" s="92"/>
    </row>
    <row r="4549" spans="2:2" s="91" customFormat="1" x14ac:dyDescent="0.15">
      <c r="B4549" s="92"/>
    </row>
    <row r="4550" spans="2:2" s="91" customFormat="1" x14ac:dyDescent="0.15">
      <c r="B4550" s="92"/>
    </row>
    <row r="4551" spans="2:2" s="91" customFormat="1" x14ac:dyDescent="0.15">
      <c r="B4551" s="92"/>
    </row>
    <row r="4552" spans="2:2" s="91" customFormat="1" x14ac:dyDescent="0.15">
      <c r="B4552" s="92"/>
    </row>
    <row r="4553" spans="2:2" s="91" customFormat="1" x14ac:dyDescent="0.15">
      <c r="B4553" s="92"/>
    </row>
    <row r="4554" spans="2:2" s="91" customFormat="1" x14ac:dyDescent="0.15">
      <c r="B4554" s="92"/>
    </row>
    <row r="4555" spans="2:2" s="91" customFormat="1" x14ac:dyDescent="0.15">
      <c r="B4555" s="92"/>
    </row>
    <row r="4556" spans="2:2" s="91" customFormat="1" x14ac:dyDescent="0.15">
      <c r="B4556" s="92"/>
    </row>
    <row r="4557" spans="2:2" s="91" customFormat="1" x14ac:dyDescent="0.15">
      <c r="B4557" s="92"/>
    </row>
    <row r="4558" spans="2:2" s="91" customFormat="1" x14ac:dyDescent="0.15">
      <c r="B4558" s="92"/>
    </row>
    <row r="4559" spans="2:2" s="91" customFormat="1" x14ac:dyDescent="0.15">
      <c r="B4559" s="92"/>
    </row>
    <row r="4560" spans="2:2" s="91" customFormat="1" x14ac:dyDescent="0.15">
      <c r="B4560" s="92"/>
    </row>
    <row r="4561" spans="2:2" s="91" customFormat="1" x14ac:dyDescent="0.15">
      <c r="B4561" s="92"/>
    </row>
    <row r="4562" spans="2:2" s="91" customFormat="1" x14ac:dyDescent="0.15">
      <c r="B4562" s="92"/>
    </row>
    <row r="4563" spans="2:2" s="91" customFormat="1" x14ac:dyDescent="0.15">
      <c r="B4563" s="92"/>
    </row>
    <row r="4564" spans="2:2" s="91" customFormat="1" x14ac:dyDescent="0.15">
      <c r="B4564" s="92"/>
    </row>
    <row r="4565" spans="2:2" s="91" customFormat="1" x14ac:dyDescent="0.15">
      <c r="B4565" s="92"/>
    </row>
    <row r="4566" spans="2:2" s="91" customFormat="1" x14ac:dyDescent="0.15">
      <c r="B4566" s="92"/>
    </row>
    <row r="4567" spans="2:2" s="91" customFormat="1" x14ac:dyDescent="0.15">
      <c r="B4567" s="92"/>
    </row>
    <row r="4568" spans="2:2" s="91" customFormat="1" x14ac:dyDescent="0.15">
      <c r="B4568" s="92"/>
    </row>
    <row r="4569" spans="2:2" s="91" customFormat="1" x14ac:dyDescent="0.15">
      <c r="B4569" s="92"/>
    </row>
    <row r="4570" spans="2:2" s="91" customFormat="1" x14ac:dyDescent="0.15">
      <c r="B4570" s="92"/>
    </row>
    <row r="4571" spans="2:2" s="91" customFormat="1" x14ac:dyDescent="0.15">
      <c r="B4571" s="92"/>
    </row>
    <row r="4572" spans="2:2" s="91" customFormat="1" x14ac:dyDescent="0.15">
      <c r="B4572" s="92"/>
    </row>
    <row r="4573" spans="2:2" s="91" customFormat="1" x14ac:dyDescent="0.15">
      <c r="B4573" s="92"/>
    </row>
    <row r="4574" spans="2:2" s="91" customFormat="1" x14ac:dyDescent="0.15">
      <c r="B4574" s="92"/>
    </row>
    <row r="4575" spans="2:2" s="91" customFormat="1" x14ac:dyDescent="0.15">
      <c r="B4575" s="92"/>
    </row>
    <row r="4576" spans="2:2" s="91" customFormat="1" x14ac:dyDescent="0.15">
      <c r="B4576" s="92"/>
    </row>
    <row r="4577" spans="2:2" s="91" customFormat="1" x14ac:dyDescent="0.15">
      <c r="B4577" s="92"/>
    </row>
    <row r="4578" spans="2:2" s="91" customFormat="1" x14ac:dyDescent="0.15">
      <c r="B4578" s="92"/>
    </row>
    <row r="4579" spans="2:2" s="91" customFormat="1" x14ac:dyDescent="0.15">
      <c r="B4579" s="92"/>
    </row>
    <row r="4580" spans="2:2" s="91" customFormat="1" x14ac:dyDescent="0.15">
      <c r="B4580" s="92"/>
    </row>
    <row r="4581" spans="2:2" s="91" customFormat="1" x14ac:dyDescent="0.15">
      <c r="B4581" s="92"/>
    </row>
    <row r="4582" spans="2:2" s="91" customFormat="1" x14ac:dyDescent="0.15">
      <c r="B4582" s="92"/>
    </row>
    <row r="4583" spans="2:2" s="91" customFormat="1" x14ac:dyDescent="0.15">
      <c r="B4583" s="92"/>
    </row>
    <row r="4584" spans="2:2" s="91" customFormat="1" x14ac:dyDescent="0.15">
      <c r="B4584" s="92"/>
    </row>
    <row r="4585" spans="2:2" s="91" customFormat="1" x14ac:dyDescent="0.15">
      <c r="B4585" s="92"/>
    </row>
    <row r="4586" spans="2:2" s="91" customFormat="1" x14ac:dyDescent="0.15">
      <c r="B4586" s="92"/>
    </row>
    <row r="4587" spans="2:2" s="91" customFormat="1" x14ac:dyDescent="0.15">
      <c r="B4587" s="92"/>
    </row>
    <row r="4588" spans="2:2" s="91" customFormat="1" x14ac:dyDescent="0.15">
      <c r="B4588" s="92"/>
    </row>
    <row r="4589" spans="2:2" s="91" customFormat="1" x14ac:dyDescent="0.15">
      <c r="B4589" s="92"/>
    </row>
    <row r="4590" spans="2:2" s="91" customFormat="1" x14ac:dyDescent="0.15">
      <c r="B4590" s="92"/>
    </row>
    <row r="4591" spans="2:2" s="91" customFormat="1" x14ac:dyDescent="0.15">
      <c r="B4591" s="92"/>
    </row>
    <row r="4592" spans="2:2" s="91" customFormat="1" x14ac:dyDescent="0.15">
      <c r="B4592" s="92"/>
    </row>
    <row r="4593" spans="2:2" s="91" customFormat="1" x14ac:dyDescent="0.15">
      <c r="B4593" s="92"/>
    </row>
    <row r="4594" spans="2:2" s="91" customFormat="1" x14ac:dyDescent="0.15">
      <c r="B4594" s="92"/>
    </row>
    <row r="4595" spans="2:2" s="91" customFormat="1" x14ac:dyDescent="0.15">
      <c r="B4595" s="92"/>
    </row>
    <row r="4596" spans="2:2" s="91" customFormat="1" x14ac:dyDescent="0.15">
      <c r="B4596" s="92"/>
    </row>
    <row r="4597" spans="2:2" s="91" customFormat="1" x14ac:dyDescent="0.15">
      <c r="B4597" s="92"/>
    </row>
    <row r="4598" spans="2:2" s="91" customFormat="1" x14ac:dyDescent="0.15">
      <c r="B4598" s="92"/>
    </row>
    <row r="4599" spans="2:2" s="91" customFormat="1" x14ac:dyDescent="0.15">
      <c r="B4599" s="92"/>
    </row>
    <row r="4600" spans="2:2" s="91" customFormat="1" x14ac:dyDescent="0.15">
      <c r="B4600" s="92"/>
    </row>
    <row r="4601" spans="2:2" s="91" customFormat="1" x14ac:dyDescent="0.15">
      <c r="B4601" s="92"/>
    </row>
    <row r="4602" spans="2:2" s="91" customFormat="1" x14ac:dyDescent="0.15">
      <c r="B4602" s="92"/>
    </row>
    <row r="4603" spans="2:2" s="91" customFormat="1" x14ac:dyDescent="0.15">
      <c r="B4603" s="92"/>
    </row>
    <row r="4604" spans="2:2" s="91" customFormat="1" x14ac:dyDescent="0.15">
      <c r="B4604" s="92"/>
    </row>
    <row r="4605" spans="2:2" s="91" customFormat="1" x14ac:dyDescent="0.15">
      <c r="B4605" s="92"/>
    </row>
    <row r="4606" spans="2:2" s="91" customFormat="1" x14ac:dyDescent="0.15">
      <c r="B4606" s="92"/>
    </row>
    <row r="4607" spans="2:2" s="91" customFormat="1" x14ac:dyDescent="0.15">
      <c r="B4607" s="92"/>
    </row>
    <row r="4608" spans="2:2" s="91" customFormat="1" x14ac:dyDescent="0.15">
      <c r="B4608" s="92"/>
    </row>
    <row r="4609" spans="2:2" s="91" customFormat="1" x14ac:dyDescent="0.15">
      <c r="B4609" s="92"/>
    </row>
    <row r="4610" spans="2:2" s="91" customFormat="1" x14ac:dyDescent="0.15">
      <c r="B4610" s="92"/>
    </row>
    <row r="4611" spans="2:2" s="91" customFormat="1" x14ac:dyDescent="0.15">
      <c r="B4611" s="92"/>
    </row>
    <row r="4612" spans="2:2" s="91" customFormat="1" x14ac:dyDescent="0.15">
      <c r="B4612" s="92"/>
    </row>
    <row r="4613" spans="2:2" s="91" customFormat="1" x14ac:dyDescent="0.15">
      <c r="B4613" s="92"/>
    </row>
    <row r="4614" spans="2:2" s="91" customFormat="1" x14ac:dyDescent="0.15">
      <c r="B4614" s="92"/>
    </row>
    <row r="4615" spans="2:2" s="91" customFormat="1" x14ac:dyDescent="0.15">
      <c r="B4615" s="92"/>
    </row>
    <row r="4616" spans="2:2" s="91" customFormat="1" x14ac:dyDescent="0.15">
      <c r="B4616" s="92"/>
    </row>
    <row r="4617" spans="2:2" s="91" customFormat="1" x14ac:dyDescent="0.15">
      <c r="B4617" s="92"/>
    </row>
    <row r="4618" spans="2:2" s="91" customFormat="1" x14ac:dyDescent="0.15">
      <c r="B4618" s="92"/>
    </row>
    <row r="4619" spans="2:2" s="91" customFormat="1" x14ac:dyDescent="0.15">
      <c r="B4619" s="92"/>
    </row>
    <row r="4620" spans="2:2" s="91" customFormat="1" x14ac:dyDescent="0.15">
      <c r="B4620" s="92"/>
    </row>
    <row r="4621" spans="2:2" s="91" customFormat="1" x14ac:dyDescent="0.15">
      <c r="B4621" s="92"/>
    </row>
    <row r="4622" spans="2:2" s="91" customFormat="1" x14ac:dyDescent="0.15">
      <c r="B4622" s="92"/>
    </row>
    <row r="4623" spans="2:2" s="91" customFormat="1" x14ac:dyDescent="0.15">
      <c r="B4623" s="92"/>
    </row>
    <row r="4624" spans="2:2" s="91" customFormat="1" x14ac:dyDescent="0.15">
      <c r="B4624" s="92"/>
    </row>
    <row r="4625" spans="2:2" s="91" customFormat="1" x14ac:dyDescent="0.15">
      <c r="B4625" s="92"/>
    </row>
    <row r="4626" spans="2:2" s="91" customFormat="1" x14ac:dyDescent="0.15">
      <c r="B4626" s="92"/>
    </row>
    <row r="4627" spans="2:2" s="91" customFormat="1" x14ac:dyDescent="0.15">
      <c r="B4627" s="92"/>
    </row>
    <row r="4628" spans="2:2" s="91" customFormat="1" x14ac:dyDescent="0.15">
      <c r="B4628" s="92"/>
    </row>
    <row r="4629" spans="2:2" s="91" customFormat="1" x14ac:dyDescent="0.15">
      <c r="B4629" s="92"/>
    </row>
    <row r="4630" spans="2:2" s="91" customFormat="1" x14ac:dyDescent="0.15">
      <c r="B4630" s="92"/>
    </row>
    <row r="4631" spans="2:2" s="91" customFormat="1" x14ac:dyDescent="0.15">
      <c r="B4631" s="92"/>
    </row>
    <row r="4632" spans="2:2" s="91" customFormat="1" x14ac:dyDescent="0.15">
      <c r="B4632" s="92"/>
    </row>
    <row r="4633" spans="2:2" s="91" customFormat="1" x14ac:dyDescent="0.15">
      <c r="B4633" s="92"/>
    </row>
    <row r="4634" spans="2:2" s="91" customFormat="1" x14ac:dyDescent="0.15">
      <c r="B4634" s="92"/>
    </row>
    <row r="4635" spans="2:2" s="91" customFormat="1" x14ac:dyDescent="0.15">
      <c r="B4635" s="92"/>
    </row>
    <row r="4636" spans="2:2" s="91" customFormat="1" x14ac:dyDescent="0.15">
      <c r="B4636" s="92"/>
    </row>
    <row r="4637" spans="2:2" s="91" customFormat="1" x14ac:dyDescent="0.15">
      <c r="B4637" s="92"/>
    </row>
    <row r="4638" spans="2:2" s="91" customFormat="1" x14ac:dyDescent="0.15">
      <c r="B4638" s="92"/>
    </row>
    <row r="4639" spans="2:2" s="91" customFormat="1" x14ac:dyDescent="0.15">
      <c r="B4639" s="92"/>
    </row>
    <row r="4640" spans="2:2" s="91" customFormat="1" x14ac:dyDescent="0.15">
      <c r="B4640" s="92"/>
    </row>
    <row r="4641" spans="2:2" s="91" customFormat="1" x14ac:dyDescent="0.15">
      <c r="B4641" s="92"/>
    </row>
    <row r="4642" spans="2:2" s="91" customFormat="1" x14ac:dyDescent="0.15">
      <c r="B4642" s="92"/>
    </row>
    <row r="4643" spans="2:2" s="91" customFormat="1" x14ac:dyDescent="0.15">
      <c r="B4643" s="92"/>
    </row>
    <row r="4644" spans="2:2" s="91" customFormat="1" x14ac:dyDescent="0.15">
      <c r="B4644" s="92"/>
    </row>
    <row r="4645" spans="2:2" s="91" customFormat="1" x14ac:dyDescent="0.15">
      <c r="B4645" s="92"/>
    </row>
    <row r="4646" spans="2:2" s="91" customFormat="1" x14ac:dyDescent="0.15">
      <c r="B4646" s="92"/>
    </row>
    <row r="4647" spans="2:2" s="91" customFormat="1" x14ac:dyDescent="0.15">
      <c r="B4647" s="92"/>
    </row>
    <row r="4648" spans="2:2" s="91" customFormat="1" x14ac:dyDescent="0.15">
      <c r="B4648" s="92"/>
    </row>
    <row r="4649" spans="2:2" s="91" customFormat="1" x14ac:dyDescent="0.15">
      <c r="B4649" s="92"/>
    </row>
    <row r="4650" spans="2:2" s="91" customFormat="1" x14ac:dyDescent="0.15">
      <c r="B4650" s="92"/>
    </row>
    <row r="4651" spans="2:2" s="91" customFormat="1" x14ac:dyDescent="0.15">
      <c r="B4651" s="92"/>
    </row>
    <row r="4652" spans="2:2" s="91" customFormat="1" x14ac:dyDescent="0.15">
      <c r="B4652" s="92"/>
    </row>
    <row r="4653" spans="2:2" s="91" customFormat="1" x14ac:dyDescent="0.15">
      <c r="B4653" s="92"/>
    </row>
    <row r="4654" spans="2:2" s="91" customFormat="1" x14ac:dyDescent="0.15">
      <c r="B4654" s="92"/>
    </row>
    <row r="4655" spans="2:2" s="91" customFormat="1" x14ac:dyDescent="0.15">
      <c r="B4655" s="92"/>
    </row>
    <row r="4656" spans="2:2" s="91" customFormat="1" x14ac:dyDescent="0.15">
      <c r="B4656" s="92"/>
    </row>
    <row r="4657" spans="2:2" s="91" customFormat="1" x14ac:dyDescent="0.15">
      <c r="B4657" s="92"/>
    </row>
    <row r="4658" spans="2:2" s="91" customFormat="1" x14ac:dyDescent="0.15">
      <c r="B4658" s="92"/>
    </row>
    <row r="4659" spans="2:2" s="91" customFormat="1" x14ac:dyDescent="0.15">
      <c r="B4659" s="92"/>
    </row>
    <row r="4660" spans="2:2" s="91" customFormat="1" x14ac:dyDescent="0.15">
      <c r="B4660" s="92"/>
    </row>
    <row r="4661" spans="2:2" s="91" customFormat="1" x14ac:dyDescent="0.15">
      <c r="B4661" s="92"/>
    </row>
    <row r="4662" spans="2:2" s="91" customFormat="1" x14ac:dyDescent="0.15">
      <c r="B4662" s="92"/>
    </row>
    <row r="4663" spans="2:2" s="91" customFormat="1" x14ac:dyDescent="0.15">
      <c r="B4663" s="92"/>
    </row>
    <row r="4664" spans="2:2" s="91" customFormat="1" x14ac:dyDescent="0.15">
      <c r="B4664" s="92"/>
    </row>
    <row r="4665" spans="2:2" s="91" customFormat="1" x14ac:dyDescent="0.15">
      <c r="B4665" s="92"/>
    </row>
    <row r="4666" spans="2:2" s="91" customFormat="1" x14ac:dyDescent="0.15">
      <c r="B4666" s="92"/>
    </row>
    <row r="4667" spans="2:2" s="91" customFormat="1" x14ac:dyDescent="0.15">
      <c r="B4667" s="92"/>
    </row>
    <row r="4668" spans="2:2" s="91" customFormat="1" x14ac:dyDescent="0.15">
      <c r="B4668" s="92"/>
    </row>
    <row r="4669" spans="2:2" s="91" customFormat="1" x14ac:dyDescent="0.15">
      <c r="B4669" s="92"/>
    </row>
    <row r="4670" spans="2:2" s="91" customFormat="1" x14ac:dyDescent="0.15">
      <c r="B4670" s="92"/>
    </row>
    <row r="4671" spans="2:2" s="91" customFormat="1" x14ac:dyDescent="0.15">
      <c r="B4671" s="92"/>
    </row>
    <row r="4672" spans="2:2" s="91" customFormat="1" x14ac:dyDescent="0.15">
      <c r="B4672" s="92"/>
    </row>
    <row r="4673" spans="2:2" s="91" customFormat="1" x14ac:dyDescent="0.15">
      <c r="B4673" s="92"/>
    </row>
    <row r="4674" spans="2:2" s="91" customFormat="1" x14ac:dyDescent="0.15">
      <c r="B4674" s="92"/>
    </row>
    <row r="4675" spans="2:2" s="91" customFormat="1" x14ac:dyDescent="0.15">
      <c r="B4675" s="92"/>
    </row>
    <row r="4676" spans="2:2" s="91" customFormat="1" x14ac:dyDescent="0.15">
      <c r="B4676" s="92"/>
    </row>
    <row r="4677" spans="2:2" s="91" customFormat="1" x14ac:dyDescent="0.15">
      <c r="B4677" s="92"/>
    </row>
    <row r="4678" spans="2:2" s="91" customFormat="1" x14ac:dyDescent="0.15">
      <c r="B4678" s="92"/>
    </row>
    <row r="4679" spans="2:2" s="91" customFormat="1" x14ac:dyDescent="0.15">
      <c r="B4679" s="92"/>
    </row>
    <row r="4680" spans="2:2" s="91" customFormat="1" x14ac:dyDescent="0.15">
      <c r="B4680" s="92"/>
    </row>
    <row r="4681" spans="2:2" s="91" customFormat="1" x14ac:dyDescent="0.15">
      <c r="B4681" s="92"/>
    </row>
    <row r="4682" spans="2:2" s="91" customFormat="1" x14ac:dyDescent="0.15">
      <c r="B4682" s="92"/>
    </row>
    <row r="4683" spans="2:2" s="91" customFormat="1" x14ac:dyDescent="0.15">
      <c r="B4683" s="92"/>
    </row>
    <row r="4684" spans="2:2" s="91" customFormat="1" x14ac:dyDescent="0.15">
      <c r="B4684" s="92"/>
    </row>
    <row r="4685" spans="2:2" s="91" customFormat="1" x14ac:dyDescent="0.15">
      <c r="B4685" s="92"/>
    </row>
    <row r="4686" spans="2:2" s="91" customFormat="1" x14ac:dyDescent="0.15">
      <c r="B4686" s="92"/>
    </row>
    <row r="4687" spans="2:2" s="91" customFormat="1" x14ac:dyDescent="0.15">
      <c r="B4687" s="92"/>
    </row>
    <row r="4688" spans="2:2" s="91" customFormat="1" x14ac:dyDescent="0.15">
      <c r="B4688" s="92"/>
    </row>
    <row r="4689" spans="2:2" s="91" customFormat="1" x14ac:dyDescent="0.15">
      <c r="B4689" s="92"/>
    </row>
    <row r="4690" spans="2:2" s="91" customFormat="1" x14ac:dyDescent="0.15">
      <c r="B4690" s="92"/>
    </row>
    <row r="4691" spans="2:2" s="91" customFormat="1" x14ac:dyDescent="0.15">
      <c r="B4691" s="92"/>
    </row>
    <row r="4692" spans="2:2" s="91" customFormat="1" x14ac:dyDescent="0.15">
      <c r="B4692" s="92"/>
    </row>
    <row r="4693" spans="2:2" s="91" customFormat="1" x14ac:dyDescent="0.15">
      <c r="B4693" s="92"/>
    </row>
    <row r="4694" spans="2:2" s="91" customFormat="1" x14ac:dyDescent="0.15">
      <c r="B4694" s="92"/>
    </row>
    <row r="4695" spans="2:2" s="91" customFormat="1" x14ac:dyDescent="0.15">
      <c r="B4695" s="92"/>
    </row>
    <row r="4696" spans="2:2" s="91" customFormat="1" x14ac:dyDescent="0.15">
      <c r="B4696" s="92"/>
    </row>
    <row r="4697" spans="2:2" s="91" customFormat="1" x14ac:dyDescent="0.15">
      <c r="B4697" s="92"/>
    </row>
    <row r="4698" spans="2:2" s="91" customFormat="1" x14ac:dyDescent="0.15">
      <c r="B4698" s="92"/>
    </row>
    <row r="4699" spans="2:2" s="91" customFormat="1" x14ac:dyDescent="0.15">
      <c r="B4699" s="92"/>
    </row>
    <row r="4700" spans="2:2" s="91" customFormat="1" x14ac:dyDescent="0.15">
      <c r="B4700" s="92"/>
    </row>
    <row r="4701" spans="2:2" s="91" customFormat="1" x14ac:dyDescent="0.15">
      <c r="B4701" s="92"/>
    </row>
    <row r="4702" spans="2:2" s="91" customFormat="1" x14ac:dyDescent="0.15">
      <c r="B4702" s="92"/>
    </row>
    <row r="4703" spans="2:2" s="91" customFormat="1" x14ac:dyDescent="0.15">
      <c r="B4703" s="92"/>
    </row>
    <row r="4704" spans="2:2" s="91" customFormat="1" x14ac:dyDescent="0.15">
      <c r="B4704" s="92"/>
    </row>
    <row r="4705" spans="2:2" s="91" customFormat="1" x14ac:dyDescent="0.15">
      <c r="B4705" s="92"/>
    </row>
    <row r="4706" spans="2:2" s="91" customFormat="1" x14ac:dyDescent="0.15">
      <c r="B4706" s="92"/>
    </row>
    <row r="4707" spans="2:2" s="91" customFormat="1" x14ac:dyDescent="0.15">
      <c r="B4707" s="92"/>
    </row>
    <row r="4708" spans="2:2" s="91" customFormat="1" x14ac:dyDescent="0.15">
      <c r="B4708" s="92"/>
    </row>
    <row r="4709" spans="2:2" s="91" customFormat="1" x14ac:dyDescent="0.15">
      <c r="B4709" s="92"/>
    </row>
    <row r="4710" spans="2:2" s="91" customFormat="1" x14ac:dyDescent="0.15">
      <c r="B4710" s="92"/>
    </row>
    <row r="4711" spans="2:2" s="91" customFormat="1" x14ac:dyDescent="0.15">
      <c r="B4711" s="92"/>
    </row>
    <row r="4712" spans="2:2" s="91" customFormat="1" x14ac:dyDescent="0.15">
      <c r="B4712" s="92"/>
    </row>
    <row r="4713" spans="2:2" s="91" customFormat="1" x14ac:dyDescent="0.15">
      <c r="B4713" s="92"/>
    </row>
    <row r="4714" spans="2:2" s="91" customFormat="1" x14ac:dyDescent="0.15">
      <c r="B4714" s="92"/>
    </row>
    <row r="4715" spans="2:2" s="91" customFormat="1" x14ac:dyDescent="0.15">
      <c r="B4715" s="92"/>
    </row>
    <row r="4716" spans="2:2" s="91" customFormat="1" x14ac:dyDescent="0.15">
      <c r="B4716" s="92"/>
    </row>
    <row r="4717" spans="2:2" s="91" customFormat="1" x14ac:dyDescent="0.15">
      <c r="B4717" s="92"/>
    </row>
    <row r="4718" spans="2:2" s="91" customFormat="1" x14ac:dyDescent="0.15">
      <c r="B4718" s="92"/>
    </row>
    <row r="4719" spans="2:2" s="91" customFormat="1" x14ac:dyDescent="0.15">
      <c r="B4719" s="92"/>
    </row>
    <row r="4720" spans="2:2" s="91" customFormat="1" x14ac:dyDescent="0.15">
      <c r="B4720" s="92"/>
    </row>
    <row r="4721" spans="2:2" s="91" customFormat="1" x14ac:dyDescent="0.15">
      <c r="B4721" s="92"/>
    </row>
    <row r="4722" spans="2:2" s="91" customFormat="1" x14ac:dyDescent="0.15">
      <c r="B4722" s="92"/>
    </row>
    <row r="4723" spans="2:2" s="91" customFormat="1" x14ac:dyDescent="0.15">
      <c r="B4723" s="92"/>
    </row>
    <row r="4724" spans="2:2" s="91" customFormat="1" x14ac:dyDescent="0.15">
      <c r="B4724" s="92"/>
    </row>
    <row r="4725" spans="2:2" s="91" customFormat="1" x14ac:dyDescent="0.15">
      <c r="B4725" s="92"/>
    </row>
    <row r="4726" spans="2:2" s="91" customFormat="1" x14ac:dyDescent="0.15">
      <c r="B4726" s="92"/>
    </row>
    <row r="4727" spans="2:2" s="91" customFormat="1" x14ac:dyDescent="0.15">
      <c r="B4727" s="92"/>
    </row>
    <row r="4728" spans="2:2" s="91" customFormat="1" x14ac:dyDescent="0.15">
      <c r="B4728" s="92"/>
    </row>
    <row r="4729" spans="2:2" s="91" customFormat="1" x14ac:dyDescent="0.15">
      <c r="B4729" s="92"/>
    </row>
    <row r="4730" spans="2:2" s="91" customFormat="1" x14ac:dyDescent="0.15">
      <c r="B4730" s="92"/>
    </row>
    <row r="4731" spans="2:2" s="91" customFormat="1" x14ac:dyDescent="0.15">
      <c r="B4731" s="92"/>
    </row>
    <row r="4732" spans="2:2" s="91" customFormat="1" x14ac:dyDescent="0.15">
      <c r="B4732" s="92"/>
    </row>
    <row r="4733" spans="2:2" s="91" customFormat="1" x14ac:dyDescent="0.15">
      <c r="B4733" s="92"/>
    </row>
    <row r="4734" spans="2:2" s="91" customFormat="1" x14ac:dyDescent="0.15">
      <c r="B4734" s="92"/>
    </row>
    <row r="4735" spans="2:2" s="91" customFormat="1" x14ac:dyDescent="0.15">
      <c r="B4735" s="92"/>
    </row>
    <row r="4736" spans="2:2" s="91" customFormat="1" x14ac:dyDescent="0.15">
      <c r="B4736" s="92"/>
    </row>
    <row r="4737" spans="2:2" s="91" customFormat="1" x14ac:dyDescent="0.15">
      <c r="B4737" s="92"/>
    </row>
    <row r="4738" spans="2:2" s="91" customFormat="1" x14ac:dyDescent="0.15">
      <c r="B4738" s="92"/>
    </row>
    <row r="4739" spans="2:2" s="91" customFormat="1" x14ac:dyDescent="0.15">
      <c r="B4739" s="92"/>
    </row>
    <row r="4740" spans="2:2" s="91" customFormat="1" x14ac:dyDescent="0.15">
      <c r="B4740" s="92"/>
    </row>
    <row r="4741" spans="2:2" s="91" customFormat="1" x14ac:dyDescent="0.15">
      <c r="B4741" s="92"/>
    </row>
    <row r="4742" spans="2:2" s="91" customFormat="1" x14ac:dyDescent="0.15">
      <c r="B4742" s="92"/>
    </row>
    <row r="4743" spans="2:2" s="91" customFormat="1" x14ac:dyDescent="0.15">
      <c r="B4743" s="92"/>
    </row>
    <row r="4744" spans="2:2" s="91" customFormat="1" x14ac:dyDescent="0.15">
      <c r="B4744" s="92"/>
    </row>
    <row r="4745" spans="2:2" s="91" customFormat="1" x14ac:dyDescent="0.15">
      <c r="B4745" s="92"/>
    </row>
    <row r="4746" spans="2:2" s="91" customFormat="1" x14ac:dyDescent="0.15">
      <c r="B4746" s="92"/>
    </row>
    <row r="4747" spans="2:2" s="91" customFormat="1" x14ac:dyDescent="0.15">
      <c r="B4747" s="92"/>
    </row>
    <row r="4748" spans="2:2" s="91" customFormat="1" x14ac:dyDescent="0.15">
      <c r="B4748" s="92"/>
    </row>
    <row r="4749" spans="2:2" s="91" customFormat="1" x14ac:dyDescent="0.15">
      <c r="B4749" s="92"/>
    </row>
    <row r="4750" spans="2:2" s="91" customFormat="1" x14ac:dyDescent="0.15">
      <c r="B4750" s="92"/>
    </row>
    <row r="4751" spans="2:2" s="91" customFormat="1" x14ac:dyDescent="0.15">
      <c r="B4751" s="92"/>
    </row>
    <row r="4752" spans="2:2" s="91" customFormat="1" x14ac:dyDescent="0.15">
      <c r="B4752" s="92"/>
    </row>
    <row r="4753" spans="2:2" s="91" customFormat="1" x14ac:dyDescent="0.15">
      <c r="B4753" s="92"/>
    </row>
    <row r="4754" spans="2:2" s="91" customFormat="1" x14ac:dyDescent="0.15">
      <c r="B4754" s="92"/>
    </row>
    <row r="4755" spans="2:2" s="91" customFormat="1" x14ac:dyDescent="0.15">
      <c r="B4755" s="92"/>
    </row>
    <row r="4756" spans="2:2" s="91" customFormat="1" x14ac:dyDescent="0.15">
      <c r="B4756" s="92"/>
    </row>
    <row r="4757" spans="2:2" s="91" customFormat="1" x14ac:dyDescent="0.15">
      <c r="B4757" s="92"/>
    </row>
    <row r="4758" spans="2:2" s="91" customFormat="1" x14ac:dyDescent="0.15">
      <c r="B4758" s="92"/>
    </row>
    <row r="4759" spans="2:2" s="91" customFormat="1" x14ac:dyDescent="0.15">
      <c r="B4759" s="92"/>
    </row>
    <row r="4760" spans="2:2" s="91" customFormat="1" x14ac:dyDescent="0.15">
      <c r="B4760" s="92"/>
    </row>
    <row r="4761" spans="2:2" s="91" customFormat="1" x14ac:dyDescent="0.15">
      <c r="B4761" s="92"/>
    </row>
    <row r="4762" spans="2:2" s="91" customFormat="1" x14ac:dyDescent="0.15">
      <c r="B4762" s="92"/>
    </row>
    <row r="4763" spans="2:2" s="91" customFormat="1" x14ac:dyDescent="0.15">
      <c r="B4763" s="92"/>
    </row>
    <row r="4764" spans="2:2" s="91" customFormat="1" x14ac:dyDescent="0.15">
      <c r="B4764" s="92"/>
    </row>
    <row r="4765" spans="2:2" s="91" customFormat="1" x14ac:dyDescent="0.15">
      <c r="B4765" s="92"/>
    </row>
    <row r="4766" spans="2:2" s="91" customFormat="1" x14ac:dyDescent="0.15">
      <c r="B4766" s="92"/>
    </row>
    <row r="4767" spans="2:2" s="91" customFormat="1" x14ac:dyDescent="0.15">
      <c r="B4767" s="92"/>
    </row>
    <row r="4768" spans="2:2" s="91" customFormat="1" x14ac:dyDescent="0.15">
      <c r="B4768" s="92"/>
    </row>
    <row r="4769" spans="2:2" s="91" customFormat="1" x14ac:dyDescent="0.15">
      <c r="B4769" s="92"/>
    </row>
    <row r="4770" spans="2:2" s="91" customFormat="1" x14ac:dyDescent="0.15">
      <c r="B4770" s="92"/>
    </row>
    <row r="4771" spans="2:2" s="91" customFormat="1" x14ac:dyDescent="0.15">
      <c r="B4771" s="92"/>
    </row>
    <row r="4772" spans="2:2" s="91" customFormat="1" x14ac:dyDescent="0.15">
      <c r="B4772" s="92"/>
    </row>
    <row r="4773" spans="2:2" s="91" customFormat="1" x14ac:dyDescent="0.15">
      <c r="B4773" s="92"/>
    </row>
    <row r="4774" spans="2:2" s="91" customFormat="1" x14ac:dyDescent="0.15">
      <c r="B4774" s="92"/>
    </row>
    <row r="4775" spans="2:2" s="91" customFormat="1" x14ac:dyDescent="0.15">
      <c r="B4775" s="92"/>
    </row>
    <row r="4776" spans="2:2" s="91" customFormat="1" x14ac:dyDescent="0.15">
      <c r="B4776" s="92"/>
    </row>
    <row r="4777" spans="2:2" s="91" customFormat="1" x14ac:dyDescent="0.15">
      <c r="B4777" s="92"/>
    </row>
    <row r="4778" spans="2:2" s="91" customFormat="1" x14ac:dyDescent="0.15">
      <c r="B4778" s="92"/>
    </row>
    <row r="4779" spans="2:2" s="91" customFormat="1" x14ac:dyDescent="0.15">
      <c r="B4779" s="92"/>
    </row>
    <row r="4780" spans="2:2" s="91" customFormat="1" x14ac:dyDescent="0.15">
      <c r="B4780" s="92"/>
    </row>
    <row r="4781" spans="2:2" s="91" customFormat="1" x14ac:dyDescent="0.15">
      <c r="B4781" s="92"/>
    </row>
    <row r="4782" spans="2:2" s="91" customFormat="1" x14ac:dyDescent="0.15">
      <c r="B4782" s="92"/>
    </row>
    <row r="4783" spans="2:2" s="91" customFormat="1" x14ac:dyDescent="0.15">
      <c r="B4783" s="92"/>
    </row>
    <row r="4784" spans="2:2" s="91" customFormat="1" x14ac:dyDescent="0.15">
      <c r="B4784" s="92"/>
    </row>
    <row r="4785" spans="2:2" s="91" customFormat="1" x14ac:dyDescent="0.15">
      <c r="B4785" s="92"/>
    </row>
    <row r="4786" spans="2:2" s="91" customFormat="1" x14ac:dyDescent="0.15">
      <c r="B4786" s="92"/>
    </row>
    <row r="4787" spans="2:2" s="91" customFormat="1" x14ac:dyDescent="0.15">
      <c r="B4787" s="92"/>
    </row>
    <row r="4788" spans="2:2" s="91" customFormat="1" x14ac:dyDescent="0.15">
      <c r="B4788" s="92"/>
    </row>
    <row r="4789" spans="2:2" s="91" customFormat="1" x14ac:dyDescent="0.15">
      <c r="B4789" s="92"/>
    </row>
    <row r="4790" spans="2:2" s="91" customFormat="1" x14ac:dyDescent="0.15">
      <c r="B4790" s="92"/>
    </row>
    <row r="4791" spans="2:2" s="91" customFormat="1" x14ac:dyDescent="0.15">
      <c r="B4791" s="92"/>
    </row>
    <row r="4792" spans="2:2" s="91" customFormat="1" x14ac:dyDescent="0.15">
      <c r="B4792" s="92"/>
    </row>
    <row r="4793" spans="2:2" s="91" customFormat="1" x14ac:dyDescent="0.15">
      <c r="B4793" s="92"/>
    </row>
    <row r="4794" spans="2:2" s="91" customFormat="1" x14ac:dyDescent="0.15">
      <c r="B4794" s="92"/>
    </row>
    <row r="4795" spans="2:2" s="91" customFormat="1" x14ac:dyDescent="0.15">
      <c r="B4795" s="92"/>
    </row>
    <row r="4796" spans="2:2" s="91" customFormat="1" x14ac:dyDescent="0.15">
      <c r="B4796" s="92"/>
    </row>
    <row r="4797" spans="2:2" s="91" customFormat="1" x14ac:dyDescent="0.15">
      <c r="B4797" s="92"/>
    </row>
    <row r="4798" spans="2:2" s="91" customFormat="1" x14ac:dyDescent="0.15">
      <c r="B4798" s="92"/>
    </row>
    <row r="4799" spans="2:2" s="91" customFormat="1" x14ac:dyDescent="0.15">
      <c r="B4799" s="92"/>
    </row>
    <row r="4800" spans="2:2" s="91" customFormat="1" x14ac:dyDescent="0.15">
      <c r="B4800" s="92"/>
    </row>
    <row r="4801" spans="2:2" s="91" customFormat="1" x14ac:dyDescent="0.15">
      <c r="B4801" s="92"/>
    </row>
    <row r="4802" spans="2:2" s="91" customFormat="1" x14ac:dyDescent="0.15">
      <c r="B4802" s="92"/>
    </row>
    <row r="4803" spans="2:2" s="91" customFormat="1" x14ac:dyDescent="0.15">
      <c r="B4803" s="92"/>
    </row>
    <row r="4804" spans="2:2" s="91" customFormat="1" x14ac:dyDescent="0.15">
      <c r="B4804" s="92"/>
    </row>
    <row r="4805" spans="2:2" s="91" customFormat="1" x14ac:dyDescent="0.15">
      <c r="B4805" s="92"/>
    </row>
    <row r="4806" spans="2:2" s="91" customFormat="1" x14ac:dyDescent="0.15">
      <c r="B4806" s="92"/>
    </row>
    <row r="4807" spans="2:2" s="91" customFormat="1" x14ac:dyDescent="0.15">
      <c r="B4807" s="92"/>
    </row>
    <row r="4808" spans="2:2" s="91" customFormat="1" x14ac:dyDescent="0.15">
      <c r="B4808" s="92"/>
    </row>
    <row r="4809" spans="2:2" s="91" customFormat="1" x14ac:dyDescent="0.15">
      <c r="B4809" s="92"/>
    </row>
    <row r="4810" spans="2:2" s="91" customFormat="1" x14ac:dyDescent="0.15">
      <c r="B4810" s="92"/>
    </row>
    <row r="4811" spans="2:2" s="91" customFormat="1" x14ac:dyDescent="0.15">
      <c r="B4811" s="92"/>
    </row>
    <row r="4812" spans="2:2" s="91" customFormat="1" x14ac:dyDescent="0.15">
      <c r="B4812" s="92"/>
    </row>
    <row r="4813" spans="2:2" s="91" customFormat="1" x14ac:dyDescent="0.15">
      <c r="B4813" s="92"/>
    </row>
    <row r="4814" spans="2:2" s="91" customFormat="1" x14ac:dyDescent="0.15">
      <c r="B4814" s="92"/>
    </row>
    <row r="4815" spans="2:2" s="91" customFormat="1" x14ac:dyDescent="0.15">
      <c r="B4815" s="92"/>
    </row>
    <row r="4816" spans="2:2" s="91" customFormat="1" x14ac:dyDescent="0.15">
      <c r="B4816" s="92"/>
    </row>
    <row r="4817" spans="2:2" s="91" customFormat="1" x14ac:dyDescent="0.15">
      <c r="B4817" s="92"/>
    </row>
    <row r="4818" spans="2:2" s="91" customFormat="1" x14ac:dyDescent="0.15">
      <c r="B4818" s="92"/>
    </row>
    <row r="4819" spans="2:2" s="91" customFormat="1" x14ac:dyDescent="0.15">
      <c r="B4819" s="92"/>
    </row>
    <row r="4820" spans="2:2" s="91" customFormat="1" x14ac:dyDescent="0.15">
      <c r="B4820" s="92"/>
    </row>
    <row r="4821" spans="2:2" s="91" customFormat="1" x14ac:dyDescent="0.15">
      <c r="B4821" s="92"/>
    </row>
    <row r="4822" spans="2:2" s="91" customFormat="1" x14ac:dyDescent="0.15">
      <c r="B4822" s="92"/>
    </row>
    <row r="4823" spans="2:2" s="91" customFormat="1" x14ac:dyDescent="0.15">
      <c r="B4823" s="92"/>
    </row>
    <row r="4824" spans="2:2" s="91" customFormat="1" x14ac:dyDescent="0.15">
      <c r="B4824" s="92"/>
    </row>
    <row r="4825" spans="2:2" s="91" customFormat="1" x14ac:dyDescent="0.15">
      <c r="B4825" s="92"/>
    </row>
    <row r="4826" spans="2:2" s="91" customFormat="1" x14ac:dyDescent="0.15">
      <c r="B4826" s="92"/>
    </row>
    <row r="4827" spans="2:2" s="91" customFormat="1" x14ac:dyDescent="0.15">
      <c r="B4827" s="92"/>
    </row>
    <row r="4828" spans="2:2" s="91" customFormat="1" x14ac:dyDescent="0.15">
      <c r="B4828" s="92"/>
    </row>
    <row r="4829" spans="2:2" s="91" customFormat="1" x14ac:dyDescent="0.15">
      <c r="B4829" s="92"/>
    </row>
    <row r="4830" spans="2:2" s="91" customFormat="1" x14ac:dyDescent="0.15">
      <c r="B4830" s="92"/>
    </row>
    <row r="4831" spans="2:2" s="91" customFormat="1" x14ac:dyDescent="0.15">
      <c r="B4831" s="92"/>
    </row>
    <row r="4832" spans="2:2" s="91" customFormat="1" x14ac:dyDescent="0.15">
      <c r="B4832" s="92"/>
    </row>
    <row r="4833" spans="2:2" s="91" customFormat="1" x14ac:dyDescent="0.15">
      <c r="B4833" s="92"/>
    </row>
    <row r="4834" spans="2:2" s="91" customFormat="1" x14ac:dyDescent="0.15">
      <c r="B4834" s="92"/>
    </row>
    <row r="4835" spans="2:2" s="91" customFormat="1" x14ac:dyDescent="0.15">
      <c r="B4835" s="92"/>
    </row>
    <row r="4836" spans="2:2" s="91" customFormat="1" x14ac:dyDescent="0.15">
      <c r="B4836" s="92"/>
    </row>
    <row r="4837" spans="2:2" s="91" customFormat="1" x14ac:dyDescent="0.15">
      <c r="B4837" s="92"/>
    </row>
    <row r="4838" spans="2:2" s="91" customFormat="1" x14ac:dyDescent="0.15">
      <c r="B4838" s="92"/>
    </row>
    <row r="4839" spans="2:2" s="91" customFormat="1" x14ac:dyDescent="0.15">
      <c r="B4839" s="92"/>
    </row>
    <row r="4840" spans="2:2" s="91" customFormat="1" x14ac:dyDescent="0.15">
      <c r="B4840" s="92"/>
    </row>
    <row r="4841" spans="2:2" s="91" customFormat="1" x14ac:dyDescent="0.15">
      <c r="B4841" s="92"/>
    </row>
    <row r="4842" spans="2:2" s="91" customFormat="1" x14ac:dyDescent="0.15">
      <c r="B4842" s="92"/>
    </row>
    <row r="4843" spans="2:2" s="91" customFormat="1" x14ac:dyDescent="0.15">
      <c r="B4843" s="92"/>
    </row>
    <row r="4844" spans="2:2" s="91" customFormat="1" x14ac:dyDescent="0.15">
      <c r="B4844" s="92"/>
    </row>
    <row r="4845" spans="2:2" s="91" customFormat="1" x14ac:dyDescent="0.15">
      <c r="B4845" s="92"/>
    </row>
    <row r="4846" spans="2:2" s="91" customFormat="1" x14ac:dyDescent="0.15">
      <c r="B4846" s="92"/>
    </row>
    <row r="4847" spans="2:2" s="91" customFormat="1" x14ac:dyDescent="0.15">
      <c r="B4847" s="92"/>
    </row>
    <row r="4848" spans="2:2" s="91" customFormat="1" x14ac:dyDescent="0.15">
      <c r="B4848" s="92"/>
    </row>
    <row r="4849" spans="2:2" s="91" customFormat="1" x14ac:dyDescent="0.15">
      <c r="B4849" s="92"/>
    </row>
    <row r="4850" spans="2:2" s="91" customFormat="1" x14ac:dyDescent="0.15">
      <c r="B4850" s="92"/>
    </row>
    <row r="4851" spans="2:2" s="91" customFormat="1" x14ac:dyDescent="0.15">
      <c r="B4851" s="92"/>
    </row>
    <row r="4852" spans="2:2" s="91" customFormat="1" x14ac:dyDescent="0.15">
      <c r="B4852" s="92"/>
    </row>
    <row r="4853" spans="2:2" s="91" customFormat="1" x14ac:dyDescent="0.15">
      <c r="B4853" s="92"/>
    </row>
    <row r="4854" spans="2:2" s="91" customFormat="1" x14ac:dyDescent="0.15">
      <c r="B4854" s="92"/>
    </row>
    <row r="4855" spans="2:2" s="91" customFormat="1" x14ac:dyDescent="0.15">
      <c r="B4855" s="92"/>
    </row>
    <row r="4856" spans="2:2" s="91" customFormat="1" x14ac:dyDescent="0.15">
      <c r="B4856" s="92"/>
    </row>
    <row r="4857" spans="2:2" s="91" customFormat="1" x14ac:dyDescent="0.15">
      <c r="B4857" s="92"/>
    </row>
    <row r="4858" spans="2:2" s="91" customFormat="1" x14ac:dyDescent="0.15">
      <c r="B4858" s="92"/>
    </row>
    <row r="4859" spans="2:2" s="91" customFormat="1" x14ac:dyDescent="0.15">
      <c r="B4859" s="92"/>
    </row>
    <row r="4860" spans="2:2" s="91" customFormat="1" x14ac:dyDescent="0.15">
      <c r="B4860" s="92"/>
    </row>
    <row r="4861" spans="2:2" s="91" customFormat="1" x14ac:dyDescent="0.15">
      <c r="B4861" s="92"/>
    </row>
    <row r="4862" spans="2:2" s="91" customFormat="1" x14ac:dyDescent="0.15">
      <c r="B4862" s="92"/>
    </row>
    <row r="4863" spans="2:2" s="91" customFormat="1" x14ac:dyDescent="0.15">
      <c r="B4863" s="92"/>
    </row>
    <row r="4864" spans="2:2" s="91" customFormat="1" x14ac:dyDescent="0.15">
      <c r="B4864" s="92"/>
    </row>
    <row r="4865" spans="2:2" s="91" customFormat="1" x14ac:dyDescent="0.15">
      <c r="B4865" s="92"/>
    </row>
    <row r="4866" spans="2:2" s="91" customFormat="1" x14ac:dyDescent="0.15">
      <c r="B4866" s="92"/>
    </row>
    <row r="4867" spans="2:2" s="91" customFormat="1" x14ac:dyDescent="0.15">
      <c r="B4867" s="92"/>
    </row>
    <row r="4868" spans="2:2" s="91" customFormat="1" x14ac:dyDescent="0.15">
      <c r="B4868" s="92"/>
    </row>
    <row r="4869" spans="2:2" s="91" customFormat="1" x14ac:dyDescent="0.15">
      <c r="B4869" s="92"/>
    </row>
    <row r="4870" spans="2:2" s="91" customFormat="1" x14ac:dyDescent="0.15">
      <c r="B4870" s="92"/>
    </row>
    <row r="4871" spans="2:2" s="91" customFormat="1" x14ac:dyDescent="0.15">
      <c r="B4871" s="92"/>
    </row>
    <row r="4872" spans="2:2" s="91" customFormat="1" x14ac:dyDescent="0.15">
      <c r="B4872" s="92"/>
    </row>
    <row r="4873" spans="2:2" s="91" customFormat="1" x14ac:dyDescent="0.15">
      <c r="B4873" s="92"/>
    </row>
    <row r="4874" spans="2:2" s="91" customFormat="1" x14ac:dyDescent="0.15">
      <c r="B4874" s="92"/>
    </row>
    <row r="4875" spans="2:2" s="91" customFormat="1" x14ac:dyDescent="0.15">
      <c r="B4875" s="92"/>
    </row>
    <row r="4876" spans="2:2" s="91" customFormat="1" x14ac:dyDescent="0.15">
      <c r="B4876" s="92"/>
    </row>
    <row r="4877" spans="2:2" s="91" customFormat="1" x14ac:dyDescent="0.15">
      <c r="B4877" s="92"/>
    </row>
    <row r="4878" spans="2:2" s="91" customFormat="1" x14ac:dyDescent="0.15">
      <c r="B4878" s="92"/>
    </row>
    <row r="4879" spans="2:2" s="91" customFormat="1" x14ac:dyDescent="0.15">
      <c r="B4879" s="92"/>
    </row>
    <row r="4880" spans="2:2" s="91" customFormat="1" x14ac:dyDescent="0.15">
      <c r="B4880" s="92"/>
    </row>
    <row r="4881" spans="2:2" s="91" customFormat="1" x14ac:dyDescent="0.15">
      <c r="B4881" s="92"/>
    </row>
    <row r="4882" spans="2:2" s="91" customFormat="1" x14ac:dyDescent="0.15">
      <c r="B4882" s="92"/>
    </row>
    <row r="4883" spans="2:2" s="91" customFormat="1" x14ac:dyDescent="0.15">
      <c r="B4883" s="92"/>
    </row>
    <row r="4884" spans="2:2" s="91" customFormat="1" x14ac:dyDescent="0.15">
      <c r="B4884" s="92"/>
    </row>
    <row r="4885" spans="2:2" s="91" customFormat="1" x14ac:dyDescent="0.15">
      <c r="B4885" s="92"/>
    </row>
    <row r="4886" spans="2:2" s="91" customFormat="1" x14ac:dyDescent="0.15">
      <c r="B4886" s="92"/>
    </row>
    <row r="4887" spans="2:2" s="91" customFormat="1" x14ac:dyDescent="0.15">
      <c r="B4887" s="92"/>
    </row>
    <row r="4888" spans="2:2" s="91" customFormat="1" x14ac:dyDescent="0.15">
      <c r="B4888" s="92"/>
    </row>
    <row r="4889" spans="2:2" s="91" customFormat="1" x14ac:dyDescent="0.15">
      <c r="B4889" s="92"/>
    </row>
    <row r="4890" spans="2:2" s="91" customFormat="1" x14ac:dyDescent="0.15">
      <c r="B4890" s="92"/>
    </row>
    <row r="4891" spans="2:2" s="91" customFormat="1" x14ac:dyDescent="0.15">
      <c r="B4891" s="92"/>
    </row>
    <row r="4892" spans="2:2" s="91" customFormat="1" x14ac:dyDescent="0.15">
      <c r="B4892" s="92"/>
    </row>
    <row r="4893" spans="2:2" s="91" customFormat="1" x14ac:dyDescent="0.15">
      <c r="B4893" s="92"/>
    </row>
    <row r="4894" spans="2:2" s="91" customFormat="1" x14ac:dyDescent="0.15">
      <c r="B4894" s="92"/>
    </row>
    <row r="4895" spans="2:2" s="91" customFormat="1" x14ac:dyDescent="0.15">
      <c r="B4895" s="92"/>
    </row>
    <row r="4896" spans="2:2" s="91" customFormat="1" x14ac:dyDescent="0.15">
      <c r="B4896" s="92"/>
    </row>
    <row r="4897" spans="2:2" s="91" customFormat="1" x14ac:dyDescent="0.15">
      <c r="B4897" s="92"/>
    </row>
    <row r="4898" spans="2:2" s="91" customFormat="1" x14ac:dyDescent="0.15">
      <c r="B4898" s="92"/>
    </row>
    <row r="4899" spans="2:2" s="91" customFormat="1" x14ac:dyDescent="0.15">
      <c r="B4899" s="92"/>
    </row>
    <row r="4900" spans="2:2" s="91" customFormat="1" x14ac:dyDescent="0.15">
      <c r="B4900" s="92"/>
    </row>
    <row r="4901" spans="2:2" s="91" customFormat="1" x14ac:dyDescent="0.15">
      <c r="B4901" s="92"/>
    </row>
    <row r="4902" spans="2:2" s="91" customFormat="1" x14ac:dyDescent="0.15">
      <c r="B4902" s="92"/>
    </row>
    <row r="4903" spans="2:2" s="91" customFormat="1" x14ac:dyDescent="0.15">
      <c r="B4903" s="92"/>
    </row>
    <row r="4904" spans="2:2" s="91" customFormat="1" x14ac:dyDescent="0.15">
      <c r="B4904" s="92"/>
    </row>
    <row r="4905" spans="2:2" s="91" customFormat="1" x14ac:dyDescent="0.15">
      <c r="B4905" s="92"/>
    </row>
    <row r="4906" spans="2:2" s="91" customFormat="1" x14ac:dyDescent="0.15">
      <c r="B4906" s="92"/>
    </row>
    <row r="4907" spans="2:2" s="91" customFormat="1" x14ac:dyDescent="0.15">
      <c r="B4907" s="92"/>
    </row>
    <row r="4908" spans="2:2" s="91" customFormat="1" x14ac:dyDescent="0.15">
      <c r="B4908" s="92"/>
    </row>
    <row r="4909" spans="2:2" s="91" customFormat="1" x14ac:dyDescent="0.15">
      <c r="B4909" s="92"/>
    </row>
    <row r="4910" spans="2:2" s="91" customFormat="1" x14ac:dyDescent="0.15">
      <c r="B4910" s="92"/>
    </row>
    <row r="4911" spans="2:2" s="91" customFormat="1" x14ac:dyDescent="0.15">
      <c r="B4911" s="92"/>
    </row>
    <row r="4912" spans="2:2" s="91" customFormat="1" x14ac:dyDescent="0.15">
      <c r="B4912" s="92"/>
    </row>
    <row r="4913" spans="2:2" s="91" customFormat="1" x14ac:dyDescent="0.15">
      <c r="B4913" s="92"/>
    </row>
    <row r="4914" spans="2:2" s="91" customFormat="1" x14ac:dyDescent="0.15">
      <c r="B4914" s="92"/>
    </row>
    <row r="4915" spans="2:2" s="91" customFormat="1" x14ac:dyDescent="0.15">
      <c r="B4915" s="92"/>
    </row>
    <row r="4916" spans="2:2" s="91" customFormat="1" x14ac:dyDescent="0.15">
      <c r="B4916" s="92"/>
    </row>
    <row r="4917" spans="2:2" s="91" customFormat="1" x14ac:dyDescent="0.15">
      <c r="B4917" s="92"/>
    </row>
    <row r="4918" spans="2:2" s="91" customFormat="1" x14ac:dyDescent="0.15">
      <c r="B4918" s="92"/>
    </row>
    <row r="4919" spans="2:2" s="91" customFormat="1" x14ac:dyDescent="0.15">
      <c r="B4919" s="92"/>
    </row>
    <row r="4920" spans="2:2" s="91" customFormat="1" x14ac:dyDescent="0.15">
      <c r="B4920" s="92"/>
    </row>
    <row r="4921" spans="2:2" s="91" customFormat="1" x14ac:dyDescent="0.15">
      <c r="B4921" s="92"/>
    </row>
    <row r="4922" spans="2:2" s="91" customFormat="1" x14ac:dyDescent="0.15">
      <c r="B4922" s="92"/>
    </row>
    <row r="4923" spans="2:2" s="91" customFormat="1" x14ac:dyDescent="0.15">
      <c r="B4923" s="92"/>
    </row>
    <row r="4924" spans="2:2" s="91" customFormat="1" x14ac:dyDescent="0.15">
      <c r="B4924" s="92"/>
    </row>
    <row r="4925" spans="2:2" s="91" customFormat="1" x14ac:dyDescent="0.15">
      <c r="B4925" s="92"/>
    </row>
    <row r="4926" spans="2:2" s="91" customFormat="1" x14ac:dyDescent="0.15">
      <c r="B4926" s="92"/>
    </row>
    <row r="4927" spans="2:2" s="91" customFormat="1" x14ac:dyDescent="0.15">
      <c r="B4927" s="92"/>
    </row>
    <row r="4928" spans="2:2" s="91" customFormat="1" x14ac:dyDescent="0.15">
      <c r="B4928" s="92"/>
    </row>
    <row r="4929" spans="2:2" s="91" customFormat="1" x14ac:dyDescent="0.15">
      <c r="B4929" s="92"/>
    </row>
    <row r="4930" spans="2:2" s="91" customFormat="1" x14ac:dyDescent="0.15">
      <c r="B4930" s="92"/>
    </row>
    <row r="4931" spans="2:2" s="91" customFormat="1" x14ac:dyDescent="0.15">
      <c r="B4931" s="92"/>
    </row>
    <row r="4932" spans="2:2" s="91" customFormat="1" x14ac:dyDescent="0.15">
      <c r="B4932" s="92"/>
    </row>
    <row r="4933" spans="2:2" s="91" customFormat="1" x14ac:dyDescent="0.15">
      <c r="B4933" s="92"/>
    </row>
    <row r="4934" spans="2:2" s="91" customFormat="1" x14ac:dyDescent="0.15">
      <c r="B4934" s="92"/>
    </row>
    <row r="4935" spans="2:2" s="91" customFormat="1" x14ac:dyDescent="0.15">
      <c r="B4935" s="92"/>
    </row>
    <row r="4936" spans="2:2" s="91" customFormat="1" x14ac:dyDescent="0.15">
      <c r="B4936" s="92"/>
    </row>
    <row r="4937" spans="2:2" s="91" customFormat="1" x14ac:dyDescent="0.15">
      <c r="B4937" s="92"/>
    </row>
    <row r="4938" spans="2:2" s="91" customFormat="1" x14ac:dyDescent="0.15">
      <c r="B4938" s="92"/>
    </row>
    <row r="4939" spans="2:2" s="91" customFormat="1" x14ac:dyDescent="0.15">
      <c r="B4939" s="92"/>
    </row>
    <row r="4940" spans="2:2" s="91" customFormat="1" x14ac:dyDescent="0.15">
      <c r="B4940" s="92"/>
    </row>
    <row r="4941" spans="2:2" s="91" customFormat="1" x14ac:dyDescent="0.15">
      <c r="B4941" s="92"/>
    </row>
    <row r="4942" spans="2:2" s="91" customFormat="1" x14ac:dyDescent="0.15">
      <c r="B4942" s="92"/>
    </row>
    <row r="4943" spans="2:2" s="91" customFormat="1" x14ac:dyDescent="0.15">
      <c r="B4943" s="92"/>
    </row>
    <row r="4944" spans="2:2" s="91" customFormat="1" x14ac:dyDescent="0.15">
      <c r="B4944" s="92"/>
    </row>
    <row r="4945" spans="2:2" s="91" customFormat="1" x14ac:dyDescent="0.15">
      <c r="B4945" s="92"/>
    </row>
    <row r="4946" spans="2:2" s="91" customFormat="1" x14ac:dyDescent="0.15">
      <c r="B4946" s="92"/>
    </row>
    <row r="4947" spans="2:2" s="91" customFormat="1" x14ac:dyDescent="0.15">
      <c r="B4947" s="92"/>
    </row>
    <row r="4948" spans="2:2" s="91" customFormat="1" x14ac:dyDescent="0.15">
      <c r="B4948" s="92"/>
    </row>
    <row r="4949" spans="2:2" s="91" customFormat="1" x14ac:dyDescent="0.15">
      <c r="B4949" s="92"/>
    </row>
    <row r="4950" spans="2:2" s="91" customFormat="1" x14ac:dyDescent="0.15">
      <c r="B4950" s="92"/>
    </row>
    <row r="4951" spans="2:2" s="91" customFormat="1" x14ac:dyDescent="0.15">
      <c r="B4951" s="92"/>
    </row>
    <row r="4952" spans="2:2" s="91" customFormat="1" x14ac:dyDescent="0.15">
      <c r="B4952" s="92"/>
    </row>
    <row r="4953" spans="2:2" s="91" customFormat="1" x14ac:dyDescent="0.15">
      <c r="B4953" s="92"/>
    </row>
    <row r="4954" spans="2:2" s="91" customFormat="1" x14ac:dyDescent="0.15">
      <c r="B4954" s="92"/>
    </row>
    <row r="4955" spans="2:2" s="91" customFormat="1" x14ac:dyDescent="0.15">
      <c r="B4955" s="92"/>
    </row>
    <row r="4956" spans="2:2" s="91" customFormat="1" x14ac:dyDescent="0.15">
      <c r="B4956" s="92"/>
    </row>
    <row r="4957" spans="2:2" s="91" customFormat="1" x14ac:dyDescent="0.15">
      <c r="B4957" s="92"/>
    </row>
    <row r="4958" spans="2:2" s="91" customFormat="1" x14ac:dyDescent="0.15">
      <c r="B4958" s="92"/>
    </row>
    <row r="4959" spans="2:2" s="91" customFormat="1" x14ac:dyDescent="0.15">
      <c r="B4959" s="92"/>
    </row>
    <row r="4960" spans="2:2" s="91" customFormat="1" x14ac:dyDescent="0.15">
      <c r="B4960" s="92"/>
    </row>
    <row r="4961" spans="2:2" s="91" customFormat="1" x14ac:dyDescent="0.15">
      <c r="B4961" s="92"/>
    </row>
    <row r="4962" spans="2:2" s="91" customFormat="1" x14ac:dyDescent="0.15">
      <c r="B4962" s="92"/>
    </row>
    <row r="4963" spans="2:2" s="91" customFormat="1" x14ac:dyDescent="0.15">
      <c r="B4963" s="92"/>
    </row>
    <row r="4964" spans="2:2" s="91" customFormat="1" x14ac:dyDescent="0.15">
      <c r="B4964" s="92"/>
    </row>
    <row r="4965" spans="2:2" s="91" customFormat="1" x14ac:dyDescent="0.15">
      <c r="B4965" s="92"/>
    </row>
    <row r="4966" spans="2:2" s="91" customFormat="1" x14ac:dyDescent="0.15">
      <c r="B4966" s="92"/>
    </row>
    <row r="4967" spans="2:2" s="91" customFormat="1" x14ac:dyDescent="0.15">
      <c r="B4967" s="92"/>
    </row>
    <row r="4968" spans="2:2" s="91" customFormat="1" x14ac:dyDescent="0.15">
      <c r="B4968" s="92"/>
    </row>
    <row r="4969" spans="2:2" s="91" customFormat="1" x14ac:dyDescent="0.15">
      <c r="B4969" s="92"/>
    </row>
    <row r="4970" spans="2:2" s="91" customFormat="1" x14ac:dyDescent="0.15">
      <c r="B4970" s="92"/>
    </row>
    <row r="4971" spans="2:2" s="91" customFormat="1" x14ac:dyDescent="0.15">
      <c r="B4971" s="92"/>
    </row>
    <row r="4972" spans="2:2" s="91" customFormat="1" x14ac:dyDescent="0.15">
      <c r="B4972" s="92"/>
    </row>
    <row r="4973" spans="2:2" s="91" customFormat="1" x14ac:dyDescent="0.15">
      <c r="B4973" s="92"/>
    </row>
    <row r="4974" spans="2:2" s="91" customFormat="1" x14ac:dyDescent="0.15">
      <c r="B4974" s="92"/>
    </row>
    <row r="4975" spans="2:2" s="91" customFormat="1" x14ac:dyDescent="0.15">
      <c r="B4975" s="92"/>
    </row>
    <row r="4976" spans="2:2" s="91" customFormat="1" x14ac:dyDescent="0.15">
      <c r="B4976" s="92"/>
    </row>
    <row r="4977" spans="2:2" s="91" customFormat="1" x14ac:dyDescent="0.15">
      <c r="B4977" s="92"/>
    </row>
    <row r="4978" spans="2:2" s="91" customFormat="1" x14ac:dyDescent="0.15">
      <c r="B4978" s="92"/>
    </row>
    <row r="4979" spans="2:2" s="91" customFormat="1" x14ac:dyDescent="0.15">
      <c r="B4979" s="92"/>
    </row>
    <row r="4980" spans="2:2" s="91" customFormat="1" x14ac:dyDescent="0.15">
      <c r="B4980" s="92"/>
    </row>
    <row r="4981" spans="2:2" s="91" customFormat="1" x14ac:dyDescent="0.15">
      <c r="B4981" s="92"/>
    </row>
    <row r="4982" spans="2:2" s="91" customFormat="1" x14ac:dyDescent="0.15">
      <c r="B4982" s="92"/>
    </row>
    <row r="4983" spans="2:2" s="91" customFormat="1" x14ac:dyDescent="0.15">
      <c r="B4983" s="92"/>
    </row>
    <row r="4984" spans="2:2" s="91" customFormat="1" x14ac:dyDescent="0.15">
      <c r="B4984" s="92"/>
    </row>
    <row r="4985" spans="2:2" s="91" customFormat="1" x14ac:dyDescent="0.15">
      <c r="B4985" s="92"/>
    </row>
    <row r="4986" spans="2:2" s="91" customFormat="1" x14ac:dyDescent="0.15">
      <c r="B4986" s="92"/>
    </row>
    <row r="4987" spans="2:2" s="91" customFormat="1" x14ac:dyDescent="0.15">
      <c r="B4987" s="92"/>
    </row>
    <row r="4988" spans="2:2" s="91" customFormat="1" x14ac:dyDescent="0.15">
      <c r="B4988" s="92"/>
    </row>
    <row r="4989" spans="2:2" s="91" customFormat="1" x14ac:dyDescent="0.15">
      <c r="B4989" s="92"/>
    </row>
    <row r="4990" spans="2:2" s="91" customFormat="1" x14ac:dyDescent="0.15">
      <c r="B4990" s="92"/>
    </row>
    <row r="4991" spans="2:2" s="91" customFormat="1" x14ac:dyDescent="0.15">
      <c r="B4991" s="92"/>
    </row>
    <row r="4992" spans="2:2" s="91" customFormat="1" x14ac:dyDescent="0.15">
      <c r="B4992" s="92"/>
    </row>
    <row r="4993" spans="2:2" s="91" customFormat="1" x14ac:dyDescent="0.15">
      <c r="B4993" s="92"/>
    </row>
    <row r="4994" spans="2:2" s="91" customFormat="1" x14ac:dyDescent="0.15">
      <c r="B4994" s="92"/>
    </row>
    <row r="4995" spans="2:2" s="91" customFormat="1" x14ac:dyDescent="0.15">
      <c r="B4995" s="92"/>
    </row>
    <row r="4996" spans="2:2" s="91" customFormat="1" x14ac:dyDescent="0.15">
      <c r="B4996" s="92"/>
    </row>
    <row r="4997" spans="2:2" s="91" customFormat="1" x14ac:dyDescent="0.15">
      <c r="B4997" s="92"/>
    </row>
    <row r="4998" spans="2:2" s="91" customFormat="1" x14ac:dyDescent="0.15">
      <c r="B4998" s="92"/>
    </row>
    <row r="4999" spans="2:2" s="91" customFormat="1" x14ac:dyDescent="0.15">
      <c r="B4999" s="92"/>
    </row>
    <row r="5000" spans="2:2" s="91" customFormat="1" x14ac:dyDescent="0.15">
      <c r="B5000" s="92"/>
    </row>
    <row r="5001" spans="2:2" s="91" customFormat="1" x14ac:dyDescent="0.15">
      <c r="B5001" s="92"/>
    </row>
    <row r="5002" spans="2:2" s="91" customFormat="1" x14ac:dyDescent="0.15">
      <c r="B5002" s="92"/>
    </row>
    <row r="5003" spans="2:2" s="91" customFormat="1" x14ac:dyDescent="0.15">
      <c r="B5003" s="92"/>
    </row>
    <row r="5004" spans="2:2" s="91" customFormat="1" x14ac:dyDescent="0.15">
      <c r="B5004" s="92"/>
    </row>
    <row r="5005" spans="2:2" s="91" customFormat="1" x14ac:dyDescent="0.15">
      <c r="B5005" s="92"/>
    </row>
    <row r="5006" spans="2:2" s="91" customFormat="1" x14ac:dyDescent="0.15">
      <c r="B5006" s="92"/>
    </row>
    <row r="5007" spans="2:2" s="91" customFormat="1" x14ac:dyDescent="0.15">
      <c r="B5007" s="92"/>
    </row>
    <row r="5008" spans="2:2" s="91" customFormat="1" x14ac:dyDescent="0.15">
      <c r="B5008" s="92"/>
    </row>
    <row r="5009" spans="2:2" s="91" customFormat="1" x14ac:dyDescent="0.15">
      <c r="B5009" s="92"/>
    </row>
    <row r="5010" spans="2:2" s="91" customFormat="1" x14ac:dyDescent="0.15">
      <c r="B5010" s="92"/>
    </row>
    <row r="5011" spans="2:2" s="91" customFormat="1" x14ac:dyDescent="0.15">
      <c r="B5011" s="92"/>
    </row>
    <row r="5012" spans="2:2" s="91" customFormat="1" x14ac:dyDescent="0.15">
      <c r="B5012" s="92"/>
    </row>
    <row r="5013" spans="2:2" s="91" customFormat="1" x14ac:dyDescent="0.15">
      <c r="B5013" s="92"/>
    </row>
    <row r="5014" spans="2:2" s="91" customFormat="1" x14ac:dyDescent="0.15">
      <c r="B5014" s="92"/>
    </row>
    <row r="5015" spans="2:2" s="91" customFormat="1" x14ac:dyDescent="0.15">
      <c r="B5015" s="92"/>
    </row>
    <row r="5016" spans="2:2" s="91" customFormat="1" x14ac:dyDescent="0.15">
      <c r="B5016" s="92"/>
    </row>
    <row r="5017" spans="2:2" s="91" customFormat="1" x14ac:dyDescent="0.15">
      <c r="B5017" s="92"/>
    </row>
    <row r="5018" spans="2:2" s="91" customFormat="1" x14ac:dyDescent="0.15">
      <c r="B5018" s="92"/>
    </row>
    <row r="5019" spans="2:2" s="91" customFormat="1" x14ac:dyDescent="0.15">
      <c r="B5019" s="92"/>
    </row>
    <row r="5020" spans="2:2" s="91" customFormat="1" x14ac:dyDescent="0.15">
      <c r="B5020" s="92"/>
    </row>
    <row r="5021" spans="2:2" s="91" customFormat="1" x14ac:dyDescent="0.15">
      <c r="B5021" s="92"/>
    </row>
    <row r="5022" spans="2:2" s="91" customFormat="1" x14ac:dyDescent="0.15">
      <c r="B5022" s="92"/>
    </row>
    <row r="5023" spans="2:2" s="91" customFormat="1" x14ac:dyDescent="0.15">
      <c r="B5023" s="92"/>
    </row>
    <row r="5024" spans="2:2" s="91" customFormat="1" x14ac:dyDescent="0.15">
      <c r="B5024" s="92"/>
    </row>
    <row r="5025" spans="2:2" s="91" customFormat="1" x14ac:dyDescent="0.15">
      <c r="B5025" s="92"/>
    </row>
    <row r="5026" spans="2:2" s="91" customFormat="1" x14ac:dyDescent="0.15">
      <c r="B5026" s="92"/>
    </row>
    <row r="5027" spans="2:2" s="91" customFormat="1" x14ac:dyDescent="0.15">
      <c r="B5027" s="92"/>
    </row>
    <row r="5028" spans="2:2" s="91" customFormat="1" x14ac:dyDescent="0.15">
      <c r="B5028" s="92"/>
    </row>
    <row r="5029" spans="2:2" s="91" customFormat="1" x14ac:dyDescent="0.15">
      <c r="B5029" s="92"/>
    </row>
    <row r="5030" spans="2:2" s="91" customFormat="1" x14ac:dyDescent="0.15">
      <c r="B5030" s="92"/>
    </row>
    <row r="5031" spans="2:2" s="91" customFormat="1" x14ac:dyDescent="0.15">
      <c r="B5031" s="92"/>
    </row>
    <row r="5032" spans="2:2" s="91" customFormat="1" x14ac:dyDescent="0.15">
      <c r="B5032" s="92"/>
    </row>
    <row r="5033" spans="2:2" s="91" customFormat="1" x14ac:dyDescent="0.15">
      <c r="B5033" s="92"/>
    </row>
    <row r="5034" spans="2:2" s="91" customFormat="1" x14ac:dyDescent="0.15">
      <c r="B5034" s="92"/>
    </row>
    <row r="5035" spans="2:2" s="91" customFormat="1" x14ac:dyDescent="0.15">
      <c r="B5035" s="92"/>
    </row>
    <row r="5036" spans="2:2" s="91" customFormat="1" x14ac:dyDescent="0.15">
      <c r="B5036" s="92"/>
    </row>
    <row r="5037" spans="2:2" s="91" customFormat="1" x14ac:dyDescent="0.15">
      <c r="B5037" s="92"/>
    </row>
    <row r="5038" spans="2:2" s="91" customFormat="1" x14ac:dyDescent="0.15">
      <c r="B5038" s="92"/>
    </row>
    <row r="5039" spans="2:2" s="91" customFormat="1" x14ac:dyDescent="0.15">
      <c r="B5039" s="92"/>
    </row>
    <row r="5040" spans="2:2" s="91" customFormat="1" x14ac:dyDescent="0.15">
      <c r="B5040" s="92"/>
    </row>
    <row r="5041" spans="2:2" s="91" customFormat="1" x14ac:dyDescent="0.15">
      <c r="B5041" s="92"/>
    </row>
    <row r="5042" spans="2:2" s="91" customFormat="1" x14ac:dyDescent="0.15">
      <c r="B5042" s="92"/>
    </row>
    <row r="5043" spans="2:2" s="91" customFormat="1" x14ac:dyDescent="0.15">
      <c r="B5043" s="92"/>
    </row>
    <row r="5044" spans="2:2" s="91" customFormat="1" x14ac:dyDescent="0.15">
      <c r="B5044" s="92"/>
    </row>
    <row r="5045" spans="2:2" s="91" customFormat="1" x14ac:dyDescent="0.15">
      <c r="B5045" s="92"/>
    </row>
    <row r="5046" spans="2:2" s="91" customFormat="1" x14ac:dyDescent="0.15">
      <c r="B5046" s="92"/>
    </row>
    <row r="5047" spans="2:2" s="91" customFormat="1" x14ac:dyDescent="0.15">
      <c r="B5047" s="92"/>
    </row>
    <row r="5048" spans="2:2" s="91" customFormat="1" x14ac:dyDescent="0.15">
      <c r="B5048" s="92"/>
    </row>
    <row r="5049" spans="2:2" s="91" customFormat="1" x14ac:dyDescent="0.15">
      <c r="B5049" s="92"/>
    </row>
    <row r="5050" spans="2:2" s="91" customFormat="1" x14ac:dyDescent="0.15">
      <c r="B5050" s="92"/>
    </row>
    <row r="5051" spans="2:2" s="91" customFormat="1" x14ac:dyDescent="0.15">
      <c r="B5051" s="92"/>
    </row>
    <row r="5052" spans="2:2" s="91" customFormat="1" x14ac:dyDescent="0.15">
      <c r="B5052" s="92"/>
    </row>
    <row r="5053" spans="2:2" s="91" customFormat="1" x14ac:dyDescent="0.15">
      <c r="B5053" s="92"/>
    </row>
    <row r="5054" spans="2:2" s="91" customFormat="1" x14ac:dyDescent="0.15">
      <c r="B5054" s="92"/>
    </row>
    <row r="5055" spans="2:2" s="91" customFormat="1" x14ac:dyDescent="0.15">
      <c r="B5055" s="92"/>
    </row>
    <row r="5056" spans="2:2" s="91" customFormat="1" x14ac:dyDescent="0.15">
      <c r="B5056" s="92"/>
    </row>
    <row r="5057" spans="2:2" s="91" customFormat="1" x14ac:dyDescent="0.15">
      <c r="B5057" s="92"/>
    </row>
    <row r="5058" spans="2:2" s="91" customFormat="1" x14ac:dyDescent="0.15">
      <c r="B5058" s="92"/>
    </row>
    <row r="5059" spans="2:2" s="91" customFormat="1" x14ac:dyDescent="0.15">
      <c r="B5059" s="92"/>
    </row>
    <row r="5060" spans="2:2" s="91" customFormat="1" x14ac:dyDescent="0.15">
      <c r="B5060" s="92"/>
    </row>
    <row r="5061" spans="2:2" s="91" customFormat="1" x14ac:dyDescent="0.15">
      <c r="B5061" s="92"/>
    </row>
    <row r="5062" spans="2:2" s="91" customFormat="1" x14ac:dyDescent="0.15">
      <c r="B5062" s="92"/>
    </row>
    <row r="5063" spans="2:2" s="91" customFormat="1" x14ac:dyDescent="0.15">
      <c r="B5063" s="92"/>
    </row>
    <row r="5064" spans="2:2" s="91" customFormat="1" x14ac:dyDescent="0.15">
      <c r="B5064" s="92"/>
    </row>
    <row r="5065" spans="2:2" s="91" customFormat="1" x14ac:dyDescent="0.15">
      <c r="B5065" s="92"/>
    </row>
    <row r="5066" spans="2:2" s="91" customFormat="1" x14ac:dyDescent="0.15">
      <c r="B5066" s="92"/>
    </row>
    <row r="5067" spans="2:2" s="91" customFormat="1" x14ac:dyDescent="0.15">
      <c r="B5067" s="92"/>
    </row>
    <row r="5068" spans="2:2" s="91" customFormat="1" x14ac:dyDescent="0.15">
      <c r="B5068" s="92"/>
    </row>
    <row r="5069" spans="2:2" s="91" customFormat="1" x14ac:dyDescent="0.15">
      <c r="B5069" s="92"/>
    </row>
    <row r="5070" spans="2:2" s="91" customFormat="1" x14ac:dyDescent="0.15">
      <c r="B5070" s="92"/>
    </row>
    <row r="5071" spans="2:2" s="91" customFormat="1" x14ac:dyDescent="0.15">
      <c r="B5071" s="92"/>
    </row>
    <row r="5072" spans="2:2" s="91" customFormat="1" x14ac:dyDescent="0.15">
      <c r="B5072" s="92"/>
    </row>
    <row r="5073" spans="2:2" s="91" customFormat="1" x14ac:dyDescent="0.15">
      <c r="B5073" s="92"/>
    </row>
    <row r="5074" spans="2:2" s="91" customFormat="1" x14ac:dyDescent="0.15">
      <c r="B5074" s="92"/>
    </row>
    <row r="5075" spans="2:2" s="91" customFormat="1" x14ac:dyDescent="0.15">
      <c r="B5075" s="92"/>
    </row>
    <row r="5076" spans="2:2" s="91" customFormat="1" x14ac:dyDescent="0.15">
      <c r="B5076" s="92"/>
    </row>
    <row r="5077" spans="2:2" s="91" customFormat="1" x14ac:dyDescent="0.15">
      <c r="B5077" s="92"/>
    </row>
    <row r="5078" spans="2:2" s="91" customFormat="1" x14ac:dyDescent="0.15">
      <c r="B5078" s="92"/>
    </row>
    <row r="5079" spans="2:2" s="91" customFormat="1" x14ac:dyDescent="0.15">
      <c r="B5079" s="92"/>
    </row>
    <row r="5080" spans="2:2" s="91" customFormat="1" x14ac:dyDescent="0.15">
      <c r="B5080" s="92"/>
    </row>
    <row r="5081" spans="2:2" s="91" customFormat="1" x14ac:dyDescent="0.15">
      <c r="B5081" s="92"/>
    </row>
    <row r="5082" spans="2:2" s="91" customFormat="1" x14ac:dyDescent="0.15">
      <c r="B5082" s="92"/>
    </row>
    <row r="5083" spans="2:2" s="91" customFormat="1" x14ac:dyDescent="0.15">
      <c r="B5083" s="92"/>
    </row>
    <row r="5084" spans="2:2" s="91" customFormat="1" x14ac:dyDescent="0.15">
      <c r="B5084" s="92"/>
    </row>
    <row r="5085" spans="2:2" s="91" customFormat="1" x14ac:dyDescent="0.15">
      <c r="B5085" s="92"/>
    </row>
    <row r="5086" spans="2:2" s="91" customFormat="1" x14ac:dyDescent="0.15">
      <c r="B5086" s="92"/>
    </row>
    <row r="5087" spans="2:2" s="91" customFormat="1" x14ac:dyDescent="0.15">
      <c r="B5087" s="92"/>
    </row>
    <row r="5088" spans="2:2" s="91" customFormat="1" x14ac:dyDescent="0.15">
      <c r="B5088" s="92"/>
    </row>
    <row r="5089" spans="2:2" s="91" customFormat="1" x14ac:dyDescent="0.15">
      <c r="B5089" s="92"/>
    </row>
    <row r="5090" spans="2:2" s="91" customFormat="1" x14ac:dyDescent="0.15">
      <c r="B5090" s="92"/>
    </row>
    <row r="5091" spans="2:2" s="91" customFormat="1" x14ac:dyDescent="0.15">
      <c r="B5091" s="92"/>
    </row>
    <row r="5092" spans="2:2" s="91" customFormat="1" x14ac:dyDescent="0.15">
      <c r="B5092" s="92"/>
    </row>
    <row r="5093" spans="2:2" s="91" customFormat="1" x14ac:dyDescent="0.15">
      <c r="B5093" s="92"/>
    </row>
    <row r="5094" spans="2:2" s="91" customFormat="1" x14ac:dyDescent="0.15">
      <c r="B5094" s="92"/>
    </row>
    <row r="5095" spans="2:2" s="91" customFormat="1" x14ac:dyDescent="0.15">
      <c r="B5095" s="92"/>
    </row>
    <row r="5096" spans="2:2" s="91" customFormat="1" x14ac:dyDescent="0.15">
      <c r="B5096" s="92"/>
    </row>
    <row r="5097" spans="2:2" s="91" customFormat="1" x14ac:dyDescent="0.15">
      <c r="B5097" s="92"/>
    </row>
    <row r="5098" spans="2:2" s="91" customFormat="1" x14ac:dyDescent="0.15">
      <c r="B5098" s="92"/>
    </row>
    <row r="5099" spans="2:2" s="91" customFormat="1" x14ac:dyDescent="0.15">
      <c r="B5099" s="92"/>
    </row>
    <row r="5100" spans="2:2" s="91" customFormat="1" x14ac:dyDescent="0.15">
      <c r="B5100" s="92"/>
    </row>
    <row r="5101" spans="2:2" s="91" customFormat="1" x14ac:dyDescent="0.15">
      <c r="B5101" s="92"/>
    </row>
    <row r="5102" spans="2:2" s="91" customFormat="1" x14ac:dyDescent="0.15">
      <c r="B5102" s="92"/>
    </row>
    <row r="5103" spans="2:2" s="91" customFormat="1" x14ac:dyDescent="0.15">
      <c r="B5103" s="92"/>
    </row>
    <row r="5104" spans="2:2" s="91" customFormat="1" x14ac:dyDescent="0.15">
      <c r="B5104" s="92"/>
    </row>
    <row r="5105" spans="2:2" s="91" customFormat="1" x14ac:dyDescent="0.15">
      <c r="B5105" s="92"/>
    </row>
    <row r="5106" spans="2:2" s="91" customFormat="1" x14ac:dyDescent="0.15">
      <c r="B5106" s="92"/>
    </row>
    <row r="5107" spans="2:2" s="91" customFormat="1" x14ac:dyDescent="0.15">
      <c r="B5107" s="92"/>
    </row>
    <row r="5108" spans="2:2" s="91" customFormat="1" x14ac:dyDescent="0.15">
      <c r="B5108" s="92"/>
    </row>
    <row r="5109" spans="2:2" s="91" customFormat="1" x14ac:dyDescent="0.15">
      <c r="B5109" s="92"/>
    </row>
    <row r="5110" spans="2:2" s="91" customFormat="1" x14ac:dyDescent="0.15">
      <c r="B5110" s="92"/>
    </row>
    <row r="5111" spans="2:2" s="91" customFormat="1" x14ac:dyDescent="0.15">
      <c r="B5111" s="92"/>
    </row>
    <row r="5112" spans="2:2" s="91" customFormat="1" x14ac:dyDescent="0.15">
      <c r="B5112" s="92"/>
    </row>
    <row r="5113" spans="2:2" s="91" customFormat="1" x14ac:dyDescent="0.15">
      <c r="B5113" s="92"/>
    </row>
    <row r="5114" spans="2:2" s="91" customFormat="1" x14ac:dyDescent="0.15">
      <c r="B5114" s="92"/>
    </row>
    <row r="5115" spans="2:2" s="91" customFormat="1" x14ac:dyDescent="0.15">
      <c r="B5115" s="92"/>
    </row>
    <row r="5116" spans="2:2" s="91" customFormat="1" x14ac:dyDescent="0.15">
      <c r="B5116" s="92"/>
    </row>
    <row r="5117" spans="2:2" s="91" customFormat="1" x14ac:dyDescent="0.15">
      <c r="B5117" s="92"/>
    </row>
    <row r="5118" spans="2:2" s="91" customFormat="1" x14ac:dyDescent="0.15">
      <c r="B5118" s="92"/>
    </row>
    <row r="5119" spans="2:2" s="91" customFormat="1" x14ac:dyDescent="0.15">
      <c r="B5119" s="92"/>
    </row>
    <row r="5120" spans="2:2" s="91" customFormat="1" x14ac:dyDescent="0.15">
      <c r="B5120" s="92"/>
    </row>
    <row r="5121" spans="2:2" s="91" customFormat="1" x14ac:dyDescent="0.15">
      <c r="B5121" s="92"/>
    </row>
    <row r="5122" spans="2:2" s="91" customFormat="1" x14ac:dyDescent="0.15">
      <c r="B5122" s="92"/>
    </row>
    <row r="5123" spans="2:2" s="91" customFormat="1" x14ac:dyDescent="0.15">
      <c r="B5123" s="92"/>
    </row>
    <row r="5124" spans="2:2" s="91" customFormat="1" x14ac:dyDescent="0.15">
      <c r="B5124" s="92"/>
    </row>
    <row r="5125" spans="2:2" s="91" customFormat="1" x14ac:dyDescent="0.15">
      <c r="B5125" s="92"/>
    </row>
    <row r="5126" spans="2:2" s="91" customFormat="1" x14ac:dyDescent="0.15">
      <c r="B5126" s="92"/>
    </row>
    <row r="5127" spans="2:2" s="91" customFormat="1" x14ac:dyDescent="0.15">
      <c r="B5127" s="92"/>
    </row>
    <row r="5128" spans="2:2" s="91" customFormat="1" x14ac:dyDescent="0.15">
      <c r="B5128" s="92"/>
    </row>
    <row r="5129" spans="2:2" s="91" customFormat="1" x14ac:dyDescent="0.15">
      <c r="B5129" s="92"/>
    </row>
    <row r="5130" spans="2:2" s="91" customFormat="1" x14ac:dyDescent="0.15">
      <c r="B5130" s="92"/>
    </row>
    <row r="5131" spans="2:2" s="91" customFormat="1" x14ac:dyDescent="0.15">
      <c r="B5131" s="92"/>
    </row>
    <row r="5132" spans="2:2" s="91" customFormat="1" x14ac:dyDescent="0.15">
      <c r="B5132" s="92"/>
    </row>
    <row r="5133" spans="2:2" s="91" customFormat="1" x14ac:dyDescent="0.15">
      <c r="B5133" s="92"/>
    </row>
    <row r="5134" spans="2:2" s="91" customFormat="1" x14ac:dyDescent="0.15">
      <c r="B5134" s="92"/>
    </row>
    <row r="5135" spans="2:2" s="91" customFormat="1" x14ac:dyDescent="0.15">
      <c r="B5135" s="92"/>
    </row>
    <row r="5136" spans="2:2" s="91" customFormat="1" x14ac:dyDescent="0.15">
      <c r="B5136" s="92"/>
    </row>
    <row r="5137" spans="2:2" s="91" customFormat="1" x14ac:dyDescent="0.15">
      <c r="B5137" s="92"/>
    </row>
    <row r="5138" spans="2:2" s="91" customFormat="1" x14ac:dyDescent="0.15">
      <c r="B5138" s="92"/>
    </row>
    <row r="5139" spans="2:2" s="91" customFormat="1" x14ac:dyDescent="0.15">
      <c r="B5139" s="92"/>
    </row>
    <row r="5140" spans="2:2" s="91" customFormat="1" x14ac:dyDescent="0.15">
      <c r="B5140" s="92"/>
    </row>
    <row r="5141" spans="2:2" s="91" customFormat="1" x14ac:dyDescent="0.15">
      <c r="B5141" s="92"/>
    </row>
    <row r="5142" spans="2:2" s="91" customFormat="1" x14ac:dyDescent="0.15">
      <c r="B5142" s="92"/>
    </row>
    <row r="5143" spans="2:2" s="91" customFormat="1" x14ac:dyDescent="0.15">
      <c r="B5143" s="92"/>
    </row>
    <row r="5144" spans="2:2" s="91" customFormat="1" x14ac:dyDescent="0.15">
      <c r="B5144" s="92"/>
    </row>
    <row r="5145" spans="2:2" s="91" customFormat="1" x14ac:dyDescent="0.15">
      <c r="B5145" s="92"/>
    </row>
    <row r="5146" spans="2:2" s="91" customFormat="1" x14ac:dyDescent="0.15">
      <c r="B5146" s="92"/>
    </row>
    <row r="5147" spans="2:2" s="91" customFormat="1" x14ac:dyDescent="0.15">
      <c r="B5147" s="92"/>
    </row>
    <row r="5148" spans="2:2" s="91" customFormat="1" x14ac:dyDescent="0.15">
      <c r="B5148" s="92"/>
    </row>
    <row r="5149" spans="2:2" s="91" customFormat="1" x14ac:dyDescent="0.15">
      <c r="B5149" s="92"/>
    </row>
    <row r="5150" spans="2:2" s="91" customFormat="1" x14ac:dyDescent="0.15">
      <c r="B5150" s="92"/>
    </row>
    <row r="5151" spans="2:2" s="91" customFormat="1" x14ac:dyDescent="0.15">
      <c r="B5151" s="92"/>
    </row>
    <row r="5152" spans="2:2" s="91" customFormat="1" x14ac:dyDescent="0.15">
      <c r="B5152" s="92"/>
    </row>
    <row r="5153" spans="2:2" s="91" customFormat="1" x14ac:dyDescent="0.15">
      <c r="B5153" s="92"/>
    </row>
    <row r="5154" spans="2:2" s="91" customFormat="1" x14ac:dyDescent="0.15">
      <c r="B5154" s="92"/>
    </row>
    <row r="5155" spans="2:2" s="91" customFormat="1" x14ac:dyDescent="0.15">
      <c r="B5155" s="92"/>
    </row>
    <row r="5156" spans="2:2" s="91" customFormat="1" x14ac:dyDescent="0.15">
      <c r="B5156" s="92"/>
    </row>
    <row r="5157" spans="2:2" s="91" customFormat="1" x14ac:dyDescent="0.15">
      <c r="B5157" s="92"/>
    </row>
    <row r="5158" spans="2:2" s="91" customFormat="1" x14ac:dyDescent="0.15">
      <c r="B5158" s="92"/>
    </row>
    <row r="5159" spans="2:2" s="91" customFormat="1" x14ac:dyDescent="0.15">
      <c r="B5159" s="92"/>
    </row>
    <row r="5160" spans="2:2" s="91" customFormat="1" x14ac:dyDescent="0.15">
      <c r="B5160" s="92"/>
    </row>
    <row r="5161" spans="2:2" s="91" customFormat="1" x14ac:dyDescent="0.15">
      <c r="B5161" s="92"/>
    </row>
    <row r="5162" spans="2:2" s="91" customFormat="1" x14ac:dyDescent="0.15">
      <c r="B5162" s="92"/>
    </row>
    <row r="5163" spans="2:2" s="91" customFormat="1" x14ac:dyDescent="0.15">
      <c r="B5163" s="92"/>
    </row>
    <row r="5164" spans="2:2" s="91" customFormat="1" x14ac:dyDescent="0.15">
      <c r="B5164" s="92"/>
    </row>
    <row r="5165" spans="2:2" s="91" customFormat="1" x14ac:dyDescent="0.15">
      <c r="B5165" s="92"/>
    </row>
    <row r="5166" spans="2:2" s="91" customFormat="1" x14ac:dyDescent="0.15">
      <c r="B5166" s="92"/>
    </row>
    <row r="5167" spans="2:2" s="91" customFormat="1" x14ac:dyDescent="0.15">
      <c r="B5167" s="92"/>
    </row>
    <row r="5168" spans="2:2" s="91" customFormat="1" x14ac:dyDescent="0.15">
      <c r="B5168" s="92"/>
    </row>
    <row r="5169" spans="2:2" s="91" customFormat="1" x14ac:dyDescent="0.15">
      <c r="B5169" s="92"/>
    </row>
    <row r="5170" spans="2:2" s="91" customFormat="1" x14ac:dyDescent="0.15">
      <c r="B5170" s="92"/>
    </row>
    <row r="5171" spans="2:2" s="91" customFormat="1" x14ac:dyDescent="0.15">
      <c r="B5171" s="92"/>
    </row>
    <row r="5172" spans="2:2" s="91" customFormat="1" x14ac:dyDescent="0.15">
      <c r="B5172" s="92"/>
    </row>
    <row r="5173" spans="2:2" s="91" customFormat="1" x14ac:dyDescent="0.15">
      <c r="B5173" s="92"/>
    </row>
    <row r="5174" spans="2:2" s="91" customFormat="1" x14ac:dyDescent="0.15">
      <c r="B5174" s="92"/>
    </row>
    <row r="5175" spans="2:2" s="91" customFormat="1" x14ac:dyDescent="0.15">
      <c r="B5175" s="92"/>
    </row>
    <row r="5176" spans="2:2" s="91" customFormat="1" x14ac:dyDescent="0.15">
      <c r="B5176" s="92"/>
    </row>
    <row r="5177" spans="2:2" s="91" customFormat="1" x14ac:dyDescent="0.15">
      <c r="B5177" s="92"/>
    </row>
    <row r="5178" spans="2:2" s="91" customFormat="1" x14ac:dyDescent="0.15">
      <c r="B5178" s="92"/>
    </row>
    <row r="5179" spans="2:2" s="91" customFormat="1" x14ac:dyDescent="0.15">
      <c r="B5179" s="92"/>
    </row>
    <row r="5180" spans="2:2" s="91" customFormat="1" x14ac:dyDescent="0.15">
      <c r="B5180" s="92"/>
    </row>
    <row r="5181" spans="2:2" s="91" customFormat="1" x14ac:dyDescent="0.15">
      <c r="B5181" s="92"/>
    </row>
    <row r="5182" spans="2:2" s="91" customFormat="1" x14ac:dyDescent="0.15">
      <c r="B5182" s="92"/>
    </row>
    <row r="5183" spans="2:2" s="91" customFormat="1" x14ac:dyDescent="0.15">
      <c r="B5183" s="92"/>
    </row>
    <row r="5184" spans="2:2" s="91" customFormat="1" x14ac:dyDescent="0.15">
      <c r="B5184" s="92"/>
    </row>
    <row r="5185" spans="2:2" s="91" customFormat="1" x14ac:dyDescent="0.15">
      <c r="B5185" s="92"/>
    </row>
    <row r="5186" spans="2:2" s="91" customFormat="1" x14ac:dyDescent="0.15">
      <c r="B5186" s="92"/>
    </row>
    <row r="5187" spans="2:2" s="91" customFormat="1" x14ac:dyDescent="0.15">
      <c r="B5187" s="92"/>
    </row>
    <row r="5188" spans="2:2" s="91" customFormat="1" x14ac:dyDescent="0.15">
      <c r="B5188" s="92"/>
    </row>
    <row r="5189" spans="2:2" s="91" customFormat="1" x14ac:dyDescent="0.15">
      <c r="B5189" s="92"/>
    </row>
    <row r="5190" spans="2:2" s="91" customFormat="1" x14ac:dyDescent="0.15">
      <c r="B5190" s="92"/>
    </row>
    <row r="5191" spans="2:2" s="91" customFormat="1" x14ac:dyDescent="0.15">
      <c r="B5191" s="92"/>
    </row>
    <row r="5192" spans="2:2" s="91" customFormat="1" x14ac:dyDescent="0.15">
      <c r="B5192" s="92"/>
    </row>
    <row r="5193" spans="2:2" s="91" customFormat="1" x14ac:dyDescent="0.15">
      <c r="B5193" s="92"/>
    </row>
    <row r="5194" spans="2:2" s="91" customFormat="1" x14ac:dyDescent="0.15">
      <c r="B5194" s="92"/>
    </row>
    <row r="5195" spans="2:2" s="91" customFormat="1" x14ac:dyDescent="0.15">
      <c r="B5195" s="92"/>
    </row>
    <row r="5196" spans="2:2" s="91" customFormat="1" x14ac:dyDescent="0.15">
      <c r="B5196" s="92"/>
    </row>
    <row r="5197" spans="2:2" s="91" customFormat="1" x14ac:dyDescent="0.15">
      <c r="B5197" s="92"/>
    </row>
    <row r="5198" spans="2:2" s="91" customFormat="1" x14ac:dyDescent="0.15">
      <c r="B5198" s="92"/>
    </row>
    <row r="5199" spans="2:2" s="91" customFormat="1" x14ac:dyDescent="0.15">
      <c r="B5199" s="92"/>
    </row>
    <row r="5200" spans="2:2" s="91" customFormat="1" x14ac:dyDescent="0.15">
      <c r="B5200" s="92"/>
    </row>
    <row r="5201" spans="2:2" s="91" customFormat="1" x14ac:dyDescent="0.15">
      <c r="B5201" s="92"/>
    </row>
    <row r="5202" spans="2:2" s="91" customFormat="1" x14ac:dyDescent="0.15">
      <c r="B5202" s="92"/>
    </row>
    <row r="5203" spans="2:2" s="91" customFormat="1" x14ac:dyDescent="0.15">
      <c r="B5203" s="92"/>
    </row>
    <row r="5204" spans="2:2" s="91" customFormat="1" x14ac:dyDescent="0.15">
      <c r="B5204" s="92"/>
    </row>
    <row r="5205" spans="2:2" s="91" customFormat="1" x14ac:dyDescent="0.15">
      <c r="B5205" s="92"/>
    </row>
    <row r="5206" spans="2:2" s="91" customFormat="1" x14ac:dyDescent="0.15">
      <c r="B5206" s="92"/>
    </row>
    <row r="5207" spans="2:2" s="91" customFormat="1" x14ac:dyDescent="0.15">
      <c r="B5207" s="92"/>
    </row>
    <row r="5208" spans="2:2" s="91" customFormat="1" x14ac:dyDescent="0.15">
      <c r="B5208" s="92"/>
    </row>
    <row r="5209" spans="2:2" s="91" customFormat="1" x14ac:dyDescent="0.15">
      <c r="B5209" s="92"/>
    </row>
    <row r="5210" spans="2:2" s="91" customFormat="1" x14ac:dyDescent="0.15">
      <c r="B5210" s="92"/>
    </row>
    <row r="5211" spans="2:2" s="91" customFormat="1" x14ac:dyDescent="0.15">
      <c r="B5211" s="92"/>
    </row>
    <row r="5212" spans="2:2" s="91" customFormat="1" x14ac:dyDescent="0.15">
      <c r="B5212" s="92"/>
    </row>
    <row r="5213" spans="2:2" s="91" customFormat="1" x14ac:dyDescent="0.15">
      <c r="B5213" s="92"/>
    </row>
    <row r="5214" spans="2:2" s="91" customFormat="1" x14ac:dyDescent="0.15">
      <c r="B5214" s="92"/>
    </row>
    <row r="5215" spans="2:2" s="91" customFormat="1" x14ac:dyDescent="0.15">
      <c r="B5215" s="92"/>
    </row>
    <row r="5216" spans="2:2" s="91" customFormat="1" x14ac:dyDescent="0.15">
      <c r="B5216" s="92"/>
    </row>
    <row r="5217" spans="2:2" s="91" customFormat="1" x14ac:dyDescent="0.15">
      <c r="B5217" s="92"/>
    </row>
    <row r="5218" spans="2:2" s="91" customFormat="1" x14ac:dyDescent="0.15">
      <c r="B5218" s="92"/>
    </row>
    <row r="5219" spans="2:2" s="91" customFormat="1" x14ac:dyDescent="0.15">
      <c r="B5219" s="92"/>
    </row>
    <row r="5220" spans="2:2" s="91" customFormat="1" x14ac:dyDescent="0.15">
      <c r="B5220" s="92"/>
    </row>
    <row r="5221" spans="2:2" s="91" customFormat="1" x14ac:dyDescent="0.15">
      <c r="B5221" s="92"/>
    </row>
    <row r="5222" spans="2:2" s="91" customFormat="1" x14ac:dyDescent="0.15">
      <c r="B5222" s="92"/>
    </row>
    <row r="5223" spans="2:2" s="91" customFormat="1" x14ac:dyDescent="0.15">
      <c r="B5223" s="92"/>
    </row>
    <row r="5224" spans="2:2" s="91" customFormat="1" x14ac:dyDescent="0.15">
      <c r="B5224" s="92"/>
    </row>
    <row r="5225" spans="2:2" s="91" customFormat="1" x14ac:dyDescent="0.15">
      <c r="B5225" s="92"/>
    </row>
    <row r="5226" spans="2:2" s="91" customFormat="1" x14ac:dyDescent="0.15">
      <c r="B5226" s="92"/>
    </row>
    <row r="5227" spans="2:2" s="91" customFormat="1" x14ac:dyDescent="0.15">
      <c r="B5227" s="92"/>
    </row>
    <row r="5228" spans="2:2" s="91" customFormat="1" x14ac:dyDescent="0.15">
      <c r="B5228" s="92"/>
    </row>
    <row r="5229" spans="2:2" s="91" customFormat="1" x14ac:dyDescent="0.15">
      <c r="B5229" s="92"/>
    </row>
    <row r="5230" spans="2:2" s="91" customFormat="1" x14ac:dyDescent="0.15">
      <c r="B5230" s="92"/>
    </row>
    <row r="5231" spans="2:2" s="91" customFormat="1" x14ac:dyDescent="0.15">
      <c r="B5231" s="92"/>
    </row>
    <row r="5232" spans="2:2" s="91" customFormat="1" x14ac:dyDescent="0.15">
      <c r="B5232" s="92"/>
    </row>
    <row r="5233" spans="2:2" s="91" customFormat="1" x14ac:dyDescent="0.15">
      <c r="B5233" s="92"/>
    </row>
    <row r="5234" spans="2:2" s="91" customFormat="1" x14ac:dyDescent="0.15">
      <c r="B5234" s="92"/>
    </row>
    <row r="5235" spans="2:2" s="91" customFormat="1" x14ac:dyDescent="0.15">
      <c r="B5235" s="92"/>
    </row>
    <row r="5236" spans="2:2" s="91" customFormat="1" x14ac:dyDescent="0.15">
      <c r="B5236" s="92"/>
    </row>
    <row r="5237" spans="2:2" s="91" customFormat="1" x14ac:dyDescent="0.15">
      <c r="B5237" s="92"/>
    </row>
    <row r="5238" spans="2:2" s="91" customFormat="1" x14ac:dyDescent="0.15">
      <c r="B5238" s="92"/>
    </row>
    <row r="5239" spans="2:2" s="91" customFormat="1" x14ac:dyDescent="0.15">
      <c r="B5239" s="92"/>
    </row>
    <row r="5240" spans="2:2" s="91" customFormat="1" x14ac:dyDescent="0.15">
      <c r="B5240" s="92"/>
    </row>
    <row r="5241" spans="2:2" s="91" customFormat="1" x14ac:dyDescent="0.15">
      <c r="B5241" s="92"/>
    </row>
    <row r="5242" spans="2:2" s="91" customFormat="1" x14ac:dyDescent="0.15">
      <c r="B5242" s="92"/>
    </row>
    <row r="5243" spans="2:2" s="91" customFormat="1" x14ac:dyDescent="0.15">
      <c r="B5243" s="92"/>
    </row>
    <row r="5244" spans="2:2" s="91" customFormat="1" x14ac:dyDescent="0.15">
      <c r="B5244" s="92"/>
    </row>
    <row r="5245" spans="2:2" s="91" customFormat="1" x14ac:dyDescent="0.15">
      <c r="B5245" s="92"/>
    </row>
    <row r="5246" spans="2:2" s="91" customFormat="1" x14ac:dyDescent="0.15">
      <c r="B5246" s="92"/>
    </row>
    <row r="5247" spans="2:2" s="91" customFormat="1" x14ac:dyDescent="0.15">
      <c r="B5247" s="92"/>
    </row>
    <row r="5248" spans="2:2" s="91" customFormat="1" x14ac:dyDescent="0.15">
      <c r="B5248" s="92"/>
    </row>
    <row r="5249" spans="2:2" s="91" customFormat="1" x14ac:dyDescent="0.15">
      <c r="B5249" s="92"/>
    </row>
    <row r="5250" spans="2:2" s="91" customFormat="1" x14ac:dyDescent="0.15">
      <c r="B5250" s="92"/>
    </row>
    <row r="5251" spans="2:2" s="91" customFormat="1" x14ac:dyDescent="0.15">
      <c r="B5251" s="92"/>
    </row>
    <row r="5252" spans="2:2" s="91" customFormat="1" x14ac:dyDescent="0.15">
      <c r="B5252" s="92"/>
    </row>
    <row r="5253" spans="2:2" s="91" customFormat="1" x14ac:dyDescent="0.15">
      <c r="B5253" s="92"/>
    </row>
    <row r="5254" spans="2:2" s="91" customFormat="1" x14ac:dyDescent="0.15">
      <c r="B5254" s="92"/>
    </row>
    <row r="5255" spans="2:2" s="91" customFormat="1" x14ac:dyDescent="0.15">
      <c r="B5255" s="92"/>
    </row>
    <row r="5256" spans="2:2" s="91" customFormat="1" x14ac:dyDescent="0.15">
      <c r="B5256" s="92"/>
    </row>
    <row r="5257" spans="2:2" s="91" customFormat="1" x14ac:dyDescent="0.15">
      <c r="B5257" s="92"/>
    </row>
    <row r="5258" spans="2:2" s="91" customFormat="1" x14ac:dyDescent="0.15">
      <c r="B5258" s="92"/>
    </row>
    <row r="5259" spans="2:2" s="91" customFormat="1" x14ac:dyDescent="0.15">
      <c r="B5259" s="92"/>
    </row>
    <row r="5260" spans="2:2" s="91" customFormat="1" x14ac:dyDescent="0.15">
      <c r="B5260" s="92"/>
    </row>
    <row r="5261" spans="2:2" s="91" customFormat="1" x14ac:dyDescent="0.15">
      <c r="B5261" s="92"/>
    </row>
    <row r="5262" spans="2:2" s="91" customFormat="1" x14ac:dyDescent="0.15">
      <c r="B5262" s="92"/>
    </row>
    <row r="5263" spans="2:2" s="91" customFormat="1" x14ac:dyDescent="0.15">
      <c r="B5263" s="92"/>
    </row>
    <row r="5264" spans="2:2" s="91" customFormat="1" x14ac:dyDescent="0.15">
      <c r="B5264" s="92"/>
    </row>
    <row r="5265" spans="2:2" s="91" customFormat="1" x14ac:dyDescent="0.15">
      <c r="B5265" s="92"/>
    </row>
    <row r="5266" spans="2:2" s="91" customFormat="1" x14ac:dyDescent="0.15">
      <c r="B5266" s="92"/>
    </row>
    <row r="5267" spans="2:2" s="91" customFormat="1" x14ac:dyDescent="0.15">
      <c r="B5267" s="92"/>
    </row>
    <row r="5268" spans="2:2" s="91" customFormat="1" x14ac:dyDescent="0.15">
      <c r="B5268" s="92"/>
    </row>
    <row r="5269" spans="2:2" s="91" customFormat="1" x14ac:dyDescent="0.15">
      <c r="B5269" s="92"/>
    </row>
    <row r="5270" spans="2:2" s="91" customFormat="1" x14ac:dyDescent="0.15">
      <c r="B5270" s="92"/>
    </row>
    <row r="5271" spans="2:2" s="91" customFormat="1" x14ac:dyDescent="0.15">
      <c r="B5271" s="92"/>
    </row>
    <row r="5272" spans="2:2" s="91" customFormat="1" x14ac:dyDescent="0.15">
      <c r="B5272" s="92"/>
    </row>
    <row r="5273" spans="2:2" s="91" customFormat="1" x14ac:dyDescent="0.15">
      <c r="B5273" s="92"/>
    </row>
    <row r="5274" spans="2:2" s="91" customFormat="1" x14ac:dyDescent="0.15">
      <c r="B5274" s="92"/>
    </row>
    <row r="5275" spans="2:2" s="91" customFormat="1" x14ac:dyDescent="0.15">
      <c r="B5275" s="92"/>
    </row>
    <row r="5276" spans="2:2" s="91" customFormat="1" x14ac:dyDescent="0.15">
      <c r="B5276" s="92"/>
    </row>
    <row r="5277" spans="2:2" s="91" customFormat="1" x14ac:dyDescent="0.15">
      <c r="B5277" s="92"/>
    </row>
    <row r="5278" spans="2:2" s="91" customFormat="1" x14ac:dyDescent="0.15">
      <c r="B5278" s="92"/>
    </row>
    <row r="5279" spans="2:2" s="91" customFormat="1" x14ac:dyDescent="0.15">
      <c r="B5279" s="92"/>
    </row>
    <row r="5280" spans="2:2" s="91" customFormat="1" x14ac:dyDescent="0.15">
      <c r="B5280" s="92"/>
    </row>
    <row r="5281" spans="2:2" s="91" customFormat="1" x14ac:dyDescent="0.15">
      <c r="B5281" s="92"/>
    </row>
    <row r="5282" spans="2:2" s="91" customFormat="1" x14ac:dyDescent="0.15">
      <c r="B5282" s="92"/>
    </row>
    <row r="5283" spans="2:2" s="91" customFormat="1" x14ac:dyDescent="0.15">
      <c r="B5283" s="92"/>
    </row>
    <row r="5284" spans="2:2" s="91" customFormat="1" x14ac:dyDescent="0.15">
      <c r="B5284" s="92"/>
    </row>
    <row r="5285" spans="2:2" s="91" customFormat="1" x14ac:dyDescent="0.15">
      <c r="B5285" s="92"/>
    </row>
    <row r="5286" spans="2:2" s="91" customFormat="1" x14ac:dyDescent="0.15">
      <c r="B5286" s="92"/>
    </row>
    <row r="5287" spans="2:2" s="91" customFormat="1" x14ac:dyDescent="0.15">
      <c r="B5287" s="92"/>
    </row>
    <row r="5288" spans="2:2" s="91" customFormat="1" x14ac:dyDescent="0.15">
      <c r="B5288" s="92"/>
    </row>
    <row r="5289" spans="2:2" s="91" customFormat="1" x14ac:dyDescent="0.15">
      <c r="B5289" s="92"/>
    </row>
    <row r="5290" spans="2:2" s="91" customFormat="1" x14ac:dyDescent="0.15">
      <c r="B5290" s="92"/>
    </row>
    <row r="5291" spans="2:2" s="91" customFormat="1" x14ac:dyDescent="0.15">
      <c r="B5291" s="92"/>
    </row>
    <row r="5292" spans="2:2" s="91" customFormat="1" x14ac:dyDescent="0.15">
      <c r="B5292" s="92"/>
    </row>
    <row r="5293" spans="2:2" s="91" customFormat="1" x14ac:dyDescent="0.15">
      <c r="B5293" s="92"/>
    </row>
    <row r="5294" spans="2:2" s="91" customFormat="1" x14ac:dyDescent="0.15">
      <c r="B5294" s="92"/>
    </row>
    <row r="5295" spans="2:2" s="91" customFormat="1" x14ac:dyDescent="0.15">
      <c r="B5295" s="92"/>
    </row>
    <row r="5296" spans="2:2" s="91" customFormat="1" x14ac:dyDescent="0.15">
      <c r="B5296" s="92"/>
    </row>
    <row r="5297" spans="2:2" s="91" customFormat="1" x14ac:dyDescent="0.15">
      <c r="B5297" s="92"/>
    </row>
    <row r="5298" spans="2:2" s="91" customFormat="1" x14ac:dyDescent="0.15">
      <c r="B5298" s="92"/>
    </row>
    <row r="5299" spans="2:2" s="91" customFormat="1" x14ac:dyDescent="0.15">
      <c r="B5299" s="92"/>
    </row>
    <row r="5300" spans="2:2" s="91" customFormat="1" x14ac:dyDescent="0.15">
      <c r="B5300" s="92"/>
    </row>
    <row r="5301" spans="2:2" s="91" customFormat="1" x14ac:dyDescent="0.15">
      <c r="B5301" s="92"/>
    </row>
    <row r="5302" spans="2:2" s="91" customFormat="1" x14ac:dyDescent="0.15">
      <c r="B5302" s="92"/>
    </row>
    <row r="5303" spans="2:2" s="91" customFormat="1" x14ac:dyDescent="0.15">
      <c r="B5303" s="92"/>
    </row>
    <row r="5304" spans="2:2" s="91" customFormat="1" x14ac:dyDescent="0.15">
      <c r="B5304" s="92"/>
    </row>
    <row r="5305" spans="2:2" s="91" customFormat="1" x14ac:dyDescent="0.15">
      <c r="B5305" s="92"/>
    </row>
    <row r="5306" spans="2:2" s="91" customFormat="1" x14ac:dyDescent="0.15">
      <c r="B5306" s="92"/>
    </row>
    <row r="5307" spans="2:2" s="91" customFormat="1" x14ac:dyDescent="0.15">
      <c r="B5307" s="92"/>
    </row>
    <row r="5308" spans="2:2" s="91" customFormat="1" x14ac:dyDescent="0.15">
      <c r="B5308" s="92"/>
    </row>
    <row r="5309" spans="2:2" s="91" customFormat="1" x14ac:dyDescent="0.15">
      <c r="B5309" s="92"/>
    </row>
    <row r="5310" spans="2:2" s="91" customFormat="1" x14ac:dyDescent="0.15">
      <c r="B5310" s="92"/>
    </row>
    <row r="5311" spans="2:2" s="91" customFormat="1" x14ac:dyDescent="0.15">
      <c r="B5311" s="92"/>
    </row>
    <row r="5312" spans="2:2" s="91" customFormat="1" x14ac:dyDescent="0.15">
      <c r="B5312" s="92"/>
    </row>
    <row r="5313" spans="2:2" s="91" customFormat="1" x14ac:dyDescent="0.15">
      <c r="B5313" s="92"/>
    </row>
    <row r="5314" spans="2:2" s="91" customFormat="1" x14ac:dyDescent="0.15">
      <c r="B5314" s="92"/>
    </row>
    <row r="5315" spans="2:2" s="91" customFormat="1" x14ac:dyDescent="0.15">
      <c r="B5315" s="92"/>
    </row>
    <row r="5316" spans="2:2" s="91" customFormat="1" x14ac:dyDescent="0.15">
      <c r="B5316" s="92"/>
    </row>
    <row r="5317" spans="2:2" s="91" customFormat="1" x14ac:dyDescent="0.15">
      <c r="B5317" s="92"/>
    </row>
    <row r="5318" spans="2:2" s="91" customFormat="1" x14ac:dyDescent="0.15">
      <c r="B5318" s="92"/>
    </row>
    <row r="5319" spans="2:2" s="91" customFormat="1" x14ac:dyDescent="0.15">
      <c r="B5319" s="92"/>
    </row>
    <row r="5320" spans="2:2" s="91" customFormat="1" x14ac:dyDescent="0.15">
      <c r="B5320" s="92"/>
    </row>
    <row r="5321" spans="2:2" s="91" customFormat="1" x14ac:dyDescent="0.15">
      <c r="B5321" s="92"/>
    </row>
    <row r="5322" spans="2:2" s="91" customFormat="1" x14ac:dyDescent="0.15">
      <c r="B5322" s="92"/>
    </row>
    <row r="5323" spans="2:2" s="91" customFormat="1" x14ac:dyDescent="0.15">
      <c r="B5323" s="92"/>
    </row>
    <row r="5324" spans="2:2" s="91" customFormat="1" x14ac:dyDescent="0.15">
      <c r="B5324" s="92"/>
    </row>
    <row r="5325" spans="2:2" s="91" customFormat="1" x14ac:dyDescent="0.15">
      <c r="B5325" s="92"/>
    </row>
    <row r="5326" spans="2:2" s="91" customFormat="1" x14ac:dyDescent="0.15">
      <c r="B5326" s="92"/>
    </row>
    <row r="5327" spans="2:2" s="91" customFormat="1" x14ac:dyDescent="0.15">
      <c r="B5327" s="92"/>
    </row>
    <row r="5328" spans="2:2" s="91" customFormat="1" x14ac:dyDescent="0.15">
      <c r="B5328" s="92"/>
    </row>
    <row r="5329" spans="2:2" s="91" customFormat="1" x14ac:dyDescent="0.15">
      <c r="B5329" s="92"/>
    </row>
    <row r="5330" spans="2:2" s="91" customFormat="1" x14ac:dyDescent="0.15">
      <c r="B5330" s="92"/>
    </row>
    <row r="5331" spans="2:2" s="91" customFormat="1" x14ac:dyDescent="0.15">
      <c r="B5331" s="92"/>
    </row>
    <row r="5332" spans="2:2" s="91" customFormat="1" x14ac:dyDescent="0.15">
      <c r="B5332" s="92"/>
    </row>
    <row r="5333" spans="2:2" s="91" customFormat="1" x14ac:dyDescent="0.15">
      <c r="B5333" s="92"/>
    </row>
    <row r="5334" spans="2:2" s="91" customFormat="1" x14ac:dyDescent="0.15">
      <c r="B5334" s="92"/>
    </row>
    <row r="5335" spans="2:2" s="91" customFormat="1" x14ac:dyDescent="0.15">
      <c r="B5335" s="92"/>
    </row>
    <row r="5336" spans="2:2" s="91" customFormat="1" x14ac:dyDescent="0.15">
      <c r="B5336" s="92"/>
    </row>
    <row r="5337" spans="2:2" s="91" customFormat="1" x14ac:dyDescent="0.15">
      <c r="B5337" s="92"/>
    </row>
    <row r="5338" spans="2:2" s="91" customFormat="1" x14ac:dyDescent="0.15">
      <c r="B5338" s="92"/>
    </row>
    <row r="5339" spans="2:2" s="91" customFormat="1" x14ac:dyDescent="0.15">
      <c r="B5339" s="92"/>
    </row>
    <row r="5340" spans="2:2" s="91" customFormat="1" x14ac:dyDescent="0.15">
      <c r="B5340" s="92"/>
    </row>
    <row r="5341" spans="2:2" s="91" customFormat="1" x14ac:dyDescent="0.15">
      <c r="B5341" s="92"/>
    </row>
    <row r="5342" spans="2:2" s="91" customFormat="1" x14ac:dyDescent="0.15">
      <c r="B5342" s="92"/>
    </row>
    <row r="5343" spans="2:2" s="91" customFormat="1" x14ac:dyDescent="0.15">
      <c r="B5343" s="92"/>
    </row>
    <row r="5344" spans="2:2" s="91" customFormat="1" x14ac:dyDescent="0.15">
      <c r="B5344" s="92"/>
    </row>
    <row r="5345" spans="2:2" s="91" customFormat="1" x14ac:dyDescent="0.15">
      <c r="B5345" s="92"/>
    </row>
    <row r="5346" spans="2:2" s="91" customFormat="1" x14ac:dyDescent="0.15">
      <c r="B5346" s="92"/>
    </row>
    <row r="5347" spans="2:2" s="91" customFormat="1" x14ac:dyDescent="0.15">
      <c r="B5347" s="92"/>
    </row>
    <row r="5348" spans="2:2" s="91" customFormat="1" x14ac:dyDescent="0.15">
      <c r="B5348" s="92"/>
    </row>
    <row r="5349" spans="2:2" s="91" customFormat="1" x14ac:dyDescent="0.15">
      <c r="B5349" s="92"/>
    </row>
    <row r="5350" spans="2:2" s="91" customFormat="1" x14ac:dyDescent="0.15">
      <c r="B5350" s="92"/>
    </row>
    <row r="5351" spans="2:2" s="91" customFormat="1" x14ac:dyDescent="0.15">
      <c r="B5351" s="92"/>
    </row>
    <row r="5352" spans="2:2" s="91" customFormat="1" x14ac:dyDescent="0.15">
      <c r="B5352" s="92"/>
    </row>
    <row r="5353" spans="2:2" s="91" customFormat="1" x14ac:dyDescent="0.15">
      <c r="B5353" s="92"/>
    </row>
    <row r="5354" spans="2:2" s="91" customFormat="1" x14ac:dyDescent="0.15">
      <c r="B5354" s="92"/>
    </row>
    <row r="5355" spans="2:2" s="91" customFormat="1" x14ac:dyDescent="0.15">
      <c r="B5355" s="92"/>
    </row>
    <row r="5356" spans="2:2" s="91" customFormat="1" x14ac:dyDescent="0.15">
      <c r="B5356" s="92"/>
    </row>
    <row r="5357" spans="2:2" s="91" customFormat="1" x14ac:dyDescent="0.15">
      <c r="B5357" s="92"/>
    </row>
    <row r="5358" spans="2:2" s="91" customFormat="1" x14ac:dyDescent="0.15">
      <c r="B5358" s="92"/>
    </row>
    <row r="5359" spans="2:2" s="91" customFormat="1" x14ac:dyDescent="0.15">
      <c r="B5359" s="92"/>
    </row>
    <row r="5360" spans="2:2" s="91" customFormat="1" x14ac:dyDescent="0.15">
      <c r="B5360" s="92"/>
    </row>
    <row r="5361" spans="2:2" s="91" customFormat="1" x14ac:dyDescent="0.15">
      <c r="B5361" s="92"/>
    </row>
    <row r="5362" spans="2:2" s="91" customFormat="1" x14ac:dyDescent="0.15">
      <c r="B5362" s="92"/>
    </row>
    <row r="5363" spans="2:2" s="91" customFormat="1" x14ac:dyDescent="0.15">
      <c r="B5363" s="92"/>
    </row>
    <row r="5364" spans="2:2" s="91" customFormat="1" x14ac:dyDescent="0.15">
      <c r="B5364" s="92"/>
    </row>
    <row r="5365" spans="2:2" s="91" customFormat="1" x14ac:dyDescent="0.15">
      <c r="B5365" s="92"/>
    </row>
    <row r="5366" spans="2:2" s="91" customFormat="1" x14ac:dyDescent="0.15">
      <c r="B5366" s="92"/>
    </row>
    <row r="5367" spans="2:2" s="91" customFormat="1" x14ac:dyDescent="0.15">
      <c r="B5367" s="92"/>
    </row>
    <row r="5368" spans="2:2" s="91" customFormat="1" x14ac:dyDescent="0.15">
      <c r="B5368" s="92"/>
    </row>
    <row r="5369" spans="2:2" s="91" customFormat="1" x14ac:dyDescent="0.15">
      <c r="B5369" s="92"/>
    </row>
    <row r="5370" spans="2:2" s="91" customFormat="1" x14ac:dyDescent="0.15">
      <c r="B5370" s="92"/>
    </row>
    <row r="5371" spans="2:2" s="91" customFormat="1" x14ac:dyDescent="0.15">
      <c r="B5371" s="92"/>
    </row>
    <row r="5372" spans="2:2" s="91" customFormat="1" x14ac:dyDescent="0.15">
      <c r="B5372" s="92"/>
    </row>
    <row r="5373" spans="2:2" s="91" customFormat="1" x14ac:dyDescent="0.15">
      <c r="B5373" s="92"/>
    </row>
    <row r="5374" spans="2:2" s="91" customFormat="1" x14ac:dyDescent="0.15">
      <c r="B5374" s="92"/>
    </row>
    <row r="5375" spans="2:2" s="91" customFormat="1" x14ac:dyDescent="0.15">
      <c r="B5375" s="92"/>
    </row>
    <row r="5376" spans="2:2" s="91" customFormat="1" x14ac:dyDescent="0.15">
      <c r="B5376" s="92"/>
    </row>
    <row r="5377" spans="2:2" s="91" customFormat="1" x14ac:dyDescent="0.15">
      <c r="B5377" s="92"/>
    </row>
    <row r="5378" spans="2:2" s="91" customFormat="1" x14ac:dyDescent="0.15">
      <c r="B5378" s="92"/>
    </row>
    <row r="5379" spans="2:2" s="91" customFormat="1" x14ac:dyDescent="0.15">
      <c r="B5379" s="92"/>
    </row>
    <row r="5380" spans="2:2" s="91" customFormat="1" x14ac:dyDescent="0.15">
      <c r="B5380" s="92"/>
    </row>
    <row r="5381" spans="2:2" s="91" customFormat="1" x14ac:dyDescent="0.15">
      <c r="B5381" s="92"/>
    </row>
    <row r="5382" spans="2:2" s="91" customFormat="1" x14ac:dyDescent="0.15">
      <c r="B5382" s="92"/>
    </row>
    <row r="5383" spans="2:2" s="91" customFormat="1" x14ac:dyDescent="0.15">
      <c r="B5383" s="92"/>
    </row>
    <row r="5384" spans="2:2" s="91" customFormat="1" x14ac:dyDescent="0.15">
      <c r="B5384" s="92"/>
    </row>
    <row r="5385" spans="2:2" s="91" customFormat="1" x14ac:dyDescent="0.15">
      <c r="B5385" s="92"/>
    </row>
    <row r="5386" spans="2:2" s="91" customFormat="1" x14ac:dyDescent="0.15">
      <c r="B5386" s="92"/>
    </row>
    <row r="5387" spans="2:2" s="91" customFormat="1" x14ac:dyDescent="0.15">
      <c r="B5387" s="92"/>
    </row>
    <row r="5388" spans="2:2" s="91" customFormat="1" x14ac:dyDescent="0.15">
      <c r="B5388" s="92"/>
    </row>
    <row r="5389" spans="2:2" s="91" customFormat="1" x14ac:dyDescent="0.15">
      <c r="B5389" s="92"/>
    </row>
    <row r="5390" spans="2:2" s="91" customFormat="1" x14ac:dyDescent="0.15">
      <c r="B5390" s="92"/>
    </row>
    <row r="5391" spans="2:2" s="91" customFormat="1" x14ac:dyDescent="0.15">
      <c r="B5391" s="92"/>
    </row>
    <row r="5392" spans="2:2" s="91" customFormat="1" x14ac:dyDescent="0.15">
      <c r="B5392" s="92"/>
    </row>
    <row r="5393" spans="2:2" s="91" customFormat="1" x14ac:dyDescent="0.15">
      <c r="B5393" s="92"/>
    </row>
    <row r="5394" spans="2:2" s="91" customFormat="1" x14ac:dyDescent="0.15">
      <c r="B5394" s="92"/>
    </row>
    <row r="5395" spans="2:2" s="91" customFormat="1" x14ac:dyDescent="0.15">
      <c r="B5395" s="92"/>
    </row>
    <row r="5396" spans="2:2" s="91" customFormat="1" x14ac:dyDescent="0.15">
      <c r="B5396" s="92"/>
    </row>
    <row r="5397" spans="2:2" s="91" customFormat="1" x14ac:dyDescent="0.15">
      <c r="B5397" s="92"/>
    </row>
    <row r="5398" spans="2:2" s="91" customFormat="1" x14ac:dyDescent="0.15">
      <c r="B5398" s="92"/>
    </row>
    <row r="5399" spans="2:2" s="91" customFormat="1" x14ac:dyDescent="0.15">
      <c r="B5399" s="92"/>
    </row>
    <row r="5400" spans="2:2" s="91" customFormat="1" x14ac:dyDescent="0.15">
      <c r="B5400" s="92"/>
    </row>
    <row r="5401" spans="2:2" s="91" customFormat="1" x14ac:dyDescent="0.15">
      <c r="B5401" s="92"/>
    </row>
    <row r="5402" spans="2:2" s="91" customFormat="1" x14ac:dyDescent="0.15">
      <c r="B5402" s="92"/>
    </row>
    <row r="5403" spans="2:2" s="91" customFormat="1" x14ac:dyDescent="0.15">
      <c r="B5403" s="92"/>
    </row>
    <row r="5404" spans="2:2" s="91" customFormat="1" x14ac:dyDescent="0.15">
      <c r="B5404" s="92"/>
    </row>
    <row r="5405" spans="2:2" s="91" customFormat="1" x14ac:dyDescent="0.15">
      <c r="B5405" s="92"/>
    </row>
    <row r="5406" spans="2:2" s="91" customFormat="1" x14ac:dyDescent="0.15">
      <c r="B5406" s="92"/>
    </row>
    <row r="5407" spans="2:2" s="91" customFormat="1" x14ac:dyDescent="0.15">
      <c r="B5407" s="92"/>
    </row>
    <row r="5408" spans="2:2" s="91" customFormat="1" x14ac:dyDescent="0.15">
      <c r="B5408" s="92"/>
    </row>
    <row r="5409" spans="2:2" s="91" customFormat="1" x14ac:dyDescent="0.15">
      <c r="B5409" s="92"/>
    </row>
    <row r="5410" spans="2:2" s="91" customFormat="1" x14ac:dyDescent="0.15">
      <c r="B5410" s="92"/>
    </row>
    <row r="5411" spans="2:2" s="91" customFormat="1" x14ac:dyDescent="0.15">
      <c r="B5411" s="92"/>
    </row>
    <row r="5412" spans="2:2" s="91" customFormat="1" x14ac:dyDescent="0.15">
      <c r="B5412" s="92"/>
    </row>
    <row r="5413" spans="2:2" s="91" customFormat="1" x14ac:dyDescent="0.15">
      <c r="B5413" s="92"/>
    </row>
    <row r="5414" spans="2:2" s="91" customFormat="1" x14ac:dyDescent="0.15">
      <c r="B5414" s="92"/>
    </row>
    <row r="5415" spans="2:2" s="91" customFormat="1" x14ac:dyDescent="0.15">
      <c r="B5415" s="92"/>
    </row>
    <row r="5416" spans="2:2" s="91" customFormat="1" x14ac:dyDescent="0.15">
      <c r="B5416" s="92"/>
    </row>
    <row r="5417" spans="2:2" s="91" customFormat="1" x14ac:dyDescent="0.15">
      <c r="B5417" s="92"/>
    </row>
    <row r="5418" spans="2:2" s="91" customFormat="1" x14ac:dyDescent="0.15">
      <c r="B5418" s="92"/>
    </row>
    <row r="5419" spans="2:2" s="91" customFormat="1" x14ac:dyDescent="0.15">
      <c r="B5419" s="92"/>
    </row>
    <row r="5420" spans="2:2" s="91" customFormat="1" x14ac:dyDescent="0.15">
      <c r="B5420" s="92"/>
    </row>
    <row r="5421" spans="2:2" s="91" customFormat="1" x14ac:dyDescent="0.15">
      <c r="B5421" s="92"/>
    </row>
    <row r="5422" spans="2:2" s="91" customFormat="1" x14ac:dyDescent="0.15">
      <c r="B5422" s="92"/>
    </row>
    <row r="5423" spans="2:2" s="91" customFormat="1" x14ac:dyDescent="0.15">
      <c r="B5423" s="92"/>
    </row>
    <row r="5424" spans="2:2" s="91" customFormat="1" x14ac:dyDescent="0.15">
      <c r="B5424" s="92"/>
    </row>
    <row r="5425" spans="2:2" s="91" customFormat="1" x14ac:dyDescent="0.15">
      <c r="B5425" s="92"/>
    </row>
    <row r="5426" spans="2:2" s="91" customFormat="1" x14ac:dyDescent="0.15">
      <c r="B5426" s="92"/>
    </row>
    <row r="5427" spans="2:2" s="91" customFormat="1" x14ac:dyDescent="0.15">
      <c r="B5427" s="92"/>
    </row>
    <row r="5428" spans="2:2" s="91" customFormat="1" x14ac:dyDescent="0.15">
      <c r="B5428" s="92"/>
    </row>
    <row r="5429" spans="2:2" s="91" customFormat="1" x14ac:dyDescent="0.15">
      <c r="B5429" s="92"/>
    </row>
    <row r="5430" spans="2:2" s="91" customFormat="1" x14ac:dyDescent="0.15">
      <c r="B5430" s="92"/>
    </row>
    <row r="5431" spans="2:2" s="91" customFormat="1" x14ac:dyDescent="0.15">
      <c r="B5431" s="92"/>
    </row>
    <row r="5432" spans="2:2" s="91" customFormat="1" x14ac:dyDescent="0.15">
      <c r="B5432" s="92"/>
    </row>
    <row r="5433" spans="2:2" s="91" customFormat="1" x14ac:dyDescent="0.15">
      <c r="B5433" s="92"/>
    </row>
    <row r="5434" spans="2:2" s="91" customFormat="1" x14ac:dyDescent="0.15">
      <c r="B5434" s="92"/>
    </row>
    <row r="5435" spans="2:2" s="91" customFormat="1" x14ac:dyDescent="0.15">
      <c r="B5435" s="92"/>
    </row>
    <row r="5436" spans="2:2" s="91" customFormat="1" x14ac:dyDescent="0.15">
      <c r="B5436" s="92"/>
    </row>
    <row r="5437" spans="2:2" s="91" customFormat="1" x14ac:dyDescent="0.15">
      <c r="B5437" s="92"/>
    </row>
    <row r="5438" spans="2:2" s="91" customFormat="1" x14ac:dyDescent="0.15">
      <c r="B5438" s="92"/>
    </row>
    <row r="5439" spans="2:2" s="91" customFormat="1" x14ac:dyDescent="0.15">
      <c r="B5439" s="92"/>
    </row>
    <row r="5440" spans="2:2" s="91" customFormat="1" x14ac:dyDescent="0.15">
      <c r="B5440" s="92"/>
    </row>
    <row r="5441" spans="2:2" s="91" customFormat="1" x14ac:dyDescent="0.15">
      <c r="B5441" s="92"/>
    </row>
    <row r="5442" spans="2:2" s="91" customFormat="1" x14ac:dyDescent="0.15">
      <c r="B5442" s="92"/>
    </row>
    <row r="5443" spans="2:2" s="91" customFormat="1" x14ac:dyDescent="0.15">
      <c r="B5443" s="92"/>
    </row>
    <row r="5444" spans="2:2" s="91" customFormat="1" x14ac:dyDescent="0.15">
      <c r="B5444" s="92"/>
    </row>
    <row r="5445" spans="2:2" s="91" customFormat="1" x14ac:dyDescent="0.15">
      <c r="B5445" s="92"/>
    </row>
    <row r="5446" spans="2:2" s="91" customFormat="1" x14ac:dyDescent="0.15">
      <c r="B5446" s="92"/>
    </row>
    <row r="5447" spans="2:2" s="91" customFormat="1" x14ac:dyDescent="0.15">
      <c r="B5447" s="92"/>
    </row>
    <row r="5448" spans="2:2" s="91" customFormat="1" x14ac:dyDescent="0.15">
      <c r="B5448" s="92"/>
    </row>
    <row r="5449" spans="2:2" s="91" customFormat="1" x14ac:dyDescent="0.15">
      <c r="B5449" s="92"/>
    </row>
    <row r="5450" spans="2:2" s="91" customFormat="1" x14ac:dyDescent="0.15">
      <c r="B5450" s="92"/>
    </row>
    <row r="5451" spans="2:2" s="91" customFormat="1" x14ac:dyDescent="0.15">
      <c r="B5451" s="92"/>
    </row>
    <row r="5452" spans="2:2" s="91" customFormat="1" x14ac:dyDescent="0.15">
      <c r="B5452" s="92"/>
    </row>
    <row r="5453" spans="2:2" s="91" customFormat="1" x14ac:dyDescent="0.15">
      <c r="B5453" s="92"/>
    </row>
    <row r="5454" spans="2:2" s="91" customFormat="1" x14ac:dyDescent="0.15">
      <c r="B5454" s="92"/>
    </row>
    <row r="5455" spans="2:2" s="91" customFormat="1" x14ac:dyDescent="0.15">
      <c r="B5455" s="92"/>
    </row>
    <row r="5456" spans="2:2" s="91" customFormat="1" x14ac:dyDescent="0.15">
      <c r="B5456" s="92"/>
    </row>
    <row r="5457" spans="2:2" s="91" customFormat="1" x14ac:dyDescent="0.15">
      <c r="B5457" s="92"/>
    </row>
    <row r="5458" spans="2:2" s="91" customFormat="1" x14ac:dyDescent="0.15">
      <c r="B5458" s="92"/>
    </row>
    <row r="5459" spans="2:2" s="91" customFormat="1" x14ac:dyDescent="0.15">
      <c r="B5459" s="92"/>
    </row>
    <row r="5460" spans="2:2" s="91" customFormat="1" x14ac:dyDescent="0.15">
      <c r="B5460" s="92"/>
    </row>
    <row r="5461" spans="2:2" s="91" customFormat="1" x14ac:dyDescent="0.15">
      <c r="B5461" s="92"/>
    </row>
    <row r="5462" spans="2:2" s="91" customFormat="1" x14ac:dyDescent="0.15">
      <c r="B5462" s="92"/>
    </row>
    <row r="5463" spans="2:2" s="91" customFormat="1" x14ac:dyDescent="0.15">
      <c r="B5463" s="92"/>
    </row>
    <row r="5464" spans="2:2" s="91" customFormat="1" x14ac:dyDescent="0.15">
      <c r="B5464" s="92"/>
    </row>
    <row r="5465" spans="2:2" s="91" customFormat="1" x14ac:dyDescent="0.15">
      <c r="B5465" s="92"/>
    </row>
    <row r="5466" spans="2:2" s="91" customFormat="1" x14ac:dyDescent="0.15">
      <c r="B5466" s="92"/>
    </row>
    <row r="5467" spans="2:2" s="91" customFormat="1" x14ac:dyDescent="0.15">
      <c r="B5467" s="92"/>
    </row>
    <row r="5468" spans="2:2" s="91" customFormat="1" x14ac:dyDescent="0.15">
      <c r="B5468" s="92"/>
    </row>
    <row r="5469" spans="2:2" s="91" customFormat="1" x14ac:dyDescent="0.15">
      <c r="B5469" s="92"/>
    </row>
    <row r="5470" spans="2:2" s="91" customFormat="1" x14ac:dyDescent="0.15">
      <c r="B5470" s="92"/>
    </row>
    <row r="5471" spans="2:2" s="91" customFormat="1" x14ac:dyDescent="0.15">
      <c r="B5471" s="92"/>
    </row>
    <row r="5472" spans="2:2" s="91" customFormat="1" x14ac:dyDescent="0.15">
      <c r="B5472" s="92"/>
    </row>
    <row r="5473" spans="2:2" s="91" customFormat="1" x14ac:dyDescent="0.15">
      <c r="B5473" s="92"/>
    </row>
    <row r="5474" spans="2:2" s="91" customFormat="1" x14ac:dyDescent="0.15">
      <c r="B5474" s="92"/>
    </row>
    <row r="5475" spans="2:2" s="91" customFormat="1" x14ac:dyDescent="0.15">
      <c r="B5475" s="92"/>
    </row>
    <row r="5476" spans="2:2" s="91" customFormat="1" x14ac:dyDescent="0.15">
      <c r="B5476" s="92"/>
    </row>
    <row r="5477" spans="2:2" s="91" customFormat="1" x14ac:dyDescent="0.15">
      <c r="B5477" s="92"/>
    </row>
    <row r="5478" spans="2:2" s="91" customFormat="1" x14ac:dyDescent="0.15">
      <c r="B5478" s="92"/>
    </row>
    <row r="5479" spans="2:2" s="91" customFormat="1" x14ac:dyDescent="0.15">
      <c r="B5479" s="92"/>
    </row>
    <row r="5480" spans="2:2" s="91" customFormat="1" x14ac:dyDescent="0.15">
      <c r="B5480" s="92"/>
    </row>
    <row r="5481" spans="2:2" s="91" customFormat="1" x14ac:dyDescent="0.15">
      <c r="B5481" s="92"/>
    </row>
    <row r="5482" spans="2:2" s="91" customFormat="1" x14ac:dyDescent="0.15">
      <c r="B5482" s="92"/>
    </row>
    <row r="5483" spans="2:2" s="91" customFormat="1" x14ac:dyDescent="0.15">
      <c r="B5483" s="92"/>
    </row>
    <row r="5484" spans="2:2" s="91" customFormat="1" x14ac:dyDescent="0.15">
      <c r="B5484" s="92"/>
    </row>
    <row r="5485" spans="2:2" s="91" customFormat="1" x14ac:dyDescent="0.15">
      <c r="B5485" s="92"/>
    </row>
    <row r="5486" spans="2:2" s="91" customFormat="1" x14ac:dyDescent="0.15">
      <c r="B5486" s="92"/>
    </row>
    <row r="5487" spans="2:2" s="91" customFormat="1" x14ac:dyDescent="0.15">
      <c r="B5487" s="92"/>
    </row>
    <row r="5488" spans="2:2" s="91" customFormat="1" x14ac:dyDescent="0.15">
      <c r="B5488" s="92"/>
    </row>
    <row r="5489" spans="2:2" s="91" customFormat="1" x14ac:dyDescent="0.15">
      <c r="B5489" s="92"/>
    </row>
    <row r="5490" spans="2:2" s="91" customFormat="1" x14ac:dyDescent="0.15">
      <c r="B5490" s="92"/>
    </row>
    <row r="5491" spans="2:2" s="91" customFormat="1" x14ac:dyDescent="0.15">
      <c r="B5491" s="92"/>
    </row>
    <row r="5492" spans="2:2" s="91" customFormat="1" x14ac:dyDescent="0.15">
      <c r="B5492" s="92"/>
    </row>
    <row r="5493" spans="2:2" s="91" customFormat="1" x14ac:dyDescent="0.15">
      <c r="B5493" s="92"/>
    </row>
    <row r="5494" spans="2:2" s="91" customFormat="1" x14ac:dyDescent="0.15">
      <c r="B5494" s="92"/>
    </row>
    <row r="5495" spans="2:2" s="91" customFormat="1" x14ac:dyDescent="0.15">
      <c r="B5495" s="92"/>
    </row>
    <row r="5496" spans="2:2" s="91" customFormat="1" x14ac:dyDescent="0.15">
      <c r="B5496" s="92"/>
    </row>
    <row r="5497" spans="2:2" s="91" customFormat="1" x14ac:dyDescent="0.15">
      <c r="B5497" s="92"/>
    </row>
    <row r="5498" spans="2:2" s="91" customFormat="1" x14ac:dyDescent="0.15">
      <c r="B5498" s="92"/>
    </row>
    <row r="5499" spans="2:2" s="91" customFormat="1" x14ac:dyDescent="0.15">
      <c r="B5499" s="92"/>
    </row>
    <row r="5500" spans="2:2" s="91" customFormat="1" x14ac:dyDescent="0.15">
      <c r="B5500" s="92"/>
    </row>
    <row r="5501" spans="2:2" s="91" customFormat="1" x14ac:dyDescent="0.15">
      <c r="B5501" s="92"/>
    </row>
    <row r="5502" spans="2:2" s="91" customFormat="1" x14ac:dyDescent="0.15">
      <c r="B5502" s="92"/>
    </row>
    <row r="5503" spans="2:2" s="91" customFormat="1" x14ac:dyDescent="0.15">
      <c r="B5503" s="92"/>
    </row>
    <row r="5504" spans="2:2" s="91" customFormat="1" x14ac:dyDescent="0.15">
      <c r="B5504" s="92"/>
    </row>
    <row r="5505" spans="2:2" s="91" customFormat="1" x14ac:dyDescent="0.15">
      <c r="B5505" s="92"/>
    </row>
    <row r="5506" spans="2:2" s="91" customFormat="1" x14ac:dyDescent="0.15">
      <c r="B5506" s="92"/>
    </row>
    <row r="5507" spans="2:2" s="91" customFormat="1" x14ac:dyDescent="0.15">
      <c r="B5507" s="92"/>
    </row>
    <row r="5508" spans="2:2" s="91" customFormat="1" x14ac:dyDescent="0.15">
      <c r="B5508" s="92"/>
    </row>
    <row r="5509" spans="2:2" s="91" customFormat="1" x14ac:dyDescent="0.15">
      <c r="B5509" s="92"/>
    </row>
    <row r="5510" spans="2:2" s="91" customFormat="1" x14ac:dyDescent="0.15">
      <c r="B5510" s="92"/>
    </row>
    <row r="5511" spans="2:2" s="91" customFormat="1" x14ac:dyDescent="0.15">
      <c r="B5511" s="92"/>
    </row>
    <row r="5512" spans="2:2" s="91" customFormat="1" x14ac:dyDescent="0.15">
      <c r="B5512" s="92"/>
    </row>
    <row r="5513" spans="2:2" s="91" customFormat="1" x14ac:dyDescent="0.15">
      <c r="B5513" s="92"/>
    </row>
    <row r="5514" spans="2:2" s="91" customFormat="1" x14ac:dyDescent="0.15">
      <c r="B5514" s="92"/>
    </row>
    <row r="5515" spans="2:2" s="91" customFormat="1" x14ac:dyDescent="0.15">
      <c r="B5515" s="92"/>
    </row>
    <row r="5516" spans="2:2" s="91" customFormat="1" x14ac:dyDescent="0.15">
      <c r="B5516" s="92"/>
    </row>
    <row r="5517" spans="2:2" s="91" customFormat="1" x14ac:dyDescent="0.15">
      <c r="B5517" s="92"/>
    </row>
    <row r="5518" spans="2:2" s="91" customFormat="1" x14ac:dyDescent="0.15">
      <c r="B5518" s="92"/>
    </row>
    <row r="5519" spans="2:2" s="91" customFormat="1" x14ac:dyDescent="0.15">
      <c r="B5519" s="92"/>
    </row>
    <row r="5520" spans="2:2" s="91" customFormat="1" x14ac:dyDescent="0.15">
      <c r="B5520" s="92"/>
    </row>
    <row r="5521" spans="2:2" s="91" customFormat="1" x14ac:dyDescent="0.15">
      <c r="B5521" s="92"/>
    </row>
    <row r="5522" spans="2:2" s="91" customFormat="1" x14ac:dyDescent="0.15">
      <c r="B5522" s="92"/>
    </row>
    <row r="5523" spans="2:2" s="91" customFormat="1" x14ac:dyDescent="0.15">
      <c r="B5523" s="92"/>
    </row>
    <row r="5524" spans="2:2" s="91" customFormat="1" x14ac:dyDescent="0.15">
      <c r="B5524" s="92"/>
    </row>
    <row r="5525" spans="2:2" s="91" customFormat="1" x14ac:dyDescent="0.15">
      <c r="B5525" s="92"/>
    </row>
    <row r="5526" spans="2:2" s="91" customFormat="1" x14ac:dyDescent="0.15">
      <c r="B5526" s="92"/>
    </row>
    <row r="5527" spans="2:2" s="91" customFormat="1" x14ac:dyDescent="0.15">
      <c r="B5527" s="92"/>
    </row>
    <row r="5528" spans="2:2" s="91" customFormat="1" x14ac:dyDescent="0.15">
      <c r="B5528" s="92"/>
    </row>
    <row r="5529" spans="2:2" s="91" customFormat="1" x14ac:dyDescent="0.15">
      <c r="B5529" s="92"/>
    </row>
    <row r="5530" spans="2:2" s="91" customFormat="1" x14ac:dyDescent="0.15">
      <c r="B5530" s="92"/>
    </row>
    <row r="5531" spans="2:2" s="91" customFormat="1" x14ac:dyDescent="0.15">
      <c r="B5531" s="92"/>
    </row>
    <row r="5532" spans="2:2" s="91" customFormat="1" x14ac:dyDescent="0.15">
      <c r="B5532" s="92"/>
    </row>
    <row r="5533" spans="2:2" s="91" customFormat="1" x14ac:dyDescent="0.15">
      <c r="B5533" s="92"/>
    </row>
    <row r="5534" spans="2:2" s="91" customFormat="1" x14ac:dyDescent="0.15">
      <c r="B5534" s="92"/>
    </row>
    <row r="5535" spans="2:2" s="91" customFormat="1" x14ac:dyDescent="0.15">
      <c r="B5535" s="92"/>
    </row>
    <row r="5536" spans="2:2" s="91" customFormat="1" x14ac:dyDescent="0.15">
      <c r="B5536" s="92"/>
    </row>
    <row r="5537" spans="2:2" s="91" customFormat="1" x14ac:dyDescent="0.15">
      <c r="B5537" s="92"/>
    </row>
    <row r="5538" spans="2:2" s="91" customFormat="1" x14ac:dyDescent="0.15">
      <c r="B5538" s="92"/>
    </row>
    <row r="5539" spans="2:2" s="91" customFormat="1" x14ac:dyDescent="0.15">
      <c r="B5539" s="92"/>
    </row>
    <row r="5540" spans="2:2" s="91" customFormat="1" x14ac:dyDescent="0.15">
      <c r="B5540" s="92"/>
    </row>
    <row r="5541" spans="2:2" s="91" customFormat="1" x14ac:dyDescent="0.15">
      <c r="B5541" s="92"/>
    </row>
    <row r="5542" spans="2:2" s="91" customFormat="1" x14ac:dyDescent="0.15">
      <c r="B5542" s="92"/>
    </row>
    <row r="5543" spans="2:2" s="91" customFormat="1" x14ac:dyDescent="0.15">
      <c r="B5543" s="92"/>
    </row>
    <row r="5544" spans="2:2" s="91" customFormat="1" x14ac:dyDescent="0.15">
      <c r="B5544" s="92"/>
    </row>
    <row r="5545" spans="2:2" s="91" customFormat="1" x14ac:dyDescent="0.15">
      <c r="B5545" s="92"/>
    </row>
    <row r="5546" spans="2:2" s="91" customFormat="1" x14ac:dyDescent="0.15">
      <c r="B5546" s="92"/>
    </row>
    <row r="5547" spans="2:2" s="91" customFormat="1" x14ac:dyDescent="0.15">
      <c r="B5547" s="92"/>
    </row>
    <row r="5548" spans="2:2" s="91" customFormat="1" x14ac:dyDescent="0.15">
      <c r="B5548" s="92"/>
    </row>
    <row r="5549" spans="2:2" s="91" customFormat="1" x14ac:dyDescent="0.15">
      <c r="B5549" s="92"/>
    </row>
    <row r="5550" spans="2:2" s="91" customFormat="1" x14ac:dyDescent="0.15">
      <c r="B5550" s="92"/>
    </row>
    <row r="5551" spans="2:2" s="91" customFormat="1" x14ac:dyDescent="0.15">
      <c r="B5551" s="92"/>
    </row>
    <row r="5552" spans="2:2" s="91" customFormat="1" x14ac:dyDescent="0.15">
      <c r="B5552" s="92"/>
    </row>
    <row r="5553" spans="2:2" s="91" customFormat="1" x14ac:dyDescent="0.15">
      <c r="B5553" s="92"/>
    </row>
    <row r="5554" spans="2:2" s="91" customFormat="1" x14ac:dyDescent="0.15">
      <c r="B5554" s="92"/>
    </row>
    <row r="5555" spans="2:2" s="91" customFormat="1" x14ac:dyDescent="0.15">
      <c r="B5555" s="92"/>
    </row>
    <row r="5556" spans="2:2" s="91" customFormat="1" x14ac:dyDescent="0.15">
      <c r="B5556" s="92"/>
    </row>
    <row r="5557" spans="2:2" s="91" customFormat="1" x14ac:dyDescent="0.15">
      <c r="B5557" s="92"/>
    </row>
    <row r="5558" spans="2:2" s="91" customFormat="1" x14ac:dyDescent="0.15">
      <c r="B5558" s="92"/>
    </row>
    <row r="5559" spans="2:2" s="91" customFormat="1" x14ac:dyDescent="0.15">
      <c r="B5559" s="92"/>
    </row>
    <row r="5560" spans="2:2" s="91" customFormat="1" x14ac:dyDescent="0.15">
      <c r="B5560" s="92"/>
    </row>
    <row r="5561" spans="2:2" s="91" customFormat="1" x14ac:dyDescent="0.15">
      <c r="B5561" s="92"/>
    </row>
    <row r="5562" spans="2:2" s="91" customFormat="1" x14ac:dyDescent="0.15">
      <c r="B5562" s="92"/>
    </row>
    <row r="5563" spans="2:2" s="91" customFormat="1" x14ac:dyDescent="0.15">
      <c r="B5563" s="92"/>
    </row>
    <row r="5564" spans="2:2" s="91" customFormat="1" x14ac:dyDescent="0.15">
      <c r="B5564" s="92"/>
    </row>
    <row r="5565" spans="2:2" s="91" customFormat="1" x14ac:dyDescent="0.15">
      <c r="B5565" s="92"/>
    </row>
    <row r="5566" spans="2:2" s="91" customFormat="1" x14ac:dyDescent="0.15">
      <c r="B5566" s="92"/>
    </row>
    <row r="5567" spans="2:2" s="91" customFormat="1" x14ac:dyDescent="0.15">
      <c r="B5567" s="92"/>
    </row>
    <row r="5568" spans="2:2" s="91" customFormat="1" x14ac:dyDescent="0.15">
      <c r="B5568" s="92"/>
    </row>
    <row r="5569" spans="2:2" s="91" customFormat="1" x14ac:dyDescent="0.15">
      <c r="B5569" s="92"/>
    </row>
    <row r="5570" spans="2:2" s="91" customFormat="1" x14ac:dyDescent="0.15">
      <c r="B5570" s="92"/>
    </row>
    <row r="5571" spans="2:2" s="91" customFormat="1" x14ac:dyDescent="0.15">
      <c r="B5571" s="92"/>
    </row>
    <row r="5572" spans="2:2" s="91" customFormat="1" x14ac:dyDescent="0.15">
      <c r="B5572" s="92"/>
    </row>
    <row r="5573" spans="2:2" s="91" customFormat="1" x14ac:dyDescent="0.15">
      <c r="B5573" s="92"/>
    </row>
    <row r="5574" spans="2:2" s="91" customFormat="1" x14ac:dyDescent="0.15">
      <c r="B5574" s="92"/>
    </row>
    <row r="5575" spans="2:2" s="91" customFormat="1" x14ac:dyDescent="0.15">
      <c r="B5575" s="92"/>
    </row>
    <row r="5576" spans="2:2" s="91" customFormat="1" x14ac:dyDescent="0.15">
      <c r="B5576" s="92"/>
    </row>
    <row r="5577" spans="2:2" s="91" customFormat="1" x14ac:dyDescent="0.15">
      <c r="B5577" s="92"/>
    </row>
    <row r="5578" spans="2:2" s="91" customFormat="1" x14ac:dyDescent="0.15">
      <c r="B5578" s="92"/>
    </row>
    <row r="5579" spans="2:2" s="91" customFormat="1" x14ac:dyDescent="0.15">
      <c r="B5579" s="92"/>
    </row>
    <row r="5580" spans="2:2" s="91" customFormat="1" x14ac:dyDescent="0.15">
      <c r="B5580" s="92"/>
    </row>
    <row r="5581" spans="2:2" s="91" customFormat="1" x14ac:dyDescent="0.15">
      <c r="B5581" s="92"/>
    </row>
    <row r="5582" spans="2:2" s="91" customFormat="1" x14ac:dyDescent="0.15">
      <c r="B5582" s="92"/>
    </row>
    <row r="5583" spans="2:2" s="91" customFormat="1" x14ac:dyDescent="0.15">
      <c r="B5583" s="92"/>
    </row>
    <row r="5584" spans="2:2" s="91" customFormat="1" x14ac:dyDescent="0.15">
      <c r="B5584" s="92"/>
    </row>
    <row r="5585" spans="2:2" s="91" customFormat="1" x14ac:dyDescent="0.15">
      <c r="B5585" s="92"/>
    </row>
    <row r="5586" spans="2:2" s="91" customFormat="1" x14ac:dyDescent="0.15">
      <c r="B5586" s="92"/>
    </row>
    <row r="5587" spans="2:2" s="91" customFormat="1" x14ac:dyDescent="0.15">
      <c r="B5587" s="92"/>
    </row>
    <row r="5588" spans="2:2" s="91" customFormat="1" x14ac:dyDescent="0.15">
      <c r="B5588" s="92"/>
    </row>
    <row r="5589" spans="2:2" s="91" customFormat="1" x14ac:dyDescent="0.15">
      <c r="B5589" s="92"/>
    </row>
    <row r="5590" spans="2:2" s="91" customFormat="1" x14ac:dyDescent="0.15">
      <c r="B5590" s="92"/>
    </row>
    <row r="5591" spans="2:2" s="91" customFormat="1" x14ac:dyDescent="0.15">
      <c r="B5591" s="92"/>
    </row>
    <row r="5592" spans="2:2" s="91" customFormat="1" x14ac:dyDescent="0.15">
      <c r="B5592" s="92"/>
    </row>
    <row r="5593" spans="2:2" s="91" customFormat="1" x14ac:dyDescent="0.15">
      <c r="B5593" s="92"/>
    </row>
    <row r="5594" spans="2:2" s="91" customFormat="1" x14ac:dyDescent="0.15">
      <c r="B5594" s="92"/>
    </row>
    <row r="5595" spans="2:2" s="91" customFormat="1" x14ac:dyDescent="0.15">
      <c r="B5595" s="92"/>
    </row>
    <row r="5596" spans="2:2" s="91" customFormat="1" x14ac:dyDescent="0.15">
      <c r="B5596" s="92"/>
    </row>
    <row r="5597" spans="2:2" s="91" customFormat="1" x14ac:dyDescent="0.15">
      <c r="B5597" s="92"/>
    </row>
    <row r="5598" spans="2:2" s="91" customFormat="1" x14ac:dyDescent="0.15">
      <c r="B5598" s="92"/>
    </row>
    <row r="5599" spans="2:2" s="91" customFormat="1" x14ac:dyDescent="0.15">
      <c r="B5599" s="92"/>
    </row>
    <row r="5600" spans="2:2" s="91" customFormat="1" x14ac:dyDescent="0.15">
      <c r="B5600" s="92"/>
    </row>
    <row r="5601" spans="2:2" s="91" customFormat="1" x14ac:dyDescent="0.15">
      <c r="B5601" s="92"/>
    </row>
    <row r="5602" spans="2:2" s="91" customFormat="1" x14ac:dyDescent="0.15">
      <c r="B5602" s="92"/>
    </row>
    <row r="5603" spans="2:2" s="91" customFormat="1" x14ac:dyDescent="0.15">
      <c r="B5603" s="92"/>
    </row>
    <row r="5604" spans="2:2" s="91" customFormat="1" x14ac:dyDescent="0.15">
      <c r="B5604" s="92"/>
    </row>
    <row r="5605" spans="2:2" s="91" customFormat="1" x14ac:dyDescent="0.15">
      <c r="B5605" s="92"/>
    </row>
    <row r="5606" spans="2:2" s="91" customFormat="1" x14ac:dyDescent="0.15">
      <c r="B5606" s="92"/>
    </row>
    <row r="5607" spans="2:2" s="91" customFormat="1" x14ac:dyDescent="0.15">
      <c r="B5607" s="92"/>
    </row>
    <row r="5608" spans="2:2" s="91" customFormat="1" x14ac:dyDescent="0.15">
      <c r="B5608" s="92"/>
    </row>
    <row r="5609" spans="2:2" s="91" customFormat="1" x14ac:dyDescent="0.15">
      <c r="B5609" s="92"/>
    </row>
    <row r="5610" spans="2:2" s="91" customFormat="1" x14ac:dyDescent="0.15">
      <c r="B5610" s="92"/>
    </row>
    <row r="5611" spans="2:2" s="91" customFormat="1" x14ac:dyDescent="0.15">
      <c r="B5611" s="92"/>
    </row>
    <row r="5612" spans="2:2" s="91" customFormat="1" x14ac:dyDescent="0.15">
      <c r="B5612" s="92"/>
    </row>
    <row r="5613" spans="2:2" s="91" customFormat="1" x14ac:dyDescent="0.15">
      <c r="B5613" s="92"/>
    </row>
    <row r="5614" spans="2:2" s="91" customFormat="1" x14ac:dyDescent="0.15">
      <c r="B5614" s="92"/>
    </row>
    <row r="5615" spans="2:2" s="91" customFormat="1" x14ac:dyDescent="0.15">
      <c r="B5615" s="92"/>
    </row>
    <row r="5616" spans="2:2" s="91" customFormat="1" x14ac:dyDescent="0.15">
      <c r="B5616" s="92"/>
    </row>
    <row r="5617" spans="2:2" s="91" customFormat="1" x14ac:dyDescent="0.15">
      <c r="B5617" s="92"/>
    </row>
    <row r="5618" spans="2:2" s="91" customFormat="1" x14ac:dyDescent="0.15">
      <c r="B5618" s="92"/>
    </row>
    <row r="5619" spans="2:2" s="91" customFormat="1" x14ac:dyDescent="0.15">
      <c r="B5619" s="92"/>
    </row>
    <row r="5620" spans="2:2" s="91" customFormat="1" x14ac:dyDescent="0.15">
      <c r="B5620" s="92"/>
    </row>
    <row r="5621" spans="2:2" s="91" customFormat="1" x14ac:dyDescent="0.15">
      <c r="B5621" s="92"/>
    </row>
    <row r="5622" spans="2:2" s="91" customFormat="1" x14ac:dyDescent="0.15">
      <c r="B5622" s="92"/>
    </row>
    <row r="5623" spans="2:2" s="91" customFormat="1" x14ac:dyDescent="0.15">
      <c r="B5623" s="92"/>
    </row>
    <row r="5624" spans="2:2" s="91" customFormat="1" x14ac:dyDescent="0.15">
      <c r="B5624" s="92"/>
    </row>
    <row r="5625" spans="2:2" s="91" customFormat="1" x14ac:dyDescent="0.15">
      <c r="B5625" s="92"/>
    </row>
    <row r="5626" spans="2:2" s="91" customFormat="1" x14ac:dyDescent="0.15">
      <c r="B5626" s="92"/>
    </row>
    <row r="5627" spans="2:2" s="91" customFormat="1" x14ac:dyDescent="0.15">
      <c r="B5627" s="92"/>
    </row>
    <row r="5628" spans="2:2" s="91" customFormat="1" x14ac:dyDescent="0.15">
      <c r="B5628" s="92"/>
    </row>
    <row r="5629" spans="2:2" s="91" customFormat="1" x14ac:dyDescent="0.15">
      <c r="B5629" s="92"/>
    </row>
    <row r="5630" spans="2:2" s="91" customFormat="1" x14ac:dyDescent="0.15">
      <c r="B5630" s="92"/>
    </row>
    <row r="5631" spans="2:2" s="91" customFormat="1" x14ac:dyDescent="0.15">
      <c r="B5631" s="92"/>
    </row>
    <row r="5632" spans="2:2" s="91" customFormat="1" x14ac:dyDescent="0.15">
      <c r="B5632" s="92"/>
    </row>
    <row r="5633" spans="2:2" s="91" customFormat="1" x14ac:dyDescent="0.15">
      <c r="B5633" s="92"/>
    </row>
    <row r="5634" spans="2:2" s="91" customFormat="1" x14ac:dyDescent="0.15">
      <c r="B5634" s="92"/>
    </row>
    <row r="5635" spans="2:2" s="91" customFormat="1" x14ac:dyDescent="0.15">
      <c r="B5635" s="92"/>
    </row>
    <row r="5636" spans="2:2" s="91" customFormat="1" x14ac:dyDescent="0.15">
      <c r="B5636" s="92"/>
    </row>
    <row r="5637" spans="2:2" s="91" customFormat="1" x14ac:dyDescent="0.15">
      <c r="B5637" s="92"/>
    </row>
    <row r="5638" spans="2:2" s="91" customFormat="1" x14ac:dyDescent="0.15">
      <c r="B5638" s="92"/>
    </row>
    <row r="5639" spans="2:2" s="91" customFormat="1" x14ac:dyDescent="0.15">
      <c r="B5639" s="92"/>
    </row>
    <row r="5640" spans="2:2" s="91" customFormat="1" x14ac:dyDescent="0.15">
      <c r="B5640" s="92"/>
    </row>
    <row r="5641" spans="2:2" s="91" customFormat="1" x14ac:dyDescent="0.15">
      <c r="B5641" s="92"/>
    </row>
    <row r="5642" spans="2:2" s="91" customFormat="1" x14ac:dyDescent="0.15">
      <c r="B5642" s="92"/>
    </row>
    <row r="5643" spans="2:2" s="91" customFormat="1" x14ac:dyDescent="0.15">
      <c r="B5643" s="92"/>
    </row>
    <row r="5644" spans="2:2" s="91" customFormat="1" x14ac:dyDescent="0.15">
      <c r="B5644" s="92"/>
    </row>
    <row r="5645" spans="2:2" s="91" customFormat="1" x14ac:dyDescent="0.15">
      <c r="B5645" s="92"/>
    </row>
    <row r="5646" spans="2:2" s="91" customFormat="1" x14ac:dyDescent="0.15">
      <c r="B5646" s="92"/>
    </row>
    <row r="5647" spans="2:2" s="91" customFormat="1" x14ac:dyDescent="0.15">
      <c r="B5647" s="92"/>
    </row>
    <row r="5648" spans="2:2" s="91" customFormat="1" x14ac:dyDescent="0.15">
      <c r="B5648" s="92"/>
    </row>
    <row r="5649" spans="2:2" s="91" customFormat="1" x14ac:dyDescent="0.15">
      <c r="B5649" s="92"/>
    </row>
    <row r="5650" spans="2:2" s="91" customFormat="1" x14ac:dyDescent="0.15">
      <c r="B5650" s="92"/>
    </row>
    <row r="5651" spans="2:2" s="91" customFormat="1" x14ac:dyDescent="0.15">
      <c r="B5651" s="92"/>
    </row>
    <row r="5652" spans="2:2" s="91" customFormat="1" x14ac:dyDescent="0.15">
      <c r="B5652" s="92"/>
    </row>
    <row r="5653" spans="2:2" s="91" customFormat="1" x14ac:dyDescent="0.15">
      <c r="B5653" s="92"/>
    </row>
    <row r="5654" spans="2:2" s="91" customFormat="1" x14ac:dyDescent="0.15">
      <c r="B5654" s="92"/>
    </row>
    <row r="5655" spans="2:2" s="91" customFormat="1" x14ac:dyDescent="0.15">
      <c r="B5655" s="92"/>
    </row>
    <row r="5656" spans="2:2" s="91" customFormat="1" x14ac:dyDescent="0.15">
      <c r="B5656" s="92"/>
    </row>
    <row r="5657" spans="2:2" s="91" customFormat="1" x14ac:dyDescent="0.15">
      <c r="B5657" s="92"/>
    </row>
    <row r="5658" spans="2:2" s="91" customFormat="1" x14ac:dyDescent="0.15">
      <c r="B5658" s="92"/>
    </row>
    <row r="5659" spans="2:2" s="91" customFormat="1" x14ac:dyDescent="0.15">
      <c r="B5659" s="92"/>
    </row>
    <row r="5660" spans="2:2" s="91" customFormat="1" x14ac:dyDescent="0.15">
      <c r="B5660" s="92"/>
    </row>
    <row r="5661" spans="2:2" s="91" customFormat="1" x14ac:dyDescent="0.15">
      <c r="B5661" s="92"/>
    </row>
    <row r="5662" spans="2:2" s="91" customFormat="1" x14ac:dyDescent="0.15">
      <c r="B5662" s="92"/>
    </row>
    <row r="5663" spans="2:2" s="91" customFormat="1" x14ac:dyDescent="0.15">
      <c r="B5663" s="92"/>
    </row>
    <row r="5664" spans="2:2" s="91" customFormat="1" x14ac:dyDescent="0.15">
      <c r="B5664" s="92"/>
    </row>
    <row r="5665" spans="2:2" s="91" customFormat="1" x14ac:dyDescent="0.15">
      <c r="B5665" s="92"/>
    </row>
    <row r="5666" spans="2:2" s="91" customFormat="1" x14ac:dyDescent="0.15">
      <c r="B5666" s="92"/>
    </row>
    <row r="5667" spans="2:2" s="91" customFormat="1" x14ac:dyDescent="0.15">
      <c r="B5667" s="92"/>
    </row>
    <row r="5668" spans="2:2" s="91" customFormat="1" x14ac:dyDescent="0.15">
      <c r="B5668" s="92"/>
    </row>
    <row r="5669" spans="2:2" s="91" customFormat="1" x14ac:dyDescent="0.15">
      <c r="B5669" s="92"/>
    </row>
    <row r="5670" spans="2:2" s="91" customFormat="1" x14ac:dyDescent="0.15">
      <c r="B5670" s="92"/>
    </row>
    <row r="5671" spans="2:2" s="91" customFormat="1" x14ac:dyDescent="0.15">
      <c r="B5671" s="92"/>
    </row>
    <row r="5672" spans="2:2" s="91" customFormat="1" x14ac:dyDescent="0.15">
      <c r="B5672" s="92"/>
    </row>
    <row r="5673" spans="2:2" s="91" customFormat="1" x14ac:dyDescent="0.15">
      <c r="B5673" s="92"/>
    </row>
    <row r="5674" spans="2:2" s="91" customFormat="1" x14ac:dyDescent="0.15">
      <c r="B5674" s="92"/>
    </row>
    <row r="5675" spans="2:2" s="91" customFormat="1" x14ac:dyDescent="0.15">
      <c r="B5675" s="92"/>
    </row>
    <row r="5676" spans="2:2" s="91" customFormat="1" x14ac:dyDescent="0.15">
      <c r="B5676" s="92"/>
    </row>
    <row r="5677" spans="2:2" s="91" customFormat="1" x14ac:dyDescent="0.15">
      <c r="B5677" s="92"/>
    </row>
    <row r="5678" spans="2:2" s="91" customFormat="1" x14ac:dyDescent="0.15">
      <c r="B5678" s="92"/>
    </row>
    <row r="5679" spans="2:2" s="91" customFormat="1" x14ac:dyDescent="0.15">
      <c r="B5679" s="92"/>
    </row>
    <row r="5680" spans="2:2" s="91" customFormat="1" x14ac:dyDescent="0.15">
      <c r="B5680" s="92"/>
    </row>
    <row r="5681" spans="2:2" s="91" customFormat="1" x14ac:dyDescent="0.15">
      <c r="B5681" s="92"/>
    </row>
    <row r="5682" spans="2:2" s="91" customFormat="1" x14ac:dyDescent="0.15">
      <c r="B5682" s="92"/>
    </row>
    <row r="5683" spans="2:2" s="91" customFormat="1" x14ac:dyDescent="0.15">
      <c r="B5683" s="92"/>
    </row>
    <row r="5684" spans="2:2" s="91" customFormat="1" x14ac:dyDescent="0.15">
      <c r="B5684" s="92"/>
    </row>
    <row r="5685" spans="2:2" s="91" customFormat="1" x14ac:dyDescent="0.15">
      <c r="B5685" s="92"/>
    </row>
    <row r="5686" spans="2:2" s="91" customFormat="1" x14ac:dyDescent="0.15">
      <c r="B5686" s="92"/>
    </row>
    <row r="5687" spans="2:2" s="91" customFormat="1" x14ac:dyDescent="0.15">
      <c r="B5687" s="92"/>
    </row>
    <row r="5688" spans="2:2" s="91" customFormat="1" x14ac:dyDescent="0.15">
      <c r="B5688" s="92"/>
    </row>
    <row r="5689" spans="2:2" s="91" customFormat="1" x14ac:dyDescent="0.15">
      <c r="B5689" s="92"/>
    </row>
    <row r="5690" spans="2:2" s="91" customFormat="1" x14ac:dyDescent="0.15">
      <c r="B5690" s="92"/>
    </row>
    <row r="5691" spans="2:2" s="91" customFormat="1" x14ac:dyDescent="0.15">
      <c r="B5691" s="92"/>
    </row>
    <row r="5692" spans="2:2" s="91" customFormat="1" x14ac:dyDescent="0.15">
      <c r="B5692" s="92"/>
    </row>
    <row r="5693" spans="2:2" s="91" customFormat="1" x14ac:dyDescent="0.15">
      <c r="B5693" s="92"/>
    </row>
    <row r="5694" spans="2:2" s="91" customFormat="1" x14ac:dyDescent="0.15">
      <c r="B5694" s="92"/>
    </row>
    <row r="5695" spans="2:2" s="91" customFormat="1" x14ac:dyDescent="0.15">
      <c r="B5695" s="92"/>
    </row>
    <row r="5696" spans="2:2" s="91" customFormat="1" x14ac:dyDescent="0.15">
      <c r="B5696" s="92"/>
    </row>
    <row r="5697" spans="2:2" s="91" customFormat="1" x14ac:dyDescent="0.15">
      <c r="B5697" s="92"/>
    </row>
    <row r="5698" spans="2:2" s="91" customFormat="1" x14ac:dyDescent="0.15">
      <c r="B5698" s="92"/>
    </row>
    <row r="5699" spans="2:2" s="91" customFormat="1" x14ac:dyDescent="0.15">
      <c r="B5699" s="92"/>
    </row>
    <row r="5700" spans="2:2" s="91" customFormat="1" x14ac:dyDescent="0.15">
      <c r="B5700" s="92"/>
    </row>
    <row r="5701" spans="2:2" s="91" customFormat="1" x14ac:dyDescent="0.15">
      <c r="B5701" s="92"/>
    </row>
    <row r="5702" spans="2:2" s="91" customFormat="1" x14ac:dyDescent="0.15">
      <c r="B5702" s="92"/>
    </row>
    <row r="5703" spans="2:2" s="91" customFormat="1" x14ac:dyDescent="0.15">
      <c r="B5703" s="92"/>
    </row>
    <row r="5704" spans="2:2" s="91" customFormat="1" x14ac:dyDescent="0.15">
      <c r="B5704" s="92"/>
    </row>
    <row r="5705" spans="2:2" s="91" customFormat="1" x14ac:dyDescent="0.15">
      <c r="B5705" s="92"/>
    </row>
    <row r="5706" spans="2:2" s="91" customFormat="1" x14ac:dyDescent="0.15">
      <c r="B5706" s="92"/>
    </row>
    <row r="5707" spans="2:2" s="91" customFormat="1" x14ac:dyDescent="0.15">
      <c r="B5707" s="92"/>
    </row>
    <row r="5708" spans="2:2" s="91" customFormat="1" x14ac:dyDescent="0.15">
      <c r="B5708" s="92"/>
    </row>
    <row r="5709" spans="2:2" s="91" customFormat="1" x14ac:dyDescent="0.15">
      <c r="B5709" s="92"/>
    </row>
    <row r="5710" spans="2:2" s="91" customFormat="1" x14ac:dyDescent="0.15">
      <c r="B5710" s="92"/>
    </row>
    <row r="5711" spans="2:2" s="91" customFormat="1" x14ac:dyDescent="0.15">
      <c r="B5711" s="92"/>
    </row>
    <row r="5712" spans="2:2" s="91" customFormat="1" x14ac:dyDescent="0.15">
      <c r="B5712" s="92"/>
    </row>
    <row r="5713" spans="2:2" s="91" customFormat="1" x14ac:dyDescent="0.15">
      <c r="B5713" s="92"/>
    </row>
    <row r="5714" spans="2:2" s="91" customFormat="1" x14ac:dyDescent="0.15">
      <c r="B5714" s="92"/>
    </row>
    <row r="5715" spans="2:2" s="91" customFormat="1" x14ac:dyDescent="0.15">
      <c r="B5715" s="92"/>
    </row>
    <row r="5716" spans="2:2" s="91" customFormat="1" x14ac:dyDescent="0.15">
      <c r="B5716" s="92"/>
    </row>
    <row r="5717" spans="2:2" s="91" customFormat="1" x14ac:dyDescent="0.15">
      <c r="B5717" s="92"/>
    </row>
    <row r="5718" spans="2:2" s="91" customFormat="1" x14ac:dyDescent="0.15">
      <c r="B5718" s="92"/>
    </row>
    <row r="5719" spans="2:2" s="91" customFormat="1" x14ac:dyDescent="0.15">
      <c r="B5719" s="92"/>
    </row>
    <row r="5720" spans="2:2" s="91" customFormat="1" x14ac:dyDescent="0.15">
      <c r="B5720" s="92"/>
    </row>
    <row r="5721" spans="2:2" s="91" customFormat="1" x14ac:dyDescent="0.15">
      <c r="B5721" s="92"/>
    </row>
    <row r="5722" spans="2:2" s="91" customFormat="1" x14ac:dyDescent="0.15">
      <c r="B5722" s="92"/>
    </row>
    <row r="5723" spans="2:2" s="91" customFormat="1" x14ac:dyDescent="0.15">
      <c r="B5723" s="92"/>
    </row>
    <row r="5724" spans="2:2" s="91" customFormat="1" x14ac:dyDescent="0.15">
      <c r="B5724" s="92"/>
    </row>
    <row r="5725" spans="2:2" s="91" customFormat="1" x14ac:dyDescent="0.15">
      <c r="B5725" s="92"/>
    </row>
    <row r="5726" spans="2:2" s="91" customFormat="1" x14ac:dyDescent="0.15">
      <c r="B5726" s="92"/>
    </row>
    <row r="5727" spans="2:2" s="91" customFormat="1" x14ac:dyDescent="0.15">
      <c r="B5727" s="92"/>
    </row>
    <row r="5728" spans="2:2" s="91" customFormat="1" x14ac:dyDescent="0.15">
      <c r="B5728" s="92"/>
    </row>
    <row r="5729" spans="2:2" s="91" customFormat="1" x14ac:dyDescent="0.15">
      <c r="B5729" s="92"/>
    </row>
    <row r="5730" spans="2:2" s="91" customFormat="1" x14ac:dyDescent="0.15">
      <c r="B5730" s="92"/>
    </row>
    <row r="5731" spans="2:2" s="91" customFormat="1" x14ac:dyDescent="0.15">
      <c r="B5731" s="92"/>
    </row>
    <row r="5732" spans="2:2" s="91" customFormat="1" x14ac:dyDescent="0.15">
      <c r="B5732" s="92"/>
    </row>
    <row r="5733" spans="2:2" s="91" customFormat="1" x14ac:dyDescent="0.15">
      <c r="B5733" s="92"/>
    </row>
    <row r="5734" spans="2:2" s="91" customFormat="1" x14ac:dyDescent="0.15">
      <c r="B5734" s="92"/>
    </row>
    <row r="5735" spans="2:2" s="91" customFormat="1" x14ac:dyDescent="0.15">
      <c r="B5735" s="92"/>
    </row>
    <row r="5736" spans="2:2" s="91" customFormat="1" x14ac:dyDescent="0.15">
      <c r="B5736" s="92"/>
    </row>
    <row r="5737" spans="2:2" s="91" customFormat="1" x14ac:dyDescent="0.15">
      <c r="B5737" s="92"/>
    </row>
    <row r="5738" spans="2:2" s="91" customFormat="1" x14ac:dyDescent="0.15">
      <c r="B5738" s="92"/>
    </row>
    <row r="5739" spans="2:2" s="91" customFormat="1" x14ac:dyDescent="0.15">
      <c r="B5739" s="92"/>
    </row>
    <row r="5740" spans="2:2" s="91" customFormat="1" x14ac:dyDescent="0.15">
      <c r="B5740" s="92"/>
    </row>
    <row r="5741" spans="2:2" s="91" customFormat="1" x14ac:dyDescent="0.15">
      <c r="B5741" s="92"/>
    </row>
    <row r="5742" spans="2:2" s="91" customFormat="1" x14ac:dyDescent="0.15">
      <c r="B5742" s="92"/>
    </row>
    <row r="5743" spans="2:2" s="91" customFormat="1" x14ac:dyDescent="0.15">
      <c r="B5743" s="92"/>
    </row>
    <row r="5744" spans="2:2" s="91" customFormat="1" x14ac:dyDescent="0.15">
      <c r="B5744" s="92"/>
    </row>
    <row r="5745" spans="2:2" s="91" customFormat="1" x14ac:dyDescent="0.15">
      <c r="B5745" s="92"/>
    </row>
    <row r="5746" spans="2:2" s="91" customFormat="1" x14ac:dyDescent="0.15">
      <c r="B5746" s="92"/>
    </row>
    <row r="5747" spans="2:2" s="91" customFormat="1" x14ac:dyDescent="0.15">
      <c r="B5747" s="92"/>
    </row>
    <row r="5748" spans="2:2" s="91" customFormat="1" x14ac:dyDescent="0.15">
      <c r="B5748" s="92"/>
    </row>
    <row r="5749" spans="2:2" s="91" customFormat="1" x14ac:dyDescent="0.15">
      <c r="B5749" s="92"/>
    </row>
    <row r="5750" spans="2:2" s="91" customFormat="1" x14ac:dyDescent="0.15">
      <c r="B5750" s="92"/>
    </row>
    <row r="5751" spans="2:2" s="91" customFormat="1" x14ac:dyDescent="0.15">
      <c r="B5751" s="92"/>
    </row>
    <row r="5752" spans="2:2" s="91" customFormat="1" x14ac:dyDescent="0.15">
      <c r="B5752" s="92"/>
    </row>
    <row r="5753" spans="2:2" s="91" customFormat="1" x14ac:dyDescent="0.15">
      <c r="B5753" s="92"/>
    </row>
    <row r="5754" spans="2:2" s="91" customFormat="1" x14ac:dyDescent="0.15">
      <c r="B5754" s="92"/>
    </row>
    <row r="5755" spans="2:2" s="91" customFormat="1" x14ac:dyDescent="0.15">
      <c r="B5755" s="92"/>
    </row>
    <row r="5756" spans="2:2" s="91" customFormat="1" x14ac:dyDescent="0.15">
      <c r="B5756" s="92"/>
    </row>
    <row r="5757" spans="2:2" s="91" customFormat="1" x14ac:dyDescent="0.15">
      <c r="B5757" s="92"/>
    </row>
    <row r="5758" spans="2:2" s="91" customFormat="1" x14ac:dyDescent="0.15">
      <c r="B5758" s="92"/>
    </row>
    <row r="5759" spans="2:2" s="91" customFormat="1" x14ac:dyDescent="0.15">
      <c r="B5759" s="92"/>
    </row>
    <row r="5760" spans="2:2" s="91" customFormat="1" x14ac:dyDescent="0.15">
      <c r="B5760" s="92"/>
    </row>
    <row r="5761" spans="2:2" s="91" customFormat="1" x14ac:dyDescent="0.15">
      <c r="B5761" s="92"/>
    </row>
    <row r="5762" spans="2:2" s="91" customFormat="1" x14ac:dyDescent="0.15">
      <c r="B5762" s="92"/>
    </row>
    <row r="5763" spans="2:2" s="91" customFormat="1" x14ac:dyDescent="0.15">
      <c r="B5763" s="92"/>
    </row>
    <row r="5764" spans="2:2" s="91" customFormat="1" x14ac:dyDescent="0.15">
      <c r="B5764" s="92"/>
    </row>
    <row r="5765" spans="2:2" s="91" customFormat="1" x14ac:dyDescent="0.15">
      <c r="B5765" s="92"/>
    </row>
    <row r="5766" spans="2:2" s="91" customFormat="1" x14ac:dyDescent="0.15">
      <c r="B5766" s="92"/>
    </row>
    <row r="5767" spans="2:2" s="91" customFormat="1" x14ac:dyDescent="0.15">
      <c r="B5767" s="92"/>
    </row>
    <row r="5768" spans="2:2" s="91" customFormat="1" x14ac:dyDescent="0.15">
      <c r="B5768" s="92"/>
    </row>
    <row r="5769" spans="2:2" s="91" customFormat="1" x14ac:dyDescent="0.15">
      <c r="B5769" s="92"/>
    </row>
    <row r="5770" spans="2:2" s="91" customFormat="1" x14ac:dyDescent="0.15">
      <c r="B5770" s="92"/>
    </row>
    <row r="5771" spans="2:2" s="91" customFormat="1" x14ac:dyDescent="0.15">
      <c r="B5771" s="92"/>
    </row>
    <row r="5772" spans="2:2" s="91" customFormat="1" x14ac:dyDescent="0.15">
      <c r="B5772" s="92"/>
    </row>
    <row r="5773" spans="2:2" s="91" customFormat="1" x14ac:dyDescent="0.15">
      <c r="B5773" s="92"/>
    </row>
    <row r="5774" spans="2:2" s="91" customFormat="1" x14ac:dyDescent="0.15">
      <c r="B5774" s="92"/>
    </row>
    <row r="5775" spans="2:2" s="91" customFormat="1" x14ac:dyDescent="0.15">
      <c r="B5775" s="92"/>
    </row>
    <row r="5776" spans="2:2" s="91" customFormat="1" x14ac:dyDescent="0.15">
      <c r="B5776" s="92"/>
    </row>
    <row r="5777" spans="2:2" s="91" customFormat="1" x14ac:dyDescent="0.15">
      <c r="B5777" s="92"/>
    </row>
    <row r="5778" spans="2:2" s="91" customFormat="1" x14ac:dyDescent="0.15">
      <c r="B5778" s="92"/>
    </row>
    <row r="5779" spans="2:2" s="91" customFormat="1" x14ac:dyDescent="0.15">
      <c r="B5779" s="92"/>
    </row>
    <row r="5780" spans="2:2" s="91" customFormat="1" x14ac:dyDescent="0.15">
      <c r="B5780" s="92"/>
    </row>
    <row r="5781" spans="2:2" s="91" customFormat="1" x14ac:dyDescent="0.15">
      <c r="B5781" s="92"/>
    </row>
    <row r="5782" spans="2:2" s="91" customFormat="1" x14ac:dyDescent="0.15">
      <c r="B5782" s="92"/>
    </row>
    <row r="5783" spans="2:2" s="91" customFormat="1" x14ac:dyDescent="0.15">
      <c r="B5783" s="92"/>
    </row>
    <row r="5784" spans="2:2" s="91" customFormat="1" x14ac:dyDescent="0.15">
      <c r="B5784" s="92"/>
    </row>
    <row r="5785" spans="2:2" s="91" customFormat="1" x14ac:dyDescent="0.15">
      <c r="B5785" s="92"/>
    </row>
    <row r="5786" spans="2:2" s="91" customFormat="1" x14ac:dyDescent="0.15">
      <c r="B5786" s="92"/>
    </row>
    <row r="5787" spans="2:2" s="91" customFormat="1" x14ac:dyDescent="0.15">
      <c r="B5787" s="92"/>
    </row>
    <row r="5788" spans="2:2" s="91" customFormat="1" x14ac:dyDescent="0.15">
      <c r="B5788" s="92"/>
    </row>
    <row r="5789" spans="2:2" s="91" customFormat="1" x14ac:dyDescent="0.15">
      <c r="B5789" s="92"/>
    </row>
    <row r="5790" spans="2:2" s="91" customFormat="1" x14ac:dyDescent="0.15">
      <c r="B5790" s="92"/>
    </row>
    <row r="5791" spans="2:2" s="91" customFormat="1" x14ac:dyDescent="0.15">
      <c r="B5791" s="92"/>
    </row>
    <row r="5792" spans="2:2" s="91" customFormat="1" x14ac:dyDescent="0.15">
      <c r="B5792" s="92"/>
    </row>
    <row r="5793" spans="2:2" s="91" customFormat="1" x14ac:dyDescent="0.15">
      <c r="B5793" s="92"/>
    </row>
    <row r="5794" spans="2:2" s="91" customFormat="1" x14ac:dyDescent="0.15">
      <c r="B5794" s="92"/>
    </row>
    <row r="5795" spans="2:2" s="91" customFormat="1" x14ac:dyDescent="0.15">
      <c r="B5795" s="92"/>
    </row>
    <row r="5796" spans="2:2" s="91" customFormat="1" x14ac:dyDescent="0.15">
      <c r="B5796" s="92"/>
    </row>
    <row r="5797" spans="2:2" s="91" customFormat="1" x14ac:dyDescent="0.15">
      <c r="B5797" s="92"/>
    </row>
    <row r="5798" spans="2:2" s="91" customFormat="1" x14ac:dyDescent="0.15">
      <c r="B5798" s="92"/>
    </row>
    <row r="5799" spans="2:2" s="91" customFormat="1" x14ac:dyDescent="0.15">
      <c r="B5799" s="92"/>
    </row>
    <row r="5800" spans="2:2" s="91" customFormat="1" x14ac:dyDescent="0.15">
      <c r="B5800" s="92"/>
    </row>
    <row r="5801" spans="2:2" s="91" customFormat="1" x14ac:dyDescent="0.15">
      <c r="B5801" s="92"/>
    </row>
    <row r="5802" spans="2:2" s="91" customFormat="1" x14ac:dyDescent="0.15">
      <c r="B5802" s="92"/>
    </row>
    <row r="5803" spans="2:2" s="91" customFormat="1" x14ac:dyDescent="0.15">
      <c r="B5803" s="92"/>
    </row>
    <row r="5804" spans="2:2" s="91" customFormat="1" x14ac:dyDescent="0.15">
      <c r="B5804" s="92"/>
    </row>
    <row r="5805" spans="2:2" s="91" customFormat="1" x14ac:dyDescent="0.15">
      <c r="B5805" s="92"/>
    </row>
    <row r="5806" spans="2:2" s="91" customFormat="1" x14ac:dyDescent="0.15">
      <c r="B5806" s="92"/>
    </row>
    <row r="5807" spans="2:2" s="91" customFormat="1" x14ac:dyDescent="0.15">
      <c r="B5807" s="92"/>
    </row>
    <row r="5808" spans="2:2" s="91" customFormat="1" x14ac:dyDescent="0.15">
      <c r="B5808" s="92"/>
    </row>
    <row r="5809" spans="2:2" s="91" customFormat="1" x14ac:dyDescent="0.15">
      <c r="B5809" s="92"/>
    </row>
    <row r="5810" spans="2:2" s="91" customFormat="1" x14ac:dyDescent="0.15">
      <c r="B5810" s="92"/>
    </row>
    <row r="5811" spans="2:2" s="91" customFormat="1" x14ac:dyDescent="0.15">
      <c r="B5811" s="92"/>
    </row>
    <row r="5812" spans="2:2" s="91" customFormat="1" x14ac:dyDescent="0.15">
      <c r="B5812" s="92"/>
    </row>
    <row r="5813" spans="2:2" s="91" customFormat="1" x14ac:dyDescent="0.15">
      <c r="B5813" s="92"/>
    </row>
    <row r="5814" spans="2:2" s="91" customFormat="1" x14ac:dyDescent="0.15">
      <c r="B5814" s="92"/>
    </row>
    <row r="5815" spans="2:2" s="91" customFormat="1" x14ac:dyDescent="0.15">
      <c r="B5815" s="92"/>
    </row>
    <row r="5816" spans="2:2" s="91" customFormat="1" x14ac:dyDescent="0.15">
      <c r="B5816" s="92"/>
    </row>
    <row r="5817" spans="2:2" s="91" customFormat="1" x14ac:dyDescent="0.15">
      <c r="B5817" s="92"/>
    </row>
    <row r="5818" spans="2:2" s="91" customFormat="1" x14ac:dyDescent="0.15">
      <c r="B5818" s="92"/>
    </row>
    <row r="5819" spans="2:2" s="91" customFormat="1" x14ac:dyDescent="0.15">
      <c r="B5819" s="92"/>
    </row>
    <row r="5820" spans="2:2" s="91" customFormat="1" x14ac:dyDescent="0.15">
      <c r="B5820" s="92"/>
    </row>
    <row r="5821" spans="2:2" s="91" customFormat="1" x14ac:dyDescent="0.15">
      <c r="B5821" s="92"/>
    </row>
    <row r="5822" spans="2:2" s="91" customFormat="1" x14ac:dyDescent="0.15">
      <c r="B5822" s="92"/>
    </row>
    <row r="5823" spans="2:2" s="91" customFormat="1" x14ac:dyDescent="0.15">
      <c r="B5823" s="92"/>
    </row>
    <row r="5824" spans="2:2" s="91" customFormat="1" x14ac:dyDescent="0.15">
      <c r="B5824" s="92"/>
    </row>
    <row r="5825" spans="2:2" s="91" customFormat="1" x14ac:dyDescent="0.15">
      <c r="B5825" s="92"/>
    </row>
    <row r="5826" spans="2:2" s="91" customFormat="1" x14ac:dyDescent="0.15">
      <c r="B5826" s="92"/>
    </row>
    <row r="5827" spans="2:2" s="91" customFormat="1" x14ac:dyDescent="0.15">
      <c r="B5827" s="92"/>
    </row>
    <row r="5828" spans="2:2" s="91" customFormat="1" x14ac:dyDescent="0.15">
      <c r="B5828" s="92"/>
    </row>
    <row r="5829" spans="2:2" s="91" customFormat="1" x14ac:dyDescent="0.15">
      <c r="B5829" s="92"/>
    </row>
    <row r="5830" spans="2:2" s="91" customFormat="1" x14ac:dyDescent="0.15">
      <c r="B5830" s="92"/>
    </row>
    <row r="5831" spans="2:2" s="91" customFormat="1" x14ac:dyDescent="0.15">
      <c r="B5831" s="92"/>
    </row>
    <row r="5832" spans="2:2" s="91" customFormat="1" x14ac:dyDescent="0.15">
      <c r="B5832" s="92"/>
    </row>
    <row r="5833" spans="2:2" s="91" customFormat="1" x14ac:dyDescent="0.15">
      <c r="B5833" s="92"/>
    </row>
    <row r="5834" spans="2:2" s="91" customFormat="1" x14ac:dyDescent="0.15">
      <c r="B5834" s="92"/>
    </row>
    <row r="5835" spans="2:2" s="91" customFormat="1" x14ac:dyDescent="0.15">
      <c r="B5835" s="92"/>
    </row>
    <row r="5836" spans="2:2" s="91" customFormat="1" x14ac:dyDescent="0.15">
      <c r="B5836" s="92"/>
    </row>
    <row r="5837" spans="2:2" s="91" customFormat="1" x14ac:dyDescent="0.15">
      <c r="B5837" s="92"/>
    </row>
    <row r="5838" spans="2:2" s="91" customFormat="1" x14ac:dyDescent="0.15">
      <c r="B5838" s="92"/>
    </row>
    <row r="5839" spans="2:2" s="91" customFormat="1" x14ac:dyDescent="0.15">
      <c r="B5839" s="92"/>
    </row>
    <row r="5840" spans="2:2" s="91" customFormat="1" x14ac:dyDescent="0.15">
      <c r="B5840" s="92"/>
    </row>
    <row r="5841" spans="2:2" s="91" customFormat="1" x14ac:dyDescent="0.15">
      <c r="B5841" s="92"/>
    </row>
    <row r="5842" spans="2:2" s="91" customFormat="1" x14ac:dyDescent="0.15">
      <c r="B5842" s="92"/>
    </row>
    <row r="5843" spans="2:2" s="91" customFormat="1" x14ac:dyDescent="0.15">
      <c r="B5843" s="92"/>
    </row>
    <row r="5844" spans="2:2" s="91" customFormat="1" x14ac:dyDescent="0.15">
      <c r="B5844" s="92"/>
    </row>
    <row r="5845" spans="2:2" s="91" customFormat="1" x14ac:dyDescent="0.15">
      <c r="B5845" s="92"/>
    </row>
    <row r="5846" spans="2:2" s="91" customFormat="1" x14ac:dyDescent="0.15">
      <c r="B5846" s="92"/>
    </row>
    <row r="5847" spans="2:2" s="91" customFormat="1" x14ac:dyDescent="0.15">
      <c r="B5847" s="92"/>
    </row>
    <row r="5848" spans="2:2" s="91" customFormat="1" x14ac:dyDescent="0.15">
      <c r="B5848" s="92"/>
    </row>
    <row r="5849" spans="2:2" s="91" customFormat="1" x14ac:dyDescent="0.15">
      <c r="B5849" s="92"/>
    </row>
    <row r="5850" spans="2:2" s="91" customFormat="1" x14ac:dyDescent="0.15">
      <c r="B5850" s="92"/>
    </row>
    <row r="5851" spans="2:2" s="91" customFormat="1" x14ac:dyDescent="0.15">
      <c r="B5851" s="92"/>
    </row>
    <row r="5852" spans="2:2" s="91" customFormat="1" x14ac:dyDescent="0.15">
      <c r="B5852" s="92"/>
    </row>
    <row r="5853" spans="2:2" s="91" customFormat="1" x14ac:dyDescent="0.15">
      <c r="B5853" s="92"/>
    </row>
    <row r="5854" spans="2:2" s="91" customFormat="1" x14ac:dyDescent="0.15">
      <c r="B5854" s="92"/>
    </row>
    <row r="5855" spans="2:2" s="91" customFormat="1" x14ac:dyDescent="0.15">
      <c r="B5855" s="92"/>
    </row>
    <row r="5856" spans="2:2" s="91" customFormat="1" x14ac:dyDescent="0.15">
      <c r="B5856" s="92"/>
    </row>
    <row r="5857" spans="2:2" s="91" customFormat="1" x14ac:dyDescent="0.15">
      <c r="B5857" s="92"/>
    </row>
    <row r="5858" spans="2:2" s="91" customFormat="1" x14ac:dyDescent="0.15">
      <c r="B5858" s="92"/>
    </row>
    <row r="5859" spans="2:2" s="91" customFormat="1" x14ac:dyDescent="0.15">
      <c r="B5859" s="92"/>
    </row>
    <row r="5860" spans="2:2" s="91" customFormat="1" x14ac:dyDescent="0.15">
      <c r="B5860" s="92"/>
    </row>
    <row r="5861" spans="2:2" s="91" customFormat="1" x14ac:dyDescent="0.15">
      <c r="B5861" s="92"/>
    </row>
    <row r="5862" spans="2:2" s="91" customFormat="1" x14ac:dyDescent="0.15">
      <c r="B5862" s="92"/>
    </row>
    <row r="5863" spans="2:2" s="91" customFormat="1" x14ac:dyDescent="0.15">
      <c r="B5863" s="92"/>
    </row>
    <row r="5864" spans="2:2" s="91" customFormat="1" x14ac:dyDescent="0.15">
      <c r="B5864" s="92"/>
    </row>
    <row r="5865" spans="2:2" s="91" customFormat="1" x14ac:dyDescent="0.15">
      <c r="B5865" s="92"/>
    </row>
    <row r="5866" spans="2:2" s="91" customFormat="1" x14ac:dyDescent="0.15">
      <c r="B5866" s="92"/>
    </row>
    <row r="5867" spans="2:2" s="91" customFormat="1" x14ac:dyDescent="0.15">
      <c r="B5867" s="92"/>
    </row>
    <row r="5868" spans="2:2" s="91" customFormat="1" x14ac:dyDescent="0.15">
      <c r="B5868" s="92"/>
    </row>
    <row r="5869" spans="2:2" s="91" customFormat="1" x14ac:dyDescent="0.15">
      <c r="B5869" s="92"/>
    </row>
    <row r="5870" spans="2:2" s="91" customFormat="1" x14ac:dyDescent="0.15">
      <c r="B5870" s="92"/>
    </row>
    <row r="5871" spans="2:2" s="91" customFormat="1" x14ac:dyDescent="0.15">
      <c r="B5871" s="92"/>
    </row>
    <row r="5872" spans="2:2" s="91" customFormat="1" x14ac:dyDescent="0.15">
      <c r="B5872" s="92"/>
    </row>
    <row r="5873" spans="2:2" s="91" customFormat="1" x14ac:dyDescent="0.15">
      <c r="B5873" s="92"/>
    </row>
    <row r="5874" spans="2:2" s="91" customFormat="1" x14ac:dyDescent="0.15">
      <c r="B5874" s="92"/>
    </row>
    <row r="5875" spans="2:2" s="91" customFormat="1" x14ac:dyDescent="0.15">
      <c r="B5875" s="92"/>
    </row>
    <row r="5876" spans="2:2" s="91" customFormat="1" x14ac:dyDescent="0.15">
      <c r="B5876" s="92"/>
    </row>
    <row r="5877" spans="2:2" s="91" customFormat="1" x14ac:dyDescent="0.15">
      <c r="B5877" s="92"/>
    </row>
    <row r="5878" spans="2:2" s="91" customFormat="1" x14ac:dyDescent="0.15">
      <c r="B5878" s="92"/>
    </row>
    <row r="5879" spans="2:2" s="91" customFormat="1" x14ac:dyDescent="0.15">
      <c r="B5879" s="92"/>
    </row>
    <row r="5880" spans="2:2" s="91" customFormat="1" x14ac:dyDescent="0.15">
      <c r="B5880" s="92"/>
    </row>
    <row r="5881" spans="2:2" s="91" customFormat="1" x14ac:dyDescent="0.15">
      <c r="B5881" s="92"/>
    </row>
    <row r="5882" spans="2:2" s="91" customFormat="1" x14ac:dyDescent="0.15">
      <c r="B5882" s="92"/>
    </row>
    <row r="5883" spans="2:2" s="91" customFormat="1" x14ac:dyDescent="0.15">
      <c r="B5883" s="92"/>
    </row>
    <row r="5884" spans="2:2" s="91" customFormat="1" x14ac:dyDescent="0.15">
      <c r="B5884" s="92"/>
    </row>
    <row r="5885" spans="2:2" s="91" customFormat="1" x14ac:dyDescent="0.15">
      <c r="B5885" s="92"/>
    </row>
    <row r="5886" spans="2:2" s="91" customFormat="1" x14ac:dyDescent="0.15">
      <c r="B5886" s="92"/>
    </row>
    <row r="5887" spans="2:2" s="91" customFormat="1" x14ac:dyDescent="0.15">
      <c r="B5887" s="92"/>
    </row>
    <row r="5888" spans="2:2" s="91" customFormat="1" x14ac:dyDescent="0.15">
      <c r="B5888" s="92"/>
    </row>
    <row r="5889" spans="2:2" s="91" customFormat="1" x14ac:dyDescent="0.15">
      <c r="B5889" s="92"/>
    </row>
    <row r="5890" spans="2:2" s="91" customFormat="1" x14ac:dyDescent="0.15">
      <c r="B5890" s="92"/>
    </row>
    <row r="5891" spans="2:2" s="91" customFormat="1" x14ac:dyDescent="0.15">
      <c r="B5891" s="92"/>
    </row>
    <row r="5892" spans="2:2" s="91" customFormat="1" x14ac:dyDescent="0.15">
      <c r="B5892" s="92"/>
    </row>
    <row r="5893" spans="2:2" s="91" customFormat="1" x14ac:dyDescent="0.15">
      <c r="B5893" s="92"/>
    </row>
    <row r="5894" spans="2:2" s="91" customFormat="1" x14ac:dyDescent="0.15">
      <c r="B5894" s="92"/>
    </row>
    <row r="5895" spans="2:2" s="91" customFormat="1" x14ac:dyDescent="0.15">
      <c r="B5895" s="92"/>
    </row>
    <row r="5896" spans="2:2" s="91" customFormat="1" x14ac:dyDescent="0.15">
      <c r="B5896" s="92"/>
    </row>
    <row r="5897" spans="2:2" s="91" customFormat="1" x14ac:dyDescent="0.15">
      <c r="B5897" s="92"/>
    </row>
    <row r="5898" spans="2:2" s="91" customFormat="1" x14ac:dyDescent="0.15">
      <c r="B5898" s="92"/>
    </row>
    <row r="5899" spans="2:2" s="91" customFormat="1" x14ac:dyDescent="0.15">
      <c r="B5899" s="92"/>
    </row>
    <row r="5900" spans="2:2" s="91" customFormat="1" x14ac:dyDescent="0.15">
      <c r="B5900" s="92"/>
    </row>
    <row r="5901" spans="2:2" s="91" customFormat="1" x14ac:dyDescent="0.15">
      <c r="B5901" s="92"/>
    </row>
    <row r="5902" spans="2:2" s="91" customFormat="1" x14ac:dyDescent="0.15">
      <c r="B5902" s="92"/>
    </row>
    <row r="5903" spans="2:2" s="91" customFormat="1" x14ac:dyDescent="0.15">
      <c r="B5903" s="92"/>
    </row>
    <row r="5904" spans="2:2" s="91" customFormat="1" x14ac:dyDescent="0.15">
      <c r="B5904" s="92"/>
    </row>
    <row r="5905" spans="2:2" s="91" customFormat="1" x14ac:dyDescent="0.15">
      <c r="B5905" s="92"/>
    </row>
    <row r="5906" spans="2:2" s="91" customFormat="1" x14ac:dyDescent="0.15">
      <c r="B5906" s="92"/>
    </row>
    <row r="5907" spans="2:2" s="91" customFormat="1" x14ac:dyDescent="0.15">
      <c r="B5907" s="92"/>
    </row>
    <row r="5908" spans="2:2" s="91" customFormat="1" x14ac:dyDescent="0.15">
      <c r="B5908" s="92"/>
    </row>
    <row r="5909" spans="2:2" s="91" customFormat="1" x14ac:dyDescent="0.15">
      <c r="B5909" s="92"/>
    </row>
    <row r="5910" spans="2:2" s="91" customFormat="1" x14ac:dyDescent="0.15">
      <c r="B5910" s="92"/>
    </row>
    <row r="5911" spans="2:2" s="91" customFormat="1" x14ac:dyDescent="0.15">
      <c r="B5911" s="92"/>
    </row>
    <row r="5912" spans="2:2" s="91" customFormat="1" x14ac:dyDescent="0.15">
      <c r="B5912" s="92"/>
    </row>
    <row r="5913" spans="2:2" s="91" customFormat="1" x14ac:dyDescent="0.15">
      <c r="B5913" s="92"/>
    </row>
    <row r="5914" spans="2:2" s="91" customFormat="1" x14ac:dyDescent="0.15">
      <c r="B5914" s="92"/>
    </row>
    <row r="5915" spans="2:2" s="91" customFormat="1" x14ac:dyDescent="0.15">
      <c r="B5915" s="92"/>
    </row>
    <row r="5916" spans="2:2" s="91" customFormat="1" x14ac:dyDescent="0.15">
      <c r="B5916" s="92"/>
    </row>
    <row r="5917" spans="2:2" s="91" customFormat="1" x14ac:dyDescent="0.15">
      <c r="B5917" s="92"/>
    </row>
    <row r="5918" spans="2:2" s="91" customFormat="1" x14ac:dyDescent="0.15">
      <c r="B5918" s="92"/>
    </row>
    <row r="5919" spans="2:2" s="91" customFormat="1" x14ac:dyDescent="0.15">
      <c r="B5919" s="92"/>
    </row>
    <row r="5920" spans="2:2" s="91" customFormat="1" x14ac:dyDescent="0.15">
      <c r="B5920" s="92"/>
    </row>
    <row r="5921" spans="2:2" s="91" customFormat="1" x14ac:dyDescent="0.15">
      <c r="B5921" s="92"/>
    </row>
    <row r="5922" spans="2:2" s="91" customFormat="1" x14ac:dyDescent="0.15">
      <c r="B5922" s="92"/>
    </row>
    <row r="5923" spans="2:2" s="91" customFormat="1" x14ac:dyDescent="0.15">
      <c r="B5923" s="92"/>
    </row>
    <row r="5924" spans="2:2" s="91" customFormat="1" x14ac:dyDescent="0.15">
      <c r="B5924" s="92"/>
    </row>
    <row r="5925" spans="2:2" s="91" customFormat="1" x14ac:dyDescent="0.15">
      <c r="B5925" s="92"/>
    </row>
    <row r="5926" spans="2:2" s="91" customFormat="1" x14ac:dyDescent="0.15">
      <c r="B5926" s="92"/>
    </row>
    <row r="5927" spans="2:2" s="91" customFormat="1" x14ac:dyDescent="0.15">
      <c r="B5927" s="92"/>
    </row>
    <row r="5928" spans="2:2" s="91" customFormat="1" x14ac:dyDescent="0.15">
      <c r="B5928" s="92"/>
    </row>
    <row r="5929" spans="2:2" s="91" customFormat="1" x14ac:dyDescent="0.15">
      <c r="B5929" s="92"/>
    </row>
    <row r="5930" spans="2:2" s="91" customFormat="1" x14ac:dyDescent="0.15">
      <c r="B5930" s="92"/>
    </row>
    <row r="5931" spans="2:2" s="91" customFormat="1" x14ac:dyDescent="0.15">
      <c r="B5931" s="92"/>
    </row>
    <row r="5932" spans="2:2" s="91" customFormat="1" x14ac:dyDescent="0.15">
      <c r="B5932" s="92"/>
    </row>
    <row r="5933" spans="2:2" s="91" customFormat="1" x14ac:dyDescent="0.15">
      <c r="B5933" s="92"/>
    </row>
    <row r="5934" spans="2:2" s="91" customFormat="1" x14ac:dyDescent="0.15">
      <c r="B5934" s="92"/>
    </row>
    <row r="5935" spans="2:2" s="91" customFormat="1" x14ac:dyDescent="0.15">
      <c r="B5935" s="92"/>
    </row>
    <row r="5936" spans="2:2" s="91" customFormat="1" x14ac:dyDescent="0.15">
      <c r="B5936" s="92"/>
    </row>
    <row r="5937" spans="2:2" s="91" customFormat="1" x14ac:dyDescent="0.15">
      <c r="B5937" s="92"/>
    </row>
    <row r="5938" spans="2:2" s="91" customFormat="1" x14ac:dyDescent="0.15">
      <c r="B5938" s="92"/>
    </row>
    <row r="5939" spans="2:2" s="91" customFormat="1" x14ac:dyDescent="0.15">
      <c r="B5939" s="92"/>
    </row>
    <row r="5940" spans="2:2" s="91" customFormat="1" x14ac:dyDescent="0.15">
      <c r="B5940" s="92"/>
    </row>
    <row r="5941" spans="2:2" s="91" customFormat="1" x14ac:dyDescent="0.15">
      <c r="B5941" s="92"/>
    </row>
    <row r="5942" spans="2:2" s="91" customFormat="1" x14ac:dyDescent="0.15">
      <c r="B5942" s="92"/>
    </row>
    <row r="5943" spans="2:2" s="91" customFormat="1" x14ac:dyDescent="0.15">
      <c r="B5943" s="92"/>
    </row>
    <row r="5944" spans="2:2" s="91" customFormat="1" x14ac:dyDescent="0.15">
      <c r="B5944" s="92"/>
    </row>
    <row r="5945" spans="2:2" s="91" customFormat="1" x14ac:dyDescent="0.15">
      <c r="B5945" s="92"/>
    </row>
    <row r="5946" spans="2:2" s="91" customFormat="1" x14ac:dyDescent="0.15">
      <c r="B5946" s="92"/>
    </row>
    <row r="5947" spans="2:2" s="91" customFormat="1" x14ac:dyDescent="0.15">
      <c r="B5947" s="92"/>
    </row>
    <row r="5948" spans="2:2" s="91" customFormat="1" x14ac:dyDescent="0.15">
      <c r="B5948" s="92"/>
    </row>
    <row r="5949" spans="2:2" s="91" customFormat="1" x14ac:dyDescent="0.15">
      <c r="B5949" s="92"/>
    </row>
    <row r="5950" spans="2:2" s="91" customFormat="1" x14ac:dyDescent="0.15">
      <c r="B5950" s="92"/>
    </row>
    <row r="5951" spans="2:2" s="91" customFormat="1" x14ac:dyDescent="0.15">
      <c r="B5951" s="92"/>
    </row>
    <row r="5952" spans="2:2" s="91" customFormat="1" x14ac:dyDescent="0.15">
      <c r="B5952" s="92"/>
    </row>
    <row r="5953" spans="2:2" s="91" customFormat="1" x14ac:dyDescent="0.15">
      <c r="B5953" s="92"/>
    </row>
    <row r="5954" spans="2:2" s="91" customFormat="1" x14ac:dyDescent="0.15">
      <c r="B5954" s="92"/>
    </row>
    <row r="5955" spans="2:2" s="91" customFormat="1" x14ac:dyDescent="0.15">
      <c r="B5955" s="92"/>
    </row>
    <row r="5956" spans="2:2" s="91" customFormat="1" x14ac:dyDescent="0.15">
      <c r="B5956" s="92"/>
    </row>
    <row r="5957" spans="2:2" s="91" customFormat="1" x14ac:dyDescent="0.15">
      <c r="B5957" s="92"/>
    </row>
    <row r="5958" spans="2:2" s="91" customFormat="1" x14ac:dyDescent="0.15">
      <c r="B5958" s="92"/>
    </row>
    <row r="5959" spans="2:2" s="91" customFormat="1" x14ac:dyDescent="0.15">
      <c r="B5959" s="92"/>
    </row>
    <row r="5960" spans="2:2" s="91" customFormat="1" x14ac:dyDescent="0.15">
      <c r="B5960" s="92"/>
    </row>
    <row r="5961" spans="2:2" s="91" customFormat="1" x14ac:dyDescent="0.15">
      <c r="B5961" s="92"/>
    </row>
    <row r="5962" spans="2:2" s="91" customFormat="1" x14ac:dyDescent="0.15">
      <c r="B5962" s="92"/>
    </row>
    <row r="5963" spans="2:2" s="91" customFormat="1" x14ac:dyDescent="0.15">
      <c r="B5963" s="92"/>
    </row>
    <row r="5964" spans="2:2" s="91" customFormat="1" x14ac:dyDescent="0.15">
      <c r="B5964" s="92"/>
    </row>
    <row r="5965" spans="2:2" s="91" customFormat="1" x14ac:dyDescent="0.15">
      <c r="B5965" s="92"/>
    </row>
    <row r="5966" spans="2:2" s="91" customFormat="1" x14ac:dyDescent="0.15">
      <c r="B5966" s="92"/>
    </row>
    <row r="5967" spans="2:2" s="91" customFormat="1" x14ac:dyDescent="0.15">
      <c r="B5967" s="92"/>
    </row>
    <row r="5968" spans="2:2" s="91" customFormat="1" x14ac:dyDescent="0.15">
      <c r="B5968" s="92"/>
    </row>
    <row r="5969" spans="2:2" s="91" customFormat="1" x14ac:dyDescent="0.15">
      <c r="B5969" s="92"/>
    </row>
    <row r="5970" spans="2:2" s="91" customFormat="1" x14ac:dyDescent="0.15">
      <c r="B5970" s="92"/>
    </row>
    <row r="5971" spans="2:2" s="91" customFormat="1" x14ac:dyDescent="0.15">
      <c r="B5971" s="92"/>
    </row>
    <row r="5972" spans="2:2" s="91" customFormat="1" x14ac:dyDescent="0.15">
      <c r="B5972" s="92"/>
    </row>
    <row r="5973" spans="2:2" s="91" customFormat="1" x14ac:dyDescent="0.15">
      <c r="B5973" s="92"/>
    </row>
    <row r="5974" spans="2:2" s="91" customFormat="1" x14ac:dyDescent="0.15">
      <c r="B5974" s="92"/>
    </row>
    <row r="5975" spans="2:2" s="91" customFormat="1" x14ac:dyDescent="0.15">
      <c r="B5975" s="92"/>
    </row>
    <row r="5976" spans="2:2" s="91" customFormat="1" x14ac:dyDescent="0.15">
      <c r="B5976" s="92"/>
    </row>
    <row r="5977" spans="2:2" s="91" customFormat="1" x14ac:dyDescent="0.15">
      <c r="B5977" s="92"/>
    </row>
    <row r="5978" spans="2:2" s="91" customFormat="1" x14ac:dyDescent="0.15">
      <c r="B5978" s="92"/>
    </row>
    <row r="5979" spans="2:2" s="91" customFormat="1" x14ac:dyDescent="0.15">
      <c r="B5979" s="92"/>
    </row>
    <row r="5980" spans="2:2" s="91" customFormat="1" x14ac:dyDescent="0.15">
      <c r="B5980" s="92"/>
    </row>
    <row r="5981" spans="2:2" s="91" customFormat="1" x14ac:dyDescent="0.15">
      <c r="B5981" s="92"/>
    </row>
    <row r="5982" spans="2:2" s="91" customFormat="1" x14ac:dyDescent="0.15">
      <c r="B5982" s="92"/>
    </row>
    <row r="5983" spans="2:2" s="91" customFormat="1" x14ac:dyDescent="0.15">
      <c r="B5983" s="92"/>
    </row>
    <row r="5984" spans="2:2" s="91" customFormat="1" x14ac:dyDescent="0.15">
      <c r="B5984" s="92"/>
    </row>
    <row r="5985" spans="2:2" s="91" customFormat="1" x14ac:dyDescent="0.15">
      <c r="B5985" s="92"/>
    </row>
    <row r="5986" spans="2:2" s="91" customFormat="1" x14ac:dyDescent="0.15">
      <c r="B5986" s="92"/>
    </row>
    <row r="5987" spans="2:2" s="91" customFormat="1" x14ac:dyDescent="0.15">
      <c r="B5987" s="92"/>
    </row>
    <row r="5988" spans="2:2" s="91" customFormat="1" x14ac:dyDescent="0.15">
      <c r="B5988" s="92"/>
    </row>
    <row r="5989" spans="2:2" s="91" customFormat="1" x14ac:dyDescent="0.15">
      <c r="B5989" s="92"/>
    </row>
    <row r="5990" spans="2:2" s="91" customFormat="1" x14ac:dyDescent="0.15">
      <c r="B5990" s="92"/>
    </row>
    <row r="5991" spans="2:2" s="91" customFormat="1" x14ac:dyDescent="0.15">
      <c r="B5991" s="92"/>
    </row>
    <row r="5992" spans="2:2" s="91" customFormat="1" x14ac:dyDescent="0.15">
      <c r="B5992" s="92"/>
    </row>
    <row r="5993" spans="2:2" s="91" customFormat="1" x14ac:dyDescent="0.15">
      <c r="B5993" s="92"/>
    </row>
    <row r="5994" spans="2:2" s="91" customFormat="1" x14ac:dyDescent="0.15">
      <c r="B5994" s="92"/>
    </row>
    <row r="5995" spans="2:2" s="91" customFormat="1" x14ac:dyDescent="0.15">
      <c r="B5995" s="92"/>
    </row>
    <row r="5996" spans="2:2" s="91" customFormat="1" x14ac:dyDescent="0.15">
      <c r="B5996" s="92"/>
    </row>
    <row r="5997" spans="2:2" s="91" customFormat="1" x14ac:dyDescent="0.15">
      <c r="B5997" s="92"/>
    </row>
    <row r="5998" spans="2:2" s="91" customFormat="1" x14ac:dyDescent="0.15">
      <c r="B5998" s="92"/>
    </row>
    <row r="5999" spans="2:2" s="91" customFormat="1" x14ac:dyDescent="0.15">
      <c r="B5999" s="92"/>
    </row>
    <row r="6000" spans="2:2" s="91" customFormat="1" x14ac:dyDescent="0.15">
      <c r="B6000" s="92"/>
    </row>
    <row r="6001" spans="2:2" s="91" customFormat="1" x14ac:dyDescent="0.15">
      <c r="B6001" s="92"/>
    </row>
    <row r="6002" spans="2:2" s="91" customFormat="1" x14ac:dyDescent="0.15">
      <c r="B6002" s="92"/>
    </row>
    <row r="6003" spans="2:2" s="91" customFormat="1" x14ac:dyDescent="0.15">
      <c r="B6003" s="92"/>
    </row>
    <row r="6004" spans="2:2" s="91" customFormat="1" x14ac:dyDescent="0.15">
      <c r="B6004" s="92"/>
    </row>
    <row r="6005" spans="2:2" s="91" customFormat="1" x14ac:dyDescent="0.15">
      <c r="B6005" s="92"/>
    </row>
    <row r="6006" spans="2:2" s="91" customFormat="1" x14ac:dyDescent="0.15">
      <c r="B6006" s="92"/>
    </row>
    <row r="6007" spans="2:2" s="91" customFormat="1" x14ac:dyDescent="0.15">
      <c r="B6007" s="92"/>
    </row>
    <row r="6008" spans="2:2" s="91" customFormat="1" x14ac:dyDescent="0.15">
      <c r="B6008" s="92"/>
    </row>
    <row r="6009" spans="2:2" s="91" customFormat="1" x14ac:dyDescent="0.15">
      <c r="B6009" s="92"/>
    </row>
    <row r="6010" spans="2:2" s="91" customFormat="1" x14ac:dyDescent="0.15">
      <c r="B6010" s="92"/>
    </row>
    <row r="6011" spans="2:2" s="91" customFormat="1" x14ac:dyDescent="0.15">
      <c r="B6011" s="92"/>
    </row>
    <row r="6012" spans="2:2" s="91" customFormat="1" x14ac:dyDescent="0.15">
      <c r="B6012" s="92"/>
    </row>
    <row r="6013" spans="2:2" s="91" customFormat="1" x14ac:dyDescent="0.15">
      <c r="B6013" s="92"/>
    </row>
    <row r="6014" spans="2:2" s="91" customFormat="1" x14ac:dyDescent="0.15">
      <c r="B6014" s="92"/>
    </row>
    <row r="6015" spans="2:2" s="91" customFormat="1" x14ac:dyDescent="0.15">
      <c r="B6015" s="92"/>
    </row>
    <row r="6016" spans="2:2" s="91" customFormat="1" x14ac:dyDescent="0.15">
      <c r="B6016" s="92"/>
    </row>
    <row r="6017" spans="2:2" s="91" customFormat="1" x14ac:dyDescent="0.15">
      <c r="B6017" s="92"/>
    </row>
    <row r="6018" spans="2:2" s="91" customFormat="1" x14ac:dyDescent="0.15">
      <c r="B6018" s="92"/>
    </row>
    <row r="6019" spans="2:2" s="91" customFormat="1" x14ac:dyDescent="0.15">
      <c r="B6019" s="92"/>
    </row>
    <row r="6020" spans="2:2" s="91" customFormat="1" x14ac:dyDescent="0.15">
      <c r="B6020" s="92"/>
    </row>
    <row r="6021" spans="2:2" s="91" customFormat="1" x14ac:dyDescent="0.15">
      <c r="B6021" s="92"/>
    </row>
    <row r="6022" spans="2:2" s="91" customFormat="1" x14ac:dyDescent="0.15">
      <c r="B6022" s="92"/>
    </row>
    <row r="6023" spans="2:2" s="91" customFormat="1" x14ac:dyDescent="0.15">
      <c r="B6023" s="92"/>
    </row>
    <row r="6024" spans="2:2" s="91" customFormat="1" x14ac:dyDescent="0.15">
      <c r="B6024" s="92"/>
    </row>
    <row r="6025" spans="2:2" s="91" customFormat="1" x14ac:dyDescent="0.15">
      <c r="B6025" s="92"/>
    </row>
    <row r="6026" spans="2:2" s="91" customFormat="1" x14ac:dyDescent="0.15">
      <c r="B6026" s="92"/>
    </row>
    <row r="6027" spans="2:2" s="91" customFormat="1" x14ac:dyDescent="0.15">
      <c r="B6027" s="92"/>
    </row>
    <row r="6028" spans="2:2" s="91" customFormat="1" x14ac:dyDescent="0.15">
      <c r="B6028" s="92"/>
    </row>
    <row r="6029" spans="2:2" s="91" customFormat="1" x14ac:dyDescent="0.15">
      <c r="B6029" s="92"/>
    </row>
    <row r="6030" spans="2:2" s="91" customFormat="1" x14ac:dyDescent="0.15">
      <c r="B6030" s="92"/>
    </row>
    <row r="6031" spans="2:2" s="91" customFormat="1" x14ac:dyDescent="0.15">
      <c r="B6031" s="92"/>
    </row>
    <row r="6032" spans="2:2" s="91" customFormat="1" x14ac:dyDescent="0.15">
      <c r="B6032" s="92"/>
    </row>
    <row r="6033" spans="2:2" s="91" customFormat="1" x14ac:dyDescent="0.15">
      <c r="B6033" s="92"/>
    </row>
    <row r="6034" spans="2:2" s="91" customFormat="1" x14ac:dyDescent="0.15">
      <c r="B6034" s="92"/>
    </row>
    <row r="6035" spans="2:2" s="91" customFormat="1" x14ac:dyDescent="0.15">
      <c r="B6035" s="92"/>
    </row>
    <row r="6036" spans="2:2" s="91" customFormat="1" x14ac:dyDescent="0.15">
      <c r="B6036" s="92"/>
    </row>
    <row r="6037" spans="2:2" s="91" customFormat="1" x14ac:dyDescent="0.15">
      <c r="B6037" s="92"/>
    </row>
    <row r="6038" spans="2:2" s="91" customFormat="1" x14ac:dyDescent="0.15">
      <c r="B6038" s="92"/>
    </row>
    <row r="6039" spans="2:2" s="91" customFormat="1" x14ac:dyDescent="0.15">
      <c r="B6039" s="92"/>
    </row>
    <row r="6040" spans="2:2" s="91" customFormat="1" x14ac:dyDescent="0.15">
      <c r="B6040" s="92"/>
    </row>
    <row r="6041" spans="2:2" s="91" customFormat="1" x14ac:dyDescent="0.15">
      <c r="B6041" s="92"/>
    </row>
    <row r="6042" spans="2:2" s="91" customFormat="1" x14ac:dyDescent="0.15">
      <c r="B6042" s="92"/>
    </row>
    <row r="6043" spans="2:2" s="91" customFormat="1" x14ac:dyDescent="0.15">
      <c r="B6043" s="92"/>
    </row>
    <row r="6044" spans="2:2" s="91" customFormat="1" x14ac:dyDescent="0.15">
      <c r="B6044" s="92"/>
    </row>
    <row r="6045" spans="2:2" s="91" customFormat="1" x14ac:dyDescent="0.15">
      <c r="B6045" s="92"/>
    </row>
    <row r="6046" spans="2:2" s="91" customFormat="1" x14ac:dyDescent="0.15">
      <c r="B6046" s="92"/>
    </row>
    <row r="6047" spans="2:2" s="91" customFormat="1" x14ac:dyDescent="0.15">
      <c r="B6047" s="92"/>
    </row>
    <row r="6048" spans="2:2" s="91" customFormat="1" x14ac:dyDescent="0.15">
      <c r="B6048" s="92"/>
    </row>
    <row r="6049" spans="2:2" s="91" customFormat="1" x14ac:dyDescent="0.15">
      <c r="B6049" s="92"/>
    </row>
    <row r="6050" spans="2:2" s="91" customFormat="1" x14ac:dyDescent="0.15">
      <c r="B6050" s="92"/>
    </row>
    <row r="6051" spans="2:2" s="91" customFormat="1" x14ac:dyDescent="0.15">
      <c r="B6051" s="92"/>
    </row>
    <row r="6052" spans="2:2" s="91" customFormat="1" x14ac:dyDescent="0.15">
      <c r="B6052" s="92"/>
    </row>
    <row r="6053" spans="2:2" s="91" customFormat="1" x14ac:dyDescent="0.15">
      <c r="B6053" s="92"/>
    </row>
    <row r="6054" spans="2:2" s="91" customFormat="1" x14ac:dyDescent="0.15">
      <c r="B6054" s="92"/>
    </row>
    <row r="6055" spans="2:2" s="91" customFormat="1" x14ac:dyDescent="0.15">
      <c r="B6055" s="92"/>
    </row>
    <row r="6056" spans="2:2" s="91" customFormat="1" x14ac:dyDescent="0.15">
      <c r="B6056" s="92"/>
    </row>
    <row r="6057" spans="2:2" s="91" customFormat="1" x14ac:dyDescent="0.15">
      <c r="B6057" s="92"/>
    </row>
    <row r="6058" spans="2:2" s="91" customFormat="1" x14ac:dyDescent="0.15">
      <c r="B6058" s="92"/>
    </row>
    <row r="6059" spans="2:2" s="91" customFormat="1" x14ac:dyDescent="0.15">
      <c r="B6059" s="92"/>
    </row>
    <row r="6060" spans="2:2" s="91" customFormat="1" x14ac:dyDescent="0.15">
      <c r="B6060" s="92"/>
    </row>
    <row r="6061" spans="2:2" s="91" customFormat="1" x14ac:dyDescent="0.15">
      <c r="B6061" s="92"/>
    </row>
    <row r="6062" spans="2:2" s="91" customFormat="1" x14ac:dyDescent="0.15">
      <c r="B6062" s="92"/>
    </row>
    <row r="6063" spans="2:2" s="91" customFormat="1" x14ac:dyDescent="0.15">
      <c r="B6063" s="92"/>
    </row>
    <row r="6064" spans="2:2" s="91" customFormat="1" x14ac:dyDescent="0.15">
      <c r="B6064" s="92"/>
    </row>
    <row r="6065" spans="2:2" s="91" customFormat="1" x14ac:dyDescent="0.15">
      <c r="B6065" s="92"/>
    </row>
    <row r="6066" spans="2:2" s="91" customFormat="1" x14ac:dyDescent="0.15">
      <c r="B6066" s="92"/>
    </row>
    <row r="6067" spans="2:2" s="91" customFormat="1" x14ac:dyDescent="0.15">
      <c r="B6067" s="92"/>
    </row>
    <row r="6068" spans="2:2" s="91" customFormat="1" x14ac:dyDescent="0.15">
      <c r="B6068" s="92"/>
    </row>
    <row r="6069" spans="2:2" s="91" customFormat="1" x14ac:dyDescent="0.15">
      <c r="B6069" s="92"/>
    </row>
    <row r="6070" spans="2:2" s="91" customFormat="1" x14ac:dyDescent="0.15">
      <c r="B6070" s="92"/>
    </row>
    <row r="6071" spans="2:2" s="91" customFormat="1" x14ac:dyDescent="0.15">
      <c r="B6071" s="92"/>
    </row>
    <row r="6072" spans="2:2" s="91" customFormat="1" x14ac:dyDescent="0.15">
      <c r="B6072" s="92"/>
    </row>
    <row r="6073" spans="2:2" s="91" customFormat="1" x14ac:dyDescent="0.15">
      <c r="B6073" s="92"/>
    </row>
    <row r="6074" spans="2:2" s="91" customFormat="1" x14ac:dyDescent="0.15">
      <c r="B6074" s="92"/>
    </row>
    <row r="6075" spans="2:2" s="91" customFormat="1" x14ac:dyDescent="0.15">
      <c r="B6075" s="92"/>
    </row>
    <row r="6076" spans="2:2" s="91" customFormat="1" x14ac:dyDescent="0.15">
      <c r="B6076" s="92"/>
    </row>
    <row r="6077" spans="2:2" s="91" customFormat="1" x14ac:dyDescent="0.15">
      <c r="B6077" s="92"/>
    </row>
    <row r="6078" spans="2:2" s="91" customFormat="1" x14ac:dyDescent="0.15">
      <c r="B6078" s="92"/>
    </row>
    <row r="6079" spans="2:2" s="91" customFormat="1" x14ac:dyDescent="0.15">
      <c r="B6079" s="92"/>
    </row>
    <row r="6080" spans="2:2" s="91" customFormat="1" x14ac:dyDescent="0.15">
      <c r="B6080" s="92"/>
    </row>
    <row r="6081" spans="2:2" s="91" customFormat="1" x14ac:dyDescent="0.15">
      <c r="B6081" s="92"/>
    </row>
    <row r="6082" spans="2:2" s="91" customFormat="1" x14ac:dyDescent="0.15">
      <c r="B6082" s="92"/>
    </row>
    <row r="6083" spans="2:2" s="91" customFormat="1" x14ac:dyDescent="0.15">
      <c r="B6083" s="92"/>
    </row>
    <row r="6084" spans="2:2" s="91" customFormat="1" x14ac:dyDescent="0.15">
      <c r="B6084" s="92"/>
    </row>
    <row r="6085" spans="2:2" s="91" customFormat="1" x14ac:dyDescent="0.15">
      <c r="B6085" s="92"/>
    </row>
    <row r="6086" spans="2:2" s="91" customFormat="1" x14ac:dyDescent="0.15">
      <c r="B6086" s="92"/>
    </row>
    <row r="6087" spans="2:2" s="91" customFormat="1" x14ac:dyDescent="0.15">
      <c r="B6087" s="92"/>
    </row>
    <row r="6088" spans="2:2" s="91" customFormat="1" x14ac:dyDescent="0.15">
      <c r="B6088" s="92"/>
    </row>
    <row r="6089" spans="2:2" s="91" customFormat="1" x14ac:dyDescent="0.15">
      <c r="B6089" s="92"/>
    </row>
    <row r="6090" spans="2:2" s="91" customFormat="1" x14ac:dyDescent="0.15">
      <c r="B6090" s="92"/>
    </row>
    <row r="6091" spans="2:2" s="91" customFormat="1" x14ac:dyDescent="0.15">
      <c r="B6091" s="92"/>
    </row>
    <row r="6092" spans="2:2" s="91" customFormat="1" x14ac:dyDescent="0.15">
      <c r="B6092" s="92"/>
    </row>
    <row r="6093" spans="2:2" s="91" customFormat="1" x14ac:dyDescent="0.15">
      <c r="B6093" s="92"/>
    </row>
    <row r="6094" spans="2:2" s="91" customFormat="1" x14ac:dyDescent="0.15">
      <c r="B6094" s="92"/>
    </row>
    <row r="6095" spans="2:2" s="91" customFormat="1" x14ac:dyDescent="0.15">
      <c r="B6095" s="92"/>
    </row>
    <row r="6096" spans="2:2" s="91" customFormat="1" x14ac:dyDescent="0.15">
      <c r="B6096" s="92"/>
    </row>
    <row r="6097" spans="2:2" s="91" customFormat="1" x14ac:dyDescent="0.15">
      <c r="B6097" s="92"/>
    </row>
    <row r="6098" spans="2:2" s="91" customFormat="1" x14ac:dyDescent="0.15">
      <c r="B6098" s="92"/>
    </row>
    <row r="6099" spans="2:2" s="91" customFormat="1" x14ac:dyDescent="0.15">
      <c r="B6099" s="92"/>
    </row>
    <row r="6100" spans="2:2" s="91" customFormat="1" x14ac:dyDescent="0.15">
      <c r="B6100" s="92"/>
    </row>
    <row r="6101" spans="2:2" s="91" customFormat="1" x14ac:dyDescent="0.15">
      <c r="B6101" s="92"/>
    </row>
    <row r="6102" spans="2:2" s="91" customFormat="1" x14ac:dyDescent="0.15">
      <c r="B6102" s="92"/>
    </row>
    <row r="6103" spans="2:2" s="91" customFormat="1" x14ac:dyDescent="0.15">
      <c r="B6103" s="92"/>
    </row>
    <row r="6104" spans="2:2" s="91" customFormat="1" x14ac:dyDescent="0.15">
      <c r="B6104" s="92"/>
    </row>
    <row r="6105" spans="2:2" s="91" customFormat="1" x14ac:dyDescent="0.15">
      <c r="B6105" s="92"/>
    </row>
    <row r="6106" spans="2:2" s="91" customFormat="1" x14ac:dyDescent="0.15">
      <c r="B6106" s="92"/>
    </row>
    <row r="6107" spans="2:2" s="91" customFormat="1" x14ac:dyDescent="0.15">
      <c r="B6107" s="92"/>
    </row>
    <row r="6108" spans="2:2" s="91" customFormat="1" x14ac:dyDescent="0.15">
      <c r="B6108" s="92"/>
    </row>
    <row r="6109" spans="2:2" s="91" customFormat="1" x14ac:dyDescent="0.15">
      <c r="B6109" s="92"/>
    </row>
    <row r="6110" spans="2:2" s="91" customFormat="1" x14ac:dyDescent="0.15">
      <c r="B6110" s="92"/>
    </row>
    <row r="6111" spans="2:2" s="91" customFormat="1" x14ac:dyDescent="0.15">
      <c r="B6111" s="92"/>
    </row>
    <row r="6112" spans="2:2" s="91" customFormat="1" x14ac:dyDescent="0.15">
      <c r="B6112" s="92"/>
    </row>
    <row r="6113" spans="2:2" s="91" customFormat="1" x14ac:dyDescent="0.15">
      <c r="B6113" s="92"/>
    </row>
    <row r="6114" spans="2:2" s="91" customFormat="1" x14ac:dyDescent="0.15">
      <c r="B6114" s="92"/>
    </row>
    <row r="6115" spans="2:2" s="91" customFormat="1" x14ac:dyDescent="0.15">
      <c r="B6115" s="92"/>
    </row>
    <row r="6116" spans="2:2" s="91" customFormat="1" x14ac:dyDescent="0.15">
      <c r="B6116" s="92"/>
    </row>
    <row r="6117" spans="2:2" s="91" customFormat="1" x14ac:dyDescent="0.15">
      <c r="B6117" s="92"/>
    </row>
    <row r="6118" spans="2:2" s="91" customFormat="1" x14ac:dyDescent="0.15">
      <c r="B6118" s="92"/>
    </row>
    <row r="6119" spans="2:2" s="91" customFormat="1" x14ac:dyDescent="0.15">
      <c r="B6119" s="92"/>
    </row>
    <row r="6120" spans="2:2" s="91" customFormat="1" x14ac:dyDescent="0.15">
      <c r="B6120" s="92"/>
    </row>
    <row r="6121" spans="2:2" s="91" customFormat="1" x14ac:dyDescent="0.15">
      <c r="B6121" s="92"/>
    </row>
    <row r="6122" spans="2:2" s="91" customFormat="1" x14ac:dyDescent="0.15">
      <c r="B6122" s="92"/>
    </row>
    <row r="6123" spans="2:2" s="91" customFormat="1" x14ac:dyDescent="0.15">
      <c r="B6123" s="92"/>
    </row>
    <row r="6124" spans="2:2" s="91" customFormat="1" x14ac:dyDescent="0.15">
      <c r="B6124" s="92"/>
    </row>
    <row r="6125" spans="2:2" s="91" customFormat="1" x14ac:dyDescent="0.15">
      <c r="B6125" s="92"/>
    </row>
    <row r="6126" spans="2:2" s="91" customFormat="1" x14ac:dyDescent="0.15">
      <c r="B6126" s="92"/>
    </row>
    <row r="6127" spans="2:2" s="91" customFormat="1" x14ac:dyDescent="0.15">
      <c r="B6127" s="92"/>
    </row>
    <row r="6128" spans="2:2" s="91" customFormat="1" x14ac:dyDescent="0.15">
      <c r="B6128" s="92"/>
    </row>
    <row r="6129" spans="2:2" s="91" customFormat="1" x14ac:dyDescent="0.15">
      <c r="B6129" s="92"/>
    </row>
    <row r="6130" spans="2:2" s="91" customFormat="1" x14ac:dyDescent="0.15">
      <c r="B6130" s="92"/>
    </row>
    <row r="6131" spans="2:2" s="91" customFormat="1" x14ac:dyDescent="0.15">
      <c r="B6131" s="92"/>
    </row>
    <row r="6132" spans="2:2" s="91" customFormat="1" x14ac:dyDescent="0.15">
      <c r="B6132" s="92"/>
    </row>
    <row r="6133" spans="2:2" s="91" customFormat="1" x14ac:dyDescent="0.15">
      <c r="B6133" s="92"/>
    </row>
    <row r="6134" spans="2:2" s="91" customFormat="1" x14ac:dyDescent="0.15">
      <c r="B6134" s="92"/>
    </row>
    <row r="6135" spans="2:2" s="91" customFormat="1" x14ac:dyDescent="0.15">
      <c r="B6135" s="92"/>
    </row>
    <row r="6136" spans="2:2" s="91" customFormat="1" x14ac:dyDescent="0.15">
      <c r="B6136" s="92"/>
    </row>
    <row r="6137" spans="2:2" s="91" customFormat="1" x14ac:dyDescent="0.15">
      <c r="B6137" s="92"/>
    </row>
    <row r="6138" spans="2:2" s="91" customFormat="1" x14ac:dyDescent="0.15">
      <c r="B6138" s="92"/>
    </row>
    <row r="6139" spans="2:2" s="91" customFormat="1" x14ac:dyDescent="0.15">
      <c r="B6139" s="92"/>
    </row>
    <row r="6140" spans="2:2" s="91" customFormat="1" x14ac:dyDescent="0.15">
      <c r="B6140" s="92"/>
    </row>
    <row r="6141" spans="2:2" s="91" customFormat="1" x14ac:dyDescent="0.15">
      <c r="B6141" s="92"/>
    </row>
    <row r="6142" spans="2:2" s="91" customFormat="1" x14ac:dyDescent="0.15">
      <c r="B6142" s="92"/>
    </row>
    <row r="6143" spans="2:2" s="91" customFormat="1" x14ac:dyDescent="0.15">
      <c r="B6143" s="92"/>
    </row>
    <row r="6144" spans="2:2" s="91" customFormat="1" x14ac:dyDescent="0.15">
      <c r="B6144" s="92"/>
    </row>
    <row r="6145" spans="2:2" s="91" customFormat="1" x14ac:dyDescent="0.15">
      <c r="B6145" s="92"/>
    </row>
    <row r="6146" spans="2:2" s="91" customFormat="1" x14ac:dyDescent="0.15">
      <c r="B6146" s="92"/>
    </row>
    <row r="6147" spans="2:2" s="91" customFormat="1" x14ac:dyDescent="0.15">
      <c r="B6147" s="92"/>
    </row>
    <row r="6148" spans="2:2" s="91" customFormat="1" x14ac:dyDescent="0.15">
      <c r="B6148" s="92"/>
    </row>
    <row r="6149" spans="2:2" s="91" customFormat="1" x14ac:dyDescent="0.15">
      <c r="B6149" s="92"/>
    </row>
    <row r="6150" spans="2:2" s="91" customFormat="1" x14ac:dyDescent="0.15">
      <c r="B6150" s="92"/>
    </row>
    <row r="6151" spans="2:2" s="91" customFormat="1" x14ac:dyDescent="0.15">
      <c r="B6151" s="92"/>
    </row>
    <row r="6152" spans="2:2" s="91" customFormat="1" x14ac:dyDescent="0.15">
      <c r="B6152" s="92"/>
    </row>
    <row r="6153" spans="2:2" s="91" customFormat="1" x14ac:dyDescent="0.15">
      <c r="B6153" s="92"/>
    </row>
    <row r="6154" spans="2:2" s="91" customFormat="1" x14ac:dyDescent="0.15">
      <c r="B6154" s="92"/>
    </row>
    <row r="6155" spans="2:2" s="91" customFormat="1" x14ac:dyDescent="0.15">
      <c r="B6155" s="92"/>
    </row>
    <row r="6156" spans="2:2" s="91" customFormat="1" x14ac:dyDescent="0.15">
      <c r="B6156" s="92"/>
    </row>
    <row r="6157" spans="2:2" s="91" customFormat="1" x14ac:dyDescent="0.15">
      <c r="B6157" s="92"/>
    </row>
    <row r="6158" spans="2:2" s="91" customFormat="1" x14ac:dyDescent="0.15">
      <c r="B6158" s="92"/>
    </row>
    <row r="6159" spans="2:2" s="91" customFormat="1" x14ac:dyDescent="0.15">
      <c r="B6159" s="92"/>
    </row>
    <row r="6160" spans="2:2" s="91" customFormat="1" x14ac:dyDescent="0.15">
      <c r="B6160" s="92"/>
    </row>
    <row r="6161" spans="2:2" s="91" customFormat="1" x14ac:dyDescent="0.15">
      <c r="B6161" s="92"/>
    </row>
    <row r="6162" spans="2:2" s="91" customFormat="1" x14ac:dyDescent="0.15">
      <c r="B6162" s="92"/>
    </row>
    <row r="6163" spans="2:2" s="91" customFormat="1" x14ac:dyDescent="0.15">
      <c r="B6163" s="92"/>
    </row>
    <row r="6164" spans="2:2" s="91" customFormat="1" x14ac:dyDescent="0.15">
      <c r="B6164" s="92"/>
    </row>
    <row r="6165" spans="2:2" s="91" customFormat="1" x14ac:dyDescent="0.15">
      <c r="B6165" s="92"/>
    </row>
    <row r="6166" spans="2:2" s="91" customFormat="1" x14ac:dyDescent="0.15">
      <c r="B6166" s="92"/>
    </row>
    <row r="6167" spans="2:2" s="91" customFormat="1" x14ac:dyDescent="0.15">
      <c r="B6167" s="92"/>
    </row>
    <row r="6168" spans="2:2" s="91" customFormat="1" x14ac:dyDescent="0.15">
      <c r="B6168" s="92"/>
    </row>
    <row r="6169" spans="2:2" s="91" customFormat="1" x14ac:dyDescent="0.15">
      <c r="B6169" s="92"/>
    </row>
    <row r="6170" spans="2:2" s="91" customFormat="1" x14ac:dyDescent="0.15">
      <c r="B6170" s="92"/>
    </row>
    <row r="6171" spans="2:2" s="91" customFormat="1" x14ac:dyDescent="0.15">
      <c r="B6171" s="92"/>
    </row>
    <row r="6172" spans="2:2" s="91" customFormat="1" x14ac:dyDescent="0.15">
      <c r="B6172" s="92"/>
    </row>
    <row r="6173" spans="2:2" s="91" customFormat="1" x14ac:dyDescent="0.15">
      <c r="B6173" s="92"/>
    </row>
    <row r="6174" spans="2:2" s="91" customFormat="1" x14ac:dyDescent="0.15">
      <c r="B6174" s="92"/>
    </row>
    <row r="6175" spans="2:2" s="91" customFormat="1" x14ac:dyDescent="0.15">
      <c r="B6175" s="92"/>
    </row>
    <row r="6176" spans="2:2" s="91" customFormat="1" x14ac:dyDescent="0.15">
      <c r="B6176" s="92"/>
    </row>
    <row r="6177" spans="2:2" s="91" customFormat="1" x14ac:dyDescent="0.15">
      <c r="B6177" s="92"/>
    </row>
    <row r="6178" spans="2:2" s="91" customFormat="1" x14ac:dyDescent="0.15">
      <c r="B6178" s="92"/>
    </row>
    <row r="6179" spans="2:2" s="91" customFormat="1" x14ac:dyDescent="0.15">
      <c r="B6179" s="92"/>
    </row>
    <row r="6180" spans="2:2" s="91" customFormat="1" x14ac:dyDescent="0.15">
      <c r="B6180" s="92"/>
    </row>
    <row r="6181" spans="2:2" s="91" customFormat="1" x14ac:dyDescent="0.15">
      <c r="B6181" s="92"/>
    </row>
    <row r="6182" spans="2:2" s="91" customFormat="1" x14ac:dyDescent="0.15">
      <c r="B6182" s="92"/>
    </row>
    <row r="6183" spans="2:2" s="91" customFormat="1" x14ac:dyDescent="0.15">
      <c r="B6183" s="92"/>
    </row>
    <row r="6184" spans="2:2" s="91" customFormat="1" x14ac:dyDescent="0.15">
      <c r="B6184" s="92"/>
    </row>
    <row r="6185" spans="2:2" s="91" customFormat="1" x14ac:dyDescent="0.15">
      <c r="B6185" s="92"/>
    </row>
    <row r="6186" spans="2:2" s="91" customFormat="1" x14ac:dyDescent="0.15">
      <c r="B6186" s="92"/>
    </row>
    <row r="6187" spans="2:2" s="91" customFormat="1" x14ac:dyDescent="0.15">
      <c r="B6187" s="92"/>
    </row>
    <row r="6188" spans="2:2" s="91" customFormat="1" x14ac:dyDescent="0.15">
      <c r="B6188" s="92"/>
    </row>
    <row r="6189" spans="2:2" s="91" customFormat="1" x14ac:dyDescent="0.15">
      <c r="B6189" s="92"/>
    </row>
    <row r="6190" spans="2:2" s="91" customFormat="1" x14ac:dyDescent="0.15">
      <c r="B6190" s="92"/>
    </row>
    <row r="6191" spans="2:2" s="91" customFormat="1" x14ac:dyDescent="0.15">
      <c r="B6191" s="92"/>
    </row>
    <row r="6192" spans="2:2" s="91" customFormat="1" x14ac:dyDescent="0.15">
      <c r="B6192" s="92"/>
    </row>
    <row r="6193" spans="2:2" s="91" customFormat="1" x14ac:dyDescent="0.15">
      <c r="B6193" s="92"/>
    </row>
    <row r="6194" spans="2:2" s="91" customFormat="1" x14ac:dyDescent="0.15">
      <c r="B6194" s="92"/>
    </row>
    <row r="6195" spans="2:2" s="91" customFormat="1" x14ac:dyDescent="0.15">
      <c r="B6195" s="92"/>
    </row>
    <row r="6196" spans="2:2" s="91" customFormat="1" x14ac:dyDescent="0.15">
      <c r="B6196" s="92"/>
    </row>
    <row r="6197" spans="2:2" s="91" customFormat="1" x14ac:dyDescent="0.15">
      <c r="B6197" s="92"/>
    </row>
    <row r="6198" spans="2:2" s="91" customFormat="1" x14ac:dyDescent="0.15">
      <c r="B6198" s="92"/>
    </row>
    <row r="6199" spans="2:2" s="91" customFormat="1" x14ac:dyDescent="0.15">
      <c r="B6199" s="92"/>
    </row>
    <row r="6200" spans="2:2" s="91" customFormat="1" x14ac:dyDescent="0.15">
      <c r="B6200" s="92"/>
    </row>
    <row r="6201" spans="2:2" s="91" customFormat="1" x14ac:dyDescent="0.15">
      <c r="B6201" s="92"/>
    </row>
    <row r="6202" spans="2:2" s="91" customFormat="1" x14ac:dyDescent="0.15">
      <c r="B6202" s="92"/>
    </row>
    <row r="6203" spans="2:2" s="91" customFormat="1" x14ac:dyDescent="0.15">
      <c r="B6203" s="92"/>
    </row>
    <row r="6204" spans="2:2" s="91" customFormat="1" x14ac:dyDescent="0.15">
      <c r="B6204" s="92"/>
    </row>
    <row r="6205" spans="2:2" s="91" customFormat="1" x14ac:dyDescent="0.15">
      <c r="B6205" s="92"/>
    </row>
    <row r="6206" spans="2:2" s="91" customFormat="1" x14ac:dyDescent="0.15">
      <c r="B6206" s="92"/>
    </row>
    <row r="6207" spans="2:2" s="91" customFormat="1" x14ac:dyDescent="0.15">
      <c r="B6207" s="92"/>
    </row>
    <row r="6208" spans="2:2" s="91" customFormat="1" x14ac:dyDescent="0.15">
      <c r="B6208" s="92"/>
    </row>
    <row r="6209" spans="2:2" s="91" customFormat="1" x14ac:dyDescent="0.15">
      <c r="B6209" s="92"/>
    </row>
    <row r="6210" spans="2:2" s="91" customFormat="1" x14ac:dyDescent="0.15">
      <c r="B6210" s="92"/>
    </row>
    <row r="6211" spans="2:2" s="91" customFormat="1" x14ac:dyDescent="0.15">
      <c r="B6211" s="92"/>
    </row>
    <row r="6212" spans="2:2" s="91" customFormat="1" x14ac:dyDescent="0.15">
      <c r="B6212" s="92"/>
    </row>
    <row r="6213" spans="2:2" s="91" customFormat="1" x14ac:dyDescent="0.15">
      <c r="B6213" s="92"/>
    </row>
    <row r="6214" spans="2:2" s="91" customFormat="1" x14ac:dyDescent="0.15">
      <c r="B6214" s="92"/>
    </row>
    <row r="6215" spans="2:2" s="91" customFormat="1" x14ac:dyDescent="0.15">
      <c r="B6215" s="92"/>
    </row>
    <row r="6216" spans="2:2" s="91" customFormat="1" x14ac:dyDescent="0.15">
      <c r="B6216" s="92"/>
    </row>
    <row r="6217" spans="2:2" s="91" customFormat="1" x14ac:dyDescent="0.15">
      <c r="B6217" s="92"/>
    </row>
    <row r="6218" spans="2:2" s="91" customFormat="1" x14ac:dyDescent="0.15">
      <c r="B6218" s="92"/>
    </row>
    <row r="6219" spans="2:2" s="91" customFormat="1" x14ac:dyDescent="0.15">
      <c r="B6219" s="92"/>
    </row>
    <row r="6220" spans="2:2" s="91" customFormat="1" x14ac:dyDescent="0.15">
      <c r="B6220" s="92"/>
    </row>
    <row r="6221" spans="2:2" s="91" customFormat="1" x14ac:dyDescent="0.15">
      <c r="B6221" s="92"/>
    </row>
    <row r="6222" spans="2:2" s="91" customFormat="1" x14ac:dyDescent="0.15">
      <c r="B6222" s="92"/>
    </row>
    <row r="6223" spans="2:2" s="91" customFormat="1" x14ac:dyDescent="0.15">
      <c r="B6223" s="92"/>
    </row>
    <row r="6224" spans="2:2" s="91" customFormat="1" x14ac:dyDescent="0.15">
      <c r="B6224" s="92"/>
    </row>
    <row r="6225" spans="2:2" s="91" customFormat="1" x14ac:dyDescent="0.15">
      <c r="B6225" s="92"/>
    </row>
    <row r="6226" spans="2:2" s="91" customFormat="1" x14ac:dyDescent="0.15">
      <c r="B6226" s="92"/>
    </row>
    <row r="6227" spans="2:2" s="91" customFormat="1" x14ac:dyDescent="0.15">
      <c r="B6227" s="92"/>
    </row>
    <row r="6228" spans="2:2" s="91" customFormat="1" x14ac:dyDescent="0.15">
      <c r="B6228" s="92"/>
    </row>
    <row r="6229" spans="2:2" s="91" customFormat="1" x14ac:dyDescent="0.15">
      <c r="B6229" s="92"/>
    </row>
    <row r="6230" spans="2:2" s="91" customFormat="1" x14ac:dyDescent="0.15">
      <c r="B6230" s="92"/>
    </row>
    <row r="6231" spans="2:2" s="91" customFormat="1" x14ac:dyDescent="0.15">
      <c r="B6231" s="92"/>
    </row>
    <row r="6232" spans="2:2" s="91" customFormat="1" x14ac:dyDescent="0.15">
      <c r="B6232" s="92"/>
    </row>
    <row r="6233" spans="2:2" s="91" customFormat="1" x14ac:dyDescent="0.15">
      <c r="B6233" s="92"/>
    </row>
    <row r="6234" spans="2:2" s="91" customFormat="1" x14ac:dyDescent="0.15">
      <c r="B6234" s="92"/>
    </row>
    <row r="6235" spans="2:2" s="91" customFormat="1" x14ac:dyDescent="0.15">
      <c r="B6235" s="92"/>
    </row>
    <row r="6236" spans="2:2" s="91" customFormat="1" x14ac:dyDescent="0.15">
      <c r="B6236" s="92"/>
    </row>
    <row r="6237" spans="2:2" s="91" customFormat="1" x14ac:dyDescent="0.15">
      <c r="B6237" s="92"/>
    </row>
    <row r="6238" spans="2:2" s="91" customFormat="1" x14ac:dyDescent="0.15">
      <c r="B6238" s="92"/>
    </row>
    <row r="6239" spans="2:2" s="91" customFormat="1" x14ac:dyDescent="0.15">
      <c r="B6239" s="92"/>
    </row>
    <row r="6240" spans="2:2" s="91" customFormat="1" x14ac:dyDescent="0.15">
      <c r="B6240" s="92"/>
    </row>
    <row r="6241" spans="2:2" s="91" customFormat="1" x14ac:dyDescent="0.15">
      <c r="B6241" s="92"/>
    </row>
    <row r="6242" spans="2:2" s="91" customFormat="1" x14ac:dyDescent="0.15">
      <c r="B6242" s="92"/>
    </row>
    <row r="6243" spans="2:2" s="91" customFormat="1" x14ac:dyDescent="0.15">
      <c r="B6243" s="92"/>
    </row>
    <row r="6244" spans="2:2" s="91" customFormat="1" x14ac:dyDescent="0.15">
      <c r="B6244" s="92"/>
    </row>
    <row r="6245" spans="2:2" s="91" customFormat="1" x14ac:dyDescent="0.15">
      <c r="B6245" s="92"/>
    </row>
    <row r="6246" spans="2:2" s="91" customFormat="1" x14ac:dyDescent="0.15">
      <c r="B6246" s="92"/>
    </row>
    <row r="6247" spans="2:2" s="91" customFormat="1" x14ac:dyDescent="0.15">
      <c r="B6247" s="92"/>
    </row>
    <row r="6248" spans="2:2" s="91" customFormat="1" x14ac:dyDescent="0.15">
      <c r="B6248" s="92"/>
    </row>
    <row r="6249" spans="2:2" s="91" customFormat="1" x14ac:dyDescent="0.15">
      <c r="B6249" s="92"/>
    </row>
    <row r="6250" spans="2:2" s="91" customFormat="1" x14ac:dyDescent="0.15">
      <c r="B6250" s="92"/>
    </row>
    <row r="6251" spans="2:2" s="91" customFormat="1" x14ac:dyDescent="0.15">
      <c r="B6251" s="92"/>
    </row>
    <row r="6252" spans="2:2" s="91" customFormat="1" x14ac:dyDescent="0.15">
      <c r="B6252" s="92"/>
    </row>
    <row r="6253" spans="2:2" s="91" customFormat="1" x14ac:dyDescent="0.15">
      <c r="B6253" s="92"/>
    </row>
    <row r="6254" spans="2:2" s="91" customFormat="1" x14ac:dyDescent="0.15">
      <c r="B6254" s="92"/>
    </row>
    <row r="6255" spans="2:2" s="91" customFormat="1" x14ac:dyDescent="0.15">
      <c r="B6255" s="92"/>
    </row>
    <row r="6256" spans="2:2" s="91" customFormat="1" x14ac:dyDescent="0.15">
      <c r="B6256" s="92"/>
    </row>
    <row r="6257" spans="2:2" s="91" customFormat="1" x14ac:dyDescent="0.15">
      <c r="B6257" s="92"/>
    </row>
    <row r="6258" spans="2:2" s="91" customFormat="1" x14ac:dyDescent="0.15">
      <c r="B6258" s="92"/>
    </row>
    <row r="6259" spans="2:2" s="91" customFormat="1" x14ac:dyDescent="0.15">
      <c r="B6259" s="92"/>
    </row>
    <row r="6260" spans="2:2" s="91" customFormat="1" x14ac:dyDescent="0.15">
      <c r="B6260" s="92"/>
    </row>
    <row r="6261" spans="2:2" s="91" customFormat="1" x14ac:dyDescent="0.15">
      <c r="B6261" s="92"/>
    </row>
    <row r="6262" spans="2:2" s="91" customFormat="1" x14ac:dyDescent="0.15">
      <c r="B6262" s="92"/>
    </row>
    <row r="6263" spans="2:2" s="91" customFormat="1" x14ac:dyDescent="0.15">
      <c r="B6263" s="92"/>
    </row>
    <row r="6264" spans="2:2" s="91" customFormat="1" x14ac:dyDescent="0.15">
      <c r="B6264" s="92"/>
    </row>
    <row r="6265" spans="2:2" s="91" customFormat="1" x14ac:dyDescent="0.15">
      <c r="B6265" s="92"/>
    </row>
    <row r="6266" spans="2:2" s="91" customFormat="1" x14ac:dyDescent="0.15">
      <c r="B6266" s="92"/>
    </row>
    <row r="6267" spans="2:2" s="91" customFormat="1" x14ac:dyDescent="0.15">
      <c r="B6267" s="92"/>
    </row>
    <row r="6268" spans="2:2" s="91" customFormat="1" x14ac:dyDescent="0.15">
      <c r="B6268" s="92"/>
    </row>
    <row r="6269" spans="2:2" s="91" customFormat="1" x14ac:dyDescent="0.15">
      <c r="B6269" s="92"/>
    </row>
    <row r="6270" spans="2:2" s="91" customFormat="1" x14ac:dyDescent="0.15">
      <c r="B6270" s="92"/>
    </row>
    <row r="6271" spans="2:2" s="91" customFormat="1" x14ac:dyDescent="0.15">
      <c r="B6271" s="92"/>
    </row>
    <row r="6272" spans="2:2" s="91" customFormat="1" x14ac:dyDescent="0.15">
      <c r="B6272" s="92"/>
    </row>
    <row r="6273" spans="2:2" s="91" customFormat="1" x14ac:dyDescent="0.15">
      <c r="B6273" s="92"/>
    </row>
    <row r="6274" spans="2:2" s="91" customFormat="1" x14ac:dyDescent="0.15">
      <c r="B6274" s="92"/>
    </row>
    <row r="6275" spans="2:2" s="91" customFormat="1" x14ac:dyDescent="0.15">
      <c r="B6275" s="92"/>
    </row>
    <row r="6276" spans="2:2" s="91" customFormat="1" x14ac:dyDescent="0.15">
      <c r="B6276" s="92"/>
    </row>
    <row r="6277" spans="2:2" s="91" customFormat="1" x14ac:dyDescent="0.15">
      <c r="B6277" s="92"/>
    </row>
    <row r="6278" spans="2:2" s="91" customFormat="1" x14ac:dyDescent="0.15">
      <c r="B6278" s="92"/>
    </row>
    <row r="6279" spans="2:2" s="91" customFormat="1" x14ac:dyDescent="0.15">
      <c r="B6279" s="92"/>
    </row>
    <row r="6280" spans="2:2" s="91" customFormat="1" x14ac:dyDescent="0.15">
      <c r="B6280" s="92"/>
    </row>
    <row r="6281" spans="2:2" s="91" customFormat="1" x14ac:dyDescent="0.15">
      <c r="B6281" s="92"/>
    </row>
    <row r="6282" spans="2:2" s="91" customFormat="1" x14ac:dyDescent="0.15">
      <c r="B6282" s="92"/>
    </row>
    <row r="6283" spans="2:2" s="91" customFormat="1" x14ac:dyDescent="0.15">
      <c r="B6283" s="92"/>
    </row>
    <row r="6284" spans="2:2" s="91" customFormat="1" x14ac:dyDescent="0.15">
      <c r="B6284" s="92"/>
    </row>
    <row r="6285" spans="2:2" s="91" customFormat="1" x14ac:dyDescent="0.15">
      <c r="B6285" s="92"/>
    </row>
    <row r="6286" spans="2:2" s="91" customFormat="1" x14ac:dyDescent="0.15">
      <c r="B6286" s="92"/>
    </row>
    <row r="6287" spans="2:2" s="91" customFormat="1" x14ac:dyDescent="0.15">
      <c r="B6287" s="92"/>
    </row>
    <row r="6288" spans="2:2" s="91" customFormat="1" x14ac:dyDescent="0.15">
      <c r="B6288" s="92"/>
    </row>
    <row r="6289" spans="2:2" s="91" customFormat="1" x14ac:dyDescent="0.15">
      <c r="B6289" s="92"/>
    </row>
    <row r="6290" spans="2:2" s="91" customFormat="1" x14ac:dyDescent="0.15">
      <c r="B6290" s="92"/>
    </row>
    <row r="6291" spans="2:2" s="91" customFormat="1" x14ac:dyDescent="0.15">
      <c r="B6291" s="92"/>
    </row>
    <row r="6292" spans="2:2" s="91" customFormat="1" x14ac:dyDescent="0.15">
      <c r="B6292" s="92"/>
    </row>
    <row r="6293" spans="2:2" s="91" customFormat="1" x14ac:dyDescent="0.15">
      <c r="B6293" s="92"/>
    </row>
    <row r="6294" spans="2:2" s="91" customFormat="1" x14ac:dyDescent="0.15">
      <c r="B6294" s="92"/>
    </row>
    <row r="6295" spans="2:2" s="91" customFormat="1" x14ac:dyDescent="0.15">
      <c r="B6295" s="92"/>
    </row>
    <row r="6296" spans="2:2" s="91" customFormat="1" x14ac:dyDescent="0.15">
      <c r="B6296" s="92"/>
    </row>
    <row r="6297" spans="2:2" s="91" customFormat="1" x14ac:dyDescent="0.15">
      <c r="B6297" s="92"/>
    </row>
    <row r="6298" spans="2:2" s="91" customFormat="1" x14ac:dyDescent="0.15">
      <c r="B6298" s="92"/>
    </row>
    <row r="6299" spans="2:2" s="91" customFormat="1" x14ac:dyDescent="0.15">
      <c r="B6299" s="92"/>
    </row>
    <row r="6300" spans="2:2" s="91" customFormat="1" x14ac:dyDescent="0.15">
      <c r="B6300" s="92"/>
    </row>
    <row r="6301" spans="2:2" s="91" customFormat="1" x14ac:dyDescent="0.15">
      <c r="B6301" s="92"/>
    </row>
    <row r="6302" spans="2:2" s="91" customFormat="1" x14ac:dyDescent="0.15">
      <c r="B6302" s="92"/>
    </row>
    <row r="6303" spans="2:2" s="91" customFormat="1" x14ac:dyDescent="0.15">
      <c r="B6303" s="92"/>
    </row>
    <row r="6304" spans="2:2" s="91" customFormat="1" x14ac:dyDescent="0.15">
      <c r="B6304" s="92"/>
    </row>
    <row r="6305" spans="2:2" s="91" customFormat="1" x14ac:dyDescent="0.15">
      <c r="B6305" s="92"/>
    </row>
    <row r="6306" spans="2:2" s="91" customFormat="1" x14ac:dyDescent="0.15">
      <c r="B6306" s="92"/>
    </row>
    <row r="6307" spans="2:2" s="91" customFormat="1" x14ac:dyDescent="0.15">
      <c r="B6307" s="92"/>
    </row>
    <row r="6308" spans="2:2" s="91" customFormat="1" x14ac:dyDescent="0.15">
      <c r="B6308" s="92"/>
    </row>
    <row r="6309" spans="2:2" s="91" customFormat="1" x14ac:dyDescent="0.15">
      <c r="B6309" s="92"/>
    </row>
    <row r="6310" spans="2:2" s="91" customFormat="1" x14ac:dyDescent="0.15">
      <c r="B6310" s="92"/>
    </row>
    <row r="6311" spans="2:2" s="91" customFormat="1" x14ac:dyDescent="0.15">
      <c r="B6311" s="92"/>
    </row>
    <row r="6312" spans="2:2" s="91" customFormat="1" x14ac:dyDescent="0.15">
      <c r="B6312" s="92"/>
    </row>
    <row r="6313" spans="2:2" s="91" customFormat="1" x14ac:dyDescent="0.15">
      <c r="B6313" s="92"/>
    </row>
    <row r="6314" spans="2:2" s="91" customFormat="1" x14ac:dyDescent="0.15">
      <c r="B6314" s="92"/>
    </row>
    <row r="6315" spans="2:2" s="91" customFormat="1" x14ac:dyDescent="0.15">
      <c r="B6315" s="92"/>
    </row>
    <row r="6316" spans="2:2" s="91" customFormat="1" x14ac:dyDescent="0.15">
      <c r="B6316" s="92"/>
    </row>
    <row r="6317" spans="2:2" s="91" customFormat="1" x14ac:dyDescent="0.15">
      <c r="B6317" s="92"/>
    </row>
    <row r="6318" spans="2:2" s="91" customFormat="1" x14ac:dyDescent="0.15">
      <c r="B6318" s="92"/>
    </row>
    <row r="6319" spans="2:2" s="91" customFormat="1" x14ac:dyDescent="0.15">
      <c r="B6319" s="92"/>
    </row>
    <row r="6320" spans="2:2" s="91" customFormat="1" x14ac:dyDescent="0.15">
      <c r="B6320" s="92"/>
    </row>
    <row r="6321" spans="2:2" s="91" customFormat="1" x14ac:dyDescent="0.15">
      <c r="B6321" s="92"/>
    </row>
    <row r="6322" spans="2:2" s="91" customFormat="1" x14ac:dyDescent="0.15">
      <c r="B6322" s="92"/>
    </row>
    <row r="6323" spans="2:2" s="91" customFormat="1" x14ac:dyDescent="0.15">
      <c r="B6323" s="92"/>
    </row>
    <row r="6324" spans="2:2" s="91" customFormat="1" x14ac:dyDescent="0.15">
      <c r="B6324" s="92"/>
    </row>
    <row r="6325" spans="2:2" s="91" customFormat="1" x14ac:dyDescent="0.15">
      <c r="B6325" s="92"/>
    </row>
    <row r="6326" spans="2:2" s="91" customFormat="1" x14ac:dyDescent="0.15">
      <c r="B6326" s="92"/>
    </row>
    <row r="6327" spans="2:2" s="91" customFormat="1" x14ac:dyDescent="0.15">
      <c r="B6327" s="92"/>
    </row>
    <row r="6328" spans="2:2" s="91" customFormat="1" x14ac:dyDescent="0.15">
      <c r="B6328" s="92"/>
    </row>
    <row r="6329" spans="2:2" s="91" customFormat="1" x14ac:dyDescent="0.15">
      <c r="B6329" s="92"/>
    </row>
    <row r="6330" spans="2:2" s="91" customFormat="1" x14ac:dyDescent="0.15">
      <c r="B6330" s="92"/>
    </row>
    <row r="6331" spans="2:2" s="91" customFormat="1" x14ac:dyDescent="0.15">
      <c r="B6331" s="92"/>
    </row>
    <row r="6332" spans="2:2" s="91" customFormat="1" x14ac:dyDescent="0.15">
      <c r="B6332" s="92"/>
    </row>
    <row r="6333" spans="2:2" s="91" customFormat="1" x14ac:dyDescent="0.15">
      <c r="B6333" s="92"/>
    </row>
    <row r="6334" spans="2:2" s="91" customFormat="1" x14ac:dyDescent="0.15">
      <c r="B6334" s="92"/>
    </row>
    <row r="6335" spans="2:2" s="91" customFormat="1" x14ac:dyDescent="0.15">
      <c r="B6335" s="92"/>
    </row>
    <row r="6336" spans="2:2" s="91" customFormat="1" x14ac:dyDescent="0.15">
      <c r="B6336" s="92"/>
    </row>
    <row r="6337" spans="2:2" s="91" customFormat="1" x14ac:dyDescent="0.15">
      <c r="B6337" s="92"/>
    </row>
    <row r="6338" spans="2:2" s="91" customFormat="1" x14ac:dyDescent="0.15">
      <c r="B6338" s="92"/>
    </row>
    <row r="6339" spans="2:2" s="91" customFormat="1" x14ac:dyDescent="0.15">
      <c r="B6339" s="92"/>
    </row>
    <row r="6340" spans="2:2" s="91" customFormat="1" x14ac:dyDescent="0.15">
      <c r="B6340" s="92"/>
    </row>
    <row r="6341" spans="2:2" s="91" customFormat="1" x14ac:dyDescent="0.15">
      <c r="B6341" s="92"/>
    </row>
    <row r="6342" spans="2:2" s="91" customFormat="1" x14ac:dyDescent="0.15">
      <c r="B6342" s="92"/>
    </row>
    <row r="6343" spans="2:2" s="91" customFormat="1" x14ac:dyDescent="0.15">
      <c r="B6343" s="92"/>
    </row>
    <row r="6344" spans="2:2" s="91" customFormat="1" x14ac:dyDescent="0.15">
      <c r="B6344" s="92"/>
    </row>
    <row r="6345" spans="2:2" s="91" customFormat="1" x14ac:dyDescent="0.15">
      <c r="B6345" s="92"/>
    </row>
    <row r="6346" spans="2:2" s="91" customFormat="1" x14ac:dyDescent="0.15">
      <c r="B6346" s="92"/>
    </row>
    <row r="6347" spans="2:2" s="91" customFormat="1" x14ac:dyDescent="0.15">
      <c r="B6347" s="92"/>
    </row>
    <row r="6348" spans="2:2" s="91" customFormat="1" x14ac:dyDescent="0.15">
      <c r="B6348" s="92"/>
    </row>
    <row r="6349" spans="2:2" s="91" customFormat="1" x14ac:dyDescent="0.15">
      <c r="B6349" s="92"/>
    </row>
    <row r="6350" spans="2:2" s="91" customFormat="1" x14ac:dyDescent="0.15">
      <c r="B6350" s="92"/>
    </row>
    <row r="6351" spans="2:2" s="91" customFormat="1" x14ac:dyDescent="0.15">
      <c r="B6351" s="92"/>
    </row>
    <row r="6352" spans="2:2" s="91" customFormat="1" x14ac:dyDescent="0.15">
      <c r="B6352" s="92"/>
    </row>
    <row r="6353" spans="2:2" s="91" customFormat="1" x14ac:dyDescent="0.15">
      <c r="B6353" s="92"/>
    </row>
    <row r="6354" spans="2:2" s="91" customFormat="1" x14ac:dyDescent="0.15">
      <c r="B6354" s="92"/>
    </row>
    <row r="6355" spans="2:2" s="91" customFormat="1" x14ac:dyDescent="0.15">
      <c r="B6355" s="92"/>
    </row>
    <row r="6356" spans="2:2" s="91" customFormat="1" x14ac:dyDescent="0.15">
      <c r="B6356" s="92"/>
    </row>
    <row r="6357" spans="2:2" s="91" customFormat="1" x14ac:dyDescent="0.15">
      <c r="B6357" s="92"/>
    </row>
    <row r="6358" spans="2:2" s="91" customFormat="1" x14ac:dyDescent="0.15">
      <c r="B6358" s="92"/>
    </row>
    <row r="6359" spans="2:2" s="91" customFormat="1" x14ac:dyDescent="0.15">
      <c r="B6359" s="92"/>
    </row>
    <row r="6360" spans="2:2" s="91" customFormat="1" x14ac:dyDescent="0.15">
      <c r="B6360" s="92"/>
    </row>
    <row r="6361" spans="2:2" s="91" customFormat="1" x14ac:dyDescent="0.15">
      <c r="B6361" s="92"/>
    </row>
    <row r="6362" spans="2:2" s="91" customFormat="1" x14ac:dyDescent="0.15">
      <c r="B6362" s="92"/>
    </row>
    <row r="6363" spans="2:2" s="91" customFormat="1" x14ac:dyDescent="0.15">
      <c r="B6363" s="92"/>
    </row>
    <row r="6364" spans="2:2" s="91" customFormat="1" x14ac:dyDescent="0.15">
      <c r="B6364" s="92"/>
    </row>
    <row r="6365" spans="2:2" s="91" customFormat="1" x14ac:dyDescent="0.15">
      <c r="B6365" s="92"/>
    </row>
    <row r="6366" spans="2:2" s="91" customFormat="1" x14ac:dyDescent="0.15">
      <c r="B6366" s="92"/>
    </row>
    <row r="6367" spans="2:2" s="91" customFormat="1" x14ac:dyDescent="0.15">
      <c r="B6367" s="92"/>
    </row>
    <row r="6368" spans="2:2" s="91" customFormat="1" x14ac:dyDescent="0.15">
      <c r="B6368" s="92"/>
    </row>
    <row r="6369" spans="2:2" s="91" customFormat="1" x14ac:dyDescent="0.15">
      <c r="B6369" s="92"/>
    </row>
    <row r="6370" spans="2:2" s="91" customFormat="1" x14ac:dyDescent="0.15">
      <c r="B6370" s="92"/>
    </row>
    <row r="6371" spans="2:2" s="91" customFormat="1" x14ac:dyDescent="0.15">
      <c r="B6371" s="92"/>
    </row>
    <row r="6372" spans="2:2" s="91" customFormat="1" x14ac:dyDescent="0.15">
      <c r="B6372" s="92"/>
    </row>
    <row r="6373" spans="2:2" s="91" customFormat="1" x14ac:dyDescent="0.15">
      <c r="B6373" s="92"/>
    </row>
    <row r="6374" spans="2:2" s="91" customFormat="1" x14ac:dyDescent="0.15">
      <c r="B6374" s="92"/>
    </row>
    <row r="6375" spans="2:2" s="91" customFormat="1" x14ac:dyDescent="0.15">
      <c r="B6375" s="92"/>
    </row>
    <row r="6376" spans="2:2" s="91" customFormat="1" x14ac:dyDescent="0.15">
      <c r="B6376" s="92"/>
    </row>
    <row r="6377" spans="2:2" s="91" customFormat="1" x14ac:dyDescent="0.15">
      <c r="B6377" s="92"/>
    </row>
    <row r="6378" spans="2:2" s="91" customFormat="1" x14ac:dyDescent="0.15">
      <c r="B6378" s="92"/>
    </row>
    <row r="6379" spans="2:2" s="91" customFormat="1" x14ac:dyDescent="0.15">
      <c r="B6379" s="92"/>
    </row>
    <row r="6380" spans="2:2" s="91" customFormat="1" x14ac:dyDescent="0.15">
      <c r="B6380" s="92"/>
    </row>
    <row r="6381" spans="2:2" s="91" customFormat="1" x14ac:dyDescent="0.15">
      <c r="B6381" s="92"/>
    </row>
    <row r="6382" spans="2:2" s="91" customFormat="1" x14ac:dyDescent="0.15">
      <c r="B6382" s="92"/>
    </row>
    <row r="6383" spans="2:2" s="91" customFormat="1" x14ac:dyDescent="0.15">
      <c r="B6383" s="92"/>
    </row>
    <row r="6384" spans="2:2" s="91" customFormat="1" x14ac:dyDescent="0.15">
      <c r="B6384" s="92"/>
    </row>
    <row r="6385" spans="2:2" s="91" customFormat="1" x14ac:dyDescent="0.15">
      <c r="B6385" s="92"/>
    </row>
    <row r="6386" spans="2:2" s="91" customFormat="1" x14ac:dyDescent="0.15">
      <c r="B6386" s="92"/>
    </row>
    <row r="6387" spans="2:2" s="91" customFormat="1" x14ac:dyDescent="0.15">
      <c r="B6387" s="92"/>
    </row>
    <row r="6388" spans="2:2" s="91" customFormat="1" x14ac:dyDescent="0.15">
      <c r="B6388" s="92"/>
    </row>
    <row r="6389" spans="2:2" s="91" customFormat="1" x14ac:dyDescent="0.15">
      <c r="B6389" s="92"/>
    </row>
    <row r="6390" spans="2:2" s="91" customFormat="1" x14ac:dyDescent="0.15">
      <c r="B6390" s="92"/>
    </row>
    <row r="6391" spans="2:2" s="91" customFormat="1" x14ac:dyDescent="0.15">
      <c r="B6391" s="92"/>
    </row>
    <row r="6392" spans="2:2" s="91" customFormat="1" x14ac:dyDescent="0.15">
      <c r="B6392" s="92"/>
    </row>
    <row r="6393" spans="2:2" s="91" customFormat="1" x14ac:dyDescent="0.15">
      <c r="B6393" s="92"/>
    </row>
    <row r="6394" spans="2:2" s="91" customFormat="1" x14ac:dyDescent="0.15">
      <c r="B6394" s="92"/>
    </row>
    <row r="6395" spans="2:2" s="91" customFormat="1" x14ac:dyDescent="0.15">
      <c r="B6395" s="92"/>
    </row>
    <row r="6396" spans="2:2" s="91" customFormat="1" x14ac:dyDescent="0.15">
      <c r="B6396" s="92"/>
    </row>
    <row r="6397" spans="2:2" s="91" customFormat="1" x14ac:dyDescent="0.15">
      <c r="B6397" s="92"/>
    </row>
    <row r="6398" spans="2:2" s="91" customFormat="1" x14ac:dyDescent="0.15">
      <c r="B6398" s="92"/>
    </row>
    <row r="6399" spans="2:2" s="91" customFormat="1" x14ac:dyDescent="0.15">
      <c r="B6399" s="92"/>
    </row>
    <row r="6400" spans="2:2" s="91" customFormat="1" x14ac:dyDescent="0.15">
      <c r="B6400" s="92"/>
    </row>
    <row r="6401" spans="2:2" s="91" customFormat="1" x14ac:dyDescent="0.15">
      <c r="B6401" s="92"/>
    </row>
    <row r="6402" spans="2:2" s="91" customFormat="1" x14ac:dyDescent="0.15">
      <c r="B6402" s="92"/>
    </row>
    <row r="6403" spans="2:2" s="91" customFormat="1" x14ac:dyDescent="0.15">
      <c r="B6403" s="92"/>
    </row>
    <row r="6404" spans="2:2" s="91" customFormat="1" x14ac:dyDescent="0.15">
      <c r="B6404" s="92"/>
    </row>
    <row r="6405" spans="2:2" s="91" customFormat="1" x14ac:dyDescent="0.15">
      <c r="B6405" s="92"/>
    </row>
    <row r="6406" spans="2:2" s="91" customFormat="1" x14ac:dyDescent="0.15">
      <c r="B6406" s="92"/>
    </row>
    <row r="6407" spans="2:2" s="91" customFormat="1" x14ac:dyDescent="0.15">
      <c r="B6407" s="92"/>
    </row>
    <row r="6408" spans="2:2" s="91" customFormat="1" x14ac:dyDescent="0.15">
      <c r="B6408" s="92"/>
    </row>
    <row r="6409" spans="2:2" s="91" customFormat="1" x14ac:dyDescent="0.15">
      <c r="B6409" s="92"/>
    </row>
    <row r="6410" spans="2:2" s="91" customFormat="1" x14ac:dyDescent="0.15">
      <c r="B6410" s="92"/>
    </row>
    <row r="6411" spans="2:2" s="91" customFormat="1" x14ac:dyDescent="0.15">
      <c r="B6411" s="92"/>
    </row>
    <row r="6412" spans="2:2" s="91" customFormat="1" x14ac:dyDescent="0.15">
      <c r="B6412" s="92"/>
    </row>
    <row r="6413" spans="2:2" s="91" customFormat="1" x14ac:dyDescent="0.15">
      <c r="B6413" s="92"/>
    </row>
    <row r="6414" spans="2:2" s="91" customFormat="1" x14ac:dyDescent="0.15">
      <c r="B6414" s="92"/>
    </row>
    <row r="6415" spans="2:2" s="91" customFormat="1" x14ac:dyDescent="0.15">
      <c r="B6415" s="92"/>
    </row>
    <row r="6416" spans="2:2" s="91" customFormat="1" x14ac:dyDescent="0.15">
      <c r="B6416" s="92"/>
    </row>
    <row r="6417" spans="2:2" s="91" customFormat="1" x14ac:dyDescent="0.15">
      <c r="B6417" s="92"/>
    </row>
    <row r="6418" spans="2:2" s="91" customFormat="1" x14ac:dyDescent="0.15">
      <c r="B6418" s="92"/>
    </row>
    <row r="6419" spans="2:2" s="91" customFormat="1" x14ac:dyDescent="0.15">
      <c r="B6419" s="92"/>
    </row>
    <row r="6420" spans="2:2" s="91" customFormat="1" x14ac:dyDescent="0.15">
      <c r="B6420" s="92"/>
    </row>
    <row r="6421" spans="2:2" s="91" customFormat="1" x14ac:dyDescent="0.15">
      <c r="B6421" s="92"/>
    </row>
    <row r="6422" spans="2:2" s="91" customFormat="1" x14ac:dyDescent="0.15">
      <c r="B6422" s="92"/>
    </row>
    <row r="6423" spans="2:2" s="91" customFormat="1" x14ac:dyDescent="0.15">
      <c r="B6423" s="92"/>
    </row>
    <row r="6424" spans="2:2" s="91" customFormat="1" x14ac:dyDescent="0.15">
      <c r="B6424" s="92"/>
    </row>
    <row r="6425" spans="2:2" s="91" customFormat="1" x14ac:dyDescent="0.15">
      <c r="B6425" s="92"/>
    </row>
    <row r="6426" spans="2:2" s="91" customFormat="1" x14ac:dyDescent="0.15">
      <c r="B6426" s="92"/>
    </row>
    <row r="6427" spans="2:2" s="91" customFormat="1" x14ac:dyDescent="0.15">
      <c r="B6427" s="92"/>
    </row>
    <row r="6428" spans="2:2" s="91" customFormat="1" x14ac:dyDescent="0.15">
      <c r="B6428" s="92"/>
    </row>
    <row r="6429" spans="2:2" s="91" customFormat="1" x14ac:dyDescent="0.15">
      <c r="B6429" s="92"/>
    </row>
    <row r="6430" spans="2:2" s="91" customFormat="1" x14ac:dyDescent="0.15">
      <c r="B6430" s="92"/>
    </row>
    <row r="6431" spans="2:2" s="91" customFormat="1" x14ac:dyDescent="0.15">
      <c r="B6431" s="92"/>
    </row>
    <row r="6432" spans="2:2" s="91" customFormat="1" x14ac:dyDescent="0.15">
      <c r="B6432" s="92"/>
    </row>
    <row r="6433" spans="2:2" s="91" customFormat="1" x14ac:dyDescent="0.15">
      <c r="B6433" s="92"/>
    </row>
    <row r="6434" spans="2:2" s="91" customFormat="1" x14ac:dyDescent="0.15">
      <c r="B6434" s="92"/>
    </row>
    <row r="6435" spans="2:2" s="91" customFormat="1" x14ac:dyDescent="0.15">
      <c r="B6435" s="92"/>
    </row>
    <row r="6436" spans="2:2" s="91" customFormat="1" x14ac:dyDescent="0.15">
      <c r="B6436" s="92"/>
    </row>
    <row r="6437" spans="2:2" s="91" customFormat="1" x14ac:dyDescent="0.15">
      <c r="B6437" s="92"/>
    </row>
    <row r="6438" spans="2:2" s="91" customFormat="1" x14ac:dyDescent="0.15">
      <c r="B6438" s="92"/>
    </row>
    <row r="6439" spans="2:2" s="91" customFormat="1" x14ac:dyDescent="0.15">
      <c r="B6439" s="92"/>
    </row>
    <row r="6440" spans="2:2" s="91" customFormat="1" x14ac:dyDescent="0.15">
      <c r="B6440" s="92"/>
    </row>
    <row r="6441" spans="2:2" s="91" customFormat="1" x14ac:dyDescent="0.15">
      <c r="B6441" s="92"/>
    </row>
    <row r="6442" spans="2:2" s="91" customFormat="1" x14ac:dyDescent="0.15">
      <c r="B6442" s="92"/>
    </row>
    <row r="6443" spans="2:2" s="91" customFormat="1" x14ac:dyDescent="0.15">
      <c r="B6443" s="92"/>
    </row>
    <row r="6444" spans="2:2" s="91" customFormat="1" x14ac:dyDescent="0.15">
      <c r="B6444" s="92"/>
    </row>
    <row r="6445" spans="2:2" s="91" customFormat="1" x14ac:dyDescent="0.15">
      <c r="B6445" s="92"/>
    </row>
    <row r="6446" spans="2:2" s="91" customFormat="1" x14ac:dyDescent="0.15">
      <c r="B6446" s="92"/>
    </row>
    <row r="6447" spans="2:2" s="91" customFormat="1" x14ac:dyDescent="0.15">
      <c r="B6447" s="92"/>
    </row>
    <row r="6448" spans="2:2" s="91" customFormat="1" x14ac:dyDescent="0.15">
      <c r="B6448" s="92"/>
    </row>
    <row r="6449" spans="2:2" s="91" customFormat="1" x14ac:dyDescent="0.15">
      <c r="B6449" s="92"/>
    </row>
    <row r="6450" spans="2:2" s="91" customFormat="1" x14ac:dyDescent="0.15">
      <c r="B6450" s="92"/>
    </row>
    <row r="6451" spans="2:2" s="91" customFormat="1" x14ac:dyDescent="0.15">
      <c r="B6451" s="92"/>
    </row>
    <row r="6452" spans="2:2" s="91" customFormat="1" x14ac:dyDescent="0.15">
      <c r="B6452" s="92"/>
    </row>
    <row r="6453" spans="2:2" s="91" customFormat="1" x14ac:dyDescent="0.15">
      <c r="B6453" s="92"/>
    </row>
    <row r="6454" spans="2:2" s="91" customFormat="1" x14ac:dyDescent="0.15">
      <c r="B6454" s="92"/>
    </row>
    <row r="6455" spans="2:2" s="91" customFormat="1" x14ac:dyDescent="0.15">
      <c r="B6455" s="92"/>
    </row>
    <row r="6456" spans="2:2" s="91" customFormat="1" x14ac:dyDescent="0.15">
      <c r="B6456" s="92"/>
    </row>
    <row r="6457" spans="2:2" s="91" customFormat="1" x14ac:dyDescent="0.15">
      <c r="B6457" s="92"/>
    </row>
    <row r="6458" spans="2:2" s="91" customFormat="1" x14ac:dyDescent="0.15">
      <c r="B6458" s="92"/>
    </row>
    <row r="6459" spans="2:2" s="91" customFormat="1" x14ac:dyDescent="0.15">
      <c r="B6459" s="92"/>
    </row>
    <row r="6460" spans="2:2" s="91" customFormat="1" x14ac:dyDescent="0.15">
      <c r="B6460" s="92"/>
    </row>
    <row r="6461" spans="2:2" s="91" customFormat="1" x14ac:dyDescent="0.15">
      <c r="B6461" s="92"/>
    </row>
    <row r="6462" spans="2:2" s="91" customFormat="1" x14ac:dyDescent="0.15">
      <c r="B6462" s="92"/>
    </row>
    <row r="6463" spans="2:2" s="91" customFormat="1" x14ac:dyDescent="0.15">
      <c r="B6463" s="92"/>
    </row>
    <row r="6464" spans="2:2" s="91" customFormat="1" x14ac:dyDescent="0.15">
      <c r="B6464" s="92"/>
    </row>
    <row r="6465" spans="2:2" s="91" customFormat="1" x14ac:dyDescent="0.15">
      <c r="B6465" s="92"/>
    </row>
    <row r="6466" spans="2:2" s="91" customFormat="1" x14ac:dyDescent="0.15">
      <c r="B6466" s="92"/>
    </row>
    <row r="6467" spans="2:2" s="91" customFormat="1" x14ac:dyDescent="0.15">
      <c r="B6467" s="92"/>
    </row>
    <row r="6468" spans="2:2" s="91" customFormat="1" x14ac:dyDescent="0.15">
      <c r="B6468" s="92"/>
    </row>
    <row r="6469" spans="2:2" s="91" customFormat="1" x14ac:dyDescent="0.15">
      <c r="B6469" s="92"/>
    </row>
    <row r="6470" spans="2:2" s="91" customFormat="1" x14ac:dyDescent="0.15">
      <c r="B6470" s="92"/>
    </row>
    <row r="6471" spans="2:2" s="91" customFormat="1" x14ac:dyDescent="0.15">
      <c r="B6471" s="92"/>
    </row>
    <row r="6472" spans="2:2" s="91" customFormat="1" x14ac:dyDescent="0.15">
      <c r="B6472" s="92"/>
    </row>
    <row r="6473" spans="2:2" s="91" customFormat="1" x14ac:dyDescent="0.15">
      <c r="B6473" s="92"/>
    </row>
    <row r="6474" spans="2:2" s="91" customFormat="1" x14ac:dyDescent="0.15">
      <c r="B6474" s="92"/>
    </row>
    <row r="6475" spans="2:2" s="91" customFormat="1" x14ac:dyDescent="0.15">
      <c r="B6475" s="92"/>
    </row>
    <row r="6476" spans="2:2" s="91" customFormat="1" x14ac:dyDescent="0.15">
      <c r="B6476" s="92"/>
    </row>
    <row r="6477" spans="2:2" s="91" customFormat="1" x14ac:dyDescent="0.15">
      <c r="B6477" s="92"/>
    </row>
    <row r="6478" spans="2:2" s="91" customFormat="1" x14ac:dyDescent="0.15">
      <c r="B6478" s="92"/>
    </row>
    <row r="6479" spans="2:2" s="91" customFormat="1" x14ac:dyDescent="0.15">
      <c r="B6479" s="92"/>
    </row>
    <row r="6480" spans="2:2" s="91" customFormat="1" x14ac:dyDescent="0.15">
      <c r="B6480" s="92"/>
    </row>
    <row r="6481" spans="2:2" s="91" customFormat="1" x14ac:dyDescent="0.15">
      <c r="B6481" s="92"/>
    </row>
    <row r="6482" spans="2:2" s="91" customFormat="1" x14ac:dyDescent="0.15">
      <c r="B6482" s="92"/>
    </row>
    <row r="6483" spans="2:2" s="91" customFormat="1" x14ac:dyDescent="0.15">
      <c r="B6483" s="92"/>
    </row>
    <row r="6484" spans="2:2" s="91" customFormat="1" x14ac:dyDescent="0.15">
      <c r="B6484" s="92"/>
    </row>
    <row r="6485" spans="2:2" s="91" customFormat="1" x14ac:dyDescent="0.15">
      <c r="B6485" s="92"/>
    </row>
    <row r="6486" spans="2:2" s="91" customFormat="1" x14ac:dyDescent="0.15">
      <c r="B6486" s="92"/>
    </row>
    <row r="6487" spans="2:2" s="91" customFormat="1" x14ac:dyDescent="0.15">
      <c r="B6487" s="92"/>
    </row>
    <row r="6488" spans="2:2" s="91" customFormat="1" x14ac:dyDescent="0.15">
      <c r="B6488" s="92"/>
    </row>
    <row r="6489" spans="2:2" s="91" customFormat="1" x14ac:dyDescent="0.15">
      <c r="B6489" s="92"/>
    </row>
    <row r="6490" spans="2:2" s="91" customFormat="1" x14ac:dyDescent="0.15">
      <c r="B6490" s="92"/>
    </row>
    <row r="6491" spans="2:2" s="91" customFormat="1" x14ac:dyDescent="0.15">
      <c r="B6491" s="92"/>
    </row>
    <row r="6492" spans="2:2" s="91" customFormat="1" x14ac:dyDescent="0.15">
      <c r="B6492" s="92"/>
    </row>
    <row r="6493" spans="2:2" s="91" customFormat="1" x14ac:dyDescent="0.15">
      <c r="B6493" s="92"/>
    </row>
    <row r="6494" spans="2:2" s="91" customFormat="1" x14ac:dyDescent="0.15">
      <c r="B6494" s="92"/>
    </row>
    <row r="6495" spans="2:2" s="91" customFormat="1" x14ac:dyDescent="0.15">
      <c r="B6495" s="92"/>
    </row>
    <row r="6496" spans="2:2" s="91" customFormat="1" x14ac:dyDescent="0.15">
      <c r="B6496" s="92"/>
    </row>
    <row r="6497" spans="2:2" s="91" customFormat="1" x14ac:dyDescent="0.15">
      <c r="B6497" s="92"/>
    </row>
    <row r="6498" spans="2:2" s="91" customFormat="1" x14ac:dyDescent="0.15">
      <c r="B6498" s="92"/>
    </row>
    <row r="6499" spans="2:2" s="91" customFormat="1" x14ac:dyDescent="0.15">
      <c r="B6499" s="92"/>
    </row>
    <row r="6500" spans="2:2" s="91" customFormat="1" x14ac:dyDescent="0.15">
      <c r="B6500" s="92"/>
    </row>
    <row r="6501" spans="2:2" s="91" customFormat="1" x14ac:dyDescent="0.15">
      <c r="B6501" s="92"/>
    </row>
    <row r="6502" spans="2:2" s="91" customFormat="1" x14ac:dyDescent="0.15">
      <c r="B6502" s="92"/>
    </row>
    <row r="6503" spans="2:2" s="91" customFormat="1" x14ac:dyDescent="0.15">
      <c r="B6503" s="92"/>
    </row>
    <row r="6504" spans="2:2" s="91" customFormat="1" x14ac:dyDescent="0.15">
      <c r="B6504" s="92"/>
    </row>
    <row r="6505" spans="2:2" s="91" customFormat="1" x14ac:dyDescent="0.15">
      <c r="B6505" s="92"/>
    </row>
    <row r="6506" spans="2:2" s="91" customFormat="1" x14ac:dyDescent="0.15">
      <c r="B6506" s="92"/>
    </row>
    <row r="6507" spans="2:2" s="91" customFormat="1" x14ac:dyDescent="0.15">
      <c r="B6507" s="92"/>
    </row>
    <row r="6508" spans="2:2" s="91" customFormat="1" x14ac:dyDescent="0.15">
      <c r="B6508" s="92"/>
    </row>
    <row r="6509" spans="2:2" s="91" customFormat="1" x14ac:dyDescent="0.15">
      <c r="B6509" s="92"/>
    </row>
    <row r="6510" spans="2:2" s="91" customFormat="1" x14ac:dyDescent="0.15">
      <c r="B6510" s="92"/>
    </row>
    <row r="6511" spans="2:2" s="91" customFormat="1" x14ac:dyDescent="0.15">
      <c r="B6511" s="92"/>
    </row>
    <row r="6512" spans="2:2" s="91" customFormat="1" x14ac:dyDescent="0.15">
      <c r="B6512" s="92"/>
    </row>
    <row r="6513" spans="2:2" s="91" customFormat="1" x14ac:dyDescent="0.15">
      <c r="B6513" s="92"/>
    </row>
    <row r="6514" spans="2:2" s="91" customFormat="1" x14ac:dyDescent="0.15">
      <c r="B6514" s="92"/>
    </row>
    <row r="6515" spans="2:2" s="91" customFormat="1" x14ac:dyDescent="0.15">
      <c r="B6515" s="92"/>
    </row>
    <row r="6516" spans="2:2" s="91" customFormat="1" x14ac:dyDescent="0.15">
      <c r="B6516" s="92"/>
    </row>
    <row r="6517" spans="2:2" s="91" customFormat="1" x14ac:dyDescent="0.15">
      <c r="B6517" s="92"/>
    </row>
    <row r="6518" spans="2:2" s="91" customFormat="1" x14ac:dyDescent="0.15">
      <c r="B6518" s="92"/>
    </row>
    <row r="6519" spans="2:2" s="91" customFormat="1" x14ac:dyDescent="0.15">
      <c r="B6519" s="92"/>
    </row>
    <row r="6520" spans="2:2" s="91" customFormat="1" x14ac:dyDescent="0.15">
      <c r="B6520" s="92"/>
    </row>
    <row r="6521" spans="2:2" s="91" customFormat="1" x14ac:dyDescent="0.15">
      <c r="B6521" s="92"/>
    </row>
    <row r="6522" spans="2:2" s="91" customFormat="1" x14ac:dyDescent="0.15">
      <c r="B6522" s="92"/>
    </row>
    <row r="6523" spans="2:2" s="91" customFormat="1" x14ac:dyDescent="0.15">
      <c r="B6523" s="92"/>
    </row>
    <row r="6524" spans="2:2" s="91" customFormat="1" x14ac:dyDescent="0.15">
      <c r="B6524" s="92"/>
    </row>
    <row r="6525" spans="2:2" s="91" customFormat="1" x14ac:dyDescent="0.15">
      <c r="B6525" s="92"/>
    </row>
    <row r="6526" spans="2:2" s="91" customFormat="1" x14ac:dyDescent="0.15">
      <c r="B6526" s="92"/>
    </row>
    <row r="6527" spans="2:2" s="91" customFormat="1" x14ac:dyDescent="0.15">
      <c r="B6527" s="92"/>
    </row>
    <row r="6528" spans="2:2" s="91" customFormat="1" x14ac:dyDescent="0.15">
      <c r="B6528" s="92"/>
    </row>
    <row r="6529" spans="2:2" s="91" customFormat="1" x14ac:dyDescent="0.15">
      <c r="B6529" s="92"/>
    </row>
    <row r="6530" spans="2:2" s="91" customFormat="1" x14ac:dyDescent="0.15">
      <c r="B6530" s="92"/>
    </row>
    <row r="6531" spans="2:2" s="91" customFormat="1" x14ac:dyDescent="0.15">
      <c r="B6531" s="92"/>
    </row>
    <row r="6532" spans="2:2" s="91" customFormat="1" x14ac:dyDescent="0.15">
      <c r="B6532" s="92"/>
    </row>
    <row r="6533" spans="2:2" s="91" customFormat="1" x14ac:dyDescent="0.15">
      <c r="B6533" s="92"/>
    </row>
    <row r="6534" spans="2:2" s="91" customFormat="1" x14ac:dyDescent="0.15">
      <c r="B6534" s="92"/>
    </row>
    <row r="6535" spans="2:2" s="91" customFormat="1" x14ac:dyDescent="0.15">
      <c r="B6535" s="92"/>
    </row>
    <row r="6536" spans="2:2" s="91" customFormat="1" x14ac:dyDescent="0.15">
      <c r="B6536" s="92"/>
    </row>
    <row r="6537" spans="2:2" s="91" customFormat="1" x14ac:dyDescent="0.15">
      <c r="B6537" s="92"/>
    </row>
    <row r="6538" spans="2:2" s="91" customFormat="1" x14ac:dyDescent="0.15">
      <c r="B6538" s="92"/>
    </row>
    <row r="6539" spans="2:2" s="91" customFormat="1" x14ac:dyDescent="0.15">
      <c r="B6539" s="92"/>
    </row>
    <row r="6540" spans="2:2" s="91" customFormat="1" x14ac:dyDescent="0.15">
      <c r="B6540" s="92"/>
    </row>
    <row r="6541" spans="2:2" s="91" customFormat="1" x14ac:dyDescent="0.15">
      <c r="B6541" s="92"/>
    </row>
    <row r="6542" spans="2:2" s="91" customFormat="1" x14ac:dyDescent="0.15">
      <c r="B6542" s="92"/>
    </row>
    <row r="6543" spans="2:2" s="91" customFormat="1" x14ac:dyDescent="0.15">
      <c r="B6543" s="92"/>
    </row>
    <row r="6544" spans="2:2" s="91" customFormat="1" x14ac:dyDescent="0.15">
      <c r="B6544" s="92"/>
    </row>
    <row r="6545" spans="2:2" s="91" customFormat="1" x14ac:dyDescent="0.15">
      <c r="B6545" s="92"/>
    </row>
    <row r="6546" spans="2:2" s="91" customFormat="1" x14ac:dyDescent="0.15">
      <c r="B6546" s="92"/>
    </row>
    <row r="6547" spans="2:2" s="91" customFormat="1" x14ac:dyDescent="0.15">
      <c r="B6547" s="92"/>
    </row>
    <row r="6548" spans="2:2" s="91" customFormat="1" x14ac:dyDescent="0.15">
      <c r="B6548" s="92"/>
    </row>
    <row r="6549" spans="2:2" s="91" customFormat="1" x14ac:dyDescent="0.15">
      <c r="B6549" s="92"/>
    </row>
    <row r="6550" spans="2:2" s="91" customFormat="1" x14ac:dyDescent="0.15">
      <c r="B6550" s="92"/>
    </row>
    <row r="6551" spans="2:2" s="91" customFormat="1" x14ac:dyDescent="0.15">
      <c r="B6551" s="92"/>
    </row>
    <row r="6552" spans="2:2" s="91" customFormat="1" x14ac:dyDescent="0.15">
      <c r="B6552" s="92"/>
    </row>
    <row r="6553" spans="2:2" s="91" customFormat="1" x14ac:dyDescent="0.15">
      <c r="B6553" s="92"/>
    </row>
    <row r="6554" spans="2:2" s="91" customFormat="1" x14ac:dyDescent="0.15">
      <c r="B6554" s="92"/>
    </row>
    <row r="6555" spans="2:2" s="91" customFormat="1" x14ac:dyDescent="0.15">
      <c r="B6555" s="92"/>
    </row>
    <row r="6556" spans="2:2" s="91" customFormat="1" x14ac:dyDescent="0.15">
      <c r="B6556" s="92"/>
    </row>
    <row r="6557" spans="2:2" s="91" customFormat="1" x14ac:dyDescent="0.15">
      <c r="B6557" s="92"/>
    </row>
    <row r="6558" spans="2:2" s="91" customFormat="1" x14ac:dyDescent="0.15">
      <c r="B6558" s="92"/>
    </row>
    <row r="6559" spans="2:2" s="91" customFormat="1" x14ac:dyDescent="0.15">
      <c r="B6559" s="92"/>
    </row>
    <row r="6560" spans="2:2" s="91" customFormat="1" x14ac:dyDescent="0.15">
      <c r="B6560" s="92"/>
    </row>
    <row r="6561" spans="2:2" s="91" customFormat="1" x14ac:dyDescent="0.15">
      <c r="B6561" s="92"/>
    </row>
    <row r="6562" spans="2:2" s="91" customFormat="1" x14ac:dyDescent="0.15">
      <c r="B6562" s="92"/>
    </row>
    <row r="6563" spans="2:2" s="91" customFormat="1" x14ac:dyDescent="0.15">
      <c r="B6563" s="92"/>
    </row>
    <row r="6564" spans="2:2" s="91" customFormat="1" x14ac:dyDescent="0.15">
      <c r="B6564" s="92"/>
    </row>
    <row r="6565" spans="2:2" s="91" customFormat="1" x14ac:dyDescent="0.15">
      <c r="B6565" s="92"/>
    </row>
    <row r="6566" spans="2:2" s="91" customFormat="1" x14ac:dyDescent="0.15">
      <c r="B6566" s="92"/>
    </row>
    <row r="6567" spans="2:2" s="91" customFormat="1" x14ac:dyDescent="0.15">
      <c r="B6567" s="92"/>
    </row>
    <row r="6568" spans="2:2" s="91" customFormat="1" x14ac:dyDescent="0.15">
      <c r="B6568" s="92"/>
    </row>
    <row r="6569" spans="2:2" s="91" customFormat="1" x14ac:dyDescent="0.15">
      <c r="B6569" s="92"/>
    </row>
    <row r="6570" spans="2:2" s="91" customFormat="1" x14ac:dyDescent="0.15">
      <c r="B6570" s="92"/>
    </row>
    <row r="6571" spans="2:2" s="91" customFormat="1" x14ac:dyDescent="0.15">
      <c r="B6571" s="92"/>
    </row>
    <row r="6572" spans="2:2" s="91" customFormat="1" x14ac:dyDescent="0.15">
      <c r="B6572" s="92"/>
    </row>
    <row r="6573" spans="2:2" s="91" customFormat="1" x14ac:dyDescent="0.15">
      <c r="B6573" s="92"/>
    </row>
    <row r="6574" spans="2:2" s="91" customFormat="1" x14ac:dyDescent="0.15">
      <c r="B6574" s="92"/>
    </row>
    <row r="6575" spans="2:2" s="91" customFormat="1" x14ac:dyDescent="0.15">
      <c r="B6575" s="92"/>
    </row>
    <row r="6576" spans="2:2" s="91" customFormat="1" x14ac:dyDescent="0.15">
      <c r="B6576" s="92"/>
    </row>
    <row r="6577" spans="2:2" s="91" customFormat="1" x14ac:dyDescent="0.15">
      <c r="B6577" s="92"/>
    </row>
    <row r="6578" spans="2:2" s="91" customFormat="1" x14ac:dyDescent="0.15">
      <c r="B6578" s="92"/>
    </row>
    <row r="6579" spans="2:2" s="91" customFormat="1" x14ac:dyDescent="0.15">
      <c r="B6579" s="92"/>
    </row>
    <row r="6580" spans="2:2" s="91" customFormat="1" x14ac:dyDescent="0.15">
      <c r="B6580" s="92"/>
    </row>
    <row r="6581" spans="2:2" s="91" customFormat="1" x14ac:dyDescent="0.15">
      <c r="B6581" s="92"/>
    </row>
    <row r="6582" spans="2:2" s="91" customFormat="1" x14ac:dyDescent="0.15">
      <c r="B6582" s="92"/>
    </row>
    <row r="6583" spans="2:2" s="91" customFormat="1" x14ac:dyDescent="0.15">
      <c r="B6583" s="92"/>
    </row>
    <row r="6584" spans="2:2" s="91" customFormat="1" x14ac:dyDescent="0.15">
      <c r="B6584" s="92"/>
    </row>
    <row r="6585" spans="2:2" s="91" customFormat="1" x14ac:dyDescent="0.15">
      <c r="B6585" s="92"/>
    </row>
    <row r="6586" spans="2:2" s="91" customFormat="1" x14ac:dyDescent="0.15">
      <c r="B6586" s="92"/>
    </row>
    <row r="6587" spans="2:2" s="91" customFormat="1" x14ac:dyDescent="0.15">
      <c r="B6587" s="92"/>
    </row>
    <row r="6588" spans="2:2" s="91" customFormat="1" x14ac:dyDescent="0.15">
      <c r="B6588" s="92"/>
    </row>
    <row r="6589" spans="2:2" s="91" customFormat="1" x14ac:dyDescent="0.15">
      <c r="B6589" s="92"/>
    </row>
    <row r="6590" spans="2:2" s="91" customFormat="1" x14ac:dyDescent="0.15">
      <c r="B6590" s="92"/>
    </row>
    <row r="6591" spans="2:2" s="91" customFormat="1" x14ac:dyDescent="0.15">
      <c r="B6591" s="92"/>
    </row>
    <row r="6592" spans="2:2" s="91" customFormat="1" x14ac:dyDescent="0.15">
      <c r="B6592" s="92"/>
    </row>
    <row r="6593" spans="2:2" s="91" customFormat="1" x14ac:dyDescent="0.15">
      <c r="B6593" s="92"/>
    </row>
    <row r="6594" spans="2:2" s="91" customFormat="1" x14ac:dyDescent="0.15">
      <c r="B6594" s="92"/>
    </row>
    <row r="6595" spans="2:2" s="91" customFormat="1" x14ac:dyDescent="0.15">
      <c r="B6595" s="92"/>
    </row>
    <row r="6596" spans="2:2" s="91" customFormat="1" x14ac:dyDescent="0.15">
      <c r="B6596" s="92"/>
    </row>
    <row r="6597" spans="2:2" s="91" customFormat="1" x14ac:dyDescent="0.15">
      <c r="B6597" s="92"/>
    </row>
    <row r="6598" spans="2:2" s="91" customFormat="1" x14ac:dyDescent="0.15">
      <c r="B6598" s="92"/>
    </row>
    <row r="6599" spans="2:2" s="91" customFormat="1" x14ac:dyDescent="0.15">
      <c r="B6599" s="92"/>
    </row>
    <row r="6600" spans="2:2" s="91" customFormat="1" x14ac:dyDescent="0.15">
      <c r="B6600" s="92"/>
    </row>
    <row r="6601" spans="2:2" s="91" customFormat="1" x14ac:dyDescent="0.15">
      <c r="B6601" s="92"/>
    </row>
    <row r="6602" spans="2:2" s="91" customFormat="1" x14ac:dyDescent="0.15">
      <c r="B6602" s="92"/>
    </row>
    <row r="6603" spans="2:2" s="91" customFormat="1" x14ac:dyDescent="0.15">
      <c r="B6603" s="92"/>
    </row>
    <row r="6604" spans="2:2" s="91" customFormat="1" x14ac:dyDescent="0.15">
      <c r="B6604" s="92"/>
    </row>
    <row r="6605" spans="2:2" s="91" customFormat="1" x14ac:dyDescent="0.15">
      <c r="B6605" s="92"/>
    </row>
    <row r="6606" spans="2:2" s="91" customFormat="1" x14ac:dyDescent="0.15">
      <c r="B6606" s="92"/>
    </row>
    <row r="6607" spans="2:2" s="91" customFormat="1" x14ac:dyDescent="0.15">
      <c r="B6607" s="92"/>
    </row>
    <row r="6608" spans="2:2" s="91" customFormat="1" x14ac:dyDescent="0.15">
      <c r="B6608" s="92"/>
    </row>
    <row r="6609" spans="2:2" s="91" customFormat="1" x14ac:dyDescent="0.15">
      <c r="B6609" s="92"/>
    </row>
    <row r="6610" spans="2:2" s="91" customFormat="1" x14ac:dyDescent="0.15">
      <c r="B6610" s="92"/>
    </row>
    <row r="6611" spans="2:2" s="91" customFormat="1" x14ac:dyDescent="0.15">
      <c r="B6611" s="92"/>
    </row>
    <row r="6612" spans="2:2" s="91" customFormat="1" x14ac:dyDescent="0.15">
      <c r="B6612" s="92"/>
    </row>
    <row r="6613" spans="2:2" s="91" customFormat="1" x14ac:dyDescent="0.15">
      <c r="B6613" s="92"/>
    </row>
    <row r="6614" spans="2:2" s="91" customFormat="1" x14ac:dyDescent="0.15">
      <c r="B6614" s="92"/>
    </row>
    <row r="6615" spans="2:2" s="91" customFormat="1" x14ac:dyDescent="0.15">
      <c r="B6615" s="92"/>
    </row>
    <row r="6616" spans="2:2" s="91" customFormat="1" x14ac:dyDescent="0.15">
      <c r="B6616" s="92"/>
    </row>
    <row r="6617" spans="2:2" s="91" customFormat="1" x14ac:dyDescent="0.15">
      <c r="B6617" s="92"/>
    </row>
    <row r="6618" spans="2:2" s="91" customFormat="1" x14ac:dyDescent="0.15">
      <c r="B6618" s="92"/>
    </row>
    <row r="6619" spans="2:2" s="91" customFormat="1" x14ac:dyDescent="0.15">
      <c r="B6619" s="92"/>
    </row>
    <row r="6620" spans="2:2" s="91" customFormat="1" x14ac:dyDescent="0.15">
      <c r="B6620" s="92"/>
    </row>
    <row r="6621" spans="2:2" s="91" customFormat="1" x14ac:dyDescent="0.15">
      <c r="B6621" s="92"/>
    </row>
    <row r="6622" spans="2:2" s="91" customFormat="1" x14ac:dyDescent="0.15">
      <c r="B6622" s="92"/>
    </row>
    <row r="6623" spans="2:2" s="91" customFormat="1" x14ac:dyDescent="0.15">
      <c r="B6623" s="92"/>
    </row>
    <row r="6624" spans="2:2" s="91" customFormat="1" x14ac:dyDescent="0.15">
      <c r="B6624" s="92"/>
    </row>
    <row r="6625" spans="2:2" s="91" customFormat="1" x14ac:dyDescent="0.15">
      <c r="B6625" s="92"/>
    </row>
    <row r="6626" spans="2:2" s="91" customFormat="1" x14ac:dyDescent="0.15">
      <c r="B6626" s="92"/>
    </row>
    <row r="6627" spans="2:2" s="91" customFormat="1" x14ac:dyDescent="0.15">
      <c r="B6627" s="92"/>
    </row>
    <row r="6628" spans="2:2" s="91" customFormat="1" x14ac:dyDescent="0.15">
      <c r="B6628" s="92"/>
    </row>
    <row r="6629" spans="2:2" s="91" customFormat="1" x14ac:dyDescent="0.15">
      <c r="B6629" s="92"/>
    </row>
    <row r="6630" spans="2:2" s="91" customFormat="1" x14ac:dyDescent="0.15">
      <c r="B6630" s="92"/>
    </row>
    <row r="6631" spans="2:2" s="91" customFormat="1" x14ac:dyDescent="0.15">
      <c r="B6631" s="92"/>
    </row>
    <row r="6632" spans="2:2" s="91" customFormat="1" x14ac:dyDescent="0.15">
      <c r="B6632" s="92"/>
    </row>
    <row r="6633" spans="2:2" s="91" customFormat="1" x14ac:dyDescent="0.15">
      <c r="B6633" s="92"/>
    </row>
    <row r="6634" spans="2:2" s="91" customFormat="1" x14ac:dyDescent="0.15">
      <c r="B6634" s="92"/>
    </row>
    <row r="6635" spans="2:2" s="91" customFormat="1" x14ac:dyDescent="0.15">
      <c r="B6635" s="92"/>
    </row>
    <row r="6636" spans="2:2" s="91" customFormat="1" x14ac:dyDescent="0.15">
      <c r="B6636" s="92"/>
    </row>
    <row r="6637" spans="2:2" s="91" customFormat="1" x14ac:dyDescent="0.15">
      <c r="B6637" s="92"/>
    </row>
    <row r="6638" spans="2:2" s="91" customFormat="1" x14ac:dyDescent="0.15">
      <c r="B6638" s="92"/>
    </row>
    <row r="6639" spans="2:2" s="91" customFormat="1" x14ac:dyDescent="0.15">
      <c r="B6639" s="92"/>
    </row>
    <row r="6640" spans="2:2" s="91" customFormat="1" x14ac:dyDescent="0.15">
      <c r="B6640" s="92"/>
    </row>
    <row r="6641" spans="2:2" s="91" customFormat="1" x14ac:dyDescent="0.15">
      <c r="B6641" s="92"/>
    </row>
    <row r="6642" spans="2:2" s="91" customFormat="1" x14ac:dyDescent="0.15">
      <c r="B6642" s="92"/>
    </row>
    <row r="6643" spans="2:2" s="91" customFormat="1" x14ac:dyDescent="0.15">
      <c r="B6643" s="92"/>
    </row>
    <row r="6644" spans="2:2" s="91" customFormat="1" x14ac:dyDescent="0.15">
      <c r="B6644" s="92"/>
    </row>
    <row r="6645" spans="2:2" s="91" customFormat="1" x14ac:dyDescent="0.15">
      <c r="B6645" s="92"/>
    </row>
    <row r="6646" spans="2:2" s="91" customFormat="1" x14ac:dyDescent="0.15">
      <c r="B6646" s="92"/>
    </row>
    <row r="6647" spans="2:2" s="91" customFormat="1" x14ac:dyDescent="0.15">
      <c r="B6647" s="92"/>
    </row>
    <row r="6648" spans="2:2" s="91" customFormat="1" x14ac:dyDescent="0.15">
      <c r="B6648" s="92"/>
    </row>
    <row r="6649" spans="2:2" s="91" customFormat="1" x14ac:dyDescent="0.15">
      <c r="B6649" s="92"/>
    </row>
    <row r="6650" spans="2:2" s="91" customFormat="1" x14ac:dyDescent="0.15">
      <c r="B6650" s="92"/>
    </row>
    <row r="6651" spans="2:2" s="91" customFormat="1" x14ac:dyDescent="0.15">
      <c r="B6651" s="92"/>
    </row>
    <row r="6652" spans="2:2" s="91" customFormat="1" x14ac:dyDescent="0.15">
      <c r="B6652" s="92"/>
    </row>
    <row r="6653" spans="2:2" s="91" customFormat="1" x14ac:dyDescent="0.15">
      <c r="B6653" s="92"/>
    </row>
    <row r="6654" spans="2:2" s="91" customFormat="1" x14ac:dyDescent="0.15">
      <c r="B6654" s="92"/>
    </row>
    <row r="6655" spans="2:2" s="91" customFormat="1" x14ac:dyDescent="0.15">
      <c r="B6655" s="92"/>
    </row>
    <row r="6656" spans="2:2" s="91" customFormat="1" x14ac:dyDescent="0.15">
      <c r="B6656" s="92"/>
    </row>
    <row r="6657" spans="2:2" s="91" customFormat="1" x14ac:dyDescent="0.15">
      <c r="B6657" s="92"/>
    </row>
    <row r="6658" spans="2:2" s="91" customFormat="1" x14ac:dyDescent="0.15">
      <c r="B6658" s="92"/>
    </row>
    <row r="6659" spans="2:2" s="91" customFormat="1" x14ac:dyDescent="0.15">
      <c r="B6659" s="92"/>
    </row>
    <row r="6660" spans="2:2" s="91" customFormat="1" x14ac:dyDescent="0.15">
      <c r="B6660" s="92"/>
    </row>
    <row r="6661" spans="2:2" s="91" customFormat="1" x14ac:dyDescent="0.15">
      <c r="B6661" s="92"/>
    </row>
    <row r="6662" spans="2:2" s="91" customFormat="1" x14ac:dyDescent="0.15">
      <c r="B6662" s="92"/>
    </row>
    <row r="6663" spans="2:2" s="91" customFormat="1" x14ac:dyDescent="0.15">
      <c r="B6663" s="92"/>
    </row>
    <row r="6664" spans="2:2" s="91" customFormat="1" x14ac:dyDescent="0.15">
      <c r="B6664" s="92"/>
    </row>
    <row r="6665" spans="2:2" s="91" customFormat="1" x14ac:dyDescent="0.15">
      <c r="B6665" s="92"/>
    </row>
    <row r="6666" spans="2:2" s="91" customFormat="1" x14ac:dyDescent="0.15">
      <c r="B6666" s="92"/>
    </row>
    <row r="6667" spans="2:2" s="91" customFormat="1" x14ac:dyDescent="0.15">
      <c r="B6667" s="92"/>
    </row>
    <row r="6668" spans="2:2" s="91" customFormat="1" x14ac:dyDescent="0.15">
      <c r="B6668" s="92"/>
    </row>
    <row r="6669" spans="2:2" s="91" customFormat="1" x14ac:dyDescent="0.15">
      <c r="B6669" s="92"/>
    </row>
    <row r="6670" spans="2:2" s="91" customFormat="1" x14ac:dyDescent="0.15">
      <c r="B6670" s="92"/>
    </row>
    <row r="6671" spans="2:2" s="91" customFormat="1" x14ac:dyDescent="0.15">
      <c r="B6671" s="92"/>
    </row>
    <row r="6672" spans="2:2" s="91" customFormat="1" x14ac:dyDescent="0.15">
      <c r="B6672" s="92"/>
    </row>
    <row r="6673" spans="2:2" s="91" customFormat="1" x14ac:dyDescent="0.15">
      <c r="B6673" s="92"/>
    </row>
    <row r="6674" spans="2:2" s="91" customFormat="1" x14ac:dyDescent="0.15">
      <c r="B6674" s="92"/>
    </row>
    <row r="6675" spans="2:2" s="91" customFormat="1" x14ac:dyDescent="0.15">
      <c r="B6675" s="92"/>
    </row>
    <row r="6676" spans="2:2" s="91" customFormat="1" x14ac:dyDescent="0.15">
      <c r="B6676" s="92"/>
    </row>
    <row r="6677" spans="2:2" s="91" customFormat="1" x14ac:dyDescent="0.15">
      <c r="B6677" s="92"/>
    </row>
    <row r="6678" spans="2:2" s="91" customFormat="1" x14ac:dyDescent="0.15">
      <c r="B6678" s="92"/>
    </row>
    <row r="6679" spans="2:2" s="91" customFormat="1" x14ac:dyDescent="0.15">
      <c r="B6679" s="92"/>
    </row>
    <row r="6680" spans="2:2" s="91" customFormat="1" x14ac:dyDescent="0.15">
      <c r="B6680" s="92"/>
    </row>
    <row r="6681" spans="2:2" s="91" customFormat="1" x14ac:dyDescent="0.15">
      <c r="B6681" s="92"/>
    </row>
    <row r="6682" spans="2:2" s="91" customFormat="1" x14ac:dyDescent="0.15">
      <c r="B6682" s="92"/>
    </row>
    <row r="6683" spans="2:2" s="91" customFormat="1" x14ac:dyDescent="0.15">
      <c r="B6683" s="92"/>
    </row>
    <row r="6684" spans="2:2" s="91" customFormat="1" x14ac:dyDescent="0.15">
      <c r="B6684" s="92"/>
    </row>
    <row r="6685" spans="2:2" s="91" customFormat="1" x14ac:dyDescent="0.15">
      <c r="B6685" s="92"/>
    </row>
    <row r="6686" spans="2:2" s="91" customFormat="1" x14ac:dyDescent="0.15">
      <c r="B6686" s="92"/>
    </row>
    <row r="6687" spans="2:2" s="91" customFormat="1" x14ac:dyDescent="0.15">
      <c r="B6687" s="92"/>
    </row>
    <row r="6688" spans="2:2" s="91" customFormat="1" x14ac:dyDescent="0.15">
      <c r="B6688" s="92"/>
    </row>
    <row r="6689" spans="2:2" s="91" customFormat="1" x14ac:dyDescent="0.15">
      <c r="B6689" s="92"/>
    </row>
    <row r="6690" spans="2:2" s="91" customFormat="1" x14ac:dyDescent="0.15">
      <c r="B6690" s="92"/>
    </row>
    <row r="6691" spans="2:2" s="91" customFormat="1" x14ac:dyDescent="0.15">
      <c r="B6691" s="92"/>
    </row>
    <row r="6692" spans="2:2" s="91" customFormat="1" x14ac:dyDescent="0.15">
      <c r="B6692" s="92"/>
    </row>
    <row r="6693" spans="2:2" s="91" customFormat="1" x14ac:dyDescent="0.15">
      <c r="B6693" s="92"/>
    </row>
    <row r="6694" spans="2:2" s="91" customFormat="1" x14ac:dyDescent="0.15">
      <c r="B6694" s="92"/>
    </row>
    <row r="6695" spans="2:2" s="91" customFormat="1" x14ac:dyDescent="0.15">
      <c r="B6695" s="92"/>
    </row>
    <row r="6696" spans="2:2" s="91" customFormat="1" x14ac:dyDescent="0.15">
      <c r="B6696" s="92"/>
    </row>
    <row r="6697" spans="2:2" s="91" customFormat="1" x14ac:dyDescent="0.15">
      <c r="B6697" s="92"/>
    </row>
    <row r="6698" spans="2:2" s="91" customFormat="1" x14ac:dyDescent="0.15">
      <c r="B6698" s="92"/>
    </row>
    <row r="6699" spans="2:2" s="91" customFormat="1" x14ac:dyDescent="0.15">
      <c r="B6699" s="92"/>
    </row>
    <row r="6700" spans="2:2" s="91" customFormat="1" x14ac:dyDescent="0.15">
      <c r="B6700" s="92"/>
    </row>
    <row r="6701" spans="2:2" s="91" customFormat="1" x14ac:dyDescent="0.15">
      <c r="B6701" s="92"/>
    </row>
    <row r="6702" spans="2:2" s="91" customFormat="1" x14ac:dyDescent="0.15">
      <c r="B6702" s="92"/>
    </row>
    <row r="6703" spans="2:2" s="91" customFormat="1" x14ac:dyDescent="0.15">
      <c r="B6703" s="92"/>
    </row>
    <row r="6704" spans="2:2" s="91" customFormat="1" x14ac:dyDescent="0.15">
      <c r="B6704" s="92"/>
    </row>
    <row r="6705" spans="2:2" s="91" customFormat="1" x14ac:dyDescent="0.15">
      <c r="B6705" s="92"/>
    </row>
    <row r="6706" spans="2:2" s="91" customFormat="1" x14ac:dyDescent="0.15">
      <c r="B6706" s="92"/>
    </row>
    <row r="6707" spans="2:2" s="91" customFormat="1" x14ac:dyDescent="0.15">
      <c r="B6707" s="92"/>
    </row>
    <row r="6708" spans="2:2" s="91" customFormat="1" x14ac:dyDescent="0.15">
      <c r="B6708" s="92"/>
    </row>
    <row r="6709" spans="2:2" s="91" customFormat="1" x14ac:dyDescent="0.15">
      <c r="B6709" s="92"/>
    </row>
    <row r="6710" spans="2:2" s="91" customFormat="1" x14ac:dyDescent="0.15">
      <c r="B6710" s="92"/>
    </row>
    <row r="6711" spans="2:2" s="91" customFormat="1" x14ac:dyDescent="0.15">
      <c r="B6711" s="92"/>
    </row>
    <row r="6712" spans="2:2" s="91" customFormat="1" x14ac:dyDescent="0.15">
      <c r="B6712" s="92"/>
    </row>
    <row r="6713" spans="2:2" s="91" customFormat="1" x14ac:dyDescent="0.15">
      <c r="B6713" s="92"/>
    </row>
    <row r="6714" spans="2:2" s="91" customFormat="1" x14ac:dyDescent="0.15">
      <c r="B6714" s="92"/>
    </row>
    <row r="6715" spans="2:2" s="91" customFormat="1" x14ac:dyDescent="0.15">
      <c r="B6715" s="92"/>
    </row>
    <row r="6716" spans="2:2" s="91" customFormat="1" x14ac:dyDescent="0.15">
      <c r="B6716" s="92"/>
    </row>
    <row r="6717" spans="2:2" s="91" customFormat="1" x14ac:dyDescent="0.15">
      <c r="B6717" s="92"/>
    </row>
    <row r="6718" spans="2:2" s="91" customFormat="1" x14ac:dyDescent="0.15">
      <c r="B6718" s="92"/>
    </row>
    <row r="6719" spans="2:2" s="91" customFormat="1" x14ac:dyDescent="0.15">
      <c r="B6719" s="92"/>
    </row>
    <row r="6720" spans="2:2" s="91" customFormat="1" x14ac:dyDescent="0.15">
      <c r="B6720" s="92"/>
    </row>
    <row r="6721" spans="2:2" s="91" customFormat="1" x14ac:dyDescent="0.15">
      <c r="B6721" s="92"/>
    </row>
    <row r="6722" spans="2:2" s="91" customFormat="1" x14ac:dyDescent="0.15">
      <c r="B6722" s="92"/>
    </row>
    <row r="6723" spans="2:2" s="91" customFormat="1" x14ac:dyDescent="0.15">
      <c r="B6723" s="92"/>
    </row>
    <row r="6724" spans="2:2" s="91" customFormat="1" x14ac:dyDescent="0.15">
      <c r="B6724" s="92"/>
    </row>
    <row r="6725" spans="2:2" s="91" customFormat="1" x14ac:dyDescent="0.15">
      <c r="B6725" s="92"/>
    </row>
    <row r="6726" spans="2:2" s="91" customFormat="1" x14ac:dyDescent="0.15">
      <c r="B6726" s="92"/>
    </row>
    <row r="6727" spans="2:2" s="91" customFormat="1" x14ac:dyDescent="0.15">
      <c r="B6727" s="92"/>
    </row>
    <row r="6728" spans="2:2" s="91" customFormat="1" x14ac:dyDescent="0.15">
      <c r="B6728" s="92"/>
    </row>
    <row r="6729" spans="2:2" s="91" customFormat="1" x14ac:dyDescent="0.15">
      <c r="B6729" s="92"/>
    </row>
    <row r="6730" spans="2:2" s="91" customFormat="1" x14ac:dyDescent="0.15">
      <c r="B6730" s="92"/>
    </row>
    <row r="6731" spans="2:2" s="91" customFormat="1" x14ac:dyDescent="0.15">
      <c r="B6731" s="92"/>
    </row>
    <row r="6732" spans="2:2" s="91" customFormat="1" x14ac:dyDescent="0.15">
      <c r="B6732" s="92"/>
    </row>
    <row r="6733" spans="2:2" s="91" customFormat="1" x14ac:dyDescent="0.15">
      <c r="B6733" s="92"/>
    </row>
    <row r="6734" spans="2:2" s="91" customFormat="1" x14ac:dyDescent="0.15">
      <c r="B6734" s="92"/>
    </row>
    <row r="6735" spans="2:2" s="91" customFormat="1" x14ac:dyDescent="0.15">
      <c r="B6735" s="92"/>
    </row>
    <row r="6736" spans="2:2" s="91" customFormat="1" x14ac:dyDescent="0.15">
      <c r="B6736" s="92"/>
    </row>
    <row r="6737" spans="2:2" s="91" customFormat="1" x14ac:dyDescent="0.15">
      <c r="B6737" s="92"/>
    </row>
    <row r="6738" spans="2:2" s="91" customFormat="1" x14ac:dyDescent="0.15">
      <c r="B6738" s="92"/>
    </row>
    <row r="6739" spans="2:2" s="91" customFormat="1" x14ac:dyDescent="0.15">
      <c r="B6739" s="92"/>
    </row>
    <row r="6740" spans="2:2" s="91" customFormat="1" x14ac:dyDescent="0.15">
      <c r="B6740" s="92"/>
    </row>
    <row r="6741" spans="2:2" s="91" customFormat="1" x14ac:dyDescent="0.15">
      <c r="B6741" s="92"/>
    </row>
    <row r="6742" spans="2:2" s="91" customFormat="1" x14ac:dyDescent="0.15">
      <c r="B6742" s="92"/>
    </row>
    <row r="6743" spans="2:2" s="91" customFormat="1" x14ac:dyDescent="0.15">
      <c r="B6743" s="92"/>
    </row>
    <row r="6744" spans="2:2" s="91" customFormat="1" x14ac:dyDescent="0.15">
      <c r="B6744" s="92"/>
    </row>
    <row r="6745" spans="2:2" s="91" customFormat="1" x14ac:dyDescent="0.15">
      <c r="B6745" s="92"/>
    </row>
    <row r="6746" spans="2:2" s="91" customFormat="1" x14ac:dyDescent="0.15">
      <c r="B6746" s="92"/>
    </row>
    <row r="6747" spans="2:2" s="91" customFormat="1" x14ac:dyDescent="0.15">
      <c r="B6747" s="92"/>
    </row>
    <row r="6748" spans="2:2" s="91" customFormat="1" x14ac:dyDescent="0.15">
      <c r="B6748" s="92"/>
    </row>
    <row r="6749" spans="2:2" s="91" customFormat="1" x14ac:dyDescent="0.15">
      <c r="B6749" s="92"/>
    </row>
    <row r="6750" spans="2:2" s="91" customFormat="1" x14ac:dyDescent="0.15">
      <c r="B6750" s="92"/>
    </row>
    <row r="6751" spans="2:2" s="91" customFormat="1" x14ac:dyDescent="0.15">
      <c r="B6751" s="92"/>
    </row>
    <row r="6752" spans="2:2" s="91" customFormat="1" x14ac:dyDescent="0.15">
      <c r="B6752" s="92"/>
    </row>
    <row r="6753" spans="2:2" s="91" customFormat="1" x14ac:dyDescent="0.15">
      <c r="B6753" s="92"/>
    </row>
    <row r="6754" spans="2:2" s="91" customFormat="1" x14ac:dyDescent="0.15">
      <c r="B6754" s="92"/>
    </row>
    <row r="6755" spans="2:2" s="91" customFormat="1" x14ac:dyDescent="0.15">
      <c r="B6755" s="92"/>
    </row>
    <row r="6756" spans="2:2" s="91" customFormat="1" x14ac:dyDescent="0.15">
      <c r="B6756" s="92"/>
    </row>
    <row r="6757" spans="2:2" s="91" customFormat="1" x14ac:dyDescent="0.15">
      <c r="B6757" s="92"/>
    </row>
    <row r="6758" spans="2:2" s="91" customFormat="1" x14ac:dyDescent="0.15">
      <c r="B6758" s="92"/>
    </row>
    <row r="6759" spans="2:2" s="91" customFormat="1" x14ac:dyDescent="0.15">
      <c r="B6759" s="92"/>
    </row>
    <row r="6760" spans="2:2" s="91" customFormat="1" x14ac:dyDescent="0.15">
      <c r="B6760" s="92"/>
    </row>
    <row r="6761" spans="2:2" s="91" customFormat="1" x14ac:dyDescent="0.15">
      <c r="B6761" s="92"/>
    </row>
    <row r="6762" spans="2:2" s="91" customFormat="1" x14ac:dyDescent="0.15">
      <c r="B6762" s="92"/>
    </row>
    <row r="6763" spans="2:2" s="91" customFormat="1" x14ac:dyDescent="0.15">
      <c r="B6763" s="92"/>
    </row>
    <row r="6764" spans="2:2" s="91" customFormat="1" x14ac:dyDescent="0.15">
      <c r="B6764" s="92"/>
    </row>
    <row r="6765" spans="2:2" s="91" customFormat="1" x14ac:dyDescent="0.15">
      <c r="B6765" s="92"/>
    </row>
    <row r="6766" spans="2:2" s="91" customFormat="1" x14ac:dyDescent="0.15">
      <c r="B6766" s="92"/>
    </row>
    <row r="6767" spans="2:2" s="91" customFormat="1" x14ac:dyDescent="0.15">
      <c r="B6767" s="92"/>
    </row>
    <row r="6768" spans="2:2" s="91" customFormat="1" x14ac:dyDescent="0.15">
      <c r="B6768" s="92"/>
    </row>
    <row r="6769" spans="2:2" s="91" customFormat="1" x14ac:dyDescent="0.15">
      <c r="B6769" s="92"/>
    </row>
    <row r="6770" spans="2:2" s="91" customFormat="1" x14ac:dyDescent="0.15">
      <c r="B6770" s="92"/>
    </row>
    <row r="6771" spans="2:2" s="91" customFormat="1" x14ac:dyDescent="0.15">
      <c r="B6771" s="92"/>
    </row>
    <row r="6772" spans="2:2" s="91" customFormat="1" x14ac:dyDescent="0.15">
      <c r="B6772" s="92"/>
    </row>
    <row r="6773" spans="2:2" s="91" customFormat="1" x14ac:dyDescent="0.15">
      <c r="B6773" s="92"/>
    </row>
    <row r="6774" spans="2:2" s="91" customFormat="1" x14ac:dyDescent="0.15">
      <c r="B6774" s="92"/>
    </row>
    <row r="6775" spans="2:2" s="91" customFormat="1" x14ac:dyDescent="0.15">
      <c r="B6775" s="92"/>
    </row>
    <row r="6776" spans="2:2" s="91" customFormat="1" x14ac:dyDescent="0.15">
      <c r="B6776" s="92"/>
    </row>
    <row r="6777" spans="2:2" s="91" customFormat="1" x14ac:dyDescent="0.15">
      <c r="B6777" s="92"/>
    </row>
    <row r="6778" spans="2:2" s="91" customFormat="1" x14ac:dyDescent="0.15">
      <c r="B6778" s="92"/>
    </row>
    <row r="6779" spans="2:2" s="91" customFormat="1" x14ac:dyDescent="0.15">
      <c r="B6779" s="92"/>
    </row>
    <row r="6780" spans="2:2" s="91" customFormat="1" x14ac:dyDescent="0.15">
      <c r="B6780" s="92"/>
    </row>
    <row r="6781" spans="2:2" s="91" customFormat="1" x14ac:dyDescent="0.15">
      <c r="B6781" s="92"/>
    </row>
    <row r="6782" spans="2:2" s="91" customFormat="1" x14ac:dyDescent="0.15">
      <c r="B6782" s="92"/>
    </row>
    <row r="6783" spans="2:2" s="91" customFormat="1" x14ac:dyDescent="0.15">
      <c r="B6783" s="92"/>
    </row>
    <row r="6784" spans="2:2" s="91" customFormat="1" x14ac:dyDescent="0.15">
      <c r="B6784" s="92"/>
    </row>
    <row r="6785" spans="2:2" s="91" customFormat="1" x14ac:dyDescent="0.15">
      <c r="B6785" s="92"/>
    </row>
    <row r="6786" spans="2:2" s="91" customFormat="1" x14ac:dyDescent="0.15">
      <c r="B6786" s="92"/>
    </row>
    <row r="6787" spans="2:2" s="91" customFormat="1" x14ac:dyDescent="0.15">
      <c r="B6787" s="92"/>
    </row>
    <row r="6788" spans="2:2" s="91" customFormat="1" x14ac:dyDescent="0.15">
      <c r="B6788" s="92"/>
    </row>
    <row r="6789" spans="2:2" s="91" customFormat="1" x14ac:dyDescent="0.15">
      <c r="B6789" s="92"/>
    </row>
    <row r="6790" spans="2:2" s="91" customFormat="1" x14ac:dyDescent="0.15">
      <c r="B6790" s="92"/>
    </row>
    <row r="6791" spans="2:2" s="91" customFormat="1" x14ac:dyDescent="0.15">
      <c r="B6791" s="92"/>
    </row>
    <row r="6792" spans="2:2" s="91" customFormat="1" x14ac:dyDescent="0.15">
      <c r="B6792" s="92"/>
    </row>
    <row r="6793" spans="2:2" s="91" customFormat="1" x14ac:dyDescent="0.15">
      <c r="B6793" s="92"/>
    </row>
    <row r="6794" spans="2:2" s="91" customFormat="1" x14ac:dyDescent="0.15">
      <c r="B6794" s="92"/>
    </row>
    <row r="6795" spans="2:2" s="91" customFormat="1" x14ac:dyDescent="0.15">
      <c r="B6795" s="92"/>
    </row>
    <row r="6796" spans="2:2" s="91" customFormat="1" x14ac:dyDescent="0.15">
      <c r="B6796" s="92"/>
    </row>
    <row r="6797" spans="2:2" s="91" customFormat="1" x14ac:dyDescent="0.15">
      <c r="B6797" s="92"/>
    </row>
    <row r="6798" spans="2:2" s="91" customFormat="1" x14ac:dyDescent="0.15">
      <c r="B6798" s="92"/>
    </row>
    <row r="6799" spans="2:2" s="91" customFormat="1" x14ac:dyDescent="0.15">
      <c r="B6799" s="92"/>
    </row>
    <row r="6800" spans="2:2" s="91" customFormat="1" x14ac:dyDescent="0.15">
      <c r="B6800" s="92"/>
    </row>
    <row r="6801" spans="2:2" s="91" customFormat="1" x14ac:dyDescent="0.15">
      <c r="B6801" s="92"/>
    </row>
    <row r="6802" spans="2:2" s="91" customFormat="1" x14ac:dyDescent="0.15">
      <c r="B6802" s="92"/>
    </row>
    <row r="6803" spans="2:2" s="91" customFormat="1" x14ac:dyDescent="0.15">
      <c r="B6803" s="92"/>
    </row>
    <row r="6804" spans="2:2" s="91" customFormat="1" x14ac:dyDescent="0.15">
      <c r="B6804" s="92"/>
    </row>
    <row r="6805" spans="2:2" s="91" customFormat="1" x14ac:dyDescent="0.15">
      <c r="B6805" s="92"/>
    </row>
    <row r="6806" spans="2:2" s="91" customFormat="1" x14ac:dyDescent="0.15">
      <c r="B6806" s="92"/>
    </row>
    <row r="6807" spans="2:2" s="91" customFormat="1" x14ac:dyDescent="0.15">
      <c r="B6807" s="92"/>
    </row>
    <row r="6808" spans="2:2" s="91" customFormat="1" x14ac:dyDescent="0.15">
      <c r="B6808" s="92"/>
    </row>
    <row r="6809" spans="2:2" s="91" customFormat="1" x14ac:dyDescent="0.15">
      <c r="B6809" s="92"/>
    </row>
    <row r="6810" spans="2:2" s="91" customFormat="1" x14ac:dyDescent="0.15">
      <c r="B6810" s="92"/>
    </row>
    <row r="6811" spans="2:2" s="91" customFormat="1" x14ac:dyDescent="0.15">
      <c r="B6811" s="92"/>
    </row>
    <row r="6812" spans="2:2" s="91" customFormat="1" x14ac:dyDescent="0.15">
      <c r="B6812" s="92"/>
    </row>
    <row r="6813" spans="2:2" s="91" customFormat="1" x14ac:dyDescent="0.15">
      <c r="B6813" s="92"/>
    </row>
    <row r="6814" spans="2:2" s="91" customFormat="1" x14ac:dyDescent="0.15">
      <c r="B6814" s="92"/>
    </row>
    <row r="6815" spans="2:2" s="91" customFormat="1" x14ac:dyDescent="0.15">
      <c r="B6815" s="92"/>
    </row>
    <row r="6816" spans="2:2" s="91" customFormat="1" x14ac:dyDescent="0.15">
      <c r="B6816" s="92"/>
    </row>
    <row r="6817" spans="2:2" s="91" customFormat="1" x14ac:dyDescent="0.15">
      <c r="B6817" s="92"/>
    </row>
    <row r="6818" spans="2:2" s="91" customFormat="1" x14ac:dyDescent="0.15">
      <c r="B6818" s="92"/>
    </row>
    <row r="6819" spans="2:2" s="91" customFormat="1" x14ac:dyDescent="0.15">
      <c r="B6819" s="92"/>
    </row>
    <row r="6820" spans="2:2" s="91" customFormat="1" x14ac:dyDescent="0.15">
      <c r="B6820" s="92"/>
    </row>
    <row r="6821" spans="2:2" s="91" customFormat="1" x14ac:dyDescent="0.15">
      <c r="B6821" s="92"/>
    </row>
    <row r="6822" spans="2:2" s="91" customFormat="1" x14ac:dyDescent="0.15">
      <c r="B6822" s="92"/>
    </row>
    <row r="6823" spans="2:2" s="91" customFormat="1" x14ac:dyDescent="0.15">
      <c r="B6823" s="92"/>
    </row>
    <row r="6824" spans="2:2" s="91" customFormat="1" x14ac:dyDescent="0.15">
      <c r="B6824" s="92"/>
    </row>
    <row r="6825" spans="2:2" s="91" customFormat="1" x14ac:dyDescent="0.15">
      <c r="B6825" s="92"/>
    </row>
    <row r="6826" spans="2:2" s="91" customFormat="1" x14ac:dyDescent="0.15">
      <c r="B6826" s="92"/>
    </row>
    <row r="6827" spans="2:2" s="91" customFormat="1" x14ac:dyDescent="0.15">
      <c r="B6827" s="92"/>
    </row>
    <row r="6828" spans="2:2" s="91" customFormat="1" x14ac:dyDescent="0.15">
      <c r="B6828" s="92"/>
    </row>
    <row r="6829" spans="2:2" s="91" customFormat="1" x14ac:dyDescent="0.15">
      <c r="B6829" s="92"/>
    </row>
    <row r="6830" spans="2:2" s="91" customFormat="1" x14ac:dyDescent="0.15">
      <c r="B6830" s="92"/>
    </row>
    <row r="6831" spans="2:2" s="91" customFormat="1" x14ac:dyDescent="0.15">
      <c r="B6831" s="92"/>
    </row>
    <row r="6832" spans="2:2" s="91" customFormat="1" x14ac:dyDescent="0.15">
      <c r="B6832" s="92"/>
    </row>
    <row r="6833" spans="2:2" s="91" customFormat="1" x14ac:dyDescent="0.15">
      <c r="B6833" s="92"/>
    </row>
    <row r="6834" spans="2:2" s="91" customFormat="1" x14ac:dyDescent="0.15">
      <c r="B6834" s="92"/>
    </row>
    <row r="6835" spans="2:2" s="91" customFormat="1" x14ac:dyDescent="0.15">
      <c r="B6835" s="92"/>
    </row>
    <row r="6836" spans="2:2" s="91" customFormat="1" x14ac:dyDescent="0.15">
      <c r="B6836" s="92"/>
    </row>
    <row r="6837" spans="2:2" s="91" customFormat="1" x14ac:dyDescent="0.15">
      <c r="B6837" s="92"/>
    </row>
    <row r="6838" spans="2:2" s="91" customFormat="1" x14ac:dyDescent="0.15">
      <c r="B6838" s="92"/>
    </row>
    <row r="6839" spans="2:2" s="91" customFormat="1" x14ac:dyDescent="0.15">
      <c r="B6839" s="92"/>
    </row>
    <row r="6840" spans="2:2" s="91" customFormat="1" x14ac:dyDescent="0.15">
      <c r="B6840" s="92"/>
    </row>
    <row r="6841" spans="2:2" s="91" customFormat="1" x14ac:dyDescent="0.15">
      <c r="B6841" s="92"/>
    </row>
    <row r="6842" spans="2:2" s="91" customFormat="1" x14ac:dyDescent="0.15">
      <c r="B6842" s="92"/>
    </row>
    <row r="6843" spans="2:2" s="91" customFormat="1" x14ac:dyDescent="0.15">
      <c r="B6843" s="92"/>
    </row>
    <row r="6844" spans="2:2" s="91" customFormat="1" x14ac:dyDescent="0.15">
      <c r="B6844" s="92"/>
    </row>
    <row r="6845" spans="2:2" s="91" customFormat="1" x14ac:dyDescent="0.15">
      <c r="B6845" s="92"/>
    </row>
    <row r="6846" spans="2:2" s="91" customFormat="1" x14ac:dyDescent="0.15">
      <c r="B6846" s="92"/>
    </row>
    <row r="6847" spans="2:2" s="91" customFormat="1" x14ac:dyDescent="0.15">
      <c r="B6847" s="92"/>
    </row>
    <row r="6848" spans="2:2" s="91" customFormat="1" x14ac:dyDescent="0.15">
      <c r="B6848" s="92"/>
    </row>
    <row r="6849" spans="2:2" s="91" customFormat="1" x14ac:dyDescent="0.15">
      <c r="B6849" s="92"/>
    </row>
    <row r="6850" spans="2:2" s="91" customFormat="1" x14ac:dyDescent="0.15">
      <c r="B6850" s="92"/>
    </row>
    <row r="6851" spans="2:2" s="91" customFormat="1" x14ac:dyDescent="0.15">
      <c r="B6851" s="92"/>
    </row>
    <row r="6852" spans="2:2" s="91" customFormat="1" x14ac:dyDescent="0.15">
      <c r="B6852" s="92"/>
    </row>
    <row r="6853" spans="2:2" s="91" customFormat="1" x14ac:dyDescent="0.15">
      <c r="B6853" s="92"/>
    </row>
    <row r="6854" spans="2:2" s="91" customFormat="1" x14ac:dyDescent="0.15">
      <c r="B6854" s="92"/>
    </row>
    <row r="6855" spans="2:2" s="91" customFormat="1" x14ac:dyDescent="0.15">
      <c r="B6855" s="92"/>
    </row>
    <row r="6856" spans="2:2" s="91" customFormat="1" x14ac:dyDescent="0.15">
      <c r="B6856" s="92"/>
    </row>
    <row r="6857" spans="2:2" s="91" customFormat="1" x14ac:dyDescent="0.15">
      <c r="B6857" s="92"/>
    </row>
    <row r="6858" spans="2:2" s="91" customFormat="1" x14ac:dyDescent="0.15">
      <c r="B6858" s="92"/>
    </row>
    <row r="6859" spans="2:2" s="91" customFormat="1" x14ac:dyDescent="0.15">
      <c r="B6859" s="92"/>
    </row>
    <row r="6860" spans="2:2" s="91" customFormat="1" x14ac:dyDescent="0.15">
      <c r="B6860" s="92"/>
    </row>
    <row r="6861" spans="2:2" s="91" customFormat="1" x14ac:dyDescent="0.15">
      <c r="B6861" s="92"/>
    </row>
    <row r="6862" spans="2:2" s="91" customFormat="1" x14ac:dyDescent="0.15">
      <c r="B6862" s="92"/>
    </row>
    <row r="6863" spans="2:2" s="91" customFormat="1" x14ac:dyDescent="0.15">
      <c r="B6863" s="92"/>
    </row>
    <row r="6864" spans="2:2" s="91" customFormat="1" x14ac:dyDescent="0.15">
      <c r="B6864" s="92"/>
    </row>
    <row r="6865" spans="2:2" s="91" customFormat="1" x14ac:dyDescent="0.15">
      <c r="B6865" s="92"/>
    </row>
    <row r="6866" spans="2:2" s="91" customFormat="1" x14ac:dyDescent="0.15">
      <c r="B6866" s="92"/>
    </row>
    <row r="6867" spans="2:2" s="91" customFormat="1" x14ac:dyDescent="0.15">
      <c r="B6867" s="92"/>
    </row>
    <row r="6868" spans="2:2" s="91" customFormat="1" x14ac:dyDescent="0.15">
      <c r="B6868" s="92"/>
    </row>
    <row r="6869" spans="2:2" s="91" customFormat="1" x14ac:dyDescent="0.15">
      <c r="B6869" s="92"/>
    </row>
    <row r="6870" spans="2:2" s="91" customFormat="1" x14ac:dyDescent="0.15">
      <c r="B6870" s="92"/>
    </row>
    <row r="6871" spans="2:2" s="91" customFormat="1" x14ac:dyDescent="0.15">
      <c r="B6871" s="92"/>
    </row>
    <row r="6872" spans="2:2" s="91" customFormat="1" x14ac:dyDescent="0.15">
      <c r="B6872" s="92"/>
    </row>
    <row r="6873" spans="2:2" s="91" customFormat="1" x14ac:dyDescent="0.15">
      <c r="B6873" s="92"/>
    </row>
    <row r="6874" spans="2:2" s="91" customFormat="1" x14ac:dyDescent="0.15">
      <c r="B6874" s="92"/>
    </row>
    <row r="6875" spans="2:2" s="91" customFormat="1" x14ac:dyDescent="0.15">
      <c r="B6875" s="92"/>
    </row>
    <row r="6876" spans="2:2" s="91" customFormat="1" x14ac:dyDescent="0.15">
      <c r="B6876" s="92"/>
    </row>
    <row r="6877" spans="2:2" s="91" customFormat="1" x14ac:dyDescent="0.15">
      <c r="B6877" s="92"/>
    </row>
    <row r="6878" spans="2:2" s="91" customFormat="1" x14ac:dyDescent="0.15">
      <c r="B6878" s="92"/>
    </row>
    <row r="6879" spans="2:2" s="91" customFormat="1" x14ac:dyDescent="0.15">
      <c r="B6879" s="92"/>
    </row>
    <row r="6880" spans="2:2" s="91" customFormat="1" x14ac:dyDescent="0.15">
      <c r="B6880" s="92"/>
    </row>
    <row r="6881" spans="2:2" s="91" customFormat="1" x14ac:dyDescent="0.15">
      <c r="B6881" s="92"/>
    </row>
    <row r="6882" spans="2:2" s="91" customFormat="1" x14ac:dyDescent="0.15">
      <c r="B6882" s="92"/>
    </row>
    <row r="6883" spans="2:2" s="91" customFormat="1" x14ac:dyDescent="0.15">
      <c r="B6883" s="92"/>
    </row>
    <row r="6884" spans="2:2" s="91" customFormat="1" x14ac:dyDescent="0.15">
      <c r="B6884" s="92"/>
    </row>
    <row r="6885" spans="2:2" s="91" customFormat="1" x14ac:dyDescent="0.15">
      <c r="B6885" s="92"/>
    </row>
    <row r="6886" spans="2:2" s="91" customFormat="1" x14ac:dyDescent="0.15">
      <c r="B6886" s="92"/>
    </row>
    <row r="6887" spans="2:2" s="91" customFormat="1" x14ac:dyDescent="0.15">
      <c r="B6887" s="92"/>
    </row>
    <row r="6888" spans="2:2" s="91" customFormat="1" x14ac:dyDescent="0.15">
      <c r="B6888" s="92"/>
    </row>
    <row r="6889" spans="2:2" s="91" customFormat="1" x14ac:dyDescent="0.15">
      <c r="B6889" s="92"/>
    </row>
    <row r="6890" spans="2:2" s="91" customFormat="1" x14ac:dyDescent="0.15">
      <c r="B6890" s="92"/>
    </row>
    <row r="6891" spans="2:2" s="91" customFormat="1" x14ac:dyDescent="0.15">
      <c r="B6891" s="92"/>
    </row>
    <row r="6892" spans="2:2" s="91" customFormat="1" x14ac:dyDescent="0.15">
      <c r="B6892" s="92"/>
    </row>
    <row r="6893" spans="2:2" s="91" customFormat="1" x14ac:dyDescent="0.15">
      <c r="B6893" s="92"/>
    </row>
    <row r="6894" spans="2:2" s="91" customFormat="1" x14ac:dyDescent="0.15">
      <c r="B6894" s="92"/>
    </row>
    <row r="6895" spans="2:2" s="91" customFormat="1" x14ac:dyDescent="0.15">
      <c r="B6895" s="92"/>
    </row>
    <row r="6896" spans="2:2" s="91" customFormat="1" x14ac:dyDescent="0.15">
      <c r="B6896" s="92"/>
    </row>
    <row r="6897" spans="2:2" s="91" customFormat="1" x14ac:dyDescent="0.15">
      <c r="B6897" s="92"/>
    </row>
    <row r="6898" spans="2:2" s="91" customFormat="1" x14ac:dyDescent="0.15">
      <c r="B6898" s="92"/>
    </row>
    <row r="6899" spans="2:2" s="91" customFormat="1" x14ac:dyDescent="0.15">
      <c r="B6899" s="92"/>
    </row>
    <row r="6900" spans="2:2" s="91" customFormat="1" x14ac:dyDescent="0.15">
      <c r="B6900" s="92"/>
    </row>
    <row r="6901" spans="2:2" s="91" customFormat="1" x14ac:dyDescent="0.15">
      <c r="B6901" s="92"/>
    </row>
    <row r="6902" spans="2:2" s="91" customFormat="1" x14ac:dyDescent="0.15">
      <c r="B6902" s="92"/>
    </row>
    <row r="6903" spans="2:2" s="91" customFormat="1" x14ac:dyDescent="0.15">
      <c r="B6903" s="92"/>
    </row>
    <row r="6904" spans="2:2" s="91" customFormat="1" x14ac:dyDescent="0.15">
      <c r="B6904" s="92"/>
    </row>
    <row r="6905" spans="2:2" s="91" customFormat="1" x14ac:dyDescent="0.15">
      <c r="B6905" s="92"/>
    </row>
    <row r="6906" spans="2:2" s="91" customFormat="1" x14ac:dyDescent="0.15">
      <c r="B6906" s="92"/>
    </row>
    <row r="6907" spans="2:2" s="91" customFormat="1" x14ac:dyDescent="0.15">
      <c r="B6907" s="92"/>
    </row>
    <row r="6908" spans="2:2" s="91" customFormat="1" x14ac:dyDescent="0.15">
      <c r="B6908" s="92"/>
    </row>
    <row r="6909" spans="2:2" s="91" customFormat="1" x14ac:dyDescent="0.15">
      <c r="B6909" s="92"/>
    </row>
    <row r="6910" spans="2:2" s="91" customFormat="1" x14ac:dyDescent="0.15">
      <c r="B6910" s="92"/>
    </row>
    <row r="6911" spans="2:2" s="91" customFormat="1" x14ac:dyDescent="0.15">
      <c r="B6911" s="92"/>
    </row>
    <row r="6912" spans="2:2" s="91" customFormat="1" x14ac:dyDescent="0.15">
      <c r="B6912" s="92"/>
    </row>
    <row r="6913" spans="2:2" s="91" customFormat="1" x14ac:dyDescent="0.15">
      <c r="B6913" s="92"/>
    </row>
    <row r="6914" spans="2:2" s="91" customFormat="1" x14ac:dyDescent="0.15">
      <c r="B6914" s="92"/>
    </row>
    <row r="6915" spans="2:2" s="91" customFormat="1" x14ac:dyDescent="0.15">
      <c r="B6915" s="92"/>
    </row>
    <row r="6916" spans="2:2" s="91" customFormat="1" x14ac:dyDescent="0.15">
      <c r="B6916" s="92"/>
    </row>
    <row r="6917" spans="2:2" s="91" customFormat="1" x14ac:dyDescent="0.15">
      <c r="B6917" s="92"/>
    </row>
    <row r="6918" spans="2:2" s="91" customFormat="1" x14ac:dyDescent="0.15">
      <c r="B6918" s="92"/>
    </row>
    <row r="6919" spans="2:2" s="91" customFormat="1" x14ac:dyDescent="0.15">
      <c r="B6919" s="92"/>
    </row>
    <row r="6920" spans="2:2" s="91" customFormat="1" x14ac:dyDescent="0.15">
      <c r="B6920" s="92"/>
    </row>
    <row r="6921" spans="2:2" s="91" customFormat="1" x14ac:dyDescent="0.15">
      <c r="B6921" s="92"/>
    </row>
    <row r="6922" spans="2:2" s="91" customFormat="1" x14ac:dyDescent="0.15">
      <c r="B6922" s="92"/>
    </row>
    <row r="6923" spans="2:2" s="91" customFormat="1" x14ac:dyDescent="0.15">
      <c r="B6923" s="92"/>
    </row>
    <row r="6924" spans="2:2" s="91" customFormat="1" x14ac:dyDescent="0.15">
      <c r="B6924" s="92"/>
    </row>
    <row r="6925" spans="2:2" s="91" customFormat="1" x14ac:dyDescent="0.15">
      <c r="B6925" s="92"/>
    </row>
    <row r="6926" spans="2:2" s="91" customFormat="1" x14ac:dyDescent="0.15">
      <c r="B6926" s="92"/>
    </row>
    <row r="6927" spans="2:2" s="91" customFormat="1" x14ac:dyDescent="0.15">
      <c r="B6927" s="92"/>
    </row>
    <row r="6928" spans="2:2" s="91" customFormat="1" x14ac:dyDescent="0.15">
      <c r="B6928" s="92"/>
    </row>
    <row r="6929" spans="2:2" s="91" customFormat="1" x14ac:dyDescent="0.15">
      <c r="B6929" s="92"/>
    </row>
    <row r="6930" spans="2:2" s="91" customFormat="1" x14ac:dyDescent="0.15">
      <c r="B6930" s="92"/>
    </row>
    <row r="6931" spans="2:2" s="91" customFormat="1" x14ac:dyDescent="0.15">
      <c r="B6931" s="92"/>
    </row>
    <row r="6932" spans="2:2" s="91" customFormat="1" x14ac:dyDescent="0.15">
      <c r="B6932" s="92"/>
    </row>
    <row r="6933" spans="2:2" s="91" customFormat="1" x14ac:dyDescent="0.15">
      <c r="B6933" s="92"/>
    </row>
    <row r="6934" spans="2:2" s="91" customFormat="1" x14ac:dyDescent="0.15">
      <c r="B6934" s="92"/>
    </row>
    <row r="6935" spans="2:2" s="91" customFormat="1" x14ac:dyDescent="0.15">
      <c r="B6935" s="92"/>
    </row>
    <row r="6936" spans="2:2" s="91" customFormat="1" x14ac:dyDescent="0.15">
      <c r="B6936" s="92"/>
    </row>
    <row r="6937" spans="2:2" s="91" customFormat="1" x14ac:dyDescent="0.15">
      <c r="B6937" s="92"/>
    </row>
    <row r="6938" spans="2:2" s="91" customFormat="1" x14ac:dyDescent="0.15">
      <c r="B6938" s="92"/>
    </row>
    <row r="6939" spans="2:2" s="91" customFormat="1" x14ac:dyDescent="0.15">
      <c r="B6939" s="92"/>
    </row>
    <row r="6940" spans="2:2" s="91" customFormat="1" x14ac:dyDescent="0.15">
      <c r="B6940" s="92"/>
    </row>
    <row r="6941" spans="2:2" s="91" customFormat="1" x14ac:dyDescent="0.15">
      <c r="B6941" s="92"/>
    </row>
    <row r="6942" spans="2:2" s="91" customFormat="1" x14ac:dyDescent="0.15">
      <c r="B6942" s="92"/>
    </row>
    <row r="6943" spans="2:2" s="91" customFormat="1" x14ac:dyDescent="0.15">
      <c r="B6943" s="92"/>
    </row>
    <row r="6944" spans="2:2" s="91" customFormat="1" x14ac:dyDescent="0.15">
      <c r="B6944" s="92"/>
    </row>
    <row r="6945" spans="2:2" s="91" customFormat="1" x14ac:dyDescent="0.15">
      <c r="B6945" s="92"/>
    </row>
    <row r="6946" spans="2:2" s="91" customFormat="1" x14ac:dyDescent="0.15">
      <c r="B6946" s="92"/>
    </row>
    <row r="6947" spans="2:2" s="91" customFormat="1" x14ac:dyDescent="0.15">
      <c r="B6947" s="92"/>
    </row>
    <row r="6948" spans="2:2" s="91" customFormat="1" x14ac:dyDescent="0.15">
      <c r="B6948" s="92"/>
    </row>
    <row r="6949" spans="2:2" s="91" customFormat="1" x14ac:dyDescent="0.15">
      <c r="B6949" s="92"/>
    </row>
    <row r="6950" spans="2:2" s="91" customFormat="1" x14ac:dyDescent="0.15">
      <c r="B6950" s="92"/>
    </row>
    <row r="6951" spans="2:2" s="91" customFormat="1" x14ac:dyDescent="0.15">
      <c r="B6951" s="92"/>
    </row>
    <row r="6952" spans="2:2" s="91" customFormat="1" x14ac:dyDescent="0.15">
      <c r="B6952" s="92"/>
    </row>
    <row r="6953" spans="2:2" s="91" customFormat="1" x14ac:dyDescent="0.15">
      <c r="B6953" s="92"/>
    </row>
    <row r="6954" spans="2:2" s="91" customFormat="1" x14ac:dyDescent="0.15">
      <c r="B6954" s="92"/>
    </row>
    <row r="6955" spans="2:2" s="91" customFormat="1" x14ac:dyDescent="0.15">
      <c r="B6955" s="92"/>
    </row>
    <row r="6956" spans="2:2" s="91" customFormat="1" x14ac:dyDescent="0.15">
      <c r="B6956" s="92"/>
    </row>
    <row r="6957" spans="2:2" s="91" customFormat="1" x14ac:dyDescent="0.15">
      <c r="B6957" s="92"/>
    </row>
    <row r="6958" spans="2:2" s="91" customFormat="1" x14ac:dyDescent="0.15">
      <c r="B6958" s="92"/>
    </row>
    <row r="6959" spans="2:2" s="91" customFormat="1" x14ac:dyDescent="0.15">
      <c r="B6959" s="92"/>
    </row>
    <row r="6960" spans="2:2" s="91" customFormat="1" x14ac:dyDescent="0.15">
      <c r="B6960" s="92"/>
    </row>
    <row r="6961" spans="2:2" s="91" customFormat="1" x14ac:dyDescent="0.15">
      <c r="B6961" s="92"/>
    </row>
    <row r="6962" spans="2:2" s="91" customFormat="1" x14ac:dyDescent="0.15">
      <c r="B6962" s="92"/>
    </row>
    <row r="6963" spans="2:2" s="91" customFormat="1" x14ac:dyDescent="0.15">
      <c r="B6963" s="92"/>
    </row>
    <row r="6964" spans="2:2" s="91" customFormat="1" x14ac:dyDescent="0.15">
      <c r="B6964" s="92"/>
    </row>
    <row r="6965" spans="2:2" s="91" customFormat="1" x14ac:dyDescent="0.15">
      <c r="B6965" s="92"/>
    </row>
    <row r="6966" spans="2:2" s="91" customFormat="1" x14ac:dyDescent="0.15">
      <c r="B6966" s="92"/>
    </row>
    <row r="6967" spans="2:2" s="91" customFormat="1" x14ac:dyDescent="0.15">
      <c r="B6967" s="92"/>
    </row>
    <row r="6968" spans="2:2" s="91" customFormat="1" x14ac:dyDescent="0.15">
      <c r="B6968" s="92"/>
    </row>
    <row r="6969" spans="2:2" s="91" customFormat="1" x14ac:dyDescent="0.15">
      <c r="B6969" s="92"/>
    </row>
    <row r="6970" spans="2:2" s="91" customFormat="1" x14ac:dyDescent="0.15">
      <c r="B6970" s="92"/>
    </row>
    <row r="6971" spans="2:2" s="91" customFormat="1" x14ac:dyDescent="0.15">
      <c r="B6971" s="92"/>
    </row>
    <row r="6972" spans="2:2" s="91" customFormat="1" x14ac:dyDescent="0.15">
      <c r="B6972" s="92"/>
    </row>
    <row r="6973" spans="2:2" s="91" customFormat="1" x14ac:dyDescent="0.15">
      <c r="B6973" s="92"/>
    </row>
    <row r="6974" spans="2:2" s="91" customFormat="1" x14ac:dyDescent="0.15">
      <c r="B6974" s="92"/>
    </row>
    <row r="6975" spans="2:2" s="91" customFormat="1" x14ac:dyDescent="0.15">
      <c r="B6975" s="92"/>
    </row>
    <row r="6976" spans="2:2" s="91" customFormat="1" x14ac:dyDescent="0.15">
      <c r="B6976" s="92"/>
    </row>
    <row r="6977" spans="2:2" s="91" customFormat="1" x14ac:dyDescent="0.15">
      <c r="B6977" s="92"/>
    </row>
    <row r="6978" spans="2:2" s="91" customFormat="1" x14ac:dyDescent="0.15">
      <c r="B6978" s="92"/>
    </row>
    <row r="6979" spans="2:2" s="91" customFormat="1" x14ac:dyDescent="0.15">
      <c r="B6979" s="92"/>
    </row>
    <row r="6980" spans="2:2" s="91" customFormat="1" x14ac:dyDescent="0.15">
      <c r="B6980" s="92"/>
    </row>
    <row r="6981" spans="2:2" s="91" customFormat="1" x14ac:dyDescent="0.15">
      <c r="B6981" s="92"/>
    </row>
    <row r="6982" spans="2:2" s="91" customFormat="1" x14ac:dyDescent="0.15">
      <c r="B6982" s="92"/>
    </row>
    <row r="6983" spans="2:2" s="91" customFormat="1" x14ac:dyDescent="0.15">
      <c r="B6983" s="92"/>
    </row>
    <row r="6984" spans="2:2" s="91" customFormat="1" x14ac:dyDescent="0.15">
      <c r="B6984" s="92"/>
    </row>
    <row r="6985" spans="2:2" s="91" customFormat="1" x14ac:dyDescent="0.15">
      <c r="B6985" s="92"/>
    </row>
    <row r="6986" spans="2:2" s="91" customFormat="1" x14ac:dyDescent="0.15">
      <c r="B6986" s="92"/>
    </row>
    <row r="6987" spans="2:2" s="91" customFormat="1" x14ac:dyDescent="0.15">
      <c r="B6987" s="92"/>
    </row>
    <row r="6988" spans="2:2" s="91" customFormat="1" x14ac:dyDescent="0.15">
      <c r="B6988" s="92"/>
    </row>
    <row r="6989" spans="2:2" s="91" customFormat="1" x14ac:dyDescent="0.15">
      <c r="B6989" s="92"/>
    </row>
    <row r="6990" spans="2:2" s="91" customFormat="1" x14ac:dyDescent="0.15">
      <c r="B6990" s="92"/>
    </row>
    <row r="6991" spans="2:2" s="91" customFormat="1" x14ac:dyDescent="0.15">
      <c r="B6991" s="92"/>
    </row>
    <row r="6992" spans="2:2" s="91" customFormat="1" x14ac:dyDescent="0.15">
      <c r="B6992" s="92"/>
    </row>
    <row r="6993" spans="2:2" s="91" customFormat="1" x14ac:dyDescent="0.15">
      <c r="B6993" s="92"/>
    </row>
    <row r="6994" spans="2:2" s="91" customFormat="1" x14ac:dyDescent="0.15">
      <c r="B6994" s="92"/>
    </row>
    <row r="6995" spans="2:2" s="91" customFormat="1" x14ac:dyDescent="0.15">
      <c r="B6995" s="92"/>
    </row>
    <row r="6996" spans="2:2" s="91" customFormat="1" x14ac:dyDescent="0.15">
      <c r="B6996" s="92"/>
    </row>
    <row r="6997" spans="2:2" s="91" customFormat="1" x14ac:dyDescent="0.15">
      <c r="B6997" s="92"/>
    </row>
    <row r="6998" spans="2:2" s="91" customFormat="1" x14ac:dyDescent="0.15">
      <c r="B6998" s="92"/>
    </row>
    <row r="6999" spans="2:2" s="91" customFormat="1" x14ac:dyDescent="0.15">
      <c r="B6999" s="92"/>
    </row>
    <row r="7000" spans="2:2" s="91" customFormat="1" x14ac:dyDescent="0.15">
      <c r="B7000" s="92"/>
    </row>
    <row r="7001" spans="2:2" s="91" customFormat="1" x14ac:dyDescent="0.15">
      <c r="B7001" s="92"/>
    </row>
    <row r="7002" spans="2:2" s="91" customFormat="1" x14ac:dyDescent="0.15">
      <c r="B7002" s="92"/>
    </row>
    <row r="7003" spans="2:2" s="91" customFormat="1" x14ac:dyDescent="0.15">
      <c r="B7003" s="92"/>
    </row>
    <row r="7004" spans="2:2" s="91" customFormat="1" x14ac:dyDescent="0.15">
      <c r="B7004" s="92"/>
    </row>
    <row r="7005" spans="2:2" s="91" customFormat="1" x14ac:dyDescent="0.15">
      <c r="B7005" s="92"/>
    </row>
    <row r="7006" spans="2:2" s="91" customFormat="1" x14ac:dyDescent="0.15">
      <c r="B7006" s="92"/>
    </row>
    <row r="7007" spans="2:2" s="91" customFormat="1" x14ac:dyDescent="0.15">
      <c r="B7007" s="92"/>
    </row>
    <row r="7008" spans="2:2" s="91" customFormat="1" x14ac:dyDescent="0.15">
      <c r="B7008" s="92"/>
    </row>
    <row r="7009" spans="2:2" s="91" customFormat="1" x14ac:dyDescent="0.15">
      <c r="B7009" s="92"/>
    </row>
    <row r="7010" spans="2:2" s="91" customFormat="1" x14ac:dyDescent="0.15">
      <c r="B7010" s="92"/>
    </row>
    <row r="7011" spans="2:2" s="91" customFormat="1" x14ac:dyDescent="0.15">
      <c r="B7011" s="92"/>
    </row>
    <row r="7012" spans="2:2" s="91" customFormat="1" x14ac:dyDescent="0.15">
      <c r="B7012" s="92"/>
    </row>
    <row r="7013" spans="2:2" s="91" customFormat="1" x14ac:dyDescent="0.15">
      <c r="B7013" s="92"/>
    </row>
    <row r="7014" spans="2:2" s="91" customFormat="1" x14ac:dyDescent="0.15">
      <c r="B7014" s="92"/>
    </row>
    <row r="7015" spans="2:2" s="91" customFormat="1" x14ac:dyDescent="0.15">
      <c r="B7015" s="92"/>
    </row>
    <row r="7016" spans="2:2" s="91" customFormat="1" x14ac:dyDescent="0.15">
      <c r="B7016" s="92"/>
    </row>
    <row r="7017" spans="2:2" s="91" customFormat="1" x14ac:dyDescent="0.15">
      <c r="B7017" s="92"/>
    </row>
    <row r="7018" spans="2:2" s="91" customFormat="1" x14ac:dyDescent="0.15">
      <c r="B7018" s="92"/>
    </row>
    <row r="7019" spans="2:2" s="91" customFormat="1" x14ac:dyDescent="0.15">
      <c r="B7019" s="92"/>
    </row>
    <row r="7020" spans="2:2" s="91" customFormat="1" x14ac:dyDescent="0.15">
      <c r="B7020" s="92"/>
    </row>
    <row r="7021" spans="2:2" s="91" customFormat="1" x14ac:dyDescent="0.15">
      <c r="B7021" s="92"/>
    </row>
    <row r="7022" spans="2:2" s="91" customFormat="1" x14ac:dyDescent="0.15">
      <c r="B7022" s="92"/>
    </row>
    <row r="7023" spans="2:2" s="91" customFormat="1" x14ac:dyDescent="0.15">
      <c r="B7023" s="92"/>
    </row>
    <row r="7024" spans="2:2" s="91" customFormat="1" x14ac:dyDescent="0.15">
      <c r="B7024" s="92"/>
    </row>
    <row r="7025" spans="2:2" s="91" customFormat="1" x14ac:dyDescent="0.15">
      <c r="B7025" s="92"/>
    </row>
    <row r="7026" spans="2:2" s="91" customFormat="1" x14ac:dyDescent="0.15">
      <c r="B7026" s="92"/>
    </row>
    <row r="7027" spans="2:2" s="91" customFormat="1" x14ac:dyDescent="0.15">
      <c r="B7027" s="92"/>
    </row>
    <row r="7028" spans="2:2" s="91" customFormat="1" x14ac:dyDescent="0.15">
      <c r="B7028" s="92"/>
    </row>
    <row r="7029" spans="2:2" s="91" customFormat="1" x14ac:dyDescent="0.15">
      <c r="B7029" s="92"/>
    </row>
    <row r="7030" spans="2:2" s="91" customFormat="1" x14ac:dyDescent="0.15">
      <c r="B7030" s="92"/>
    </row>
    <row r="7031" spans="2:2" s="91" customFormat="1" x14ac:dyDescent="0.15">
      <c r="B7031" s="92"/>
    </row>
    <row r="7032" spans="2:2" s="91" customFormat="1" x14ac:dyDescent="0.15">
      <c r="B7032" s="92"/>
    </row>
    <row r="7033" spans="2:2" s="91" customFormat="1" x14ac:dyDescent="0.15">
      <c r="B7033" s="92"/>
    </row>
    <row r="7034" spans="2:2" s="91" customFormat="1" x14ac:dyDescent="0.15">
      <c r="B7034" s="92"/>
    </row>
    <row r="7035" spans="2:2" s="91" customFormat="1" x14ac:dyDescent="0.15">
      <c r="B7035" s="92"/>
    </row>
    <row r="7036" spans="2:2" s="91" customFormat="1" x14ac:dyDescent="0.15">
      <c r="B7036" s="92"/>
    </row>
    <row r="7037" spans="2:2" s="91" customFormat="1" x14ac:dyDescent="0.15">
      <c r="B7037" s="92"/>
    </row>
    <row r="7038" spans="2:2" s="91" customFormat="1" x14ac:dyDescent="0.15">
      <c r="B7038" s="92"/>
    </row>
    <row r="7039" spans="2:2" s="91" customFormat="1" x14ac:dyDescent="0.15">
      <c r="B7039" s="92"/>
    </row>
    <row r="7040" spans="2:2" s="91" customFormat="1" x14ac:dyDescent="0.15">
      <c r="B7040" s="92"/>
    </row>
    <row r="7041" spans="2:2" s="91" customFormat="1" x14ac:dyDescent="0.15">
      <c r="B7041" s="92"/>
    </row>
    <row r="7042" spans="2:2" s="91" customFormat="1" x14ac:dyDescent="0.15">
      <c r="B7042" s="92"/>
    </row>
    <row r="7043" spans="2:2" s="91" customFormat="1" x14ac:dyDescent="0.15">
      <c r="B7043" s="92"/>
    </row>
    <row r="7044" spans="2:2" s="91" customFormat="1" x14ac:dyDescent="0.15">
      <c r="B7044" s="92"/>
    </row>
    <row r="7045" spans="2:2" s="91" customFormat="1" x14ac:dyDescent="0.15">
      <c r="B7045" s="92"/>
    </row>
    <row r="7046" spans="2:2" s="91" customFormat="1" x14ac:dyDescent="0.15">
      <c r="B7046" s="92"/>
    </row>
    <row r="7047" spans="2:2" s="91" customFormat="1" x14ac:dyDescent="0.15">
      <c r="B7047" s="92"/>
    </row>
    <row r="7048" spans="2:2" s="91" customFormat="1" x14ac:dyDescent="0.15">
      <c r="B7048" s="92"/>
    </row>
    <row r="7049" spans="2:2" s="91" customFormat="1" x14ac:dyDescent="0.15">
      <c r="B7049" s="92"/>
    </row>
    <row r="7050" spans="2:2" s="91" customFormat="1" x14ac:dyDescent="0.15">
      <c r="B7050" s="92"/>
    </row>
    <row r="7051" spans="2:2" s="91" customFormat="1" x14ac:dyDescent="0.15">
      <c r="B7051" s="92"/>
    </row>
    <row r="7052" spans="2:2" s="91" customFormat="1" x14ac:dyDescent="0.15">
      <c r="B7052" s="92"/>
    </row>
    <row r="7053" spans="2:2" s="91" customFormat="1" x14ac:dyDescent="0.15">
      <c r="B7053" s="92"/>
    </row>
    <row r="7054" spans="2:2" s="91" customFormat="1" x14ac:dyDescent="0.15">
      <c r="B7054" s="92"/>
    </row>
    <row r="7055" spans="2:2" s="91" customFormat="1" x14ac:dyDescent="0.15">
      <c r="B7055" s="92"/>
    </row>
    <row r="7056" spans="2:2" s="91" customFormat="1" x14ac:dyDescent="0.15">
      <c r="B7056" s="92"/>
    </row>
    <row r="7057" spans="2:2" s="91" customFormat="1" x14ac:dyDescent="0.15">
      <c r="B7057" s="92"/>
    </row>
    <row r="7058" spans="2:2" s="91" customFormat="1" x14ac:dyDescent="0.15">
      <c r="B7058" s="92"/>
    </row>
    <row r="7059" spans="2:2" s="91" customFormat="1" x14ac:dyDescent="0.15">
      <c r="B7059" s="92"/>
    </row>
    <row r="7060" spans="2:2" s="91" customFormat="1" x14ac:dyDescent="0.15">
      <c r="B7060" s="92"/>
    </row>
    <row r="7061" spans="2:2" s="91" customFormat="1" x14ac:dyDescent="0.15">
      <c r="B7061" s="92"/>
    </row>
    <row r="7062" spans="2:2" s="91" customFormat="1" x14ac:dyDescent="0.15">
      <c r="B7062" s="92"/>
    </row>
    <row r="7063" spans="2:2" s="91" customFormat="1" x14ac:dyDescent="0.15">
      <c r="B7063" s="92"/>
    </row>
    <row r="7064" spans="2:2" s="91" customFormat="1" x14ac:dyDescent="0.15">
      <c r="B7064" s="92"/>
    </row>
    <row r="7065" spans="2:2" s="91" customFormat="1" x14ac:dyDescent="0.15">
      <c r="B7065" s="92"/>
    </row>
    <row r="7066" spans="2:2" s="91" customFormat="1" x14ac:dyDescent="0.15">
      <c r="B7066" s="92"/>
    </row>
    <row r="7067" spans="2:2" s="91" customFormat="1" x14ac:dyDescent="0.15">
      <c r="B7067" s="92"/>
    </row>
    <row r="7068" spans="2:2" s="91" customFormat="1" x14ac:dyDescent="0.15">
      <c r="B7068" s="92"/>
    </row>
    <row r="7069" spans="2:2" s="91" customFormat="1" x14ac:dyDescent="0.15">
      <c r="B7069" s="92"/>
    </row>
    <row r="7070" spans="2:2" s="91" customFormat="1" x14ac:dyDescent="0.15">
      <c r="B7070" s="92"/>
    </row>
    <row r="7071" spans="2:2" s="91" customFormat="1" x14ac:dyDescent="0.15">
      <c r="B7071" s="92"/>
    </row>
    <row r="7072" spans="2:2" s="91" customFormat="1" x14ac:dyDescent="0.15">
      <c r="B7072" s="92"/>
    </row>
    <row r="7073" spans="2:2" s="91" customFormat="1" x14ac:dyDescent="0.15">
      <c r="B7073" s="92"/>
    </row>
    <row r="7074" spans="2:2" s="91" customFormat="1" x14ac:dyDescent="0.15">
      <c r="B7074" s="92"/>
    </row>
    <row r="7075" spans="2:2" s="91" customFormat="1" x14ac:dyDescent="0.15">
      <c r="B7075" s="92"/>
    </row>
    <row r="7076" spans="2:2" s="91" customFormat="1" x14ac:dyDescent="0.15">
      <c r="B7076" s="92"/>
    </row>
    <row r="7077" spans="2:2" s="91" customFormat="1" x14ac:dyDescent="0.15">
      <c r="B7077" s="92"/>
    </row>
    <row r="7078" spans="2:2" s="91" customFormat="1" x14ac:dyDescent="0.15">
      <c r="B7078" s="92"/>
    </row>
    <row r="7079" spans="2:2" s="91" customFormat="1" x14ac:dyDescent="0.15">
      <c r="B7079" s="92"/>
    </row>
    <row r="7080" spans="2:2" s="91" customFormat="1" x14ac:dyDescent="0.15">
      <c r="B7080" s="92"/>
    </row>
    <row r="7081" spans="2:2" s="91" customFormat="1" x14ac:dyDescent="0.15">
      <c r="B7081" s="92"/>
    </row>
    <row r="7082" spans="2:2" s="91" customFormat="1" x14ac:dyDescent="0.15">
      <c r="B7082" s="92"/>
    </row>
    <row r="7083" spans="2:2" s="91" customFormat="1" x14ac:dyDescent="0.15">
      <c r="B7083" s="92"/>
    </row>
    <row r="7084" spans="2:2" s="91" customFormat="1" x14ac:dyDescent="0.15">
      <c r="B7084" s="92"/>
    </row>
    <row r="7085" spans="2:2" s="91" customFormat="1" x14ac:dyDescent="0.15">
      <c r="B7085" s="92"/>
    </row>
    <row r="7086" spans="2:2" s="91" customFormat="1" x14ac:dyDescent="0.15">
      <c r="B7086" s="92"/>
    </row>
    <row r="7087" spans="2:2" s="91" customFormat="1" x14ac:dyDescent="0.15">
      <c r="B7087" s="92"/>
    </row>
    <row r="7088" spans="2:2" s="91" customFormat="1" x14ac:dyDescent="0.15">
      <c r="B7088" s="92"/>
    </row>
    <row r="7089" spans="2:2" s="91" customFormat="1" x14ac:dyDescent="0.15">
      <c r="B7089" s="92"/>
    </row>
    <row r="7090" spans="2:2" s="91" customFormat="1" x14ac:dyDescent="0.15">
      <c r="B7090" s="92"/>
    </row>
    <row r="7091" spans="2:2" s="91" customFormat="1" x14ac:dyDescent="0.15">
      <c r="B7091" s="92"/>
    </row>
    <row r="7092" spans="2:2" s="91" customFormat="1" x14ac:dyDescent="0.15">
      <c r="B7092" s="92"/>
    </row>
    <row r="7093" spans="2:2" s="91" customFormat="1" x14ac:dyDescent="0.15">
      <c r="B7093" s="92"/>
    </row>
    <row r="7094" spans="2:2" s="91" customFormat="1" x14ac:dyDescent="0.15">
      <c r="B7094" s="92"/>
    </row>
    <row r="7095" spans="2:2" s="91" customFormat="1" x14ac:dyDescent="0.15">
      <c r="B7095" s="92"/>
    </row>
    <row r="7096" spans="2:2" s="91" customFormat="1" x14ac:dyDescent="0.15">
      <c r="B7096" s="92"/>
    </row>
    <row r="7097" spans="2:2" s="91" customFormat="1" x14ac:dyDescent="0.15">
      <c r="B7097" s="92"/>
    </row>
    <row r="7098" spans="2:2" s="91" customFormat="1" x14ac:dyDescent="0.15">
      <c r="B7098" s="92"/>
    </row>
    <row r="7099" spans="2:2" s="91" customFormat="1" x14ac:dyDescent="0.15">
      <c r="B7099" s="92"/>
    </row>
    <row r="7100" spans="2:2" s="91" customFormat="1" x14ac:dyDescent="0.15">
      <c r="B7100" s="92"/>
    </row>
    <row r="7101" spans="2:2" s="91" customFormat="1" x14ac:dyDescent="0.15">
      <c r="B7101" s="92"/>
    </row>
    <row r="7102" spans="2:2" s="91" customFormat="1" x14ac:dyDescent="0.15">
      <c r="B7102" s="92"/>
    </row>
    <row r="7103" spans="2:2" s="91" customFormat="1" x14ac:dyDescent="0.15">
      <c r="B7103" s="92"/>
    </row>
    <row r="7104" spans="2:2" s="91" customFormat="1" x14ac:dyDescent="0.15">
      <c r="B7104" s="92"/>
    </row>
    <row r="7105" spans="2:2" s="91" customFormat="1" x14ac:dyDescent="0.15">
      <c r="B7105" s="92"/>
    </row>
    <row r="7106" spans="2:2" s="91" customFormat="1" x14ac:dyDescent="0.15">
      <c r="B7106" s="92"/>
    </row>
    <row r="7107" spans="2:2" s="91" customFormat="1" x14ac:dyDescent="0.15">
      <c r="B7107" s="92"/>
    </row>
    <row r="7108" spans="2:2" s="91" customFormat="1" x14ac:dyDescent="0.15">
      <c r="B7108" s="92"/>
    </row>
    <row r="7109" spans="2:2" s="91" customFormat="1" x14ac:dyDescent="0.15">
      <c r="B7109" s="92"/>
    </row>
    <row r="7110" spans="2:2" s="91" customFormat="1" x14ac:dyDescent="0.15">
      <c r="B7110" s="92"/>
    </row>
    <row r="7111" spans="2:2" s="91" customFormat="1" x14ac:dyDescent="0.15">
      <c r="B7111" s="92"/>
    </row>
    <row r="7112" spans="2:2" s="91" customFormat="1" x14ac:dyDescent="0.15">
      <c r="B7112" s="92"/>
    </row>
    <row r="7113" spans="2:2" s="91" customFormat="1" x14ac:dyDescent="0.15">
      <c r="B7113" s="92"/>
    </row>
    <row r="7114" spans="2:2" s="91" customFormat="1" x14ac:dyDescent="0.15">
      <c r="B7114" s="92"/>
    </row>
    <row r="7115" spans="2:2" s="91" customFormat="1" x14ac:dyDescent="0.15">
      <c r="B7115" s="92"/>
    </row>
    <row r="7116" spans="2:2" s="91" customFormat="1" x14ac:dyDescent="0.15">
      <c r="B7116" s="92"/>
    </row>
    <row r="7117" spans="2:2" s="91" customFormat="1" x14ac:dyDescent="0.15">
      <c r="B7117" s="92"/>
    </row>
    <row r="7118" spans="2:2" s="91" customFormat="1" x14ac:dyDescent="0.15">
      <c r="B7118" s="92"/>
    </row>
    <row r="7119" spans="2:2" s="91" customFormat="1" x14ac:dyDescent="0.15">
      <c r="B7119" s="92"/>
    </row>
    <row r="7120" spans="2:2" s="91" customFormat="1" x14ac:dyDescent="0.15">
      <c r="B7120" s="92"/>
    </row>
    <row r="7121" spans="2:2" s="91" customFormat="1" x14ac:dyDescent="0.15">
      <c r="B7121" s="92"/>
    </row>
    <row r="7122" spans="2:2" s="91" customFormat="1" x14ac:dyDescent="0.15">
      <c r="B7122" s="92"/>
    </row>
    <row r="7123" spans="2:2" s="91" customFormat="1" x14ac:dyDescent="0.15">
      <c r="B7123" s="92"/>
    </row>
    <row r="7124" spans="2:2" s="91" customFormat="1" x14ac:dyDescent="0.15">
      <c r="B7124" s="92"/>
    </row>
    <row r="7125" spans="2:2" s="91" customFormat="1" x14ac:dyDescent="0.15">
      <c r="B7125" s="92"/>
    </row>
    <row r="7126" spans="2:2" s="91" customFormat="1" x14ac:dyDescent="0.15">
      <c r="B7126" s="92"/>
    </row>
    <row r="7127" spans="2:2" s="91" customFormat="1" x14ac:dyDescent="0.15">
      <c r="B7127" s="92"/>
    </row>
    <row r="7128" spans="2:2" s="91" customFormat="1" x14ac:dyDescent="0.15">
      <c r="B7128" s="92"/>
    </row>
    <row r="7129" spans="2:2" s="91" customFormat="1" x14ac:dyDescent="0.15">
      <c r="B7129" s="92"/>
    </row>
    <row r="7130" spans="2:2" s="91" customFormat="1" x14ac:dyDescent="0.15">
      <c r="B7130" s="92"/>
    </row>
    <row r="7131" spans="2:2" s="91" customFormat="1" x14ac:dyDescent="0.15">
      <c r="B7131" s="92"/>
    </row>
    <row r="7132" spans="2:2" s="91" customFormat="1" x14ac:dyDescent="0.15">
      <c r="B7132" s="92"/>
    </row>
    <row r="7133" spans="2:2" s="91" customFormat="1" x14ac:dyDescent="0.15">
      <c r="B7133" s="92"/>
    </row>
    <row r="7134" spans="2:2" s="91" customFormat="1" x14ac:dyDescent="0.15">
      <c r="B7134" s="92"/>
    </row>
    <row r="7135" spans="2:2" s="91" customFormat="1" x14ac:dyDescent="0.15">
      <c r="B7135" s="92"/>
    </row>
    <row r="7136" spans="2:2" s="91" customFormat="1" x14ac:dyDescent="0.15">
      <c r="B7136" s="92"/>
    </row>
    <row r="7137" spans="2:2" s="91" customFormat="1" x14ac:dyDescent="0.15">
      <c r="B7137" s="92"/>
    </row>
    <row r="7138" spans="2:2" s="91" customFormat="1" x14ac:dyDescent="0.15">
      <c r="B7138" s="92"/>
    </row>
    <row r="7139" spans="2:2" s="91" customFormat="1" x14ac:dyDescent="0.15">
      <c r="B7139" s="92"/>
    </row>
    <row r="7140" spans="2:2" s="91" customFormat="1" x14ac:dyDescent="0.15">
      <c r="B7140" s="92"/>
    </row>
    <row r="7141" spans="2:2" s="91" customFormat="1" x14ac:dyDescent="0.15">
      <c r="B7141" s="92"/>
    </row>
    <row r="7142" spans="2:2" s="91" customFormat="1" x14ac:dyDescent="0.15">
      <c r="B7142" s="92"/>
    </row>
    <row r="7143" spans="2:2" s="91" customFormat="1" x14ac:dyDescent="0.15">
      <c r="B7143" s="92"/>
    </row>
    <row r="7144" spans="2:2" s="91" customFormat="1" x14ac:dyDescent="0.15">
      <c r="B7144" s="92"/>
    </row>
    <row r="7145" spans="2:2" s="91" customFormat="1" x14ac:dyDescent="0.15">
      <c r="B7145" s="92"/>
    </row>
    <row r="7146" spans="2:2" s="91" customFormat="1" x14ac:dyDescent="0.15">
      <c r="B7146" s="92"/>
    </row>
    <row r="7147" spans="2:2" s="91" customFormat="1" x14ac:dyDescent="0.15">
      <c r="B7147" s="92"/>
    </row>
    <row r="7148" spans="2:2" s="91" customFormat="1" x14ac:dyDescent="0.15">
      <c r="B7148" s="92"/>
    </row>
    <row r="7149" spans="2:2" s="91" customFormat="1" x14ac:dyDescent="0.15">
      <c r="B7149" s="92"/>
    </row>
    <row r="7150" spans="2:2" s="91" customFormat="1" x14ac:dyDescent="0.15">
      <c r="B7150" s="92"/>
    </row>
    <row r="7151" spans="2:2" s="91" customFormat="1" x14ac:dyDescent="0.15">
      <c r="B7151" s="92"/>
    </row>
    <row r="7152" spans="2:2" s="91" customFormat="1" x14ac:dyDescent="0.15">
      <c r="B7152" s="92"/>
    </row>
    <row r="7153" spans="2:2" s="91" customFormat="1" x14ac:dyDescent="0.15">
      <c r="B7153" s="92"/>
    </row>
    <row r="7154" spans="2:2" s="91" customFormat="1" x14ac:dyDescent="0.15">
      <c r="B7154" s="92"/>
    </row>
    <row r="7155" spans="2:2" s="91" customFormat="1" x14ac:dyDescent="0.15">
      <c r="B7155" s="92"/>
    </row>
    <row r="7156" spans="2:2" s="91" customFormat="1" x14ac:dyDescent="0.15">
      <c r="B7156" s="92"/>
    </row>
    <row r="7157" spans="2:2" s="91" customFormat="1" x14ac:dyDescent="0.15">
      <c r="B7157" s="92"/>
    </row>
    <row r="7158" spans="2:2" s="91" customFormat="1" x14ac:dyDescent="0.15">
      <c r="B7158" s="92"/>
    </row>
    <row r="7159" spans="2:2" s="91" customFormat="1" x14ac:dyDescent="0.15">
      <c r="B7159" s="92"/>
    </row>
    <row r="7160" spans="2:2" s="91" customFormat="1" x14ac:dyDescent="0.15">
      <c r="B7160" s="92"/>
    </row>
    <row r="7161" spans="2:2" s="91" customFormat="1" x14ac:dyDescent="0.15">
      <c r="B7161" s="92"/>
    </row>
    <row r="7162" spans="2:2" s="91" customFormat="1" x14ac:dyDescent="0.15">
      <c r="B7162" s="92"/>
    </row>
    <row r="7163" spans="2:2" s="91" customFormat="1" x14ac:dyDescent="0.15">
      <c r="B7163" s="92"/>
    </row>
    <row r="7164" spans="2:2" s="91" customFormat="1" x14ac:dyDescent="0.15">
      <c r="B7164" s="92"/>
    </row>
    <row r="7165" spans="2:2" s="91" customFormat="1" x14ac:dyDescent="0.15">
      <c r="B7165" s="92"/>
    </row>
    <row r="7166" spans="2:2" s="91" customFormat="1" x14ac:dyDescent="0.15">
      <c r="B7166" s="92"/>
    </row>
    <row r="7167" spans="2:2" s="91" customFormat="1" x14ac:dyDescent="0.15">
      <c r="B7167" s="92"/>
    </row>
    <row r="7168" spans="2:2" s="91" customFormat="1" x14ac:dyDescent="0.15">
      <c r="B7168" s="92"/>
    </row>
    <row r="7169" spans="2:2" s="91" customFormat="1" x14ac:dyDescent="0.15">
      <c r="B7169" s="92"/>
    </row>
    <row r="7170" spans="2:2" s="91" customFormat="1" x14ac:dyDescent="0.15">
      <c r="B7170" s="92"/>
    </row>
    <row r="7171" spans="2:2" s="91" customFormat="1" x14ac:dyDescent="0.15">
      <c r="B7171" s="92"/>
    </row>
    <row r="7172" spans="2:2" s="91" customFormat="1" x14ac:dyDescent="0.15">
      <c r="B7172" s="92"/>
    </row>
    <row r="7173" spans="2:2" s="91" customFormat="1" x14ac:dyDescent="0.15">
      <c r="B7173" s="92"/>
    </row>
    <row r="7174" spans="2:2" s="91" customFormat="1" x14ac:dyDescent="0.15">
      <c r="B7174" s="92"/>
    </row>
    <row r="7175" spans="2:2" s="91" customFormat="1" x14ac:dyDescent="0.15">
      <c r="B7175" s="92"/>
    </row>
    <row r="7176" spans="2:2" s="91" customFormat="1" x14ac:dyDescent="0.15">
      <c r="B7176" s="92"/>
    </row>
    <row r="7177" spans="2:2" s="91" customFormat="1" x14ac:dyDescent="0.15">
      <c r="B7177" s="92"/>
    </row>
    <row r="7178" spans="2:2" s="91" customFormat="1" x14ac:dyDescent="0.15">
      <c r="B7178" s="92"/>
    </row>
    <row r="7179" spans="2:2" s="91" customFormat="1" x14ac:dyDescent="0.15">
      <c r="B7179" s="92"/>
    </row>
    <row r="7180" spans="2:2" s="91" customFormat="1" x14ac:dyDescent="0.15">
      <c r="B7180" s="92"/>
    </row>
    <row r="7181" spans="2:2" s="91" customFormat="1" x14ac:dyDescent="0.15">
      <c r="B7181" s="92"/>
    </row>
    <row r="7182" spans="2:2" s="91" customFormat="1" x14ac:dyDescent="0.15">
      <c r="B7182" s="92"/>
    </row>
    <row r="7183" spans="2:2" s="91" customFormat="1" x14ac:dyDescent="0.15">
      <c r="B7183" s="92"/>
    </row>
    <row r="7184" spans="2:2" s="91" customFormat="1" x14ac:dyDescent="0.15">
      <c r="B7184" s="92"/>
    </row>
    <row r="7185" spans="2:2" s="91" customFormat="1" x14ac:dyDescent="0.15">
      <c r="B7185" s="92"/>
    </row>
    <row r="7186" spans="2:2" s="91" customFormat="1" x14ac:dyDescent="0.15">
      <c r="B7186" s="92"/>
    </row>
    <row r="7187" spans="2:2" s="91" customFormat="1" x14ac:dyDescent="0.15">
      <c r="B7187" s="92"/>
    </row>
    <row r="7188" spans="2:2" s="91" customFormat="1" x14ac:dyDescent="0.15">
      <c r="B7188" s="92"/>
    </row>
    <row r="7189" spans="2:2" s="91" customFormat="1" x14ac:dyDescent="0.15">
      <c r="B7189" s="92"/>
    </row>
    <row r="7190" spans="2:2" s="91" customFormat="1" x14ac:dyDescent="0.15">
      <c r="B7190" s="92"/>
    </row>
    <row r="7191" spans="2:2" s="91" customFormat="1" x14ac:dyDescent="0.15">
      <c r="B7191" s="92"/>
    </row>
    <row r="7192" spans="2:2" s="91" customFormat="1" x14ac:dyDescent="0.15">
      <c r="B7192" s="92"/>
    </row>
    <row r="7193" spans="2:2" s="91" customFormat="1" x14ac:dyDescent="0.15">
      <c r="B7193" s="92"/>
    </row>
    <row r="7194" spans="2:2" s="91" customFormat="1" x14ac:dyDescent="0.15">
      <c r="B7194" s="92"/>
    </row>
    <row r="7195" spans="2:2" s="91" customFormat="1" x14ac:dyDescent="0.15">
      <c r="B7195" s="92"/>
    </row>
    <row r="7196" spans="2:2" s="91" customFormat="1" x14ac:dyDescent="0.15">
      <c r="B7196" s="92"/>
    </row>
    <row r="7197" spans="2:2" s="91" customFormat="1" x14ac:dyDescent="0.15">
      <c r="B7197" s="92"/>
    </row>
    <row r="7198" spans="2:2" s="91" customFormat="1" x14ac:dyDescent="0.15">
      <c r="B7198" s="92"/>
    </row>
    <row r="7199" spans="2:2" s="91" customFormat="1" x14ac:dyDescent="0.15">
      <c r="B7199" s="92"/>
    </row>
    <row r="7200" spans="2:2" s="91" customFormat="1" x14ac:dyDescent="0.15">
      <c r="B7200" s="92"/>
    </row>
    <row r="7201" spans="2:2" s="91" customFormat="1" x14ac:dyDescent="0.15">
      <c r="B7201" s="92"/>
    </row>
    <row r="7202" spans="2:2" s="91" customFormat="1" x14ac:dyDescent="0.15">
      <c r="B7202" s="92"/>
    </row>
    <row r="7203" spans="2:2" s="91" customFormat="1" x14ac:dyDescent="0.15">
      <c r="B7203" s="92"/>
    </row>
    <row r="7204" spans="2:2" s="91" customFormat="1" x14ac:dyDescent="0.15">
      <c r="B7204" s="92"/>
    </row>
    <row r="7205" spans="2:2" s="91" customFormat="1" x14ac:dyDescent="0.15">
      <c r="B7205" s="92"/>
    </row>
    <row r="7206" spans="2:2" s="91" customFormat="1" x14ac:dyDescent="0.15">
      <c r="B7206" s="92"/>
    </row>
    <row r="7207" spans="2:2" s="91" customFormat="1" x14ac:dyDescent="0.15">
      <c r="B7207" s="92"/>
    </row>
    <row r="7208" spans="2:2" s="91" customFormat="1" x14ac:dyDescent="0.15">
      <c r="B7208" s="92"/>
    </row>
    <row r="7209" spans="2:2" s="91" customFormat="1" x14ac:dyDescent="0.15">
      <c r="B7209" s="92"/>
    </row>
    <row r="7210" spans="2:2" s="91" customFormat="1" x14ac:dyDescent="0.15">
      <c r="B7210" s="92"/>
    </row>
    <row r="7211" spans="2:2" s="91" customFormat="1" x14ac:dyDescent="0.15">
      <c r="B7211" s="92"/>
    </row>
    <row r="7212" spans="2:2" s="91" customFormat="1" x14ac:dyDescent="0.15">
      <c r="B7212" s="92"/>
    </row>
    <row r="7213" spans="2:2" s="91" customFormat="1" x14ac:dyDescent="0.15">
      <c r="B7213" s="92"/>
    </row>
    <row r="7214" spans="2:2" s="91" customFormat="1" x14ac:dyDescent="0.15">
      <c r="B7214" s="92"/>
    </row>
    <row r="7215" spans="2:2" s="91" customFormat="1" x14ac:dyDescent="0.15">
      <c r="B7215" s="92"/>
    </row>
    <row r="7216" spans="2:2" s="91" customFormat="1" x14ac:dyDescent="0.15">
      <c r="B7216" s="92"/>
    </row>
    <row r="7217" spans="2:2" s="91" customFormat="1" x14ac:dyDescent="0.15">
      <c r="B7217" s="92"/>
    </row>
    <row r="7218" spans="2:2" s="91" customFormat="1" x14ac:dyDescent="0.15">
      <c r="B7218" s="92"/>
    </row>
    <row r="7219" spans="2:2" s="91" customFormat="1" x14ac:dyDescent="0.15">
      <c r="B7219" s="92"/>
    </row>
    <row r="7220" spans="2:2" s="91" customFormat="1" x14ac:dyDescent="0.15">
      <c r="B7220" s="92"/>
    </row>
    <row r="7221" spans="2:2" s="91" customFormat="1" x14ac:dyDescent="0.15">
      <c r="B7221" s="92"/>
    </row>
    <row r="7222" spans="2:2" s="91" customFormat="1" x14ac:dyDescent="0.15">
      <c r="B7222" s="92"/>
    </row>
    <row r="7223" spans="2:2" s="91" customFormat="1" x14ac:dyDescent="0.15">
      <c r="B7223" s="92"/>
    </row>
    <row r="7224" spans="2:2" s="91" customFormat="1" x14ac:dyDescent="0.15">
      <c r="B7224" s="92"/>
    </row>
    <row r="7225" spans="2:2" s="91" customFormat="1" x14ac:dyDescent="0.15">
      <c r="B7225" s="92"/>
    </row>
    <row r="7226" spans="2:2" s="91" customFormat="1" x14ac:dyDescent="0.15">
      <c r="B7226" s="92"/>
    </row>
    <row r="7227" spans="2:2" s="91" customFormat="1" x14ac:dyDescent="0.15">
      <c r="B7227" s="92"/>
    </row>
    <row r="7228" spans="2:2" s="91" customFormat="1" x14ac:dyDescent="0.15">
      <c r="B7228" s="92"/>
    </row>
    <row r="7229" spans="2:2" s="91" customFormat="1" x14ac:dyDescent="0.15">
      <c r="B7229" s="92"/>
    </row>
    <row r="7230" spans="2:2" s="91" customFormat="1" x14ac:dyDescent="0.15">
      <c r="B7230" s="92"/>
    </row>
    <row r="7231" spans="2:2" s="91" customFormat="1" x14ac:dyDescent="0.15">
      <c r="B7231" s="92"/>
    </row>
    <row r="7232" spans="2:2" s="91" customFormat="1" x14ac:dyDescent="0.15">
      <c r="B7232" s="92"/>
    </row>
    <row r="7233" spans="2:2" s="91" customFormat="1" x14ac:dyDescent="0.15">
      <c r="B7233" s="92"/>
    </row>
    <row r="7234" spans="2:2" s="91" customFormat="1" x14ac:dyDescent="0.15">
      <c r="B7234" s="92"/>
    </row>
    <row r="7235" spans="2:2" s="91" customFormat="1" x14ac:dyDescent="0.15">
      <c r="B7235" s="92"/>
    </row>
    <row r="7236" spans="2:2" s="91" customFormat="1" x14ac:dyDescent="0.15">
      <c r="B7236" s="92"/>
    </row>
    <row r="7237" spans="2:2" s="91" customFormat="1" x14ac:dyDescent="0.15">
      <c r="B7237" s="92"/>
    </row>
    <row r="7238" spans="2:2" s="91" customFormat="1" x14ac:dyDescent="0.15">
      <c r="B7238" s="92"/>
    </row>
    <row r="7239" spans="2:2" s="91" customFormat="1" x14ac:dyDescent="0.15">
      <c r="B7239" s="92"/>
    </row>
    <row r="7240" spans="2:2" s="91" customFormat="1" x14ac:dyDescent="0.15">
      <c r="B7240" s="92"/>
    </row>
    <row r="7241" spans="2:2" s="91" customFormat="1" x14ac:dyDescent="0.15">
      <c r="B7241" s="92"/>
    </row>
    <row r="7242" spans="2:2" s="91" customFormat="1" x14ac:dyDescent="0.15">
      <c r="B7242" s="92"/>
    </row>
    <row r="7243" spans="2:2" s="91" customFormat="1" x14ac:dyDescent="0.15">
      <c r="B7243" s="92"/>
    </row>
    <row r="7244" spans="2:2" s="91" customFormat="1" x14ac:dyDescent="0.15">
      <c r="B7244" s="92"/>
    </row>
    <row r="7245" spans="2:2" s="91" customFormat="1" x14ac:dyDescent="0.15">
      <c r="B7245" s="92"/>
    </row>
    <row r="7246" spans="2:2" s="91" customFormat="1" x14ac:dyDescent="0.15">
      <c r="B7246" s="92"/>
    </row>
    <row r="7247" spans="2:2" s="91" customFormat="1" x14ac:dyDescent="0.15">
      <c r="B7247" s="92"/>
    </row>
    <row r="7248" spans="2:2" s="91" customFormat="1" x14ac:dyDescent="0.15">
      <c r="B7248" s="92"/>
    </row>
    <row r="7249" spans="2:2" s="91" customFormat="1" x14ac:dyDescent="0.15">
      <c r="B7249" s="92"/>
    </row>
    <row r="7250" spans="2:2" s="91" customFormat="1" x14ac:dyDescent="0.15">
      <c r="B7250" s="92"/>
    </row>
    <row r="7251" spans="2:2" s="91" customFormat="1" x14ac:dyDescent="0.15">
      <c r="B7251" s="92"/>
    </row>
    <row r="7252" spans="2:2" s="91" customFormat="1" x14ac:dyDescent="0.15">
      <c r="B7252" s="92"/>
    </row>
    <row r="7253" spans="2:2" s="91" customFormat="1" x14ac:dyDescent="0.15">
      <c r="B7253" s="92"/>
    </row>
    <row r="7254" spans="2:2" s="91" customFormat="1" x14ac:dyDescent="0.15">
      <c r="B7254" s="92"/>
    </row>
    <row r="7255" spans="2:2" s="91" customFormat="1" x14ac:dyDescent="0.15">
      <c r="B7255" s="92"/>
    </row>
    <row r="7256" spans="2:2" s="91" customFormat="1" x14ac:dyDescent="0.15">
      <c r="B7256" s="92"/>
    </row>
    <row r="7257" spans="2:2" s="91" customFormat="1" x14ac:dyDescent="0.15">
      <c r="B7257" s="92"/>
    </row>
    <row r="7258" spans="2:2" s="91" customFormat="1" x14ac:dyDescent="0.15">
      <c r="B7258" s="92"/>
    </row>
    <row r="7259" spans="2:2" s="91" customFormat="1" x14ac:dyDescent="0.15">
      <c r="B7259" s="92"/>
    </row>
    <row r="7260" spans="2:2" s="91" customFormat="1" x14ac:dyDescent="0.15">
      <c r="B7260" s="92"/>
    </row>
    <row r="7261" spans="2:2" s="91" customFormat="1" x14ac:dyDescent="0.15">
      <c r="B7261" s="92"/>
    </row>
    <row r="7262" spans="2:2" s="91" customFormat="1" x14ac:dyDescent="0.15">
      <c r="B7262" s="92"/>
    </row>
    <row r="7263" spans="2:2" s="91" customFormat="1" x14ac:dyDescent="0.15">
      <c r="B7263" s="92"/>
    </row>
    <row r="7264" spans="2:2" s="91" customFormat="1" x14ac:dyDescent="0.15">
      <c r="B7264" s="92"/>
    </row>
    <row r="7265" spans="2:2" s="91" customFormat="1" x14ac:dyDescent="0.15">
      <c r="B7265" s="92"/>
    </row>
    <row r="7266" spans="2:2" s="91" customFormat="1" x14ac:dyDescent="0.15">
      <c r="B7266" s="92"/>
    </row>
    <row r="7267" spans="2:2" s="91" customFormat="1" x14ac:dyDescent="0.15">
      <c r="B7267" s="92"/>
    </row>
    <row r="7268" spans="2:2" s="91" customFormat="1" x14ac:dyDescent="0.15">
      <c r="B7268" s="92"/>
    </row>
    <row r="7269" spans="2:2" s="91" customFormat="1" x14ac:dyDescent="0.15">
      <c r="B7269" s="92"/>
    </row>
    <row r="7270" spans="2:2" s="91" customFormat="1" x14ac:dyDescent="0.15">
      <c r="B7270" s="92"/>
    </row>
    <row r="7271" spans="2:2" s="91" customFormat="1" x14ac:dyDescent="0.15">
      <c r="B7271" s="92"/>
    </row>
    <row r="7272" spans="2:2" s="91" customFormat="1" x14ac:dyDescent="0.15">
      <c r="B7272" s="92"/>
    </row>
    <row r="7273" spans="2:2" s="91" customFormat="1" x14ac:dyDescent="0.15">
      <c r="B7273" s="92"/>
    </row>
    <row r="7274" spans="2:2" s="91" customFormat="1" x14ac:dyDescent="0.15">
      <c r="B7274" s="92"/>
    </row>
    <row r="7275" spans="2:2" s="91" customFormat="1" x14ac:dyDescent="0.15">
      <c r="B7275" s="92"/>
    </row>
    <row r="7276" spans="2:2" s="91" customFormat="1" x14ac:dyDescent="0.15">
      <c r="B7276" s="92"/>
    </row>
    <row r="7277" spans="2:2" s="91" customFormat="1" x14ac:dyDescent="0.15">
      <c r="B7277" s="92"/>
    </row>
    <row r="7278" spans="2:2" s="91" customFormat="1" x14ac:dyDescent="0.15">
      <c r="B7278" s="92"/>
    </row>
    <row r="7279" spans="2:2" s="91" customFormat="1" x14ac:dyDescent="0.15">
      <c r="B7279" s="92"/>
    </row>
    <row r="7280" spans="2:2" s="91" customFormat="1" x14ac:dyDescent="0.15">
      <c r="B7280" s="92"/>
    </row>
    <row r="7281" spans="2:2" s="91" customFormat="1" x14ac:dyDescent="0.15">
      <c r="B7281" s="92"/>
    </row>
    <row r="7282" spans="2:2" s="91" customFormat="1" x14ac:dyDescent="0.15">
      <c r="B7282" s="92"/>
    </row>
    <row r="7283" spans="2:2" s="91" customFormat="1" x14ac:dyDescent="0.15">
      <c r="B7283" s="92"/>
    </row>
    <row r="7284" spans="2:2" s="91" customFormat="1" x14ac:dyDescent="0.15">
      <c r="B7284" s="92"/>
    </row>
    <row r="7285" spans="2:2" s="91" customFormat="1" x14ac:dyDescent="0.15">
      <c r="B7285" s="92"/>
    </row>
    <row r="7286" spans="2:2" s="91" customFormat="1" x14ac:dyDescent="0.15">
      <c r="B7286" s="92"/>
    </row>
    <row r="7287" spans="2:2" s="91" customFormat="1" x14ac:dyDescent="0.15">
      <c r="B7287" s="92"/>
    </row>
    <row r="7288" spans="2:2" s="91" customFormat="1" x14ac:dyDescent="0.15">
      <c r="B7288" s="92"/>
    </row>
    <row r="7289" spans="2:2" s="91" customFormat="1" x14ac:dyDescent="0.15">
      <c r="B7289" s="92"/>
    </row>
    <row r="7290" spans="2:2" s="91" customFormat="1" x14ac:dyDescent="0.15">
      <c r="B7290" s="92"/>
    </row>
    <row r="7291" spans="2:2" s="91" customFormat="1" x14ac:dyDescent="0.15">
      <c r="B7291" s="92"/>
    </row>
    <row r="7292" spans="2:2" s="91" customFormat="1" x14ac:dyDescent="0.15">
      <c r="B7292" s="92"/>
    </row>
    <row r="7293" spans="2:2" s="91" customFormat="1" x14ac:dyDescent="0.15">
      <c r="B7293" s="92"/>
    </row>
    <row r="7294" spans="2:2" s="91" customFormat="1" x14ac:dyDescent="0.15">
      <c r="B7294" s="92"/>
    </row>
    <row r="7295" spans="2:2" s="91" customFormat="1" x14ac:dyDescent="0.15">
      <c r="B7295" s="92"/>
    </row>
    <row r="7296" spans="2:2" s="91" customFormat="1" x14ac:dyDescent="0.15">
      <c r="B7296" s="92"/>
    </row>
    <row r="7297" spans="2:2" s="91" customFormat="1" x14ac:dyDescent="0.15">
      <c r="B7297" s="92"/>
    </row>
    <row r="7298" spans="2:2" s="91" customFormat="1" x14ac:dyDescent="0.15">
      <c r="B7298" s="92"/>
    </row>
    <row r="7299" spans="2:2" s="91" customFormat="1" x14ac:dyDescent="0.15">
      <c r="B7299" s="92"/>
    </row>
    <row r="7300" spans="2:2" s="91" customFormat="1" x14ac:dyDescent="0.15">
      <c r="B7300" s="92"/>
    </row>
    <row r="7301" spans="2:2" s="91" customFormat="1" x14ac:dyDescent="0.15">
      <c r="B7301" s="92"/>
    </row>
    <row r="7302" spans="2:2" s="91" customFormat="1" x14ac:dyDescent="0.15">
      <c r="B7302" s="92"/>
    </row>
    <row r="7303" spans="2:2" s="91" customFormat="1" x14ac:dyDescent="0.15">
      <c r="B7303" s="92"/>
    </row>
    <row r="7304" spans="2:2" s="91" customFormat="1" x14ac:dyDescent="0.15">
      <c r="B7304" s="92"/>
    </row>
    <row r="7305" spans="2:2" s="91" customFormat="1" x14ac:dyDescent="0.15">
      <c r="B7305" s="92"/>
    </row>
    <row r="7306" spans="2:2" s="91" customFormat="1" x14ac:dyDescent="0.15">
      <c r="B7306" s="92"/>
    </row>
    <row r="7307" spans="2:2" s="91" customFormat="1" x14ac:dyDescent="0.15">
      <c r="B7307" s="92"/>
    </row>
    <row r="7308" spans="2:2" s="91" customFormat="1" x14ac:dyDescent="0.15">
      <c r="B7308" s="92"/>
    </row>
    <row r="7309" spans="2:2" s="91" customFormat="1" x14ac:dyDescent="0.15">
      <c r="B7309" s="92"/>
    </row>
    <row r="7310" spans="2:2" s="91" customFormat="1" x14ac:dyDescent="0.15">
      <c r="B7310" s="92"/>
    </row>
    <row r="7311" spans="2:2" s="91" customFormat="1" x14ac:dyDescent="0.15">
      <c r="B7311" s="92"/>
    </row>
    <row r="7312" spans="2:2" s="91" customFormat="1" x14ac:dyDescent="0.15">
      <c r="B7312" s="92"/>
    </row>
    <row r="7313" spans="2:2" s="91" customFormat="1" x14ac:dyDescent="0.15">
      <c r="B7313" s="92"/>
    </row>
    <row r="7314" spans="2:2" s="91" customFormat="1" x14ac:dyDescent="0.15">
      <c r="B7314" s="92"/>
    </row>
    <row r="7315" spans="2:2" s="91" customFormat="1" x14ac:dyDescent="0.15">
      <c r="B7315" s="92"/>
    </row>
    <row r="7316" spans="2:2" s="91" customFormat="1" x14ac:dyDescent="0.15">
      <c r="B7316" s="92"/>
    </row>
    <row r="7317" spans="2:2" s="91" customFormat="1" x14ac:dyDescent="0.15">
      <c r="B7317" s="92"/>
    </row>
    <row r="7318" spans="2:2" s="91" customFormat="1" x14ac:dyDescent="0.15">
      <c r="B7318" s="92"/>
    </row>
    <row r="7319" spans="2:2" s="91" customFormat="1" x14ac:dyDescent="0.15">
      <c r="B7319" s="92"/>
    </row>
    <row r="7320" spans="2:2" s="91" customFormat="1" x14ac:dyDescent="0.15">
      <c r="B7320" s="92"/>
    </row>
    <row r="7321" spans="2:2" s="91" customFormat="1" x14ac:dyDescent="0.15">
      <c r="B7321" s="92"/>
    </row>
    <row r="7322" spans="2:2" s="91" customFormat="1" x14ac:dyDescent="0.15">
      <c r="B7322" s="92"/>
    </row>
    <row r="7323" spans="2:2" s="91" customFormat="1" x14ac:dyDescent="0.15">
      <c r="B7323" s="92"/>
    </row>
    <row r="7324" spans="2:2" s="91" customFormat="1" x14ac:dyDescent="0.15">
      <c r="B7324" s="92"/>
    </row>
    <row r="7325" spans="2:2" s="91" customFormat="1" x14ac:dyDescent="0.15">
      <c r="B7325" s="92"/>
    </row>
    <row r="7326" spans="2:2" s="91" customFormat="1" x14ac:dyDescent="0.15">
      <c r="B7326" s="92"/>
    </row>
    <row r="7327" spans="2:2" s="91" customFormat="1" x14ac:dyDescent="0.15">
      <c r="B7327" s="92"/>
    </row>
    <row r="7328" spans="2:2" s="91" customFormat="1" x14ac:dyDescent="0.15">
      <c r="B7328" s="92"/>
    </row>
    <row r="7329" spans="2:2" s="91" customFormat="1" x14ac:dyDescent="0.15">
      <c r="B7329" s="92"/>
    </row>
    <row r="7330" spans="2:2" s="91" customFormat="1" x14ac:dyDescent="0.15">
      <c r="B7330" s="92"/>
    </row>
    <row r="7331" spans="2:2" s="91" customFormat="1" x14ac:dyDescent="0.15">
      <c r="B7331" s="92"/>
    </row>
    <row r="7332" spans="2:2" s="91" customFormat="1" x14ac:dyDescent="0.15">
      <c r="B7332" s="92"/>
    </row>
    <row r="7333" spans="2:2" s="91" customFormat="1" x14ac:dyDescent="0.15">
      <c r="B7333" s="92"/>
    </row>
    <row r="7334" spans="2:2" s="91" customFormat="1" x14ac:dyDescent="0.15">
      <c r="B7334" s="92"/>
    </row>
    <row r="7335" spans="2:2" s="91" customFormat="1" x14ac:dyDescent="0.15">
      <c r="B7335" s="92"/>
    </row>
    <row r="7336" spans="2:2" s="91" customFormat="1" x14ac:dyDescent="0.15">
      <c r="B7336" s="92"/>
    </row>
    <row r="7337" spans="2:2" s="91" customFormat="1" x14ac:dyDescent="0.15">
      <c r="B7337" s="92"/>
    </row>
    <row r="7338" spans="2:2" s="91" customFormat="1" x14ac:dyDescent="0.15">
      <c r="B7338" s="92"/>
    </row>
    <row r="7339" spans="2:2" s="91" customFormat="1" x14ac:dyDescent="0.15">
      <c r="B7339" s="92"/>
    </row>
    <row r="7340" spans="2:2" s="91" customFormat="1" x14ac:dyDescent="0.15">
      <c r="B7340" s="92"/>
    </row>
    <row r="7341" spans="2:2" s="91" customFormat="1" x14ac:dyDescent="0.15">
      <c r="B7341" s="92"/>
    </row>
    <row r="7342" spans="2:2" s="91" customFormat="1" x14ac:dyDescent="0.15">
      <c r="B7342" s="92"/>
    </row>
    <row r="7343" spans="2:2" s="91" customFormat="1" x14ac:dyDescent="0.15">
      <c r="B7343" s="92"/>
    </row>
    <row r="7344" spans="2:2" s="91" customFormat="1" x14ac:dyDescent="0.15">
      <c r="B7344" s="92"/>
    </row>
    <row r="7345" spans="2:2" s="91" customFormat="1" x14ac:dyDescent="0.15">
      <c r="B7345" s="92"/>
    </row>
    <row r="7346" spans="2:2" s="91" customFormat="1" x14ac:dyDescent="0.15">
      <c r="B7346" s="92"/>
    </row>
    <row r="7347" spans="2:2" s="91" customFormat="1" x14ac:dyDescent="0.15">
      <c r="B7347" s="92"/>
    </row>
    <row r="7348" spans="2:2" s="91" customFormat="1" x14ac:dyDescent="0.15">
      <c r="B7348" s="92"/>
    </row>
    <row r="7349" spans="2:2" s="91" customFormat="1" x14ac:dyDescent="0.15">
      <c r="B7349" s="92"/>
    </row>
    <row r="7350" spans="2:2" s="91" customFormat="1" x14ac:dyDescent="0.15">
      <c r="B7350" s="92"/>
    </row>
    <row r="7351" spans="2:2" s="91" customFormat="1" x14ac:dyDescent="0.15">
      <c r="B7351" s="92"/>
    </row>
    <row r="7352" spans="2:2" s="91" customFormat="1" x14ac:dyDescent="0.15">
      <c r="B7352" s="92"/>
    </row>
    <row r="7353" spans="2:2" s="91" customFormat="1" x14ac:dyDescent="0.15">
      <c r="B7353" s="92"/>
    </row>
    <row r="7354" spans="2:2" s="91" customFormat="1" x14ac:dyDescent="0.15">
      <c r="B7354" s="92"/>
    </row>
    <row r="7355" spans="2:2" s="91" customFormat="1" x14ac:dyDescent="0.15">
      <c r="B7355" s="92"/>
    </row>
    <row r="7356" spans="2:2" s="91" customFormat="1" x14ac:dyDescent="0.15">
      <c r="B7356" s="92"/>
    </row>
    <row r="7357" spans="2:2" s="91" customFormat="1" x14ac:dyDescent="0.15">
      <c r="B7357" s="92"/>
    </row>
    <row r="7358" spans="2:2" s="91" customFormat="1" x14ac:dyDescent="0.15">
      <c r="B7358" s="92"/>
    </row>
    <row r="7359" spans="2:2" s="91" customFormat="1" x14ac:dyDescent="0.15">
      <c r="B7359" s="92"/>
    </row>
    <row r="7360" spans="2:2" s="91" customFormat="1" x14ac:dyDescent="0.15">
      <c r="B7360" s="92"/>
    </row>
    <row r="7361" spans="2:2" s="91" customFormat="1" x14ac:dyDescent="0.15">
      <c r="B7361" s="92"/>
    </row>
    <row r="7362" spans="2:2" s="91" customFormat="1" x14ac:dyDescent="0.15">
      <c r="B7362" s="92"/>
    </row>
    <row r="7363" spans="2:2" s="91" customFormat="1" x14ac:dyDescent="0.15">
      <c r="B7363" s="92"/>
    </row>
    <row r="7364" spans="2:2" s="91" customFormat="1" x14ac:dyDescent="0.15">
      <c r="B7364" s="92"/>
    </row>
    <row r="7365" spans="2:2" s="91" customFormat="1" x14ac:dyDescent="0.15">
      <c r="B7365" s="92"/>
    </row>
    <row r="7366" spans="2:2" s="91" customFormat="1" x14ac:dyDescent="0.15">
      <c r="B7366" s="92"/>
    </row>
    <row r="7367" spans="2:2" s="91" customFormat="1" x14ac:dyDescent="0.15">
      <c r="B7367" s="92"/>
    </row>
    <row r="7368" spans="2:2" s="91" customFormat="1" x14ac:dyDescent="0.15">
      <c r="B7368" s="92"/>
    </row>
    <row r="7369" spans="2:2" s="91" customFormat="1" x14ac:dyDescent="0.15">
      <c r="B7369" s="92"/>
    </row>
    <row r="7370" spans="2:2" s="91" customFormat="1" x14ac:dyDescent="0.15">
      <c r="B7370" s="92"/>
    </row>
    <row r="7371" spans="2:2" s="91" customFormat="1" x14ac:dyDescent="0.15">
      <c r="B7371" s="92"/>
    </row>
    <row r="7372" spans="2:2" s="91" customFormat="1" x14ac:dyDescent="0.15">
      <c r="B7372" s="92"/>
    </row>
    <row r="7373" spans="2:2" s="91" customFormat="1" x14ac:dyDescent="0.15">
      <c r="B7373" s="92"/>
    </row>
    <row r="7374" spans="2:2" s="91" customFormat="1" x14ac:dyDescent="0.15">
      <c r="B7374" s="92"/>
    </row>
    <row r="7375" spans="2:2" s="91" customFormat="1" x14ac:dyDescent="0.15">
      <c r="B7375" s="92"/>
    </row>
    <row r="7376" spans="2:2" s="91" customFormat="1" x14ac:dyDescent="0.15">
      <c r="B7376" s="92"/>
    </row>
    <row r="7377" spans="2:2" s="91" customFormat="1" x14ac:dyDescent="0.15">
      <c r="B7377" s="92"/>
    </row>
    <row r="7378" spans="2:2" s="91" customFormat="1" x14ac:dyDescent="0.15">
      <c r="B7378" s="92"/>
    </row>
    <row r="7379" spans="2:2" s="91" customFormat="1" x14ac:dyDescent="0.15">
      <c r="B7379" s="92"/>
    </row>
    <row r="7380" spans="2:2" s="91" customFormat="1" x14ac:dyDescent="0.15">
      <c r="B7380" s="92"/>
    </row>
    <row r="7381" spans="2:2" s="91" customFormat="1" x14ac:dyDescent="0.15">
      <c r="B7381" s="92"/>
    </row>
    <row r="7382" spans="2:2" s="91" customFormat="1" x14ac:dyDescent="0.15">
      <c r="B7382" s="92"/>
    </row>
    <row r="7383" spans="2:2" s="91" customFormat="1" x14ac:dyDescent="0.15">
      <c r="B7383" s="92"/>
    </row>
    <row r="7384" spans="2:2" s="91" customFormat="1" x14ac:dyDescent="0.15">
      <c r="B7384" s="92"/>
    </row>
    <row r="7385" spans="2:2" s="91" customFormat="1" x14ac:dyDescent="0.15">
      <c r="B7385" s="92"/>
    </row>
    <row r="7386" spans="2:2" s="91" customFormat="1" x14ac:dyDescent="0.15">
      <c r="B7386" s="92"/>
    </row>
    <row r="7387" spans="2:2" s="91" customFormat="1" x14ac:dyDescent="0.15">
      <c r="B7387" s="92"/>
    </row>
    <row r="7388" spans="2:2" s="91" customFormat="1" x14ac:dyDescent="0.15">
      <c r="B7388" s="92"/>
    </row>
    <row r="7389" spans="2:2" s="91" customFormat="1" x14ac:dyDescent="0.15">
      <c r="B7389" s="92"/>
    </row>
    <row r="7390" spans="2:2" s="91" customFormat="1" x14ac:dyDescent="0.15">
      <c r="B7390" s="92"/>
    </row>
    <row r="7391" spans="2:2" s="91" customFormat="1" x14ac:dyDescent="0.15">
      <c r="B7391" s="92"/>
    </row>
    <row r="7392" spans="2:2" s="91" customFormat="1" x14ac:dyDescent="0.15">
      <c r="B7392" s="92"/>
    </row>
    <row r="7393" spans="2:2" s="91" customFormat="1" x14ac:dyDescent="0.15">
      <c r="B7393" s="92"/>
    </row>
    <row r="7394" spans="2:2" s="91" customFormat="1" x14ac:dyDescent="0.15">
      <c r="B7394" s="92"/>
    </row>
    <row r="7395" spans="2:2" s="91" customFormat="1" x14ac:dyDescent="0.15">
      <c r="B7395" s="92"/>
    </row>
    <row r="7396" spans="2:2" s="91" customFormat="1" x14ac:dyDescent="0.15">
      <c r="B7396" s="92"/>
    </row>
    <row r="7397" spans="2:2" s="91" customFormat="1" x14ac:dyDescent="0.15">
      <c r="B7397" s="92"/>
    </row>
    <row r="7398" spans="2:2" s="91" customFormat="1" x14ac:dyDescent="0.15">
      <c r="B7398" s="92"/>
    </row>
    <row r="7399" spans="2:2" s="91" customFormat="1" x14ac:dyDescent="0.15">
      <c r="B7399" s="92"/>
    </row>
    <row r="7400" spans="2:2" s="91" customFormat="1" x14ac:dyDescent="0.15">
      <c r="B7400" s="92"/>
    </row>
    <row r="7401" spans="2:2" s="91" customFormat="1" x14ac:dyDescent="0.15">
      <c r="B7401" s="92"/>
    </row>
    <row r="7402" spans="2:2" s="91" customFormat="1" x14ac:dyDescent="0.15">
      <c r="B7402" s="92"/>
    </row>
    <row r="7403" spans="2:2" s="91" customFormat="1" x14ac:dyDescent="0.15">
      <c r="B7403" s="92"/>
    </row>
    <row r="7404" spans="2:2" s="91" customFormat="1" x14ac:dyDescent="0.15">
      <c r="B7404" s="92"/>
    </row>
    <row r="7405" spans="2:2" s="91" customFormat="1" x14ac:dyDescent="0.15">
      <c r="B7405" s="92"/>
    </row>
    <row r="7406" spans="2:2" s="91" customFormat="1" x14ac:dyDescent="0.15">
      <c r="B7406" s="92"/>
    </row>
    <row r="7407" spans="2:2" s="91" customFormat="1" x14ac:dyDescent="0.15">
      <c r="B7407" s="92"/>
    </row>
    <row r="7408" spans="2:2" s="91" customFormat="1" x14ac:dyDescent="0.15">
      <c r="B7408" s="92"/>
    </row>
    <row r="7409" spans="2:2" s="91" customFormat="1" x14ac:dyDescent="0.15">
      <c r="B7409" s="92"/>
    </row>
    <row r="7410" spans="2:2" s="91" customFormat="1" x14ac:dyDescent="0.15">
      <c r="B7410" s="92"/>
    </row>
    <row r="7411" spans="2:2" s="91" customFormat="1" x14ac:dyDescent="0.15">
      <c r="B7411" s="92"/>
    </row>
    <row r="7412" spans="2:2" s="91" customFormat="1" x14ac:dyDescent="0.15">
      <c r="B7412" s="92"/>
    </row>
    <row r="7413" spans="2:2" s="91" customFormat="1" x14ac:dyDescent="0.15">
      <c r="B7413" s="92"/>
    </row>
    <row r="7414" spans="2:2" s="91" customFormat="1" x14ac:dyDescent="0.15">
      <c r="B7414" s="92"/>
    </row>
    <row r="7415" spans="2:2" s="91" customFormat="1" x14ac:dyDescent="0.15">
      <c r="B7415" s="92"/>
    </row>
    <row r="7416" spans="2:2" s="91" customFormat="1" x14ac:dyDescent="0.15">
      <c r="B7416" s="92"/>
    </row>
    <row r="7417" spans="2:2" s="91" customFormat="1" x14ac:dyDescent="0.15">
      <c r="B7417" s="92"/>
    </row>
    <row r="7418" spans="2:2" s="91" customFormat="1" x14ac:dyDescent="0.15">
      <c r="B7418" s="92"/>
    </row>
    <row r="7419" spans="2:2" s="91" customFormat="1" x14ac:dyDescent="0.15">
      <c r="B7419" s="92"/>
    </row>
    <row r="7420" spans="2:2" s="91" customFormat="1" x14ac:dyDescent="0.15">
      <c r="B7420" s="92"/>
    </row>
    <row r="7421" spans="2:2" s="91" customFormat="1" x14ac:dyDescent="0.15">
      <c r="B7421" s="92"/>
    </row>
    <row r="7422" spans="2:2" s="91" customFormat="1" x14ac:dyDescent="0.15">
      <c r="B7422" s="92"/>
    </row>
    <row r="7423" spans="2:2" s="91" customFormat="1" x14ac:dyDescent="0.15">
      <c r="B7423" s="92"/>
    </row>
    <row r="7424" spans="2:2" s="91" customFormat="1" x14ac:dyDescent="0.15">
      <c r="B7424" s="92"/>
    </row>
    <row r="7425" spans="2:2" s="91" customFormat="1" x14ac:dyDescent="0.15">
      <c r="B7425" s="92"/>
    </row>
    <row r="7426" spans="2:2" s="91" customFormat="1" x14ac:dyDescent="0.15">
      <c r="B7426" s="92"/>
    </row>
    <row r="7427" spans="2:2" s="91" customFormat="1" x14ac:dyDescent="0.15">
      <c r="B7427" s="92"/>
    </row>
    <row r="7428" spans="2:2" s="91" customFormat="1" x14ac:dyDescent="0.15">
      <c r="B7428" s="92"/>
    </row>
    <row r="7429" spans="2:2" s="91" customFormat="1" x14ac:dyDescent="0.15">
      <c r="B7429" s="92"/>
    </row>
    <row r="7430" spans="2:2" s="91" customFormat="1" x14ac:dyDescent="0.15">
      <c r="B7430" s="92"/>
    </row>
    <row r="7431" spans="2:2" s="91" customFormat="1" x14ac:dyDescent="0.15">
      <c r="B7431" s="92"/>
    </row>
    <row r="7432" spans="2:2" s="91" customFormat="1" x14ac:dyDescent="0.15">
      <c r="B7432" s="92"/>
    </row>
    <row r="7433" spans="2:2" s="91" customFormat="1" x14ac:dyDescent="0.15">
      <c r="B7433" s="92"/>
    </row>
    <row r="7434" spans="2:2" s="91" customFormat="1" x14ac:dyDescent="0.15">
      <c r="B7434" s="92"/>
    </row>
    <row r="7435" spans="2:2" s="91" customFormat="1" x14ac:dyDescent="0.15">
      <c r="B7435" s="92"/>
    </row>
    <row r="7436" spans="2:2" s="91" customFormat="1" x14ac:dyDescent="0.15">
      <c r="B7436" s="92"/>
    </row>
    <row r="7437" spans="2:2" s="91" customFormat="1" x14ac:dyDescent="0.15">
      <c r="B7437" s="92"/>
    </row>
    <row r="7438" spans="2:2" s="91" customFormat="1" x14ac:dyDescent="0.15">
      <c r="B7438" s="92"/>
    </row>
    <row r="7439" spans="2:2" s="91" customFormat="1" x14ac:dyDescent="0.15">
      <c r="B7439" s="92"/>
    </row>
    <row r="7440" spans="2:2" s="91" customFormat="1" x14ac:dyDescent="0.15">
      <c r="B7440" s="92"/>
    </row>
    <row r="7441" spans="2:2" s="91" customFormat="1" x14ac:dyDescent="0.15">
      <c r="B7441" s="92"/>
    </row>
    <row r="7442" spans="2:2" s="91" customFormat="1" x14ac:dyDescent="0.15">
      <c r="B7442" s="92"/>
    </row>
    <row r="7443" spans="2:2" s="91" customFormat="1" x14ac:dyDescent="0.15">
      <c r="B7443" s="92"/>
    </row>
    <row r="7444" spans="2:2" s="91" customFormat="1" x14ac:dyDescent="0.15">
      <c r="B7444" s="92"/>
    </row>
    <row r="7445" spans="2:2" s="91" customFormat="1" x14ac:dyDescent="0.15">
      <c r="B7445" s="92"/>
    </row>
    <row r="7446" spans="2:2" s="91" customFormat="1" x14ac:dyDescent="0.15">
      <c r="B7446" s="92"/>
    </row>
    <row r="7447" spans="2:2" s="91" customFormat="1" x14ac:dyDescent="0.15">
      <c r="B7447" s="92"/>
    </row>
    <row r="7448" spans="2:2" s="91" customFormat="1" x14ac:dyDescent="0.15">
      <c r="B7448" s="92"/>
    </row>
    <row r="7449" spans="2:2" s="91" customFormat="1" x14ac:dyDescent="0.15">
      <c r="B7449" s="92"/>
    </row>
    <row r="7450" spans="2:2" s="91" customFormat="1" x14ac:dyDescent="0.15">
      <c r="B7450" s="92"/>
    </row>
    <row r="7451" spans="2:2" s="91" customFormat="1" x14ac:dyDescent="0.15">
      <c r="B7451" s="92"/>
    </row>
    <row r="7452" spans="2:2" s="91" customFormat="1" x14ac:dyDescent="0.15">
      <c r="B7452" s="92"/>
    </row>
    <row r="7453" spans="2:2" s="91" customFormat="1" x14ac:dyDescent="0.15">
      <c r="B7453" s="92"/>
    </row>
    <row r="7454" spans="2:2" s="91" customFormat="1" x14ac:dyDescent="0.15">
      <c r="B7454" s="92"/>
    </row>
    <row r="7455" spans="2:2" s="91" customFormat="1" x14ac:dyDescent="0.15">
      <c r="B7455" s="92"/>
    </row>
    <row r="7456" spans="2:2" s="91" customFormat="1" x14ac:dyDescent="0.15">
      <c r="B7456" s="92"/>
    </row>
    <row r="7457" spans="2:2" s="91" customFormat="1" x14ac:dyDescent="0.15">
      <c r="B7457" s="92"/>
    </row>
    <row r="7458" spans="2:2" s="91" customFormat="1" x14ac:dyDescent="0.15">
      <c r="B7458" s="92"/>
    </row>
    <row r="7459" spans="2:2" s="91" customFormat="1" x14ac:dyDescent="0.15">
      <c r="B7459" s="92"/>
    </row>
    <row r="7460" spans="2:2" s="91" customFormat="1" x14ac:dyDescent="0.15">
      <c r="B7460" s="92"/>
    </row>
    <row r="7461" spans="2:2" s="91" customFormat="1" x14ac:dyDescent="0.15">
      <c r="B7461" s="92"/>
    </row>
    <row r="7462" spans="2:2" s="91" customFormat="1" x14ac:dyDescent="0.15">
      <c r="B7462" s="92"/>
    </row>
    <row r="7463" spans="2:2" s="91" customFormat="1" x14ac:dyDescent="0.15">
      <c r="B7463" s="92"/>
    </row>
    <row r="7464" spans="2:2" s="91" customFormat="1" x14ac:dyDescent="0.15">
      <c r="B7464" s="92"/>
    </row>
    <row r="7465" spans="2:2" s="91" customFormat="1" x14ac:dyDescent="0.15">
      <c r="B7465" s="92"/>
    </row>
    <row r="7466" spans="2:2" s="91" customFormat="1" x14ac:dyDescent="0.15">
      <c r="B7466" s="92"/>
    </row>
    <row r="7467" spans="2:2" s="91" customFormat="1" x14ac:dyDescent="0.15">
      <c r="B7467" s="92"/>
    </row>
    <row r="7468" spans="2:2" s="91" customFormat="1" x14ac:dyDescent="0.15">
      <c r="B7468" s="92"/>
    </row>
    <row r="7469" spans="2:2" s="91" customFormat="1" x14ac:dyDescent="0.15">
      <c r="B7469" s="92"/>
    </row>
    <row r="7470" spans="2:2" s="91" customFormat="1" x14ac:dyDescent="0.15">
      <c r="B7470" s="92"/>
    </row>
    <row r="7471" spans="2:2" s="91" customFormat="1" x14ac:dyDescent="0.15">
      <c r="B7471" s="92"/>
    </row>
    <row r="7472" spans="2:2" s="91" customFormat="1" x14ac:dyDescent="0.15">
      <c r="B7472" s="92"/>
    </row>
    <row r="7473" spans="2:2" s="91" customFormat="1" x14ac:dyDescent="0.15">
      <c r="B7473" s="92"/>
    </row>
    <row r="7474" spans="2:2" s="91" customFormat="1" x14ac:dyDescent="0.15">
      <c r="B7474" s="92"/>
    </row>
    <row r="7475" spans="2:2" s="91" customFormat="1" x14ac:dyDescent="0.15">
      <c r="B7475" s="92"/>
    </row>
    <row r="7476" spans="2:2" s="91" customFormat="1" x14ac:dyDescent="0.15">
      <c r="B7476" s="92"/>
    </row>
    <row r="7477" spans="2:2" s="91" customFormat="1" x14ac:dyDescent="0.15">
      <c r="B7477" s="92"/>
    </row>
    <row r="7478" spans="2:2" s="91" customFormat="1" x14ac:dyDescent="0.15">
      <c r="B7478" s="92"/>
    </row>
    <row r="7479" spans="2:2" s="91" customFormat="1" x14ac:dyDescent="0.15">
      <c r="B7479" s="92"/>
    </row>
    <row r="7480" spans="2:2" s="91" customFormat="1" x14ac:dyDescent="0.15">
      <c r="B7480" s="92"/>
    </row>
    <row r="7481" spans="2:2" s="91" customFormat="1" x14ac:dyDescent="0.15">
      <c r="B7481" s="92"/>
    </row>
    <row r="7482" spans="2:2" s="91" customFormat="1" x14ac:dyDescent="0.15">
      <c r="B7482" s="92"/>
    </row>
    <row r="7483" spans="2:2" s="91" customFormat="1" x14ac:dyDescent="0.15">
      <c r="B7483" s="92"/>
    </row>
    <row r="7484" spans="2:2" s="91" customFormat="1" x14ac:dyDescent="0.15">
      <c r="B7484" s="92"/>
    </row>
    <row r="7485" spans="2:2" s="91" customFormat="1" x14ac:dyDescent="0.15">
      <c r="B7485" s="92"/>
    </row>
    <row r="7486" spans="2:2" s="91" customFormat="1" x14ac:dyDescent="0.15">
      <c r="B7486" s="92"/>
    </row>
    <row r="7487" spans="2:2" s="91" customFormat="1" x14ac:dyDescent="0.15">
      <c r="B7487" s="92"/>
    </row>
    <row r="7488" spans="2:2" s="91" customFormat="1" x14ac:dyDescent="0.15">
      <c r="B7488" s="92"/>
    </row>
    <row r="7489" spans="2:2" s="91" customFormat="1" x14ac:dyDescent="0.15">
      <c r="B7489" s="92"/>
    </row>
    <row r="7490" spans="2:2" s="91" customFormat="1" x14ac:dyDescent="0.15">
      <c r="B7490" s="92"/>
    </row>
    <row r="7491" spans="2:2" s="91" customFormat="1" x14ac:dyDescent="0.15">
      <c r="B7491" s="92"/>
    </row>
    <row r="7492" spans="2:2" s="91" customFormat="1" x14ac:dyDescent="0.15">
      <c r="B7492" s="92"/>
    </row>
    <row r="7493" spans="2:2" s="91" customFormat="1" x14ac:dyDescent="0.15">
      <c r="B7493" s="92"/>
    </row>
    <row r="7494" spans="2:2" s="91" customFormat="1" x14ac:dyDescent="0.15">
      <c r="B7494" s="92"/>
    </row>
    <row r="7495" spans="2:2" s="91" customFormat="1" x14ac:dyDescent="0.15">
      <c r="B7495" s="92"/>
    </row>
    <row r="7496" spans="2:2" s="91" customFormat="1" x14ac:dyDescent="0.15">
      <c r="B7496" s="92"/>
    </row>
    <row r="7497" spans="2:2" s="91" customFormat="1" x14ac:dyDescent="0.15">
      <c r="B7497" s="92"/>
    </row>
    <row r="7498" spans="2:2" s="91" customFormat="1" x14ac:dyDescent="0.15">
      <c r="B7498" s="92"/>
    </row>
    <row r="7499" spans="2:2" s="91" customFormat="1" x14ac:dyDescent="0.15">
      <c r="B7499" s="92"/>
    </row>
    <row r="7500" spans="2:2" s="91" customFormat="1" x14ac:dyDescent="0.15">
      <c r="B7500" s="92"/>
    </row>
    <row r="7501" spans="2:2" s="91" customFormat="1" x14ac:dyDescent="0.15">
      <c r="B7501" s="92"/>
    </row>
    <row r="7502" spans="2:2" s="91" customFormat="1" x14ac:dyDescent="0.15">
      <c r="B7502" s="92"/>
    </row>
    <row r="7503" spans="2:2" s="91" customFormat="1" x14ac:dyDescent="0.15">
      <c r="B7503" s="92"/>
    </row>
    <row r="7504" spans="2:2" s="91" customFormat="1" x14ac:dyDescent="0.15">
      <c r="B7504" s="92"/>
    </row>
    <row r="7505" spans="2:2" s="91" customFormat="1" x14ac:dyDescent="0.15">
      <c r="B7505" s="92"/>
    </row>
    <row r="7506" spans="2:2" s="91" customFormat="1" x14ac:dyDescent="0.15">
      <c r="B7506" s="92"/>
    </row>
    <row r="7507" spans="2:2" s="91" customFormat="1" x14ac:dyDescent="0.15">
      <c r="B7507" s="92"/>
    </row>
    <row r="7508" spans="2:2" s="91" customFormat="1" x14ac:dyDescent="0.15">
      <c r="B7508" s="92"/>
    </row>
    <row r="7509" spans="2:2" s="91" customFormat="1" x14ac:dyDescent="0.15">
      <c r="B7509" s="92"/>
    </row>
    <row r="7510" spans="2:2" s="91" customFormat="1" x14ac:dyDescent="0.15">
      <c r="B7510" s="92"/>
    </row>
    <row r="7511" spans="2:2" s="91" customFormat="1" x14ac:dyDescent="0.15">
      <c r="B7511" s="92"/>
    </row>
    <row r="7512" spans="2:2" s="91" customFormat="1" x14ac:dyDescent="0.15">
      <c r="B7512" s="92"/>
    </row>
    <row r="7513" spans="2:2" s="91" customFormat="1" x14ac:dyDescent="0.15">
      <c r="B7513" s="92"/>
    </row>
    <row r="7514" spans="2:2" s="91" customFormat="1" x14ac:dyDescent="0.15">
      <c r="B7514" s="92"/>
    </row>
    <row r="7515" spans="2:2" s="91" customFormat="1" x14ac:dyDescent="0.15">
      <c r="B7515" s="92"/>
    </row>
    <row r="7516" spans="2:2" s="91" customFormat="1" x14ac:dyDescent="0.15">
      <c r="B7516" s="92"/>
    </row>
    <row r="7517" spans="2:2" s="91" customFormat="1" x14ac:dyDescent="0.15">
      <c r="B7517" s="92"/>
    </row>
    <row r="7518" spans="2:2" s="91" customFormat="1" x14ac:dyDescent="0.15">
      <c r="B7518" s="92"/>
    </row>
    <row r="7519" spans="2:2" s="91" customFormat="1" x14ac:dyDescent="0.15">
      <c r="B7519" s="92"/>
    </row>
    <row r="7520" spans="2:2" s="91" customFormat="1" x14ac:dyDescent="0.15">
      <c r="B7520" s="92"/>
    </row>
    <row r="7521" spans="2:2" s="91" customFormat="1" x14ac:dyDescent="0.15">
      <c r="B7521" s="92"/>
    </row>
    <row r="7522" spans="2:2" s="91" customFormat="1" x14ac:dyDescent="0.15">
      <c r="B7522" s="92"/>
    </row>
    <row r="7523" spans="2:2" s="91" customFormat="1" x14ac:dyDescent="0.15">
      <c r="B7523" s="92"/>
    </row>
    <row r="7524" spans="2:2" s="91" customFormat="1" x14ac:dyDescent="0.15">
      <c r="B7524" s="92"/>
    </row>
    <row r="7525" spans="2:2" s="91" customFormat="1" x14ac:dyDescent="0.15">
      <c r="B7525" s="92"/>
    </row>
    <row r="7526" spans="2:2" s="91" customFormat="1" x14ac:dyDescent="0.15">
      <c r="B7526" s="92"/>
    </row>
    <row r="7527" spans="2:2" s="91" customFormat="1" x14ac:dyDescent="0.15">
      <c r="B7527" s="92"/>
    </row>
    <row r="7528" spans="2:2" s="91" customFormat="1" x14ac:dyDescent="0.15">
      <c r="B7528" s="92"/>
    </row>
    <row r="7529" spans="2:2" s="91" customFormat="1" x14ac:dyDescent="0.15">
      <c r="B7529" s="92"/>
    </row>
    <row r="7530" spans="2:2" s="91" customFormat="1" x14ac:dyDescent="0.15">
      <c r="B7530" s="92"/>
    </row>
    <row r="7531" spans="2:2" s="91" customFormat="1" x14ac:dyDescent="0.15">
      <c r="B7531" s="92"/>
    </row>
    <row r="7532" spans="2:2" s="91" customFormat="1" x14ac:dyDescent="0.15">
      <c r="B7532" s="92"/>
    </row>
    <row r="7533" spans="2:2" s="91" customFormat="1" x14ac:dyDescent="0.15">
      <c r="B7533" s="92"/>
    </row>
    <row r="7534" spans="2:2" s="91" customFormat="1" x14ac:dyDescent="0.15">
      <c r="B7534" s="92"/>
    </row>
    <row r="7535" spans="2:2" s="91" customFormat="1" x14ac:dyDescent="0.15">
      <c r="B7535" s="92"/>
    </row>
    <row r="7536" spans="2:2" s="91" customFormat="1" x14ac:dyDescent="0.15">
      <c r="B7536" s="92"/>
    </row>
    <row r="7537" spans="2:2" s="91" customFormat="1" x14ac:dyDescent="0.15">
      <c r="B7537" s="92"/>
    </row>
    <row r="7538" spans="2:2" s="91" customFormat="1" x14ac:dyDescent="0.15">
      <c r="B7538" s="92"/>
    </row>
    <row r="7539" spans="2:2" s="91" customFormat="1" x14ac:dyDescent="0.15">
      <c r="B7539" s="92"/>
    </row>
    <row r="7540" spans="2:2" s="91" customFormat="1" x14ac:dyDescent="0.15">
      <c r="B7540" s="92"/>
    </row>
    <row r="7541" spans="2:2" s="91" customFormat="1" x14ac:dyDescent="0.15">
      <c r="B7541" s="92"/>
    </row>
    <row r="7542" spans="2:2" s="91" customFormat="1" x14ac:dyDescent="0.15">
      <c r="B7542" s="92"/>
    </row>
    <row r="7543" spans="2:2" s="91" customFormat="1" x14ac:dyDescent="0.15">
      <c r="B7543" s="92"/>
    </row>
    <row r="7544" spans="2:2" s="91" customFormat="1" x14ac:dyDescent="0.15">
      <c r="B7544" s="92"/>
    </row>
    <row r="7545" spans="2:2" s="91" customFormat="1" x14ac:dyDescent="0.15">
      <c r="B7545" s="92"/>
    </row>
    <row r="7546" spans="2:2" s="91" customFormat="1" x14ac:dyDescent="0.15">
      <c r="B7546" s="92"/>
    </row>
    <row r="7547" spans="2:2" s="91" customFormat="1" x14ac:dyDescent="0.15">
      <c r="B7547" s="92"/>
    </row>
    <row r="7548" spans="2:2" s="91" customFormat="1" x14ac:dyDescent="0.15">
      <c r="B7548" s="92"/>
    </row>
    <row r="7549" spans="2:2" s="91" customFormat="1" x14ac:dyDescent="0.15">
      <c r="B7549" s="92"/>
    </row>
    <row r="7550" spans="2:2" s="91" customFormat="1" x14ac:dyDescent="0.15">
      <c r="B7550" s="92"/>
    </row>
    <row r="7551" spans="2:2" s="91" customFormat="1" x14ac:dyDescent="0.15">
      <c r="B7551" s="92"/>
    </row>
    <row r="7552" spans="2:2" s="91" customFormat="1" x14ac:dyDescent="0.15">
      <c r="B7552" s="92"/>
    </row>
    <row r="7553" spans="2:2" s="91" customFormat="1" x14ac:dyDescent="0.15">
      <c r="B7553" s="92"/>
    </row>
    <row r="7554" spans="2:2" s="91" customFormat="1" x14ac:dyDescent="0.15">
      <c r="B7554" s="92"/>
    </row>
    <row r="7555" spans="2:2" s="91" customFormat="1" x14ac:dyDescent="0.15">
      <c r="B7555" s="92"/>
    </row>
    <row r="7556" spans="2:2" s="91" customFormat="1" x14ac:dyDescent="0.15">
      <c r="B7556" s="92"/>
    </row>
    <row r="7557" spans="2:2" s="91" customFormat="1" x14ac:dyDescent="0.15">
      <c r="B7557" s="92"/>
    </row>
    <row r="7558" spans="2:2" s="91" customFormat="1" x14ac:dyDescent="0.15">
      <c r="B7558" s="92"/>
    </row>
    <row r="7559" spans="2:2" s="91" customFormat="1" x14ac:dyDescent="0.15">
      <c r="B7559" s="92"/>
    </row>
    <row r="7560" spans="2:2" s="91" customFormat="1" x14ac:dyDescent="0.15">
      <c r="B7560" s="92"/>
    </row>
    <row r="7561" spans="2:2" s="91" customFormat="1" x14ac:dyDescent="0.15">
      <c r="B7561" s="92"/>
    </row>
    <row r="7562" spans="2:2" s="91" customFormat="1" x14ac:dyDescent="0.15">
      <c r="B7562" s="92"/>
    </row>
    <row r="7563" spans="2:2" s="91" customFormat="1" x14ac:dyDescent="0.15">
      <c r="B7563" s="92"/>
    </row>
    <row r="7564" spans="2:2" s="91" customFormat="1" x14ac:dyDescent="0.15">
      <c r="B7564" s="92"/>
    </row>
    <row r="7565" spans="2:2" s="91" customFormat="1" x14ac:dyDescent="0.15">
      <c r="B7565" s="92"/>
    </row>
    <row r="7566" spans="2:2" s="91" customFormat="1" x14ac:dyDescent="0.15">
      <c r="B7566" s="92"/>
    </row>
    <row r="7567" spans="2:2" s="91" customFormat="1" x14ac:dyDescent="0.15">
      <c r="B7567" s="92"/>
    </row>
    <row r="7568" spans="2:2" s="91" customFormat="1" x14ac:dyDescent="0.15">
      <c r="B7568" s="92"/>
    </row>
    <row r="7569" spans="2:2" s="91" customFormat="1" x14ac:dyDescent="0.15">
      <c r="B7569" s="92"/>
    </row>
    <row r="7570" spans="2:2" s="91" customFormat="1" x14ac:dyDescent="0.15">
      <c r="B7570" s="92"/>
    </row>
    <row r="7571" spans="2:2" s="91" customFormat="1" x14ac:dyDescent="0.15">
      <c r="B7571" s="92"/>
    </row>
    <row r="7572" spans="2:2" s="91" customFormat="1" x14ac:dyDescent="0.15">
      <c r="B7572" s="92"/>
    </row>
    <row r="7573" spans="2:2" s="91" customFormat="1" x14ac:dyDescent="0.15">
      <c r="B7573" s="92"/>
    </row>
    <row r="7574" spans="2:2" s="91" customFormat="1" x14ac:dyDescent="0.15">
      <c r="B7574" s="92"/>
    </row>
    <row r="7575" spans="2:2" s="91" customFormat="1" x14ac:dyDescent="0.15">
      <c r="B7575" s="92"/>
    </row>
    <row r="7576" spans="2:2" s="91" customFormat="1" x14ac:dyDescent="0.15">
      <c r="B7576" s="92"/>
    </row>
    <row r="7577" spans="2:2" s="91" customFormat="1" x14ac:dyDescent="0.15">
      <c r="B7577" s="92"/>
    </row>
    <row r="7578" spans="2:2" s="91" customFormat="1" x14ac:dyDescent="0.15">
      <c r="B7578" s="92"/>
    </row>
    <row r="7579" spans="2:2" s="91" customFormat="1" x14ac:dyDescent="0.15">
      <c r="B7579" s="92"/>
    </row>
    <row r="7580" spans="2:2" s="91" customFormat="1" x14ac:dyDescent="0.15">
      <c r="B7580" s="92"/>
    </row>
    <row r="7581" spans="2:2" s="91" customFormat="1" x14ac:dyDescent="0.15">
      <c r="B7581" s="92"/>
    </row>
    <row r="7582" spans="2:2" s="91" customFormat="1" x14ac:dyDescent="0.15">
      <c r="B7582" s="92"/>
    </row>
    <row r="7583" spans="2:2" s="91" customFormat="1" x14ac:dyDescent="0.15">
      <c r="B7583" s="92"/>
    </row>
    <row r="7584" spans="2:2" s="91" customFormat="1" x14ac:dyDescent="0.15">
      <c r="B7584" s="92"/>
    </row>
    <row r="7585" spans="2:2" s="91" customFormat="1" x14ac:dyDescent="0.15">
      <c r="B7585" s="92"/>
    </row>
    <row r="7586" spans="2:2" s="91" customFormat="1" x14ac:dyDescent="0.15">
      <c r="B7586" s="92"/>
    </row>
    <row r="7587" spans="2:2" s="91" customFormat="1" x14ac:dyDescent="0.15">
      <c r="B7587" s="92"/>
    </row>
    <row r="7588" spans="2:2" s="91" customFormat="1" x14ac:dyDescent="0.15">
      <c r="B7588" s="92"/>
    </row>
    <row r="7589" spans="2:2" s="91" customFormat="1" x14ac:dyDescent="0.15">
      <c r="B7589" s="92"/>
    </row>
    <row r="7590" spans="2:2" s="91" customFormat="1" x14ac:dyDescent="0.15">
      <c r="B7590" s="92"/>
    </row>
    <row r="7591" spans="2:2" s="91" customFormat="1" x14ac:dyDescent="0.15">
      <c r="B7591" s="92"/>
    </row>
    <row r="7592" spans="2:2" s="91" customFormat="1" x14ac:dyDescent="0.15">
      <c r="B7592" s="92"/>
    </row>
    <row r="7593" spans="2:2" s="91" customFormat="1" x14ac:dyDescent="0.15">
      <c r="B7593" s="92"/>
    </row>
    <row r="7594" spans="2:2" s="91" customFormat="1" x14ac:dyDescent="0.15">
      <c r="B7594" s="92"/>
    </row>
    <row r="7595" spans="2:2" s="91" customFormat="1" x14ac:dyDescent="0.15">
      <c r="B7595" s="92"/>
    </row>
    <row r="7596" spans="2:2" s="91" customFormat="1" x14ac:dyDescent="0.15">
      <c r="B7596" s="92"/>
    </row>
    <row r="7597" spans="2:2" s="91" customFormat="1" x14ac:dyDescent="0.15">
      <c r="B7597" s="92"/>
    </row>
    <row r="7598" spans="2:2" s="91" customFormat="1" x14ac:dyDescent="0.15">
      <c r="B7598" s="92"/>
    </row>
    <row r="7599" spans="2:2" s="91" customFormat="1" x14ac:dyDescent="0.15">
      <c r="B7599" s="92"/>
    </row>
    <row r="7600" spans="2:2" s="91" customFormat="1" x14ac:dyDescent="0.15">
      <c r="B7600" s="92"/>
    </row>
    <row r="7601" spans="2:2" s="91" customFormat="1" x14ac:dyDescent="0.15">
      <c r="B7601" s="92"/>
    </row>
    <row r="7602" spans="2:2" s="91" customFormat="1" x14ac:dyDescent="0.15">
      <c r="B7602" s="92"/>
    </row>
    <row r="7603" spans="2:2" s="91" customFormat="1" x14ac:dyDescent="0.15">
      <c r="B7603" s="92"/>
    </row>
    <row r="7604" spans="2:2" s="91" customFormat="1" x14ac:dyDescent="0.15">
      <c r="B7604" s="92"/>
    </row>
    <row r="7605" spans="2:2" s="91" customFormat="1" x14ac:dyDescent="0.15">
      <c r="B7605" s="92"/>
    </row>
    <row r="7606" spans="2:2" s="91" customFormat="1" x14ac:dyDescent="0.15">
      <c r="B7606" s="92"/>
    </row>
    <row r="7607" spans="2:2" s="91" customFormat="1" x14ac:dyDescent="0.15">
      <c r="B7607" s="92"/>
    </row>
    <row r="7608" spans="2:2" s="91" customFormat="1" x14ac:dyDescent="0.15">
      <c r="B7608" s="92"/>
    </row>
    <row r="7609" spans="2:2" s="91" customFormat="1" x14ac:dyDescent="0.15">
      <c r="B7609" s="92"/>
    </row>
    <row r="7610" spans="2:2" s="91" customFormat="1" x14ac:dyDescent="0.15">
      <c r="B7610" s="92"/>
    </row>
    <row r="7611" spans="2:2" s="91" customFormat="1" x14ac:dyDescent="0.15">
      <c r="B7611" s="92"/>
    </row>
    <row r="7612" spans="2:2" s="91" customFormat="1" x14ac:dyDescent="0.15">
      <c r="B7612" s="92"/>
    </row>
    <row r="7613" spans="2:2" s="91" customFormat="1" x14ac:dyDescent="0.15">
      <c r="B7613" s="92"/>
    </row>
    <row r="7614" spans="2:2" s="91" customFormat="1" x14ac:dyDescent="0.15">
      <c r="B7614" s="92"/>
    </row>
    <row r="7615" spans="2:2" s="91" customFormat="1" x14ac:dyDescent="0.15">
      <c r="B7615" s="92"/>
    </row>
    <row r="7616" spans="2:2" s="91" customFormat="1" x14ac:dyDescent="0.15">
      <c r="B7616" s="92"/>
    </row>
    <row r="7617" spans="2:2" s="91" customFormat="1" x14ac:dyDescent="0.15">
      <c r="B7617" s="92"/>
    </row>
    <row r="7618" spans="2:2" s="91" customFormat="1" x14ac:dyDescent="0.15">
      <c r="B7618" s="92"/>
    </row>
    <row r="7619" spans="2:2" s="91" customFormat="1" x14ac:dyDescent="0.15">
      <c r="B7619" s="92"/>
    </row>
    <row r="7620" spans="2:2" s="91" customFormat="1" x14ac:dyDescent="0.15">
      <c r="B7620" s="92"/>
    </row>
    <row r="7621" spans="2:2" s="91" customFormat="1" x14ac:dyDescent="0.15">
      <c r="B7621" s="92"/>
    </row>
    <row r="7622" spans="2:2" s="91" customFormat="1" x14ac:dyDescent="0.15">
      <c r="B7622" s="92"/>
    </row>
    <row r="7623" spans="2:2" s="91" customFormat="1" x14ac:dyDescent="0.15">
      <c r="B7623" s="92"/>
    </row>
    <row r="7624" spans="2:2" s="91" customFormat="1" x14ac:dyDescent="0.15">
      <c r="B7624" s="92"/>
    </row>
    <row r="7625" spans="2:2" s="91" customFormat="1" x14ac:dyDescent="0.15">
      <c r="B7625" s="92"/>
    </row>
    <row r="7626" spans="2:2" s="91" customFormat="1" x14ac:dyDescent="0.15">
      <c r="B7626" s="92"/>
    </row>
    <row r="7627" spans="2:2" s="91" customFormat="1" x14ac:dyDescent="0.15">
      <c r="B7627" s="92"/>
    </row>
    <row r="7628" spans="2:2" s="91" customFormat="1" x14ac:dyDescent="0.15">
      <c r="B7628" s="92"/>
    </row>
    <row r="7629" spans="2:2" s="91" customFormat="1" x14ac:dyDescent="0.15">
      <c r="B7629" s="92"/>
    </row>
    <row r="7630" spans="2:2" s="91" customFormat="1" x14ac:dyDescent="0.15">
      <c r="B7630" s="92"/>
    </row>
    <row r="7631" spans="2:2" s="91" customFormat="1" x14ac:dyDescent="0.15">
      <c r="B7631" s="92"/>
    </row>
    <row r="7632" spans="2:2" s="91" customFormat="1" x14ac:dyDescent="0.15">
      <c r="B7632" s="92"/>
    </row>
    <row r="7633" spans="2:2" s="91" customFormat="1" x14ac:dyDescent="0.15">
      <c r="B7633" s="92"/>
    </row>
    <row r="7634" spans="2:2" s="91" customFormat="1" x14ac:dyDescent="0.15">
      <c r="B7634" s="92"/>
    </row>
    <row r="7635" spans="2:2" s="91" customFormat="1" x14ac:dyDescent="0.15">
      <c r="B7635" s="92"/>
    </row>
    <row r="7636" spans="2:2" s="91" customFormat="1" x14ac:dyDescent="0.15">
      <c r="B7636" s="92"/>
    </row>
    <row r="7637" spans="2:2" s="91" customFormat="1" x14ac:dyDescent="0.15">
      <c r="B7637" s="92"/>
    </row>
    <row r="7638" spans="2:2" s="91" customFormat="1" x14ac:dyDescent="0.15">
      <c r="B7638" s="92"/>
    </row>
    <row r="7639" spans="2:2" s="91" customFormat="1" x14ac:dyDescent="0.15">
      <c r="B7639" s="92"/>
    </row>
    <row r="7640" spans="2:2" s="91" customFormat="1" x14ac:dyDescent="0.15">
      <c r="B7640" s="92"/>
    </row>
    <row r="7641" spans="2:2" s="91" customFormat="1" x14ac:dyDescent="0.15">
      <c r="B7641" s="92"/>
    </row>
    <row r="7642" spans="2:2" s="91" customFormat="1" x14ac:dyDescent="0.15">
      <c r="B7642" s="92"/>
    </row>
    <row r="7643" spans="2:2" s="91" customFormat="1" x14ac:dyDescent="0.15">
      <c r="B7643" s="92"/>
    </row>
    <row r="7644" spans="2:2" s="91" customFormat="1" x14ac:dyDescent="0.15">
      <c r="B7644" s="92"/>
    </row>
    <row r="7645" spans="2:2" s="91" customFormat="1" x14ac:dyDescent="0.15">
      <c r="B7645" s="92"/>
    </row>
    <row r="7646" spans="2:2" s="91" customFormat="1" x14ac:dyDescent="0.15">
      <c r="B7646" s="92"/>
    </row>
    <row r="7647" spans="2:2" s="91" customFormat="1" x14ac:dyDescent="0.15">
      <c r="B7647" s="92"/>
    </row>
    <row r="7648" spans="2:2" s="91" customFormat="1" x14ac:dyDescent="0.15">
      <c r="B7648" s="92"/>
    </row>
    <row r="7649" spans="2:2" s="91" customFormat="1" x14ac:dyDescent="0.15">
      <c r="B7649" s="92"/>
    </row>
    <row r="7650" spans="2:2" s="91" customFormat="1" x14ac:dyDescent="0.15">
      <c r="B7650" s="92"/>
    </row>
    <row r="7651" spans="2:2" s="91" customFormat="1" x14ac:dyDescent="0.15">
      <c r="B7651" s="92"/>
    </row>
    <row r="7652" spans="2:2" s="91" customFormat="1" x14ac:dyDescent="0.15">
      <c r="B7652" s="92"/>
    </row>
    <row r="7653" spans="2:2" s="91" customFormat="1" x14ac:dyDescent="0.15">
      <c r="B7653" s="92"/>
    </row>
    <row r="7654" spans="2:2" s="91" customFormat="1" x14ac:dyDescent="0.15">
      <c r="B7654" s="92"/>
    </row>
    <row r="7655" spans="2:2" s="91" customFormat="1" x14ac:dyDescent="0.15">
      <c r="B7655" s="92"/>
    </row>
    <row r="7656" spans="2:2" s="91" customFormat="1" x14ac:dyDescent="0.15">
      <c r="B7656" s="92"/>
    </row>
    <row r="7657" spans="2:2" s="91" customFormat="1" x14ac:dyDescent="0.15">
      <c r="B7657" s="92"/>
    </row>
    <row r="7658" spans="2:2" s="91" customFormat="1" x14ac:dyDescent="0.15">
      <c r="B7658" s="92"/>
    </row>
    <row r="7659" spans="2:2" s="91" customFormat="1" x14ac:dyDescent="0.15">
      <c r="B7659" s="92"/>
    </row>
    <row r="7660" spans="2:2" s="91" customFormat="1" x14ac:dyDescent="0.15">
      <c r="B7660" s="92"/>
    </row>
    <row r="7661" spans="2:2" s="91" customFormat="1" x14ac:dyDescent="0.15">
      <c r="B7661" s="92"/>
    </row>
    <row r="7662" spans="2:2" s="91" customFormat="1" x14ac:dyDescent="0.15">
      <c r="B7662" s="92"/>
    </row>
    <row r="7663" spans="2:2" s="91" customFormat="1" x14ac:dyDescent="0.15">
      <c r="B7663" s="92"/>
    </row>
    <row r="7664" spans="2:2" s="91" customFormat="1" x14ac:dyDescent="0.15">
      <c r="B7664" s="92"/>
    </row>
    <row r="7665" spans="2:2" s="91" customFormat="1" x14ac:dyDescent="0.15">
      <c r="B7665" s="92"/>
    </row>
    <row r="7666" spans="2:2" s="91" customFormat="1" x14ac:dyDescent="0.15">
      <c r="B7666" s="92"/>
    </row>
    <row r="7667" spans="2:2" s="91" customFormat="1" x14ac:dyDescent="0.15">
      <c r="B7667" s="92"/>
    </row>
    <row r="7668" spans="2:2" s="91" customFormat="1" x14ac:dyDescent="0.15">
      <c r="B7668" s="92"/>
    </row>
    <row r="7669" spans="2:2" s="91" customFormat="1" x14ac:dyDescent="0.15">
      <c r="B7669" s="92"/>
    </row>
    <row r="7670" spans="2:2" s="91" customFormat="1" x14ac:dyDescent="0.15">
      <c r="B7670" s="92"/>
    </row>
    <row r="7671" spans="2:2" s="91" customFormat="1" x14ac:dyDescent="0.15">
      <c r="B7671" s="92"/>
    </row>
    <row r="7672" spans="2:2" s="91" customFormat="1" x14ac:dyDescent="0.15">
      <c r="B7672" s="92"/>
    </row>
    <row r="7673" spans="2:2" s="91" customFormat="1" x14ac:dyDescent="0.15">
      <c r="B7673" s="92"/>
    </row>
    <row r="7674" spans="2:2" s="91" customFormat="1" x14ac:dyDescent="0.15">
      <c r="B7674" s="92"/>
    </row>
    <row r="7675" spans="2:2" s="91" customFormat="1" x14ac:dyDescent="0.15">
      <c r="B7675" s="92"/>
    </row>
    <row r="7676" spans="2:2" s="91" customFormat="1" x14ac:dyDescent="0.15">
      <c r="B7676" s="92"/>
    </row>
    <row r="7677" spans="2:2" s="91" customFormat="1" x14ac:dyDescent="0.15">
      <c r="B7677" s="92"/>
    </row>
    <row r="7678" spans="2:2" s="91" customFormat="1" x14ac:dyDescent="0.15">
      <c r="B7678" s="92"/>
    </row>
    <row r="7679" spans="2:2" s="91" customFormat="1" x14ac:dyDescent="0.15">
      <c r="B7679" s="92"/>
    </row>
    <row r="7680" spans="2:2" s="91" customFormat="1" x14ac:dyDescent="0.15">
      <c r="B7680" s="92"/>
    </row>
    <row r="7681" spans="2:2" s="91" customFormat="1" x14ac:dyDescent="0.15">
      <c r="B7681" s="92"/>
    </row>
    <row r="7682" spans="2:2" s="91" customFormat="1" x14ac:dyDescent="0.15">
      <c r="B7682" s="92"/>
    </row>
    <row r="7683" spans="2:2" s="91" customFormat="1" x14ac:dyDescent="0.15">
      <c r="B7683" s="92"/>
    </row>
    <row r="7684" spans="2:2" s="91" customFormat="1" x14ac:dyDescent="0.15">
      <c r="B7684" s="92"/>
    </row>
    <row r="7685" spans="2:2" s="91" customFormat="1" x14ac:dyDescent="0.15">
      <c r="B7685" s="92"/>
    </row>
    <row r="7686" spans="2:2" s="91" customFormat="1" x14ac:dyDescent="0.15">
      <c r="B7686" s="92"/>
    </row>
    <row r="7687" spans="2:2" s="91" customFormat="1" x14ac:dyDescent="0.15">
      <c r="B7687" s="92"/>
    </row>
    <row r="7688" spans="2:2" s="91" customFormat="1" x14ac:dyDescent="0.15">
      <c r="B7688" s="92"/>
    </row>
    <row r="7689" spans="2:2" s="91" customFormat="1" x14ac:dyDescent="0.15">
      <c r="B7689" s="92"/>
    </row>
    <row r="7690" spans="2:2" s="91" customFormat="1" x14ac:dyDescent="0.15">
      <c r="B7690" s="92"/>
    </row>
    <row r="7691" spans="2:2" s="91" customFormat="1" x14ac:dyDescent="0.15">
      <c r="B7691" s="92"/>
    </row>
    <row r="7692" spans="2:2" s="91" customFormat="1" x14ac:dyDescent="0.15">
      <c r="B7692" s="92"/>
    </row>
    <row r="7693" spans="2:2" s="91" customFormat="1" x14ac:dyDescent="0.15">
      <c r="B7693" s="92"/>
    </row>
    <row r="7694" spans="2:2" s="91" customFormat="1" x14ac:dyDescent="0.15">
      <c r="B7694" s="92"/>
    </row>
    <row r="7695" spans="2:2" s="91" customFormat="1" x14ac:dyDescent="0.15">
      <c r="B7695" s="92"/>
    </row>
    <row r="7696" spans="2:2" s="91" customFormat="1" x14ac:dyDescent="0.15">
      <c r="B7696" s="92"/>
    </row>
    <row r="7697" spans="2:2" s="91" customFormat="1" x14ac:dyDescent="0.15">
      <c r="B7697" s="92"/>
    </row>
    <row r="7698" spans="2:2" s="91" customFormat="1" x14ac:dyDescent="0.15">
      <c r="B7698" s="92"/>
    </row>
    <row r="7699" spans="2:2" s="91" customFormat="1" x14ac:dyDescent="0.15">
      <c r="B7699" s="92"/>
    </row>
    <row r="7700" spans="2:2" s="91" customFormat="1" x14ac:dyDescent="0.15">
      <c r="B7700" s="92"/>
    </row>
    <row r="7701" spans="2:2" s="91" customFormat="1" x14ac:dyDescent="0.15">
      <c r="B7701" s="92"/>
    </row>
    <row r="7702" spans="2:2" s="91" customFormat="1" x14ac:dyDescent="0.15">
      <c r="B7702" s="92"/>
    </row>
    <row r="7703" spans="2:2" s="91" customFormat="1" x14ac:dyDescent="0.15">
      <c r="B7703" s="92"/>
    </row>
    <row r="7704" spans="2:2" s="91" customFormat="1" x14ac:dyDescent="0.15">
      <c r="B7704" s="92"/>
    </row>
    <row r="7705" spans="2:2" s="91" customFormat="1" x14ac:dyDescent="0.15">
      <c r="B7705" s="92"/>
    </row>
    <row r="7706" spans="2:2" s="91" customFormat="1" x14ac:dyDescent="0.15">
      <c r="B7706" s="92"/>
    </row>
    <row r="7707" spans="2:2" s="91" customFormat="1" x14ac:dyDescent="0.15">
      <c r="B7707" s="92"/>
    </row>
    <row r="7708" spans="2:2" s="91" customFormat="1" x14ac:dyDescent="0.15">
      <c r="B7708" s="92"/>
    </row>
    <row r="7709" spans="2:2" s="91" customFormat="1" x14ac:dyDescent="0.15">
      <c r="B7709" s="92"/>
    </row>
    <row r="7710" spans="2:2" s="91" customFormat="1" x14ac:dyDescent="0.15">
      <c r="B7710" s="92"/>
    </row>
    <row r="7711" spans="2:2" s="91" customFormat="1" x14ac:dyDescent="0.15">
      <c r="B7711" s="92"/>
    </row>
    <row r="7712" spans="2:2" s="91" customFormat="1" x14ac:dyDescent="0.15">
      <c r="B7712" s="92"/>
    </row>
    <row r="7713" spans="2:2" s="91" customFormat="1" x14ac:dyDescent="0.15">
      <c r="B7713" s="92"/>
    </row>
    <row r="7714" spans="2:2" s="91" customFormat="1" x14ac:dyDescent="0.15">
      <c r="B7714" s="92"/>
    </row>
    <row r="7715" spans="2:2" s="91" customFormat="1" x14ac:dyDescent="0.15">
      <c r="B7715" s="92"/>
    </row>
    <row r="7716" spans="2:2" s="91" customFormat="1" x14ac:dyDescent="0.15">
      <c r="B7716" s="92"/>
    </row>
    <row r="7717" spans="2:2" s="91" customFormat="1" x14ac:dyDescent="0.15">
      <c r="B7717" s="92"/>
    </row>
    <row r="7718" spans="2:2" s="91" customFormat="1" x14ac:dyDescent="0.15">
      <c r="B7718" s="92"/>
    </row>
    <row r="7719" spans="2:2" s="91" customFormat="1" x14ac:dyDescent="0.15">
      <c r="B7719" s="92"/>
    </row>
    <row r="7720" spans="2:2" s="91" customFormat="1" x14ac:dyDescent="0.15">
      <c r="B7720" s="92"/>
    </row>
    <row r="7721" spans="2:2" s="91" customFormat="1" x14ac:dyDescent="0.15">
      <c r="B7721" s="92"/>
    </row>
    <row r="7722" spans="2:2" s="91" customFormat="1" x14ac:dyDescent="0.15">
      <c r="B7722" s="92"/>
    </row>
    <row r="7723" spans="2:2" s="91" customFormat="1" x14ac:dyDescent="0.15">
      <c r="B7723" s="92"/>
    </row>
    <row r="7724" spans="2:2" s="91" customFormat="1" x14ac:dyDescent="0.15">
      <c r="B7724" s="92"/>
    </row>
    <row r="7725" spans="2:2" s="91" customFormat="1" x14ac:dyDescent="0.15">
      <c r="B7725" s="92"/>
    </row>
    <row r="7726" spans="2:2" s="91" customFormat="1" x14ac:dyDescent="0.15">
      <c r="B7726" s="92"/>
    </row>
    <row r="7727" spans="2:2" s="91" customFormat="1" x14ac:dyDescent="0.15">
      <c r="B7727" s="92"/>
    </row>
    <row r="7728" spans="2:2" s="91" customFormat="1" x14ac:dyDescent="0.15">
      <c r="B7728" s="92"/>
    </row>
    <row r="7729" spans="2:2" s="91" customFormat="1" x14ac:dyDescent="0.15">
      <c r="B7729" s="92"/>
    </row>
    <row r="7730" spans="2:2" s="91" customFormat="1" x14ac:dyDescent="0.15">
      <c r="B7730" s="92"/>
    </row>
    <row r="7731" spans="2:2" s="91" customFormat="1" x14ac:dyDescent="0.15">
      <c r="B7731" s="92"/>
    </row>
    <row r="7732" spans="2:2" s="91" customFormat="1" x14ac:dyDescent="0.15">
      <c r="B7732" s="92"/>
    </row>
    <row r="7733" spans="2:2" s="91" customFormat="1" x14ac:dyDescent="0.15">
      <c r="B7733" s="92"/>
    </row>
    <row r="7734" spans="2:2" s="91" customFormat="1" x14ac:dyDescent="0.15">
      <c r="B7734" s="92"/>
    </row>
    <row r="7735" spans="2:2" s="91" customFormat="1" x14ac:dyDescent="0.15">
      <c r="B7735" s="92"/>
    </row>
    <row r="7736" spans="2:2" s="91" customFormat="1" x14ac:dyDescent="0.15">
      <c r="B7736" s="92"/>
    </row>
    <row r="7737" spans="2:2" s="91" customFormat="1" x14ac:dyDescent="0.15">
      <c r="B7737" s="92"/>
    </row>
    <row r="7738" spans="2:2" s="91" customFormat="1" x14ac:dyDescent="0.15">
      <c r="B7738" s="92"/>
    </row>
    <row r="7739" spans="2:2" s="91" customFormat="1" x14ac:dyDescent="0.15">
      <c r="B7739" s="92"/>
    </row>
    <row r="7740" spans="2:2" s="91" customFormat="1" x14ac:dyDescent="0.15">
      <c r="B7740" s="92"/>
    </row>
    <row r="7741" spans="2:2" s="91" customFormat="1" x14ac:dyDescent="0.15">
      <c r="B7741" s="92"/>
    </row>
    <row r="7742" spans="2:2" s="91" customFormat="1" x14ac:dyDescent="0.15">
      <c r="B7742" s="92"/>
    </row>
    <row r="7743" spans="2:2" s="91" customFormat="1" x14ac:dyDescent="0.15">
      <c r="B7743" s="92"/>
    </row>
    <row r="7744" spans="2:2" s="91" customFormat="1" x14ac:dyDescent="0.15">
      <c r="B7744" s="92"/>
    </row>
    <row r="7745" spans="2:2" s="91" customFormat="1" x14ac:dyDescent="0.15">
      <c r="B7745" s="92"/>
    </row>
    <row r="7746" spans="2:2" s="91" customFormat="1" x14ac:dyDescent="0.15">
      <c r="B7746" s="92"/>
    </row>
    <row r="7747" spans="2:2" s="91" customFormat="1" x14ac:dyDescent="0.15">
      <c r="B7747" s="92"/>
    </row>
    <row r="7748" spans="2:2" s="91" customFormat="1" x14ac:dyDescent="0.15">
      <c r="B7748" s="92"/>
    </row>
    <row r="7749" spans="2:2" s="91" customFormat="1" x14ac:dyDescent="0.15">
      <c r="B7749" s="92"/>
    </row>
    <row r="7750" spans="2:2" s="91" customFormat="1" x14ac:dyDescent="0.15">
      <c r="B7750" s="92"/>
    </row>
    <row r="7751" spans="2:2" s="91" customFormat="1" x14ac:dyDescent="0.15">
      <c r="B7751" s="92"/>
    </row>
    <row r="7752" spans="2:2" s="91" customFormat="1" x14ac:dyDescent="0.15">
      <c r="B7752" s="92"/>
    </row>
    <row r="7753" spans="2:2" s="91" customFormat="1" x14ac:dyDescent="0.15">
      <c r="B7753" s="92"/>
    </row>
    <row r="7754" spans="2:2" s="91" customFormat="1" x14ac:dyDescent="0.15">
      <c r="B7754" s="92"/>
    </row>
    <row r="7755" spans="2:2" s="91" customFormat="1" x14ac:dyDescent="0.15">
      <c r="B7755" s="92"/>
    </row>
    <row r="7756" spans="2:2" s="91" customFormat="1" x14ac:dyDescent="0.15">
      <c r="B7756" s="92"/>
    </row>
    <row r="7757" spans="2:2" s="91" customFormat="1" x14ac:dyDescent="0.15">
      <c r="B7757" s="92"/>
    </row>
    <row r="7758" spans="2:2" s="91" customFormat="1" x14ac:dyDescent="0.15">
      <c r="B7758" s="92"/>
    </row>
    <row r="7759" spans="2:2" s="91" customFormat="1" x14ac:dyDescent="0.15">
      <c r="B7759" s="92"/>
    </row>
    <row r="7760" spans="2:2" s="91" customFormat="1" x14ac:dyDescent="0.15">
      <c r="B7760" s="92"/>
    </row>
    <row r="7761" spans="2:2" s="91" customFormat="1" x14ac:dyDescent="0.15">
      <c r="B7761" s="92"/>
    </row>
    <row r="7762" spans="2:2" s="91" customFormat="1" x14ac:dyDescent="0.15">
      <c r="B7762" s="92"/>
    </row>
    <row r="7763" spans="2:2" s="91" customFormat="1" x14ac:dyDescent="0.15">
      <c r="B7763" s="92"/>
    </row>
    <row r="7764" spans="2:2" s="91" customFormat="1" x14ac:dyDescent="0.15">
      <c r="B7764" s="92"/>
    </row>
    <row r="7765" spans="2:2" s="91" customFormat="1" x14ac:dyDescent="0.15">
      <c r="B7765" s="92"/>
    </row>
    <row r="7766" spans="2:2" s="91" customFormat="1" x14ac:dyDescent="0.15">
      <c r="B7766" s="92"/>
    </row>
    <row r="7767" spans="2:2" s="91" customFormat="1" x14ac:dyDescent="0.15">
      <c r="B7767" s="92"/>
    </row>
    <row r="7768" spans="2:2" s="91" customFormat="1" x14ac:dyDescent="0.15">
      <c r="B7768" s="92"/>
    </row>
    <row r="7769" spans="2:2" s="91" customFormat="1" x14ac:dyDescent="0.15">
      <c r="B7769" s="92"/>
    </row>
    <row r="7770" spans="2:2" s="91" customFormat="1" x14ac:dyDescent="0.15">
      <c r="B7770" s="92"/>
    </row>
    <row r="7771" spans="2:2" s="91" customFormat="1" x14ac:dyDescent="0.15">
      <c r="B7771" s="92"/>
    </row>
    <row r="7772" spans="2:2" s="91" customFormat="1" x14ac:dyDescent="0.15">
      <c r="B7772" s="92"/>
    </row>
    <row r="7773" spans="2:2" s="91" customFormat="1" x14ac:dyDescent="0.15">
      <c r="B7773" s="92"/>
    </row>
    <row r="7774" spans="2:2" s="91" customFormat="1" x14ac:dyDescent="0.15">
      <c r="B7774" s="92"/>
    </row>
    <row r="7775" spans="2:2" s="91" customFormat="1" x14ac:dyDescent="0.15">
      <c r="B7775" s="92"/>
    </row>
    <row r="7776" spans="2:2" s="91" customFormat="1" x14ac:dyDescent="0.15">
      <c r="B7776" s="92"/>
    </row>
    <row r="7777" spans="2:2" s="91" customFormat="1" x14ac:dyDescent="0.15">
      <c r="B7777" s="92"/>
    </row>
    <row r="7778" spans="2:2" s="91" customFormat="1" x14ac:dyDescent="0.15">
      <c r="B7778" s="92"/>
    </row>
    <row r="7779" spans="2:2" s="91" customFormat="1" x14ac:dyDescent="0.15">
      <c r="B7779" s="92"/>
    </row>
    <row r="7780" spans="2:2" s="91" customFormat="1" x14ac:dyDescent="0.15">
      <c r="B7780" s="92"/>
    </row>
    <row r="7781" spans="2:2" s="91" customFormat="1" x14ac:dyDescent="0.15">
      <c r="B7781" s="92"/>
    </row>
    <row r="7782" spans="2:2" s="91" customFormat="1" x14ac:dyDescent="0.15">
      <c r="B7782" s="92"/>
    </row>
    <row r="7783" spans="2:2" s="91" customFormat="1" x14ac:dyDescent="0.15">
      <c r="B7783" s="92"/>
    </row>
    <row r="7784" spans="2:2" s="91" customFormat="1" x14ac:dyDescent="0.15">
      <c r="B7784" s="92"/>
    </row>
    <row r="7785" spans="2:2" s="91" customFormat="1" x14ac:dyDescent="0.15">
      <c r="B7785" s="92"/>
    </row>
    <row r="7786" spans="2:2" s="91" customFormat="1" x14ac:dyDescent="0.15">
      <c r="B7786" s="92"/>
    </row>
    <row r="7787" spans="2:2" s="91" customFormat="1" x14ac:dyDescent="0.15">
      <c r="B7787" s="92"/>
    </row>
    <row r="7788" spans="2:2" s="91" customFormat="1" x14ac:dyDescent="0.15">
      <c r="B7788" s="92"/>
    </row>
    <row r="7789" spans="2:2" s="91" customFormat="1" x14ac:dyDescent="0.15">
      <c r="B7789" s="92"/>
    </row>
    <row r="7790" spans="2:2" s="91" customFormat="1" x14ac:dyDescent="0.15">
      <c r="B7790" s="92"/>
    </row>
    <row r="7791" spans="2:2" s="91" customFormat="1" x14ac:dyDescent="0.15">
      <c r="B7791" s="92"/>
    </row>
    <row r="7792" spans="2:2" s="91" customFormat="1" x14ac:dyDescent="0.15">
      <c r="B7792" s="92"/>
    </row>
    <row r="7793" spans="2:2" s="91" customFormat="1" x14ac:dyDescent="0.15">
      <c r="B7793" s="92"/>
    </row>
    <row r="7794" spans="2:2" s="91" customFormat="1" x14ac:dyDescent="0.15">
      <c r="B7794" s="92"/>
    </row>
    <row r="7795" spans="2:2" s="91" customFormat="1" x14ac:dyDescent="0.15">
      <c r="B7795" s="92"/>
    </row>
    <row r="7796" spans="2:2" s="91" customFormat="1" x14ac:dyDescent="0.15">
      <c r="B7796" s="92"/>
    </row>
    <row r="7797" spans="2:2" s="91" customFormat="1" x14ac:dyDescent="0.15">
      <c r="B7797" s="92"/>
    </row>
    <row r="7798" spans="2:2" s="91" customFormat="1" x14ac:dyDescent="0.15">
      <c r="B7798" s="92"/>
    </row>
    <row r="7799" spans="2:2" s="91" customFormat="1" x14ac:dyDescent="0.15">
      <c r="B7799" s="92"/>
    </row>
    <row r="7800" spans="2:2" s="91" customFormat="1" x14ac:dyDescent="0.15">
      <c r="B7800" s="92"/>
    </row>
    <row r="7801" spans="2:2" s="91" customFormat="1" x14ac:dyDescent="0.15">
      <c r="B7801" s="92"/>
    </row>
    <row r="7802" spans="2:2" s="91" customFormat="1" x14ac:dyDescent="0.15">
      <c r="B7802" s="92"/>
    </row>
    <row r="7803" spans="2:2" s="91" customFormat="1" x14ac:dyDescent="0.15">
      <c r="B7803" s="92"/>
    </row>
    <row r="7804" spans="2:2" s="91" customFormat="1" x14ac:dyDescent="0.15">
      <c r="B7804" s="92"/>
    </row>
    <row r="7805" spans="2:2" s="91" customFormat="1" x14ac:dyDescent="0.15">
      <c r="B7805" s="92"/>
    </row>
    <row r="7806" spans="2:2" s="91" customFormat="1" x14ac:dyDescent="0.15">
      <c r="B7806" s="92"/>
    </row>
    <row r="7807" spans="2:2" s="91" customFormat="1" x14ac:dyDescent="0.15">
      <c r="B7807" s="92"/>
    </row>
    <row r="7808" spans="2:2" s="91" customFormat="1" x14ac:dyDescent="0.15">
      <c r="B7808" s="92"/>
    </row>
    <row r="7809" spans="2:2" s="91" customFormat="1" x14ac:dyDescent="0.15">
      <c r="B7809" s="92"/>
    </row>
    <row r="7810" spans="2:2" s="91" customFormat="1" x14ac:dyDescent="0.15">
      <c r="B7810" s="92"/>
    </row>
    <row r="7811" spans="2:2" s="91" customFormat="1" x14ac:dyDescent="0.15">
      <c r="B7811" s="92"/>
    </row>
    <row r="7812" spans="2:2" s="91" customFormat="1" x14ac:dyDescent="0.15">
      <c r="B7812" s="92"/>
    </row>
    <row r="7813" spans="2:2" s="91" customFormat="1" x14ac:dyDescent="0.15">
      <c r="B7813" s="92"/>
    </row>
    <row r="7814" spans="2:2" s="91" customFormat="1" x14ac:dyDescent="0.15">
      <c r="B7814" s="92"/>
    </row>
    <row r="7815" spans="2:2" s="91" customFormat="1" x14ac:dyDescent="0.15">
      <c r="B7815" s="92"/>
    </row>
    <row r="7816" spans="2:2" s="91" customFormat="1" x14ac:dyDescent="0.15">
      <c r="B7816" s="92"/>
    </row>
    <row r="7817" spans="2:2" s="91" customFormat="1" x14ac:dyDescent="0.15">
      <c r="B7817" s="92"/>
    </row>
    <row r="7818" spans="2:2" s="91" customFormat="1" x14ac:dyDescent="0.15">
      <c r="B7818" s="92"/>
    </row>
    <row r="7819" spans="2:2" s="91" customFormat="1" x14ac:dyDescent="0.15">
      <c r="B7819" s="92"/>
    </row>
    <row r="7820" spans="2:2" s="91" customFormat="1" x14ac:dyDescent="0.15">
      <c r="B7820" s="92"/>
    </row>
    <row r="7821" spans="2:2" s="91" customFormat="1" x14ac:dyDescent="0.15">
      <c r="B7821" s="92"/>
    </row>
    <row r="7822" spans="2:2" s="91" customFormat="1" x14ac:dyDescent="0.15">
      <c r="B7822" s="92"/>
    </row>
    <row r="7823" spans="2:2" s="91" customFormat="1" x14ac:dyDescent="0.15">
      <c r="B7823" s="92"/>
    </row>
    <row r="7824" spans="2:2" s="91" customFormat="1" x14ac:dyDescent="0.15">
      <c r="B7824" s="92"/>
    </row>
    <row r="7825" spans="2:2" s="91" customFormat="1" x14ac:dyDescent="0.15">
      <c r="B7825" s="92"/>
    </row>
    <row r="7826" spans="2:2" s="91" customFormat="1" x14ac:dyDescent="0.15">
      <c r="B7826" s="92"/>
    </row>
    <row r="7827" spans="2:2" s="91" customFormat="1" x14ac:dyDescent="0.15">
      <c r="B7827" s="92"/>
    </row>
    <row r="7828" spans="2:2" s="91" customFormat="1" x14ac:dyDescent="0.15">
      <c r="B7828" s="92"/>
    </row>
    <row r="7829" spans="2:2" s="91" customFormat="1" x14ac:dyDescent="0.15">
      <c r="B7829" s="92"/>
    </row>
    <row r="7830" spans="2:2" s="91" customFormat="1" x14ac:dyDescent="0.15">
      <c r="B7830" s="92"/>
    </row>
    <row r="7831" spans="2:2" s="91" customFormat="1" x14ac:dyDescent="0.15">
      <c r="B7831" s="92"/>
    </row>
    <row r="7832" spans="2:2" s="91" customFormat="1" x14ac:dyDescent="0.15">
      <c r="B7832" s="92"/>
    </row>
    <row r="7833" spans="2:2" s="91" customFormat="1" x14ac:dyDescent="0.15">
      <c r="B7833" s="92"/>
    </row>
    <row r="7834" spans="2:2" s="91" customFormat="1" x14ac:dyDescent="0.15">
      <c r="B7834" s="92"/>
    </row>
    <row r="7835" spans="2:2" s="91" customFormat="1" x14ac:dyDescent="0.15">
      <c r="B7835" s="92"/>
    </row>
    <row r="7836" spans="2:2" s="91" customFormat="1" x14ac:dyDescent="0.15">
      <c r="B7836" s="92"/>
    </row>
    <row r="7837" spans="2:2" s="91" customFormat="1" x14ac:dyDescent="0.15">
      <c r="B7837" s="92"/>
    </row>
    <row r="7838" spans="2:2" s="91" customFormat="1" x14ac:dyDescent="0.15">
      <c r="B7838" s="92"/>
    </row>
    <row r="7839" spans="2:2" s="91" customFormat="1" x14ac:dyDescent="0.15">
      <c r="B7839" s="92"/>
    </row>
    <row r="7840" spans="2:2" s="91" customFormat="1" x14ac:dyDescent="0.15">
      <c r="B7840" s="92"/>
    </row>
    <row r="7841" spans="2:2" s="91" customFormat="1" x14ac:dyDescent="0.15">
      <c r="B7841" s="92"/>
    </row>
    <row r="7842" spans="2:2" s="91" customFormat="1" x14ac:dyDescent="0.15">
      <c r="B7842" s="92"/>
    </row>
    <row r="7843" spans="2:2" s="91" customFormat="1" x14ac:dyDescent="0.15">
      <c r="B7843" s="92"/>
    </row>
    <row r="7844" spans="2:2" s="91" customFormat="1" x14ac:dyDescent="0.15">
      <c r="B7844" s="92"/>
    </row>
    <row r="7845" spans="2:2" s="91" customFormat="1" x14ac:dyDescent="0.15">
      <c r="B7845" s="92"/>
    </row>
    <row r="7846" spans="2:2" s="91" customFormat="1" x14ac:dyDescent="0.15">
      <c r="B7846" s="92"/>
    </row>
    <row r="7847" spans="2:2" s="91" customFormat="1" x14ac:dyDescent="0.15">
      <c r="B7847" s="92"/>
    </row>
    <row r="7848" spans="2:2" s="91" customFormat="1" x14ac:dyDescent="0.15">
      <c r="B7848" s="92"/>
    </row>
    <row r="7849" spans="2:2" s="91" customFormat="1" x14ac:dyDescent="0.15">
      <c r="B7849" s="92"/>
    </row>
    <row r="7850" spans="2:2" s="91" customFormat="1" x14ac:dyDescent="0.15">
      <c r="B7850" s="92"/>
    </row>
    <row r="7851" spans="2:2" s="91" customFormat="1" x14ac:dyDescent="0.15">
      <c r="B7851" s="92"/>
    </row>
    <row r="7852" spans="2:2" s="91" customFormat="1" x14ac:dyDescent="0.15">
      <c r="B7852" s="92"/>
    </row>
    <row r="7853" spans="2:2" s="91" customFormat="1" x14ac:dyDescent="0.15">
      <c r="B7853" s="92"/>
    </row>
    <row r="7854" spans="2:2" s="91" customFormat="1" x14ac:dyDescent="0.15">
      <c r="B7854" s="92"/>
    </row>
    <row r="7855" spans="2:2" s="91" customFormat="1" x14ac:dyDescent="0.15">
      <c r="B7855" s="92"/>
    </row>
    <row r="7856" spans="2:2" s="91" customFormat="1" x14ac:dyDescent="0.15">
      <c r="B7856" s="92"/>
    </row>
    <row r="7857" spans="2:2" s="91" customFormat="1" x14ac:dyDescent="0.15">
      <c r="B7857" s="92"/>
    </row>
    <row r="7858" spans="2:2" s="91" customFormat="1" x14ac:dyDescent="0.15">
      <c r="B7858" s="92"/>
    </row>
    <row r="7859" spans="2:2" s="91" customFormat="1" x14ac:dyDescent="0.15">
      <c r="B7859" s="92"/>
    </row>
    <row r="7860" spans="2:2" s="91" customFormat="1" x14ac:dyDescent="0.15">
      <c r="B7860" s="92"/>
    </row>
    <row r="7861" spans="2:2" s="91" customFormat="1" x14ac:dyDescent="0.15">
      <c r="B7861" s="92"/>
    </row>
    <row r="7862" spans="2:2" s="91" customFormat="1" x14ac:dyDescent="0.15">
      <c r="B7862" s="92"/>
    </row>
    <row r="7863" spans="2:2" s="91" customFormat="1" x14ac:dyDescent="0.15">
      <c r="B7863" s="92"/>
    </row>
    <row r="7864" spans="2:2" s="91" customFormat="1" x14ac:dyDescent="0.15">
      <c r="B7864" s="92"/>
    </row>
    <row r="7865" spans="2:2" s="91" customFormat="1" x14ac:dyDescent="0.15">
      <c r="B7865" s="92"/>
    </row>
    <row r="7866" spans="2:2" s="91" customFormat="1" x14ac:dyDescent="0.15">
      <c r="B7866" s="92"/>
    </row>
    <row r="7867" spans="2:2" s="91" customFormat="1" x14ac:dyDescent="0.15">
      <c r="B7867" s="92"/>
    </row>
    <row r="7868" spans="2:2" s="91" customFormat="1" x14ac:dyDescent="0.15">
      <c r="B7868" s="92"/>
    </row>
    <row r="7869" spans="2:2" s="91" customFormat="1" x14ac:dyDescent="0.15">
      <c r="B7869" s="92"/>
    </row>
    <row r="7870" spans="2:2" s="91" customFormat="1" x14ac:dyDescent="0.15">
      <c r="B7870" s="92"/>
    </row>
    <row r="7871" spans="2:2" s="91" customFormat="1" x14ac:dyDescent="0.15">
      <c r="B7871" s="92"/>
    </row>
    <row r="7872" spans="2:2" s="91" customFormat="1" x14ac:dyDescent="0.15">
      <c r="B7872" s="92"/>
    </row>
    <row r="7873" spans="2:2" s="91" customFormat="1" x14ac:dyDescent="0.15">
      <c r="B7873" s="92"/>
    </row>
    <row r="7874" spans="2:2" s="91" customFormat="1" x14ac:dyDescent="0.15">
      <c r="B7874" s="92"/>
    </row>
    <row r="7875" spans="2:2" s="91" customFormat="1" x14ac:dyDescent="0.15">
      <c r="B7875" s="92"/>
    </row>
    <row r="7876" spans="2:2" s="91" customFormat="1" x14ac:dyDescent="0.15">
      <c r="B7876" s="92"/>
    </row>
    <row r="7877" spans="2:2" s="91" customFormat="1" x14ac:dyDescent="0.15">
      <c r="B7877" s="92"/>
    </row>
    <row r="7878" spans="2:2" s="91" customFormat="1" x14ac:dyDescent="0.15">
      <c r="B7878" s="92"/>
    </row>
    <row r="7879" spans="2:2" s="91" customFormat="1" x14ac:dyDescent="0.15">
      <c r="B7879" s="92"/>
    </row>
    <row r="7880" spans="2:2" s="91" customFormat="1" x14ac:dyDescent="0.15">
      <c r="B7880" s="92"/>
    </row>
    <row r="7881" spans="2:2" s="91" customFormat="1" x14ac:dyDescent="0.15">
      <c r="B7881" s="92"/>
    </row>
    <row r="7882" spans="2:2" s="91" customFormat="1" x14ac:dyDescent="0.15">
      <c r="B7882" s="92"/>
    </row>
    <row r="7883" spans="2:2" s="91" customFormat="1" x14ac:dyDescent="0.15">
      <c r="B7883" s="92"/>
    </row>
    <row r="7884" spans="2:2" s="91" customFormat="1" x14ac:dyDescent="0.15">
      <c r="B7884" s="92"/>
    </row>
    <row r="7885" spans="2:2" s="91" customFormat="1" x14ac:dyDescent="0.15">
      <c r="B7885" s="92"/>
    </row>
    <row r="7886" spans="2:2" s="91" customFormat="1" x14ac:dyDescent="0.15">
      <c r="B7886" s="92"/>
    </row>
    <row r="7887" spans="2:2" s="91" customFormat="1" x14ac:dyDescent="0.15">
      <c r="B7887" s="92"/>
    </row>
    <row r="7888" spans="2:2" s="91" customFormat="1" x14ac:dyDescent="0.15">
      <c r="B7888" s="92"/>
    </row>
    <row r="7889" spans="2:2" s="91" customFormat="1" x14ac:dyDescent="0.15">
      <c r="B7889" s="92"/>
    </row>
    <row r="7890" spans="2:2" s="91" customFormat="1" x14ac:dyDescent="0.15">
      <c r="B7890" s="92"/>
    </row>
    <row r="7891" spans="2:2" s="91" customFormat="1" x14ac:dyDescent="0.15">
      <c r="B7891" s="92"/>
    </row>
    <row r="7892" spans="2:2" s="91" customFormat="1" x14ac:dyDescent="0.15">
      <c r="B7892" s="92"/>
    </row>
    <row r="7893" spans="2:2" s="91" customFormat="1" x14ac:dyDescent="0.15">
      <c r="B7893" s="92"/>
    </row>
    <row r="7894" spans="2:2" s="91" customFormat="1" x14ac:dyDescent="0.15">
      <c r="B7894" s="92"/>
    </row>
    <row r="7895" spans="2:2" s="91" customFormat="1" x14ac:dyDescent="0.15">
      <c r="B7895" s="92"/>
    </row>
    <row r="7896" spans="2:2" s="91" customFormat="1" x14ac:dyDescent="0.15">
      <c r="B7896" s="92"/>
    </row>
    <row r="7897" spans="2:2" s="91" customFormat="1" x14ac:dyDescent="0.15">
      <c r="B7897" s="92"/>
    </row>
    <row r="7898" spans="2:2" s="91" customFormat="1" x14ac:dyDescent="0.15">
      <c r="B7898" s="92"/>
    </row>
    <row r="7899" spans="2:2" s="91" customFormat="1" x14ac:dyDescent="0.15">
      <c r="B7899" s="92"/>
    </row>
    <row r="7900" spans="2:2" s="91" customFormat="1" x14ac:dyDescent="0.15">
      <c r="B7900" s="92"/>
    </row>
    <row r="7901" spans="2:2" s="91" customFormat="1" x14ac:dyDescent="0.15">
      <c r="B7901" s="92"/>
    </row>
    <row r="7902" spans="2:2" s="91" customFormat="1" x14ac:dyDescent="0.15">
      <c r="B7902" s="92"/>
    </row>
    <row r="7903" spans="2:2" s="91" customFormat="1" x14ac:dyDescent="0.15">
      <c r="B7903" s="92"/>
    </row>
    <row r="7904" spans="2:2" s="91" customFormat="1" x14ac:dyDescent="0.15">
      <c r="B7904" s="92"/>
    </row>
    <row r="7905" spans="2:2" s="91" customFormat="1" x14ac:dyDescent="0.15">
      <c r="B7905" s="92"/>
    </row>
    <row r="7906" spans="2:2" s="91" customFormat="1" x14ac:dyDescent="0.15">
      <c r="B7906" s="92"/>
    </row>
    <row r="7907" spans="2:2" s="91" customFormat="1" x14ac:dyDescent="0.15">
      <c r="B7907" s="92"/>
    </row>
    <row r="7908" spans="2:2" s="91" customFormat="1" x14ac:dyDescent="0.15">
      <c r="B7908" s="92"/>
    </row>
    <row r="7909" spans="2:2" s="91" customFormat="1" x14ac:dyDescent="0.15">
      <c r="B7909" s="92"/>
    </row>
    <row r="7910" spans="2:2" s="91" customFormat="1" x14ac:dyDescent="0.15">
      <c r="B7910" s="92"/>
    </row>
    <row r="7911" spans="2:2" s="91" customFormat="1" x14ac:dyDescent="0.15">
      <c r="B7911" s="92"/>
    </row>
    <row r="7912" spans="2:2" s="91" customFormat="1" x14ac:dyDescent="0.15">
      <c r="B7912" s="92"/>
    </row>
    <row r="7913" spans="2:2" s="91" customFormat="1" x14ac:dyDescent="0.15">
      <c r="B7913" s="92"/>
    </row>
    <row r="7914" spans="2:2" s="91" customFormat="1" x14ac:dyDescent="0.15">
      <c r="B7914" s="92"/>
    </row>
    <row r="7915" spans="2:2" s="91" customFormat="1" x14ac:dyDescent="0.15">
      <c r="B7915" s="92"/>
    </row>
    <row r="7916" spans="2:2" s="91" customFormat="1" x14ac:dyDescent="0.15">
      <c r="B7916" s="92"/>
    </row>
    <row r="7917" spans="2:2" s="91" customFormat="1" x14ac:dyDescent="0.15">
      <c r="B7917" s="92"/>
    </row>
    <row r="7918" spans="2:2" s="91" customFormat="1" x14ac:dyDescent="0.15">
      <c r="B7918" s="92"/>
    </row>
    <row r="7919" spans="2:2" s="91" customFormat="1" x14ac:dyDescent="0.15">
      <c r="B7919" s="92"/>
    </row>
    <row r="7920" spans="2:2" s="91" customFormat="1" x14ac:dyDescent="0.15">
      <c r="B7920" s="92"/>
    </row>
    <row r="7921" spans="2:2" s="91" customFormat="1" x14ac:dyDescent="0.15">
      <c r="B7921" s="92"/>
    </row>
    <row r="7922" spans="2:2" s="91" customFormat="1" x14ac:dyDescent="0.15">
      <c r="B7922" s="92"/>
    </row>
    <row r="7923" spans="2:2" s="91" customFormat="1" x14ac:dyDescent="0.15">
      <c r="B7923" s="92"/>
    </row>
    <row r="7924" spans="2:2" s="91" customFormat="1" x14ac:dyDescent="0.15">
      <c r="B7924" s="92"/>
    </row>
    <row r="7925" spans="2:2" s="91" customFormat="1" x14ac:dyDescent="0.15">
      <c r="B7925" s="92"/>
    </row>
    <row r="7926" spans="2:2" s="91" customFormat="1" x14ac:dyDescent="0.15">
      <c r="B7926" s="92"/>
    </row>
    <row r="7927" spans="2:2" s="91" customFormat="1" x14ac:dyDescent="0.15">
      <c r="B7927" s="92"/>
    </row>
    <row r="7928" spans="2:2" s="91" customFormat="1" x14ac:dyDescent="0.15">
      <c r="B7928" s="92"/>
    </row>
    <row r="7929" spans="2:2" s="91" customFormat="1" x14ac:dyDescent="0.15">
      <c r="B7929" s="92"/>
    </row>
    <row r="7930" spans="2:2" s="91" customFormat="1" x14ac:dyDescent="0.15">
      <c r="B7930" s="92"/>
    </row>
    <row r="7931" spans="2:2" s="91" customFormat="1" x14ac:dyDescent="0.15">
      <c r="B7931" s="92"/>
    </row>
    <row r="7932" spans="2:2" s="91" customFormat="1" x14ac:dyDescent="0.15">
      <c r="B7932" s="92"/>
    </row>
    <row r="7933" spans="2:2" s="91" customFormat="1" x14ac:dyDescent="0.15">
      <c r="B7933" s="92"/>
    </row>
    <row r="7934" spans="2:2" s="91" customFormat="1" x14ac:dyDescent="0.15">
      <c r="B7934" s="92"/>
    </row>
    <row r="7935" spans="2:2" s="91" customFormat="1" x14ac:dyDescent="0.15">
      <c r="B7935" s="92"/>
    </row>
    <row r="7936" spans="2:2" s="91" customFormat="1" x14ac:dyDescent="0.15">
      <c r="B7936" s="92"/>
    </row>
    <row r="7937" spans="2:2" s="91" customFormat="1" x14ac:dyDescent="0.15">
      <c r="B7937" s="92"/>
    </row>
    <row r="7938" spans="2:2" s="91" customFormat="1" x14ac:dyDescent="0.15">
      <c r="B7938" s="92"/>
    </row>
    <row r="7939" spans="2:2" s="91" customFormat="1" x14ac:dyDescent="0.15">
      <c r="B7939" s="92"/>
    </row>
    <row r="7940" spans="2:2" s="91" customFormat="1" x14ac:dyDescent="0.15">
      <c r="B7940" s="92"/>
    </row>
    <row r="7941" spans="2:2" s="91" customFormat="1" x14ac:dyDescent="0.15">
      <c r="B7941" s="92"/>
    </row>
    <row r="7942" spans="2:2" s="91" customFormat="1" x14ac:dyDescent="0.15">
      <c r="B7942" s="92"/>
    </row>
    <row r="7943" spans="2:2" s="91" customFormat="1" x14ac:dyDescent="0.15">
      <c r="B7943" s="92"/>
    </row>
    <row r="7944" spans="2:2" s="91" customFormat="1" x14ac:dyDescent="0.15">
      <c r="B7944" s="92"/>
    </row>
    <row r="7945" spans="2:2" s="91" customFormat="1" x14ac:dyDescent="0.15">
      <c r="B7945" s="92"/>
    </row>
    <row r="7946" spans="2:2" s="91" customFormat="1" x14ac:dyDescent="0.15">
      <c r="B7946" s="92"/>
    </row>
    <row r="7947" spans="2:2" s="91" customFormat="1" x14ac:dyDescent="0.15">
      <c r="B7947" s="92"/>
    </row>
    <row r="7948" spans="2:2" s="91" customFormat="1" x14ac:dyDescent="0.15">
      <c r="B7948" s="92"/>
    </row>
    <row r="7949" spans="2:2" s="91" customFormat="1" x14ac:dyDescent="0.15">
      <c r="B7949" s="92"/>
    </row>
    <row r="7950" spans="2:2" s="91" customFormat="1" x14ac:dyDescent="0.15">
      <c r="B7950" s="92"/>
    </row>
    <row r="7951" spans="2:2" s="91" customFormat="1" x14ac:dyDescent="0.15">
      <c r="B7951" s="92"/>
    </row>
    <row r="7952" spans="2:2" s="91" customFormat="1" x14ac:dyDescent="0.15">
      <c r="B7952" s="92"/>
    </row>
    <row r="7953" spans="2:2" s="91" customFormat="1" x14ac:dyDescent="0.15">
      <c r="B7953" s="92"/>
    </row>
    <row r="7954" spans="2:2" s="91" customFormat="1" x14ac:dyDescent="0.15">
      <c r="B7954" s="92"/>
    </row>
    <row r="7955" spans="2:2" s="91" customFormat="1" x14ac:dyDescent="0.15">
      <c r="B7955" s="92"/>
    </row>
    <row r="7956" spans="2:2" s="91" customFormat="1" x14ac:dyDescent="0.15">
      <c r="B7956" s="92"/>
    </row>
    <row r="7957" spans="2:2" s="91" customFormat="1" x14ac:dyDescent="0.15">
      <c r="B7957" s="92"/>
    </row>
    <row r="7958" spans="2:2" s="91" customFormat="1" x14ac:dyDescent="0.15">
      <c r="B7958" s="92"/>
    </row>
    <row r="7959" spans="2:2" s="91" customFormat="1" x14ac:dyDescent="0.15">
      <c r="B7959" s="92"/>
    </row>
    <row r="7960" spans="2:2" s="91" customFormat="1" x14ac:dyDescent="0.15">
      <c r="B7960" s="92"/>
    </row>
    <row r="7961" spans="2:2" s="91" customFormat="1" x14ac:dyDescent="0.15">
      <c r="B7961" s="92"/>
    </row>
    <row r="7962" spans="2:2" s="91" customFormat="1" x14ac:dyDescent="0.15">
      <c r="B7962" s="92"/>
    </row>
    <row r="7963" spans="2:2" s="91" customFormat="1" x14ac:dyDescent="0.15">
      <c r="B7963" s="92"/>
    </row>
    <row r="7964" spans="2:2" s="91" customFormat="1" x14ac:dyDescent="0.15">
      <c r="B7964" s="92"/>
    </row>
    <row r="7965" spans="2:2" s="91" customFormat="1" x14ac:dyDescent="0.15">
      <c r="B7965" s="92"/>
    </row>
    <row r="7966" spans="2:2" s="91" customFormat="1" x14ac:dyDescent="0.15">
      <c r="B7966" s="92"/>
    </row>
    <row r="7967" spans="2:2" s="91" customFormat="1" x14ac:dyDescent="0.15">
      <c r="B7967" s="92"/>
    </row>
    <row r="7968" spans="2:2" s="91" customFormat="1" x14ac:dyDescent="0.15">
      <c r="B7968" s="92"/>
    </row>
    <row r="7969" spans="2:2" s="91" customFormat="1" x14ac:dyDescent="0.15">
      <c r="B7969" s="92"/>
    </row>
    <row r="7970" spans="2:2" s="91" customFormat="1" x14ac:dyDescent="0.15">
      <c r="B7970" s="92"/>
    </row>
    <row r="7971" spans="2:2" s="91" customFormat="1" x14ac:dyDescent="0.15">
      <c r="B7971" s="92"/>
    </row>
    <row r="7972" spans="2:2" s="91" customFormat="1" x14ac:dyDescent="0.15">
      <c r="B7972" s="92"/>
    </row>
    <row r="7973" spans="2:2" s="91" customFormat="1" x14ac:dyDescent="0.15">
      <c r="B7973" s="92"/>
    </row>
    <row r="7974" spans="2:2" s="91" customFormat="1" x14ac:dyDescent="0.15">
      <c r="B7974" s="92"/>
    </row>
    <row r="7975" spans="2:2" s="91" customFormat="1" x14ac:dyDescent="0.15">
      <c r="B7975" s="92"/>
    </row>
    <row r="7976" spans="2:2" s="91" customFormat="1" x14ac:dyDescent="0.15">
      <c r="B7976" s="92"/>
    </row>
    <row r="7977" spans="2:2" s="91" customFormat="1" x14ac:dyDescent="0.15">
      <c r="B7977" s="92"/>
    </row>
    <row r="7978" spans="2:2" s="91" customFormat="1" x14ac:dyDescent="0.15">
      <c r="B7978" s="92"/>
    </row>
    <row r="7979" spans="2:2" s="91" customFormat="1" x14ac:dyDescent="0.15">
      <c r="B7979" s="92"/>
    </row>
    <row r="7980" spans="2:2" s="91" customFormat="1" x14ac:dyDescent="0.15">
      <c r="B7980" s="92"/>
    </row>
    <row r="7981" spans="2:2" s="91" customFormat="1" x14ac:dyDescent="0.15">
      <c r="B7981" s="92"/>
    </row>
    <row r="7982" spans="2:2" s="91" customFormat="1" x14ac:dyDescent="0.15">
      <c r="B7982" s="92"/>
    </row>
    <row r="7983" spans="2:2" s="91" customFormat="1" x14ac:dyDescent="0.15">
      <c r="B7983" s="92"/>
    </row>
    <row r="7984" spans="2:2" s="91" customFormat="1" x14ac:dyDescent="0.15">
      <c r="B7984" s="92"/>
    </row>
    <row r="7985" spans="2:2" s="91" customFormat="1" x14ac:dyDescent="0.15">
      <c r="B7985" s="92"/>
    </row>
    <row r="7986" spans="2:2" s="91" customFormat="1" x14ac:dyDescent="0.15">
      <c r="B7986" s="92"/>
    </row>
    <row r="7987" spans="2:2" s="91" customFormat="1" x14ac:dyDescent="0.15">
      <c r="B7987" s="92"/>
    </row>
    <row r="7988" spans="2:2" s="91" customFormat="1" x14ac:dyDescent="0.15">
      <c r="B7988" s="92"/>
    </row>
    <row r="7989" spans="2:2" s="91" customFormat="1" x14ac:dyDescent="0.15">
      <c r="B7989" s="92"/>
    </row>
    <row r="7990" spans="2:2" s="91" customFormat="1" x14ac:dyDescent="0.15">
      <c r="B7990" s="92"/>
    </row>
    <row r="7991" spans="2:2" s="91" customFormat="1" x14ac:dyDescent="0.15">
      <c r="B7991" s="92"/>
    </row>
    <row r="7992" spans="2:2" s="91" customFormat="1" x14ac:dyDescent="0.15">
      <c r="B7992" s="92"/>
    </row>
    <row r="7993" spans="2:2" s="91" customFormat="1" x14ac:dyDescent="0.15">
      <c r="B7993" s="92"/>
    </row>
    <row r="7994" spans="2:2" s="91" customFormat="1" x14ac:dyDescent="0.15">
      <c r="B7994" s="92"/>
    </row>
    <row r="7995" spans="2:2" s="91" customFormat="1" x14ac:dyDescent="0.15">
      <c r="B7995" s="92"/>
    </row>
    <row r="7996" spans="2:2" s="91" customFormat="1" x14ac:dyDescent="0.15">
      <c r="B7996" s="92"/>
    </row>
    <row r="7997" spans="2:2" s="91" customFormat="1" x14ac:dyDescent="0.15">
      <c r="B7997" s="92"/>
    </row>
    <row r="7998" spans="2:2" s="91" customFormat="1" x14ac:dyDescent="0.15">
      <c r="B7998" s="92"/>
    </row>
    <row r="7999" spans="2:2" s="91" customFormat="1" x14ac:dyDescent="0.15">
      <c r="B7999" s="92"/>
    </row>
    <row r="8000" spans="2:2" s="91" customFormat="1" x14ac:dyDescent="0.15">
      <c r="B8000" s="92"/>
    </row>
    <row r="8001" spans="2:2" s="91" customFormat="1" x14ac:dyDescent="0.15">
      <c r="B8001" s="92"/>
    </row>
    <row r="8002" spans="2:2" s="91" customFormat="1" x14ac:dyDescent="0.15">
      <c r="B8002" s="92"/>
    </row>
    <row r="8003" spans="2:2" s="91" customFormat="1" x14ac:dyDescent="0.15">
      <c r="B8003" s="92"/>
    </row>
    <row r="8004" spans="2:2" s="91" customFormat="1" x14ac:dyDescent="0.15">
      <c r="B8004" s="92"/>
    </row>
    <row r="8005" spans="2:2" s="91" customFormat="1" x14ac:dyDescent="0.15">
      <c r="B8005" s="92"/>
    </row>
    <row r="8006" spans="2:2" s="91" customFormat="1" x14ac:dyDescent="0.15">
      <c r="B8006" s="92"/>
    </row>
    <row r="8007" spans="2:2" s="91" customFormat="1" x14ac:dyDescent="0.15">
      <c r="B8007" s="92"/>
    </row>
    <row r="8008" spans="2:2" s="91" customFormat="1" x14ac:dyDescent="0.15">
      <c r="B8008" s="92"/>
    </row>
    <row r="8009" spans="2:2" s="91" customFormat="1" x14ac:dyDescent="0.15">
      <c r="B8009" s="92"/>
    </row>
    <row r="8010" spans="2:2" s="91" customFormat="1" x14ac:dyDescent="0.15">
      <c r="B8010" s="92"/>
    </row>
    <row r="8011" spans="2:2" s="91" customFormat="1" x14ac:dyDescent="0.15">
      <c r="B8011" s="92"/>
    </row>
    <row r="8012" spans="2:2" s="91" customFormat="1" x14ac:dyDescent="0.15">
      <c r="B8012" s="92"/>
    </row>
    <row r="8013" spans="2:2" s="91" customFormat="1" x14ac:dyDescent="0.15">
      <c r="B8013" s="92"/>
    </row>
    <row r="8014" spans="2:2" s="91" customFormat="1" x14ac:dyDescent="0.15">
      <c r="B8014" s="92"/>
    </row>
    <row r="8015" spans="2:2" s="91" customFormat="1" x14ac:dyDescent="0.15">
      <c r="B8015" s="92"/>
    </row>
    <row r="8016" spans="2:2" s="91" customFormat="1" x14ac:dyDescent="0.15">
      <c r="B8016" s="92"/>
    </row>
    <row r="8017" spans="2:2" s="91" customFormat="1" x14ac:dyDescent="0.15">
      <c r="B8017" s="92"/>
    </row>
    <row r="8018" spans="2:2" s="91" customFormat="1" x14ac:dyDescent="0.15">
      <c r="B8018" s="92"/>
    </row>
    <row r="8019" spans="2:2" s="91" customFormat="1" x14ac:dyDescent="0.15">
      <c r="B8019" s="92"/>
    </row>
    <row r="8020" spans="2:2" s="91" customFormat="1" x14ac:dyDescent="0.15">
      <c r="B8020" s="92"/>
    </row>
    <row r="8021" spans="2:2" s="91" customFormat="1" x14ac:dyDescent="0.15">
      <c r="B8021" s="92"/>
    </row>
    <row r="8022" spans="2:2" s="91" customFormat="1" x14ac:dyDescent="0.15">
      <c r="B8022" s="92"/>
    </row>
    <row r="8023" spans="2:2" s="91" customFormat="1" x14ac:dyDescent="0.15">
      <c r="B8023" s="92"/>
    </row>
    <row r="8024" spans="2:2" s="91" customFormat="1" x14ac:dyDescent="0.15">
      <c r="B8024" s="92"/>
    </row>
    <row r="8025" spans="2:2" s="91" customFormat="1" x14ac:dyDescent="0.15">
      <c r="B8025" s="92"/>
    </row>
    <row r="8026" spans="2:2" s="91" customFormat="1" x14ac:dyDescent="0.15">
      <c r="B8026" s="92"/>
    </row>
    <row r="8027" spans="2:2" s="91" customFormat="1" x14ac:dyDescent="0.15">
      <c r="B8027" s="92"/>
    </row>
    <row r="8028" spans="2:2" s="91" customFormat="1" x14ac:dyDescent="0.15">
      <c r="B8028" s="92"/>
    </row>
    <row r="8029" spans="2:2" s="91" customFormat="1" x14ac:dyDescent="0.15">
      <c r="B8029" s="92"/>
    </row>
    <row r="8030" spans="2:2" s="91" customFormat="1" x14ac:dyDescent="0.15">
      <c r="B8030" s="92"/>
    </row>
    <row r="8031" spans="2:2" s="91" customFormat="1" x14ac:dyDescent="0.15">
      <c r="B8031" s="92"/>
    </row>
    <row r="8032" spans="2:2" s="91" customFormat="1" x14ac:dyDescent="0.15">
      <c r="B8032" s="92"/>
    </row>
    <row r="8033" spans="2:2" s="91" customFormat="1" x14ac:dyDescent="0.15">
      <c r="B8033" s="92"/>
    </row>
    <row r="8034" spans="2:2" s="91" customFormat="1" x14ac:dyDescent="0.15">
      <c r="B8034" s="92"/>
    </row>
    <row r="8035" spans="2:2" s="91" customFormat="1" x14ac:dyDescent="0.15">
      <c r="B8035" s="92"/>
    </row>
    <row r="8036" spans="2:2" s="91" customFormat="1" x14ac:dyDescent="0.15">
      <c r="B8036" s="92"/>
    </row>
    <row r="8037" spans="2:2" s="91" customFormat="1" x14ac:dyDescent="0.15">
      <c r="B8037" s="92"/>
    </row>
    <row r="8038" spans="2:2" s="91" customFormat="1" x14ac:dyDescent="0.15">
      <c r="B8038" s="92"/>
    </row>
    <row r="8039" spans="2:2" s="91" customFormat="1" x14ac:dyDescent="0.15">
      <c r="B8039" s="92"/>
    </row>
    <row r="8040" spans="2:2" s="91" customFormat="1" x14ac:dyDescent="0.15">
      <c r="B8040" s="92"/>
    </row>
    <row r="8041" spans="2:2" s="91" customFormat="1" x14ac:dyDescent="0.15">
      <c r="B8041" s="92"/>
    </row>
    <row r="8042" spans="2:2" s="91" customFormat="1" x14ac:dyDescent="0.15">
      <c r="B8042" s="92"/>
    </row>
    <row r="8043" spans="2:2" s="91" customFormat="1" x14ac:dyDescent="0.15">
      <c r="B8043" s="92"/>
    </row>
    <row r="8044" spans="2:2" s="91" customFormat="1" x14ac:dyDescent="0.15">
      <c r="B8044" s="92"/>
    </row>
    <row r="8045" spans="2:2" s="91" customFormat="1" x14ac:dyDescent="0.15">
      <c r="B8045" s="92"/>
    </row>
    <row r="8046" spans="2:2" s="91" customFormat="1" x14ac:dyDescent="0.15">
      <c r="B8046" s="92"/>
    </row>
    <row r="8047" spans="2:2" s="91" customFormat="1" x14ac:dyDescent="0.15">
      <c r="B8047" s="92"/>
    </row>
    <row r="8048" spans="2:2" s="91" customFormat="1" x14ac:dyDescent="0.15">
      <c r="B8048" s="92"/>
    </row>
    <row r="8049" spans="2:2" s="91" customFormat="1" x14ac:dyDescent="0.15">
      <c r="B8049" s="92"/>
    </row>
    <row r="8050" spans="2:2" s="91" customFormat="1" x14ac:dyDescent="0.15">
      <c r="B8050" s="92"/>
    </row>
    <row r="8051" spans="2:2" s="91" customFormat="1" x14ac:dyDescent="0.15">
      <c r="B8051" s="92"/>
    </row>
    <row r="8052" spans="2:2" s="91" customFormat="1" x14ac:dyDescent="0.15">
      <c r="B8052" s="92"/>
    </row>
    <row r="8053" spans="2:2" s="91" customFormat="1" x14ac:dyDescent="0.15">
      <c r="B8053" s="92"/>
    </row>
    <row r="8054" spans="2:2" s="91" customFormat="1" x14ac:dyDescent="0.15">
      <c r="B8054" s="92"/>
    </row>
    <row r="8055" spans="2:2" s="91" customFormat="1" x14ac:dyDescent="0.15">
      <c r="B8055" s="92"/>
    </row>
    <row r="8056" spans="2:2" s="91" customFormat="1" x14ac:dyDescent="0.15">
      <c r="B8056" s="92"/>
    </row>
    <row r="8057" spans="2:2" s="91" customFormat="1" x14ac:dyDescent="0.15">
      <c r="B8057" s="92"/>
    </row>
    <row r="8058" spans="2:2" s="91" customFormat="1" x14ac:dyDescent="0.15">
      <c r="B8058" s="92"/>
    </row>
    <row r="8059" spans="2:2" s="91" customFormat="1" x14ac:dyDescent="0.15">
      <c r="B8059" s="92"/>
    </row>
    <row r="8060" spans="2:2" s="91" customFormat="1" x14ac:dyDescent="0.15">
      <c r="B8060" s="92"/>
    </row>
    <row r="8061" spans="2:2" s="91" customFormat="1" x14ac:dyDescent="0.15">
      <c r="B8061" s="92"/>
    </row>
    <row r="8062" spans="2:2" s="91" customFormat="1" x14ac:dyDescent="0.15">
      <c r="B8062" s="92"/>
    </row>
    <row r="8063" spans="2:2" s="91" customFormat="1" x14ac:dyDescent="0.15">
      <c r="B8063" s="92"/>
    </row>
    <row r="8064" spans="2:2" s="91" customFormat="1" x14ac:dyDescent="0.15">
      <c r="B8064" s="92"/>
    </row>
    <row r="8065" spans="2:2" s="91" customFormat="1" x14ac:dyDescent="0.15">
      <c r="B8065" s="92"/>
    </row>
    <row r="8066" spans="2:2" s="91" customFormat="1" x14ac:dyDescent="0.15">
      <c r="B8066" s="92"/>
    </row>
    <row r="8067" spans="2:2" s="91" customFormat="1" x14ac:dyDescent="0.15">
      <c r="B8067" s="92"/>
    </row>
    <row r="8068" spans="2:2" s="91" customFormat="1" x14ac:dyDescent="0.15">
      <c r="B8068" s="92"/>
    </row>
    <row r="8069" spans="2:2" s="91" customFormat="1" x14ac:dyDescent="0.15">
      <c r="B8069" s="92"/>
    </row>
    <row r="8070" spans="2:2" s="91" customFormat="1" x14ac:dyDescent="0.15">
      <c r="B8070" s="92"/>
    </row>
    <row r="8071" spans="2:2" s="91" customFormat="1" x14ac:dyDescent="0.15">
      <c r="B8071" s="92"/>
    </row>
    <row r="8072" spans="2:2" s="91" customFormat="1" x14ac:dyDescent="0.15">
      <c r="B8072" s="92"/>
    </row>
    <row r="8073" spans="2:2" s="91" customFormat="1" x14ac:dyDescent="0.15">
      <c r="B8073" s="92"/>
    </row>
    <row r="8074" spans="2:2" s="91" customFormat="1" x14ac:dyDescent="0.15">
      <c r="B8074" s="92"/>
    </row>
    <row r="8075" spans="2:2" s="91" customFormat="1" x14ac:dyDescent="0.15">
      <c r="B8075" s="92"/>
    </row>
    <row r="8076" spans="2:2" s="91" customFormat="1" x14ac:dyDescent="0.15">
      <c r="B8076" s="92"/>
    </row>
    <row r="8077" spans="2:2" s="91" customFormat="1" x14ac:dyDescent="0.15">
      <c r="B8077" s="92"/>
    </row>
    <row r="8078" spans="2:2" s="91" customFormat="1" x14ac:dyDescent="0.15">
      <c r="B8078" s="92"/>
    </row>
    <row r="8079" spans="2:2" s="91" customFormat="1" x14ac:dyDescent="0.15">
      <c r="B8079" s="92"/>
    </row>
    <row r="8080" spans="2:2" s="91" customFormat="1" x14ac:dyDescent="0.15">
      <c r="B8080" s="92"/>
    </row>
    <row r="8081" spans="2:2" s="91" customFormat="1" x14ac:dyDescent="0.15">
      <c r="B8081" s="92"/>
    </row>
    <row r="8082" spans="2:2" s="91" customFormat="1" x14ac:dyDescent="0.15">
      <c r="B8082" s="92"/>
    </row>
    <row r="8083" spans="2:2" s="91" customFormat="1" x14ac:dyDescent="0.15">
      <c r="B8083" s="92"/>
    </row>
    <row r="8084" spans="2:2" s="91" customFormat="1" x14ac:dyDescent="0.15">
      <c r="B8084" s="92"/>
    </row>
    <row r="8085" spans="2:2" s="91" customFormat="1" x14ac:dyDescent="0.15">
      <c r="B8085" s="92"/>
    </row>
    <row r="8086" spans="2:2" s="91" customFormat="1" x14ac:dyDescent="0.15">
      <c r="B8086" s="92"/>
    </row>
    <row r="8087" spans="2:2" s="91" customFormat="1" x14ac:dyDescent="0.15">
      <c r="B8087" s="92"/>
    </row>
    <row r="8088" spans="2:2" s="91" customFormat="1" x14ac:dyDescent="0.15">
      <c r="B8088" s="92"/>
    </row>
    <row r="8089" spans="2:2" s="91" customFormat="1" x14ac:dyDescent="0.15">
      <c r="B8089" s="92"/>
    </row>
    <row r="8090" spans="2:2" s="91" customFormat="1" x14ac:dyDescent="0.15">
      <c r="B8090" s="92"/>
    </row>
    <row r="8091" spans="2:2" s="91" customFormat="1" x14ac:dyDescent="0.15">
      <c r="B8091" s="92"/>
    </row>
    <row r="8092" spans="2:2" s="91" customFormat="1" x14ac:dyDescent="0.15">
      <c r="B8092" s="92"/>
    </row>
    <row r="8093" spans="2:2" s="91" customFormat="1" x14ac:dyDescent="0.15">
      <c r="B8093" s="92"/>
    </row>
    <row r="8094" spans="2:2" s="91" customFormat="1" x14ac:dyDescent="0.15">
      <c r="B8094" s="92"/>
    </row>
    <row r="8095" spans="2:2" s="91" customFormat="1" x14ac:dyDescent="0.15">
      <c r="B8095" s="92"/>
    </row>
    <row r="8096" spans="2:2" s="91" customFormat="1" x14ac:dyDescent="0.15">
      <c r="B8096" s="92"/>
    </row>
    <row r="8097" spans="2:2" s="91" customFormat="1" x14ac:dyDescent="0.15">
      <c r="B8097" s="92"/>
    </row>
    <row r="8098" spans="2:2" s="91" customFormat="1" x14ac:dyDescent="0.15">
      <c r="B8098" s="92"/>
    </row>
    <row r="8099" spans="2:2" s="91" customFormat="1" x14ac:dyDescent="0.15">
      <c r="B8099" s="92"/>
    </row>
    <row r="8100" spans="2:2" s="91" customFormat="1" x14ac:dyDescent="0.15">
      <c r="B8100" s="92"/>
    </row>
    <row r="8101" spans="2:2" s="91" customFormat="1" x14ac:dyDescent="0.15">
      <c r="B8101" s="92"/>
    </row>
    <row r="8102" spans="2:2" s="91" customFormat="1" x14ac:dyDescent="0.15">
      <c r="B8102" s="92"/>
    </row>
    <row r="8103" spans="2:2" s="91" customFormat="1" x14ac:dyDescent="0.15">
      <c r="B8103" s="92"/>
    </row>
    <row r="8104" spans="2:2" s="91" customFormat="1" x14ac:dyDescent="0.15">
      <c r="B8104" s="92"/>
    </row>
    <row r="8105" spans="2:2" s="91" customFormat="1" x14ac:dyDescent="0.15">
      <c r="B8105" s="92"/>
    </row>
    <row r="8106" spans="2:2" s="91" customFormat="1" x14ac:dyDescent="0.15">
      <c r="B8106" s="92"/>
    </row>
    <row r="8107" spans="2:2" s="91" customFormat="1" x14ac:dyDescent="0.15">
      <c r="B8107" s="92"/>
    </row>
    <row r="8108" spans="2:2" s="91" customFormat="1" x14ac:dyDescent="0.15">
      <c r="B8108" s="92"/>
    </row>
    <row r="8109" spans="2:2" s="91" customFormat="1" x14ac:dyDescent="0.15">
      <c r="B8109" s="92"/>
    </row>
    <row r="8110" spans="2:2" s="91" customFormat="1" x14ac:dyDescent="0.15">
      <c r="B8110" s="92"/>
    </row>
    <row r="8111" spans="2:2" s="91" customFormat="1" x14ac:dyDescent="0.15">
      <c r="B8111" s="92"/>
    </row>
    <row r="8112" spans="2:2" s="91" customFormat="1" x14ac:dyDescent="0.15">
      <c r="B8112" s="92"/>
    </row>
    <row r="8113" spans="2:2" s="91" customFormat="1" x14ac:dyDescent="0.15">
      <c r="B8113" s="92"/>
    </row>
    <row r="8114" spans="2:2" s="91" customFormat="1" x14ac:dyDescent="0.15">
      <c r="B8114" s="92"/>
    </row>
    <row r="8115" spans="2:2" s="91" customFormat="1" x14ac:dyDescent="0.15">
      <c r="B8115" s="92"/>
    </row>
    <row r="8116" spans="2:2" s="91" customFormat="1" x14ac:dyDescent="0.15">
      <c r="B8116" s="92"/>
    </row>
    <row r="8117" spans="2:2" s="91" customFormat="1" x14ac:dyDescent="0.15">
      <c r="B8117" s="92"/>
    </row>
    <row r="8118" spans="2:2" s="91" customFormat="1" x14ac:dyDescent="0.15">
      <c r="B8118" s="92"/>
    </row>
    <row r="8119" spans="2:2" s="91" customFormat="1" x14ac:dyDescent="0.15">
      <c r="B8119" s="92"/>
    </row>
    <row r="8120" spans="2:2" s="91" customFormat="1" x14ac:dyDescent="0.15">
      <c r="B8120" s="92"/>
    </row>
    <row r="8121" spans="2:2" s="91" customFormat="1" x14ac:dyDescent="0.15">
      <c r="B8121" s="92"/>
    </row>
    <row r="8122" spans="2:2" s="91" customFormat="1" x14ac:dyDescent="0.15">
      <c r="B8122" s="92"/>
    </row>
    <row r="8123" spans="2:2" s="91" customFormat="1" x14ac:dyDescent="0.15">
      <c r="B8123" s="92"/>
    </row>
    <row r="8124" spans="2:2" s="91" customFormat="1" x14ac:dyDescent="0.15">
      <c r="B8124" s="92"/>
    </row>
    <row r="8125" spans="2:2" s="91" customFormat="1" x14ac:dyDescent="0.15">
      <c r="B8125" s="92"/>
    </row>
    <row r="8126" spans="2:2" s="91" customFormat="1" x14ac:dyDescent="0.15">
      <c r="B8126" s="92"/>
    </row>
    <row r="8127" spans="2:2" s="91" customFormat="1" x14ac:dyDescent="0.15">
      <c r="B8127" s="92"/>
    </row>
    <row r="8128" spans="2:2" s="91" customFormat="1" x14ac:dyDescent="0.15">
      <c r="B8128" s="92"/>
    </row>
    <row r="8129" spans="2:2" s="91" customFormat="1" x14ac:dyDescent="0.15">
      <c r="B8129" s="92"/>
    </row>
    <row r="8130" spans="2:2" s="91" customFormat="1" x14ac:dyDescent="0.15">
      <c r="B8130" s="92"/>
    </row>
    <row r="8131" spans="2:2" s="91" customFormat="1" x14ac:dyDescent="0.15">
      <c r="B8131" s="92"/>
    </row>
    <row r="8132" spans="2:2" s="91" customFormat="1" x14ac:dyDescent="0.15">
      <c r="B8132" s="92"/>
    </row>
    <row r="8133" spans="2:2" s="91" customFormat="1" x14ac:dyDescent="0.15">
      <c r="B8133" s="92"/>
    </row>
    <row r="8134" spans="2:2" s="91" customFormat="1" x14ac:dyDescent="0.15">
      <c r="B8134" s="92"/>
    </row>
    <row r="8135" spans="2:2" s="91" customFormat="1" x14ac:dyDescent="0.15">
      <c r="B8135" s="92"/>
    </row>
    <row r="8136" spans="2:2" s="91" customFormat="1" x14ac:dyDescent="0.15">
      <c r="B8136" s="92"/>
    </row>
    <row r="8137" spans="2:2" s="91" customFormat="1" x14ac:dyDescent="0.15">
      <c r="B8137" s="92"/>
    </row>
    <row r="8138" spans="2:2" s="91" customFormat="1" x14ac:dyDescent="0.15">
      <c r="B8138" s="92"/>
    </row>
    <row r="8139" spans="2:2" s="91" customFormat="1" x14ac:dyDescent="0.15">
      <c r="B8139" s="92"/>
    </row>
    <row r="8140" spans="2:2" s="91" customFormat="1" x14ac:dyDescent="0.15">
      <c r="B8140" s="92"/>
    </row>
    <row r="8141" spans="2:2" s="91" customFormat="1" x14ac:dyDescent="0.15">
      <c r="B8141" s="92"/>
    </row>
    <row r="8142" spans="2:2" s="91" customFormat="1" x14ac:dyDescent="0.15">
      <c r="B8142" s="92"/>
    </row>
    <row r="8143" spans="2:2" s="91" customFormat="1" x14ac:dyDescent="0.15">
      <c r="B8143" s="92"/>
    </row>
    <row r="8144" spans="2:2" s="91" customFormat="1" x14ac:dyDescent="0.15">
      <c r="B8144" s="92"/>
    </row>
    <row r="8145" spans="2:2" s="91" customFormat="1" x14ac:dyDescent="0.15">
      <c r="B8145" s="92"/>
    </row>
    <row r="8146" spans="2:2" s="91" customFormat="1" x14ac:dyDescent="0.15">
      <c r="B8146" s="92"/>
    </row>
    <row r="8147" spans="2:2" s="91" customFormat="1" x14ac:dyDescent="0.15">
      <c r="B8147" s="92"/>
    </row>
    <row r="8148" spans="2:2" s="91" customFormat="1" x14ac:dyDescent="0.15">
      <c r="B8148" s="92"/>
    </row>
    <row r="8149" spans="2:2" s="91" customFormat="1" x14ac:dyDescent="0.15">
      <c r="B8149" s="92"/>
    </row>
    <row r="8150" spans="2:2" s="91" customFormat="1" x14ac:dyDescent="0.15">
      <c r="B8150" s="92"/>
    </row>
    <row r="8151" spans="2:2" s="91" customFormat="1" x14ac:dyDescent="0.15">
      <c r="B8151" s="92"/>
    </row>
    <row r="8152" spans="2:2" s="91" customFormat="1" x14ac:dyDescent="0.15">
      <c r="B8152" s="92"/>
    </row>
    <row r="8153" spans="2:2" s="91" customFormat="1" x14ac:dyDescent="0.15">
      <c r="B8153" s="92"/>
    </row>
    <row r="8154" spans="2:2" s="91" customFormat="1" x14ac:dyDescent="0.15">
      <c r="B8154" s="92"/>
    </row>
    <row r="8155" spans="2:2" s="91" customFormat="1" x14ac:dyDescent="0.15">
      <c r="B8155" s="92"/>
    </row>
    <row r="8156" spans="2:2" s="91" customFormat="1" x14ac:dyDescent="0.15">
      <c r="B8156" s="92"/>
    </row>
    <row r="8157" spans="2:2" s="91" customFormat="1" x14ac:dyDescent="0.15">
      <c r="B8157" s="92"/>
    </row>
    <row r="8158" spans="2:2" s="91" customFormat="1" x14ac:dyDescent="0.15">
      <c r="B8158" s="92"/>
    </row>
    <row r="8159" spans="2:2" s="91" customFormat="1" x14ac:dyDescent="0.15">
      <c r="B8159" s="92"/>
    </row>
    <row r="8160" spans="2:2" s="91" customFormat="1" x14ac:dyDescent="0.15">
      <c r="B8160" s="92"/>
    </row>
    <row r="8161" spans="2:2" s="91" customFormat="1" x14ac:dyDescent="0.15">
      <c r="B8161" s="92"/>
    </row>
    <row r="8162" spans="2:2" s="91" customFormat="1" x14ac:dyDescent="0.15">
      <c r="B8162" s="92"/>
    </row>
    <row r="8163" spans="2:2" s="91" customFormat="1" x14ac:dyDescent="0.15">
      <c r="B8163" s="92"/>
    </row>
    <row r="8164" spans="2:2" s="91" customFormat="1" x14ac:dyDescent="0.15">
      <c r="B8164" s="92"/>
    </row>
    <row r="8165" spans="2:2" s="91" customFormat="1" x14ac:dyDescent="0.15">
      <c r="B8165" s="92"/>
    </row>
    <row r="8166" spans="2:2" s="91" customFormat="1" x14ac:dyDescent="0.15">
      <c r="B8166" s="92"/>
    </row>
    <row r="8167" spans="2:2" s="91" customFormat="1" x14ac:dyDescent="0.15">
      <c r="B8167" s="92"/>
    </row>
    <row r="8168" spans="2:2" s="91" customFormat="1" x14ac:dyDescent="0.15">
      <c r="B8168" s="92"/>
    </row>
    <row r="8169" spans="2:2" s="91" customFormat="1" x14ac:dyDescent="0.15">
      <c r="B8169" s="92"/>
    </row>
    <row r="8170" spans="2:2" s="91" customFormat="1" x14ac:dyDescent="0.15">
      <c r="B8170" s="92"/>
    </row>
    <row r="8171" spans="2:2" s="91" customFormat="1" x14ac:dyDescent="0.15">
      <c r="B8171" s="92"/>
    </row>
    <row r="8172" spans="2:2" s="91" customFormat="1" x14ac:dyDescent="0.15">
      <c r="B8172" s="92"/>
    </row>
    <row r="8173" spans="2:2" s="91" customFormat="1" x14ac:dyDescent="0.15">
      <c r="B8173" s="92"/>
    </row>
    <row r="8174" spans="2:2" s="91" customFormat="1" x14ac:dyDescent="0.15">
      <c r="B8174" s="92"/>
    </row>
    <row r="8175" spans="2:2" s="91" customFormat="1" x14ac:dyDescent="0.15">
      <c r="B8175" s="92"/>
    </row>
    <row r="8176" spans="2:2" s="91" customFormat="1" x14ac:dyDescent="0.15">
      <c r="B8176" s="92"/>
    </row>
    <row r="8177" spans="2:2" s="91" customFormat="1" x14ac:dyDescent="0.15">
      <c r="B8177" s="92"/>
    </row>
    <row r="8178" spans="2:2" s="91" customFormat="1" x14ac:dyDescent="0.15">
      <c r="B8178" s="92"/>
    </row>
    <row r="8179" spans="2:2" s="91" customFormat="1" x14ac:dyDescent="0.15">
      <c r="B8179" s="92"/>
    </row>
    <row r="8180" spans="2:2" s="91" customFormat="1" x14ac:dyDescent="0.15">
      <c r="B8180" s="92"/>
    </row>
    <row r="8181" spans="2:2" s="91" customFormat="1" x14ac:dyDescent="0.15">
      <c r="B8181" s="92"/>
    </row>
    <row r="8182" spans="2:2" s="91" customFormat="1" x14ac:dyDescent="0.15">
      <c r="B8182" s="92"/>
    </row>
    <row r="8183" spans="2:2" s="91" customFormat="1" x14ac:dyDescent="0.15">
      <c r="B8183" s="92"/>
    </row>
    <row r="8184" spans="2:2" s="91" customFormat="1" x14ac:dyDescent="0.15">
      <c r="B8184" s="92"/>
    </row>
    <row r="8185" spans="2:2" s="91" customFormat="1" x14ac:dyDescent="0.15">
      <c r="B8185" s="92"/>
    </row>
    <row r="8186" spans="2:2" s="91" customFormat="1" x14ac:dyDescent="0.15">
      <c r="B8186" s="92"/>
    </row>
    <row r="8187" spans="2:2" s="91" customFormat="1" x14ac:dyDescent="0.15">
      <c r="B8187" s="92"/>
    </row>
    <row r="8188" spans="2:2" s="91" customFormat="1" x14ac:dyDescent="0.15">
      <c r="B8188" s="92"/>
    </row>
    <row r="8189" spans="2:2" s="91" customFormat="1" x14ac:dyDescent="0.15">
      <c r="B8189" s="92"/>
    </row>
    <row r="8190" spans="2:2" s="91" customFormat="1" x14ac:dyDescent="0.15">
      <c r="B8190" s="92"/>
    </row>
    <row r="8191" spans="2:2" s="91" customFormat="1" x14ac:dyDescent="0.15">
      <c r="B8191" s="92"/>
    </row>
    <row r="8192" spans="2:2" s="91" customFormat="1" x14ac:dyDescent="0.15">
      <c r="B8192" s="92"/>
    </row>
    <row r="8193" spans="2:2" s="91" customFormat="1" x14ac:dyDescent="0.15">
      <c r="B8193" s="92"/>
    </row>
    <row r="8194" spans="2:2" s="91" customFormat="1" x14ac:dyDescent="0.15">
      <c r="B8194" s="92"/>
    </row>
    <row r="8195" spans="2:2" s="91" customFormat="1" x14ac:dyDescent="0.15">
      <c r="B8195" s="92"/>
    </row>
    <row r="8196" spans="2:2" s="91" customFormat="1" x14ac:dyDescent="0.15">
      <c r="B8196" s="92"/>
    </row>
    <row r="8197" spans="2:2" s="91" customFormat="1" x14ac:dyDescent="0.15">
      <c r="B8197" s="92"/>
    </row>
    <row r="8198" spans="2:2" s="91" customFormat="1" x14ac:dyDescent="0.15">
      <c r="B8198" s="92"/>
    </row>
    <row r="8199" spans="2:2" s="91" customFormat="1" x14ac:dyDescent="0.15">
      <c r="B8199" s="92"/>
    </row>
    <row r="8200" spans="2:2" s="91" customFormat="1" x14ac:dyDescent="0.15">
      <c r="B8200" s="92"/>
    </row>
    <row r="8201" spans="2:2" s="91" customFormat="1" x14ac:dyDescent="0.15">
      <c r="B8201" s="92"/>
    </row>
    <row r="8202" spans="2:2" s="91" customFormat="1" x14ac:dyDescent="0.15">
      <c r="B8202" s="92"/>
    </row>
    <row r="8203" spans="2:2" s="91" customFormat="1" x14ac:dyDescent="0.15">
      <c r="B8203" s="92"/>
    </row>
    <row r="8204" spans="2:2" s="91" customFormat="1" x14ac:dyDescent="0.15">
      <c r="B8204" s="92"/>
    </row>
    <row r="8205" spans="2:2" s="91" customFormat="1" x14ac:dyDescent="0.15">
      <c r="B8205" s="92"/>
    </row>
    <row r="8206" spans="2:2" s="91" customFormat="1" x14ac:dyDescent="0.15">
      <c r="B8206" s="92"/>
    </row>
    <row r="8207" spans="2:2" s="91" customFormat="1" x14ac:dyDescent="0.15">
      <c r="B8207" s="92"/>
    </row>
    <row r="8208" spans="2:2" s="91" customFormat="1" x14ac:dyDescent="0.15">
      <c r="B8208" s="92"/>
    </row>
    <row r="8209" spans="2:2" s="91" customFormat="1" x14ac:dyDescent="0.15">
      <c r="B8209" s="92"/>
    </row>
    <row r="8210" spans="2:2" s="91" customFormat="1" x14ac:dyDescent="0.15">
      <c r="B8210" s="92"/>
    </row>
    <row r="8211" spans="2:2" s="91" customFormat="1" x14ac:dyDescent="0.15">
      <c r="B8211" s="92"/>
    </row>
    <row r="8212" spans="2:2" s="91" customFormat="1" x14ac:dyDescent="0.15">
      <c r="B8212" s="92"/>
    </row>
    <row r="8213" spans="2:2" s="91" customFormat="1" x14ac:dyDescent="0.15">
      <c r="B8213" s="92"/>
    </row>
    <row r="8214" spans="2:2" s="91" customFormat="1" x14ac:dyDescent="0.15">
      <c r="B8214" s="92"/>
    </row>
    <row r="8215" spans="2:2" s="91" customFormat="1" x14ac:dyDescent="0.15">
      <c r="B8215" s="92"/>
    </row>
    <row r="8216" spans="2:2" s="91" customFormat="1" x14ac:dyDescent="0.15">
      <c r="B8216" s="92"/>
    </row>
    <row r="8217" spans="2:2" s="91" customFormat="1" x14ac:dyDescent="0.15">
      <c r="B8217" s="92"/>
    </row>
    <row r="8218" spans="2:2" s="91" customFormat="1" x14ac:dyDescent="0.15">
      <c r="B8218" s="92"/>
    </row>
    <row r="8219" spans="2:2" s="91" customFormat="1" x14ac:dyDescent="0.15">
      <c r="B8219" s="92"/>
    </row>
    <row r="8220" spans="2:2" s="91" customFormat="1" x14ac:dyDescent="0.15">
      <c r="B8220" s="92"/>
    </row>
    <row r="8221" spans="2:2" s="91" customFormat="1" x14ac:dyDescent="0.15">
      <c r="B8221" s="92"/>
    </row>
    <row r="8222" spans="2:2" s="91" customFormat="1" x14ac:dyDescent="0.15">
      <c r="B8222" s="92"/>
    </row>
    <row r="8223" spans="2:2" s="91" customFormat="1" x14ac:dyDescent="0.15">
      <c r="B8223" s="92"/>
    </row>
    <row r="8224" spans="2:2" s="91" customFormat="1" x14ac:dyDescent="0.15">
      <c r="B8224" s="92"/>
    </row>
    <row r="8225" spans="2:2" s="91" customFormat="1" x14ac:dyDescent="0.15">
      <c r="B8225" s="92"/>
    </row>
    <row r="8226" spans="2:2" s="91" customFormat="1" x14ac:dyDescent="0.15">
      <c r="B8226" s="92"/>
    </row>
    <row r="8227" spans="2:2" s="91" customFormat="1" x14ac:dyDescent="0.15">
      <c r="B8227" s="92"/>
    </row>
    <row r="8228" spans="2:2" s="91" customFormat="1" x14ac:dyDescent="0.15">
      <c r="B8228" s="92"/>
    </row>
    <row r="8229" spans="2:2" s="91" customFormat="1" x14ac:dyDescent="0.15">
      <c r="B8229" s="92"/>
    </row>
    <row r="8230" spans="2:2" s="91" customFormat="1" x14ac:dyDescent="0.15">
      <c r="B8230" s="92"/>
    </row>
    <row r="8231" spans="2:2" s="91" customFormat="1" x14ac:dyDescent="0.15">
      <c r="B8231" s="92"/>
    </row>
    <row r="8232" spans="2:2" s="91" customFormat="1" x14ac:dyDescent="0.15">
      <c r="B8232" s="92"/>
    </row>
    <row r="8233" spans="2:2" s="91" customFormat="1" x14ac:dyDescent="0.15">
      <c r="B8233" s="92"/>
    </row>
    <row r="8234" spans="2:2" s="91" customFormat="1" x14ac:dyDescent="0.15">
      <c r="B8234" s="92"/>
    </row>
    <row r="8235" spans="2:2" s="91" customFormat="1" x14ac:dyDescent="0.15">
      <c r="B8235" s="92"/>
    </row>
    <row r="8236" spans="2:2" s="91" customFormat="1" x14ac:dyDescent="0.15">
      <c r="B8236" s="92"/>
    </row>
    <row r="8237" spans="2:2" s="91" customFormat="1" x14ac:dyDescent="0.15">
      <c r="B8237" s="92"/>
    </row>
    <row r="8238" spans="2:2" s="91" customFormat="1" x14ac:dyDescent="0.15">
      <c r="B8238" s="92"/>
    </row>
    <row r="8239" spans="2:2" s="91" customFormat="1" x14ac:dyDescent="0.15">
      <c r="B8239" s="92"/>
    </row>
    <row r="8240" spans="2:2" s="91" customFormat="1" x14ac:dyDescent="0.15">
      <c r="B8240" s="92"/>
    </row>
    <row r="8241" spans="2:2" s="91" customFormat="1" x14ac:dyDescent="0.15">
      <c r="B8241" s="92"/>
    </row>
    <row r="8242" spans="2:2" s="91" customFormat="1" x14ac:dyDescent="0.15">
      <c r="B8242" s="92"/>
    </row>
    <row r="8243" spans="2:2" s="91" customFormat="1" x14ac:dyDescent="0.15">
      <c r="B8243" s="92"/>
    </row>
    <row r="8244" spans="2:2" s="91" customFormat="1" x14ac:dyDescent="0.15">
      <c r="B8244" s="92"/>
    </row>
    <row r="8245" spans="2:2" s="91" customFormat="1" x14ac:dyDescent="0.15">
      <c r="B8245" s="92"/>
    </row>
    <row r="8246" spans="2:2" s="91" customFormat="1" x14ac:dyDescent="0.15">
      <c r="B8246" s="92"/>
    </row>
    <row r="8247" spans="2:2" s="91" customFormat="1" x14ac:dyDescent="0.15">
      <c r="B8247" s="92"/>
    </row>
    <row r="8248" spans="2:2" s="91" customFormat="1" x14ac:dyDescent="0.15">
      <c r="B8248" s="92"/>
    </row>
    <row r="8249" spans="2:2" s="91" customFormat="1" x14ac:dyDescent="0.15">
      <c r="B8249" s="92"/>
    </row>
    <row r="8250" spans="2:2" s="91" customFormat="1" x14ac:dyDescent="0.15">
      <c r="B8250" s="92"/>
    </row>
    <row r="8251" spans="2:2" s="91" customFormat="1" x14ac:dyDescent="0.15">
      <c r="B8251" s="92"/>
    </row>
    <row r="8252" spans="2:2" s="91" customFormat="1" x14ac:dyDescent="0.15">
      <c r="B8252" s="92"/>
    </row>
    <row r="8253" spans="2:2" s="91" customFormat="1" x14ac:dyDescent="0.15">
      <c r="B8253" s="92"/>
    </row>
    <row r="8254" spans="2:2" s="91" customFormat="1" x14ac:dyDescent="0.15">
      <c r="B8254" s="92"/>
    </row>
    <row r="8255" spans="2:2" s="91" customFormat="1" x14ac:dyDescent="0.15">
      <c r="B8255" s="92"/>
    </row>
    <row r="8256" spans="2:2" s="91" customFormat="1" x14ac:dyDescent="0.15">
      <c r="B8256" s="92"/>
    </row>
    <row r="8257" spans="2:2" s="91" customFormat="1" x14ac:dyDescent="0.15">
      <c r="B8257" s="92"/>
    </row>
    <row r="8258" spans="2:2" s="91" customFormat="1" x14ac:dyDescent="0.15">
      <c r="B8258" s="92"/>
    </row>
    <row r="8259" spans="2:2" s="91" customFormat="1" x14ac:dyDescent="0.15">
      <c r="B8259" s="92"/>
    </row>
    <row r="8260" spans="2:2" s="91" customFormat="1" x14ac:dyDescent="0.15">
      <c r="B8260" s="92"/>
    </row>
    <row r="8261" spans="2:2" s="91" customFormat="1" x14ac:dyDescent="0.15">
      <c r="B8261" s="92"/>
    </row>
    <row r="8262" spans="2:2" s="91" customFormat="1" x14ac:dyDescent="0.15">
      <c r="B8262" s="92"/>
    </row>
    <row r="8263" spans="2:2" s="91" customFormat="1" x14ac:dyDescent="0.15">
      <c r="B8263" s="92"/>
    </row>
    <row r="8264" spans="2:2" s="91" customFormat="1" x14ac:dyDescent="0.15">
      <c r="B8264" s="92"/>
    </row>
    <row r="8265" spans="2:2" s="91" customFormat="1" x14ac:dyDescent="0.15">
      <c r="B8265" s="92"/>
    </row>
    <row r="8266" spans="2:2" s="91" customFormat="1" x14ac:dyDescent="0.15">
      <c r="B8266" s="92"/>
    </row>
    <row r="8267" spans="2:2" s="91" customFormat="1" x14ac:dyDescent="0.15">
      <c r="B8267" s="92"/>
    </row>
    <row r="8268" spans="2:2" s="91" customFormat="1" x14ac:dyDescent="0.15">
      <c r="B8268" s="92"/>
    </row>
    <row r="8269" spans="2:2" s="91" customFormat="1" x14ac:dyDescent="0.15">
      <c r="B8269" s="92"/>
    </row>
    <row r="8270" spans="2:2" s="91" customFormat="1" x14ac:dyDescent="0.15">
      <c r="B8270" s="92"/>
    </row>
    <row r="8271" spans="2:2" s="91" customFormat="1" x14ac:dyDescent="0.15">
      <c r="B8271" s="92"/>
    </row>
    <row r="8272" spans="2:2" s="91" customFormat="1" x14ac:dyDescent="0.15">
      <c r="B8272" s="92"/>
    </row>
    <row r="8273" spans="2:2" s="91" customFormat="1" x14ac:dyDescent="0.15">
      <c r="B8273" s="92"/>
    </row>
    <row r="8274" spans="2:2" s="91" customFormat="1" x14ac:dyDescent="0.15">
      <c r="B8274" s="92"/>
    </row>
    <row r="8275" spans="2:2" s="91" customFormat="1" x14ac:dyDescent="0.15">
      <c r="B8275" s="92"/>
    </row>
    <row r="8276" spans="2:2" s="91" customFormat="1" x14ac:dyDescent="0.15">
      <c r="B8276" s="92"/>
    </row>
    <row r="8277" spans="2:2" s="91" customFormat="1" x14ac:dyDescent="0.15">
      <c r="B8277" s="92"/>
    </row>
    <row r="8278" spans="2:2" s="91" customFormat="1" x14ac:dyDescent="0.15">
      <c r="B8278" s="92"/>
    </row>
    <row r="8279" spans="2:2" s="91" customFormat="1" x14ac:dyDescent="0.15">
      <c r="B8279" s="92"/>
    </row>
    <row r="8280" spans="2:2" s="91" customFormat="1" x14ac:dyDescent="0.15">
      <c r="B8280" s="92"/>
    </row>
    <row r="8281" spans="2:2" s="91" customFormat="1" x14ac:dyDescent="0.15">
      <c r="B8281" s="92"/>
    </row>
    <row r="8282" spans="2:2" s="91" customFormat="1" x14ac:dyDescent="0.15">
      <c r="B8282" s="92"/>
    </row>
    <row r="8283" spans="2:2" s="91" customFormat="1" x14ac:dyDescent="0.15">
      <c r="B8283" s="92"/>
    </row>
    <row r="8284" spans="2:2" s="91" customFormat="1" x14ac:dyDescent="0.15">
      <c r="B8284" s="92"/>
    </row>
    <row r="8285" spans="2:2" s="91" customFormat="1" x14ac:dyDescent="0.15">
      <c r="B8285" s="92"/>
    </row>
    <row r="8286" spans="2:2" s="91" customFormat="1" x14ac:dyDescent="0.15">
      <c r="B8286" s="92"/>
    </row>
    <row r="8287" spans="2:2" s="91" customFormat="1" x14ac:dyDescent="0.15">
      <c r="B8287" s="92"/>
    </row>
    <row r="8288" spans="2:2" s="91" customFormat="1" x14ac:dyDescent="0.15">
      <c r="B8288" s="92"/>
    </row>
    <row r="8289" spans="2:2" s="91" customFormat="1" x14ac:dyDescent="0.15">
      <c r="B8289" s="92"/>
    </row>
    <row r="8290" spans="2:2" s="91" customFormat="1" x14ac:dyDescent="0.15">
      <c r="B8290" s="92"/>
    </row>
    <row r="8291" spans="2:2" s="91" customFormat="1" x14ac:dyDescent="0.15">
      <c r="B8291" s="92"/>
    </row>
    <row r="8292" spans="2:2" s="91" customFormat="1" x14ac:dyDescent="0.15">
      <c r="B8292" s="92"/>
    </row>
    <row r="8293" spans="2:2" s="91" customFormat="1" x14ac:dyDescent="0.15">
      <c r="B8293" s="92"/>
    </row>
    <row r="8294" spans="2:2" s="91" customFormat="1" x14ac:dyDescent="0.15">
      <c r="B8294" s="92"/>
    </row>
    <row r="8295" spans="2:2" s="91" customFormat="1" x14ac:dyDescent="0.15">
      <c r="B8295" s="92"/>
    </row>
    <row r="8296" spans="2:2" s="91" customFormat="1" x14ac:dyDescent="0.15">
      <c r="B8296" s="92"/>
    </row>
    <row r="8297" spans="2:2" s="91" customFormat="1" x14ac:dyDescent="0.15">
      <c r="B8297" s="92"/>
    </row>
    <row r="8298" spans="2:2" s="91" customFormat="1" x14ac:dyDescent="0.15">
      <c r="B8298" s="92"/>
    </row>
    <row r="8299" spans="2:2" s="91" customFormat="1" x14ac:dyDescent="0.15">
      <c r="B8299" s="92"/>
    </row>
    <row r="8300" spans="2:2" s="91" customFormat="1" x14ac:dyDescent="0.15">
      <c r="B8300" s="92"/>
    </row>
    <row r="8301" spans="2:2" s="91" customFormat="1" x14ac:dyDescent="0.15">
      <c r="B8301" s="92"/>
    </row>
    <row r="8302" spans="2:2" s="91" customFormat="1" x14ac:dyDescent="0.15">
      <c r="B8302" s="92"/>
    </row>
    <row r="8303" spans="2:2" s="91" customFormat="1" x14ac:dyDescent="0.15">
      <c r="B8303" s="92"/>
    </row>
    <row r="8304" spans="2:2" s="91" customFormat="1" x14ac:dyDescent="0.15">
      <c r="B8304" s="92"/>
    </row>
    <row r="8305" spans="2:2" s="91" customFormat="1" x14ac:dyDescent="0.15">
      <c r="B8305" s="92"/>
    </row>
    <row r="8306" spans="2:2" s="91" customFormat="1" x14ac:dyDescent="0.15">
      <c r="B8306" s="92"/>
    </row>
    <row r="8307" spans="2:2" s="91" customFormat="1" x14ac:dyDescent="0.15">
      <c r="B8307" s="92"/>
    </row>
    <row r="8308" spans="2:2" s="91" customFormat="1" x14ac:dyDescent="0.15">
      <c r="B8308" s="92"/>
    </row>
    <row r="8309" spans="2:2" s="91" customFormat="1" x14ac:dyDescent="0.15">
      <c r="B8309" s="92"/>
    </row>
    <row r="8310" spans="2:2" s="91" customFormat="1" x14ac:dyDescent="0.15">
      <c r="B8310" s="92"/>
    </row>
    <row r="8311" spans="2:2" s="91" customFormat="1" x14ac:dyDescent="0.15">
      <c r="B8311" s="92"/>
    </row>
    <row r="8312" spans="2:2" s="91" customFormat="1" x14ac:dyDescent="0.15">
      <c r="B8312" s="92"/>
    </row>
    <row r="8313" spans="2:2" s="91" customFormat="1" x14ac:dyDescent="0.15">
      <c r="B8313" s="92"/>
    </row>
    <row r="8314" spans="2:2" s="91" customFormat="1" x14ac:dyDescent="0.15">
      <c r="B8314" s="92"/>
    </row>
    <row r="8315" spans="2:2" s="91" customFormat="1" x14ac:dyDescent="0.15">
      <c r="B8315" s="92"/>
    </row>
    <row r="8316" spans="2:2" s="91" customFormat="1" x14ac:dyDescent="0.15">
      <c r="B8316" s="92"/>
    </row>
    <row r="8317" spans="2:2" s="91" customFormat="1" x14ac:dyDescent="0.15">
      <c r="B8317" s="92"/>
    </row>
    <row r="8318" spans="2:2" s="91" customFormat="1" x14ac:dyDescent="0.15">
      <c r="B8318" s="92"/>
    </row>
    <row r="8319" spans="2:2" s="91" customFormat="1" x14ac:dyDescent="0.15">
      <c r="B8319" s="92"/>
    </row>
    <row r="8320" spans="2:2" s="91" customFormat="1" x14ac:dyDescent="0.15">
      <c r="B8320" s="92"/>
    </row>
    <row r="8321" spans="2:2" s="91" customFormat="1" x14ac:dyDescent="0.15">
      <c r="B8321" s="92"/>
    </row>
    <row r="8322" spans="2:2" s="91" customFormat="1" x14ac:dyDescent="0.15">
      <c r="B8322" s="92"/>
    </row>
    <row r="8323" spans="2:2" s="91" customFormat="1" x14ac:dyDescent="0.15">
      <c r="B8323" s="92"/>
    </row>
    <row r="8324" spans="2:2" s="91" customFormat="1" x14ac:dyDescent="0.15">
      <c r="B8324" s="92"/>
    </row>
    <row r="8325" spans="2:2" s="91" customFormat="1" x14ac:dyDescent="0.15">
      <c r="B8325" s="92"/>
    </row>
    <row r="8326" spans="2:2" s="91" customFormat="1" x14ac:dyDescent="0.15">
      <c r="B8326" s="92"/>
    </row>
    <row r="8327" spans="2:2" s="91" customFormat="1" x14ac:dyDescent="0.15">
      <c r="B8327" s="92"/>
    </row>
    <row r="8328" spans="2:2" s="91" customFormat="1" x14ac:dyDescent="0.15">
      <c r="B8328" s="92"/>
    </row>
    <row r="8329" spans="2:2" s="91" customFormat="1" x14ac:dyDescent="0.15">
      <c r="B8329" s="92"/>
    </row>
    <row r="8330" spans="2:2" s="91" customFormat="1" x14ac:dyDescent="0.15">
      <c r="B8330" s="92"/>
    </row>
    <row r="8331" spans="2:2" s="91" customFormat="1" x14ac:dyDescent="0.15">
      <c r="B8331" s="92"/>
    </row>
    <row r="8332" spans="2:2" s="91" customFormat="1" x14ac:dyDescent="0.15">
      <c r="B8332" s="92"/>
    </row>
    <row r="8333" spans="2:2" s="91" customFormat="1" x14ac:dyDescent="0.15">
      <c r="B8333" s="92"/>
    </row>
    <row r="8334" spans="2:2" s="91" customFormat="1" x14ac:dyDescent="0.15">
      <c r="B8334" s="92"/>
    </row>
    <row r="8335" spans="2:2" s="91" customFormat="1" x14ac:dyDescent="0.15">
      <c r="B8335" s="92"/>
    </row>
    <row r="8336" spans="2:2" s="91" customFormat="1" x14ac:dyDescent="0.15">
      <c r="B8336" s="92"/>
    </row>
    <row r="8337" spans="2:2" s="91" customFormat="1" x14ac:dyDescent="0.15">
      <c r="B8337" s="92"/>
    </row>
    <row r="8338" spans="2:2" s="91" customFormat="1" x14ac:dyDescent="0.15">
      <c r="B8338" s="92"/>
    </row>
    <row r="8339" spans="2:2" s="91" customFormat="1" x14ac:dyDescent="0.15">
      <c r="B8339" s="92"/>
    </row>
    <row r="8340" spans="2:2" s="91" customFormat="1" x14ac:dyDescent="0.15">
      <c r="B8340" s="92"/>
    </row>
    <row r="8341" spans="2:2" s="91" customFormat="1" x14ac:dyDescent="0.15">
      <c r="B8341" s="92"/>
    </row>
    <row r="8342" spans="2:2" s="91" customFormat="1" x14ac:dyDescent="0.15">
      <c r="B8342" s="92"/>
    </row>
    <row r="8343" spans="2:2" s="91" customFormat="1" x14ac:dyDescent="0.15">
      <c r="B8343" s="92"/>
    </row>
    <row r="8344" spans="2:2" s="91" customFormat="1" x14ac:dyDescent="0.15">
      <c r="B8344" s="92"/>
    </row>
    <row r="8345" spans="2:2" s="91" customFormat="1" x14ac:dyDescent="0.15">
      <c r="B8345" s="92"/>
    </row>
    <row r="8346" spans="2:2" s="91" customFormat="1" x14ac:dyDescent="0.15">
      <c r="B8346" s="92"/>
    </row>
    <row r="8347" spans="2:2" s="91" customFormat="1" x14ac:dyDescent="0.15">
      <c r="B8347" s="92"/>
    </row>
    <row r="8348" spans="2:2" s="91" customFormat="1" x14ac:dyDescent="0.15">
      <c r="B8348" s="92"/>
    </row>
    <row r="8349" spans="2:2" s="91" customFormat="1" x14ac:dyDescent="0.15">
      <c r="B8349" s="92"/>
    </row>
    <row r="8350" spans="2:2" s="91" customFormat="1" x14ac:dyDescent="0.15">
      <c r="B8350" s="92"/>
    </row>
    <row r="8351" spans="2:2" s="91" customFormat="1" x14ac:dyDescent="0.15">
      <c r="B8351" s="92"/>
    </row>
    <row r="8352" spans="2:2" s="91" customFormat="1" x14ac:dyDescent="0.15">
      <c r="B8352" s="92"/>
    </row>
    <row r="8353" spans="2:2" s="91" customFormat="1" x14ac:dyDescent="0.15">
      <c r="B8353" s="92"/>
    </row>
    <row r="8354" spans="2:2" s="91" customFormat="1" x14ac:dyDescent="0.15">
      <c r="B8354" s="92"/>
    </row>
    <row r="8355" spans="2:2" s="91" customFormat="1" x14ac:dyDescent="0.15">
      <c r="B8355" s="92"/>
    </row>
    <row r="8356" spans="2:2" s="91" customFormat="1" x14ac:dyDescent="0.15">
      <c r="B8356" s="92"/>
    </row>
    <row r="8357" spans="2:2" s="91" customFormat="1" x14ac:dyDescent="0.15">
      <c r="B8357" s="92"/>
    </row>
    <row r="8358" spans="2:2" s="91" customFormat="1" x14ac:dyDescent="0.15">
      <c r="B8358" s="92"/>
    </row>
    <row r="8359" spans="2:2" s="91" customFormat="1" x14ac:dyDescent="0.15">
      <c r="B8359" s="92"/>
    </row>
    <row r="8360" spans="2:2" s="91" customFormat="1" x14ac:dyDescent="0.15">
      <c r="B8360" s="92"/>
    </row>
    <row r="8361" spans="2:2" s="91" customFormat="1" x14ac:dyDescent="0.15">
      <c r="B8361" s="92"/>
    </row>
    <row r="8362" spans="2:2" s="91" customFormat="1" x14ac:dyDescent="0.15">
      <c r="B8362" s="92"/>
    </row>
    <row r="8363" spans="2:2" s="91" customFormat="1" x14ac:dyDescent="0.15">
      <c r="B8363" s="92"/>
    </row>
    <row r="8364" spans="2:2" s="91" customFormat="1" x14ac:dyDescent="0.15">
      <c r="B8364" s="92"/>
    </row>
    <row r="8365" spans="2:2" s="91" customFormat="1" x14ac:dyDescent="0.15">
      <c r="B8365" s="92"/>
    </row>
    <row r="8366" spans="2:2" s="91" customFormat="1" x14ac:dyDescent="0.15">
      <c r="B8366" s="92"/>
    </row>
    <row r="8367" spans="2:2" s="91" customFormat="1" x14ac:dyDescent="0.15">
      <c r="B8367" s="92"/>
    </row>
    <row r="8368" spans="2:2" s="91" customFormat="1" x14ac:dyDescent="0.15">
      <c r="B8368" s="92"/>
    </row>
    <row r="8369" spans="2:2" s="91" customFormat="1" x14ac:dyDescent="0.15">
      <c r="B8369" s="92"/>
    </row>
    <row r="8370" spans="2:2" s="91" customFormat="1" x14ac:dyDescent="0.15">
      <c r="B8370" s="92"/>
    </row>
    <row r="8371" spans="2:2" s="91" customFormat="1" x14ac:dyDescent="0.15">
      <c r="B8371" s="92"/>
    </row>
    <row r="8372" spans="2:2" s="91" customFormat="1" x14ac:dyDescent="0.15">
      <c r="B8372" s="92"/>
    </row>
    <row r="8373" spans="2:2" s="91" customFormat="1" x14ac:dyDescent="0.15">
      <c r="B8373" s="92"/>
    </row>
    <row r="8374" spans="2:2" s="91" customFormat="1" x14ac:dyDescent="0.15">
      <c r="B8374" s="92"/>
    </row>
    <row r="8375" spans="2:2" s="91" customFormat="1" x14ac:dyDescent="0.15">
      <c r="B8375" s="92"/>
    </row>
    <row r="8376" spans="2:2" s="91" customFormat="1" x14ac:dyDescent="0.15">
      <c r="B8376" s="92"/>
    </row>
    <row r="8377" spans="2:2" s="91" customFormat="1" x14ac:dyDescent="0.15">
      <c r="B8377" s="92"/>
    </row>
    <row r="8378" spans="2:2" s="91" customFormat="1" x14ac:dyDescent="0.15">
      <c r="B8378" s="92"/>
    </row>
    <row r="8379" spans="2:2" s="91" customFormat="1" x14ac:dyDescent="0.15">
      <c r="B8379" s="92"/>
    </row>
    <row r="8380" spans="2:2" s="91" customFormat="1" x14ac:dyDescent="0.15">
      <c r="B8380" s="92"/>
    </row>
    <row r="8381" spans="2:2" s="91" customFormat="1" x14ac:dyDescent="0.15">
      <c r="B8381" s="92"/>
    </row>
    <row r="8382" spans="2:2" s="91" customFormat="1" x14ac:dyDescent="0.15">
      <c r="B8382" s="92"/>
    </row>
    <row r="8383" spans="2:2" s="91" customFormat="1" x14ac:dyDescent="0.15">
      <c r="B8383" s="92"/>
    </row>
    <row r="8384" spans="2:2" s="91" customFormat="1" x14ac:dyDescent="0.15">
      <c r="B8384" s="92"/>
    </row>
    <row r="8385" spans="2:2" s="91" customFormat="1" x14ac:dyDescent="0.15">
      <c r="B8385" s="92"/>
    </row>
    <row r="8386" spans="2:2" s="91" customFormat="1" x14ac:dyDescent="0.15">
      <c r="B8386" s="92"/>
    </row>
    <row r="8387" spans="2:2" s="91" customFormat="1" x14ac:dyDescent="0.15">
      <c r="B8387" s="92"/>
    </row>
    <row r="8388" spans="2:2" s="91" customFormat="1" x14ac:dyDescent="0.15">
      <c r="B8388" s="92"/>
    </row>
    <row r="8389" spans="2:2" s="91" customFormat="1" x14ac:dyDescent="0.15">
      <c r="B8389" s="92"/>
    </row>
    <row r="8390" spans="2:2" s="91" customFormat="1" x14ac:dyDescent="0.15">
      <c r="B8390" s="92"/>
    </row>
    <row r="8391" spans="2:2" s="91" customFormat="1" x14ac:dyDescent="0.15">
      <c r="B8391" s="92"/>
    </row>
    <row r="8392" spans="2:2" s="91" customFormat="1" x14ac:dyDescent="0.15">
      <c r="B8392" s="92"/>
    </row>
    <row r="8393" spans="2:2" s="91" customFormat="1" x14ac:dyDescent="0.15">
      <c r="B8393" s="92"/>
    </row>
    <row r="8394" spans="2:2" s="91" customFormat="1" x14ac:dyDescent="0.15">
      <c r="B8394" s="92"/>
    </row>
    <row r="8395" spans="2:2" s="91" customFormat="1" x14ac:dyDescent="0.15">
      <c r="B8395" s="92"/>
    </row>
    <row r="8396" spans="2:2" s="91" customFormat="1" x14ac:dyDescent="0.15">
      <c r="B8396" s="92"/>
    </row>
    <row r="8397" spans="2:2" s="91" customFormat="1" x14ac:dyDescent="0.15">
      <c r="B8397" s="92"/>
    </row>
    <row r="8398" spans="2:2" s="91" customFormat="1" x14ac:dyDescent="0.15">
      <c r="B8398" s="92"/>
    </row>
    <row r="8399" spans="2:2" s="91" customFormat="1" x14ac:dyDescent="0.15">
      <c r="B8399" s="92"/>
    </row>
    <row r="8400" spans="2:2" s="91" customFormat="1" x14ac:dyDescent="0.15">
      <c r="B8400" s="92"/>
    </row>
    <row r="8401" spans="2:2" s="91" customFormat="1" x14ac:dyDescent="0.15">
      <c r="B8401" s="92"/>
    </row>
    <row r="8402" spans="2:2" s="91" customFormat="1" x14ac:dyDescent="0.15">
      <c r="B8402" s="92"/>
    </row>
    <row r="8403" spans="2:2" s="91" customFormat="1" x14ac:dyDescent="0.15">
      <c r="B8403" s="92"/>
    </row>
    <row r="8404" spans="2:2" s="91" customFormat="1" x14ac:dyDescent="0.15">
      <c r="B8404" s="92"/>
    </row>
    <row r="8405" spans="2:2" s="91" customFormat="1" x14ac:dyDescent="0.15">
      <c r="B8405" s="92"/>
    </row>
    <row r="8406" spans="2:2" s="91" customFormat="1" x14ac:dyDescent="0.15">
      <c r="B8406" s="92"/>
    </row>
    <row r="8407" spans="2:2" s="91" customFormat="1" x14ac:dyDescent="0.15">
      <c r="B8407" s="92"/>
    </row>
    <row r="8408" spans="2:2" s="91" customFormat="1" x14ac:dyDescent="0.15">
      <c r="B8408" s="92"/>
    </row>
    <row r="8409" spans="2:2" s="91" customFormat="1" x14ac:dyDescent="0.15">
      <c r="B8409" s="92"/>
    </row>
    <row r="8410" spans="2:2" s="91" customFormat="1" x14ac:dyDescent="0.15">
      <c r="B8410" s="92"/>
    </row>
    <row r="8411" spans="2:2" s="91" customFormat="1" x14ac:dyDescent="0.15">
      <c r="B8411" s="92"/>
    </row>
    <row r="8412" spans="2:2" s="91" customFormat="1" x14ac:dyDescent="0.15">
      <c r="B8412" s="92"/>
    </row>
    <row r="8413" spans="2:2" s="91" customFormat="1" x14ac:dyDescent="0.15">
      <c r="B8413" s="92"/>
    </row>
    <row r="8414" spans="2:2" s="91" customFormat="1" x14ac:dyDescent="0.15">
      <c r="B8414" s="92"/>
    </row>
    <row r="8415" spans="2:2" s="91" customFormat="1" x14ac:dyDescent="0.15">
      <c r="B8415" s="92"/>
    </row>
    <row r="8416" spans="2:2" s="91" customFormat="1" x14ac:dyDescent="0.15">
      <c r="B8416" s="92"/>
    </row>
    <row r="8417" spans="2:2" s="91" customFormat="1" x14ac:dyDescent="0.15">
      <c r="B8417" s="92"/>
    </row>
    <row r="8418" spans="2:2" s="91" customFormat="1" x14ac:dyDescent="0.15">
      <c r="B8418" s="92"/>
    </row>
    <row r="8419" spans="2:2" s="91" customFormat="1" x14ac:dyDescent="0.15">
      <c r="B8419" s="92"/>
    </row>
    <row r="8420" spans="2:2" s="91" customFormat="1" x14ac:dyDescent="0.15">
      <c r="B8420" s="92"/>
    </row>
    <row r="8421" spans="2:2" s="91" customFormat="1" x14ac:dyDescent="0.15">
      <c r="B8421" s="92"/>
    </row>
    <row r="8422" spans="2:2" s="91" customFormat="1" x14ac:dyDescent="0.15">
      <c r="B8422" s="92"/>
    </row>
    <row r="8423" spans="2:2" s="91" customFormat="1" x14ac:dyDescent="0.15">
      <c r="B8423" s="92"/>
    </row>
    <row r="8424" spans="2:2" s="91" customFormat="1" x14ac:dyDescent="0.15">
      <c r="B8424" s="92"/>
    </row>
    <row r="8425" spans="2:2" s="91" customFormat="1" x14ac:dyDescent="0.15">
      <c r="B8425" s="92"/>
    </row>
    <row r="8426" spans="2:2" s="91" customFormat="1" x14ac:dyDescent="0.15">
      <c r="B8426" s="92"/>
    </row>
    <row r="8427" spans="2:2" s="91" customFormat="1" x14ac:dyDescent="0.15">
      <c r="B8427" s="92"/>
    </row>
    <row r="8428" spans="2:2" s="91" customFormat="1" x14ac:dyDescent="0.15">
      <c r="B8428" s="92"/>
    </row>
    <row r="8429" spans="2:2" s="91" customFormat="1" x14ac:dyDescent="0.15">
      <c r="B8429" s="92"/>
    </row>
    <row r="8430" spans="2:2" s="91" customFormat="1" x14ac:dyDescent="0.15">
      <c r="B8430" s="92"/>
    </row>
    <row r="8431" spans="2:2" s="91" customFormat="1" x14ac:dyDescent="0.15">
      <c r="B8431" s="92"/>
    </row>
    <row r="8432" spans="2:2" s="91" customFormat="1" x14ac:dyDescent="0.15">
      <c r="B8432" s="92"/>
    </row>
    <row r="8433" spans="2:2" s="91" customFormat="1" x14ac:dyDescent="0.15">
      <c r="B8433" s="92"/>
    </row>
    <row r="8434" spans="2:2" s="91" customFormat="1" x14ac:dyDescent="0.15">
      <c r="B8434" s="92"/>
    </row>
    <row r="8435" spans="2:2" s="91" customFormat="1" x14ac:dyDescent="0.15">
      <c r="B8435" s="92"/>
    </row>
    <row r="8436" spans="2:2" s="91" customFormat="1" x14ac:dyDescent="0.15">
      <c r="B8436" s="92"/>
    </row>
    <row r="8437" spans="2:2" s="91" customFormat="1" x14ac:dyDescent="0.15">
      <c r="B8437" s="92"/>
    </row>
    <row r="8438" spans="2:2" s="91" customFormat="1" x14ac:dyDescent="0.15">
      <c r="B8438" s="92"/>
    </row>
    <row r="8439" spans="2:2" s="91" customFormat="1" x14ac:dyDescent="0.15">
      <c r="B8439" s="92"/>
    </row>
    <row r="8440" spans="2:2" s="91" customFormat="1" x14ac:dyDescent="0.15">
      <c r="B8440" s="92"/>
    </row>
    <row r="8441" spans="2:2" s="91" customFormat="1" x14ac:dyDescent="0.15">
      <c r="B8441" s="92"/>
    </row>
    <row r="8442" spans="2:2" s="91" customFormat="1" x14ac:dyDescent="0.15">
      <c r="B8442" s="92"/>
    </row>
    <row r="8443" spans="2:2" s="91" customFormat="1" x14ac:dyDescent="0.15">
      <c r="B8443" s="92"/>
    </row>
    <row r="8444" spans="2:2" s="91" customFormat="1" x14ac:dyDescent="0.15">
      <c r="B8444" s="92"/>
    </row>
    <row r="8445" spans="2:2" s="91" customFormat="1" x14ac:dyDescent="0.15">
      <c r="B8445" s="92"/>
    </row>
    <row r="8446" spans="2:2" s="91" customFormat="1" x14ac:dyDescent="0.15">
      <c r="B8446" s="92"/>
    </row>
    <row r="8447" spans="2:2" s="91" customFormat="1" x14ac:dyDescent="0.15">
      <c r="B8447" s="92"/>
    </row>
    <row r="8448" spans="2:2" s="91" customFormat="1" x14ac:dyDescent="0.15">
      <c r="B8448" s="92"/>
    </row>
    <row r="8449" spans="2:2" s="91" customFormat="1" x14ac:dyDescent="0.15">
      <c r="B8449" s="92"/>
    </row>
    <row r="8450" spans="2:2" s="91" customFormat="1" x14ac:dyDescent="0.15">
      <c r="B8450" s="92"/>
    </row>
    <row r="8451" spans="2:2" s="91" customFormat="1" x14ac:dyDescent="0.15">
      <c r="B8451" s="92"/>
    </row>
    <row r="8452" spans="2:2" s="91" customFormat="1" x14ac:dyDescent="0.15">
      <c r="B8452" s="92"/>
    </row>
    <row r="8453" spans="2:2" s="91" customFormat="1" x14ac:dyDescent="0.15">
      <c r="B8453" s="92"/>
    </row>
    <row r="8454" spans="2:2" s="91" customFormat="1" x14ac:dyDescent="0.15">
      <c r="B8454" s="92"/>
    </row>
    <row r="8455" spans="2:2" s="91" customFormat="1" x14ac:dyDescent="0.15">
      <c r="B8455" s="92"/>
    </row>
    <row r="8456" spans="2:2" s="91" customFormat="1" x14ac:dyDescent="0.15">
      <c r="B8456" s="92"/>
    </row>
    <row r="8457" spans="2:2" s="91" customFormat="1" x14ac:dyDescent="0.15">
      <c r="B8457" s="92"/>
    </row>
    <row r="8458" spans="2:2" s="91" customFormat="1" x14ac:dyDescent="0.15">
      <c r="B8458" s="92"/>
    </row>
    <row r="8459" spans="2:2" s="91" customFormat="1" x14ac:dyDescent="0.15">
      <c r="B8459" s="92"/>
    </row>
    <row r="8460" spans="2:2" s="91" customFormat="1" x14ac:dyDescent="0.15">
      <c r="B8460" s="92"/>
    </row>
    <row r="8461" spans="2:2" s="91" customFormat="1" x14ac:dyDescent="0.15">
      <c r="B8461" s="92"/>
    </row>
    <row r="8462" spans="2:2" s="91" customFormat="1" x14ac:dyDescent="0.15">
      <c r="B8462" s="92"/>
    </row>
    <row r="8463" spans="2:2" s="91" customFormat="1" x14ac:dyDescent="0.15">
      <c r="B8463" s="92"/>
    </row>
    <row r="8464" spans="2:2" s="91" customFormat="1" x14ac:dyDescent="0.15">
      <c r="B8464" s="92"/>
    </row>
    <row r="8465" spans="2:2" s="91" customFormat="1" x14ac:dyDescent="0.15">
      <c r="B8465" s="92"/>
    </row>
    <row r="8466" spans="2:2" s="91" customFormat="1" x14ac:dyDescent="0.15">
      <c r="B8466" s="92"/>
    </row>
    <row r="8467" spans="2:2" s="91" customFormat="1" x14ac:dyDescent="0.15">
      <c r="B8467" s="92"/>
    </row>
    <row r="8468" spans="2:2" s="91" customFormat="1" x14ac:dyDescent="0.15">
      <c r="B8468" s="92"/>
    </row>
    <row r="8469" spans="2:2" s="91" customFormat="1" x14ac:dyDescent="0.15">
      <c r="B8469" s="92"/>
    </row>
    <row r="8470" spans="2:2" s="91" customFormat="1" x14ac:dyDescent="0.15">
      <c r="B8470" s="92"/>
    </row>
    <row r="8471" spans="2:2" s="91" customFormat="1" x14ac:dyDescent="0.15">
      <c r="B8471" s="92"/>
    </row>
    <row r="8472" spans="2:2" s="91" customFormat="1" x14ac:dyDescent="0.15">
      <c r="B8472" s="92"/>
    </row>
    <row r="8473" spans="2:2" s="91" customFormat="1" x14ac:dyDescent="0.15">
      <c r="B8473" s="92"/>
    </row>
    <row r="8474" spans="2:2" s="91" customFormat="1" x14ac:dyDescent="0.15">
      <c r="B8474" s="92"/>
    </row>
    <row r="8475" spans="2:2" s="91" customFormat="1" x14ac:dyDescent="0.15">
      <c r="B8475" s="92"/>
    </row>
    <row r="8476" spans="2:2" s="91" customFormat="1" x14ac:dyDescent="0.15">
      <c r="B8476" s="92"/>
    </row>
    <row r="8477" spans="2:2" s="91" customFormat="1" x14ac:dyDescent="0.15">
      <c r="B8477" s="92"/>
    </row>
    <row r="8478" spans="2:2" s="91" customFormat="1" x14ac:dyDescent="0.15">
      <c r="B8478" s="92"/>
    </row>
    <row r="8479" spans="2:2" s="91" customFormat="1" x14ac:dyDescent="0.15">
      <c r="B8479" s="92"/>
    </row>
    <row r="8480" spans="2:2" s="91" customFormat="1" x14ac:dyDescent="0.15">
      <c r="B8480" s="92"/>
    </row>
    <row r="8481" spans="2:2" s="91" customFormat="1" x14ac:dyDescent="0.15">
      <c r="B8481" s="92"/>
    </row>
    <row r="8482" spans="2:2" s="91" customFormat="1" x14ac:dyDescent="0.15">
      <c r="B8482" s="92"/>
    </row>
    <row r="8483" spans="2:2" s="91" customFormat="1" x14ac:dyDescent="0.15">
      <c r="B8483" s="92"/>
    </row>
    <row r="8484" spans="2:2" s="91" customFormat="1" x14ac:dyDescent="0.15">
      <c r="B8484" s="92"/>
    </row>
    <row r="8485" spans="2:2" s="91" customFormat="1" x14ac:dyDescent="0.15">
      <c r="B8485" s="92"/>
    </row>
    <row r="8486" spans="2:2" s="91" customFormat="1" x14ac:dyDescent="0.15">
      <c r="B8486" s="92"/>
    </row>
    <row r="8487" spans="2:2" s="91" customFormat="1" x14ac:dyDescent="0.15">
      <c r="B8487" s="92"/>
    </row>
    <row r="8488" spans="2:2" s="91" customFormat="1" x14ac:dyDescent="0.15">
      <c r="B8488" s="92"/>
    </row>
    <row r="8489" spans="2:2" s="91" customFormat="1" x14ac:dyDescent="0.15">
      <c r="B8489" s="92"/>
    </row>
    <row r="8490" spans="2:2" s="91" customFormat="1" x14ac:dyDescent="0.15">
      <c r="B8490" s="92"/>
    </row>
    <row r="8491" spans="2:2" s="91" customFormat="1" x14ac:dyDescent="0.15">
      <c r="B8491" s="92"/>
    </row>
    <row r="8492" spans="2:2" s="91" customFormat="1" x14ac:dyDescent="0.15">
      <c r="B8492" s="92"/>
    </row>
    <row r="8493" spans="2:2" s="91" customFormat="1" x14ac:dyDescent="0.15">
      <c r="B8493" s="92"/>
    </row>
    <row r="8494" spans="2:2" s="91" customFormat="1" x14ac:dyDescent="0.15">
      <c r="B8494" s="92"/>
    </row>
    <row r="8495" spans="2:2" s="91" customFormat="1" x14ac:dyDescent="0.15">
      <c r="B8495" s="92"/>
    </row>
    <row r="8496" spans="2:2" s="91" customFormat="1" x14ac:dyDescent="0.15">
      <c r="B8496" s="92"/>
    </row>
    <row r="8497" spans="2:2" s="91" customFormat="1" x14ac:dyDescent="0.15">
      <c r="B8497" s="92"/>
    </row>
    <row r="8498" spans="2:2" s="91" customFormat="1" x14ac:dyDescent="0.15">
      <c r="B8498" s="92"/>
    </row>
    <row r="8499" spans="2:2" s="91" customFormat="1" x14ac:dyDescent="0.15">
      <c r="B8499" s="92"/>
    </row>
    <row r="8500" spans="2:2" s="91" customFormat="1" x14ac:dyDescent="0.15">
      <c r="B8500" s="92"/>
    </row>
    <row r="8501" spans="2:2" s="91" customFormat="1" x14ac:dyDescent="0.15">
      <c r="B8501" s="92"/>
    </row>
    <row r="8502" spans="2:2" s="91" customFormat="1" x14ac:dyDescent="0.15">
      <c r="B8502" s="92"/>
    </row>
    <row r="8503" spans="2:2" s="91" customFormat="1" x14ac:dyDescent="0.15">
      <c r="B8503" s="92"/>
    </row>
    <row r="8504" spans="2:2" s="91" customFormat="1" x14ac:dyDescent="0.15">
      <c r="B8504" s="92"/>
    </row>
    <row r="8505" spans="2:2" s="91" customFormat="1" x14ac:dyDescent="0.15">
      <c r="B8505" s="92"/>
    </row>
    <row r="8506" spans="2:2" s="91" customFormat="1" x14ac:dyDescent="0.15">
      <c r="B8506" s="92"/>
    </row>
    <row r="8507" spans="2:2" s="91" customFormat="1" x14ac:dyDescent="0.15">
      <c r="B8507" s="92"/>
    </row>
    <row r="8508" spans="2:2" s="91" customFormat="1" x14ac:dyDescent="0.15">
      <c r="B8508" s="92"/>
    </row>
    <row r="8509" spans="2:2" s="91" customFormat="1" x14ac:dyDescent="0.15">
      <c r="B8509" s="92"/>
    </row>
    <row r="8510" spans="2:2" s="91" customFormat="1" x14ac:dyDescent="0.15">
      <c r="B8510" s="92"/>
    </row>
    <row r="8511" spans="2:2" s="91" customFormat="1" x14ac:dyDescent="0.15">
      <c r="B8511" s="92"/>
    </row>
    <row r="8512" spans="2:2" s="91" customFormat="1" x14ac:dyDescent="0.15">
      <c r="B8512" s="92"/>
    </row>
    <row r="8513" spans="2:2" s="91" customFormat="1" x14ac:dyDescent="0.15">
      <c r="B8513" s="92"/>
    </row>
    <row r="8514" spans="2:2" s="91" customFormat="1" x14ac:dyDescent="0.15">
      <c r="B8514" s="92"/>
    </row>
    <row r="8515" spans="2:2" s="91" customFormat="1" x14ac:dyDescent="0.15">
      <c r="B8515" s="92"/>
    </row>
    <row r="8516" spans="2:2" s="91" customFormat="1" x14ac:dyDescent="0.15">
      <c r="B8516" s="92"/>
    </row>
    <row r="8517" spans="2:2" s="91" customFormat="1" x14ac:dyDescent="0.15">
      <c r="B8517" s="92"/>
    </row>
    <row r="8518" spans="2:2" s="91" customFormat="1" x14ac:dyDescent="0.15">
      <c r="B8518" s="92"/>
    </row>
    <row r="8519" spans="2:2" s="91" customFormat="1" x14ac:dyDescent="0.15">
      <c r="B8519" s="92"/>
    </row>
    <row r="8520" spans="2:2" s="91" customFormat="1" x14ac:dyDescent="0.15">
      <c r="B8520" s="92"/>
    </row>
    <row r="8521" spans="2:2" s="91" customFormat="1" x14ac:dyDescent="0.15">
      <c r="B8521" s="92"/>
    </row>
    <row r="8522" spans="2:2" s="91" customFormat="1" x14ac:dyDescent="0.15">
      <c r="B8522" s="92"/>
    </row>
    <row r="8523" spans="2:2" s="91" customFormat="1" x14ac:dyDescent="0.15">
      <c r="B8523" s="92"/>
    </row>
    <row r="8524" spans="2:2" s="91" customFormat="1" x14ac:dyDescent="0.15">
      <c r="B8524" s="92"/>
    </row>
    <row r="8525" spans="2:2" s="91" customFormat="1" x14ac:dyDescent="0.15">
      <c r="B8525" s="92"/>
    </row>
    <row r="8526" spans="2:2" s="91" customFormat="1" x14ac:dyDescent="0.15">
      <c r="B8526" s="92"/>
    </row>
    <row r="8527" spans="2:2" s="91" customFormat="1" x14ac:dyDescent="0.15">
      <c r="B8527" s="92"/>
    </row>
    <row r="8528" spans="2:2" s="91" customFormat="1" x14ac:dyDescent="0.15">
      <c r="B8528" s="92"/>
    </row>
    <row r="8529" spans="2:2" s="91" customFormat="1" x14ac:dyDescent="0.15">
      <c r="B8529" s="92"/>
    </row>
    <row r="8530" spans="2:2" s="91" customFormat="1" x14ac:dyDescent="0.15">
      <c r="B8530" s="92"/>
    </row>
    <row r="8531" spans="2:2" s="91" customFormat="1" x14ac:dyDescent="0.15">
      <c r="B8531" s="92"/>
    </row>
    <row r="8532" spans="2:2" s="91" customFormat="1" x14ac:dyDescent="0.15">
      <c r="B8532" s="92"/>
    </row>
    <row r="8533" spans="2:2" s="91" customFormat="1" x14ac:dyDescent="0.15">
      <c r="B8533" s="92"/>
    </row>
    <row r="8534" spans="2:2" s="91" customFormat="1" x14ac:dyDescent="0.15">
      <c r="B8534" s="92"/>
    </row>
    <row r="8535" spans="2:2" s="91" customFormat="1" x14ac:dyDescent="0.15">
      <c r="B8535" s="92"/>
    </row>
    <row r="8536" spans="2:2" s="91" customFormat="1" x14ac:dyDescent="0.15">
      <c r="B8536" s="92"/>
    </row>
    <row r="8537" spans="2:2" s="91" customFormat="1" x14ac:dyDescent="0.15">
      <c r="B8537" s="92"/>
    </row>
    <row r="8538" spans="2:2" s="91" customFormat="1" x14ac:dyDescent="0.15">
      <c r="B8538" s="92"/>
    </row>
    <row r="8539" spans="2:2" s="91" customFormat="1" x14ac:dyDescent="0.15">
      <c r="B8539" s="92"/>
    </row>
    <row r="8540" spans="2:2" s="91" customFormat="1" x14ac:dyDescent="0.15">
      <c r="B8540" s="92"/>
    </row>
    <row r="8541" spans="2:2" s="91" customFormat="1" x14ac:dyDescent="0.15">
      <c r="B8541" s="92"/>
    </row>
    <row r="8542" spans="2:2" s="91" customFormat="1" x14ac:dyDescent="0.15">
      <c r="B8542" s="92"/>
    </row>
    <row r="8543" spans="2:2" s="91" customFormat="1" x14ac:dyDescent="0.15">
      <c r="B8543" s="92"/>
    </row>
    <row r="8544" spans="2:2" s="91" customFormat="1" x14ac:dyDescent="0.15">
      <c r="B8544" s="92"/>
    </row>
    <row r="8545" spans="2:2" s="91" customFormat="1" x14ac:dyDescent="0.15">
      <c r="B8545" s="92"/>
    </row>
    <row r="8546" spans="2:2" s="91" customFormat="1" x14ac:dyDescent="0.15">
      <c r="B8546" s="92"/>
    </row>
    <row r="8547" spans="2:2" s="91" customFormat="1" x14ac:dyDescent="0.15">
      <c r="B8547" s="92"/>
    </row>
    <row r="8548" spans="2:2" s="91" customFormat="1" x14ac:dyDescent="0.15">
      <c r="B8548" s="92"/>
    </row>
    <row r="8549" spans="2:2" s="91" customFormat="1" x14ac:dyDescent="0.15">
      <c r="B8549" s="92"/>
    </row>
    <row r="8550" spans="2:2" s="91" customFormat="1" x14ac:dyDescent="0.15">
      <c r="B8550" s="92"/>
    </row>
    <row r="8551" spans="2:2" s="91" customFormat="1" x14ac:dyDescent="0.15">
      <c r="B8551" s="92"/>
    </row>
    <row r="8552" spans="2:2" s="91" customFormat="1" x14ac:dyDescent="0.15">
      <c r="B8552" s="92"/>
    </row>
    <row r="8553" spans="2:2" s="91" customFormat="1" x14ac:dyDescent="0.15">
      <c r="B8553" s="92"/>
    </row>
    <row r="8554" spans="2:2" s="91" customFormat="1" x14ac:dyDescent="0.15">
      <c r="B8554" s="92"/>
    </row>
    <row r="8555" spans="2:2" s="91" customFormat="1" x14ac:dyDescent="0.15">
      <c r="B8555" s="92"/>
    </row>
    <row r="8556" spans="2:2" s="91" customFormat="1" x14ac:dyDescent="0.15">
      <c r="B8556" s="92"/>
    </row>
    <row r="8557" spans="2:2" s="91" customFormat="1" x14ac:dyDescent="0.15">
      <c r="B8557" s="92"/>
    </row>
    <row r="8558" spans="2:2" s="91" customFormat="1" x14ac:dyDescent="0.15">
      <c r="B8558" s="92"/>
    </row>
    <row r="8559" spans="2:2" s="91" customFormat="1" x14ac:dyDescent="0.15">
      <c r="B8559" s="92"/>
    </row>
    <row r="8560" spans="2:2" s="91" customFormat="1" x14ac:dyDescent="0.15">
      <c r="B8560" s="92"/>
    </row>
    <row r="8561" spans="2:2" s="91" customFormat="1" x14ac:dyDescent="0.15">
      <c r="B8561" s="92"/>
    </row>
    <row r="8562" spans="2:2" s="91" customFormat="1" x14ac:dyDescent="0.15">
      <c r="B8562" s="92"/>
    </row>
    <row r="8563" spans="2:2" s="91" customFormat="1" x14ac:dyDescent="0.15">
      <c r="B8563" s="92"/>
    </row>
    <row r="8564" spans="2:2" s="91" customFormat="1" x14ac:dyDescent="0.15">
      <c r="B8564" s="92"/>
    </row>
    <row r="8565" spans="2:2" s="91" customFormat="1" x14ac:dyDescent="0.15">
      <c r="B8565" s="92"/>
    </row>
    <row r="8566" spans="2:2" s="91" customFormat="1" x14ac:dyDescent="0.15">
      <c r="B8566" s="92"/>
    </row>
    <row r="8567" spans="2:2" s="91" customFormat="1" x14ac:dyDescent="0.15">
      <c r="B8567" s="92"/>
    </row>
    <row r="8568" spans="2:2" s="91" customFormat="1" x14ac:dyDescent="0.15">
      <c r="B8568" s="92"/>
    </row>
    <row r="8569" spans="2:2" s="91" customFormat="1" x14ac:dyDescent="0.15">
      <c r="B8569" s="92"/>
    </row>
    <row r="8570" spans="2:2" s="91" customFormat="1" x14ac:dyDescent="0.15">
      <c r="B8570" s="92"/>
    </row>
    <row r="8571" spans="2:2" s="91" customFormat="1" x14ac:dyDescent="0.15">
      <c r="B8571" s="92"/>
    </row>
    <row r="8572" spans="2:2" s="91" customFormat="1" x14ac:dyDescent="0.15">
      <c r="B8572" s="92"/>
    </row>
    <row r="8573" spans="2:2" s="91" customFormat="1" x14ac:dyDescent="0.15">
      <c r="B8573" s="92"/>
    </row>
    <row r="8574" spans="2:2" s="91" customFormat="1" x14ac:dyDescent="0.15">
      <c r="B8574" s="92"/>
    </row>
    <row r="8575" spans="2:2" s="91" customFormat="1" x14ac:dyDescent="0.15">
      <c r="B8575" s="92"/>
    </row>
    <row r="8576" spans="2:2" s="91" customFormat="1" x14ac:dyDescent="0.15">
      <c r="B8576" s="92"/>
    </row>
    <row r="8577" spans="2:2" s="91" customFormat="1" x14ac:dyDescent="0.15">
      <c r="B8577" s="92"/>
    </row>
    <row r="8578" spans="2:2" s="91" customFormat="1" x14ac:dyDescent="0.15">
      <c r="B8578" s="92"/>
    </row>
    <row r="8579" spans="2:2" s="91" customFormat="1" x14ac:dyDescent="0.15">
      <c r="B8579" s="92"/>
    </row>
    <row r="8580" spans="2:2" s="91" customFormat="1" x14ac:dyDescent="0.15">
      <c r="B8580" s="92"/>
    </row>
    <row r="8581" spans="2:2" s="91" customFormat="1" x14ac:dyDescent="0.15">
      <c r="B8581" s="92"/>
    </row>
    <row r="8582" spans="2:2" s="91" customFormat="1" x14ac:dyDescent="0.15">
      <c r="B8582" s="92"/>
    </row>
    <row r="8583" spans="2:2" s="91" customFormat="1" x14ac:dyDescent="0.15">
      <c r="B8583" s="92"/>
    </row>
    <row r="8584" spans="2:2" s="91" customFormat="1" x14ac:dyDescent="0.15">
      <c r="B8584" s="92"/>
    </row>
    <row r="8585" spans="2:2" s="91" customFormat="1" x14ac:dyDescent="0.15">
      <c r="B8585" s="92"/>
    </row>
    <row r="8586" spans="2:2" s="91" customFormat="1" x14ac:dyDescent="0.15">
      <c r="B8586" s="92"/>
    </row>
    <row r="8587" spans="2:2" s="91" customFormat="1" x14ac:dyDescent="0.15">
      <c r="B8587" s="92"/>
    </row>
    <row r="8588" spans="2:2" s="91" customFormat="1" x14ac:dyDescent="0.15">
      <c r="B8588" s="92"/>
    </row>
    <row r="8589" spans="2:2" s="91" customFormat="1" x14ac:dyDescent="0.15">
      <c r="B8589" s="92"/>
    </row>
    <row r="8590" spans="2:2" s="91" customFormat="1" x14ac:dyDescent="0.15">
      <c r="B8590" s="92"/>
    </row>
    <row r="8591" spans="2:2" s="91" customFormat="1" x14ac:dyDescent="0.15">
      <c r="B8591" s="92"/>
    </row>
    <row r="8592" spans="2:2" s="91" customFormat="1" x14ac:dyDescent="0.15">
      <c r="B8592" s="92"/>
    </row>
    <row r="8593" spans="2:2" s="91" customFormat="1" x14ac:dyDescent="0.15">
      <c r="B8593" s="92"/>
    </row>
    <row r="8594" spans="2:2" s="91" customFormat="1" x14ac:dyDescent="0.15">
      <c r="B8594" s="92"/>
    </row>
    <row r="8595" spans="2:2" s="91" customFormat="1" x14ac:dyDescent="0.15">
      <c r="B8595" s="92"/>
    </row>
    <row r="8596" spans="2:2" s="91" customFormat="1" x14ac:dyDescent="0.15">
      <c r="B8596" s="92"/>
    </row>
    <row r="8597" spans="2:2" s="91" customFormat="1" x14ac:dyDescent="0.15">
      <c r="B8597" s="92"/>
    </row>
    <row r="8598" spans="2:2" s="91" customFormat="1" x14ac:dyDescent="0.15">
      <c r="B8598" s="92"/>
    </row>
    <row r="8599" spans="2:2" s="91" customFormat="1" x14ac:dyDescent="0.15">
      <c r="B8599" s="92"/>
    </row>
    <row r="8600" spans="2:2" s="91" customFormat="1" x14ac:dyDescent="0.15">
      <c r="B8600" s="92"/>
    </row>
    <row r="8601" spans="2:2" s="91" customFormat="1" x14ac:dyDescent="0.15">
      <c r="B8601" s="92"/>
    </row>
    <row r="8602" spans="2:2" s="91" customFormat="1" x14ac:dyDescent="0.15">
      <c r="B8602" s="92"/>
    </row>
    <row r="8603" spans="2:2" s="91" customFormat="1" x14ac:dyDescent="0.15">
      <c r="B8603" s="92"/>
    </row>
    <row r="8604" spans="2:2" s="91" customFormat="1" x14ac:dyDescent="0.15">
      <c r="B8604" s="92"/>
    </row>
    <row r="8605" spans="2:2" s="91" customFormat="1" x14ac:dyDescent="0.15">
      <c r="B8605" s="92"/>
    </row>
    <row r="8606" spans="2:2" s="91" customFormat="1" x14ac:dyDescent="0.15">
      <c r="B8606" s="92"/>
    </row>
    <row r="8607" spans="2:2" s="91" customFormat="1" x14ac:dyDescent="0.15">
      <c r="B8607" s="92"/>
    </row>
    <row r="8608" spans="2:2" s="91" customFormat="1" x14ac:dyDescent="0.15">
      <c r="B8608" s="92"/>
    </row>
    <row r="8609" spans="2:2" s="91" customFormat="1" x14ac:dyDescent="0.15">
      <c r="B8609" s="92"/>
    </row>
    <row r="8610" spans="2:2" s="91" customFormat="1" x14ac:dyDescent="0.15">
      <c r="B8610" s="92"/>
    </row>
    <row r="8611" spans="2:2" s="91" customFormat="1" x14ac:dyDescent="0.15">
      <c r="B8611" s="92"/>
    </row>
    <row r="8612" spans="2:2" s="91" customFormat="1" x14ac:dyDescent="0.15">
      <c r="B8612" s="92"/>
    </row>
    <row r="8613" spans="2:2" s="91" customFormat="1" x14ac:dyDescent="0.15">
      <c r="B8613" s="92"/>
    </row>
    <row r="8614" spans="2:2" s="91" customFormat="1" x14ac:dyDescent="0.15">
      <c r="B8614" s="92"/>
    </row>
    <row r="8615" spans="2:2" s="91" customFormat="1" x14ac:dyDescent="0.15">
      <c r="B8615" s="92"/>
    </row>
    <row r="8616" spans="2:2" s="91" customFormat="1" x14ac:dyDescent="0.15">
      <c r="B8616" s="92"/>
    </row>
    <row r="8617" spans="2:2" s="91" customFormat="1" x14ac:dyDescent="0.15">
      <c r="B8617" s="92"/>
    </row>
    <row r="8618" spans="2:2" s="91" customFormat="1" x14ac:dyDescent="0.15">
      <c r="B8618" s="92"/>
    </row>
    <row r="8619" spans="2:2" s="91" customFormat="1" x14ac:dyDescent="0.15">
      <c r="B8619" s="92"/>
    </row>
    <row r="8620" spans="2:2" s="91" customFormat="1" x14ac:dyDescent="0.15">
      <c r="B8620" s="92"/>
    </row>
    <row r="8621" spans="2:2" s="91" customFormat="1" x14ac:dyDescent="0.15">
      <c r="B8621" s="92"/>
    </row>
    <row r="8622" spans="2:2" s="91" customFormat="1" x14ac:dyDescent="0.15">
      <c r="B8622" s="92"/>
    </row>
    <row r="8623" spans="2:2" s="91" customFormat="1" x14ac:dyDescent="0.15">
      <c r="B8623" s="92"/>
    </row>
    <row r="8624" spans="2:2" s="91" customFormat="1" x14ac:dyDescent="0.15">
      <c r="B8624" s="92"/>
    </row>
    <row r="8625" spans="2:2" s="91" customFormat="1" x14ac:dyDescent="0.15">
      <c r="B8625" s="92"/>
    </row>
    <row r="8626" spans="2:2" s="91" customFormat="1" x14ac:dyDescent="0.15">
      <c r="B8626" s="92"/>
    </row>
    <row r="8627" spans="2:2" s="91" customFormat="1" x14ac:dyDescent="0.15">
      <c r="B8627" s="92"/>
    </row>
    <row r="8628" spans="2:2" s="91" customFormat="1" x14ac:dyDescent="0.15">
      <c r="B8628" s="92"/>
    </row>
    <row r="8629" spans="2:2" s="91" customFormat="1" x14ac:dyDescent="0.15">
      <c r="B8629" s="92"/>
    </row>
    <row r="8630" spans="2:2" s="91" customFormat="1" x14ac:dyDescent="0.15">
      <c r="B8630" s="92"/>
    </row>
    <row r="8631" spans="2:2" s="91" customFormat="1" x14ac:dyDescent="0.15">
      <c r="B8631" s="92"/>
    </row>
    <row r="8632" spans="2:2" s="91" customFormat="1" x14ac:dyDescent="0.15">
      <c r="B8632" s="92"/>
    </row>
    <row r="8633" spans="2:2" s="91" customFormat="1" x14ac:dyDescent="0.15">
      <c r="B8633" s="92"/>
    </row>
    <row r="8634" spans="2:2" s="91" customFormat="1" x14ac:dyDescent="0.15">
      <c r="B8634" s="92"/>
    </row>
    <row r="8635" spans="2:2" s="91" customFormat="1" x14ac:dyDescent="0.15">
      <c r="B8635" s="92"/>
    </row>
    <row r="8636" spans="2:2" s="91" customFormat="1" x14ac:dyDescent="0.15">
      <c r="B8636" s="92"/>
    </row>
    <row r="8637" spans="2:2" s="91" customFormat="1" x14ac:dyDescent="0.15">
      <c r="B8637" s="92"/>
    </row>
    <row r="8638" spans="2:2" s="91" customFormat="1" x14ac:dyDescent="0.15">
      <c r="B8638" s="92"/>
    </row>
    <row r="8639" spans="2:2" s="91" customFormat="1" x14ac:dyDescent="0.15">
      <c r="B8639" s="92"/>
    </row>
    <row r="8640" spans="2:2" s="91" customFormat="1" x14ac:dyDescent="0.15">
      <c r="B8640" s="92"/>
    </row>
    <row r="8641" spans="2:2" s="91" customFormat="1" x14ac:dyDescent="0.15">
      <c r="B8641" s="92"/>
    </row>
    <row r="8642" spans="2:2" s="91" customFormat="1" x14ac:dyDescent="0.15">
      <c r="B8642" s="92"/>
    </row>
    <row r="8643" spans="2:2" s="91" customFormat="1" x14ac:dyDescent="0.15">
      <c r="B8643" s="92"/>
    </row>
    <row r="8644" spans="2:2" s="91" customFormat="1" x14ac:dyDescent="0.15">
      <c r="B8644" s="92"/>
    </row>
    <row r="8645" spans="2:2" s="91" customFormat="1" x14ac:dyDescent="0.15">
      <c r="B8645" s="92"/>
    </row>
    <row r="8646" spans="2:2" s="91" customFormat="1" x14ac:dyDescent="0.15">
      <c r="B8646" s="92"/>
    </row>
    <row r="8647" spans="2:2" s="91" customFormat="1" x14ac:dyDescent="0.15">
      <c r="B8647" s="92"/>
    </row>
    <row r="8648" spans="2:2" s="91" customFormat="1" x14ac:dyDescent="0.15">
      <c r="B8648" s="92"/>
    </row>
    <row r="8649" spans="2:2" s="91" customFormat="1" x14ac:dyDescent="0.15">
      <c r="B8649" s="92"/>
    </row>
    <row r="8650" spans="2:2" s="91" customFormat="1" x14ac:dyDescent="0.15">
      <c r="B8650" s="92"/>
    </row>
    <row r="8651" spans="2:2" s="91" customFormat="1" x14ac:dyDescent="0.15">
      <c r="B8651" s="92"/>
    </row>
    <row r="8652" spans="2:2" s="91" customFormat="1" x14ac:dyDescent="0.15">
      <c r="B8652" s="92"/>
    </row>
    <row r="8653" spans="2:2" s="91" customFormat="1" x14ac:dyDescent="0.15">
      <c r="B8653" s="92"/>
    </row>
    <row r="8654" spans="2:2" s="91" customFormat="1" x14ac:dyDescent="0.15">
      <c r="B8654" s="92"/>
    </row>
    <row r="8655" spans="2:2" s="91" customFormat="1" x14ac:dyDescent="0.15">
      <c r="B8655" s="92"/>
    </row>
    <row r="8656" spans="2:2" s="91" customFormat="1" x14ac:dyDescent="0.15">
      <c r="B8656" s="92"/>
    </row>
    <row r="8657" spans="2:2" s="91" customFormat="1" x14ac:dyDescent="0.15">
      <c r="B8657" s="92"/>
    </row>
    <row r="8658" spans="2:2" s="91" customFormat="1" x14ac:dyDescent="0.15">
      <c r="B8658" s="92"/>
    </row>
    <row r="8659" spans="2:2" s="91" customFormat="1" x14ac:dyDescent="0.15">
      <c r="B8659" s="92"/>
    </row>
    <row r="8660" spans="2:2" s="91" customFormat="1" x14ac:dyDescent="0.15">
      <c r="B8660" s="92"/>
    </row>
    <row r="8661" spans="2:2" s="91" customFormat="1" x14ac:dyDescent="0.15">
      <c r="B8661" s="92"/>
    </row>
    <row r="8662" spans="2:2" s="91" customFormat="1" x14ac:dyDescent="0.15">
      <c r="B8662" s="92"/>
    </row>
    <row r="8663" spans="2:2" s="91" customFormat="1" x14ac:dyDescent="0.15">
      <c r="B8663" s="92"/>
    </row>
    <row r="8664" spans="2:2" s="91" customFormat="1" x14ac:dyDescent="0.15">
      <c r="B8664" s="92"/>
    </row>
    <row r="8665" spans="2:2" s="91" customFormat="1" x14ac:dyDescent="0.15">
      <c r="B8665" s="92"/>
    </row>
    <row r="8666" spans="2:2" s="91" customFormat="1" x14ac:dyDescent="0.15">
      <c r="B8666" s="92"/>
    </row>
    <row r="8667" spans="2:2" s="91" customFormat="1" x14ac:dyDescent="0.15">
      <c r="B8667" s="92"/>
    </row>
    <row r="8668" spans="2:2" s="91" customFormat="1" x14ac:dyDescent="0.15">
      <c r="B8668" s="92"/>
    </row>
    <row r="8669" spans="2:2" s="91" customFormat="1" x14ac:dyDescent="0.15">
      <c r="B8669" s="92"/>
    </row>
    <row r="8670" spans="2:2" s="91" customFormat="1" x14ac:dyDescent="0.15">
      <c r="B8670" s="92"/>
    </row>
    <row r="8671" spans="2:2" s="91" customFormat="1" x14ac:dyDescent="0.15">
      <c r="B8671" s="92"/>
    </row>
    <row r="8672" spans="2:2" s="91" customFormat="1" x14ac:dyDescent="0.15">
      <c r="B8672" s="92"/>
    </row>
    <row r="8673" spans="2:2" s="91" customFormat="1" x14ac:dyDescent="0.15">
      <c r="B8673" s="92"/>
    </row>
    <row r="8674" spans="2:2" s="91" customFormat="1" x14ac:dyDescent="0.15">
      <c r="B8674" s="92"/>
    </row>
    <row r="8675" spans="2:2" s="91" customFormat="1" x14ac:dyDescent="0.15">
      <c r="B8675" s="92"/>
    </row>
    <row r="8676" spans="2:2" s="91" customFormat="1" x14ac:dyDescent="0.15">
      <c r="B8676" s="92"/>
    </row>
    <row r="8677" spans="2:2" s="91" customFormat="1" x14ac:dyDescent="0.15">
      <c r="B8677" s="92"/>
    </row>
    <row r="8678" spans="2:2" s="91" customFormat="1" x14ac:dyDescent="0.15">
      <c r="B8678" s="92"/>
    </row>
    <row r="8679" spans="2:2" s="91" customFormat="1" x14ac:dyDescent="0.15">
      <c r="B8679" s="92"/>
    </row>
    <row r="8680" spans="2:2" s="91" customFormat="1" x14ac:dyDescent="0.15">
      <c r="B8680" s="92"/>
    </row>
    <row r="8681" spans="2:2" s="91" customFormat="1" x14ac:dyDescent="0.15">
      <c r="B8681" s="92"/>
    </row>
    <row r="8682" spans="2:2" s="91" customFormat="1" x14ac:dyDescent="0.15">
      <c r="B8682" s="92"/>
    </row>
    <row r="8683" spans="2:2" s="91" customFormat="1" x14ac:dyDescent="0.15">
      <c r="B8683" s="92"/>
    </row>
    <row r="8684" spans="2:2" s="91" customFormat="1" x14ac:dyDescent="0.15">
      <c r="B8684" s="92"/>
    </row>
    <row r="8685" spans="2:2" s="91" customFormat="1" x14ac:dyDescent="0.15">
      <c r="B8685" s="92"/>
    </row>
    <row r="8686" spans="2:2" s="91" customFormat="1" x14ac:dyDescent="0.15">
      <c r="B8686" s="92"/>
    </row>
    <row r="8687" spans="2:2" s="91" customFormat="1" x14ac:dyDescent="0.15">
      <c r="B8687" s="92"/>
    </row>
    <row r="8688" spans="2:2" s="91" customFormat="1" x14ac:dyDescent="0.15">
      <c r="B8688" s="92"/>
    </row>
    <row r="8689" spans="2:2" s="91" customFormat="1" x14ac:dyDescent="0.15">
      <c r="B8689" s="92"/>
    </row>
    <row r="8690" spans="2:2" s="91" customFormat="1" x14ac:dyDescent="0.15">
      <c r="B8690" s="92"/>
    </row>
    <row r="8691" spans="2:2" s="91" customFormat="1" x14ac:dyDescent="0.15">
      <c r="B8691" s="92"/>
    </row>
    <row r="8692" spans="2:2" s="91" customFormat="1" x14ac:dyDescent="0.15">
      <c r="B8692" s="92"/>
    </row>
    <row r="8693" spans="2:2" s="91" customFormat="1" x14ac:dyDescent="0.15">
      <c r="B8693" s="92"/>
    </row>
    <row r="8694" spans="2:2" s="91" customFormat="1" x14ac:dyDescent="0.15">
      <c r="B8694" s="92"/>
    </row>
    <row r="8695" spans="2:2" s="91" customFormat="1" x14ac:dyDescent="0.15">
      <c r="B8695" s="92"/>
    </row>
    <row r="8696" spans="2:2" s="91" customFormat="1" x14ac:dyDescent="0.15">
      <c r="B8696" s="92"/>
    </row>
    <row r="8697" spans="2:2" s="91" customFormat="1" x14ac:dyDescent="0.15">
      <c r="B8697" s="92"/>
    </row>
    <row r="8698" spans="2:2" s="91" customFormat="1" x14ac:dyDescent="0.15">
      <c r="B8698" s="92"/>
    </row>
    <row r="8699" spans="2:2" s="91" customFormat="1" x14ac:dyDescent="0.15">
      <c r="B8699" s="92"/>
    </row>
    <row r="8700" spans="2:2" s="91" customFormat="1" x14ac:dyDescent="0.15">
      <c r="B8700" s="92"/>
    </row>
    <row r="8701" spans="2:2" s="91" customFormat="1" x14ac:dyDescent="0.15">
      <c r="B8701" s="92"/>
    </row>
    <row r="8702" spans="2:2" s="91" customFormat="1" x14ac:dyDescent="0.15">
      <c r="B8702" s="92"/>
    </row>
    <row r="8703" spans="2:2" s="91" customFormat="1" x14ac:dyDescent="0.15">
      <c r="B8703" s="92"/>
    </row>
    <row r="8704" spans="2:2" s="91" customFormat="1" x14ac:dyDescent="0.15">
      <c r="B8704" s="92"/>
    </row>
    <row r="8705" spans="2:2" s="91" customFormat="1" x14ac:dyDescent="0.15">
      <c r="B8705" s="92"/>
    </row>
    <row r="8706" spans="2:2" s="91" customFormat="1" x14ac:dyDescent="0.15">
      <c r="B8706" s="92"/>
    </row>
    <row r="8707" spans="2:2" s="91" customFormat="1" x14ac:dyDescent="0.15">
      <c r="B8707" s="92"/>
    </row>
    <row r="8708" spans="2:2" s="91" customFormat="1" x14ac:dyDescent="0.15">
      <c r="B8708" s="92"/>
    </row>
    <row r="8709" spans="2:2" s="91" customFormat="1" x14ac:dyDescent="0.15">
      <c r="B8709" s="92"/>
    </row>
    <row r="8710" spans="2:2" s="91" customFormat="1" x14ac:dyDescent="0.15">
      <c r="B8710" s="92"/>
    </row>
    <row r="8711" spans="2:2" s="91" customFormat="1" x14ac:dyDescent="0.15">
      <c r="B8711" s="92"/>
    </row>
    <row r="8712" spans="2:2" s="91" customFormat="1" x14ac:dyDescent="0.15">
      <c r="B8712" s="92"/>
    </row>
    <row r="8713" spans="2:2" s="91" customFormat="1" x14ac:dyDescent="0.15">
      <c r="B8713" s="92"/>
    </row>
    <row r="8714" spans="2:2" s="91" customFormat="1" x14ac:dyDescent="0.15">
      <c r="B8714" s="92"/>
    </row>
    <row r="8715" spans="2:2" s="91" customFormat="1" x14ac:dyDescent="0.15">
      <c r="B8715" s="92"/>
    </row>
    <row r="8716" spans="2:2" s="91" customFormat="1" x14ac:dyDescent="0.15">
      <c r="B8716" s="92"/>
    </row>
    <row r="8717" spans="2:2" s="91" customFormat="1" x14ac:dyDescent="0.15">
      <c r="B8717" s="92"/>
    </row>
    <row r="8718" spans="2:2" s="91" customFormat="1" x14ac:dyDescent="0.15">
      <c r="B8718" s="92"/>
    </row>
    <row r="8719" spans="2:2" s="91" customFormat="1" x14ac:dyDescent="0.15">
      <c r="B8719" s="92"/>
    </row>
    <row r="8720" spans="2:2" s="91" customFormat="1" x14ac:dyDescent="0.15">
      <c r="B8720" s="92"/>
    </row>
    <row r="8721" spans="2:2" s="91" customFormat="1" x14ac:dyDescent="0.15">
      <c r="B8721" s="92"/>
    </row>
    <row r="8722" spans="2:2" s="91" customFormat="1" x14ac:dyDescent="0.15">
      <c r="B8722" s="92"/>
    </row>
    <row r="8723" spans="2:2" s="91" customFormat="1" x14ac:dyDescent="0.15">
      <c r="B8723" s="92"/>
    </row>
    <row r="8724" spans="2:2" s="91" customFormat="1" x14ac:dyDescent="0.15">
      <c r="B8724" s="92"/>
    </row>
    <row r="8725" spans="2:2" s="91" customFormat="1" x14ac:dyDescent="0.15">
      <c r="B8725" s="92"/>
    </row>
    <row r="8726" spans="2:2" s="91" customFormat="1" x14ac:dyDescent="0.15">
      <c r="B8726" s="92"/>
    </row>
    <row r="8727" spans="2:2" s="91" customFormat="1" x14ac:dyDescent="0.15">
      <c r="B8727" s="92"/>
    </row>
    <row r="8728" spans="2:2" s="91" customFormat="1" x14ac:dyDescent="0.15">
      <c r="B8728" s="92"/>
    </row>
    <row r="8729" spans="2:2" s="91" customFormat="1" x14ac:dyDescent="0.15">
      <c r="B8729" s="92"/>
    </row>
    <row r="8730" spans="2:2" s="91" customFormat="1" x14ac:dyDescent="0.15">
      <c r="B8730" s="92"/>
    </row>
    <row r="8731" spans="2:2" s="91" customFormat="1" x14ac:dyDescent="0.15">
      <c r="B8731" s="92"/>
    </row>
    <row r="8732" spans="2:2" s="91" customFormat="1" x14ac:dyDescent="0.15">
      <c r="B8732" s="92"/>
    </row>
    <row r="8733" spans="2:2" s="91" customFormat="1" x14ac:dyDescent="0.15">
      <c r="B8733" s="92"/>
    </row>
    <row r="8734" spans="2:2" s="91" customFormat="1" x14ac:dyDescent="0.15">
      <c r="B8734" s="92"/>
    </row>
    <row r="8735" spans="2:2" s="91" customFormat="1" x14ac:dyDescent="0.15">
      <c r="B8735" s="92"/>
    </row>
    <row r="8736" spans="2:2" s="91" customFormat="1" x14ac:dyDescent="0.15">
      <c r="B8736" s="92"/>
    </row>
    <row r="8737" spans="2:2" s="91" customFormat="1" x14ac:dyDescent="0.15">
      <c r="B8737" s="92"/>
    </row>
    <row r="8738" spans="2:2" s="91" customFormat="1" x14ac:dyDescent="0.15">
      <c r="B8738" s="92"/>
    </row>
    <row r="8739" spans="2:2" s="91" customFormat="1" x14ac:dyDescent="0.15">
      <c r="B8739" s="92"/>
    </row>
    <row r="8740" spans="2:2" s="91" customFormat="1" x14ac:dyDescent="0.15">
      <c r="B8740" s="92"/>
    </row>
    <row r="8741" spans="2:2" s="91" customFormat="1" x14ac:dyDescent="0.15">
      <c r="B8741" s="92"/>
    </row>
    <row r="8742" spans="2:2" s="91" customFormat="1" x14ac:dyDescent="0.15">
      <c r="B8742" s="92"/>
    </row>
    <row r="8743" spans="2:2" s="91" customFormat="1" x14ac:dyDescent="0.15">
      <c r="B8743" s="92"/>
    </row>
    <row r="8744" spans="2:2" s="91" customFormat="1" x14ac:dyDescent="0.15">
      <c r="B8744" s="92"/>
    </row>
    <row r="8745" spans="2:2" s="91" customFormat="1" x14ac:dyDescent="0.15">
      <c r="B8745" s="92"/>
    </row>
    <row r="8746" spans="2:2" s="91" customFormat="1" x14ac:dyDescent="0.15">
      <c r="B8746" s="92"/>
    </row>
    <row r="8747" spans="2:2" s="91" customFormat="1" x14ac:dyDescent="0.15">
      <c r="B8747" s="92"/>
    </row>
    <row r="8748" spans="2:2" s="91" customFormat="1" x14ac:dyDescent="0.15">
      <c r="B8748" s="92"/>
    </row>
    <row r="8749" spans="2:2" s="91" customFormat="1" x14ac:dyDescent="0.15">
      <c r="B8749" s="92"/>
    </row>
    <row r="8750" spans="2:2" s="91" customFormat="1" x14ac:dyDescent="0.15">
      <c r="B8750" s="92"/>
    </row>
    <row r="8751" spans="2:2" s="91" customFormat="1" x14ac:dyDescent="0.15">
      <c r="B8751" s="92"/>
    </row>
    <row r="8752" spans="2:2" s="91" customFormat="1" x14ac:dyDescent="0.15">
      <c r="B8752" s="92"/>
    </row>
    <row r="8753" spans="2:2" s="91" customFormat="1" x14ac:dyDescent="0.15">
      <c r="B8753" s="92"/>
    </row>
    <row r="8754" spans="2:2" s="91" customFormat="1" x14ac:dyDescent="0.15">
      <c r="B8754" s="92"/>
    </row>
    <row r="8755" spans="2:2" s="91" customFormat="1" x14ac:dyDescent="0.15">
      <c r="B8755" s="92"/>
    </row>
    <row r="8756" spans="2:2" s="91" customFormat="1" x14ac:dyDescent="0.15">
      <c r="B8756" s="92"/>
    </row>
    <row r="8757" spans="2:2" s="91" customFormat="1" x14ac:dyDescent="0.15">
      <c r="B8757" s="92"/>
    </row>
    <row r="8758" spans="2:2" s="91" customFormat="1" x14ac:dyDescent="0.15">
      <c r="B8758" s="92"/>
    </row>
    <row r="8759" spans="2:2" s="91" customFormat="1" x14ac:dyDescent="0.15">
      <c r="B8759" s="92"/>
    </row>
    <row r="8760" spans="2:2" s="91" customFormat="1" x14ac:dyDescent="0.15">
      <c r="B8760" s="92"/>
    </row>
    <row r="8761" spans="2:2" s="91" customFormat="1" x14ac:dyDescent="0.15">
      <c r="B8761" s="92"/>
    </row>
    <row r="8762" spans="2:2" s="91" customFormat="1" x14ac:dyDescent="0.15">
      <c r="B8762" s="92"/>
    </row>
    <row r="8763" spans="2:2" s="91" customFormat="1" x14ac:dyDescent="0.15">
      <c r="B8763" s="92"/>
    </row>
    <row r="8764" spans="2:2" s="91" customFormat="1" x14ac:dyDescent="0.15">
      <c r="B8764" s="92"/>
    </row>
    <row r="8765" spans="2:2" s="91" customFormat="1" x14ac:dyDescent="0.15">
      <c r="B8765" s="92"/>
    </row>
    <row r="8766" spans="2:2" s="91" customFormat="1" x14ac:dyDescent="0.15">
      <c r="B8766" s="92"/>
    </row>
    <row r="8767" spans="2:2" s="91" customFormat="1" x14ac:dyDescent="0.15">
      <c r="B8767" s="92"/>
    </row>
    <row r="8768" spans="2:2" s="91" customFormat="1" x14ac:dyDescent="0.15">
      <c r="B8768" s="92"/>
    </row>
    <row r="8769" spans="2:2" s="91" customFormat="1" x14ac:dyDescent="0.15">
      <c r="B8769" s="92"/>
    </row>
    <row r="8770" spans="2:2" s="91" customFormat="1" x14ac:dyDescent="0.15">
      <c r="B8770" s="92"/>
    </row>
    <row r="8771" spans="2:2" s="91" customFormat="1" x14ac:dyDescent="0.15">
      <c r="B8771" s="92"/>
    </row>
    <row r="8772" spans="2:2" s="91" customFormat="1" x14ac:dyDescent="0.15">
      <c r="B8772" s="92"/>
    </row>
    <row r="8773" spans="2:2" s="91" customFormat="1" x14ac:dyDescent="0.15">
      <c r="B8773" s="92"/>
    </row>
    <row r="8774" spans="2:2" s="91" customFormat="1" x14ac:dyDescent="0.15">
      <c r="B8774" s="92"/>
    </row>
    <row r="8775" spans="2:2" s="91" customFormat="1" x14ac:dyDescent="0.15">
      <c r="B8775" s="92"/>
    </row>
    <row r="8776" spans="2:2" s="91" customFormat="1" x14ac:dyDescent="0.15">
      <c r="B8776" s="92"/>
    </row>
    <row r="8777" spans="2:2" s="91" customFormat="1" x14ac:dyDescent="0.15">
      <c r="B8777" s="92"/>
    </row>
    <row r="8778" spans="2:2" s="91" customFormat="1" x14ac:dyDescent="0.15">
      <c r="B8778" s="92"/>
    </row>
    <row r="8779" spans="2:2" s="91" customFormat="1" x14ac:dyDescent="0.15">
      <c r="B8779" s="92"/>
    </row>
    <row r="8780" spans="2:2" s="91" customFormat="1" x14ac:dyDescent="0.15">
      <c r="B8780" s="92"/>
    </row>
    <row r="8781" spans="2:2" s="91" customFormat="1" x14ac:dyDescent="0.15">
      <c r="B8781" s="92"/>
    </row>
    <row r="8782" spans="2:2" s="91" customFormat="1" x14ac:dyDescent="0.15">
      <c r="B8782" s="92"/>
    </row>
    <row r="8783" spans="2:2" s="91" customFormat="1" x14ac:dyDescent="0.15">
      <c r="B8783" s="92"/>
    </row>
    <row r="8784" spans="2:2" s="91" customFormat="1" x14ac:dyDescent="0.15">
      <c r="B8784" s="92"/>
    </row>
    <row r="8785" spans="2:2" s="91" customFormat="1" x14ac:dyDescent="0.15">
      <c r="B8785" s="92"/>
    </row>
    <row r="8786" spans="2:2" s="91" customFormat="1" x14ac:dyDescent="0.15">
      <c r="B8786" s="92"/>
    </row>
    <row r="8787" spans="2:2" s="91" customFormat="1" x14ac:dyDescent="0.15">
      <c r="B8787" s="92"/>
    </row>
    <row r="8788" spans="2:2" s="91" customFormat="1" x14ac:dyDescent="0.15">
      <c r="B8788" s="92"/>
    </row>
    <row r="8789" spans="2:2" s="91" customFormat="1" x14ac:dyDescent="0.15">
      <c r="B8789" s="92"/>
    </row>
    <row r="8790" spans="2:2" s="91" customFormat="1" x14ac:dyDescent="0.15">
      <c r="B8790" s="92"/>
    </row>
    <row r="8791" spans="2:2" s="91" customFormat="1" x14ac:dyDescent="0.15">
      <c r="B8791" s="92"/>
    </row>
    <row r="8792" spans="2:2" s="91" customFormat="1" x14ac:dyDescent="0.15">
      <c r="B8792" s="92"/>
    </row>
    <row r="8793" spans="2:2" s="91" customFormat="1" x14ac:dyDescent="0.15">
      <c r="B8793" s="92"/>
    </row>
    <row r="8794" spans="2:2" s="91" customFormat="1" x14ac:dyDescent="0.15">
      <c r="B8794" s="92"/>
    </row>
    <row r="8795" spans="2:2" s="91" customFormat="1" x14ac:dyDescent="0.15">
      <c r="B8795" s="92"/>
    </row>
    <row r="8796" spans="2:2" s="91" customFormat="1" x14ac:dyDescent="0.15">
      <c r="B8796" s="92"/>
    </row>
    <row r="8797" spans="2:2" s="91" customFormat="1" x14ac:dyDescent="0.15">
      <c r="B8797" s="92"/>
    </row>
    <row r="8798" spans="2:2" s="91" customFormat="1" x14ac:dyDescent="0.15">
      <c r="B8798" s="92"/>
    </row>
    <row r="8799" spans="2:2" s="91" customFormat="1" x14ac:dyDescent="0.15">
      <c r="B8799" s="92"/>
    </row>
    <row r="8800" spans="2:2" s="91" customFormat="1" x14ac:dyDescent="0.15">
      <c r="B8800" s="92"/>
    </row>
    <row r="8801" spans="2:2" s="91" customFormat="1" x14ac:dyDescent="0.15">
      <c r="B8801" s="92"/>
    </row>
    <row r="8802" spans="2:2" s="91" customFormat="1" x14ac:dyDescent="0.15">
      <c r="B8802" s="92"/>
    </row>
    <row r="8803" spans="2:2" s="91" customFormat="1" x14ac:dyDescent="0.15">
      <c r="B8803" s="92"/>
    </row>
    <row r="8804" spans="2:2" s="91" customFormat="1" x14ac:dyDescent="0.15">
      <c r="B8804" s="92"/>
    </row>
    <row r="8805" spans="2:2" s="91" customFormat="1" x14ac:dyDescent="0.15">
      <c r="B8805" s="92"/>
    </row>
    <row r="8806" spans="2:2" s="91" customFormat="1" x14ac:dyDescent="0.15">
      <c r="B8806" s="92"/>
    </row>
    <row r="8807" spans="2:2" s="91" customFormat="1" x14ac:dyDescent="0.15">
      <c r="B8807" s="92"/>
    </row>
    <row r="8808" spans="2:2" s="91" customFormat="1" x14ac:dyDescent="0.15">
      <c r="B8808" s="92"/>
    </row>
    <row r="8809" spans="2:2" s="91" customFormat="1" x14ac:dyDescent="0.15">
      <c r="B8809" s="92"/>
    </row>
    <row r="8810" spans="2:2" s="91" customFormat="1" x14ac:dyDescent="0.15">
      <c r="B8810" s="92"/>
    </row>
    <row r="8811" spans="2:2" s="91" customFormat="1" x14ac:dyDescent="0.15">
      <c r="B8811" s="92"/>
    </row>
    <row r="8812" spans="2:2" s="91" customFormat="1" x14ac:dyDescent="0.15">
      <c r="B8812" s="92"/>
    </row>
    <row r="8813" spans="2:2" s="91" customFormat="1" x14ac:dyDescent="0.15">
      <c r="B8813" s="92"/>
    </row>
    <row r="8814" spans="2:2" s="91" customFormat="1" x14ac:dyDescent="0.15">
      <c r="B8814" s="92"/>
    </row>
    <row r="8815" spans="2:2" s="91" customFormat="1" x14ac:dyDescent="0.15">
      <c r="B8815" s="92"/>
    </row>
    <row r="8816" spans="2:2" s="91" customFormat="1" x14ac:dyDescent="0.15">
      <c r="B8816" s="92"/>
    </row>
    <row r="8817" spans="2:2" s="91" customFormat="1" x14ac:dyDescent="0.15">
      <c r="B8817" s="92"/>
    </row>
    <row r="8818" spans="2:2" s="91" customFormat="1" x14ac:dyDescent="0.15">
      <c r="B8818" s="92"/>
    </row>
    <row r="8819" spans="2:2" s="91" customFormat="1" x14ac:dyDescent="0.15">
      <c r="B8819" s="92"/>
    </row>
    <row r="8820" spans="2:2" s="91" customFormat="1" x14ac:dyDescent="0.15">
      <c r="B8820" s="92"/>
    </row>
    <row r="8821" spans="2:2" s="91" customFormat="1" x14ac:dyDescent="0.15">
      <c r="B8821" s="92"/>
    </row>
    <row r="8822" spans="2:2" s="91" customFormat="1" x14ac:dyDescent="0.15">
      <c r="B8822" s="92"/>
    </row>
    <row r="8823" spans="2:2" s="91" customFormat="1" x14ac:dyDescent="0.15">
      <c r="B8823" s="92"/>
    </row>
    <row r="8824" spans="2:2" s="91" customFormat="1" x14ac:dyDescent="0.15">
      <c r="B8824" s="92"/>
    </row>
    <row r="8825" spans="2:2" s="91" customFormat="1" x14ac:dyDescent="0.15">
      <c r="B8825" s="92"/>
    </row>
    <row r="8826" spans="2:2" s="91" customFormat="1" x14ac:dyDescent="0.15">
      <c r="B8826" s="92"/>
    </row>
    <row r="8827" spans="2:2" s="91" customFormat="1" x14ac:dyDescent="0.15">
      <c r="B8827" s="92"/>
    </row>
    <row r="8828" spans="2:2" s="91" customFormat="1" x14ac:dyDescent="0.15">
      <c r="B8828" s="92"/>
    </row>
    <row r="8829" spans="2:2" s="91" customFormat="1" x14ac:dyDescent="0.15">
      <c r="B8829" s="92"/>
    </row>
    <row r="8830" spans="2:2" s="91" customFormat="1" x14ac:dyDescent="0.15">
      <c r="B8830" s="92"/>
    </row>
    <row r="8831" spans="2:2" s="91" customFormat="1" x14ac:dyDescent="0.15">
      <c r="B8831" s="92"/>
    </row>
    <row r="8832" spans="2:2" s="91" customFormat="1" x14ac:dyDescent="0.15">
      <c r="B8832" s="92"/>
    </row>
    <row r="8833" spans="2:2" s="91" customFormat="1" x14ac:dyDescent="0.15">
      <c r="B8833" s="92"/>
    </row>
    <row r="8834" spans="2:2" s="91" customFormat="1" x14ac:dyDescent="0.15">
      <c r="B8834" s="92"/>
    </row>
    <row r="8835" spans="2:2" s="91" customFormat="1" x14ac:dyDescent="0.15">
      <c r="B8835" s="92"/>
    </row>
    <row r="8836" spans="2:2" s="91" customFormat="1" x14ac:dyDescent="0.15">
      <c r="B8836" s="92"/>
    </row>
    <row r="8837" spans="2:2" s="91" customFormat="1" x14ac:dyDescent="0.15">
      <c r="B8837" s="92"/>
    </row>
    <row r="8838" spans="2:2" s="91" customFormat="1" x14ac:dyDescent="0.15">
      <c r="B8838" s="92"/>
    </row>
    <row r="8839" spans="2:2" s="91" customFormat="1" x14ac:dyDescent="0.15">
      <c r="B8839" s="92"/>
    </row>
    <row r="8840" spans="2:2" s="91" customFormat="1" x14ac:dyDescent="0.15">
      <c r="B8840" s="92"/>
    </row>
    <row r="8841" spans="2:2" s="91" customFormat="1" x14ac:dyDescent="0.15">
      <c r="B8841" s="92"/>
    </row>
    <row r="8842" spans="2:2" s="91" customFormat="1" x14ac:dyDescent="0.15">
      <c r="B8842" s="92"/>
    </row>
    <row r="8843" spans="2:2" s="91" customFormat="1" x14ac:dyDescent="0.15">
      <c r="B8843" s="92"/>
    </row>
    <row r="8844" spans="2:2" s="91" customFormat="1" x14ac:dyDescent="0.15">
      <c r="B8844" s="92"/>
    </row>
    <row r="8845" spans="2:2" s="91" customFormat="1" x14ac:dyDescent="0.15">
      <c r="B8845" s="92"/>
    </row>
    <row r="8846" spans="2:2" s="91" customFormat="1" x14ac:dyDescent="0.15">
      <c r="B8846" s="92"/>
    </row>
    <row r="8847" spans="2:2" s="91" customFormat="1" x14ac:dyDescent="0.15">
      <c r="B8847" s="92"/>
    </row>
    <row r="8848" spans="2:2" s="91" customFormat="1" x14ac:dyDescent="0.15">
      <c r="B8848" s="92"/>
    </row>
    <row r="8849" spans="2:2" s="91" customFormat="1" x14ac:dyDescent="0.15">
      <c r="B8849" s="92"/>
    </row>
    <row r="8850" spans="2:2" s="91" customFormat="1" x14ac:dyDescent="0.15">
      <c r="B8850" s="92"/>
    </row>
    <row r="8851" spans="2:2" s="91" customFormat="1" x14ac:dyDescent="0.15">
      <c r="B8851" s="92"/>
    </row>
    <row r="8852" spans="2:2" s="91" customFormat="1" x14ac:dyDescent="0.15">
      <c r="B8852" s="92"/>
    </row>
    <row r="8853" spans="2:2" s="91" customFormat="1" x14ac:dyDescent="0.15">
      <c r="B8853" s="92"/>
    </row>
    <row r="8854" spans="2:2" s="91" customFormat="1" x14ac:dyDescent="0.15">
      <c r="B8854" s="92"/>
    </row>
    <row r="8855" spans="2:2" s="91" customFormat="1" x14ac:dyDescent="0.15">
      <c r="B8855" s="92"/>
    </row>
    <row r="8856" spans="2:2" s="91" customFormat="1" x14ac:dyDescent="0.15">
      <c r="B8856" s="92"/>
    </row>
    <row r="8857" spans="2:2" s="91" customFormat="1" x14ac:dyDescent="0.15">
      <c r="B8857" s="92"/>
    </row>
    <row r="8858" spans="2:2" s="91" customFormat="1" x14ac:dyDescent="0.15">
      <c r="B8858" s="92"/>
    </row>
    <row r="8859" spans="2:2" s="91" customFormat="1" x14ac:dyDescent="0.15">
      <c r="B8859" s="92"/>
    </row>
    <row r="8860" spans="2:2" s="91" customFormat="1" x14ac:dyDescent="0.15">
      <c r="B8860" s="92"/>
    </row>
    <row r="8861" spans="2:2" s="91" customFormat="1" x14ac:dyDescent="0.15">
      <c r="B8861" s="92"/>
    </row>
    <row r="8862" spans="2:2" s="91" customFormat="1" x14ac:dyDescent="0.15">
      <c r="B8862" s="92"/>
    </row>
    <row r="8863" spans="2:2" s="91" customFormat="1" x14ac:dyDescent="0.15">
      <c r="B8863" s="92"/>
    </row>
    <row r="8864" spans="2:2" s="91" customFormat="1" x14ac:dyDescent="0.15">
      <c r="B8864" s="92"/>
    </row>
    <row r="8865" spans="2:2" s="91" customFormat="1" x14ac:dyDescent="0.15">
      <c r="B8865" s="92"/>
    </row>
    <row r="8866" spans="2:2" s="91" customFormat="1" x14ac:dyDescent="0.15">
      <c r="B8866" s="92"/>
    </row>
    <row r="8867" spans="2:2" s="91" customFormat="1" x14ac:dyDescent="0.15">
      <c r="B8867" s="92"/>
    </row>
    <row r="8868" spans="2:2" s="91" customFormat="1" x14ac:dyDescent="0.15">
      <c r="B8868" s="92"/>
    </row>
    <row r="8869" spans="2:2" s="91" customFormat="1" x14ac:dyDescent="0.15">
      <c r="B8869" s="92"/>
    </row>
    <row r="8870" spans="2:2" s="91" customFormat="1" x14ac:dyDescent="0.15">
      <c r="B8870" s="92"/>
    </row>
    <row r="8871" spans="2:2" s="91" customFormat="1" x14ac:dyDescent="0.15">
      <c r="B8871" s="92"/>
    </row>
    <row r="8872" spans="2:2" s="91" customFormat="1" x14ac:dyDescent="0.15">
      <c r="B8872" s="92"/>
    </row>
    <row r="8873" spans="2:2" s="91" customFormat="1" x14ac:dyDescent="0.15">
      <c r="B8873" s="92"/>
    </row>
    <row r="8874" spans="2:2" s="91" customFormat="1" x14ac:dyDescent="0.15">
      <c r="B8874" s="92"/>
    </row>
    <row r="8875" spans="2:2" s="91" customFormat="1" x14ac:dyDescent="0.15">
      <c r="B8875" s="92"/>
    </row>
    <row r="8876" spans="2:2" s="91" customFormat="1" x14ac:dyDescent="0.15">
      <c r="B8876" s="92"/>
    </row>
    <row r="8877" spans="2:2" s="91" customFormat="1" x14ac:dyDescent="0.15">
      <c r="B8877" s="92"/>
    </row>
    <row r="8878" spans="2:2" s="91" customFormat="1" x14ac:dyDescent="0.15">
      <c r="B8878" s="92"/>
    </row>
    <row r="8879" spans="2:2" s="91" customFormat="1" x14ac:dyDescent="0.15">
      <c r="B8879" s="92"/>
    </row>
    <row r="8880" spans="2:2" s="91" customFormat="1" x14ac:dyDescent="0.15">
      <c r="B8880" s="92"/>
    </row>
    <row r="8881" spans="2:2" s="91" customFormat="1" x14ac:dyDescent="0.15">
      <c r="B8881" s="92"/>
    </row>
    <row r="8882" spans="2:2" s="91" customFormat="1" x14ac:dyDescent="0.15">
      <c r="B8882" s="92"/>
    </row>
    <row r="8883" spans="2:2" s="91" customFormat="1" x14ac:dyDescent="0.15">
      <c r="B8883" s="92"/>
    </row>
    <row r="8884" spans="2:2" s="91" customFormat="1" x14ac:dyDescent="0.15">
      <c r="B8884" s="92"/>
    </row>
    <row r="8885" spans="2:2" s="91" customFormat="1" x14ac:dyDescent="0.15">
      <c r="B8885" s="92"/>
    </row>
    <row r="8886" spans="2:2" s="91" customFormat="1" x14ac:dyDescent="0.15">
      <c r="B8886" s="92"/>
    </row>
    <row r="8887" spans="2:2" s="91" customFormat="1" x14ac:dyDescent="0.15">
      <c r="B8887" s="92"/>
    </row>
    <row r="8888" spans="2:2" s="91" customFormat="1" x14ac:dyDescent="0.15">
      <c r="B8888" s="92"/>
    </row>
    <row r="8889" spans="2:2" s="91" customFormat="1" x14ac:dyDescent="0.15">
      <c r="B8889" s="92"/>
    </row>
    <row r="8890" spans="2:2" s="91" customFormat="1" x14ac:dyDescent="0.15">
      <c r="B8890" s="92"/>
    </row>
    <row r="8891" spans="2:2" s="91" customFormat="1" x14ac:dyDescent="0.15">
      <c r="B8891" s="92"/>
    </row>
    <row r="8892" spans="2:2" s="91" customFormat="1" x14ac:dyDescent="0.15">
      <c r="B8892" s="92"/>
    </row>
    <row r="8893" spans="2:2" s="91" customFormat="1" x14ac:dyDescent="0.15">
      <c r="B8893" s="92"/>
    </row>
    <row r="8894" spans="2:2" s="91" customFormat="1" x14ac:dyDescent="0.15">
      <c r="B8894" s="92"/>
    </row>
    <row r="8895" spans="2:2" s="91" customFormat="1" x14ac:dyDescent="0.15">
      <c r="B8895" s="92"/>
    </row>
    <row r="8896" spans="2:2" s="91" customFormat="1" x14ac:dyDescent="0.15">
      <c r="B8896" s="92"/>
    </row>
    <row r="8897" spans="2:2" s="91" customFormat="1" x14ac:dyDescent="0.15">
      <c r="B8897" s="92"/>
    </row>
    <row r="8898" spans="2:2" s="91" customFormat="1" x14ac:dyDescent="0.15">
      <c r="B8898" s="92"/>
    </row>
    <row r="8899" spans="2:2" s="91" customFormat="1" x14ac:dyDescent="0.15">
      <c r="B8899" s="92"/>
    </row>
    <row r="8900" spans="2:2" s="91" customFormat="1" x14ac:dyDescent="0.15">
      <c r="B8900" s="92"/>
    </row>
    <row r="8901" spans="2:2" s="91" customFormat="1" x14ac:dyDescent="0.15">
      <c r="B8901" s="92"/>
    </row>
    <row r="8902" spans="2:2" s="91" customFormat="1" x14ac:dyDescent="0.15">
      <c r="B8902" s="92"/>
    </row>
    <row r="8903" spans="2:2" s="91" customFormat="1" x14ac:dyDescent="0.15">
      <c r="B8903" s="92"/>
    </row>
    <row r="8904" spans="2:2" s="91" customFormat="1" x14ac:dyDescent="0.15">
      <c r="B8904" s="92"/>
    </row>
    <row r="8905" spans="2:2" s="91" customFormat="1" x14ac:dyDescent="0.15">
      <c r="B8905" s="92"/>
    </row>
    <row r="8906" spans="2:2" s="91" customFormat="1" x14ac:dyDescent="0.15">
      <c r="B8906" s="92"/>
    </row>
    <row r="8907" spans="2:2" s="91" customFormat="1" x14ac:dyDescent="0.15">
      <c r="B8907" s="92"/>
    </row>
    <row r="8908" spans="2:2" s="91" customFormat="1" x14ac:dyDescent="0.15">
      <c r="B8908" s="92"/>
    </row>
    <row r="8909" spans="2:2" s="91" customFormat="1" x14ac:dyDescent="0.15">
      <c r="B8909" s="92"/>
    </row>
    <row r="8910" spans="2:2" s="91" customFormat="1" x14ac:dyDescent="0.15">
      <c r="B8910" s="92"/>
    </row>
    <row r="8911" spans="2:2" s="91" customFormat="1" x14ac:dyDescent="0.15">
      <c r="B8911" s="92"/>
    </row>
    <row r="8912" spans="2:2" s="91" customFormat="1" x14ac:dyDescent="0.15">
      <c r="B8912" s="92"/>
    </row>
    <row r="8913" spans="2:2" s="91" customFormat="1" x14ac:dyDescent="0.15">
      <c r="B8913" s="92"/>
    </row>
    <row r="8914" spans="2:2" s="91" customFormat="1" x14ac:dyDescent="0.15">
      <c r="B8914" s="92"/>
    </row>
    <row r="8915" spans="2:2" s="91" customFormat="1" x14ac:dyDescent="0.15">
      <c r="B8915" s="92"/>
    </row>
    <row r="8916" spans="2:2" s="91" customFormat="1" x14ac:dyDescent="0.15">
      <c r="B8916" s="92"/>
    </row>
    <row r="8917" spans="2:2" s="91" customFormat="1" x14ac:dyDescent="0.15">
      <c r="B8917" s="92"/>
    </row>
    <row r="8918" spans="2:2" s="91" customFormat="1" x14ac:dyDescent="0.15">
      <c r="B8918" s="92"/>
    </row>
    <row r="8919" spans="2:2" s="91" customFormat="1" x14ac:dyDescent="0.15">
      <c r="B8919" s="92"/>
    </row>
    <row r="8920" spans="2:2" s="91" customFormat="1" x14ac:dyDescent="0.15">
      <c r="B8920" s="92"/>
    </row>
    <row r="8921" spans="2:2" s="91" customFormat="1" x14ac:dyDescent="0.15">
      <c r="B8921" s="92"/>
    </row>
    <row r="8922" spans="2:2" s="91" customFormat="1" x14ac:dyDescent="0.15">
      <c r="B8922" s="92"/>
    </row>
    <row r="8923" spans="2:2" s="91" customFormat="1" x14ac:dyDescent="0.15">
      <c r="B8923" s="92"/>
    </row>
    <row r="8924" spans="2:2" s="91" customFormat="1" x14ac:dyDescent="0.15">
      <c r="B8924" s="92"/>
    </row>
    <row r="8925" spans="2:2" s="91" customFormat="1" x14ac:dyDescent="0.15">
      <c r="B8925" s="92"/>
    </row>
    <row r="8926" spans="2:2" s="91" customFormat="1" x14ac:dyDescent="0.15">
      <c r="B8926" s="92"/>
    </row>
    <row r="8927" spans="2:2" s="91" customFormat="1" x14ac:dyDescent="0.15">
      <c r="B8927" s="92"/>
    </row>
    <row r="8928" spans="2:2" s="91" customFormat="1" x14ac:dyDescent="0.15">
      <c r="B8928" s="92"/>
    </row>
    <row r="8929" spans="2:2" s="91" customFormat="1" x14ac:dyDescent="0.15">
      <c r="B8929" s="92"/>
    </row>
    <row r="8930" spans="2:2" s="91" customFormat="1" x14ac:dyDescent="0.15">
      <c r="B8930" s="92"/>
    </row>
    <row r="8931" spans="2:2" s="91" customFormat="1" x14ac:dyDescent="0.15">
      <c r="B8931" s="92"/>
    </row>
    <row r="8932" spans="2:2" s="91" customFormat="1" x14ac:dyDescent="0.15">
      <c r="B8932" s="92"/>
    </row>
    <row r="8933" spans="2:2" s="91" customFormat="1" x14ac:dyDescent="0.15">
      <c r="B8933" s="92"/>
    </row>
    <row r="8934" spans="2:2" s="91" customFormat="1" x14ac:dyDescent="0.15">
      <c r="B8934" s="92"/>
    </row>
    <row r="8935" spans="2:2" s="91" customFormat="1" x14ac:dyDescent="0.15">
      <c r="B8935" s="92"/>
    </row>
    <row r="8936" spans="2:2" s="91" customFormat="1" x14ac:dyDescent="0.15">
      <c r="B8936" s="92"/>
    </row>
    <row r="8937" spans="2:2" s="91" customFormat="1" x14ac:dyDescent="0.15">
      <c r="B8937" s="92"/>
    </row>
    <row r="8938" spans="2:2" s="91" customFormat="1" x14ac:dyDescent="0.15">
      <c r="B8938" s="92"/>
    </row>
    <row r="8939" spans="2:2" s="91" customFormat="1" x14ac:dyDescent="0.15">
      <c r="B8939" s="92"/>
    </row>
    <row r="8940" spans="2:2" s="91" customFormat="1" x14ac:dyDescent="0.15">
      <c r="B8940" s="92"/>
    </row>
    <row r="8941" spans="2:2" s="91" customFormat="1" x14ac:dyDescent="0.15">
      <c r="B8941" s="92"/>
    </row>
    <row r="8942" spans="2:2" s="91" customFormat="1" x14ac:dyDescent="0.15">
      <c r="B8942" s="92"/>
    </row>
    <row r="8943" spans="2:2" s="91" customFormat="1" x14ac:dyDescent="0.15">
      <c r="B8943" s="92"/>
    </row>
    <row r="8944" spans="2:2" s="91" customFormat="1" x14ac:dyDescent="0.15">
      <c r="B8944" s="92"/>
    </row>
    <row r="8945" spans="2:2" s="91" customFormat="1" x14ac:dyDescent="0.15">
      <c r="B8945" s="92"/>
    </row>
    <row r="8946" spans="2:2" s="91" customFormat="1" x14ac:dyDescent="0.15">
      <c r="B8946" s="92"/>
    </row>
    <row r="8947" spans="2:2" s="91" customFormat="1" x14ac:dyDescent="0.15">
      <c r="B8947" s="92"/>
    </row>
    <row r="8948" spans="2:2" s="91" customFormat="1" x14ac:dyDescent="0.15">
      <c r="B8948" s="92"/>
    </row>
    <row r="8949" spans="2:2" s="91" customFormat="1" x14ac:dyDescent="0.15">
      <c r="B8949" s="92"/>
    </row>
    <row r="8950" spans="2:2" s="91" customFormat="1" x14ac:dyDescent="0.15">
      <c r="B8950" s="92"/>
    </row>
    <row r="8951" spans="2:2" s="91" customFormat="1" x14ac:dyDescent="0.15">
      <c r="B8951" s="92"/>
    </row>
    <row r="8952" spans="2:2" s="91" customFormat="1" x14ac:dyDescent="0.15">
      <c r="B8952" s="92"/>
    </row>
    <row r="8953" spans="2:2" s="91" customFormat="1" x14ac:dyDescent="0.15">
      <c r="B8953" s="92"/>
    </row>
    <row r="8954" spans="2:2" s="91" customFormat="1" x14ac:dyDescent="0.15">
      <c r="B8954" s="92"/>
    </row>
    <row r="8955" spans="2:2" s="91" customFormat="1" x14ac:dyDescent="0.15">
      <c r="B8955" s="92"/>
    </row>
    <row r="8956" spans="2:2" s="91" customFormat="1" x14ac:dyDescent="0.15">
      <c r="B8956" s="92"/>
    </row>
    <row r="8957" spans="2:2" s="91" customFormat="1" x14ac:dyDescent="0.15">
      <c r="B8957" s="92"/>
    </row>
    <row r="8958" spans="2:2" s="91" customFormat="1" x14ac:dyDescent="0.15">
      <c r="B8958" s="92"/>
    </row>
    <row r="8959" spans="2:2" s="91" customFormat="1" x14ac:dyDescent="0.15">
      <c r="B8959" s="92"/>
    </row>
    <row r="8960" spans="2:2" s="91" customFormat="1" x14ac:dyDescent="0.15">
      <c r="B8960" s="92"/>
    </row>
    <row r="8961" spans="2:2" s="91" customFormat="1" x14ac:dyDescent="0.15">
      <c r="B8961" s="92"/>
    </row>
    <row r="8962" spans="2:2" s="91" customFormat="1" x14ac:dyDescent="0.15">
      <c r="B8962" s="92"/>
    </row>
    <row r="8963" spans="2:2" s="91" customFormat="1" x14ac:dyDescent="0.15">
      <c r="B8963" s="92"/>
    </row>
    <row r="8964" spans="2:2" s="91" customFormat="1" x14ac:dyDescent="0.15">
      <c r="B8964" s="92"/>
    </row>
    <row r="8965" spans="2:2" s="91" customFormat="1" x14ac:dyDescent="0.15">
      <c r="B8965" s="92"/>
    </row>
    <row r="8966" spans="2:2" s="91" customFormat="1" x14ac:dyDescent="0.15">
      <c r="B8966" s="92"/>
    </row>
    <row r="8967" spans="2:2" s="91" customFormat="1" x14ac:dyDescent="0.15">
      <c r="B8967" s="92"/>
    </row>
    <row r="8968" spans="2:2" s="91" customFormat="1" x14ac:dyDescent="0.15">
      <c r="B8968" s="92"/>
    </row>
    <row r="8969" spans="2:2" s="91" customFormat="1" x14ac:dyDescent="0.15">
      <c r="B8969" s="92"/>
    </row>
    <row r="8970" spans="2:2" s="91" customFormat="1" x14ac:dyDescent="0.15">
      <c r="B8970" s="92"/>
    </row>
    <row r="8971" spans="2:2" s="91" customFormat="1" x14ac:dyDescent="0.15">
      <c r="B8971" s="92"/>
    </row>
    <row r="8972" spans="2:2" s="91" customFormat="1" x14ac:dyDescent="0.15">
      <c r="B8972" s="92"/>
    </row>
    <row r="8973" spans="2:2" s="91" customFormat="1" x14ac:dyDescent="0.15">
      <c r="B8973" s="92"/>
    </row>
    <row r="8974" spans="2:2" s="91" customFormat="1" x14ac:dyDescent="0.15">
      <c r="B8974" s="92"/>
    </row>
    <row r="8975" spans="2:2" s="91" customFormat="1" x14ac:dyDescent="0.15">
      <c r="B8975" s="92"/>
    </row>
    <row r="8976" spans="2:2" s="91" customFormat="1" x14ac:dyDescent="0.15">
      <c r="B8976" s="92"/>
    </row>
    <row r="8977" spans="2:2" s="91" customFormat="1" x14ac:dyDescent="0.15">
      <c r="B8977" s="92"/>
    </row>
    <row r="8978" spans="2:2" s="91" customFormat="1" x14ac:dyDescent="0.15">
      <c r="B8978" s="92"/>
    </row>
    <row r="8979" spans="2:2" s="91" customFormat="1" x14ac:dyDescent="0.15">
      <c r="B8979" s="92"/>
    </row>
    <row r="8980" spans="2:2" s="91" customFormat="1" x14ac:dyDescent="0.15">
      <c r="B8980" s="92"/>
    </row>
    <row r="8981" spans="2:2" s="91" customFormat="1" x14ac:dyDescent="0.15">
      <c r="B8981" s="92"/>
    </row>
    <row r="8982" spans="2:2" s="91" customFormat="1" x14ac:dyDescent="0.15">
      <c r="B8982" s="92"/>
    </row>
    <row r="8983" spans="2:2" s="91" customFormat="1" x14ac:dyDescent="0.15">
      <c r="B8983" s="92"/>
    </row>
    <row r="8984" spans="2:2" s="91" customFormat="1" x14ac:dyDescent="0.15">
      <c r="B8984" s="92"/>
    </row>
    <row r="8985" spans="2:2" s="91" customFormat="1" x14ac:dyDescent="0.15">
      <c r="B8985" s="92"/>
    </row>
    <row r="8986" spans="2:2" s="91" customFormat="1" x14ac:dyDescent="0.15">
      <c r="B8986" s="92"/>
    </row>
    <row r="8987" spans="2:2" s="91" customFormat="1" x14ac:dyDescent="0.15">
      <c r="B8987" s="92"/>
    </row>
    <row r="8988" spans="2:2" s="91" customFormat="1" x14ac:dyDescent="0.15">
      <c r="B8988" s="92"/>
    </row>
    <row r="8989" spans="2:2" s="91" customFormat="1" x14ac:dyDescent="0.15">
      <c r="B8989" s="92"/>
    </row>
    <row r="8990" spans="2:2" s="91" customFormat="1" x14ac:dyDescent="0.15">
      <c r="B8990" s="92"/>
    </row>
    <row r="8991" spans="2:2" s="91" customFormat="1" x14ac:dyDescent="0.15">
      <c r="B8991" s="92"/>
    </row>
    <row r="8992" spans="2:2" s="91" customFormat="1" x14ac:dyDescent="0.15">
      <c r="B8992" s="92"/>
    </row>
    <row r="8993" spans="2:2" s="91" customFormat="1" x14ac:dyDescent="0.15">
      <c r="B8993" s="92"/>
    </row>
    <row r="8994" spans="2:2" s="91" customFormat="1" x14ac:dyDescent="0.15">
      <c r="B8994" s="92"/>
    </row>
    <row r="8995" spans="2:2" s="91" customFormat="1" x14ac:dyDescent="0.15">
      <c r="B8995" s="92"/>
    </row>
    <row r="8996" spans="2:2" s="91" customFormat="1" x14ac:dyDescent="0.15">
      <c r="B8996" s="92"/>
    </row>
    <row r="8997" spans="2:2" s="91" customFormat="1" x14ac:dyDescent="0.15">
      <c r="B8997" s="92"/>
    </row>
    <row r="8998" spans="2:2" s="91" customFormat="1" x14ac:dyDescent="0.15">
      <c r="B8998" s="92"/>
    </row>
    <row r="8999" spans="2:2" s="91" customFormat="1" x14ac:dyDescent="0.15">
      <c r="B8999" s="92"/>
    </row>
    <row r="9000" spans="2:2" s="91" customFormat="1" x14ac:dyDescent="0.15">
      <c r="B9000" s="92"/>
    </row>
    <row r="9001" spans="2:2" s="91" customFormat="1" x14ac:dyDescent="0.15">
      <c r="B9001" s="92"/>
    </row>
    <row r="9002" spans="2:2" s="91" customFormat="1" x14ac:dyDescent="0.15">
      <c r="B9002" s="92"/>
    </row>
    <row r="9003" spans="2:2" s="91" customFormat="1" x14ac:dyDescent="0.15">
      <c r="B9003" s="92"/>
    </row>
    <row r="9004" spans="2:2" s="91" customFormat="1" x14ac:dyDescent="0.15">
      <c r="B9004" s="92"/>
    </row>
    <row r="9005" spans="2:2" s="91" customFormat="1" x14ac:dyDescent="0.15">
      <c r="B9005" s="92"/>
    </row>
    <row r="9006" spans="2:2" s="91" customFormat="1" x14ac:dyDescent="0.15">
      <c r="B9006" s="92"/>
    </row>
    <row r="9007" spans="2:2" s="91" customFormat="1" x14ac:dyDescent="0.15">
      <c r="B9007" s="92"/>
    </row>
    <row r="9008" spans="2:2" s="91" customFormat="1" x14ac:dyDescent="0.15">
      <c r="B9008" s="92"/>
    </row>
    <row r="9009" spans="2:2" s="91" customFormat="1" x14ac:dyDescent="0.15">
      <c r="B9009" s="92"/>
    </row>
    <row r="9010" spans="2:2" s="91" customFormat="1" x14ac:dyDescent="0.15">
      <c r="B9010" s="92"/>
    </row>
    <row r="9011" spans="2:2" s="91" customFormat="1" x14ac:dyDescent="0.15">
      <c r="B9011" s="92"/>
    </row>
    <row r="9012" spans="2:2" s="91" customFormat="1" x14ac:dyDescent="0.15">
      <c r="B9012" s="92"/>
    </row>
    <row r="9013" spans="2:2" s="91" customFormat="1" x14ac:dyDescent="0.15">
      <c r="B9013" s="92"/>
    </row>
    <row r="9014" spans="2:2" s="91" customFormat="1" x14ac:dyDescent="0.15">
      <c r="B9014" s="92"/>
    </row>
    <row r="9015" spans="2:2" s="91" customFormat="1" x14ac:dyDescent="0.15">
      <c r="B9015" s="92"/>
    </row>
    <row r="9016" spans="2:2" s="91" customFormat="1" x14ac:dyDescent="0.15">
      <c r="B9016" s="92"/>
    </row>
    <row r="9017" spans="2:2" s="91" customFormat="1" x14ac:dyDescent="0.15">
      <c r="B9017" s="92"/>
    </row>
    <row r="9018" spans="2:2" s="91" customFormat="1" x14ac:dyDescent="0.15">
      <c r="B9018" s="92"/>
    </row>
    <row r="9019" spans="2:2" s="91" customFormat="1" x14ac:dyDescent="0.15">
      <c r="B9019" s="92"/>
    </row>
    <row r="9020" spans="2:2" s="91" customFormat="1" x14ac:dyDescent="0.15">
      <c r="B9020" s="92"/>
    </row>
    <row r="9021" spans="2:2" s="91" customFormat="1" x14ac:dyDescent="0.15">
      <c r="B9021" s="92"/>
    </row>
    <row r="9022" spans="2:2" s="91" customFormat="1" x14ac:dyDescent="0.15">
      <c r="B9022" s="92"/>
    </row>
    <row r="9023" spans="2:2" s="91" customFormat="1" x14ac:dyDescent="0.15">
      <c r="B9023" s="92"/>
    </row>
    <row r="9024" spans="2:2" s="91" customFormat="1" x14ac:dyDescent="0.15">
      <c r="B9024" s="92"/>
    </row>
    <row r="9025" spans="2:2" s="91" customFormat="1" x14ac:dyDescent="0.15">
      <c r="B9025" s="92"/>
    </row>
    <row r="9026" spans="2:2" s="91" customFormat="1" x14ac:dyDescent="0.15">
      <c r="B9026" s="92"/>
    </row>
    <row r="9027" spans="2:2" s="91" customFormat="1" x14ac:dyDescent="0.15">
      <c r="B9027" s="92"/>
    </row>
    <row r="9028" spans="2:2" s="91" customFormat="1" x14ac:dyDescent="0.15">
      <c r="B9028" s="92"/>
    </row>
    <row r="9029" spans="2:2" s="91" customFormat="1" x14ac:dyDescent="0.15">
      <c r="B9029" s="92"/>
    </row>
    <row r="9030" spans="2:2" s="91" customFormat="1" x14ac:dyDescent="0.15">
      <c r="B9030" s="92"/>
    </row>
    <row r="9031" spans="2:2" s="91" customFormat="1" x14ac:dyDescent="0.15">
      <c r="B9031" s="92"/>
    </row>
    <row r="9032" spans="2:2" s="91" customFormat="1" x14ac:dyDescent="0.15">
      <c r="B9032" s="92"/>
    </row>
    <row r="9033" spans="2:2" s="91" customFormat="1" x14ac:dyDescent="0.15">
      <c r="B9033" s="92"/>
    </row>
    <row r="9034" spans="2:2" s="91" customFormat="1" x14ac:dyDescent="0.15">
      <c r="B9034" s="92"/>
    </row>
    <row r="9035" spans="2:2" s="91" customFormat="1" x14ac:dyDescent="0.15">
      <c r="B9035" s="92"/>
    </row>
    <row r="9036" spans="2:2" s="91" customFormat="1" x14ac:dyDescent="0.15">
      <c r="B9036" s="92"/>
    </row>
    <row r="9037" spans="2:2" s="91" customFormat="1" x14ac:dyDescent="0.15">
      <c r="B9037" s="92"/>
    </row>
    <row r="9038" spans="2:2" s="91" customFormat="1" x14ac:dyDescent="0.15">
      <c r="B9038" s="92"/>
    </row>
    <row r="9039" spans="2:2" s="91" customFormat="1" x14ac:dyDescent="0.15">
      <c r="B9039" s="92"/>
    </row>
    <row r="9040" spans="2:2" s="91" customFormat="1" x14ac:dyDescent="0.15">
      <c r="B9040" s="92"/>
    </row>
    <row r="9041" spans="2:2" s="91" customFormat="1" x14ac:dyDescent="0.15">
      <c r="B9041" s="92"/>
    </row>
    <row r="9042" spans="2:2" s="91" customFormat="1" x14ac:dyDescent="0.15">
      <c r="B9042" s="92"/>
    </row>
    <row r="9043" spans="2:2" s="91" customFormat="1" x14ac:dyDescent="0.15">
      <c r="B9043" s="92"/>
    </row>
    <row r="9044" spans="2:2" s="91" customFormat="1" x14ac:dyDescent="0.15">
      <c r="B9044" s="92"/>
    </row>
    <row r="9045" spans="2:2" s="91" customFormat="1" x14ac:dyDescent="0.15">
      <c r="B9045" s="92"/>
    </row>
    <row r="9046" spans="2:2" s="91" customFormat="1" x14ac:dyDescent="0.15">
      <c r="B9046" s="92"/>
    </row>
    <row r="9047" spans="2:2" s="91" customFormat="1" x14ac:dyDescent="0.15">
      <c r="B9047" s="92"/>
    </row>
    <row r="9048" spans="2:2" s="91" customFormat="1" x14ac:dyDescent="0.15">
      <c r="B9048" s="92"/>
    </row>
    <row r="9049" spans="2:2" s="91" customFormat="1" x14ac:dyDescent="0.15">
      <c r="B9049" s="92"/>
    </row>
    <row r="9050" spans="2:2" s="91" customFormat="1" x14ac:dyDescent="0.15">
      <c r="B9050" s="92"/>
    </row>
    <row r="9051" spans="2:2" s="91" customFormat="1" x14ac:dyDescent="0.15">
      <c r="B9051" s="92"/>
    </row>
    <row r="9052" spans="2:2" s="91" customFormat="1" x14ac:dyDescent="0.15">
      <c r="B9052" s="92"/>
    </row>
    <row r="9053" spans="2:2" s="91" customFormat="1" x14ac:dyDescent="0.15">
      <c r="B9053" s="92"/>
    </row>
    <row r="9054" spans="2:2" s="91" customFormat="1" x14ac:dyDescent="0.15">
      <c r="B9054" s="92"/>
    </row>
    <row r="9055" spans="2:2" s="91" customFormat="1" x14ac:dyDescent="0.15">
      <c r="B9055" s="92"/>
    </row>
    <row r="9056" spans="2:2" s="91" customFormat="1" x14ac:dyDescent="0.15">
      <c r="B9056" s="92"/>
    </row>
    <row r="9057" spans="2:2" s="91" customFormat="1" x14ac:dyDescent="0.15">
      <c r="B9057" s="92"/>
    </row>
    <row r="9058" spans="2:2" s="91" customFormat="1" x14ac:dyDescent="0.15">
      <c r="B9058" s="92"/>
    </row>
    <row r="9059" spans="2:2" s="91" customFormat="1" x14ac:dyDescent="0.15">
      <c r="B9059" s="92"/>
    </row>
    <row r="9060" spans="2:2" s="91" customFormat="1" x14ac:dyDescent="0.15">
      <c r="B9060" s="92"/>
    </row>
    <row r="9061" spans="2:2" s="91" customFormat="1" x14ac:dyDescent="0.15">
      <c r="B9061" s="92"/>
    </row>
    <row r="9062" spans="2:2" s="91" customFormat="1" x14ac:dyDescent="0.15">
      <c r="B9062" s="92"/>
    </row>
    <row r="9063" spans="2:2" s="91" customFormat="1" x14ac:dyDescent="0.15">
      <c r="B9063" s="92"/>
    </row>
    <row r="9064" spans="2:2" s="91" customFormat="1" x14ac:dyDescent="0.15">
      <c r="B9064" s="92"/>
    </row>
    <row r="9065" spans="2:2" s="91" customFormat="1" x14ac:dyDescent="0.15">
      <c r="B9065" s="92"/>
    </row>
    <row r="9066" spans="2:2" s="91" customFormat="1" x14ac:dyDescent="0.15">
      <c r="B9066" s="92"/>
    </row>
    <row r="9067" spans="2:2" s="91" customFormat="1" x14ac:dyDescent="0.15">
      <c r="B9067" s="92"/>
    </row>
    <row r="9068" spans="2:2" s="91" customFormat="1" x14ac:dyDescent="0.15">
      <c r="B9068" s="92"/>
    </row>
    <row r="9069" spans="2:2" s="91" customFormat="1" x14ac:dyDescent="0.15">
      <c r="B9069" s="92"/>
    </row>
    <row r="9070" spans="2:2" s="91" customFormat="1" x14ac:dyDescent="0.15">
      <c r="B9070" s="92"/>
    </row>
    <row r="9071" spans="2:2" s="91" customFormat="1" x14ac:dyDescent="0.15">
      <c r="B9071" s="92"/>
    </row>
    <row r="9072" spans="2:2" s="91" customFormat="1" x14ac:dyDescent="0.15">
      <c r="B9072" s="92"/>
    </row>
    <row r="9073" spans="2:2" s="91" customFormat="1" x14ac:dyDescent="0.15">
      <c r="B9073" s="92"/>
    </row>
    <row r="9074" spans="2:2" s="91" customFormat="1" x14ac:dyDescent="0.15">
      <c r="B9074" s="92"/>
    </row>
    <row r="9075" spans="2:2" s="91" customFormat="1" x14ac:dyDescent="0.15">
      <c r="B9075" s="92"/>
    </row>
    <row r="9076" spans="2:2" s="91" customFormat="1" x14ac:dyDescent="0.15">
      <c r="B9076" s="92"/>
    </row>
    <row r="9077" spans="2:2" s="91" customFormat="1" x14ac:dyDescent="0.15">
      <c r="B9077" s="92"/>
    </row>
    <row r="9078" spans="2:2" s="91" customFormat="1" x14ac:dyDescent="0.15">
      <c r="B9078" s="92"/>
    </row>
    <row r="9079" spans="2:2" s="91" customFormat="1" x14ac:dyDescent="0.15">
      <c r="B9079" s="92"/>
    </row>
    <row r="9080" spans="2:2" s="91" customFormat="1" x14ac:dyDescent="0.15">
      <c r="B9080" s="92"/>
    </row>
    <row r="9081" spans="2:2" s="91" customFormat="1" x14ac:dyDescent="0.15">
      <c r="B9081" s="92"/>
    </row>
    <row r="9082" spans="2:2" s="91" customFormat="1" x14ac:dyDescent="0.15">
      <c r="B9082" s="92"/>
    </row>
    <row r="9083" spans="2:2" s="91" customFormat="1" x14ac:dyDescent="0.15">
      <c r="B9083" s="92"/>
    </row>
    <row r="9084" spans="2:2" s="91" customFormat="1" x14ac:dyDescent="0.15">
      <c r="B9084" s="92"/>
    </row>
    <row r="9085" spans="2:2" s="91" customFormat="1" x14ac:dyDescent="0.15">
      <c r="B9085" s="92"/>
    </row>
    <row r="9086" spans="2:2" s="91" customFormat="1" x14ac:dyDescent="0.15">
      <c r="B9086" s="92"/>
    </row>
    <row r="9087" spans="2:2" s="91" customFormat="1" x14ac:dyDescent="0.15">
      <c r="B9087" s="92"/>
    </row>
    <row r="9088" spans="2:2" s="91" customFormat="1" x14ac:dyDescent="0.15">
      <c r="B9088" s="92"/>
    </row>
    <row r="9089" spans="2:2" s="91" customFormat="1" x14ac:dyDescent="0.15">
      <c r="B9089" s="92"/>
    </row>
    <row r="9090" spans="2:2" s="91" customFormat="1" x14ac:dyDescent="0.15">
      <c r="B9090" s="92"/>
    </row>
    <row r="9091" spans="2:2" s="91" customFormat="1" x14ac:dyDescent="0.15">
      <c r="B9091" s="92"/>
    </row>
    <row r="9092" spans="2:2" s="91" customFormat="1" x14ac:dyDescent="0.15">
      <c r="B9092" s="92"/>
    </row>
    <row r="9093" spans="2:2" s="91" customFormat="1" x14ac:dyDescent="0.15">
      <c r="B9093" s="92"/>
    </row>
    <row r="9094" spans="2:2" s="91" customFormat="1" x14ac:dyDescent="0.15">
      <c r="B9094" s="92"/>
    </row>
    <row r="9095" spans="2:2" s="91" customFormat="1" x14ac:dyDescent="0.15">
      <c r="B9095" s="92"/>
    </row>
    <row r="9096" spans="2:2" s="91" customFormat="1" x14ac:dyDescent="0.15">
      <c r="B9096" s="92"/>
    </row>
    <row r="9097" spans="2:2" s="91" customFormat="1" x14ac:dyDescent="0.15">
      <c r="B9097" s="92"/>
    </row>
    <row r="9098" spans="2:2" s="91" customFormat="1" x14ac:dyDescent="0.15">
      <c r="B9098" s="92"/>
    </row>
    <row r="9099" spans="2:2" s="91" customFormat="1" x14ac:dyDescent="0.15">
      <c r="B9099" s="92"/>
    </row>
    <row r="9100" spans="2:2" s="91" customFormat="1" x14ac:dyDescent="0.15">
      <c r="B9100" s="92"/>
    </row>
    <row r="9101" spans="2:2" s="91" customFormat="1" x14ac:dyDescent="0.15">
      <c r="B9101" s="92"/>
    </row>
    <row r="9102" spans="2:2" s="91" customFormat="1" x14ac:dyDescent="0.15">
      <c r="B9102" s="92"/>
    </row>
    <row r="9103" spans="2:2" s="91" customFormat="1" x14ac:dyDescent="0.15">
      <c r="B9103" s="92"/>
    </row>
    <row r="9104" spans="2:2" s="91" customFormat="1" x14ac:dyDescent="0.15">
      <c r="B9104" s="92"/>
    </row>
    <row r="9105" spans="2:2" s="91" customFormat="1" x14ac:dyDescent="0.15">
      <c r="B9105" s="92"/>
    </row>
    <row r="9106" spans="2:2" s="91" customFormat="1" x14ac:dyDescent="0.15">
      <c r="B9106" s="92"/>
    </row>
    <row r="9107" spans="2:2" s="91" customFormat="1" x14ac:dyDescent="0.15">
      <c r="B9107" s="92"/>
    </row>
    <row r="9108" spans="2:2" s="91" customFormat="1" x14ac:dyDescent="0.15">
      <c r="B9108" s="92"/>
    </row>
    <row r="9109" spans="2:2" s="91" customFormat="1" x14ac:dyDescent="0.15">
      <c r="B9109" s="92"/>
    </row>
    <row r="9110" spans="2:2" s="91" customFormat="1" x14ac:dyDescent="0.15">
      <c r="B9110" s="92"/>
    </row>
    <row r="9111" spans="2:2" s="91" customFormat="1" x14ac:dyDescent="0.15">
      <c r="B9111" s="92"/>
    </row>
    <row r="9112" spans="2:2" s="91" customFormat="1" x14ac:dyDescent="0.15">
      <c r="B9112" s="92"/>
    </row>
    <row r="9113" spans="2:2" s="91" customFormat="1" x14ac:dyDescent="0.15">
      <c r="B9113" s="92"/>
    </row>
    <row r="9114" spans="2:2" s="91" customFormat="1" x14ac:dyDescent="0.15">
      <c r="B9114" s="92"/>
    </row>
    <row r="9115" spans="2:2" s="91" customFormat="1" x14ac:dyDescent="0.15">
      <c r="B9115" s="92"/>
    </row>
    <row r="9116" spans="2:2" s="91" customFormat="1" x14ac:dyDescent="0.15">
      <c r="B9116" s="92"/>
    </row>
    <row r="9117" spans="2:2" s="91" customFormat="1" x14ac:dyDescent="0.15">
      <c r="B9117" s="92"/>
    </row>
    <row r="9118" spans="2:2" s="91" customFormat="1" x14ac:dyDescent="0.15">
      <c r="B9118" s="92"/>
    </row>
    <row r="9119" spans="2:2" s="91" customFormat="1" x14ac:dyDescent="0.15">
      <c r="B9119" s="92"/>
    </row>
    <row r="9120" spans="2:2" s="91" customFormat="1" x14ac:dyDescent="0.15">
      <c r="B9120" s="92"/>
    </row>
    <row r="9121" spans="2:2" s="91" customFormat="1" x14ac:dyDescent="0.15">
      <c r="B9121" s="92"/>
    </row>
    <row r="9122" spans="2:2" s="91" customFormat="1" x14ac:dyDescent="0.15">
      <c r="B9122" s="92"/>
    </row>
    <row r="9123" spans="2:2" s="91" customFormat="1" x14ac:dyDescent="0.15">
      <c r="B9123" s="92"/>
    </row>
    <row r="9124" spans="2:2" s="91" customFormat="1" x14ac:dyDescent="0.15">
      <c r="B9124" s="92"/>
    </row>
    <row r="9125" spans="2:2" s="91" customFormat="1" x14ac:dyDescent="0.15">
      <c r="B9125" s="92"/>
    </row>
    <row r="9126" spans="2:2" s="91" customFormat="1" x14ac:dyDescent="0.15">
      <c r="B9126" s="92"/>
    </row>
    <row r="9127" spans="2:2" s="91" customFormat="1" x14ac:dyDescent="0.15">
      <c r="B9127" s="92"/>
    </row>
    <row r="9128" spans="2:2" s="91" customFormat="1" x14ac:dyDescent="0.15">
      <c r="B9128" s="92"/>
    </row>
    <row r="9129" spans="2:2" s="91" customFormat="1" x14ac:dyDescent="0.15">
      <c r="B9129" s="92"/>
    </row>
    <row r="9130" spans="2:2" s="91" customFormat="1" x14ac:dyDescent="0.15">
      <c r="B9130" s="92"/>
    </row>
    <row r="9131" spans="2:2" s="91" customFormat="1" x14ac:dyDescent="0.15">
      <c r="B9131" s="92"/>
    </row>
    <row r="9132" spans="2:2" s="91" customFormat="1" x14ac:dyDescent="0.15">
      <c r="B9132" s="92"/>
    </row>
    <row r="9133" spans="2:2" s="91" customFormat="1" x14ac:dyDescent="0.15">
      <c r="B9133" s="92"/>
    </row>
    <row r="9134" spans="2:2" s="91" customFormat="1" x14ac:dyDescent="0.15">
      <c r="B9134" s="92"/>
    </row>
    <row r="9135" spans="2:2" s="91" customFormat="1" x14ac:dyDescent="0.15">
      <c r="B9135" s="92"/>
    </row>
    <row r="9136" spans="2:2" s="91" customFormat="1" x14ac:dyDescent="0.15">
      <c r="B9136" s="92"/>
    </row>
    <row r="9137" spans="2:2" s="91" customFormat="1" x14ac:dyDescent="0.15">
      <c r="B9137" s="92"/>
    </row>
    <row r="9138" spans="2:2" s="91" customFormat="1" x14ac:dyDescent="0.15">
      <c r="B9138" s="92"/>
    </row>
    <row r="9139" spans="2:2" s="91" customFormat="1" x14ac:dyDescent="0.15">
      <c r="B9139" s="92"/>
    </row>
    <row r="9140" spans="2:2" s="91" customFormat="1" x14ac:dyDescent="0.15">
      <c r="B9140" s="92"/>
    </row>
    <row r="9141" spans="2:2" s="91" customFormat="1" x14ac:dyDescent="0.15">
      <c r="B9141" s="92"/>
    </row>
    <row r="9142" spans="2:2" s="91" customFormat="1" x14ac:dyDescent="0.15">
      <c r="B9142" s="92"/>
    </row>
    <row r="9143" spans="2:2" s="91" customFormat="1" x14ac:dyDescent="0.15">
      <c r="B9143" s="92"/>
    </row>
    <row r="9144" spans="2:2" s="91" customFormat="1" x14ac:dyDescent="0.15">
      <c r="B9144" s="92"/>
    </row>
    <row r="9145" spans="2:2" s="91" customFormat="1" x14ac:dyDescent="0.15">
      <c r="B9145" s="92"/>
    </row>
    <row r="9146" spans="2:2" s="91" customFormat="1" x14ac:dyDescent="0.15">
      <c r="B9146" s="92"/>
    </row>
    <row r="9147" spans="2:2" s="91" customFormat="1" x14ac:dyDescent="0.15">
      <c r="B9147" s="92"/>
    </row>
    <row r="9148" spans="2:2" s="91" customFormat="1" x14ac:dyDescent="0.15">
      <c r="B9148" s="92"/>
    </row>
    <row r="9149" spans="2:2" s="91" customFormat="1" x14ac:dyDescent="0.15">
      <c r="B9149" s="92"/>
    </row>
    <row r="9150" spans="2:2" s="91" customFormat="1" x14ac:dyDescent="0.15">
      <c r="B9150" s="92"/>
    </row>
    <row r="9151" spans="2:2" s="91" customFormat="1" x14ac:dyDescent="0.15">
      <c r="B9151" s="92"/>
    </row>
    <row r="9152" spans="2:2" s="91" customFormat="1" x14ac:dyDescent="0.15">
      <c r="B9152" s="92"/>
    </row>
    <row r="9153" spans="2:2" s="91" customFormat="1" x14ac:dyDescent="0.15">
      <c r="B9153" s="92"/>
    </row>
    <row r="9154" spans="2:2" s="91" customFormat="1" x14ac:dyDescent="0.15">
      <c r="B9154" s="92"/>
    </row>
    <row r="9155" spans="2:2" s="91" customFormat="1" x14ac:dyDescent="0.15">
      <c r="B9155" s="92"/>
    </row>
    <row r="9156" spans="2:2" s="91" customFormat="1" x14ac:dyDescent="0.15">
      <c r="B9156" s="92"/>
    </row>
    <row r="9157" spans="2:2" s="91" customFormat="1" x14ac:dyDescent="0.15">
      <c r="B9157" s="92"/>
    </row>
    <row r="9158" spans="2:2" s="91" customFormat="1" x14ac:dyDescent="0.15">
      <c r="B9158" s="92"/>
    </row>
    <row r="9159" spans="2:2" s="91" customFormat="1" x14ac:dyDescent="0.15">
      <c r="B9159" s="92"/>
    </row>
    <row r="9160" spans="2:2" s="91" customFormat="1" x14ac:dyDescent="0.15">
      <c r="B9160" s="92"/>
    </row>
    <row r="9161" spans="2:2" s="91" customFormat="1" x14ac:dyDescent="0.15">
      <c r="B9161" s="92"/>
    </row>
    <row r="9162" spans="2:2" s="91" customFormat="1" x14ac:dyDescent="0.15">
      <c r="B9162" s="92"/>
    </row>
    <row r="9163" spans="2:2" s="91" customFormat="1" x14ac:dyDescent="0.15">
      <c r="B9163" s="92"/>
    </row>
    <row r="9164" spans="2:2" s="91" customFormat="1" x14ac:dyDescent="0.15">
      <c r="B9164" s="92"/>
    </row>
    <row r="9165" spans="2:2" s="91" customFormat="1" x14ac:dyDescent="0.15">
      <c r="B9165" s="92"/>
    </row>
    <row r="9166" spans="2:2" s="91" customFormat="1" x14ac:dyDescent="0.15">
      <c r="B9166" s="92"/>
    </row>
    <row r="9167" spans="2:2" s="91" customFormat="1" x14ac:dyDescent="0.15">
      <c r="B9167" s="92"/>
    </row>
    <row r="9168" spans="2:2" s="91" customFormat="1" x14ac:dyDescent="0.15">
      <c r="B9168" s="92"/>
    </row>
    <row r="9169" spans="2:2" s="91" customFormat="1" x14ac:dyDescent="0.15">
      <c r="B9169" s="92"/>
    </row>
    <row r="9170" spans="2:2" s="91" customFormat="1" x14ac:dyDescent="0.15">
      <c r="B9170" s="92"/>
    </row>
    <row r="9171" spans="2:2" s="91" customFormat="1" x14ac:dyDescent="0.15">
      <c r="B9171" s="92"/>
    </row>
    <row r="9172" spans="2:2" s="91" customFormat="1" x14ac:dyDescent="0.15">
      <c r="B9172" s="92"/>
    </row>
    <row r="9173" spans="2:2" s="91" customFormat="1" x14ac:dyDescent="0.15">
      <c r="B9173" s="92"/>
    </row>
    <row r="9174" spans="2:2" s="91" customFormat="1" x14ac:dyDescent="0.15">
      <c r="B9174" s="92"/>
    </row>
    <row r="9175" spans="2:2" s="91" customFormat="1" x14ac:dyDescent="0.15">
      <c r="B9175" s="92"/>
    </row>
    <row r="9176" spans="2:2" s="91" customFormat="1" x14ac:dyDescent="0.15">
      <c r="B9176" s="92"/>
    </row>
    <row r="9177" spans="2:2" s="91" customFormat="1" x14ac:dyDescent="0.15">
      <c r="B9177" s="92"/>
    </row>
    <row r="9178" spans="2:2" s="91" customFormat="1" x14ac:dyDescent="0.15">
      <c r="B9178" s="92"/>
    </row>
    <row r="9179" spans="2:2" s="91" customFormat="1" x14ac:dyDescent="0.15">
      <c r="B9179" s="92"/>
    </row>
    <row r="9180" spans="2:2" s="91" customFormat="1" x14ac:dyDescent="0.15">
      <c r="B9180" s="92"/>
    </row>
    <row r="9181" spans="2:2" s="91" customFormat="1" x14ac:dyDescent="0.15">
      <c r="B9181" s="92"/>
    </row>
    <row r="9182" spans="2:2" s="91" customFormat="1" x14ac:dyDescent="0.15">
      <c r="B9182" s="92"/>
    </row>
    <row r="9183" spans="2:2" s="91" customFormat="1" x14ac:dyDescent="0.15">
      <c r="B9183" s="92"/>
    </row>
    <row r="9184" spans="2:2" s="91" customFormat="1" x14ac:dyDescent="0.15">
      <c r="B9184" s="92"/>
    </row>
    <row r="9185" spans="2:2" s="91" customFormat="1" x14ac:dyDescent="0.15">
      <c r="B9185" s="92"/>
    </row>
    <row r="9186" spans="2:2" s="91" customFormat="1" x14ac:dyDescent="0.15">
      <c r="B9186" s="92"/>
    </row>
    <row r="9187" spans="2:2" s="91" customFormat="1" x14ac:dyDescent="0.15">
      <c r="B9187" s="92"/>
    </row>
    <row r="9188" spans="2:2" s="91" customFormat="1" x14ac:dyDescent="0.15">
      <c r="B9188" s="92"/>
    </row>
    <row r="9189" spans="2:2" s="91" customFormat="1" x14ac:dyDescent="0.15">
      <c r="B9189" s="92"/>
    </row>
    <row r="9190" spans="2:2" s="91" customFormat="1" x14ac:dyDescent="0.15">
      <c r="B9190" s="92"/>
    </row>
    <row r="9191" spans="2:2" s="91" customFormat="1" x14ac:dyDescent="0.15">
      <c r="B9191" s="92"/>
    </row>
    <row r="9192" spans="2:2" s="91" customFormat="1" x14ac:dyDescent="0.15">
      <c r="B9192" s="92"/>
    </row>
    <row r="9193" spans="2:2" s="91" customFormat="1" x14ac:dyDescent="0.15">
      <c r="B9193" s="92"/>
    </row>
    <row r="9194" spans="2:2" s="91" customFormat="1" x14ac:dyDescent="0.15">
      <c r="B9194" s="92"/>
    </row>
    <row r="9195" spans="2:2" s="91" customFormat="1" x14ac:dyDescent="0.15">
      <c r="B9195" s="92"/>
    </row>
    <row r="9196" spans="2:2" s="91" customFormat="1" x14ac:dyDescent="0.15">
      <c r="B9196" s="92"/>
    </row>
    <row r="9197" spans="2:2" s="91" customFormat="1" x14ac:dyDescent="0.15">
      <c r="B9197" s="92"/>
    </row>
    <row r="9198" spans="2:2" s="91" customFormat="1" x14ac:dyDescent="0.15">
      <c r="B9198" s="92"/>
    </row>
    <row r="9199" spans="2:2" s="91" customFormat="1" x14ac:dyDescent="0.15">
      <c r="B9199" s="92"/>
    </row>
    <row r="9200" spans="2:2" s="91" customFormat="1" x14ac:dyDescent="0.15">
      <c r="B9200" s="92"/>
    </row>
    <row r="9201" spans="2:2" s="91" customFormat="1" x14ac:dyDescent="0.15">
      <c r="B9201" s="92"/>
    </row>
    <row r="9202" spans="2:2" s="91" customFormat="1" x14ac:dyDescent="0.15">
      <c r="B9202" s="92"/>
    </row>
    <row r="9203" spans="2:2" s="91" customFormat="1" x14ac:dyDescent="0.15">
      <c r="B9203" s="92"/>
    </row>
    <row r="9204" spans="2:2" s="91" customFormat="1" x14ac:dyDescent="0.15">
      <c r="B9204" s="92"/>
    </row>
    <row r="9205" spans="2:2" s="91" customFormat="1" x14ac:dyDescent="0.15">
      <c r="B9205" s="92"/>
    </row>
    <row r="9206" spans="2:2" s="91" customFormat="1" x14ac:dyDescent="0.15">
      <c r="B9206" s="92"/>
    </row>
    <row r="9207" spans="2:2" s="91" customFormat="1" x14ac:dyDescent="0.15">
      <c r="B9207" s="92"/>
    </row>
    <row r="9208" spans="2:2" s="91" customFormat="1" x14ac:dyDescent="0.15">
      <c r="B9208" s="92"/>
    </row>
    <row r="9209" spans="2:2" s="91" customFormat="1" x14ac:dyDescent="0.15">
      <c r="B9209" s="92"/>
    </row>
    <row r="9210" spans="2:2" s="91" customFormat="1" x14ac:dyDescent="0.15">
      <c r="B9210" s="92"/>
    </row>
    <row r="9211" spans="2:2" s="91" customFormat="1" x14ac:dyDescent="0.15">
      <c r="B9211" s="92"/>
    </row>
    <row r="9212" spans="2:2" s="91" customFormat="1" x14ac:dyDescent="0.15">
      <c r="B9212" s="92"/>
    </row>
    <row r="9213" spans="2:2" s="91" customFormat="1" x14ac:dyDescent="0.15">
      <c r="B9213" s="92"/>
    </row>
    <row r="9214" spans="2:2" s="91" customFormat="1" x14ac:dyDescent="0.15">
      <c r="B9214" s="92"/>
    </row>
    <row r="9215" spans="2:2" s="91" customFormat="1" x14ac:dyDescent="0.15">
      <c r="B9215" s="92"/>
    </row>
    <row r="9216" spans="2:2" s="91" customFormat="1" x14ac:dyDescent="0.15">
      <c r="B9216" s="92"/>
    </row>
    <row r="9217" spans="2:2" s="91" customFormat="1" x14ac:dyDescent="0.15">
      <c r="B9217" s="92"/>
    </row>
    <row r="9218" spans="2:2" s="91" customFormat="1" x14ac:dyDescent="0.15">
      <c r="B9218" s="92"/>
    </row>
    <row r="9219" spans="2:2" s="91" customFormat="1" x14ac:dyDescent="0.15">
      <c r="B9219" s="92"/>
    </row>
    <row r="9220" spans="2:2" s="91" customFormat="1" x14ac:dyDescent="0.15">
      <c r="B9220" s="92"/>
    </row>
    <row r="9221" spans="2:2" s="91" customFormat="1" x14ac:dyDescent="0.15">
      <c r="B9221" s="92"/>
    </row>
    <row r="9222" spans="2:2" s="91" customFormat="1" x14ac:dyDescent="0.15">
      <c r="B9222" s="92"/>
    </row>
    <row r="9223" spans="2:2" s="91" customFormat="1" x14ac:dyDescent="0.15">
      <c r="B9223" s="92"/>
    </row>
    <row r="9224" spans="2:2" s="91" customFormat="1" x14ac:dyDescent="0.15">
      <c r="B9224" s="92"/>
    </row>
    <row r="9225" spans="2:2" s="91" customFormat="1" x14ac:dyDescent="0.15">
      <c r="B9225" s="92"/>
    </row>
    <row r="9226" spans="2:2" s="91" customFormat="1" x14ac:dyDescent="0.15">
      <c r="B9226" s="92"/>
    </row>
    <row r="9227" spans="2:2" s="91" customFormat="1" x14ac:dyDescent="0.15">
      <c r="B9227" s="92"/>
    </row>
    <row r="9228" spans="2:2" s="91" customFormat="1" x14ac:dyDescent="0.15">
      <c r="B9228" s="92"/>
    </row>
    <row r="9229" spans="2:2" s="91" customFormat="1" x14ac:dyDescent="0.15">
      <c r="B9229" s="92"/>
    </row>
    <row r="9230" spans="2:2" s="91" customFormat="1" x14ac:dyDescent="0.15">
      <c r="B9230" s="92"/>
    </row>
    <row r="9231" spans="2:2" s="91" customFormat="1" x14ac:dyDescent="0.15">
      <c r="B9231" s="92"/>
    </row>
    <row r="9232" spans="2:2" s="91" customFormat="1" x14ac:dyDescent="0.15">
      <c r="B9232" s="92"/>
    </row>
    <row r="9233" spans="2:2" s="91" customFormat="1" x14ac:dyDescent="0.15">
      <c r="B9233" s="92"/>
    </row>
    <row r="9234" spans="2:2" s="91" customFormat="1" x14ac:dyDescent="0.15">
      <c r="B9234" s="92"/>
    </row>
    <row r="9235" spans="2:2" s="91" customFormat="1" x14ac:dyDescent="0.15">
      <c r="B9235" s="92"/>
    </row>
    <row r="9236" spans="2:2" s="91" customFormat="1" x14ac:dyDescent="0.15">
      <c r="B9236" s="92"/>
    </row>
    <row r="9237" spans="2:2" s="91" customFormat="1" x14ac:dyDescent="0.15">
      <c r="B9237" s="92"/>
    </row>
    <row r="9238" spans="2:2" s="91" customFormat="1" x14ac:dyDescent="0.15">
      <c r="B9238" s="92"/>
    </row>
    <row r="9239" spans="2:2" s="91" customFormat="1" x14ac:dyDescent="0.15">
      <c r="B9239" s="92"/>
    </row>
    <row r="9240" spans="2:2" s="91" customFormat="1" x14ac:dyDescent="0.15">
      <c r="B9240" s="92"/>
    </row>
    <row r="9241" spans="2:2" s="91" customFormat="1" x14ac:dyDescent="0.15">
      <c r="B9241" s="92"/>
    </row>
    <row r="9242" spans="2:2" s="91" customFormat="1" x14ac:dyDescent="0.15">
      <c r="B9242" s="92"/>
    </row>
    <row r="9243" spans="2:2" s="91" customFormat="1" x14ac:dyDescent="0.15">
      <c r="B9243" s="92"/>
    </row>
    <row r="9244" spans="2:2" s="91" customFormat="1" x14ac:dyDescent="0.15">
      <c r="B9244" s="92"/>
    </row>
    <row r="9245" spans="2:2" s="91" customFormat="1" x14ac:dyDescent="0.15">
      <c r="B9245" s="92"/>
    </row>
    <row r="9246" spans="2:2" s="91" customFormat="1" x14ac:dyDescent="0.15">
      <c r="B9246" s="92"/>
    </row>
    <row r="9247" spans="2:2" s="91" customFormat="1" x14ac:dyDescent="0.15">
      <c r="B9247" s="92"/>
    </row>
    <row r="9248" spans="2:2" s="91" customFormat="1" x14ac:dyDescent="0.15">
      <c r="B9248" s="92"/>
    </row>
    <row r="9249" spans="2:2" s="91" customFormat="1" x14ac:dyDescent="0.15">
      <c r="B9249" s="92"/>
    </row>
    <row r="9250" spans="2:2" s="91" customFormat="1" x14ac:dyDescent="0.15">
      <c r="B9250" s="92"/>
    </row>
    <row r="9251" spans="2:2" s="91" customFormat="1" x14ac:dyDescent="0.15">
      <c r="B9251" s="92"/>
    </row>
    <row r="9252" spans="2:2" s="91" customFormat="1" x14ac:dyDescent="0.15">
      <c r="B9252" s="92"/>
    </row>
    <row r="9253" spans="2:2" s="91" customFormat="1" x14ac:dyDescent="0.15">
      <c r="B9253" s="92"/>
    </row>
    <row r="9254" spans="2:2" s="91" customFormat="1" x14ac:dyDescent="0.15">
      <c r="B9254" s="92"/>
    </row>
    <row r="9255" spans="2:2" s="91" customFormat="1" x14ac:dyDescent="0.15">
      <c r="B9255" s="92"/>
    </row>
    <row r="9256" spans="2:2" s="91" customFormat="1" x14ac:dyDescent="0.15">
      <c r="B9256" s="92"/>
    </row>
    <row r="9257" spans="2:2" s="91" customFormat="1" x14ac:dyDescent="0.15">
      <c r="B9257" s="92"/>
    </row>
    <row r="9258" spans="2:2" s="91" customFormat="1" x14ac:dyDescent="0.15">
      <c r="B9258" s="92"/>
    </row>
    <row r="9259" spans="2:2" s="91" customFormat="1" x14ac:dyDescent="0.15">
      <c r="B9259" s="92"/>
    </row>
    <row r="9260" spans="2:2" s="91" customFormat="1" x14ac:dyDescent="0.15">
      <c r="B9260" s="92"/>
    </row>
    <row r="9261" spans="2:2" s="91" customFormat="1" x14ac:dyDescent="0.15">
      <c r="B9261" s="92"/>
    </row>
    <row r="9262" spans="2:2" s="91" customFormat="1" x14ac:dyDescent="0.15">
      <c r="B9262" s="92"/>
    </row>
    <row r="9263" spans="2:2" s="91" customFormat="1" x14ac:dyDescent="0.15">
      <c r="B9263" s="92"/>
    </row>
    <row r="9264" spans="2:2" s="91" customFormat="1" x14ac:dyDescent="0.15">
      <c r="B9264" s="92"/>
    </row>
    <row r="9265" spans="2:2" s="91" customFormat="1" x14ac:dyDescent="0.15">
      <c r="B9265" s="92"/>
    </row>
    <row r="9266" spans="2:2" s="91" customFormat="1" x14ac:dyDescent="0.15">
      <c r="B9266" s="92"/>
    </row>
    <row r="9267" spans="2:2" s="91" customFormat="1" x14ac:dyDescent="0.15">
      <c r="B9267" s="92"/>
    </row>
    <row r="9268" spans="2:2" s="91" customFormat="1" x14ac:dyDescent="0.15">
      <c r="B9268" s="92"/>
    </row>
    <row r="9269" spans="2:2" s="91" customFormat="1" x14ac:dyDescent="0.15">
      <c r="B9269" s="92"/>
    </row>
    <row r="9270" spans="2:2" s="91" customFormat="1" x14ac:dyDescent="0.15">
      <c r="B9270" s="92"/>
    </row>
    <row r="9271" spans="2:2" s="91" customFormat="1" x14ac:dyDescent="0.15">
      <c r="B9271" s="92"/>
    </row>
    <row r="9272" spans="2:2" s="91" customFormat="1" x14ac:dyDescent="0.15">
      <c r="B9272" s="92"/>
    </row>
    <row r="9273" spans="2:2" s="91" customFormat="1" x14ac:dyDescent="0.15">
      <c r="B9273" s="92"/>
    </row>
    <row r="9274" spans="2:2" s="91" customFormat="1" x14ac:dyDescent="0.15">
      <c r="B9274" s="92"/>
    </row>
    <row r="9275" spans="2:2" s="91" customFormat="1" x14ac:dyDescent="0.15">
      <c r="B9275" s="92"/>
    </row>
    <row r="9276" spans="2:2" s="91" customFormat="1" x14ac:dyDescent="0.15">
      <c r="B9276" s="92"/>
    </row>
    <row r="9277" spans="2:2" s="91" customFormat="1" x14ac:dyDescent="0.15">
      <c r="B9277" s="92"/>
    </row>
    <row r="9278" spans="2:2" s="91" customFormat="1" x14ac:dyDescent="0.15">
      <c r="B9278" s="92"/>
    </row>
    <row r="9279" spans="2:2" s="91" customFormat="1" x14ac:dyDescent="0.15">
      <c r="B9279" s="92"/>
    </row>
    <row r="9280" spans="2:2" s="91" customFormat="1" x14ac:dyDescent="0.15">
      <c r="B9280" s="92"/>
    </row>
    <row r="9281" spans="2:2" s="91" customFormat="1" x14ac:dyDescent="0.15">
      <c r="B9281" s="92"/>
    </row>
    <row r="9282" spans="2:2" s="91" customFormat="1" x14ac:dyDescent="0.15">
      <c r="B9282" s="92"/>
    </row>
    <row r="9283" spans="2:2" s="91" customFormat="1" x14ac:dyDescent="0.15">
      <c r="B9283" s="92"/>
    </row>
    <row r="9284" spans="2:2" s="91" customFormat="1" x14ac:dyDescent="0.15">
      <c r="B9284" s="92"/>
    </row>
    <row r="9285" spans="2:2" s="91" customFormat="1" x14ac:dyDescent="0.15">
      <c r="B9285" s="92"/>
    </row>
    <row r="9286" spans="2:2" s="91" customFormat="1" x14ac:dyDescent="0.15">
      <c r="B9286" s="92"/>
    </row>
    <row r="9287" spans="2:2" s="91" customFormat="1" x14ac:dyDescent="0.15">
      <c r="B9287" s="92"/>
    </row>
    <row r="9288" spans="2:2" s="91" customFormat="1" x14ac:dyDescent="0.15">
      <c r="B9288" s="92"/>
    </row>
    <row r="9289" spans="2:2" s="91" customFormat="1" x14ac:dyDescent="0.15">
      <c r="B9289" s="92"/>
    </row>
    <row r="9290" spans="2:2" s="91" customFormat="1" x14ac:dyDescent="0.15">
      <c r="B9290" s="92"/>
    </row>
    <row r="9291" spans="2:2" s="91" customFormat="1" x14ac:dyDescent="0.15">
      <c r="B9291" s="92"/>
    </row>
    <row r="9292" spans="2:2" s="91" customFormat="1" x14ac:dyDescent="0.15">
      <c r="B9292" s="92"/>
    </row>
    <row r="9293" spans="2:2" s="91" customFormat="1" x14ac:dyDescent="0.15">
      <c r="B9293" s="92"/>
    </row>
    <row r="9294" spans="2:2" s="91" customFormat="1" x14ac:dyDescent="0.15">
      <c r="B9294" s="92"/>
    </row>
    <row r="9295" spans="2:2" s="91" customFormat="1" x14ac:dyDescent="0.15">
      <c r="B9295" s="92"/>
    </row>
    <row r="9296" spans="2:2" s="91" customFormat="1" x14ac:dyDescent="0.15">
      <c r="B9296" s="92"/>
    </row>
    <row r="9297" spans="2:2" s="91" customFormat="1" x14ac:dyDescent="0.15">
      <c r="B9297" s="92"/>
    </row>
    <row r="9298" spans="2:2" s="91" customFormat="1" x14ac:dyDescent="0.15">
      <c r="B9298" s="92"/>
    </row>
    <row r="9299" spans="2:2" s="91" customFormat="1" x14ac:dyDescent="0.15">
      <c r="B9299" s="92"/>
    </row>
    <row r="9300" spans="2:2" s="91" customFormat="1" x14ac:dyDescent="0.15">
      <c r="B9300" s="92"/>
    </row>
    <row r="9301" spans="2:2" s="91" customFormat="1" x14ac:dyDescent="0.15">
      <c r="B9301" s="92"/>
    </row>
    <row r="9302" spans="2:2" s="91" customFormat="1" x14ac:dyDescent="0.15">
      <c r="B9302" s="92"/>
    </row>
    <row r="9303" spans="2:2" s="91" customFormat="1" x14ac:dyDescent="0.15">
      <c r="B9303" s="92"/>
    </row>
    <row r="9304" spans="2:2" s="91" customFormat="1" x14ac:dyDescent="0.15">
      <c r="B9304" s="92"/>
    </row>
    <row r="9305" spans="2:2" s="91" customFormat="1" x14ac:dyDescent="0.15">
      <c r="B9305" s="92"/>
    </row>
    <row r="9306" spans="2:2" s="91" customFormat="1" x14ac:dyDescent="0.15">
      <c r="B9306" s="92"/>
    </row>
    <row r="9307" spans="2:2" s="91" customFormat="1" x14ac:dyDescent="0.15">
      <c r="B9307" s="92"/>
    </row>
    <row r="9308" spans="2:2" s="91" customFormat="1" x14ac:dyDescent="0.15">
      <c r="B9308" s="92"/>
    </row>
    <row r="9309" spans="2:2" s="91" customFormat="1" x14ac:dyDescent="0.15">
      <c r="B9309" s="92"/>
    </row>
    <row r="9310" spans="2:2" s="91" customFormat="1" x14ac:dyDescent="0.15">
      <c r="B9310" s="92"/>
    </row>
    <row r="9311" spans="2:2" s="91" customFormat="1" x14ac:dyDescent="0.15">
      <c r="B9311" s="92"/>
    </row>
    <row r="9312" spans="2:2" s="91" customFormat="1" x14ac:dyDescent="0.15">
      <c r="B9312" s="92"/>
    </row>
    <row r="9313" spans="2:2" s="91" customFormat="1" x14ac:dyDescent="0.15">
      <c r="B9313" s="92"/>
    </row>
    <row r="9314" spans="2:2" s="91" customFormat="1" x14ac:dyDescent="0.15">
      <c r="B9314" s="92"/>
    </row>
    <row r="9315" spans="2:2" s="91" customFormat="1" x14ac:dyDescent="0.15">
      <c r="B9315" s="92"/>
    </row>
    <row r="9316" spans="2:2" s="91" customFormat="1" x14ac:dyDescent="0.15">
      <c r="B9316" s="92"/>
    </row>
    <row r="9317" spans="2:2" s="91" customFormat="1" x14ac:dyDescent="0.15">
      <c r="B9317" s="92"/>
    </row>
    <row r="9318" spans="2:2" s="91" customFormat="1" x14ac:dyDescent="0.15">
      <c r="B9318" s="92"/>
    </row>
    <row r="9319" spans="2:2" s="91" customFormat="1" x14ac:dyDescent="0.15">
      <c r="B9319" s="92"/>
    </row>
    <row r="9320" spans="2:2" s="91" customFormat="1" x14ac:dyDescent="0.15">
      <c r="B9320" s="92"/>
    </row>
    <row r="9321" spans="2:2" s="91" customFormat="1" x14ac:dyDescent="0.15">
      <c r="B9321" s="92"/>
    </row>
    <row r="9322" spans="2:2" s="91" customFormat="1" x14ac:dyDescent="0.15">
      <c r="B9322" s="92"/>
    </row>
    <row r="9323" spans="2:2" s="91" customFormat="1" x14ac:dyDescent="0.15">
      <c r="B9323" s="92"/>
    </row>
    <row r="9324" spans="2:2" s="91" customFormat="1" x14ac:dyDescent="0.15">
      <c r="B9324" s="92"/>
    </row>
    <row r="9325" spans="2:2" s="91" customFormat="1" x14ac:dyDescent="0.15">
      <c r="B9325" s="92"/>
    </row>
    <row r="9326" spans="2:2" s="91" customFormat="1" x14ac:dyDescent="0.15">
      <c r="B9326" s="92"/>
    </row>
    <row r="9327" spans="2:2" s="91" customFormat="1" x14ac:dyDescent="0.15">
      <c r="B9327" s="92"/>
    </row>
    <row r="9328" spans="2:2" s="91" customFormat="1" x14ac:dyDescent="0.15">
      <c r="B9328" s="92"/>
    </row>
    <row r="9329" spans="2:2" s="91" customFormat="1" x14ac:dyDescent="0.15">
      <c r="B9329" s="92"/>
    </row>
    <row r="9330" spans="2:2" s="91" customFormat="1" x14ac:dyDescent="0.15">
      <c r="B9330" s="92"/>
    </row>
    <row r="9331" spans="2:2" s="91" customFormat="1" x14ac:dyDescent="0.15">
      <c r="B9331" s="92"/>
    </row>
    <row r="9332" spans="2:2" s="91" customFormat="1" x14ac:dyDescent="0.15">
      <c r="B9332" s="92"/>
    </row>
    <row r="9333" spans="2:2" s="91" customFormat="1" x14ac:dyDescent="0.15">
      <c r="B9333" s="92"/>
    </row>
    <row r="9334" spans="2:2" s="91" customFormat="1" x14ac:dyDescent="0.15">
      <c r="B9334" s="92"/>
    </row>
    <row r="9335" spans="2:2" s="91" customFormat="1" x14ac:dyDescent="0.15">
      <c r="B9335" s="92"/>
    </row>
    <row r="9336" spans="2:2" s="91" customFormat="1" x14ac:dyDescent="0.15">
      <c r="B9336" s="92"/>
    </row>
    <row r="9337" spans="2:2" s="91" customFormat="1" x14ac:dyDescent="0.15">
      <c r="B9337" s="92"/>
    </row>
    <row r="9338" spans="2:2" s="91" customFormat="1" x14ac:dyDescent="0.15">
      <c r="B9338" s="92"/>
    </row>
    <row r="9339" spans="2:2" s="91" customFormat="1" x14ac:dyDescent="0.15">
      <c r="B9339" s="92"/>
    </row>
    <row r="9340" spans="2:2" s="91" customFormat="1" x14ac:dyDescent="0.15">
      <c r="B9340" s="92"/>
    </row>
    <row r="9341" spans="2:2" s="91" customFormat="1" x14ac:dyDescent="0.15">
      <c r="B9341" s="92"/>
    </row>
    <row r="9342" spans="2:2" s="91" customFormat="1" x14ac:dyDescent="0.15">
      <c r="B9342" s="92"/>
    </row>
    <row r="9343" spans="2:2" s="91" customFormat="1" x14ac:dyDescent="0.15">
      <c r="B9343" s="92"/>
    </row>
    <row r="9344" spans="2:2" s="91" customFormat="1" x14ac:dyDescent="0.15">
      <c r="B9344" s="92"/>
    </row>
    <row r="9345" spans="2:2" s="91" customFormat="1" x14ac:dyDescent="0.15">
      <c r="B9345" s="92"/>
    </row>
    <row r="9346" spans="2:2" s="91" customFormat="1" x14ac:dyDescent="0.15">
      <c r="B9346" s="92"/>
    </row>
    <row r="9347" spans="2:2" s="91" customFormat="1" x14ac:dyDescent="0.15">
      <c r="B9347" s="92"/>
    </row>
    <row r="9348" spans="2:2" s="91" customFormat="1" x14ac:dyDescent="0.15">
      <c r="B9348" s="92"/>
    </row>
    <row r="9349" spans="2:2" s="91" customFormat="1" x14ac:dyDescent="0.15">
      <c r="B9349" s="92"/>
    </row>
    <row r="9350" spans="2:2" s="91" customFormat="1" x14ac:dyDescent="0.15">
      <c r="B9350" s="92"/>
    </row>
    <row r="9351" spans="2:2" s="91" customFormat="1" x14ac:dyDescent="0.15">
      <c r="B9351" s="92"/>
    </row>
    <row r="9352" spans="2:2" s="91" customFormat="1" x14ac:dyDescent="0.15">
      <c r="B9352" s="92"/>
    </row>
    <row r="9353" spans="2:2" s="91" customFormat="1" x14ac:dyDescent="0.15">
      <c r="B9353" s="92"/>
    </row>
    <row r="9354" spans="2:2" s="91" customFormat="1" x14ac:dyDescent="0.15">
      <c r="B9354" s="92"/>
    </row>
    <row r="9355" spans="2:2" s="91" customFormat="1" x14ac:dyDescent="0.15">
      <c r="B9355" s="92"/>
    </row>
    <row r="9356" spans="2:2" s="91" customFormat="1" x14ac:dyDescent="0.15">
      <c r="B9356" s="92"/>
    </row>
    <row r="9357" spans="2:2" s="91" customFormat="1" x14ac:dyDescent="0.15">
      <c r="B9357" s="92"/>
    </row>
    <row r="9358" spans="2:2" s="91" customFormat="1" x14ac:dyDescent="0.15">
      <c r="B9358" s="92"/>
    </row>
    <row r="9359" spans="2:2" s="91" customFormat="1" x14ac:dyDescent="0.15">
      <c r="B9359" s="92"/>
    </row>
    <row r="9360" spans="2:2" s="91" customFormat="1" x14ac:dyDescent="0.15">
      <c r="B9360" s="92"/>
    </row>
    <row r="9361" spans="2:2" s="91" customFormat="1" x14ac:dyDescent="0.15">
      <c r="B9361" s="92"/>
    </row>
    <row r="9362" spans="2:2" s="91" customFormat="1" x14ac:dyDescent="0.15">
      <c r="B9362" s="92"/>
    </row>
    <row r="9363" spans="2:2" s="91" customFormat="1" x14ac:dyDescent="0.15">
      <c r="B9363" s="92"/>
    </row>
    <row r="9364" spans="2:2" s="91" customFormat="1" x14ac:dyDescent="0.15">
      <c r="B9364" s="92"/>
    </row>
    <row r="9365" spans="2:2" s="91" customFormat="1" x14ac:dyDescent="0.15">
      <c r="B9365" s="92"/>
    </row>
    <row r="9366" spans="2:2" s="91" customFormat="1" x14ac:dyDescent="0.15">
      <c r="B9366" s="92"/>
    </row>
    <row r="9367" spans="2:2" s="91" customFormat="1" x14ac:dyDescent="0.15">
      <c r="B9367" s="92"/>
    </row>
    <row r="9368" spans="2:2" s="91" customFormat="1" x14ac:dyDescent="0.15">
      <c r="B9368" s="92"/>
    </row>
    <row r="9369" spans="2:2" s="91" customFormat="1" x14ac:dyDescent="0.15">
      <c r="B9369" s="92"/>
    </row>
    <row r="9370" spans="2:2" s="91" customFormat="1" x14ac:dyDescent="0.15">
      <c r="B9370" s="92"/>
    </row>
    <row r="9371" spans="2:2" s="91" customFormat="1" x14ac:dyDescent="0.15">
      <c r="B9371" s="92"/>
    </row>
    <row r="9372" spans="2:2" s="91" customFormat="1" x14ac:dyDescent="0.15">
      <c r="B9372" s="92"/>
    </row>
    <row r="9373" spans="2:2" s="91" customFormat="1" x14ac:dyDescent="0.15">
      <c r="B9373" s="92"/>
    </row>
    <row r="9374" spans="2:2" s="91" customFormat="1" x14ac:dyDescent="0.15">
      <c r="B9374" s="92"/>
    </row>
    <row r="9375" spans="2:2" s="91" customFormat="1" x14ac:dyDescent="0.15">
      <c r="B9375" s="92"/>
    </row>
    <row r="9376" spans="2:2" s="91" customFormat="1" x14ac:dyDescent="0.15">
      <c r="B9376" s="92"/>
    </row>
    <row r="9377" spans="2:2" s="91" customFormat="1" x14ac:dyDescent="0.15">
      <c r="B9377" s="92"/>
    </row>
    <row r="9378" spans="2:2" s="91" customFormat="1" x14ac:dyDescent="0.15">
      <c r="B9378" s="92"/>
    </row>
    <row r="9379" spans="2:2" s="91" customFormat="1" x14ac:dyDescent="0.15">
      <c r="B9379" s="92"/>
    </row>
    <row r="9380" spans="2:2" s="91" customFormat="1" x14ac:dyDescent="0.15">
      <c r="B9380" s="92"/>
    </row>
    <row r="9381" spans="2:2" s="91" customFormat="1" x14ac:dyDescent="0.15">
      <c r="B9381" s="92"/>
    </row>
    <row r="9382" spans="2:2" s="91" customFormat="1" x14ac:dyDescent="0.15">
      <c r="B9382" s="92"/>
    </row>
    <row r="9383" spans="2:2" s="91" customFormat="1" x14ac:dyDescent="0.15">
      <c r="B9383" s="92"/>
    </row>
    <row r="9384" spans="2:2" s="91" customFormat="1" x14ac:dyDescent="0.15">
      <c r="B9384" s="92"/>
    </row>
    <row r="9385" spans="2:2" s="91" customFormat="1" x14ac:dyDescent="0.15">
      <c r="B9385" s="92"/>
    </row>
    <row r="9386" spans="2:2" s="91" customFormat="1" x14ac:dyDescent="0.15">
      <c r="B9386" s="92"/>
    </row>
    <row r="9387" spans="2:2" s="91" customFormat="1" x14ac:dyDescent="0.15">
      <c r="B9387" s="92"/>
    </row>
    <row r="9388" spans="2:2" s="91" customFormat="1" x14ac:dyDescent="0.15">
      <c r="B9388" s="92"/>
    </row>
    <row r="9389" spans="2:2" s="91" customFormat="1" x14ac:dyDescent="0.15">
      <c r="B9389" s="92"/>
    </row>
    <row r="9390" spans="2:2" s="91" customFormat="1" x14ac:dyDescent="0.15">
      <c r="B9390" s="92"/>
    </row>
    <row r="9391" spans="2:2" s="91" customFormat="1" x14ac:dyDescent="0.15">
      <c r="B9391" s="92"/>
    </row>
    <row r="9392" spans="2:2" s="91" customFormat="1" x14ac:dyDescent="0.15">
      <c r="B9392" s="92"/>
    </row>
    <row r="9393" spans="2:2" s="91" customFormat="1" x14ac:dyDescent="0.15">
      <c r="B9393" s="92"/>
    </row>
    <row r="9394" spans="2:2" s="91" customFormat="1" x14ac:dyDescent="0.15">
      <c r="B9394" s="92"/>
    </row>
    <row r="9395" spans="2:2" s="91" customFormat="1" x14ac:dyDescent="0.15">
      <c r="B9395" s="92"/>
    </row>
    <row r="9396" spans="2:2" s="91" customFormat="1" x14ac:dyDescent="0.15">
      <c r="B9396" s="92"/>
    </row>
    <row r="9397" spans="2:2" s="91" customFormat="1" x14ac:dyDescent="0.15">
      <c r="B9397" s="92"/>
    </row>
    <row r="9398" spans="2:2" s="91" customFormat="1" x14ac:dyDescent="0.15">
      <c r="B9398" s="92"/>
    </row>
    <row r="9399" spans="2:2" s="91" customFormat="1" x14ac:dyDescent="0.15">
      <c r="B9399" s="92"/>
    </row>
    <row r="9400" spans="2:2" s="91" customFormat="1" x14ac:dyDescent="0.15">
      <c r="B9400" s="92"/>
    </row>
    <row r="9401" spans="2:2" s="91" customFormat="1" x14ac:dyDescent="0.15">
      <c r="B9401" s="92"/>
    </row>
    <row r="9402" spans="2:2" s="91" customFormat="1" x14ac:dyDescent="0.15">
      <c r="B9402" s="92"/>
    </row>
    <row r="9403" spans="2:2" s="91" customFormat="1" x14ac:dyDescent="0.15">
      <c r="B9403" s="92"/>
    </row>
    <row r="9404" spans="2:2" s="91" customFormat="1" x14ac:dyDescent="0.15">
      <c r="B9404" s="92"/>
    </row>
    <row r="9405" spans="2:2" s="91" customFormat="1" x14ac:dyDescent="0.15">
      <c r="B9405" s="92"/>
    </row>
    <row r="9406" spans="2:2" s="91" customFormat="1" x14ac:dyDescent="0.15">
      <c r="B9406" s="92"/>
    </row>
    <row r="9407" spans="2:2" s="91" customFormat="1" x14ac:dyDescent="0.15">
      <c r="B9407" s="92"/>
    </row>
    <row r="9408" spans="2:2" s="91" customFormat="1" x14ac:dyDescent="0.15">
      <c r="B9408" s="92"/>
    </row>
    <row r="9409" spans="2:2" s="91" customFormat="1" x14ac:dyDescent="0.15">
      <c r="B9409" s="92"/>
    </row>
    <row r="9410" spans="2:2" s="91" customFormat="1" x14ac:dyDescent="0.15">
      <c r="B9410" s="92"/>
    </row>
    <row r="9411" spans="2:2" s="91" customFormat="1" x14ac:dyDescent="0.15">
      <c r="B9411" s="92"/>
    </row>
    <row r="9412" spans="2:2" s="91" customFormat="1" x14ac:dyDescent="0.15">
      <c r="B9412" s="92"/>
    </row>
    <row r="9413" spans="2:2" s="91" customFormat="1" x14ac:dyDescent="0.15">
      <c r="B9413" s="92"/>
    </row>
    <row r="9414" spans="2:2" s="91" customFormat="1" x14ac:dyDescent="0.15">
      <c r="B9414" s="92"/>
    </row>
    <row r="9415" spans="2:2" s="91" customFormat="1" x14ac:dyDescent="0.15">
      <c r="B9415" s="92"/>
    </row>
    <row r="9416" spans="2:2" s="91" customFormat="1" x14ac:dyDescent="0.15">
      <c r="B9416" s="92"/>
    </row>
    <row r="9417" spans="2:2" s="91" customFormat="1" x14ac:dyDescent="0.15">
      <c r="B9417" s="92"/>
    </row>
    <row r="9418" spans="2:2" s="91" customFormat="1" x14ac:dyDescent="0.15">
      <c r="B9418" s="92"/>
    </row>
    <row r="9419" spans="2:2" s="91" customFormat="1" x14ac:dyDescent="0.15">
      <c r="B9419" s="92"/>
    </row>
    <row r="9420" spans="2:2" s="91" customFormat="1" x14ac:dyDescent="0.15">
      <c r="B9420" s="92"/>
    </row>
    <row r="9421" spans="2:2" s="91" customFormat="1" x14ac:dyDescent="0.15">
      <c r="B9421" s="92"/>
    </row>
    <row r="9422" spans="2:2" s="91" customFormat="1" x14ac:dyDescent="0.15">
      <c r="B9422" s="92"/>
    </row>
    <row r="9423" spans="2:2" s="91" customFormat="1" x14ac:dyDescent="0.15">
      <c r="B9423" s="92"/>
    </row>
    <row r="9424" spans="2:2" s="91" customFormat="1" x14ac:dyDescent="0.15">
      <c r="B9424" s="92"/>
    </row>
    <row r="9425" spans="2:2" s="91" customFormat="1" x14ac:dyDescent="0.15">
      <c r="B9425" s="92"/>
    </row>
    <row r="9426" spans="2:2" s="91" customFormat="1" x14ac:dyDescent="0.15">
      <c r="B9426" s="92"/>
    </row>
    <row r="9427" spans="2:2" s="91" customFormat="1" x14ac:dyDescent="0.15">
      <c r="B9427" s="92"/>
    </row>
    <row r="9428" spans="2:2" s="91" customFormat="1" x14ac:dyDescent="0.15">
      <c r="B9428" s="92"/>
    </row>
    <row r="9429" spans="2:2" s="91" customFormat="1" x14ac:dyDescent="0.15">
      <c r="B9429" s="92"/>
    </row>
    <row r="9430" spans="2:2" s="91" customFormat="1" x14ac:dyDescent="0.15">
      <c r="B9430" s="92"/>
    </row>
    <row r="9431" spans="2:2" s="91" customFormat="1" x14ac:dyDescent="0.15">
      <c r="B9431" s="92"/>
    </row>
    <row r="9432" spans="2:2" s="91" customFormat="1" x14ac:dyDescent="0.15">
      <c r="B9432" s="92"/>
    </row>
    <row r="9433" spans="2:2" s="91" customFormat="1" x14ac:dyDescent="0.15">
      <c r="B9433" s="92"/>
    </row>
    <row r="9434" spans="2:2" s="91" customFormat="1" x14ac:dyDescent="0.15">
      <c r="B9434" s="92"/>
    </row>
    <row r="9435" spans="2:2" s="91" customFormat="1" x14ac:dyDescent="0.15">
      <c r="B9435" s="92"/>
    </row>
    <row r="9436" spans="2:2" s="91" customFormat="1" x14ac:dyDescent="0.15">
      <c r="B9436" s="92"/>
    </row>
    <row r="9437" spans="2:2" s="91" customFormat="1" x14ac:dyDescent="0.15">
      <c r="B9437" s="92"/>
    </row>
    <row r="9438" spans="2:2" s="91" customFormat="1" x14ac:dyDescent="0.15">
      <c r="B9438" s="92"/>
    </row>
    <row r="9439" spans="2:2" s="91" customFormat="1" x14ac:dyDescent="0.15">
      <c r="B9439" s="92"/>
    </row>
    <row r="9440" spans="2:2" s="91" customFormat="1" x14ac:dyDescent="0.15">
      <c r="B9440" s="92"/>
    </row>
    <row r="9441" spans="2:2" s="91" customFormat="1" x14ac:dyDescent="0.15">
      <c r="B9441" s="92"/>
    </row>
    <row r="9442" spans="2:2" s="91" customFormat="1" x14ac:dyDescent="0.15">
      <c r="B9442" s="92"/>
    </row>
    <row r="9443" spans="2:2" s="91" customFormat="1" x14ac:dyDescent="0.15">
      <c r="B9443" s="92"/>
    </row>
    <row r="9444" spans="2:2" s="91" customFormat="1" x14ac:dyDescent="0.15">
      <c r="B9444" s="92"/>
    </row>
    <row r="9445" spans="2:2" s="91" customFormat="1" x14ac:dyDescent="0.15">
      <c r="B9445" s="92"/>
    </row>
    <row r="9446" spans="2:2" s="91" customFormat="1" x14ac:dyDescent="0.15">
      <c r="B9446" s="92"/>
    </row>
    <row r="9447" spans="2:2" s="91" customFormat="1" x14ac:dyDescent="0.15">
      <c r="B9447" s="92"/>
    </row>
    <row r="9448" spans="2:2" s="91" customFormat="1" x14ac:dyDescent="0.15">
      <c r="B9448" s="92"/>
    </row>
    <row r="9449" spans="2:2" s="91" customFormat="1" x14ac:dyDescent="0.15">
      <c r="B9449" s="92"/>
    </row>
    <row r="9450" spans="2:2" s="91" customFormat="1" x14ac:dyDescent="0.15">
      <c r="B9450" s="92"/>
    </row>
    <row r="9451" spans="2:2" s="91" customFormat="1" x14ac:dyDescent="0.15">
      <c r="B9451" s="92"/>
    </row>
    <row r="9452" spans="2:2" s="91" customFormat="1" x14ac:dyDescent="0.15">
      <c r="B9452" s="92"/>
    </row>
    <row r="9453" spans="2:2" s="91" customFormat="1" x14ac:dyDescent="0.15">
      <c r="B9453" s="92"/>
    </row>
    <row r="9454" spans="2:2" s="91" customFormat="1" x14ac:dyDescent="0.15">
      <c r="B9454" s="92"/>
    </row>
    <row r="9455" spans="2:2" s="91" customFormat="1" x14ac:dyDescent="0.15">
      <c r="B9455" s="92"/>
    </row>
    <row r="9456" spans="2:2" s="91" customFormat="1" x14ac:dyDescent="0.15">
      <c r="B9456" s="92"/>
    </row>
    <row r="9457" spans="2:2" s="91" customFormat="1" x14ac:dyDescent="0.15">
      <c r="B9457" s="92"/>
    </row>
    <row r="9458" spans="2:2" s="91" customFormat="1" x14ac:dyDescent="0.15">
      <c r="B9458" s="92"/>
    </row>
    <row r="9459" spans="2:2" s="91" customFormat="1" x14ac:dyDescent="0.15">
      <c r="B9459" s="92"/>
    </row>
    <row r="9460" spans="2:2" s="91" customFormat="1" x14ac:dyDescent="0.15">
      <c r="B9460" s="92"/>
    </row>
    <row r="9461" spans="2:2" s="91" customFormat="1" x14ac:dyDescent="0.15">
      <c r="B9461" s="92"/>
    </row>
    <row r="9462" spans="2:2" s="91" customFormat="1" x14ac:dyDescent="0.15">
      <c r="B9462" s="92"/>
    </row>
    <row r="9463" spans="2:2" s="91" customFormat="1" x14ac:dyDescent="0.15">
      <c r="B9463" s="92"/>
    </row>
    <row r="9464" spans="2:2" s="91" customFormat="1" x14ac:dyDescent="0.15">
      <c r="B9464" s="92"/>
    </row>
    <row r="9465" spans="2:2" s="91" customFormat="1" x14ac:dyDescent="0.15">
      <c r="B9465" s="92"/>
    </row>
    <row r="9466" spans="2:2" s="91" customFormat="1" x14ac:dyDescent="0.15">
      <c r="B9466" s="92"/>
    </row>
    <row r="9467" spans="2:2" s="91" customFormat="1" x14ac:dyDescent="0.15">
      <c r="B9467" s="92"/>
    </row>
    <row r="9468" spans="2:2" s="91" customFormat="1" x14ac:dyDescent="0.15">
      <c r="B9468" s="92"/>
    </row>
    <row r="9469" spans="2:2" s="91" customFormat="1" x14ac:dyDescent="0.15">
      <c r="B9469" s="92"/>
    </row>
    <row r="9470" spans="2:2" s="91" customFormat="1" x14ac:dyDescent="0.15">
      <c r="B9470" s="92"/>
    </row>
    <row r="9471" spans="2:2" s="91" customFormat="1" x14ac:dyDescent="0.15">
      <c r="B9471" s="92"/>
    </row>
    <row r="9472" spans="2:2" s="91" customFormat="1" x14ac:dyDescent="0.15">
      <c r="B9472" s="92"/>
    </row>
    <row r="9473" spans="2:2" s="91" customFormat="1" x14ac:dyDescent="0.15">
      <c r="B9473" s="92"/>
    </row>
    <row r="9474" spans="2:2" s="91" customFormat="1" x14ac:dyDescent="0.15">
      <c r="B9474" s="92"/>
    </row>
    <row r="9475" spans="2:2" s="91" customFormat="1" x14ac:dyDescent="0.15">
      <c r="B9475" s="92"/>
    </row>
    <row r="9476" spans="2:2" s="91" customFormat="1" x14ac:dyDescent="0.15">
      <c r="B9476" s="92"/>
    </row>
    <row r="9477" spans="2:2" s="91" customFormat="1" x14ac:dyDescent="0.15">
      <c r="B9477" s="92"/>
    </row>
    <row r="9478" spans="2:2" s="91" customFormat="1" x14ac:dyDescent="0.15">
      <c r="B9478" s="92"/>
    </row>
    <row r="9479" spans="2:2" s="91" customFormat="1" x14ac:dyDescent="0.15">
      <c r="B9479" s="92"/>
    </row>
    <row r="9480" spans="2:2" s="91" customFormat="1" x14ac:dyDescent="0.15">
      <c r="B9480" s="92"/>
    </row>
    <row r="9481" spans="2:2" s="91" customFormat="1" x14ac:dyDescent="0.15">
      <c r="B9481" s="92"/>
    </row>
    <row r="9482" spans="2:2" s="91" customFormat="1" x14ac:dyDescent="0.15">
      <c r="B9482" s="92"/>
    </row>
    <row r="9483" spans="2:2" s="91" customFormat="1" x14ac:dyDescent="0.15">
      <c r="B9483" s="92"/>
    </row>
    <row r="9484" spans="2:2" s="91" customFormat="1" x14ac:dyDescent="0.15">
      <c r="B9484" s="92"/>
    </row>
    <row r="9485" spans="2:2" s="91" customFormat="1" x14ac:dyDescent="0.15">
      <c r="B9485" s="92"/>
    </row>
    <row r="9486" spans="2:2" s="91" customFormat="1" x14ac:dyDescent="0.15">
      <c r="B9486" s="92"/>
    </row>
    <row r="9487" spans="2:2" s="91" customFormat="1" x14ac:dyDescent="0.15">
      <c r="B9487" s="92"/>
    </row>
    <row r="9488" spans="2:2" s="91" customFormat="1" x14ac:dyDescent="0.15">
      <c r="B9488" s="92"/>
    </row>
    <row r="9489" spans="2:2" s="91" customFormat="1" x14ac:dyDescent="0.15">
      <c r="B9489" s="92"/>
    </row>
    <row r="9490" spans="2:2" s="91" customFormat="1" x14ac:dyDescent="0.15">
      <c r="B9490" s="92"/>
    </row>
    <row r="9491" spans="2:2" s="91" customFormat="1" x14ac:dyDescent="0.15">
      <c r="B9491" s="92"/>
    </row>
    <row r="9492" spans="2:2" s="91" customFormat="1" x14ac:dyDescent="0.15">
      <c r="B9492" s="92"/>
    </row>
    <row r="9493" spans="2:2" s="91" customFormat="1" x14ac:dyDescent="0.15">
      <c r="B9493" s="92"/>
    </row>
    <row r="9494" spans="2:2" s="91" customFormat="1" x14ac:dyDescent="0.15">
      <c r="B9494" s="92"/>
    </row>
    <row r="9495" spans="2:2" s="91" customFormat="1" x14ac:dyDescent="0.15">
      <c r="B9495" s="92"/>
    </row>
    <row r="9496" spans="2:2" s="91" customFormat="1" x14ac:dyDescent="0.15">
      <c r="B9496" s="92"/>
    </row>
    <row r="9497" spans="2:2" s="91" customFormat="1" x14ac:dyDescent="0.15">
      <c r="B9497" s="92"/>
    </row>
    <row r="9498" spans="2:2" s="91" customFormat="1" x14ac:dyDescent="0.15">
      <c r="B9498" s="92"/>
    </row>
    <row r="9499" spans="2:2" s="91" customFormat="1" x14ac:dyDescent="0.15">
      <c r="B9499" s="92"/>
    </row>
    <row r="9500" spans="2:2" s="91" customFormat="1" x14ac:dyDescent="0.15">
      <c r="B9500" s="92"/>
    </row>
    <row r="9501" spans="2:2" s="91" customFormat="1" x14ac:dyDescent="0.15">
      <c r="B9501" s="92"/>
    </row>
    <row r="9502" spans="2:2" s="91" customFormat="1" x14ac:dyDescent="0.15">
      <c r="B9502" s="92"/>
    </row>
    <row r="9503" spans="2:2" s="91" customFormat="1" x14ac:dyDescent="0.15">
      <c r="B9503" s="92"/>
    </row>
    <row r="9504" spans="2:2" s="91" customFormat="1" x14ac:dyDescent="0.15">
      <c r="B9504" s="92"/>
    </row>
    <row r="9505" spans="2:2" s="91" customFormat="1" x14ac:dyDescent="0.15">
      <c r="B9505" s="92"/>
    </row>
    <row r="9506" spans="2:2" s="91" customFormat="1" x14ac:dyDescent="0.15">
      <c r="B9506" s="92"/>
    </row>
    <row r="9507" spans="2:2" s="91" customFormat="1" x14ac:dyDescent="0.15">
      <c r="B9507" s="92"/>
    </row>
    <row r="9508" spans="2:2" s="91" customFormat="1" x14ac:dyDescent="0.15">
      <c r="B9508" s="92"/>
    </row>
    <row r="9509" spans="2:2" s="91" customFormat="1" x14ac:dyDescent="0.15">
      <c r="B9509" s="92"/>
    </row>
    <row r="9510" spans="2:2" s="91" customFormat="1" x14ac:dyDescent="0.15">
      <c r="B9510" s="92"/>
    </row>
    <row r="9511" spans="2:2" s="91" customFormat="1" x14ac:dyDescent="0.15">
      <c r="B9511" s="92"/>
    </row>
    <row r="9512" spans="2:2" s="91" customFormat="1" x14ac:dyDescent="0.15">
      <c r="B9512" s="92"/>
    </row>
    <row r="9513" spans="2:2" s="91" customFormat="1" x14ac:dyDescent="0.15">
      <c r="B9513" s="92"/>
    </row>
    <row r="9514" spans="2:2" s="91" customFormat="1" x14ac:dyDescent="0.15">
      <c r="B9514" s="92"/>
    </row>
    <row r="9515" spans="2:2" s="91" customFormat="1" x14ac:dyDescent="0.15">
      <c r="B9515" s="92"/>
    </row>
    <row r="9516" spans="2:2" s="91" customFormat="1" x14ac:dyDescent="0.15">
      <c r="B9516" s="92"/>
    </row>
    <row r="9517" spans="2:2" s="91" customFormat="1" x14ac:dyDescent="0.15">
      <c r="B9517" s="92"/>
    </row>
    <row r="9518" spans="2:2" s="91" customFormat="1" x14ac:dyDescent="0.15">
      <c r="B9518" s="92"/>
    </row>
    <row r="9519" spans="2:2" s="91" customFormat="1" x14ac:dyDescent="0.15">
      <c r="B9519" s="92"/>
    </row>
    <row r="9520" spans="2:2" s="91" customFormat="1" x14ac:dyDescent="0.15">
      <c r="B9520" s="92"/>
    </row>
    <row r="9521" spans="2:2" s="91" customFormat="1" x14ac:dyDescent="0.15">
      <c r="B9521" s="92"/>
    </row>
    <row r="9522" spans="2:2" s="91" customFormat="1" x14ac:dyDescent="0.15">
      <c r="B9522" s="92"/>
    </row>
    <row r="9523" spans="2:2" s="91" customFormat="1" x14ac:dyDescent="0.15">
      <c r="B9523" s="92"/>
    </row>
    <row r="9524" spans="2:2" s="91" customFormat="1" x14ac:dyDescent="0.15">
      <c r="B9524" s="92"/>
    </row>
    <row r="9525" spans="2:2" s="91" customFormat="1" x14ac:dyDescent="0.15">
      <c r="B9525" s="92"/>
    </row>
    <row r="9526" spans="2:2" s="91" customFormat="1" x14ac:dyDescent="0.15">
      <c r="B9526" s="92"/>
    </row>
    <row r="9527" spans="2:2" s="91" customFormat="1" x14ac:dyDescent="0.15">
      <c r="B9527" s="92"/>
    </row>
    <row r="9528" spans="2:2" s="91" customFormat="1" x14ac:dyDescent="0.15">
      <c r="B9528" s="92"/>
    </row>
    <row r="9529" spans="2:2" s="91" customFormat="1" x14ac:dyDescent="0.15">
      <c r="B9529" s="92"/>
    </row>
    <row r="9530" spans="2:2" s="91" customFormat="1" x14ac:dyDescent="0.15">
      <c r="B9530" s="92"/>
    </row>
    <row r="9531" spans="2:2" s="91" customFormat="1" x14ac:dyDescent="0.15">
      <c r="B9531" s="92"/>
    </row>
    <row r="9532" spans="2:2" s="91" customFormat="1" x14ac:dyDescent="0.15">
      <c r="B9532" s="92"/>
    </row>
    <row r="9533" spans="2:2" s="91" customFormat="1" x14ac:dyDescent="0.15">
      <c r="B9533" s="92"/>
    </row>
    <row r="9534" spans="2:2" s="91" customFormat="1" x14ac:dyDescent="0.15">
      <c r="B9534" s="92"/>
    </row>
    <row r="9535" spans="2:2" s="91" customFormat="1" x14ac:dyDescent="0.15">
      <c r="B9535" s="92"/>
    </row>
    <row r="9536" spans="2:2" s="91" customFormat="1" x14ac:dyDescent="0.15">
      <c r="B9536" s="92"/>
    </row>
    <row r="9537" spans="2:2" s="91" customFormat="1" x14ac:dyDescent="0.15">
      <c r="B9537" s="92"/>
    </row>
    <row r="9538" spans="2:2" s="91" customFormat="1" x14ac:dyDescent="0.15">
      <c r="B9538" s="92"/>
    </row>
    <row r="9539" spans="2:2" s="91" customFormat="1" x14ac:dyDescent="0.15">
      <c r="B9539" s="92"/>
    </row>
    <row r="9540" spans="2:2" s="91" customFormat="1" x14ac:dyDescent="0.15">
      <c r="B9540" s="92"/>
    </row>
    <row r="9541" spans="2:2" s="91" customFormat="1" x14ac:dyDescent="0.15">
      <c r="B9541" s="92"/>
    </row>
    <row r="9542" spans="2:2" s="91" customFormat="1" x14ac:dyDescent="0.15">
      <c r="B9542" s="92"/>
    </row>
    <row r="9543" spans="2:2" s="91" customFormat="1" x14ac:dyDescent="0.15">
      <c r="B9543" s="92"/>
    </row>
    <row r="9544" spans="2:2" s="91" customFormat="1" x14ac:dyDescent="0.15">
      <c r="B9544" s="92"/>
    </row>
    <row r="9545" spans="2:2" s="91" customFormat="1" x14ac:dyDescent="0.15">
      <c r="B9545" s="92"/>
    </row>
    <row r="9546" spans="2:2" s="91" customFormat="1" x14ac:dyDescent="0.15">
      <c r="B9546" s="92"/>
    </row>
    <row r="9547" spans="2:2" s="91" customFormat="1" x14ac:dyDescent="0.15">
      <c r="B9547" s="92"/>
    </row>
    <row r="9548" spans="2:2" s="91" customFormat="1" x14ac:dyDescent="0.15">
      <c r="B9548" s="92"/>
    </row>
    <row r="9549" spans="2:2" s="91" customFormat="1" x14ac:dyDescent="0.15">
      <c r="B9549" s="92"/>
    </row>
    <row r="9550" spans="2:2" s="91" customFormat="1" x14ac:dyDescent="0.15">
      <c r="B9550" s="92"/>
    </row>
    <row r="9551" spans="2:2" s="91" customFormat="1" x14ac:dyDescent="0.15">
      <c r="B9551" s="92"/>
    </row>
    <row r="9552" spans="2:2" s="91" customFormat="1" x14ac:dyDescent="0.15">
      <c r="B9552" s="92"/>
    </row>
    <row r="9553" spans="2:2" s="91" customFormat="1" x14ac:dyDescent="0.15">
      <c r="B9553" s="92"/>
    </row>
    <row r="9554" spans="2:2" s="91" customFormat="1" x14ac:dyDescent="0.15">
      <c r="B9554" s="92"/>
    </row>
    <row r="9555" spans="2:2" s="91" customFormat="1" x14ac:dyDescent="0.15">
      <c r="B9555" s="92"/>
    </row>
    <row r="9556" spans="2:2" s="91" customFormat="1" x14ac:dyDescent="0.15">
      <c r="B9556" s="92"/>
    </row>
    <row r="9557" spans="2:2" s="91" customFormat="1" x14ac:dyDescent="0.15">
      <c r="B9557" s="92"/>
    </row>
    <row r="9558" spans="2:2" s="91" customFormat="1" x14ac:dyDescent="0.15">
      <c r="B9558" s="92"/>
    </row>
    <row r="9559" spans="2:2" s="91" customFormat="1" x14ac:dyDescent="0.15">
      <c r="B9559" s="92"/>
    </row>
    <row r="9560" spans="2:2" s="91" customFormat="1" x14ac:dyDescent="0.15">
      <c r="B9560" s="92"/>
    </row>
    <row r="9561" spans="2:2" s="91" customFormat="1" x14ac:dyDescent="0.15">
      <c r="B9561" s="92"/>
    </row>
    <row r="9562" spans="2:2" s="91" customFormat="1" x14ac:dyDescent="0.15">
      <c r="B9562" s="92"/>
    </row>
    <row r="9563" spans="2:2" s="91" customFormat="1" x14ac:dyDescent="0.15">
      <c r="B9563" s="92"/>
    </row>
    <row r="9564" spans="2:2" s="91" customFormat="1" x14ac:dyDescent="0.15">
      <c r="B9564" s="92"/>
    </row>
    <row r="9565" spans="2:2" s="91" customFormat="1" x14ac:dyDescent="0.15">
      <c r="B9565" s="92"/>
    </row>
    <row r="9566" spans="2:2" s="91" customFormat="1" x14ac:dyDescent="0.15">
      <c r="B9566" s="92"/>
    </row>
    <row r="9567" spans="2:2" s="91" customFormat="1" x14ac:dyDescent="0.15">
      <c r="B9567" s="92"/>
    </row>
    <row r="9568" spans="2:2" s="91" customFormat="1" x14ac:dyDescent="0.15">
      <c r="B9568" s="92"/>
    </row>
    <row r="9569" spans="2:2" s="91" customFormat="1" x14ac:dyDescent="0.15">
      <c r="B9569" s="92"/>
    </row>
    <row r="9570" spans="2:2" s="91" customFormat="1" x14ac:dyDescent="0.15">
      <c r="B9570" s="92"/>
    </row>
    <row r="9571" spans="2:2" s="91" customFormat="1" x14ac:dyDescent="0.15">
      <c r="B9571" s="92"/>
    </row>
    <row r="9572" spans="2:2" s="91" customFormat="1" x14ac:dyDescent="0.15">
      <c r="B9572" s="92"/>
    </row>
    <row r="9573" spans="2:2" s="91" customFormat="1" x14ac:dyDescent="0.15">
      <c r="B9573" s="92"/>
    </row>
    <row r="9574" spans="2:2" s="91" customFormat="1" x14ac:dyDescent="0.15">
      <c r="B9574" s="92"/>
    </row>
    <row r="9575" spans="2:2" s="91" customFormat="1" x14ac:dyDescent="0.15">
      <c r="B9575" s="92"/>
    </row>
    <row r="9576" spans="2:2" s="91" customFormat="1" x14ac:dyDescent="0.15">
      <c r="B9576" s="92"/>
    </row>
    <row r="9577" spans="2:2" s="91" customFormat="1" x14ac:dyDescent="0.15">
      <c r="B9577" s="92"/>
    </row>
    <row r="9578" spans="2:2" s="91" customFormat="1" x14ac:dyDescent="0.15">
      <c r="B9578" s="92"/>
    </row>
    <row r="9579" spans="2:2" s="91" customFormat="1" x14ac:dyDescent="0.15">
      <c r="B9579" s="92"/>
    </row>
    <row r="9580" spans="2:2" s="91" customFormat="1" x14ac:dyDescent="0.15">
      <c r="B9580" s="92"/>
    </row>
    <row r="9581" spans="2:2" s="91" customFormat="1" x14ac:dyDescent="0.15">
      <c r="B9581" s="92"/>
    </row>
    <row r="9582" spans="2:2" s="91" customFormat="1" x14ac:dyDescent="0.15">
      <c r="B9582" s="92"/>
    </row>
    <row r="9583" spans="2:2" s="91" customFormat="1" x14ac:dyDescent="0.15">
      <c r="B9583" s="92"/>
    </row>
    <row r="9584" spans="2:2" s="91" customFormat="1" x14ac:dyDescent="0.15">
      <c r="B9584" s="92"/>
    </row>
    <row r="9585" spans="2:2" s="91" customFormat="1" x14ac:dyDescent="0.15">
      <c r="B9585" s="92"/>
    </row>
    <row r="9586" spans="2:2" s="91" customFormat="1" x14ac:dyDescent="0.15">
      <c r="B9586" s="92"/>
    </row>
    <row r="9587" spans="2:2" s="91" customFormat="1" x14ac:dyDescent="0.15">
      <c r="B9587" s="92"/>
    </row>
    <row r="9588" spans="2:2" s="91" customFormat="1" x14ac:dyDescent="0.15">
      <c r="B9588" s="92"/>
    </row>
    <row r="9589" spans="2:2" s="91" customFormat="1" x14ac:dyDescent="0.15">
      <c r="B9589" s="92"/>
    </row>
    <row r="9590" spans="2:2" s="91" customFormat="1" x14ac:dyDescent="0.15">
      <c r="B9590" s="92"/>
    </row>
    <row r="9591" spans="2:2" s="91" customFormat="1" x14ac:dyDescent="0.15">
      <c r="B9591" s="92"/>
    </row>
    <row r="9592" spans="2:2" s="91" customFormat="1" x14ac:dyDescent="0.15">
      <c r="B9592" s="92"/>
    </row>
    <row r="9593" spans="2:2" s="91" customFormat="1" x14ac:dyDescent="0.15">
      <c r="B9593" s="92"/>
    </row>
    <row r="9594" spans="2:2" s="91" customFormat="1" x14ac:dyDescent="0.15">
      <c r="B9594" s="92"/>
    </row>
    <row r="9595" spans="2:2" s="91" customFormat="1" x14ac:dyDescent="0.15">
      <c r="B9595" s="92"/>
    </row>
    <row r="9596" spans="2:2" s="91" customFormat="1" x14ac:dyDescent="0.15">
      <c r="B9596" s="92"/>
    </row>
    <row r="9597" spans="2:2" s="91" customFormat="1" x14ac:dyDescent="0.15">
      <c r="B9597" s="92"/>
    </row>
    <row r="9598" spans="2:2" s="91" customFormat="1" x14ac:dyDescent="0.15">
      <c r="B9598" s="92"/>
    </row>
    <row r="9599" spans="2:2" s="91" customFormat="1" x14ac:dyDescent="0.15">
      <c r="B9599" s="92"/>
    </row>
    <row r="9600" spans="2:2" s="91" customFormat="1" x14ac:dyDescent="0.15">
      <c r="B9600" s="92"/>
    </row>
    <row r="9601" spans="2:2" s="91" customFormat="1" x14ac:dyDescent="0.15">
      <c r="B9601" s="92"/>
    </row>
    <row r="9602" spans="2:2" s="91" customFormat="1" x14ac:dyDescent="0.15">
      <c r="B9602" s="92"/>
    </row>
    <row r="9603" spans="2:2" s="91" customFormat="1" x14ac:dyDescent="0.15">
      <c r="B9603" s="92"/>
    </row>
    <row r="9604" spans="2:2" s="91" customFormat="1" x14ac:dyDescent="0.15">
      <c r="B9604" s="92"/>
    </row>
    <row r="9605" spans="2:2" s="91" customFormat="1" x14ac:dyDescent="0.15">
      <c r="B9605" s="92"/>
    </row>
    <row r="9606" spans="2:2" s="91" customFormat="1" x14ac:dyDescent="0.15">
      <c r="B9606" s="92"/>
    </row>
    <row r="9607" spans="2:2" s="91" customFormat="1" x14ac:dyDescent="0.15">
      <c r="B9607" s="92"/>
    </row>
    <row r="9608" spans="2:2" s="91" customFormat="1" x14ac:dyDescent="0.15">
      <c r="B9608" s="92"/>
    </row>
    <row r="9609" spans="2:2" s="91" customFormat="1" x14ac:dyDescent="0.15">
      <c r="B9609" s="92"/>
    </row>
    <row r="9610" spans="2:2" s="91" customFormat="1" x14ac:dyDescent="0.15">
      <c r="B9610" s="92"/>
    </row>
    <row r="9611" spans="2:2" s="91" customFormat="1" x14ac:dyDescent="0.15">
      <c r="B9611" s="92"/>
    </row>
    <row r="9612" spans="2:2" s="91" customFormat="1" x14ac:dyDescent="0.15">
      <c r="B9612" s="92"/>
    </row>
    <row r="9613" spans="2:2" s="91" customFormat="1" x14ac:dyDescent="0.15">
      <c r="B9613" s="92"/>
    </row>
    <row r="9614" spans="2:2" s="91" customFormat="1" x14ac:dyDescent="0.15">
      <c r="B9614" s="92"/>
    </row>
    <row r="9615" spans="2:2" s="91" customFormat="1" x14ac:dyDescent="0.15">
      <c r="B9615" s="92"/>
    </row>
    <row r="9616" spans="2:2" s="91" customFormat="1" x14ac:dyDescent="0.15">
      <c r="B9616" s="92"/>
    </row>
    <row r="9617" spans="2:2" s="91" customFormat="1" x14ac:dyDescent="0.15">
      <c r="B9617" s="92"/>
    </row>
    <row r="9618" spans="2:2" s="91" customFormat="1" x14ac:dyDescent="0.15">
      <c r="B9618" s="92"/>
    </row>
    <row r="9619" spans="2:2" s="91" customFormat="1" x14ac:dyDescent="0.15">
      <c r="B9619" s="92"/>
    </row>
    <row r="9620" spans="2:2" s="91" customFormat="1" x14ac:dyDescent="0.15">
      <c r="B9620" s="92"/>
    </row>
    <row r="9621" spans="2:2" s="91" customFormat="1" x14ac:dyDescent="0.15">
      <c r="B9621" s="92"/>
    </row>
    <row r="9622" spans="2:2" s="91" customFormat="1" x14ac:dyDescent="0.15">
      <c r="B9622" s="92"/>
    </row>
    <row r="9623" spans="2:2" s="91" customFormat="1" x14ac:dyDescent="0.15">
      <c r="B9623" s="92"/>
    </row>
    <row r="9624" spans="2:2" s="91" customFormat="1" x14ac:dyDescent="0.15">
      <c r="B9624" s="92"/>
    </row>
    <row r="9625" spans="2:2" s="91" customFormat="1" x14ac:dyDescent="0.15">
      <c r="B9625" s="92"/>
    </row>
    <row r="9626" spans="2:2" s="91" customFormat="1" x14ac:dyDescent="0.15">
      <c r="B9626" s="92"/>
    </row>
    <row r="9627" spans="2:2" s="91" customFormat="1" x14ac:dyDescent="0.15">
      <c r="B9627" s="92"/>
    </row>
    <row r="9628" spans="2:2" s="91" customFormat="1" x14ac:dyDescent="0.15">
      <c r="B9628" s="92"/>
    </row>
    <row r="9629" spans="2:2" s="91" customFormat="1" x14ac:dyDescent="0.15">
      <c r="B9629" s="92"/>
    </row>
    <row r="9630" spans="2:2" s="91" customFormat="1" x14ac:dyDescent="0.15">
      <c r="B9630" s="92"/>
    </row>
    <row r="9631" spans="2:2" s="91" customFormat="1" x14ac:dyDescent="0.15">
      <c r="B9631" s="92"/>
    </row>
    <row r="9632" spans="2:2" s="91" customFormat="1" x14ac:dyDescent="0.15">
      <c r="B9632" s="92"/>
    </row>
    <row r="9633" spans="2:2" s="91" customFormat="1" x14ac:dyDescent="0.15">
      <c r="B9633" s="92"/>
    </row>
    <row r="9634" spans="2:2" s="91" customFormat="1" x14ac:dyDescent="0.15">
      <c r="B9634" s="92"/>
    </row>
    <row r="9635" spans="2:2" s="91" customFormat="1" x14ac:dyDescent="0.15">
      <c r="B9635" s="92"/>
    </row>
    <row r="9636" spans="2:2" s="91" customFormat="1" x14ac:dyDescent="0.15">
      <c r="B9636" s="92"/>
    </row>
    <row r="9637" spans="2:2" s="91" customFormat="1" x14ac:dyDescent="0.15">
      <c r="B9637" s="92"/>
    </row>
    <row r="9638" spans="2:2" s="91" customFormat="1" x14ac:dyDescent="0.15">
      <c r="B9638" s="92"/>
    </row>
    <row r="9639" spans="2:2" s="91" customFormat="1" x14ac:dyDescent="0.15">
      <c r="B9639" s="92"/>
    </row>
    <row r="9640" spans="2:2" s="91" customFormat="1" x14ac:dyDescent="0.15">
      <c r="B9640" s="92"/>
    </row>
    <row r="9641" spans="2:2" s="91" customFormat="1" x14ac:dyDescent="0.15">
      <c r="B9641" s="92"/>
    </row>
    <row r="9642" spans="2:2" s="91" customFormat="1" x14ac:dyDescent="0.15">
      <c r="B9642" s="92"/>
    </row>
    <row r="9643" spans="2:2" s="91" customFormat="1" x14ac:dyDescent="0.15">
      <c r="B9643" s="92"/>
    </row>
    <row r="9644" spans="2:2" s="91" customFormat="1" x14ac:dyDescent="0.15">
      <c r="B9644" s="92"/>
    </row>
    <row r="9645" spans="2:2" s="91" customFormat="1" x14ac:dyDescent="0.15">
      <c r="B9645" s="92"/>
    </row>
    <row r="9646" spans="2:2" s="91" customFormat="1" x14ac:dyDescent="0.15">
      <c r="B9646" s="92"/>
    </row>
    <row r="9647" spans="2:2" s="91" customFormat="1" x14ac:dyDescent="0.15">
      <c r="B9647" s="92"/>
    </row>
    <row r="9648" spans="2:2" s="91" customFormat="1" x14ac:dyDescent="0.15">
      <c r="B9648" s="92"/>
    </row>
    <row r="9649" spans="2:2" s="91" customFormat="1" x14ac:dyDescent="0.15">
      <c r="B9649" s="92"/>
    </row>
    <row r="9650" spans="2:2" s="91" customFormat="1" x14ac:dyDescent="0.15">
      <c r="B9650" s="92"/>
    </row>
    <row r="9651" spans="2:2" s="91" customFormat="1" x14ac:dyDescent="0.15">
      <c r="B9651" s="92"/>
    </row>
    <row r="9652" spans="2:2" s="91" customFormat="1" x14ac:dyDescent="0.15">
      <c r="B9652" s="92"/>
    </row>
    <row r="9653" spans="2:2" s="91" customFormat="1" x14ac:dyDescent="0.15">
      <c r="B9653" s="92"/>
    </row>
    <row r="9654" spans="2:2" s="91" customFormat="1" x14ac:dyDescent="0.15">
      <c r="B9654" s="92"/>
    </row>
    <row r="9655" spans="2:2" s="91" customFormat="1" x14ac:dyDescent="0.15">
      <c r="B9655" s="92"/>
    </row>
    <row r="9656" spans="2:2" s="91" customFormat="1" x14ac:dyDescent="0.15">
      <c r="B9656" s="92"/>
    </row>
    <row r="9657" spans="2:2" s="91" customFormat="1" x14ac:dyDescent="0.15">
      <c r="B9657" s="92"/>
    </row>
    <row r="9658" spans="2:2" s="91" customFormat="1" x14ac:dyDescent="0.15">
      <c r="B9658" s="92"/>
    </row>
    <row r="9659" spans="2:2" s="91" customFormat="1" x14ac:dyDescent="0.15">
      <c r="B9659" s="92"/>
    </row>
    <row r="9660" spans="2:2" s="91" customFormat="1" x14ac:dyDescent="0.15">
      <c r="B9660" s="92"/>
    </row>
    <row r="9661" spans="2:2" s="91" customFormat="1" x14ac:dyDescent="0.15">
      <c r="B9661" s="92"/>
    </row>
    <row r="9662" spans="2:2" s="91" customFormat="1" x14ac:dyDescent="0.15">
      <c r="B9662" s="92"/>
    </row>
    <row r="9663" spans="2:2" s="91" customFormat="1" x14ac:dyDescent="0.15">
      <c r="B9663" s="92"/>
    </row>
    <row r="9664" spans="2:2" s="91" customFormat="1" x14ac:dyDescent="0.15">
      <c r="B9664" s="92"/>
    </row>
    <row r="9665" spans="2:2" s="91" customFormat="1" x14ac:dyDescent="0.15">
      <c r="B9665" s="92"/>
    </row>
    <row r="9666" spans="2:2" s="91" customFormat="1" x14ac:dyDescent="0.15">
      <c r="B9666" s="92"/>
    </row>
    <row r="9667" spans="2:2" s="91" customFormat="1" x14ac:dyDescent="0.15">
      <c r="B9667" s="92"/>
    </row>
    <row r="9668" spans="2:2" s="91" customFormat="1" x14ac:dyDescent="0.15">
      <c r="B9668" s="92"/>
    </row>
    <row r="9669" spans="2:2" s="91" customFormat="1" x14ac:dyDescent="0.15">
      <c r="B9669" s="92"/>
    </row>
    <row r="9670" spans="2:2" s="91" customFormat="1" x14ac:dyDescent="0.15">
      <c r="B9670" s="92"/>
    </row>
    <row r="9671" spans="2:2" s="91" customFormat="1" x14ac:dyDescent="0.15">
      <c r="B9671" s="92"/>
    </row>
    <row r="9672" spans="2:2" s="91" customFormat="1" x14ac:dyDescent="0.15">
      <c r="B9672" s="92"/>
    </row>
    <row r="9673" spans="2:2" s="91" customFormat="1" x14ac:dyDescent="0.15">
      <c r="B9673" s="92"/>
    </row>
    <row r="9674" spans="2:2" s="91" customFormat="1" x14ac:dyDescent="0.15">
      <c r="B9674" s="92"/>
    </row>
    <row r="9675" spans="2:2" s="91" customFormat="1" x14ac:dyDescent="0.15">
      <c r="B9675" s="92"/>
    </row>
    <row r="9676" spans="2:2" s="91" customFormat="1" x14ac:dyDescent="0.15">
      <c r="B9676" s="92"/>
    </row>
    <row r="9677" spans="2:2" s="91" customFormat="1" x14ac:dyDescent="0.15">
      <c r="B9677" s="92"/>
    </row>
    <row r="9678" spans="2:2" s="91" customFormat="1" x14ac:dyDescent="0.15">
      <c r="B9678" s="92"/>
    </row>
    <row r="9679" spans="2:2" s="91" customFormat="1" x14ac:dyDescent="0.15">
      <c r="B9679" s="92"/>
    </row>
    <row r="9680" spans="2:2" s="91" customFormat="1" x14ac:dyDescent="0.15">
      <c r="B9680" s="92"/>
    </row>
    <row r="9681" spans="2:2" s="91" customFormat="1" x14ac:dyDescent="0.15">
      <c r="B9681" s="92"/>
    </row>
    <row r="9682" spans="2:2" s="91" customFormat="1" x14ac:dyDescent="0.15">
      <c r="B9682" s="92"/>
    </row>
    <row r="9683" spans="2:2" s="91" customFormat="1" x14ac:dyDescent="0.15">
      <c r="B9683" s="92"/>
    </row>
    <row r="9684" spans="2:2" s="91" customFormat="1" x14ac:dyDescent="0.15">
      <c r="B9684" s="92"/>
    </row>
    <row r="9685" spans="2:2" s="91" customFormat="1" x14ac:dyDescent="0.15">
      <c r="B9685" s="92"/>
    </row>
    <row r="9686" spans="2:2" s="91" customFormat="1" x14ac:dyDescent="0.15">
      <c r="B9686" s="92"/>
    </row>
    <row r="9687" spans="2:2" s="91" customFormat="1" x14ac:dyDescent="0.15">
      <c r="B9687" s="92"/>
    </row>
    <row r="9688" spans="2:2" s="91" customFormat="1" x14ac:dyDescent="0.15">
      <c r="B9688" s="92"/>
    </row>
    <row r="9689" spans="2:2" s="91" customFormat="1" x14ac:dyDescent="0.15">
      <c r="B9689" s="92"/>
    </row>
    <row r="9690" spans="2:2" s="91" customFormat="1" x14ac:dyDescent="0.15">
      <c r="B9690" s="92"/>
    </row>
    <row r="9691" spans="2:2" s="91" customFormat="1" x14ac:dyDescent="0.15">
      <c r="B9691" s="92"/>
    </row>
    <row r="9692" spans="2:2" s="91" customFormat="1" x14ac:dyDescent="0.15">
      <c r="B9692" s="92"/>
    </row>
    <row r="9693" spans="2:2" s="91" customFormat="1" x14ac:dyDescent="0.15">
      <c r="B9693" s="92"/>
    </row>
    <row r="9694" spans="2:2" s="91" customFormat="1" x14ac:dyDescent="0.15">
      <c r="B9694" s="92"/>
    </row>
    <row r="9695" spans="2:2" s="91" customFormat="1" x14ac:dyDescent="0.15">
      <c r="B9695" s="92"/>
    </row>
    <row r="9696" spans="2:2" s="91" customFormat="1" x14ac:dyDescent="0.15">
      <c r="B9696" s="92"/>
    </row>
    <row r="9697" spans="2:2" s="91" customFormat="1" x14ac:dyDescent="0.15">
      <c r="B9697" s="92"/>
    </row>
    <row r="9698" spans="2:2" s="91" customFormat="1" x14ac:dyDescent="0.15">
      <c r="B9698" s="92"/>
    </row>
    <row r="9699" spans="2:2" s="91" customFormat="1" x14ac:dyDescent="0.15">
      <c r="B9699" s="92"/>
    </row>
    <row r="9700" spans="2:2" s="91" customFormat="1" x14ac:dyDescent="0.15">
      <c r="B9700" s="92"/>
    </row>
    <row r="9701" spans="2:2" s="91" customFormat="1" x14ac:dyDescent="0.15">
      <c r="B9701" s="92"/>
    </row>
    <row r="9702" spans="2:2" s="91" customFormat="1" x14ac:dyDescent="0.15">
      <c r="B9702" s="92"/>
    </row>
    <row r="9703" spans="2:2" s="91" customFormat="1" x14ac:dyDescent="0.15">
      <c r="B9703" s="92"/>
    </row>
    <row r="9704" spans="2:2" s="91" customFormat="1" x14ac:dyDescent="0.15">
      <c r="B9704" s="92"/>
    </row>
    <row r="9705" spans="2:2" s="91" customFormat="1" x14ac:dyDescent="0.15">
      <c r="B9705" s="92"/>
    </row>
    <row r="9706" spans="2:2" s="91" customFormat="1" x14ac:dyDescent="0.15">
      <c r="B9706" s="92"/>
    </row>
    <row r="9707" spans="2:2" s="91" customFormat="1" x14ac:dyDescent="0.15">
      <c r="B9707" s="92"/>
    </row>
    <row r="9708" spans="2:2" s="91" customFormat="1" x14ac:dyDescent="0.15">
      <c r="B9708" s="92"/>
    </row>
    <row r="9709" spans="2:2" s="91" customFormat="1" x14ac:dyDescent="0.15">
      <c r="B9709" s="92"/>
    </row>
    <row r="9710" spans="2:2" s="91" customFormat="1" x14ac:dyDescent="0.15">
      <c r="B9710" s="92"/>
    </row>
    <row r="9711" spans="2:2" s="91" customFormat="1" x14ac:dyDescent="0.15">
      <c r="B9711" s="92"/>
    </row>
    <row r="9712" spans="2:2" s="91" customFormat="1" x14ac:dyDescent="0.15">
      <c r="B9712" s="92"/>
    </row>
    <row r="9713" spans="2:2" s="91" customFormat="1" x14ac:dyDescent="0.15">
      <c r="B9713" s="92"/>
    </row>
    <row r="9714" spans="2:2" s="91" customFormat="1" x14ac:dyDescent="0.15">
      <c r="B9714" s="92"/>
    </row>
    <row r="9715" spans="2:2" s="91" customFormat="1" x14ac:dyDescent="0.15">
      <c r="B9715" s="92"/>
    </row>
    <row r="9716" spans="2:2" s="91" customFormat="1" x14ac:dyDescent="0.15">
      <c r="B9716" s="92"/>
    </row>
    <row r="9717" spans="2:2" s="91" customFormat="1" x14ac:dyDescent="0.15">
      <c r="B9717" s="92"/>
    </row>
    <row r="9718" spans="2:2" s="91" customFormat="1" x14ac:dyDescent="0.15">
      <c r="B9718" s="92"/>
    </row>
    <row r="9719" spans="2:2" s="91" customFormat="1" x14ac:dyDescent="0.15">
      <c r="B9719" s="92"/>
    </row>
    <row r="9720" spans="2:2" s="91" customFormat="1" x14ac:dyDescent="0.15">
      <c r="B9720" s="92"/>
    </row>
    <row r="9721" spans="2:2" s="91" customFormat="1" x14ac:dyDescent="0.15">
      <c r="B9721" s="92"/>
    </row>
    <row r="9722" spans="2:2" s="91" customFormat="1" x14ac:dyDescent="0.15">
      <c r="B9722" s="92"/>
    </row>
    <row r="9723" spans="2:2" s="91" customFormat="1" x14ac:dyDescent="0.15">
      <c r="B9723" s="92"/>
    </row>
    <row r="9724" spans="2:2" s="91" customFormat="1" x14ac:dyDescent="0.15">
      <c r="B9724" s="92"/>
    </row>
    <row r="9725" spans="2:2" s="91" customFormat="1" x14ac:dyDescent="0.15">
      <c r="B9725" s="92"/>
    </row>
    <row r="9726" spans="2:2" s="91" customFormat="1" x14ac:dyDescent="0.15">
      <c r="B9726" s="92"/>
    </row>
    <row r="9727" spans="2:2" s="91" customFormat="1" x14ac:dyDescent="0.15">
      <c r="B9727" s="92"/>
    </row>
    <row r="9728" spans="2:2" s="91" customFormat="1" x14ac:dyDescent="0.15">
      <c r="B9728" s="92"/>
    </row>
    <row r="9729" spans="2:2" s="91" customFormat="1" x14ac:dyDescent="0.15">
      <c r="B9729" s="92"/>
    </row>
    <row r="9730" spans="2:2" s="91" customFormat="1" x14ac:dyDescent="0.15">
      <c r="B9730" s="92"/>
    </row>
    <row r="9731" spans="2:2" s="91" customFormat="1" x14ac:dyDescent="0.15">
      <c r="B9731" s="92"/>
    </row>
    <row r="9732" spans="2:2" s="91" customFormat="1" x14ac:dyDescent="0.15">
      <c r="B9732" s="92"/>
    </row>
    <row r="9733" spans="2:2" s="91" customFormat="1" x14ac:dyDescent="0.15">
      <c r="B9733" s="92"/>
    </row>
    <row r="9734" spans="2:2" s="91" customFormat="1" x14ac:dyDescent="0.15">
      <c r="B9734" s="92"/>
    </row>
    <row r="9735" spans="2:2" s="91" customFormat="1" x14ac:dyDescent="0.15">
      <c r="B9735" s="92"/>
    </row>
    <row r="9736" spans="2:2" s="91" customFormat="1" x14ac:dyDescent="0.15">
      <c r="B9736" s="92"/>
    </row>
    <row r="9737" spans="2:2" s="91" customFormat="1" x14ac:dyDescent="0.15">
      <c r="B9737" s="92"/>
    </row>
    <row r="9738" spans="2:2" s="91" customFormat="1" x14ac:dyDescent="0.15">
      <c r="B9738" s="92"/>
    </row>
    <row r="9739" spans="2:2" s="91" customFormat="1" x14ac:dyDescent="0.15">
      <c r="B9739" s="92"/>
    </row>
    <row r="9740" spans="2:2" s="91" customFormat="1" x14ac:dyDescent="0.15">
      <c r="B9740" s="92"/>
    </row>
    <row r="9741" spans="2:2" s="91" customFormat="1" x14ac:dyDescent="0.15">
      <c r="B9741" s="92"/>
    </row>
    <row r="9742" spans="2:2" s="91" customFormat="1" x14ac:dyDescent="0.15">
      <c r="B9742" s="92"/>
    </row>
    <row r="9743" spans="2:2" s="91" customFormat="1" x14ac:dyDescent="0.15">
      <c r="B9743" s="92"/>
    </row>
    <row r="9744" spans="2:2" s="91" customFormat="1" x14ac:dyDescent="0.15">
      <c r="B9744" s="92"/>
    </row>
    <row r="9745" spans="2:2" s="91" customFormat="1" x14ac:dyDescent="0.15">
      <c r="B9745" s="92"/>
    </row>
    <row r="9746" spans="2:2" s="91" customFormat="1" x14ac:dyDescent="0.15">
      <c r="B9746" s="92"/>
    </row>
    <row r="9747" spans="2:2" s="91" customFormat="1" x14ac:dyDescent="0.15">
      <c r="B9747" s="92"/>
    </row>
    <row r="9748" spans="2:2" s="91" customFormat="1" x14ac:dyDescent="0.15">
      <c r="B9748" s="92"/>
    </row>
    <row r="9749" spans="2:2" s="91" customFormat="1" x14ac:dyDescent="0.15">
      <c r="B9749" s="92"/>
    </row>
    <row r="9750" spans="2:2" s="91" customFormat="1" x14ac:dyDescent="0.15">
      <c r="B9750" s="92"/>
    </row>
    <row r="9751" spans="2:2" s="91" customFormat="1" x14ac:dyDescent="0.15">
      <c r="B9751" s="92"/>
    </row>
    <row r="9752" spans="2:2" s="91" customFormat="1" x14ac:dyDescent="0.15">
      <c r="B9752" s="92"/>
    </row>
    <row r="9753" spans="2:2" s="91" customFormat="1" x14ac:dyDescent="0.15">
      <c r="B9753" s="92"/>
    </row>
    <row r="9754" spans="2:2" s="91" customFormat="1" x14ac:dyDescent="0.15">
      <c r="B9754" s="92"/>
    </row>
    <row r="9755" spans="2:2" s="91" customFormat="1" x14ac:dyDescent="0.15">
      <c r="B9755" s="92"/>
    </row>
    <row r="9756" spans="2:2" s="91" customFormat="1" x14ac:dyDescent="0.15">
      <c r="B9756" s="92"/>
    </row>
    <row r="9757" spans="2:2" s="91" customFormat="1" x14ac:dyDescent="0.15">
      <c r="B9757" s="92"/>
    </row>
    <row r="9758" spans="2:2" s="91" customFormat="1" x14ac:dyDescent="0.15">
      <c r="B9758" s="92"/>
    </row>
    <row r="9759" spans="2:2" s="91" customFormat="1" x14ac:dyDescent="0.15">
      <c r="B9759" s="92"/>
    </row>
    <row r="9760" spans="2:2" s="91" customFormat="1" x14ac:dyDescent="0.15">
      <c r="B9760" s="92"/>
    </row>
    <row r="9761" spans="2:2" s="91" customFormat="1" x14ac:dyDescent="0.15">
      <c r="B9761" s="92"/>
    </row>
    <row r="9762" spans="2:2" s="91" customFormat="1" x14ac:dyDescent="0.15">
      <c r="B9762" s="92"/>
    </row>
    <row r="9763" spans="2:2" s="91" customFormat="1" x14ac:dyDescent="0.15">
      <c r="B9763" s="92"/>
    </row>
    <row r="9764" spans="2:2" s="91" customFormat="1" x14ac:dyDescent="0.15">
      <c r="B9764" s="92"/>
    </row>
    <row r="9765" spans="2:2" s="91" customFormat="1" x14ac:dyDescent="0.15">
      <c r="B9765" s="92"/>
    </row>
    <row r="9766" spans="2:2" s="91" customFormat="1" x14ac:dyDescent="0.15">
      <c r="B9766" s="92"/>
    </row>
    <row r="9767" spans="2:2" s="91" customFormat="1" x14ac:dyDescent="0.15">
      <c r="B9767" s="92"/>
    </row>
    <row r="9768" spans="2:2" s="91" customFormat="1" x14ac:dyDescent="0.15">
      <c r="B9768" s="92"/>
    </row>
    <row r="9769" spans="2:2" s="91" customFormat="1" x14ac:dyDescent="0.15">
      <c r="B9769" s="92"/>
    </row>
    <row r="9770" spans="2:2" s="91" customFormat="1" x14ac:dyDescent="0.15">
      <c r="B9770" s="92"/>
    </row>
    <row r="9771" spans="2:2" s="91" customFormat="1" x14ac:dyDescent="0.15">
      <c r="B9771" s="92"/>
    </row>
    <row r="9772" spans="2:2" s="91" customFormat="1" x14ac:dyDescent="0.15">
      <c r="B9772" s="92"/>
    </row>
    <row r="9773" spans="2:2" s="91" customFormat="1" x14ac:dyDescent="0.15">
      <c r="B9773" s="92"/>
    </row>
    <row r="9774" spans="2:2" s="91" customFormat="1" x14ac:dyDescent="0.15">
      <c r="B9774" s="92"/>
    </row>
    <row r="9775" spans="2:2" s="91" customFormat="1" x14ac:dyDescent="0.15">
      <c r="B9775" s="92"/>
    </row>
    <row r="9776" spans="2:2" s="91" customFormat="1" x14ac:dyDescent="0.15">
      <c r="B9776" s="92"/>
    </row>
    <row r="9777" spans="2:2" s="91" customFormat="1" x14ac:dyDescent="0.15">
      <c r="B9777" s="92"/>
    </row>
    <row r="9778" spans="2:2" s="91" customFormat="1" x14ac:dyDescent="0.15">
      <c r="B9778" s="92"/>
    </row>
    <row r="9779" spans="2:2" s="91" customFormat="1" x14ac:dyDescent="0.15">
      <c r="B9779" s="92"/>
    </row>
    <row r="9780" spans="2:2" s="91" customFormat="1" x14ac:dyDescent="0.15">
      <c r="B9780" s="92"/>
    </row>
    <row r="9781" spans="2:2" s="91" customFormat="1" x14ac:dyDescent="0.15">
      <c r="B9781" s="92"/>
    </row>
    <row r="9782" spans="2:2" s="91" customFormat="1" x14ac:dyDescent="0.15">
      <c r="B9782" s="92"/>
    </row>
    <row r="9783" spans="2:2" s="91" customFormat="1" x14ac:dyDescent="0.15">
      <c r="B9783" s="92"/>
    </row>
    <row r="9784" spans="2:2" s="91" customFormat="1" x14ac:dyDescent="0.15">
      <c r="B9784" s="92"/>
    </row>
    <row r="9785" spans="2:2" s="91" customFormat="1" x14ac:dyDescent="0.15">
      <c r="B9785" s="92"/>
    </row>
    <row r="9786" spans="2:2" s="91" customFormat="1" x14ac:dyDescent="0.15">
      <c r="B9786" s="92"/>
    </row>
    <row r="9787" spans="2:2" s="91" customFormat="1" x14ac:dyDescent="0.15">
      <c r="B9787" s="92"/>
    </row>
    <row r="9788" spans="2:2" s="91" customFormat="1" x14ac:dyDescent="0.15">
      <c r="B9788" s="92"/>
    </row>
    <row r="9789" spans="2:2" s="91" customFormat="1" x14ac:dyDescent="0.15">
      <c r="B9789" s="92"/>
    </row>
    <row r="9790" spans="2:2" s="91" customFormat="1" x14ac:dyDescent="0.15">
      <c r="B9790" s="92"/>
    </row>
    <row r="9791" spans="2:2" s="91" customFormat="1" x14ac:dyDescent="0.15">
      <c r="B9791" s="92"/>
    </row>
    <row r="9792" spans="2:2" s="91" customFormat="1" x14ac:dyDescent="0.15">
      <c r="B9792" s="92"/>
    </row>
    <row r="9793" spans="2:2" s="91" customFormat="1" x14ac:dyDescent="0.15">
      <c r="B9793" s="92"/>
    </row>
    <row r="9794" spans="2:2" s="91" customFormat="1" x14ac:dyDescent="0.15">
      <c r="B9794" s="92"/>
    </row>
    <row r="9795" spans="2:2" s="91" customFormat="1" x14ac:dyDescent="0.15">
      <c r="B9795" s="92"/>
    </row>
    <row r="9796" spans="2:2" s="91" customFormat="1" x14ac:dyDescent="0.15">
      <c r="B9796" s="92"/>
    </row>
    <row r="9797" spans="2:2" s="91" customFormat="1" x14ac:dyDescent="0.15">
      <c r="B9797" s="92"/>
    </row>
    <row r="9798" spans="2:2" s="91" customFormat="1" x14ac:dyDescent="0.15">
      <c r="B9798" s="92"/>
    </row>
    <row r="9799" spans="2:2" s="91" customFormat="1" x14ac:dyDescent="0.15">
      <c r="B9799" s="92"/>
    </row>
    <row r="9800" spans="2:2" s="91" customFormat="1" x14ac:dyDescent="0.15">
      <c r="B9800" s="92"/>
    </row>
    <row r="9801" spans="2:2" s="91" customFormat="1" x14ac:dyDescent="0.15">
      <c r="B9801" s="92"/>
    </row>
    <row r="9802" spans="2:2" s="91" customFormat="1" x14ac:dyDescent="0.15">
      <c r="B9802" s="92"/>
    </row>
    <row r="9803" spans="2:2" s="91" customFormat="1" x14ac:dyDescent="0.15">
      <c r="B9803" s="92"/>
    </row>
    <row r="9804" spans="2:2" s="91" customFormat="1" x14ac:dyDescent="0.15">
      <c r="B9804" s="92"/>
    </row>
    <row r="9805" spans="2:2" s="91" customFormat="1" x14ac:dyDescent="0.15">
      <c r="B9805" s="92"/>
    </row>
    <row r="9806" spans="2:2" s="91" customFormat="1" x14ac:dyDescent="0.15">
      <c r="B9806" s="92"/>
    </row>
    <row r="9807" spans="2:2" s="91" customFormat="1" x14ac:dyDescent="0.15">
      <c r="B9807" s="92"/>
    </row>
    <row r="9808" spans="2:2" s="91" customFormat="1" x14ac:dyDescent="0.15">
      <c r="B9808" s="92"/>
    </row>
    <row r="9809" spans="2:2" s="91" customFormat="1" x14ac:dyDescent="0.15">
      <c r="B9809" s="92"/>
    </row>
    <row r="9810" spans="2:2" s="91" customFormat="1" x14ac:dyDescent="0.15">
      <c r="B9810" s="92"/>
    </row>
    <row r="9811" spans="2:2" s="91" customFormat="1" x14ac:dyDescent="0.15">
      <c r="B9811" s="92"/>
    </row>
    <row r="9812" spans="2:2" s="91" customFormat="1" x14ac:dyDescent="0.15">
      <c r="B9812" s="92"/>
    </row>
    <row r="9813" spans="2:2" s="91" customFormat="1" x14ac:dyDescent="0.15">
      <c r="B9813" s="92"/>
    </row>
    <row r="9814" spans="2:2" s="91" customFormat="1" x14ac:dyDescent="0.15">
      <c r="B9814" s="92"/>
    </row>
    <row r="9815" spans="2:2" s="91" customFormat="1" x14ac:dyDescent="0.15">
      <c r="B9815" s="92"/>
    </row>
    <row r="9816" spans="2:2" s="91" customFormat="1" x14ac:dyDescent="0.15">
      <c r="B9816" s="92"/>
    </row>
    <row r="9817" spans="2:2" s="91" customFormat="1" x14ac:dyDescent="0.15">
      <c r="B9817" s="92"/>
    </row>
    <row r="9818" spans="2:2" s="91" customFormat="1" x14ac:dyDescent="0.15">
      <c r="B9818" s="92"/>
    </row>
    <row r="9819" spans="2:2" s="91" customFormat="1" x14ac:dyDescent="0.15">
      <c r="B9819" s="92"/>
    </row>
    <row r="9820" spans="2:2" s="91" customFormat="1" x14ac:dyDescent="0.15">
      <c r="B9820" s="92"/>
    </row>
    <row r="9821" spans="2:2" s="91" customFormat="1" x14ac:dyDescent="0.15">
      <c r="B9821" s="92"/>
    </row>
    <row r="9822" spans="2:2" s="91" customFormat="1" x14ac:dyDescent="0.15">
      <c r="B9822" s="92"/>
    </row>
    <row r="9823" spans="2:2" s="91" customFormat="1" x14ac:dyDescent="0.15">
      <c r="B9823" s="92"/>
    </row>
    <row r="9824" spans="2:2" s="91" customFormat="1" x14ac:dyDescent="0.15">
      <c r="B9824" s="92"/>
    </row>
    <row r="9825" spans="2:2" s="91" customFormat="1" x14ac:dyDescent="0.15">
      <c r="B9825" s="92"/>
    </row>
    <row r="9826" spans="2:2" s="91" customFormat="1" x14ac:dyDescent="0.15">
      <c r="B9826" s="92"/>
    </row>
    <row r="9827" spans="2:2" s="91" customFormat="1" x14ac:dyDescent="0.15">
      <c r="B9827" s="92"/>
    </row>
    <row r="9828" spans="2:2" s="91" customFormat="1" x14ac:dyDescent="0.15">
      <c r="B9828" s="92"/>
    </row>
    <row r="9829" spans="2:2" s="91" customFormat="1" x14ac:dyDescent="0.15">
      <c r="B9829" s="92"/>
    </row>
    <row r="9830" spans="2:2" s="91" customFormat="1" x14ac:dyDescent="0.15">
      <c r="B9830" s="92"/>
    </row>
    <row r="9831" spans="2:2" s="91" customFormat="1" x14ac:dyDescent="0.15">
      <c r="B9831" s="92"/>
    </row>
    <row r="9832" spans="2:2" s="91" customFormat="1" x14ac:dyDescent="0.15">
      <c r="B9832" s="92"/>
    </row>
    <row r="9833" spans="2:2" s="91" customFormat="1" x14ac:dyDescent="0.15">
      <c r="B9833" s="92"/>
    </row>
    <row r="9834" spans="2:2" s="91" customFormat="1" x14ac:dyDescent="0.15">
      <c r="B9834" s="92"/>
    </row>
    <row r="9835" spans="2:2" s="91" customFormat="1" x14ac:dyDescent="0.15">
      <c r="B9835" s="92"/>
    </row>
    <row r="9836" spans="2:2" s="91" customFormat="1" x14ac:dyDescent="0.15">
      <c r="B9836" s="92"/>
    </row>
    <row r="9837" spans="2:2" s="91" customFormat="1" x14ac:dyDescent="0.15">
      <c r="B9837" s="92"/>
    </row>
    <row r="9838" spans="2:2" s="91" customFormat="1" x14ac:dyDescent="0.15">
      <c r="B9838" s="92"/>
    </row>
    <row r="9839" spans="2:2" s="91" customFormat="1" x14ac:dyDescent="0.15">
      <c r="B9839" s="92"/>
    </row>
    <row r="9840" spans="2:2" s="91" customFormat="1" x14ac:dyDescent="0.15">
      <c r="B9840" s="92"/>
    </row>
    <row r="9841" spans="2:2" s="91" customFormat="1" x14ac:dyDescent="0.15">
      <c r="B9841" s="92"/>
    </row>
    <row r="9842" spans="2:2" s="91" customFormat="1" x14ac:dyDescent="0.15">
      <c r="B9842" s="92"/>
    </row>
    <row r="9843" spans="2:2" s="91" customFormat="1" x14ac:dyDescent="0.15">
      <c r="B9843" s="92"/>
    </row>
    <row r="9844" spans="2:2" s="91" customFormat="1" x14ac:dyDescent="0.15">
      <c r="B9844" s="92"/>
    </row>
    <row r="9845" spans="2:2" s="91" customFormat="1" x14ac:dyDescent="0.15">
      <c r="B9845" s="92"/>
    </row>
    <row r="9846" spans="2:2" s="91" customFormat="1" x14ac:dyDescent="0.15">
      <c r="B9846" s="92"/>
    </row>
    <row r="9847" spans="2:2" s="91" customFormat="1" x14ac:dyDescent="0.15">
      <c r="B9847" s="92"/>
    </row>
    <row r="9848" spans="2:2" s="91" customFormat="1" x14ac:dyDescent="0.15">
      <c r="B9848" s="92"/>
    </row>
    <row r="9849" spans="2:2" s="91" customFormat="1" x14ac:dyDescent="0.15">
      <c r="B9849" s="92"/>
    </row>
    <row r="9850" spans="2:2" s="91" customFormat="1" x14ac:dyDescent="0.15">
      <c r="B9850" s="92"/>
    </row>
    <row r="9851" spans="2:2" s="91" customFormat="1" x14ac:dyDescent="0.15">
      <c r="B9851" s="92"/>
    </row>
    <row r="9852" spans="2:2" s="91" customFormat="1" x14ac:dyDescent="0.15">
      <c r="B9852" s="92"/>
    </row>
    <row r="9853" spans="2:2" s="91" customFormat="1" x14ac:dyDescent="0.15">
      <c r="B9853" s="92"/>
    </row>
    <row r="9854" spans="2:2" s="91" customFormat="1" x14ac:dyDescent="0.15">
      <c r="B9854" s="92"/>
    </row>
    <row r="9855" spans="2:2" s="91" customFormat="1" x14ac:dyDescent="0.15">
      <c r="B9855" s="92"/>
    </row>
    <row r="9856" spans="2:2" s="91" customFormat="1" x14ac:dyDescent="0.15">
      <c r="B9856" s="92"/>
    </row>
    <row r="9857" spans="2:2" s="91" customFormat="1" x14ac:dyDescent="0.15">
      <c r="B9857" s="92"/>
    </row>
    <row r="9858" spans="2:2" s="91" customFormat="1" x14ac:dyDescent="0.15">
      <c r="B9858" s="92"/>
    </row>
    <row r="9859" spans="2:2" s="91" customFormat="1" x14ac:dyDescent="0.15">
      <c r="B9859" s="92"/>
    </row>
    <row r="9860" spans="2:2" s="91" customFormat="1" x14ac:dyDescent="0.15">
      <c r="B9860" s="92"/>
    </row>
    <row r="9861" spans="2:2" s="91" customFormat="1" x14ac:dyDescent="0.15">
      <c r="B9861" s="92"/>
    </row>
    <row r="9862" spans="2:2" s="91" customFormat="1" x14ac:dyDescent="0.15">
      <c r="B9862" s="92"/>
    </row>
    <row r="9863" spans="2:2" s="91" customFormat="1" x14ac:dyDescent="0.15">
      <c r="B9863" s="92"/>
    </row>
    <row r="9864" spans="2:2" s="91" customFormat="1" x14ac:dyDescent="0.15">
      <c r="B9864" s="92"/>
    </row>
    <row r="9865" spans="2:2" s="91" customFormat="1" x14ac:dyDescent="0.15">
      <c r="B9865" s="92"/>
    </row>
    <row r="9866" spans="2:2" s="91" customFormat="1" x14ac:dyDescent="0.15">
      <c r="B9866" s="92"/>
    </row>
    <row r="9867" spans="2:2" s="91" customFormat="1" x14ac:dyDescent="0.15">
      <c r="B9867" s="92"/>
    </row>
    <row r="9868" spans="2:2" s="91" customFormat="1" x14ac:dyDescent="0.15">
      <c r="B9868" s="92"/>
    </row>
    <row r="9869" spans="2:2" s="91" customFormat="1" x14ac:dyDescent="0.15">
      <c r="B9869" s="92"/>
    </row>
    <row r="9870" spans="2:2" s="91" customFormat="1" x14ac:dyDescent="0.15">
      <c r="B9870" s="92"/>
    </row>
    <row r="9871" spans="2:2" s="91" customFormat="1" x14ac:dyDescent="0.15">
      <c r="B9871" s="92"/>
    </row>
    <row r="9872" spans="2:2" s="91" customFormat="1" x14ac:dyDescent="0.15">
      <c r="B9872" s="92"/>
    </row>
    <row r="9873" spans="2:2" s="91" customFormat="1" x14ac:dyDescent="0.15">
      <c r="B9873" s="92"/>
    </row>
    <row r="9874" spans="2:2" s="91" customFormat="1" x14ac:dyDescent="0.15">
      <c r="B9874" s="92"/>
    </row>
    <row r="9875" spans="2:2" s="91" customFormat="1" x14ac:dyDescent="0.15">
      <c r="B9875" s="92"/>
    </row>
    <row r="9876" spans="2:2" s="91" customFormat="1" x14ac:dyDescent="0.15">
      <c r="B9876" s="92"/>
    </row>
    <row r="9877" spans="2:2" s="91" customFormat="1" x14ac:dyDescent="0.15">
      <c r="B9877" s="92"/>
    </row>
    <row r="9878" spans="2:2" s="91" customFormat="1" x14ac:dyDescent="0.15">
      <c r="B9878" s="92"/>
    </row>
    <row r="9879" spans="2:2" s="91" customFormat="1" x14ac:dyDescent="0.15">
      <c r="B9879" s="92"/>
    </row>
    <row r="9880" spans="2:2" s="91" customFormat="1" x14ac:dyDescent="0.15">
      <c r="B9880" s="92"/>
    </row>
    <row r="9881" spans="2:2" s="91" customFormat="1" x14ac:dyDescent="0.15">
      <c r="B9881" s="92"/>
    </row>
    <row r="9882" spans="2:2" s="91" customFormat="1" x14ac:dyDescent="0.15">
      <c r="B9882" s="92"/>
    </row>
    <row r="9883" spans="2:2" s="91" customFormat="1" x14ac:dyDescent="0.15">
      <c r="B9883" s="92"/>
    </row>
    <row r="9884" spans="2:2" s="91" customFormat="1" x14ac:dyDescent="0.15">
      <c r="B9884" s="92"/>
    </row>
    <row r="9885" spans="2:2" s="91" customFormat="1" x14ac:dyDescent="0.15">
      <c r="B9885" s="92"/>
    </row>
    <row r="9886" spans="2:2" s="91" customFormat="1" x14ac:dyDescent="0.15">
      <c r="B9886" s="92"/>
    </row>
    <row r="9887" spans="2:2" s="91" customFormat="1" x14ac:dyDescent="0.15">
      <c r="B9887" s="92"/>
    </row>
    <row r="9888" spans="2:2" s="91" customFormat="1" x14ac:dyDescent="0.15">
      <c r="B9888" s="92"/>
    </row>
    <row r="9889" spans="2:2" s="91" customFormat="1" x14ac:dyDescent="0.15">
      <c r="B9889" s="92"/>
    </row>
    <row r="9890" spans="2:2" s="91" customFormat="1" x14ac:dyDescent="0.15">
      <c r="B9890" s="92"/>
    </row>
    <row r="9891" spans="2:2" s="91" customFormat="1" x14ac:dyDescent="0.15">
      <c r="B9891" s="92"/>
    </row>
    <row r="9892" spans="2:2" s="91" customFormat="1" x14ac:dyDescent="0.15">
      <c r="B9892" s="92"/>
    </row>
    <row r="9893" spans="2:2" s="91" customFormat="1" x14ac:dyDescent="0.15">
      <c r="B9893" s="92"/>
    </row>
    <row r="9894" spans="2:2" s="91" customFormat="1" x14ac:dyDescent="0.15">
      <c r="B9894" s="92"/>
    </row>
    <row r="9895" spans="2:2" s="91" customFormat="1" x14ac:dyDescent="0.15">
      <c r="B9895" s="92"/>
    </row>
    <row r="9896" spans="2:2" s="91" customFormat="1" x14ac:dyDescent="0.15">
      <c r="B9896" s="92"/>
    </row>
    <row r="9897" spans="2:2" s="91" customFormat="1" x14ac:dyDescent="0.15">
      <c r="B9897" s="92"/>
    </row>
    <row r="9898" spans="2:2" s="91" customFormat="1" x14ac:dyDescent="0.15">
      <c r="B9898" s="92"/>
    </row>
    <row r="9899" spans="2:2" s="91" customFormat="1" x14ac:dyDescent="0.15">
      <c r="B9899" s="92"/>
    </row>
    <row r="9900" spans="2:2" s="91" customFormat="1" x14ac:dyDescent="0.15">
      <c r="B9900" s="92"/>
    </row>
    <row r="9901" spans="2:2" s="91" customFormat="1" x14ac:dyDescent="0.15">
      <c r="B9901" s="92"/>
    </row>
    <row r="9902" spans="2:2" s="91" customFormat="1" x14ac:dyDescent="0.15">
      <c r="B9902" s="92"/>
    </row>
    <row r="9903" spans="2:2" s="91" customFormat="1" x14ac:dyDescent="0.15">
      <c r="B9903" s="92"/>
    </row>
    <row r="9904" spans="2:2" s="91" customFormat="1" x14ac:dyDescent="0.15">
      <c r="B9904" s="92"/>
    </row>
    <row r="9905" spans="2:2" s="91" customFormat="1" x14ac:dyDescent="0.15">
      <c r="B9905" s="92"/>
    </row>
    <row r="9906" spans="2:2" s="91" customFormat="1" x14ac:dyDescent="0.15">
      <c r="B9906" s="92"/>
    </row>
    <row r="9907" spans="2:2" s="91" customFormat="1" x14ac:dyDescent="0.15">
      <c r="B9907" s="92"/>
    </row>
    <row r="9908" spans="2:2" s="91" customFormat="1" x14ac:dyDescent="0.15">
      <c r="B9908" s="92"/>
    </row>
    <row r="9909" spans="2:2" s="91" customFormat="1" x14ac:dyDescent="0.15">
      <c r="B9909" s="92"/>
    </row>
    <row r="9910" spans="2:2" s="91" customFormat="1" x14ac:dyDescent="0.15">
      <c r="B9910" s="92"/>
    </row>
    <row r="9911" spans="2:2" s="91" customFormat="1" x14ac:dyDescent="0.15">
      <c r="B9911" s="92"/>
    </row>
    <row r="9912" spans="2:2" s="91" customFormat="1" x14ac:dyDescent="0.15">
      <c r="B9912" s="92"/>
    </row>
    <row r="9913" spans="2:2" s="91" customFormat="1" x14ac:dyDescent="0.15">
      <c r="B9913" s="92"/>
    </row>
    <row r="9914" spans="2:2" s="91" customFormat="1" x14ac:dyDescent="0.15">
      <c r="B9914" s="92"/>
    </row>
    <row r="9915" spans="2:2" s="91" customFormat="1" x14ac:dyDescent="0.15">
      <c r="B9915" s="92"/>
    </row>
    <row r="9916" spans="2:2" s="91" customFormat="1" x14ac:dyDescent="0.15">
      <c r="B9916" s="92"/>
    </row>
    <row r="9917" spans="2:2" s="91" customFormat="1" x14ac:dyDescent="0.15">
      <c r="B9917" s="92"/>
    </row>
    <row r="9918" spans="2:2" s="91" customFormat="1" x14ac:dyDescent="0.15">
      <c r="B9918" s="92"/>
    </row>
    <row r="9919" spans="2:2" s="91" customFormat="1" x14ac:dyDescent="0.15">
      <c r="B9919" s="92"/>
    </row>
    <row r="9920" spans="2:2" s="91" customFormat="1" x14ac:dyDescent="0.15">
      <c r="B9920" s="92"/>
    </row>
    <row r="9921" spans="2:2" s="91" customFormat="1" x14ac:dyDescent="0.15">
      <c r="B9921" s="92"/>
    </row>
    <row r="9922" spans="2:2" s="91" customFormat="1" x14ac:dyDescent="0.15">
      <c r="B9922" s="92"/>
    </row>
    <row r="9923" spans="2:2" s="91" customFormat="1" x14ac:dyDescent="0.15">
      <c r="B9923" s="92"/>
    </row>
    <row r="9924" spans="2:2" s="91" customFormat="1" x14ac:dyDescent="0.15">
      <c r="B9924" s="92"/>
    </row>
    <row r="9925" spans="2:2" s="91" customFormat="1" x14ac:dyDescent="0.15">
      <c r="B9925" s="92"/>
    </row>
    <row r="9926" spans="2:2" s="91" customFormat="1" x14ac:dyDescent="0.15">
      <c r="B9926" s="92"/>
    </row>
    <row r="9927" spans="2:2" s="91" customFormat="1" x14ac:dyDescent="0.15">
      <c r="B9927" s="92"/>
    </row>
    <row r="9928" spans="2:2" s="91" customFormat="1" x14ac:dyDescent="0.15">
      <c r="B9928" s="92"/>
    </row>
    <row r="9929" spans="2:2" s="91" customFormat="1" x14ac:dyDescent="0.15">
      <c r="B9929" s="92"/>
    </row>
    <row r="9930" spans="2:2" s="91" customFormat="1" x14ac:dyDescent="0.15">
      <c r="B9930" s="92"/>
    </row>
    <row r="9931" spans="2:2" s="91" customFormat="1" x14ac:dyDescent="0.15">
      <c r="B9931" s="92"/>
    </row>
    <row r="9932" spans="2:2" s="91" customFormat="1" x14ac:dyDescent="0.15">
      <c r="B9932" s="92"/>
    </row>
    <row r="9933" spans="2:2" s="91" customFormat="1" x14ac:dyDescent="0.15">
      <c r="B9933" s="92"/>
    </row>
    <row r="9934" spans="2:2" s="91" customFormat="1" x14ac:dyDescent="0.15">
      <c r="B9934" s="92"/>
    </row>
    <row r="9935" spans="2:2" s="91" customFormat="1" x14ac:dyDescent="0.15">
      <c r="B9935" s="92"/>
    </row>
    <row r="9936" spans="2:2" s="91" customFormat="1" x14ac:dyDescent="0.15">
      <c r="B9936" s="92"/>
    </row>
    <row r="9937" spans="2:2" s="91" customFormat="1" x14ac:dyDescent="0.15">
      <c r="B9937" s="92"/>
    </row>
    <row r="9938" spans="2:2" s="91" customFormat="1" x14ac:dyDescent="0.15">
      <c r="B9938" s="92"/>
    </row>
    <row r="9939" spans="2:2" s="91" customFormat="1" x14ac:dyDescent="0.15">
      <c r="B9939" s="92"/>
    </row>
    <row r="9940" spans="2:2" s="91" customFormat="1" x14ac:dyDescent="0.15">
      <c r="B9940" s="92"/>
    </row>
    <row r="9941" spans="2:2" s="91" customFormat="1" x14ac:dyDescent="0.15">
      <c r="B9941" s="92"/>
    </row>
    <row r="9942" spans="2:2" s="91" customFormat="1" x14ac:dyDescent="0.15">
      <c r="B9942" s="92"/>
    </row>
    <row r="9943" spans="2:2" s="91" customFormat="1" x14ac:dyDescent="0.15">
      <c r="B9943" s="92"/>
    </row>
    <row r="9944" spans="2:2" s="91" customFormat="1" x14ac:dyDescent="0.15">
      <c r="B9944" s="92"/>
    </row>
    <row r="9945" spans="2:2" s="91" customFormat="1" x14ac:dyDescent="0.15">
      <c r="B9945" s="92"/>
    </row>
    <row r="9946" spans="2:2" s="91" customFormat="1" x14ac:dyDescent="0.15">
      <c r="B9946" s="92"/>
    </row>
    <row r="9947" spans="2:2" s="91" customFormat="1" x14ac:dyDescent="0.15">
      <c r="B9947" s="92"/>
    </row>
    <row r="9948" spans="2:2" s="91" customFormat="1" x14ac:dyDescent="0.15">
      <c r="B9948" s="92"/>
    </row>
    <row r="9949" spans="2:2" s="91" customFormat="1" x14ac:dyDescent="0.15">
      <c r="B9949" s="92"/>
    </row>
    <row r="9950" spans="2:2" s="91" customFormat="1" x14ac:dyDescent="0.15">
      <c r="B9950" s="92"/>
    </row>
    <row r="9951" spans="2:2" s="91" customFormat="1" x14ac:dyDescent="0.15">
      <c r="B9951" s="92"/>
    </row>
    <row r="9952" spans="2:2" s="91" customFormat="1" x14ac:dyDescent="0.15">
      <c r="B9952" s="92"/>
    </row>
    <row r="9953" spans="2:2" s="91" customFormat="1" x14ac:dyDescent="0.15">
      <c r="B9953" s="92"/>
    </row>
    <row r="9954" spans="2:2" s="91" customFormat="1" x14ac:dyDescent="0.15">
      <c r="B9954" s="92"/>
    </row>
    <row r="9955" spans="2:2" s="91" customFormat="1" x14ac:dyDescent="0.15">
      <c r="B9955" s="92"/>
    </row>
    <row r="9956" spans="2:2" s="91" customFormat="1" x14ac:dyDescent="0.15">
      <c r="B9956" s="92"/>
    </row>
    <row r="9957" spans="2:2" s="91" customFormat="1" x14ac:dyDescent="0.15">
      <c r="B9957" s="92"/>
    </row>
    <row r="9958" spans="2:2" s="91" customFormat="1" x14ac:dyDescent="0.15">
      <c r="B9958" s="92"/>
    </row>
    <row r="9959" spans="2:2" s="91" customFormat="1" x14ac:dyDescent="0.15">
      <c r="B9959" s="92"/>
    </row>
    <row r="9960" spans="2:2" s="91" customFormat="1" x14ac:dyDescent="0.15">
      <c r="B9960" s="92"/>
    </row>
    <row r="9961" spans="2:2" s="91" customFormat="1" x14ac:dyDescent="0.15">
      <c r="B9961" s="92"/>
    </row>
    <row r="9962" spans="2:2" s="91" customFormat="1" x14ac:dyDescent="0.15">
      <c r="B9962" s="92"/>
    </row>
    <row r="9963" spans="2:2" s="91" customFormat="1" x14ac:dyDescent="0.15">
      <c r="B9963" s="92"/>
    </row>
    <row r="9964" spans="2:2" s="91" customFormat="1" x14ac:dyDescent="0.15">
      <c r="B9964" s="92"/>
    </row>
    <row r="9965" spans="2:2" s="91" customFormat="1" x14ac:dyDescent="0.15">
      <c r="B9965" s="92"/>
    </row>
    <row r="9966" spans="2:2" s="91" customFormat="1" x14ac:dyDescent="0.15">
      <c r="B9966" s="92"/>
    </row>
    <row r="9967" spans="2:2" s="91" customFormat="1" x14ac:dyDescent="0.15">
      <c r="B9967" s="92"/>
    </row>
    <row r="9968" spans="2:2" s="91" customFormat="1" x14ac:dyDescent="0.15">
      <c r="B9968" s="92"/>
    </row>
    <row r="9969" spans="2:2" s="91" customFormat="1" x14ac:dyDescent="0.15">
      <c r="B9969" s="92"/>
    </row>
    <row r="9970" spans="2:2" s="91" customFormat="1" x14ac:dyDescent="0.15">
      <c r="B9970" s="92"/>
    </row>
    <row r="9971" spans="2:2" s="91" customFormat="1" x14ac:dyDescent="0.15">
      <c r="B9971" s="92"/>
    </row>
    <row r="9972" spans="2:2" s="91" customFormat="1" x14ac:dyDescent="0.15">
      <c r="B9972" s="92"/>
    </row>
    <row r="9973" spans="2:2" s="91" customFormat="1" x14ac:dyDescent="0.15">
      <c r="B9973" s="92"/>
    </row>
    <row r="9974" spans="2:2" s="91" customFormat="1" x14ac:dyDescent="0.15">
      <c r="B9974" s="92"/>
    </row>
    <row r="9975" spans="2:2" s="91" customFormat="1" x14ac:dyDescent="0.15">
      <c r="B9975" s="92"/>
    </row>
    <row r="9976" spans="2:2" s="91" customFormat="1" x14ac:dyDescent="0.15">
      <c r="B9976" s="92"/>
    </row>
    <row r="9977" spans="2:2" s="91" customFormat="1" x14ac:dyDescent="0.15">
      <c r="B9977" s="92"/>
    </row>
    <row r="9978" spans="2:2" s="91" customFormat="1" x14ac:dyDescent="0.15">
      <c r="B9978" s="92"/>
    </row>
    <row r="9979" spans="2:2" s="91" customFormat="1" x14ac:dyDescent="0.15">
      <c r="B9979" s="92"/>
    </row>
    <row r="9980" spans="2:2" s="91" customFormat="1" x14ac:dyDescent="0.15">
      <c r="B9980" s="92"/>
    </row>
    <row r="9981" spans="2:2" s="91" customFormat="1" x14ac:dyDescent="0.15">
      <c r="B9981" s="92"/>
    </row>
    <row r="9982" spans="2:2" s="91" customFormat="1" x14ac:dyDescent="0.15">
      <c r="B9982" s="92"/>
    </row>
    <row r="9983" spans="2:2" s="91" customFormat="1" x14ac:dyDescent="0.15">
      <c r="B9983" s="92"/>
    </row>
    <row r="9984" spans="2:2" s="91" customFormat="1" x14ac:dyDescent="0.15">
      <c r="B9984" s="92"/>
    </row>
    <row r="9985" spans="2:2" s="91" customFormat="1" x14ac:dyDescent="0.15">
      <c r="B9985" s="92"/>
    </row>
    <row r="9986" spans="2:2" s="91" customFormat="1" x14ac:dyDescent="0.15">
      <c r="B9986" s="92"/>
    </row>
    <row r="9987" spans="2:2" s="91" customFormat="1" x14ac:dyDescent="0.15">
      <c r="B9987" s="92"/>
    </row>
    <row r="9988" spans="2:2" s="91" customFormat="1" x14ac:dyDescent="0.15">
      <c r="B9988" s="92"/>
    </row>
    <row r="9989" spans="2:2" s="91" customFormat="1" x14ac:dyDescent="0.15">
      <c r="B9989" s="92"/>
    </row>
    <row r="9990" spans="2:2" s="91" customFormat="1" x14ac:dyDescent="0.15">
      <c r="B9990" s="92"/>
    </row>
    <row r="9991" spans="2:2" s="91" customFormat="1" x14ac:dyDescent="0.15">
      <c r="B9991" s="92"/>
    </row>
    <row r="9992" spans="2:2" s="91" customFormat="1" x14ac:dyDescent="0.15">
      <c r="B9992" s="92"/>
    </row>
    <row r="9993" spans="2:2" s="91" customFormat="1" x14ac:dyDescent="0.15">
      <c r="B9993" s="92"/>
    </row>
    <row r="9994" spans="2:2" s="91" customFormat="1" x14ac:dyDescent="0.15">
      <c r="B9994" s="92"/>
    </row>
    <row r="9995" spans="2:2" s="91" customFormat="1" x14ac:dyDescent="0.15">
      <c r="B9995" s="92"/>
    </row>
    <row r="9996" spans="2:2" s="91" customFormat="1" x14ac:dyDescent="0.15">
      <c r="B9996" s="92"/>
    </row>
    <row r="9997" spans="2:2" s="91" customFormat="1" x14ac:dyDescent="0.15">
      <c r="B9997" s="92"/>
    </row>
    <row r="9998" spans="2:2" s="91" customFormat="1" x14ac:dyDescent="0.15">
      <c r="B9998" s="92"/>
    </row>
    <row r="9999" spans="2:2" s="91" customFormat="1" x14ac:dyDescent="0.15">
      <c r="B9999" s="92"/>
    </row>
    <row r="10000" spans="2:2" s="91" customFormat="1" x14ac:dyDescent="0.15">
      <c r="B10000" s="92"/>
    </row>
    <row r="10001" spans="2:2" s="91" customFormat="1" x14ac:dyDescent="0.15">
      <c r="B10001" s="92"/>
    </row>
    <row r="10002" spans="2:2" s="91" customFormat="1" x14ac:dyDescent="0.15">
      <c r="B10002" s="92"/>
    </row>
    <row r="10003" spans="2:2" s="91" customFormat="1" x14ac:dyDescent="0.15">
      <c r="B10003" s="92"/>
    </row>
    <row r="10004" spans="2:2" s="91" customFormat="1" x14ac:dyDescent="0.15">
      <c r="B10004" s="92"/>
    </row>
    <row r="10005" spans="2:2" s="91" customFormat="1" x14ac:dyDescent="0.15">
      <c r="B10005" s="92"/>
    </row>
    <row r="10006" spans="2:2" s="91" customFormat="1" x14ac:dyDescent="0.15">
      <c r="B10006" s="92"/>
    </row>
    <row r="10007" spans="2:2" s="91" customFormat="1" x14ac:dyDescent="0.15">
      <c r="B10007" s="92"/>
    </row>
    <row r="10008" spans="2:2" s="91" customFormat="1" x14ac:dyDescent="0.15">
      <c r="B10008" s="92"/>
    </row>
    <row r="10009" spans="2:2" s="91" customFormat="1" x14ac:dyDescent="0.15">
      <c r="B10009" s="92"/>
    </row>
    <row r="10010" spans="2:2" s="91" customFormat="1" x14ac:dyDescent="0.15">
      <c r="B10010" s="92"/>
    </row>
    <row r="10011" spans="2:2" s="91" customFormat="1" x14ac:dyDescent="0.15">
      <c r="B10011" s="92"/>
    </row>
    <row r="10012" spans="2:2" s="91" customFormat="1" x14ac:dyDescent="0.15">
      <c r="B10012" s="92"/>
    </row>
    <row r="10013" spans="2:2" s="91" customFormat="1" x14ac:dyDescent="0.15">
      <c r="B10013" s="92"/>
    </row>
    <row r="10014" spans="2:2" s="91" customFormat="1" x14ac:dyDescent="0.15">
      <c r="B10014" s="92"/>
    </row>
    <row r="10015" spans="2:2" s="91" customFormat="1" x14ac:dyDescent="0.15">
      <c r="B10015" s="92"/>
    </row>
    <row r="10016" spans="2:2" s="91" customFormat="1" x14ac:dyDescent="0.15">
      <c r="B10016" s="92"/>
    </row>
    <row r="10017" spans="2:2" s="91" customFormat="1" x14ac:dyDescent="0.15">
      <c r="B10017" s="92"/>
    </row>
    <row r="10018" spans="2:2" s="91" customFormat="1" x14ac:dyDescent="0.15">
      <c r="B10018" s="92"/>
    </row>
    <row r="10019" spans="2:2" s="91" customFormat="1" x14ac:dyDescent="0.15">
      <c r="B10019" s="92"/>
    </row>
    <row r="10020" spans="2:2" s="91" customFormat="1" x14ac:dyDescent="0.15">
      <c r="B10020" s="92"/>
    </row>
    <row r="10021" spans="2:2" s="91" customFormat="1" x14ac:dyDescent="0.15">
      <c r="B10021" s="92"/>
    </row>
    <row r="10022" spans="2:2" s="91" customFormat="1" x14ac:dyDescent="0.15">
      <c r="B10022" s="92"/>
    </row>
    <row r="10023" spans="2:2" s="91" customFormat="1" x14ac:dyDescent="0.15">
      <c r="B10023" s="92"/>
    </row>
    <row r="10024" spans="2:2" s="91" customFormat="1" x14ac:dyDescent="0.15">
      <c r="B10024" s="92"/>
    </row>
    <row r="10025" spans="2:2" s="91" customFormat="1" x14ac:dyDescent="0.15">
      <c r="B10025" s="92"/>
    </row>
    <row r="10026" spans="2:2" s="91" customFormat="1" x14ac:dyDescent="0.15">
      <c r="B10026" s="92"/>
    </row>
    <row r="10027" spans="2:2" s="91" customFormat="1" x14ac:dyDescent="0.15">
      <c r="B10027" s="92"/>
    </row>
    <row r="10028" spans="2:2" s="91" customFormat="1" x14ac:dyDescent="0.15">
      <c r="B10028" s="92"/>
    </row>
    <row r="10029" spans="2:2" s="91" customFormat="1" x14ac:dyDescent="0.15">
      <c r="B10029" s="92"/>
    </row>
    <row r="10030" spans="2:2" s="91" customFormat="1" x14ac:dyDescent="0.15">
      <c r="B10030" s="92"/>
    </row>
    <row r="10031" spans="2:2" s="91" customFormat="1" x14ac:dyDescent="0.15">
      <c r="B10031" s="92"/>
    </row>
    <row r="10032" spans="2:2" s="91" customFormat="1" x14ac:dyDescent="0.15">
      <c r="B10032" s="92"/>
    </row>
    <row r="10033" spans="2:2" s="91" customFormat="1" x14ac:dyDescent="0.15">
      <c r="B10033" s="92"/>
    </row>
    <row r="10034" spans="2:2" s="91" customFormat="1" x14ac:dyDescent="0.15">
      <c r="B10034" s="92"/>
    </row>
    <row r="10035" spans="2:2" s="91" customFormat="1" x14ac:dyDescent="0.15">
      <c r="B10035" s="92"/>
    </row>
    <row r="10036" spans="2:2" s="91" customFormat="1" x14ac:dyDescent="0.15">
      <c r="B10036" s="92"/>
    </row>
    <row r="10037" spans="2:2" s="91" customFormat="1" x14ac:dyDescent="0.15">
      <c r="B10037" s="92"/>
    </row>
    <row r="10038" spans="2:2" s="91" customFormat="1" x14ac:dyDescent="0.15">
      <c r="B10038" s="92"/>
    </row>
    <row r="10039" spans="2:2" s="91" customFormat="1" x14ac:dyDescent="0.15">
      <c r="B10039" s="92"/>
    </row>
    <row r="10040" spans="2:2" s="91" customFormat="1" x14ac:dyDescent="0.15">
      <c r="B10040" s="92"/>
    </row>
    <row r="10041" spans="2:2" s="91" customFormat="1" x14ac:dyDescent="0.15">
      <c r="B10041" s="92"/>
    </row>
    <row r="10042" spans="2:2" s="91" customFormat="1" x14ac:dyDescent="0.15">
      <c r="B10042" s="92"/>
    </row>
    <row r="10043" spans="2:2" s="91" customFormat="1" x14ac:dyDescent="0.15">
      <c r="B10043" s="92"/>
    </row>
    <row r="10044" spans="2:2" s="91" customFormat="1" x14ac:dyDescent="0.15">
      <c r="B10044" s="92"/>
    </row>
    <row r="10045" spans="2:2" s="91" customFormat="1" x14ac:dyDescent="0.15">
      <c r="B10045" s="92"/>
    </row>
    <row r="10046" spans="2:2" s="91" customFormat="1" x14ac:dyDescent="0.15">
      <c r="B10046" s="92"/>
    </row>
    <row r="10047" spans="2:2" s="91" customFormat="1" x14ac:dyDescent="0.15">
      <c r="B10047" s="92"/>
    </row>
    <row r="10048" spans="2:2" s="91" customFormat="1" x14ac:dyDescent="0.15">
      <c r="B10048" s="92"/>
    </row>
    <row r="10049" spans="2:2" s="91" customFormat="1" x14ac:dyDescent="0.15">
      <c r="B10049" s="92"/>
    </row>
    <row r="10050" spans="2:2" s="91" customFormat="1" x14ac:dyDescent="0.15">
      <c r="B10050" s="92"/>
    </row>
    <row r="10051" spans="2:2" s="91" customFormat="1" x14ac:dyDescent="0.15">
      <c r="B10051" s="92"/>
    </row>
    <row r="10052" spans="2:2" s="91" customFormat="1" x14ac:dyDescent="0.15">
      <c r="B10052" s="92"/>
    </row>
    <row r="10053" spans="2:2" s="91" customFormat="1" x14ac:dyDescent="0.15">
      <c r="B10053" s="92"/>
    </row>
    <row r="10054" spans="2:2" s="91" customFormat="1" x14ac:dyDescent="0.15">
      <c r="B10054" s="92"/>
    </row>
    <row r="10055" spans="2:2" s="91" customFormat="1" x14ac:dyDescent="0.15">
      <c r="B10055" s="92"/>
    </row>
    <row r="10056" spans="2:2" s="91" customFormat="1" x14ac:dyDescent="0.15">
      <c r="B10056" s="92"/>
    </row>
    <row r="10057" spans="2:2" s="91" customFormat="1" x14ac:dyDescent="0.15">
      <c r="B10057" s="92"/>
    </row>
    <row r="10058" spans="2:2" s="91" customFormat="1" x14ac:dyDescent="0.15">
      <c r="B10058" s="92"/>
    </row>
    <row r="10059" spans="2:2" s="91" customFormat="1" x14ac:dyDescent="0.15">
      <c r="B10059" s="92"/>
    </row>
    <row r="10060" spans="2:2" s="91" customFormat="1" x14ac:dyDescent="0.15">
      <c r="B10060" s="92"/>
    </row>
    <row r="10061" spans="2:2" s="91" customFormat="1" x14ac:dyDescent="0.15">
      <c r="B10061" s="92"/>
    </row>
    <row r="10062" spans="2:2" s="91" customFormat="1" x14ac:dyDescent="0.15">
      <c r="B10062" s="92"/>
    </row>
    <row r="10063" spans="2:2" s="91" customFormat="1" x14ac:dyDescent="0.15">
      <c r="B10063" s="92"/>
    </row>
    <row r="10064" spans="2:2" s="91" customFormat="1" x14ac:dyDescent="0.15">
      <c r="B10064" s="92"/>
    </row>
    <row r="10065" spans="2:2" s="91" customFormat="1" x14ac:dyDescent="0.15">
      <c r="B10065" s="92"/>
    </row>
    <row r="10066" spans="2:2" s="91" customFormat="1" x14ac:dyDescent="0.15">
      <c r="B10066" s="92"/>
    </row>
    <row r="10067" spans="2:2" s="91" customFormat="1" x14ac:dyDescent="0.15">
      <c r="B10067" s="92"/>
    </row>
    <row r="10068" spans="2:2" s="91" customFormat="1" x14ac:dyDescent="0.15">
      <c r="B10068" s="92"/>
    </row>
    <row r="10069" spans="2:2" s="91" customFormat="1" x14ac:dyDescent="0.15">
      <c r="B10069" s="92"/>
    </row>
    <row r="10070" spans="2:2" s="91" customFormat="1" x14ac:dyDescent="0.15">
      <c r="B10070" s="92"/>
    </row>
    <row r="10071" spans="2:2" s="91" customFormat="1" x14ac:dyDescent="0.15">
      <c r="B10071" s="92"/>
    </row>
    <row r="10072" spans="2:2" s="91" customFormat="1" x14ac:dyDescent="0.15">
      <c r="B10072" s="92"/>
    </row>
    <row r="10073" spans="2:2" s="91" customFormat="1" x14ac:dyDescent="0.15">
      <c r="B10073" s="92"/>
    </row>
    <row r="10074" spans="2:2" s="91" customFormat="1" x14ac:dyDescent="0.15">
      <c r="B10074" s="92"/>
    </row>
    <row r="10075" spans="2:2" s="91" customFormat="1" x14ac:dyDescent="0.15">
      <c r="B10075" s="92"/>
    </row>
    <row r="10076" spans="2:2" s="91" customFormat="1" x14ac:dyDescent="0.15">
      <c r="B10076" s="92"/>
    </row>
    <row r="10077" spans="2:2" s="91" customFormat="1" x14ac:dyDescent="0.15">
      <c r="B10077" s="92"/>
    </row>
    <row r="10078" spans="2:2" s="91" customFormat="1" x14ac:dyDescent="0.15">
      <c r="B10078" s="92"/>
    </row>
    <row r="10079" spans="2:2" s="91" customFormat="1" x14ac:dyDescent="0.15">
      <c r="B10079" s="92"/>
    </row>
    <row r="10080" spans="2:2" s="91" customFormat="1" x14ac:dyDescent="0.15">
      <c r="B10080" s="92"/>
    </row>
    <row r="10081" spans="2:2" s="91" customFormat="1" x14ac:dyDescent="0.15">
      <c r="B10081" s="92"/>
    </row>
    <row r="10082" spans="2:2" s="91" customFormat="1" x14ac:dyDescent="0.15">
      <c r="B10082" s="92"/>
    </row>
    <row r="10083" spans="2:2" s="91" customFormat="1" x14ac:dyDescent="0.15">
      <c r="B10083" s="92"/>
    </row>
    <row r="10084" spans="2:2" s="91" customFormat="1" x14ac:dyDescent="0.15">
      <c r="B10084" s="92"/>
    </row>
    <row r="10085" spans="2:2" s="91" customFormat="1" x14ac:dyDescent="0.15">
      <c r="B10085" s="92"/>
    </row>
    <row r="10086" spans="2:2" s="91" customFormat="1" x14ac:dyDescent="0.15">
      <c r="B10086" s="92"/>
    </row>
    <row r="10087" spans="2:2" s="91" customFormat="1" x14ac:dyDescent="0.15">
      <c r="B10087" s="92"/>
    </row>
    <row r="10088" spans="2:2" s="91" customFormat="1" x14ac:dyDescent="0.15">
      <c r="B10088" s="92"/>
    </row>
    <row r="10089" spans="2:2" s="91" customFormat="1" x14ac:dyDescent="0.15">
      <c r="B10089" s="92"/>
    </row>
    <row r="10090" spans="2:2" s="91" customFormat="1" x14ac:dyDescent="0.15">
      <c r="B10090" s="92"/>
    </row>
    <row r="10091" spans="2:2" s="91" customFormat="1" x14ac:dyDescent="0.15">
      <c r="B10091" s="92"/>
    </row>
    <row r="10092" spans="2:2" s="91" customFormat="1" x14ac:dyDescent="0.15">
      <c r="B10092" s="92"/>
    </row>
    <row r="10093" spans="2:2" s="91" customFormat="1" x14ac:dyDescent="0.15">
      <c r="B10093" s="92"/>
    </row>
    <row r="10094" spans="2:2" s="91" customFormat="1" x14ac:dyDescent="0.15">
      <c r="B10094" s="92"/>
    </row>
    <row r="10095" spans="2:2" s="91" customFormat="1" x14ac:dyDescent="0.15">
      <c r="B10095" s="92"/>
    </row>
    <row r="10096" spans="2:2" s="91" customFormat="1" x14ac:dyDescent="0.15">
      <c r="B10096" s="92"/>
    </row>
    <row r="10097" spans="2:2" s="91" customFormat="1" x14ac:dyDescent="0.15">
      <c r="B10097" s="92"/>
    </row>
    <row r="10098" spans="2:2" s="91" customFormat="1" x14ac:dyDescent="0.15">
      <c r="B10098" s="92"/>
    </row>
    <row r="10099" spans="2:2" s="91" customFormat="1" x14ac:dyDescent="0.15">
      <c r="B10099" s="92"/>
    </row>
    <row r="10100" spans="2:2" s="91" customFormat="1" x14ac:dyDescent="0.15">
      <c r="B10100" s="92"/>
    </row>
    <row r="10101" spans="2:2" s="91" customFormat="1" x14ac:dyDescent="0.15">
      <c r="B10101" s="92"/>
    </row>
    <row r="10102" spans="2:2" s="91" customFormat="1" x14ac:dyDescent="0.15">
      <c r="B10102" s="92"/>
    </row>
    <row r="10103" spans="2:2" s="91" customFormat="1" x14ac:dyDescent="0.15">
      <c r="B10103" s="92"/>
    </row>
    <row r="10104" spans="2:2" s="91" customFormat="1" x14ac:dyDescent="0.15">
      <c r="B10104" s="92"/>
    </row>
    <row r="10105" spans="2:2" s="91" customFormat="1" x14ac:dyDescent="0.15">
      <c r="B10105" s="92"/>
    </row>
    <row r="10106" spans="2:2" s="91" customFormat="1" x14ac:dyDescent="0.15">
      <c r="B10106" s="92"/>
    </row>
    <row r="10107" spans="2:2" s="91" customFormat="1" x14ac:dyDescent="0.15">
      <c r="B10107" s="92"/>
    </row>
    <row r="10108" spans="2:2" s="91" customFormat="1" x14ac:dyDescent="0.15">
      <c r="B10108" s="92"/>
    </row>
    <row r="10109" spans="2:2" s="91" customFormat="1" x14ac:dyDescent="0.15">
      <c r="B10109" s="92"/>
    </row>
    <row r="10110" spans="2:2" s="91" customFormat="1" x14ac:dyDescent="0.15">
      <c r="B10110" s="92"/>
    </row>
    <row r="10111" spans="2:2" s="91" customFormat="1" x14ac:dyDescent="0.15">
      <c r="B10111" s="92"/>
    </row>
    <row r="10112" spans="2:2" s="91" customFormat="1" x14ac:dyDescent="0.15">
      <c r="B10112" s="92"/>
    </row>
    <row r="10113" spans="2:2" s="91" customFormat="1" x14ac:dyDescent="0.15">
      <c r="B10113" s="92"/>
    </row>
    <row r="10114" spans="2:2" s="91" customFormat="1" x14ac:dyDescent="0.15">
      <c r="B10114" s="92"/>
    </row>
    <row r="10115" spans="2:2" s="91" customFormat="1" x14ac:dyDescent="0.15">
      <c r="B10115" s="92"/>
    </row>
    <row r="10116" spans="2:2" s="91" customFormat="1" x14ac:dyDescent="0.15">
      <c r="B10116" s="92"/>
    </row>
    <row r="10117" spans="2:2" s="91" customFormat="1" x14ac:dyDescent="0.15">
      <c r="B10117" s="92"/>
    </row>
    <row r="10118" spans="2:2" s="91" customFormat="1" x14ac:dyDescent="0.15">
      <c r="B10118" s="92"/>
    </row>
    <row r="10119" spans="2:2" s="91" customFormat="1" x14ac:dyDescent="0.15">
      <c r="B10119" s="92"/>
    </row>
    <row r="10120" spans="2:2" s="91" customFormat="1" x14ac:dyDescent="0.15">
      <c r="B10120" s="92"/>
    </row>
    <row r="10121" spans="2:2" s="91" customFormat="1" x14ac:dyDescent="0.15">
      <c r="B10121" s="92"/>
    </row>
    <row r="10122" spans="2:2" s="91" customFormat="1" x14ac:dyDescent="0.15">
      <c r="B10122" s="92"/>
    </row>
    <row r="10123" spans="2:2" s="91" customFormat="1" x14ac:dyDescent="0.15">
      <c r="B10123" s="92"/>
    </row>
    <row r="10124" spans="2:2" s="91" customFormat="1" x14ac:dyDescent="0.15">
      <c r="B10124" s="92"/>
    </row>
    <row r="10125" spans="2:2" s="91" customFormat="1" x14ac:dyDescent="0.15">
      <c r="B10125" s="92"/>
    </row>
    <row r="10126" spans="2:2" s="91" customFormat="1" x14ac:dyDescent="0.15">
      <c r="B10126" s="92"/>
    </row>
    <row r="10127" spans="2:2" s="91" customFormat="1" x14ac:dyDescent="0.15">
      <c r="B10127" s="92"/>
    </row>
    <row r="10128" spans="2:2" s="91" customFormat="1" x14ac:dyDescent="0.15">
      <c r="B10128" s="92"/>
    </row>
    <row r="10129" spans="2:2" s="91" customFormat="1" x14ac:dyDescent="0.15">
      <c r="B10129" s="92"/>
    </row>
    <row r="10130" spans="2:2" s="91" customFormat="1" x14ac:dyDescent="0.15">
      <c r="B10130" s="92"/>
    </row>
    <row r="10131" spans="2:2" s="91" customFormat="1" x14ac:dyDescent="0.15">
      <c r="B10131" s="92"/>
    </row>
    <row r="10132" spans="2:2" s="91" customFormat="1" x14ac:dyDescent="0.15">
      <c r="B10132" s="92"/>
    </row>
    <row r="10133" spans="2:2" s="91" customFormat="1" x14ac:dyDescent="0.15">
      <c r="B10133" s="92"/>
    </row>
    <row r="10134" spans="2:2" s="91" customFormat="1" x14ac:dyDescent="0.15">
      <c r="B10134" s="92"/>
    </row>
    <row r="10135" spans="2:2" s="91" customFormat="1" x14ac:dyDescent="0.15">
      <c r="B10135" s="92"/>
    </row>
    <row r="10136" spans="2:2" s="91" customFormat="1" x14ac:dyDescent="0.15">
      <c r="B10136" s="92"/>
    </row>
    <row r="10137" spans="2:2" s="91" customFormat="1" x14ac:dyDescent="0.15">
      <c r="B10137" s="92"/>
    </row>
    <row r="10138" spans="2:2" s="91" customFormat="1" x14ac:dyDescent="0.15">
      <c r="B10138" s="92"/>
    </row>
    <row r="10139" spans="2:2" s="91" customFormat="1" x14ac:dyDescent="0.15">
      <c r="B10139" s="92"/>
    </row>
    <row r="10140" spans="2:2" s="91" customFormat="1" x14ac:dyDescent="0.15">
      <c r="B10140" s="92"/>
    </row>
    <row r="10141" spans="2:2" s="91" customFormat="1" x14ac:dyDescent="0.15">
      <c r="B10141" s="92"/>
    </row>
    <row r="10142" spans="2:2" s="91" customFormat="1" x14ac:dyDescent="0.15">
      <c r="B10142" s="92"/>
    </row>
    <row r="10143" spans="2:2" s="91" customFormat="1" x14ac:dyDescent="0.15">
      <c r="B10143" s="92"/>
    </row>
    <row r="10144" spans="2:2" s="91" customFormat="1" x14ac:dyDescent="0.15">
      <c r="B10144" s="92"/>
    </row>
    <row r="10145" spans="2:2" s="91" customFormat="1" x14ac:dyDescent="0.15">
      <c r="B10145" s="92"/>
    </row>
    <row r="10146" spans="2:2" s="91" customFormat="1" x14ac:dyDescent="0.15">
      <c r="B10146" s="92"/>
    </row>
    <row r="10147" spans="2:2" s="91" customFormat="1" x14ac:dyDescent="0.15">
      <c r="B10147" s="92"/>
    </row>
    <row r="10148" spans="2:2" s="91" customFormat="1" x14ac:dyDescent="0.15">
      <c r="B10148" s="92"/>
    </row>
    <row r="10149" spans="2:2" s="91" customFormat="1" x14ac:dyDescent="0.15">
      <c r="B10149" s="92"/>
    </row>
    <row r="10150" spans="2:2" s="91" customFormat="1" x14ac:dyDescent="0.15">
      <c r="B10150" s="92"/>
    </row>
    <row r="10151" spans="2:2" s="91" customFormat="1" x14ac:dyDescent="0.15">
      <c r="B10151" s="92"/>
    </row>
    <row r="10152" spans="2:2" s="91" customFormat="1" x14ac:dyDescent="0.15">
      <c r="B10152" s="92"/>
    </row>
    <row r="10153" spans="2:2" s="91" customFormat="1" x14ac:dyDescent="0.15">
      <c r="B10153" s="92"/>
    </row>
    <row r="10154" spans="2:2" s="91" customFormat="1" x14ac:dyDescent="0.15">
      <c r="B10154" s="92"/>
    </row>
    <row r="10155" spans="2:2" s="91" customFormat="1" x14ac:dyDescent="0.15">
      <c r="B10155" s="92"/>
    </row>
    <row r="10156" spans="2:2" s="91" customFormat="1" x14ac:dyDescent="0.15">
      <c r="B10156" s="92"/>
    </row>
    <row r="10157" spans="2:2" s="91" customFormat="1" x14ac:dyDescent="0.15">
      <c r="B10157" s="92"/>
    </row>
    <row r="10158" spans="2:2" s="91" customFormat="1" x14ac:dyDescent="0.15">
      <c r="B10158" s="92"/>
    </row>
    <row r="10159" spans="2:2" s="91" customFormat="1" x14ac:dyDescent="0.15">
      <c r="B10159" s="92"/>
    </row>
    <row r="10160" spans="2:2" s="91" customFormat="1" x14ac:dyDescent="0.15">
      <c r="B10160" s="92"/>
    </row>
    <row r="10161" spans="2:2" s="91" customFormat="1" x14ac:dyDescent="0.15">
      <c r="B10161" s="92"/>
    </row>
    <row r="10162" spans="2:2" s="91" customFormat="1" x14ac:dyDescent="0.15">
      <c r="B10162" s="92"/>
    </row>
    <row r="10163" spans="2:2" s="91" customFormat="1" x14ac:dyDescent="0.15">
      <c r="B10163" s="92"/>
    </row>
    <row r="10164" spans="2:2" s="91" customFormat="1" x14ac:dyDescent="0.15">
      <c r="B10164" s="92"/>
    </row>
    <row r="10165" spans="2:2" s="91" customFormat="1" x14ac:dyDescent="0.15">
      <c r="B10165" s="92"/>
    </row>
    <row r="10166" spans="2:2" s="91" customFormat="1" x14ac:dyDescent="0.15">
      <c r="B10166" s="92"/>
    </row>
    <row r="10167" spans="2:2" s="91" customFormat="1" x14ac:dyDescent="0.15">
      <c r="B10167" s="92"/>
    </row>
    <row r="10168" spans="2:2" s="91" customFormat="1" x14ac:dyDescent="0.15">
      <c r="B10168" s="92"/>
    </row>
    <row r="10169" spans="2:2" s="91" customFormat="1" x14ac:dyDescent="0.15">
      <c r="B10169" s="92"/>
    </row>
    <row r="10170" spans="2:2" s="91" customFormat="1" x14ac:dyDescent="0.15">
      <c r="B10170" s="92"/>
    </row>
    <row r="10171" spans="2:2" s="91" customFormat="1" x14ac:dyDescent="0.15">
      <c r="B10171" s="92"/>
    </row>
    <row r="10172" spans="2:2" s="91" customFormat="1" x14ac:dyDescent="0.15">
      <c r="B10172" s="92"/>
    </row>
    <row r="10173" spans="2:2" s="91" customFormat="1" x14ac:dyDescent="0.15">
      <c r="B10173" s="92"/>
    </row>
    <row r="10174" spans="2:2" s="91" customFormat="1" x14ac:dyDescent="0.15">
      <c r="B10174" s="92"/>
    </row>
    <row r="10175" spans="2:2" s="91" customFormat="1" x14ac:dyDescent="0.15">
      <c r="B10175" s="92"/>
    </row>
    <row r="10176" spans="2:2" s="91" customFormat="1" x14ac:dyDescent="0.15">
      <c r="B10176" s="92"/>
    </row>
    <row r="10177" spans="2:2" s="91" customFormat="1" x14ac:dyDescent="0.15">
      <c r="B10177" s="92"/>
    </row>
    <row r="10178" spans="2:2" s="91" customFormat="1" x14ac:dyDescent="0.15">
      <c r="B10178" s="92"/>
    </row>
    <row r="10179" spans="2:2" s="91" customFormat="1" x14ac:dyDescent="0.15">
      <c r="B10179" s="92"/>
    </row>
    <row r="10180" spans="2:2" s="91" customFormat="1" x14ac:dyDescent="0.15">
      <c r="B10180" s="92"/>
    </row>
    <row r="10181" spans="2:2" s="91" customFormat="1" x14ac:dyDescent="0.15">
      <c r="B10181" s="92"/>
    </row>
    <row r="10182" spans="2:2" s="91" customFormat="1" x14ac:dyDescent="0.15">
      <c r="B10182" s="92"/>
    </row>
    <row r="10183" spans="2:2" s="91" customFormat="1" x14ac:dyDescent="0.15">
      <c r="B10183" s="92"/>
    </row>
    <row r="10184" spans="2:2" s="91" customFormat="1" x14ac:dyDescent="0.15">
      <c r="B10184" s="92"/>
    </row>
    <row r="10185" spans="2:2" s="91" customFormat="1" x14ac:dyDescent="0.15">
      <c r="B10185" s="92"/>
    </row>
    <row r="10186" spans="2:2" s="91" customFormat="1" x14ac:dyDescent="0.15">
      <c r="B10186" s="92"/>
    </row>
    <row r="10187" spans="2:2" s="91" customFormat="1" x14ac:dyDescent="0.15">
      <c r="B10187" s="92"/>
    </row>
    <row r="10188" spans="2:2" s="91" customFormat="1" x14ac:dyDescent="0.15">
      <c r="B10188" s="92"/>
    </row>
    <row r="10189" spans="2:2" s="91" customFormat="1" x14ac:dyDescent="0.15">
      <c r="B10189" s="92"/>
    </row>
    <row r="10190" spans="2:2" s="91" customFormat="1" x14ac:dyDescent="0.15">
      <c r="B10190" s="92"/>
    </row>
    <row r="10191" spans="2:2" s="91" customFormat="1" x14ac:dyDescent="0.15">
      <c r="B10191" s="92"/>
    </row>
    <row r="10192" spans="2:2" s="91" customFormat="1" x14ac:dyDescent="0.15">
      <c r="B10192" s="92"/>
    </row>
    <row r="10193" spans="2:2" s="91" customFormat="1" x14ac:dyDescent="0.15">
      <c r="B10193" s="92"/>
    </row>
    <row r="10194" spans="2:2" s="91" customFormat="1" x14ac:dyDescent="0.15">
      <c r="B10194" s="92"/>
    </row>
    <row r="10195" spans="2:2" s="91" customFormat="1" x14ac:dyDescent="0.15">
      <c r="B10195" s="92"/>
    </row>
    <row r="10196" spans="2:2" s="91" customFormat="1" x14ac:dyDescent="0.15">
      <c r="B10196" s="92"/>
    </row>
    <row r="10197" spans="2:2" s="91" customFormat="1" x14ac:dyDescent="0.15">
      <c r="B10197" s="92"/>
    </row>
    <row r="10198" spans="2:2" s="91" customFormat="1" x14ac:dyDescent="0.15">
      <c r="B10198" s="92"/>
    </row>
    <row r="10199" spans="2:2" s="91" customFormat="1" x14ac:dyDescent="0.15">
      <c r="B10199" s="92"/>
    </row>
    <row r="10200" spans="2:2" s="91" customFormat="1" x14ac:dyDescent="0.15">
      <c r="B10200" s="92"/>
    </row>
    <row r="10201" spans="2:2" s="91" customFormat="1" x14ac:dyDescent="0.15">
      <c r="B10201" s="92"/>
    </row>
    <row r="10202" spans="2:2" s="91" customFormat="1" x14ac:dyDescent="0.15">
      <c r="B10202" s="92"/>
    </row>
    <row r="10203" spans="2:2" s="91" customFormat="1" x14ac:dyDescent="0.15">
      <c r="B10203" s="92"/>
    </row>
    <row r="10204" spans="2:2" s="91" customFormat="1" x14ac:dyDescent="0.15">
      <c r="B10204" s="92"/>
    </row>
    <row r="10205" spans="2:2" s="91" customFormat="1" x14ac:dyDescent="0.15">
      <c r="B10205" s="92"/>
    </row>
    <row r="10206" spans="2:2" s="91" customFormat="1" x14ac:dyDescent="0.15">
      <c r="B10206" s="92"/>
    </row>
    <row r="10207" spans="2:2" s="91" customFormat="1" x14ac:dyDescent="0.15">
      <c r="B10207" s="92"/>
    </row>
    <row r="10208" spans="2:2" s="91" customFormat="1" x14ac:dyDescent="0.15">
      <c r="B10208" s="92"/>
    </row>
    <row r="10209" spans="2:2" s="91" customFormat="1" x14ac:dyDescent="0.15">
      <c r="B10209" s="92"/>
    </row>
    <row r="10210" spans="2:2" s="91" customFormat="1" x14ac:dyDescent="0.15">
      <c r="B10210" s="92"/>
    </row>
    <row r="10211" spans="2:2" s="91" customFormat="1" x14ac:dyDescent="0.15">
      <c r="B10211" s="92"/>
    </row>
    <row r="10212" spans="2:2" s="91" customFormat="1" x14ac:dyDescent="0.15">
      <c r="B10212" s="92"/>
    </row>
    <row r="10213" spans="2:2" s="91" customFormat="1" x14ac:dyDescent="0.15">
      <c r="B10213" s="92"/>
    </row>
    <row r="10214" spans="2:2" s="91" customFormat="1" x14ac:dyDescent="0.15">
      <c r="B10214" s="92"/>
    </row>
    <row r="10215" spans="2:2" s="91" customFormat="1" x14ac:dyDescent="0.15">
      <c r="B10215" s="92"/>
    </row>
    <row r="10216" spans="2:2" s="91" customFormat="1" x14ac:dyDescent="0.15">
      <c r="B10216" s="92"/>
    </row>
    <row r="10217" spans="2:2" s="91" customFormat="1" x14ac:dyDescent="0.15">
      <c r="B10217" s="92"/>
    </row>
    <row r="10218" spans="2:2" s="91" customFormat="1" x14ac:dyDescent="0.15">
      <c r="B10218" s="92"/>
    </row>
    <row r="10219" spans="2:2" s="91" customFormat="1" x14ac:dyDescent="0.15">
      <c r="B10219" s="92"/>
    </row>
    <row r="10220" spans="2:2" s="91" customFormat="1" x14ac:dyDescent="0.15">
      <c r="B10220" s="92"/>
    </row>
    <row r="10221" spans="2:2" s="91" customFormat="1" x14ac:dyDescent="0.15">
      <c r="B10221" s="92"/>
    </row>
    <row r="10222" spans="2:2" s="91" customFormat="1" x14ac:dyDescent="0.15">
      <c r="B10222" s="92"/>
    </row>
    <row r="10223" spans="2:2" s="91" customFormat="1" x14ac:dyDescent="0.15">
      <c r="B10223" s="92"/>
    </row>
    <row r="10224" spans="2:2" s="91" customFormat="1" x14ac:dyDescent="0.15">
      <c r="B10224" s="92"/>
    </row>
    <row r="10225" spans="2:2" s="91" customFormat="1" x14ac:dyDescent="0.15">
      <c r="B10225" s="92"/>
    </row>
    <row r="10226" spans="2:2" s="91" customFormat="1" x14ac:dyDescent="0.15">
      <c r="B10226" s="92"/>
    </row>
    <row r="10227" spans="2:2" s="91" customFormat="1" x14ac:dyDescent="0.15">
      <c r="B10227" s="92"/>
    </row>
    <row r="10228" spans="2:2" s="91" customFormat="1" x14ac:dyDescent="0.15">
      <c r="B10228" s="92"/>
    </row>
    <row r="10229" spans="2:2" s="91" customFormat="1" x14ac:dyDescent="0.15">
      <c r="B10229" s="92"/>
    </row>
    <row r="10230" spans="2:2" s="91" customFormat="1" x14ac:dyDescent="0.15">
      <c r="B10230" s="92"/>
    </row>
    <row r="10231" spans="2:2" s="91" customFormat="1" x14ac:dyDescent="0.15">
      <c r="B10231" s="92"/>
    </row>
    <row r="10232" spans="2:2" s="91" customFormat="1" x14ac:dyDescent="0.15">
      <c r="B10232" s="92"/>
    </row>
    <row r="10233" spans="2:2" s="91" customFormat="1" x14ac:dyDescent="0.15">
      <c r="B10233" s="92"/>
    </row>
    <row r="10234" spans="2:2" s="91" customFormat="1" x14ac:dyDescent="0.15">
      <c r="B10234" s="92"/>
    </row>
    <row r="10235" spans="2:2" s="91" customFormat="1" x14ac:dyDescent="0.15">
      <c r="B10235" s="92"/>
    </row>
    <row r="10236" spans="2:2" s="91" customFormat="1" x14ac:dyDescent="0.15">
      <c r="B10236" s="92"/>
    </row>
    <row r="10237" spans="2:2" s="91" customFormat="1" x14ac:dyDescent="0.15">
      <c r="B10237" s="92"/>
    </row>
    <row r="10238" spans="2:2" s="91" customFormat="1" x14ac:dyDescent="0.15">
      <c r="B10238" s="92"/>
    </row>
    <row r="10239" spans="2:2" s="91" customFormat="1" x14ac:dyDescent="0.15">
      <c r="B10239" s="92"/>
    </row>
    <row r="10240" spans="2:2" s="91" customFormat="1" x14ac:dyDescent="0.15">
      <c r="B10240" s="92"/>
    </row>
    <row r="10241" spans="2:2" s="91" customFormat="1" x14ac:dyDescent="0.15">
      <c r="B10241" s="92"/>
    </row>
    <row r="10242" spans="2:2" s="91" customFormat="1" x14ac:dyDescent="0.15">
      <c r="B10242" s="92"/>
    </row>
    <row r="10243" spans="2:2" s="91" customFormat="1" x14ac:dyDescent="0.15">
      <c r="B10243" s="92"/>
    </row>
    <row r="10244" spans="2:2" s="91" customFormat="1" x14ac:dyDescent="0.15">
      <c r="B10244" s="92"/>
    </row>
    <row r="10245" spans="2:2" s="91" customFormat="1" x14ac:dyDescent="0.15">
      <c r="B10245" s="92"/>
    </row>
    <row r="10246" spans="2:2" s="91" customFormat="1" x14ac:dyDescent="0.15">
      <c r="B10246" s="92"/>
    </row>
    <row r="10247" spans="2:2" s="91" customFormat="1" x14ac:dyDescent="0.15">
      <c r="B10247" s="92"/>
    </row>
    <row r="10248" spans="2:2" s="91" customFormat="1" x14ac:dyDescent="0.15">
      <c r="B10248" s="92"/>
    </row>
    <row r="10249" spans="2:2" s="91" customFormat="1" x14ac:dyDescent="0.15">
      <c r="B10249" s="92"/>
    </row>
    <row r="10250" spans="2:2" s="91" customFormat="1" x14ac:dyDescent="0.15">
      <c r="B10250" s="92"/>
    </row>
    <row r="10251" spans="2:2" s="91" customFormat="1" x14ac:dyDescent="0.15">
      <c r="B10251" s="92"/>
    </row>
    <row r="10252" spans="2:2" s="91" customFormat="1" x14ac:dyDescent="0.15">
      <c r="B10252" s="92"/>
    </row>
    <row r="10253" spans="2:2" s="91" customFormat="1" x14ac:dyDescent="0.15">
      <c r="B10253" s="92"/>
    </row>
    <row r="10254" spans="2:2" s="91" customFormat="1" x14ac:dyDescent="0.15">
      <c r="B10254" s="92"/>
    </row>
    <row r="10255" spans="2:2" s="91" customFormat="1" x14ac:dyDescent="0.15">
      <c r="B10255" s="92"/>
    </row>
    <row r="10256" spans="2:2" s="91" customFormat="1" x14ac:dyDescent="0.15">
      <c r="B10256" s="92"/>
    </row>
    <row r="10257" spans="2:2" s="91" customFormat="1" x14ac:dyDescent="0.15">
      <c r="B10257" s="92"/>
    </row>
    <row r="10258" spans="2:2" s="91" customFormat="1" x14ac:dyDescent="0.15">
      <c r="B10258" s="92"/>
    </row>
    <row r="10259" spans="2:2" s="91" customFormat="1" x14ac:dyDescent="0.15">
      <c r="B10259" s="92"/>
    </row>
    <row r="10260" spans="2:2" s="91" customFormat="1" x14ac:dyDescent="0.15">
      <c r="B10260" s="92"/>
    </row>
    <row r="10261" spans="2:2" s="91" customFormat="1" x14ac:dyDescent="0.15">
      <c r="B10261" s="92"/>
    </row>
    <row r="10262" spans="2:2" s="91" customFormat="1" x14ac:dyDescent="0.15">
      <c r="B10262" s="92"/>
    </row>
    <row r="10263" spans="2:2" s="91" customFormat="1" x14ac:dyDescent="0.15">
      <c r="B10263" s="92"/>
    </row>
    <row r="10264" spans="2:2" s="91" customFormat="1" x14ac:dyDescent="0.15">
      <c r="B10264" s="92"/>
    </row>
    <row r="10265" spans="2:2" s="91" customFormat="1" x14ac:dyDescent="0.15">
      <c r="B10265" s="92"/>
    </row>
    <row r="10266" spans="2:2" s="91" customFormat="1" x14ac:dyDescent="0.15">
      <c r="B10266" s="92"/>
    </row>
    <row r="10267" spans="2:2" s="91" customFormat="1" x14ac:dyDescent="0.15">
      <c r="B10267" s="92"/>
    </row>
    <row r="10268" spans="2:2" s="91" customFormat="1" x14ac:dyDescent="0.15">
      <c r="B10268" s="92"/>
    </row>
    <row r="10269" spans="2:2" s="91" customFormat="1" x14ac:dyDescent="0.15">
      <c r="B10269" s="92"/>
    </row>
    <row r="10270" spans="2:2" s="91" customFormat="1" x14ac:dyDescent="0.15">
      <c r="B10270" s="92"/>
    </row>
    <row r="10271" spans="2:2" s="91" customFormat="1" x14ac:dyDescent="0.15">
      <c r="B10271" s="92"/>
    </row>
    <row r="10272" spans="2:2" s="91" customFormat="1" x14ac:dyDescent="0.15">
      <c r="B10272" s="92"/>
    </row>
    <row r="10273" spans="2:2" s="91" customFormat="1" x14ac:dyDescent="0.15">
      <c r="B10273" s="92"/>
    </row>
    <row r="10274" spans="2:2" s="91" customFormat="1" x14ac:dyDescent="0.15">
      <c r="B10274" s="92"/>
    </row>
    <row r="10275" spans="2:2" s="91" customFormat="1" x14ac:dyDescent="0.15">
      <c r="B10275" s="92"/>
    </row>
    <row r="10276" spans="2:2" s="91" customFormat="1" x14ac:dyDescent="0.15">
      <c r="B10276" s="92"/>
    </row>
    <row r="10277" spans="2:2" s="91" customFormat="1" x14ac:dyDescent="0.15">
      <c r="B10277" s="92"/>
    </row>
    <row r="10278" spans="2:2" s="91" customFormat="1" x14ac:dyDescent="0.15">
      <c r="B10278" s="92"/>
    </row>
    <row r="10279" spans="2:2" s="91" customFormat="1" x14ac:dyDescent="0.15">
      <c r="B10279" s="92"/>
    </row>
    <row r="10280" spans="2:2" s="91" customFormat="1" x14ac:dyDescent="0.15">
      <c r="B10280" s="92"/>
    </row>
    <row r="10281" spans="2:2" s="91" customFormat="1" x14ac:dyDescent="0.15">
      <c r="B10281" s="92"/>
    </row>
    <row r="10282" spans="2:2" s="91" customFormat="1" x14ac:dyDescent="0.15">
      <c r="B10282" s="92"/>
    </row>
    <row r="10283" spans="2:2" s="91" customFormat="1" x14ac:dyDescent="0.15">
      <c r="B10283" s="92"/>
    </row>
    <row r="10284" spans="2:2" s="91" customFormat="1" x14ac:dyDescent="0.15">
      <c r="B10284" s="92"/>
    </row>
    <row r="10285" spans="2:2" s="91" customFormat="1" x14ac:dyDescent="0.15">
      <c r="B10285" s="92"/>
    </row>
    <row r="10286" spans="2:2" s="91" customFormat="1" x14ac:dyDescent="0.15">
      <c r="B10286" s="92"/>
    </row>
    <row r="10287" spans="2:2" s="91" customFormat="1" x14ac:dyDescent="0.15">
      <c r="B10287" s="92"/>
    </row>
    <row r="10288" spans="2:2" s="91" customFormat="1" x14ac:dyDescent="0.15">
      <c r="B10288" s="92"/>
    </row>
    <row r="10289" spans="2:2" s="91" customFormat="1" x14ac:dyDescent="0.15">
      <c r="B10289" s="92"/>
    </row>
    <row r="10290" spans="2:2" s="91" customFormat="1" x14ac:dyDescent="0.15">
      <c r="B10290" s="92"/>
    </row>
    <row r="10291" spans="2:2" s="91" customFormat="1" x14ac:dyDescent="0.15">
      <c r="B10291" s="92"/>
    </row>
    <row r="10292" spans="2:2" s="91" customFormat="1" x14ac:dyDescent="0.15">
      <c r="B10292" s="92"/>
    </row>
    <row r="10293" spans="2:2" s="91" customFormat="1" x14ac:dyDescent="0.15">
      <c r="B10293" s="92"/>
    </row>
    <row r="10294" spans="2:2" s="91" customFormat="1" x14ac:dyDescent="0.15">
      <c r="B10294" s="92"/>
    </row>
    <row r="10295" spans="2:2" s="91" customFormat="1" x14ac:dyDescent="0.15">
      <c r="B10295" s="92"/>
    </row>
    <row r="10296" spans="2:2" s="91" customFormat="1" x14ac:dyDescent="0.15">
      <c r="B10296" s="92"/>
    </row>
    <row r="10297" spans="2:2" s="91" customFormat="1" x14ac:dyDescent="0.15">
      <c r="B10297" s="92"/>
    </row>
    <row r="10298" spans="2:2" s="91" customFormat="1" x14ac:dyDescent="0.15">
      <c r="B10298" s="92"/>
    </row>
    <row r="10299" spans="2:2" s="91" customFormat="1" x14ac:dyDescent="0.15">
      <c r="B10299" s="92"/>
    </row>
    <row r="10300" spans="2:2" s="91" customFormat="1" x14ac:dyDescent="0.15">
      <c r="B10300" s="92"/>
    </row>
    <row r="10301" spans="2:2" s="91" customFormat="1" x14ac:dyDescent="0.15">
      <c r="B10301" s="92"/>
    </row>
    <row r="10302" spans="2:2" s="91" customFormat="1" x14ac:dyDescent="0.15">
      <c r="B10302" s="92"/>
    </row>
    <row r="10303" spans="2:2" s="91" customFormat="1" x14ac:dyDescent="0.15">
      <c r="B10303" s="92"/>
    </row>
    <row r="10304" spans="2:2" s="91" customFormat="1" x14ac:dyDescent="0.15">
      <c r="B10304" s="92"/>
    </row>
    <row r="10305" spans="2:2" s="91" customFormat="1" x14ac:dyDescent="0.15">
      <c r="B10305" s="92"/>
    </row>
    <row r="10306" spans="2:2" s="91" customFormat="1" x14ac:dyDescent="0.15">
      <c r="B10306" s="92"/>
    </row>
    <row r="10307" spans="2:2" s="91" customFormat="1" x14ac:dyDescent="0.15">
      <c r="B10307" s="92"/>
    </row>
    <row r="10308" spans="2:2" s="91" customFormat="1" x14ac:dyDescent="0.15">
      <c r="B10308" s="92"/>
    </row>
    <row r="10309" spans="2:2" s="91" customFormat="1" x14ac:dyDescent="0.15">
      <c r="B10309" s="92"/>
    </row>
    <row r="10310" spans="2:2" s="91" customFormat="1" x14ac:dyDescent="0.15">
      <c r="B10310" s="92"/>
    </row>
    <row r="10311" spans="2:2" s="91" customFormat="1" x14ac:dyDescent="0.15">
      <c r="B10311" s="92"/>
    </row>
    <row r="10312" spans="2:2" s="91" customFormat="1" x14ac:dyDescent="0.15">
      <c r="B10312" s="92"/>
    </row>
    <row r="10313" spans="2:2" s="91" customFormat="1" x14ac:dyDescent="0.15">
      <c r="B10313" s="92"/>
    </row>
    <row r="10314" spans="2:2" s="91" customFormat="1" x14ac:dyDescent="0.15">
      <c r="B10314" s="92"/>
    </row>
    <row r="10315" spans="2:2" s="91" customFormat="1" x14ac:dyDescent="0.15">
      <c r="B10315" s="92"/>
    </row>
    <row r="10316" spans="2:2" s="91" customFormat="1" x14ac:dyDescent="0.15">
      <c r="B10316" s="92"/>
    </row>
    <row r="10317" spans="2:2" s="91" customFormat="1" x14ac:dyDescent="0.15">
      <c r="B10317" s="92"/>
    </row>
    <row r="10318" spans="2:2" s="91" customFormat="1" x14ac:dyDescent="0.15">
      <c r="B10318" s="92"/>
    </row>
    <row r="10319" spans="2:2" s="91" customFormat="1" x14ac:dyDescent="0.15">
      <c r="B10319" s="92"/>
    </row>
    <row r="10320" spans="2:2" s="91" customFormat="1" x14ac:dyDescent="0.15">
      <c r="B10320" s="92"/>
    </row>
    <row r="10321" spans="2:2" s="91" customFormat="1" x14ac:dyDescent="0.15">
      <c r="B10321" s="92"/>
    </row>
    <row r="10322" spans="2:2" s="91" customFormat="1" x14ac:dyDescent="0.15">
      <c r="B10322" s="92"/>
    </row>
    <row r="10323" spans="2:2" s="91" customFormat="1" x14ac:dyDescent="0.15">
      <c r="B10323" s="92"/>
    </row>
    <row r="10324" spans="2:2" s="91" customFormat="1" x14ac:dyDescent="0.15">
      <c r="B10324" s="92"/>
    </row>
    <row r="10325" spans="2:2" s="91" customFormat="1" x14ac:dyDescent="0.15">
      <c r="B10325" s="92"/>
    </row>
    <row r="10326" spans="2:2" s="91" customFormat="1" x14ac:dyDescent="0.15">
      <c r="B10326" s="92"/>
    </row>
    <row r="10327" spans="2:2" s="91" customFormat="1" x14ac:dyDescent="0.15">
      <c r="B10327" s="92"/>
    </row>
    <row r="10328" spans="2:2" s="91" customFormat="1" x14ac:dyDescent="0.15">
      <c r="B10328" s="92"/>
    </row>
    <row r="10329" spans="2:2" s="91" customFormat="1" x14ac:dyDescent="0.15">
      <c r="B10329" s="92"/>
    </row>
    <row r="10330" spans="2:2" s="91" customFormat="1" x14ac:dyDescent="0.15">
      <c r="B10330" s="92"/>
    </row>
    <row r="10331" spans="2:2" s="91" customFormat="1" x14ac:dyDescent="0.15">
      <c r="B10331" s="92"/>
    </row>
    <row r="10332" spans="2:2" s="91" customFormat="1" x14ac:dyDescent="0.15">
      <c r="B10332" s="92"/>
    </row>
    <row r="10333" spans="2:2" s="91" customFormat="1" x14ac:dyDescent="0.15">
      <c r="B10333" s="92"/>
    </row>
    <row r="10334" spans="2:2" s="91" customFormat="1" x14ac:dyDescent="0.15">
      <c r="B10334" s="92"/>
    </row>
    <row r="10335" spans="2:2" s="91" customFormat="1" x14ac:dyDescent="0.15">
      <c r="B10335" s="92"/>
    </row>
    <row r="10336" spans="2:2" s="91" customFormat="1" x14ac:dyDescent="0.15">
      <c r="B10336" s="92"/>
    </row>
    <row r="10337" spans="2:2" s="91" customFormat="1" x14ac:dyDescent="0.15">
      <c r="B10337" s="92"/>
    </row>
    <row r="10338" spans="2:2" s="91" customFormat="1" x14ac:dyDescent="0.15">
      <c r="B10338" s="92"/>
    </row>
    <row r="10339" spans="2:2" s="91" customFormat="1" x14ac:dyDescent="0.15">
      <c r="B10339" s="92"/>
    </row>
    <row r="10340" spans="2:2" s="91" customFormat="1" x14ac:dyDescent="0.15">
      <c r="B10340" s="92"/>
    </row>
    <row r="10341" spans="2:2" s="91" customFormat="1" x14ac:dyDescent="0.15">
      <c r="B10341" s="92"/>
    </row>
    <row r="10342" spans="2:2" s="91" customFormat="1" x14ac:dyDescent="0.15">
      <c r="B10342" s="92"/>
    </row>
    <row r="10343" spans="2:2" s="91" customFormat="1" x14ac:dyDescent="0.15">
      <c r="B10343" s="92"/>
    </row>
    <row r="10344" spans="2:2" s="91" customFormat="1" x14ac:dyDescent="0.15">
      <c r="B10344" s="92"/>
    </row>
    <row r="10345" spans="2:2" s="91" customFormat="1" x14ac:dyDescent="0.15">
      <c r="B10345" s="92"/>
    </row>
    <row r="10346" spans="2:2" s="91" customFormat="1" x14ac:dyDescent="0.15">
      <c r="B10346" s="92"/>
    </row>
    <row r="10347" spans="2:2" s="91" customFormat="1" x14ac:dyDescent="0.15">
      <c r="B10347" s="92"/>
    </row>
    <row r="10348" spans="2:2" s="91" customFormat="1" x14ac:dyDescent="0.15">
      <c r="B10348" s="92"/>
    </row>
    <row r="10349" spans="2:2" s="91" customFormat="1" x14ac:dyDescent="0.15">
      <c r="B10349" s="92"/>
    </row>
    <row r="10350" spans="2:2" s="91" customFormat="1" x14ac:dyDescent="0.15">
      <c r="B10350" s="92"/>
    </row>
    <row r="10351" spans="2:2" s="91" customFormat="1" x14ac:dyDescent="0.15">
      <c r="B10351" s="92"/>
    </row>
    <row r="10352" spans="2:2" s="91" customFormat="1" x14ac:dyDescent="0.15">
      <c r="B10352" s="92"/>
    </row>
    <row r="10353" spans="2:2" s="91" customFormat="1" x14ac:dyDescent="0.15">
      <c r="B10353" s="92"/>
    </row>
    <row r="10354" spans="2:2" s="91" customFormat="1" x14ac:dyDescent="0.15">
      <c r="B10354" s="92"/>
    </row>
    <row r="10355" spans="2:2" s="91" customFormat="1" x14ac:dyDescent="0.15">
      <c r="B10355" s="92"/>
    </row>
    <row r="10356" spans="2:2" s="91" customFormat="1" x14ac:dyDescent="0.15">
      <c r="B10356" s="92"/>
    </row>
    <row r="10357" spans="2:2" s="91" customFormat="1" x14ac:dyDescent="0.15">
      <c r="B10357" s="92"/>
    </row>
    <row r="10358" spans="2:2" s="91" customFormat="1" x14ac:dyDescent="0.15">
      <c r="B10358" s="92"/>
    </row>
    <row r="10359" spans="2:2" s="91" customFormat="1" x14ac:dyDescent="0.15">
      <c r="B10359" s="92"/>
    </row>
    <row r="10360" spans="2:2" s="91" customFormat="1" x14ac:dyDescent="0.15">
      <c r="B10360" s="92"/>
    </row>
    <row r="10361" spans="2:2" s="91" customFormat="1" x14ac:dyDescent="0.15">
      <c r="B10361" s="92"/>
    </row>
    <row r="10362" spans="2:2" s="91" customFormat="1" x14ac:dyDescent="0.15">
      <c r="B10362" s="92"/>
    </row>
    <row r="10363" spans="2:2" s="91" customFormat="1" x14ac:dyDescent="0.15">
      <c r="B10363" s="92"/>
    </row>
    <row r="10364" spans="2:2" s="91" customFormat="1" x14ac:dyDescent="0.15">
      <c r="B10364" s="92"/>
    </row>
    <row r="10365" spans="2:2" s="91" customFormat="1" x14ac:dyDescent="0.15">
      <c r="B10365" s="92"/>
    </row>
    <row r="10366" spans="2:2" s="91" customFormat="1" x14ac:dyDescent="0.15">
      <c r="B10366" s="92"/>
    </row>
    <row r="10367" spans="2:2" s="91" customFormat="1" x14ac:dyDescent="0.15">
      <c r="B10367" s="92"/>
    </row>
    <row r="10368" spans="2:2" s="91" customFormat="1" x14ac:dyDescent="0.15">
      <c r="B10368" s="92"/>
    </row>
    <row r="10369" spans="2:2" s="91" customFormat="1" x14ac:dyDescent="0.15">
      <c r="B10369" s="92"/>
    </row>
    <row r="10370" spans="2:2" s="91" customFormat="1" x14ac:dyDescent="0.15">
      <c r="B10370" s="92"/>
    </row>
    <row r="10371" spans="2:2" s="91" customFormat="1" x14ac:dyDescent="0.15">
      <c r="B10371" s="92"/>
    </row>
    <row r="10372" spans="2:2" s="91" customFormat="1" x14ac:dyDescent="0.15">
      <c r="B10372" s="92"/>
    </row>
    <row r="10373" spans="2:2" s="91" customFormat="1" x14ac:dyDescent="0.15">
      <c r="B10373" s="92"/>
    </row>
    <row r="10374" spans="2:2" s="91" customFormat="1" x14ac:dyDescent="0.15">
      <c r="B10374" s="92"/>
    </row>
    <row r="10375" spans="2:2" s="91" customFormat="1" x14ac:dyDescent="0.15">
      <c r="B10375" s="92"/>
    </row>
    <row r="10376" spans="2:2" s="91" customFormat="1" x14ac:dyDescent="0.15">
      <c r="B10376" s="92"/>
    </row>
    <row r="10377" spans="2:2" s="91" customFormat="1" x14ac:dyDescent="0.15">
      <c r="B10377" s="92"/>
    </row>
    <row r="10378" spans="2:2" s="91" customFormat="1" x14ac:dyDescent="0.15">
      <c r="B10378" s="92"/>
    </row>
    <row r="10379" spans="2:2" s="91" customFormat="1" x14ac:dyDescent="0.15">
      <c r="B10379" s="92"/>
    </row>
    <row r="10380" spans="2:2" s="91" customFormat="1" x14ac:dyDescent="0.15">
      <c r="B10380" s="92"/>
    </row>
    <row r="10381" spans="2:2" s="91" customFormat="1" x14ac:dyDescent="0.15">
      <c r="B10381" s="92"/>
    </row>
    <row r="10382" spans="2:2" s="91" customFormat="1" x14ac:dyDescent="0.15">
      <c r="B10382" s="92"/>
    </row>
    <row r="10383" spans="2:2" s="91" customFormat="1" x14ac:dyDescent="0.15">
      <c r="B10383" s="92"/>
    </row>
    <row r="10384" spans="2:2" s="91" customFormat="1" x14ac:dyDescent="0.15">
      <c r="B10384" s="92"/>
    </row>
    <row r="10385" spans="2:2" s="91" customFormat="1" x14ac:dyDescent="0.15">
      <c r="B10385" s="92"/>
    </row>
    <row r="10386" spans="2:2" s="91" customFormat="1" x14ac:dyDescent="0.15">
      <c r="B10386" s="92"/>
    </row>
    <row r="10387" spans="2:2" s="91" customFormat="1" x14ac:dyDescent="0.15">
      <c r="B10387" s="92"/>
    </row>
    <row r="10388" spans="2:2" s="91" customFormat="1" x14ac:dyDescent="0.15">
      <c r="B10388" s="92"/>
    </row>
    <row r="10389" spans="2:2" s="91" customFormat="1" x14ac:dyDescent="0.15">
      <c r="B10389" s="92"/>
    </row>
    <row r="10390" spans="2:2" s="91" customFormat="1" x14ac:dyDescent="0.15">
      <c r="B10390" s="92"/>
    </row>
    <row r="10391" spans="2:2" s="91" customFormat="1" x14ac:dyDescent="0.15">
      <c r="B10391" s="92"/>
    </row>
    <row r="10392" spans="2:2" s="91" customFormat="1" x14ac:dyDescent="0.15">
      <c r="B10392" s="92"/>
    </row>
    <row r="10393" spans="2:2" s="91" customFormat="1" x14ac:dyDescent="0.15">
      <c r="B10393" s="92"/>
    </row>
    <row r="10394" spans="2:2" s="91" customFormat="1" x14ac:dyDescent="0.15">
      <c r="B10394" s="92"/>
    </row>
    <row r="10395" spans="2:2" s="91" customFormat="1" x14ac:dyDescent="0.15">
      <c r="B10395" s="92"/>
    </row>
    <row r="10396" spans="2:2" s="91" customFormat="1" x14ac:dyDescent="0.15">
      <c r="B10396" s="92"/>
    </row>
    <row r="10397" spans="2:2" s="91" customFormat="1" x14ac:dyDescent="0.15">
      <c r="B10397" s="92"/>
    </row>
    <row r="10398" spans="2:2" s="91" customFormat="1" x14ac:dyDescent="0.15">
      <c r="B10398" s="92"/>
    </row>
    <row r="10399" spans="2:2" s="91" customFormat="1" x14ac:dyDescent="0.15">
      <c r="B10399" s="92"/>
    </row>
    <row r="10400" spans="2:2" s="91" customFormat="1" x14ac:dyDescent="0.15">
      <c r="B10400" s="92"/>
    </row>
    <row r="10401" spans="2:2" s="91" customFormat="1" x14ac:dyDescent="0.15">
      <c r="B10401" s="92"/>
    </row>
    <row r="10402" spans="2:2" s="91" customFormat="1" x14ac:dyDescent="0.15">
      <c r="B10402" s="92"/>
    </row>
    <row r="10403" spans="2:2" s="91" customFormat="1" x14ac:dyDescent="0.15">
      <c r="B10403" s="92"/>
    </row>
    <row r="10404" spans="2:2" s="91" customFormat="1" x14ac:dyDescent="0.15">
      <c r="B10404" s="92"/>
    </row>
    <row r="10405" spans="2:2" s="91" customFormat="1" x14ac:dyDescent="0.15">
      <c r="B10405" s="92"/>
    </row>
    <row r="10406" spans="2:2" s="91" customFormat="1" x14ac:dyDescent="0.15">
      <c r="B10406" s="92"/>
    </row>
    <row r="10407" spans="2:2" s="91" customFormat="1" x14ac:dyDescent="0.15">
      <c r="B10407" s="92"/>
    </row>
    <row r="10408" spans="2:2" s="91" customFormat="1" x14ac:dyDescent="0.15">
      <c r="B10408" s="92"/>
    </row>
    <row r="10409" spans="2:2" s="91" customFormat="1" x14ac:dyDescent="0.15">
      <c r="B10409" s="92"/>
    </row>
    <row r="10410" spans="2:2" s="91" customFormat="1" x14ac:dyDescent="0.15">
      <c r="B10410" s="92"/>
    </row>
    <row r="10411" spans="2:2" s="91" customFormat="1" x14ac:dyDescent="0.15">
      <c r="B10411" s="92"/>
    </row>
    <row r="10412" spans="2:2" s="91" customFormat="1" x14ac:dyDescent="0.15">
      <c r="B10412" s="92"/>
    </row>
    <row r="10413" spans="2:2" s="91" customFormat="1" x14ac:dyDescent="0.15">
      <c r="B10413" s="92"/>
    </row>
    <row r="10414" spans="2:2" s="91" customFormat="1" x14ac:dyDescent="0.15">
      <c r="B10414" s="92"/>
    </row>
    <row r="10415" spans="2:2" s="91" customFormat="1" x14ac:dyDescent="0.15">
      <c r="B10415" s="92"/>
    </row>
    <row r="10416" spans="2:2" s="91" customFormat="1" x14ac:dyDescent="0.15">
      <c r="B10416" s="92"/>
    </row>
    <row r="10417" spans="2:2" s="91" customFormat="1" x14ac:dyDescent="0.15">
      <c r="B10417" s="92"/>
    </row>
    <row r="10418" spans="2:2" s="91" customFormat="1" x14ac:dyDescent="0.15">
      <c r="B10418" s="92"/>
    </row>
    <row r="10419" spans="2:2" s="91" customFormat="1" x14ac:dyDescent="0.15">
      <c r="B10419" s="92"/>
    </row>
    <row r="10420" spans="2:2" s="91" customFormat="1" x14ac:dyDescent="0.15">
      <c r="B10420" s="92"/>
    </row>
    <row r="10421" spans="2:2" s="91" customFormat="1" x14ac:dyDescent="0.15">
      <c r="B10421" s="92"/>
    </row>
    <row r="10422" spans="2:2" s="91" customFormat="1" x14ac:dyDescent="0.15">
      <c r="B10422" s="92"/>
    </row>
    <row r="10423" spans="2:2" s="91" customFormat="1" x14ac:dyDescent="0.15">
      <c r="B10423" s="92"/>
    </row>
    <row r="10424" spans="2:2" s="91" customFormat="1" x14ac:dyDescent="0.15">
      <c r="B10424" s="92"/>
    </row>
    <row r="10425" spans="2:2" s="91" customFormat="1" x14ac:dyDescent="0.15">
      <c r="B10425" s="92"/>
    </row>
    <row r="10426" spans="2:2" s="91" customFormat="1" x14ac:dyDescent="0.15">
      <c r="B10426" s="92"/>
    </row>
    <row r="10427" spans="2:2" s="91" customFormat="1" x14ac:dyDescent="0.15">
      <c r="B10427" s="92"/>
    </row>
    <row r="10428" spans="2:2" s="91" customFormat="1" x14ac:dyDescent="0.15">
      <c r="B10428" s="92"/>
    </row>
    <row r="10429" spans="2:2" s="91" customFormat="1" x14ac:dyDescent="0.15">
      <c r="B10429" s="92"/>
    </row>
    <row r="10430" spans="2:2" s="91" customFormat="1" x14ac:dyDescent="0.15">
      <c r="B10430" s="92"/>
    </row>
    <row r="10431" spans="2:2" s="91" customFormat="1" x14ac:dyDescent="0.15">
      <c r="B10431" s="92"/>
    </row>
    <row r="10432" spans="2:2" s="91" customFormat="1" x14ac:dyDescent="0.15">
      <c r="B10432" s="92"/>
    </row>
    <row r="10433" spans="2:2" s="91" customFormat="1" x14ac:dyDescent="0.15">
      <c r="B10433" s="92"/>
    </row>
    <row r="10434" spans="2:2" s="91" customFormat="1" x14ac:dyDescent="0.15">
      <c r="B10434" s="92"/>
    </row>
    <row r="10435" spans="2:2" s="91" customFormat="1" x14ac:dyDescent="0.15">
      <c r="B10435" s="92"/>
    </row>
    <row r="10436" spans="2:2" s="91" customFormat="1" x14ac:dyDescent="0.15">
      <c r="B10436" s="92"/>
    </row>
    <row r="10437" spans="2:2" s="91" customFormat="1" x14ac:dyDescent="0.15">
      <c r="B10437" s="92"/>
    </row>
    <row r="10438" spans="2:2" s="91" customFormat="1" x14ac:dyDescent="0.15">
      <c r="B10438" s="92"/>
    </row>
    <row r="10439" spans="2:2" s="91" customFormat="1" x14ac:dyDescent="0.15">
      <c r="B10439" s="92"/>
    </row>
    <row r="10440" spans="2:2" s="91" customFormat="1" x14ac:dyDescent="0.15">
      <c r="B10440" s="92"/>
    </row>
    <row r="10441" spans="2:2" s="91" customFormat="1" x14ac:dyDescent="0.15">
      <c r="B10441" s="92"/>
    </row>
    <row r="10442" spans="2:2" s="91" customFormat="1" x14ac:dyDescent="0.15">
      <c r="B10442" s="92"/>
    </row>
    <row r="10443" spans="2:2" s="91" customFormat="1" x14ac:dyDescent="0.15">
      <c r="B10443" s="92"/>
    </row>
    <row r="10444" spans="2:2" s="91" customFormat="1" x14ac:dyDescent="0.15">
      <c r="B10444" s="92"/>
    </row>
    <row r="10445" spans="2:2" s="91" customFormat="1" x14ac:dyDescent="0.15">
      <c r="B10445" s="92"/>
    </row>
    <row r="10446" spans="2:2" s="91" customFormat="1" x14ac:dyDescent="0.15">
      <c r="B10446" s="92"/>
    </row>
    <row r="10447" spans="2:2" s="91" customFormat="1" x14ac:dyDescent="0.15">
      <c r="B10447" s="92"/>
    </row>
    <row r="10448" spans="2:2" s="91" customFormat="1" x14ac:dyDescent="0.15">
      <c r="B10448" s="92"/>
    </row>
    <row r="10449" spans="2:2" s="91" customFormat="1" x14ac:dyDescent="0.15">
      <c r="B10449" s="92"/>
    </row>
    <row r="10450" spans="2:2" s="91" customFormat="1" x14ac:dyDescent="0.15">
      <c r="B10450" s="92"/>
    </row>
    <row r="10451" spans="2:2" s="91" customFormat="1" x14ac:dyDescent="0.15">
      <c r="B10451" s="92"/>
    </row>
    <row r="10452" spans="2:2" s="91" customFormat="1" x14ac:dyDescent="0.15">
      <c r="B10452" s="92"/>
    </row>
    <row r="10453" spans="2:2" s="91" customFormat="1" x14ac:dyDescent="0.15">
      <c r="B10453" s="92"/>
    </row>
    <row r="10454" spans="2:2" s="91" customFormat="1" x14ac:dyDescent="0.15">
      <c r="B10454" s="92"/>
    </row>
    <row r="10455" spans="2:2" s="91" customFormat="1" x14ac:dyDescent="0.15">
      <c r="B10455" s="92"/>
    </row>
    <row r="10456" spans="2:2" s="91" customFormat="1" x14ac:dyDescent="0.15">
      <c r="B10456" s="92"/>
    </row>
    <row r="10457" spans="2:2" s="91" customFormat="1" x14ac:dyDescent="0.15">
      <c r="B10457" s="92"/>
    </row>
    <row r="10458" spans="2:2" s="91" customFormat="1" x14ac:dyDescent="0.15">
      <c r="B10458" s="92"/>
    </row>
    <row r="10459" spans="2:2" s="91" customFormat="1" x14ac:dyDescent="0.15">
      <c r="B10459" s="92"/>
    </row>
    <row r="10460" spans="2:2" s="91" customFormat="1" x14ac:dyDescent="0.15">
      <c r="B10460" s="92"/>
    </row>
    <row r="10461" spans="2:2" s="91" customFormat="1" x14ac:dyDescent="0.15">
      <c r="B10461" s="92"/>
    </row>
    <row r="10462" spans="2:2" s="91" customFormat="1" x14ac:dyDescent="0.15">
      <c r="B10462" s="92"/>
    </row>
    <row r="10463" spans="2:2" s="91" customFormat="1" x14ac:dyDescent="0.15">
      <c r="B10463" s="92"/>
    </row>
    <row r="10464" spans="2:2" s="91" customFormat="1" x14ac:dyDescent="0.15">
      <c r="B10464" s="92"/>
    </row>
    <row r="10465" spans="2:2" s="91" customFormat="1" x14ac:dyDescent="0.15">
      <c r="B10465" s="92"/>
    </row>
    <row r="10466" spans="2:2" s="91" customFormat="1" x14ac:dyDescent="0.15">
      <c r="B10466" s="92"/>
    </row>
    <row r="10467" spans="2:2" s="91" customFormat="1" x14ac:dyDescent="0.15">
      <c r="B10467" s="92"/>
    </row>
    <row r="10468" spans="2:2" s="91" customFormat="1" x14ac:dyDescent="0.15">
      <c r="B10468" s="92"/>
    </row>
    <row r="10469" spans="2:2" s="91" customFormat="1" x14ac:dyDescent="0.15">
      <c r="B10469" s="92"/>
    </row>
    <row r="10470" spans="2:2" s="91" customFormat="1" x14ac:dyDescent="0.15">
      <c r="B10470" s="92"/>
    </row>
    <row r="10471" spans="2:2" s="91" customFormat="1" x14ac:dyDescent="0.15">
      <c r="B10471" s="92"/>
    </row>
    <row r="10472" spans="2:2" s="91" customFormat="1" x14ac:dyDescent="0.15">
      <c r="B10472" s="92"/>
    </row>
    <row r="10473" spans="2:2" s="91" customFormat="1" x14ac:dyDescent="0.15">
      <c r="B10473" s="92"/>
    </row>
    <row r="10474" spans="2:2" s="91" customFormat="1" x14ac:dyDescent="0.15">
      <c r="B10474" s="92"/>
    </row>
    <row r="10475" spans="2:2" s="91" customFormat="1" x14ac:dyDescent="0.15">
      <c r="B10475" s="92"/>
    </row>
    <row r="10476" spans="2:2" s="91" customFormat="1" x14ac:dyDescent="0.15">
      <c r="B10476" s="92"/>
    </row>
    <row r="10477" spans="2:2" s="91" customFormat="1" x14ac:dyDescent="0.15">
      <c r="B10477" s="92"/>
    </row>
    <row r="10478" spans="2:2" s="91" customFormat="1" x14ac:dyDescent="0.15">
      <c r="B10478" s="92"/>
    </row>
    <row r="10479" spans="2:2" s="91" customFormat="1" x14ac:dyDescent="0.15">
      <c r="B10479" s="92"/>
    </row>
    <row r="10480" spans="2:2" s="91" customFormat="1" x14ac:dyDescent="0.15">
      <c r="B10480" s="92"/>
    </row>
    <row r="10481" spans="2:2" s="91" customFormat="1" x14ac:dyDescent="0.15">
      <c r="B10481" s="92"/>
    </row>
    <row r="10482" spans="2:2" s="91" customFormat="1" x14ac:dyDescent="0.15">
      <c r="B10482" s="92"/>
    </row>
    <row r="10483" spans="2:2" s="91" customFormat="1" x14ac:dyDescent="0.15">
      <c r="B10483" s="92"/>
    </row>
    <row r="10484" spans="2:2" s="91" customFormat="1" x14ac:dyDescent="0.15">
      <c r="B10484" s="92"/>
    </row>
    <row r="10485" spans="2:2" s="91" customFormat="1" x14ac:dyDescent="0.15">
      <c r="B10485" s="92"/>
    </row>
    <row r="10486" spans="2:2" s="91" customFormat="1" x14ac:dyDescent="0.15">
      <c r="B10486" s="92"/>
    </row>
    <row r="10487" spans="2:2" s="91" customFormat="1" x14ac:dyDescent="0.15">
      <c r="B10487" s="92"/>
    </row>
    <row r="10488" spans="2:2" s="91" customFormat="1" x14ac:dyDescent="0.15">
      <c r="B10488" s="92"/>
    </row>
    <row r="10489" spans="2:2" s="91" customFormat="1" x14ac:dyDescent="0.15">
      <c r="B10489" s="92"/>
    </row>
    <row r="10490" spans="2:2" s="91" customFormat="1" x14ac:dyDescent="0.15">
      <c r="B10490" s="92"/>
    </row>
    <row r="10491" spans="2:2" s="91" customFormat="1" x14ac:dyDescent="0.15">
      <c r="B10491" s="92"/>
    </row>
    <row r="10492" spans="2:2" s="91" customFormat="1" x14ac:dyDescent="0.15">
      <c r="B10492" s="92"/>
    </row>
    <row r="10493" spans="2:2" s="91" customFormat="1" x14ac:dyDescent="0.15">
      <c r="B10493" s="92"/>
    </row>
    <row r="10494" spans="2:2" s="91" customFormat="1" x14ac:dyDescent="0.15">
      <c r="B10494" s="92"/>
    </row>
    <row r="10495" spans="2:2" s="91" customFormat="1" x14ac:dyDescent="0.15">
      <c r="B10495" s="92"/>
    </row>
    <row r="10496" spans="2:2" s="91" customFormat="1" x14ac:dyDescent="0.15">
      <c r="B10496" s="92"/>
    </row>
    <row r="10497" spans="2:2" s="91" customFormat="1" x14ac:dyDescent="0.15">
      <c r="B10497" s="92"/>
    </row>
    <row r="10498" spans="2:2" s="91" customFormat="1" x14ac:dyDescent="0.15">
      <c r="B10498" s="92"/>
    </row>
    <row r="10499" spans="2:2" s="91" customFormat="1" x14ac:dyDescent="0.15">
      <c r="B10499" s="92"/>
    </row>
    <row r="10500" spans="2:2" s="91" customFormat="1" x14ac:dyDescent="0.15">
      <c r="B10500" s="92"/>
    </row>
    <row r="10501" spans="2:2" s="91" customFormat="1" x14ac:dyDescent="0.15">
      <c r="B10501" s="92"/>
    </row>
    <row r="10502" spans="2:2" s="91" customFormat="1" x14ac:dyDescent="0.15">
      <c r="B10502" s="92"/>
    </row>
    <row r="10503" spans="2:2" s="91" customFormat="1" x14ac:dyDescent="0.15">
      <c r="B10503" s="92"/>
    </row>
    <row r="10504" spans="2:2" s="91" customFormat="1" x14ac:dyDescent="0.15">
      <c r="B10504" s="92"/>
    </row>
    <row r="10505" spans="2:2" s="91" customFormat="1" x14ac:dyDescent="0.15">
      <c r="B10505" s="92"/>
    </row>
    <row r="10506" spans="2:2" s="91" customFormat="1" x14ac:dyDescent="0.15">
      <c r="B10506" s="92"/>
    </row>
    <row r="10507" spans="2:2" s="91" customFormat="1" x14ac:dyDescent="0.15">
      <c r="B10507" s="92"/>
    </row>
    <row r="10508" spans="2:2" s="91" customFormat="1" x14ac:dyDescent="0.15">
      <c r="B10508" s="92"/>
    </row>
    <row r="10509" spans="2:2" s="91" customFormat="1" x14ac:dyDescent="0.15">
      <c r="B10509" s="92"/>
    </row>
    <row r="10510" spans="2:2" s="91" customFormat="1" x14ac:dyDescent="0.15">
      <c r="B10510" s="92"/>
    </row>
    <row r="10511" spans="2:2" s="91" customFormat="1" x14ac:dyDescent="0.15">
      <c r="B10511" s="92"/>
    </row>
    <row r="10512" spans="2:2" s="91" customFormat="1" x14ac:dyDescent="0.15">
      <c r="B10512" s="92"/>
    </row>
    <row r="10513" spans="2:2" s="91" customFormat="1" x14ac:dyDescent="0.15">
      <c r="B10513" s="92"/>
    </row>
    <row r="10514" spans="2:2" s="91" customFormat="1" x14ac:dyDescent="0.15">
      <c r="B10514" s="92"/>
    </row>
    <row r="10515" spans="2:2" s="91" customFormat="1" x14ac:dyDescent="0.15">
      <c r="B10515" s="92"/>
    </row>
    <row r="10516" spans="2:2" s="91" customFormat="1" x14ac:dyDescent="0.15">
      <c r="B10516" s="92"/>
    </row>
    <row r="10517" spans="2:2" s="91" customFormat="1" x14ac:dyDescent="0.15">
      <c r="B10517" s="92"/>
    </row>
    <row r="10518" spans="2:2" s="91" customFormat="1" x14ac:dyDescent="0.15">
      <c r="B10518" s="92"/>
    </row>
    <row r="10519" spans="2:2" s="91" customFormat="1" x14ac:dyDescent="0.15">
      <c r="B10519" s="92"/>
    </row>
    <row r="10520" spans="2:2" s="91" customFormat="1" x14ac:dyDescent="0.15">
      <c r="B10520" s="92"/>
    </row>
    <row r="10521" spans="2:2" s="91" customFormat="1" x14ac:dyDescent="0.15">
      <c r="B10521" s="92"/>
    </row>
    <row r="10522" spans="2:2" s="91" customFormat="1" x14ac:dyDescent="0.15">
      <c r="B10522" s="92"/>
    </row>
    <row r="10523" spans="2:2" s="91" customFormat="1" x14ac:dyDescent="0.15">
      <c r="B10523" s="92"/>
    </row>
    <row r="10524" spans="2:2" s="91" customFormat="1" x14ac:dyDescent="0.15">
      <c r="B10524" s="92"/>
    </row>
    <row r="10525" spans="2:2" s="91" customFormat="1" x14ac:dyDescent="0.15">
      <c r="B10525" s="92"/>
    </row>
    <row r="10526" spans="2:2" s="91" customFormat="1" x14ac:dyDescent="0.15">
      <c r="B10526" s="92"/>
    </row>
    <row r="10527" spans="2:2" s="91" customFormat="1" x14ac:dyDescent="0.15">
      <c r="B10527" s="92"/>
    </row>
    <row r="10528" spans="2:2" s="91" customFormat="1" x14ac:dyDescent="0.15">
      <c r="B10528" s="92"/>
    </row>
    <row r="10529" spans="2:2" s="91" customFormat="1" x14ac:dyDescent="0.15">
      <c r="B10529" s="92"/>
    </row>
    <row r="10530" spans="2:2" s="91" customFormat="1" x14ac:dyDescent="0.15">
      <c r="B10530" s="92"/>
    </row>
    <row r="10531" spans="2:2" s="91" customFormat="1" x14ac:dyDescent="0.15">
      <c r="B10531" s="92"/>
    </row>
    <row r="10532" spans="2:2" s="91" customFormat="1" x14ac:dyDescent="0.15">
      <c r="B10532" s="92"/>
    </row>
    <row r="10533" spans="2:2" s="91" customFormat="1" x14ac:dyDescent="0.15">
      <c r="B10533" s="92"/>
    </row>
    <row r="10534" spans="2:2" s="91" customFormat="1" x14ac:dyDescent="0.15">
      <c r="B10534" s="92"/>
    </row>
    <row r="10535" spans="2:2" s="91" customFormat="1" x14ac:dyDescent="0.15">
      <c r="B10535" s="92"/>
    </row>
    <row r="10536" spans="2:2" s="91" customFormat="1" x14ac:dyDescent="0.15">
      <c r="B10536" s="92"/>
    </row>
    <row r="10537" spans="2:2" s="91" customFormat="1" x14ac:dyDescent="0.15">
      <c r="B10537" s="92"/>
    </row>
    <row r="10538" spans="2:2" s="91" customFormat="1" x14ac:dyDescent="0.15">
      <c r="B10538" s="92"/>
    </row>
    <row r="10539" spans="2:2" s="91" customFormat="1" x14ac:dyDescent="0.15">
      <c r="B10539" s="92"/>
    </row>
    <row r="10540" spans="2:2" s="91" customFormat="1" x14ac:dyDescent="0.15">
      <c r="B10540" s="92"/>
    </row>
    <row r="10541" spans="2:2" s="91" customFormat="1" x14ac:dyDescent="0.15">
      <c r="B10541" s="92"/>
    </row>
    <row r="10542" spans="2:2" s="91" customFormat="1" x14ac:dyDescent="0.15">
      <c r="B10542" s="92"/>
    </row>
    <row r="10543" spans="2:2" s="91" customFormat="1" x14ac:dyDescent="0.15">
      <c r="B10543" s="92"/>
    </row>
    <row r="10544" spans="2:2" s="91" customFormat="1" x14ac:dyDescent="0.15">
      <c r="B10544" s="92"/>
    </row>
    <row r="10545" spans="2:2" s="91" customFormat="1" x14ac:dyDescent="0.15">
      <c r="B10545" s="92"/>
    </row>
    <row r="10546" spans="2:2" s="91" customFormat="1" x14ac:dyDescent="0.15">
      <c r="B10546" s="92"/>
    </row>
    <row r="10547" spans="2:2" s="91" customFormat="1" x14ac:dyDescent="0.15">
      <c r="B10547" s="92"/>
    </row>
    <row r="10548" spans="2:2" s="91" customFormat="1" x14ac:dyDescent="0.15">
      <c r="B10548" s="92"/>
    </row>
    <row r="10549" spans="2:2" s="91" customFormat="1" x14ac:dyDescent="0.15">
      <c r="B10549" s="92"/>
    </row>
    <row r="10550" spans="2:2" s="91" customFormat="1" x14ac:dyDescent="0.15">
      <c r="B10550" s="92"/>
    </row>
    <row r="10551" spans="2:2" s="91" customFormat="1" x14ac:dyDescent="0.15">
      <c r="B10551" s="92"/>
    </row>
    <row r="10552" spans="2:2" s="91" customFormat="1" x14ac:dyDescent="0.15">
      <c r="B10552" s="92"/>
    </row>
    <row r="10553" spans="2:2" s="91" customFormat="1" x14ac:dyDescent="0.15">
      <c r="B10553" s="92"/>
    </row>
    <row r="10554" spans="2:2" s="91" customFormat="1" x14ac:dyDescent="0.15">
      <c r="B10554" s="92"/>
    </row>
    <row r="10555" spans="2:2" s="91" customFormat="1" x14ac:dyDescent="0.15">
      <c r="B10555" s="92"/>
    </row>
    <row r="10556" spans="2:2" s="91" customFormat="1" x14ac:dyDescent="0.15">
      <c r="B10556" s="92"/>
    </row>
    <row r="10557" spans="2:2" s="91" customFormat="1" x14ac:dyDescent="0.15">
      <c r="B10557" s="92"/>
    </row>
    <row r="10558" spans="2:2" s="91" customFormat="1" x14ac:dyDescent="0.15">
      <c r="B10558" s="92"/>
    </row>
    <row r="10559" spans="2:2" s="91" customFormat="1" x14ac:dyDescent="0.15">
      <c r="B10559" s="92"/>
    </row>
    <row r="10560" spans="2:2" s="91" customFormat="1" x14ac:dyDescent="0.15">
      <c r="B10560" s="92"/>
    </row>
    <row r="10561" spans="2:2" s="91" customFormat="1" x14ac:dyDescent="0.15">
      <c r="B10561" s="92"/>
    </row>
    <row r="10562" spans="2:2" s="91" customFormat="1" x14ac:dyDescent="0.15">
      <c r="B10562" s="92"/>
    </row>
    <row r="10563" spans="2:2" s="91" customFormat="1" x14ac:dyDescent="0.15">
      <c r="B10563" s="92"/>
    </row>
    <row r="10564" spans="2:2" s="91" customFormat="1" x14ac:dyDescent="0.15">
      <c r="B10564" s="92"/>
    </row>
    <row r="10565" spans="2:2" s="91" customFormat="1" x14ac:dyDescent="0.15">
      <c r="B10565" s="92"/>
    </row>
    <row r="10566" spans="2:2" s="91" customFormat="1" x14ac:dyDescent="0.15">
      <c r="B10566" s="92"/>
    </row>
    <row r="10567" spans="2:2" s="91" customFormat="1" x14ac:dyDescent="0.15">
      <c r="B10567" s="92"/>
    </row>
    <row r="10568" spans="2:2" s="91" customFormat="1" x14ac:dyDescent="0.15">
      <c r="B10568" s="92"/>
    </row>
    <row r="10569" spans="2:2" s="91" customFormat="1" x14ac:dyDescent="0.15">
      <c r="B10569" s="92"/>
    </row>
    <row r="10570" spans="2:2" s="91" customFormat="1" x14ac:dyDescent="0.15">
      <c r="B10570" s="92"/>
    </row>
    <row r="10571" spans="2:2" s="91" customFormat="1" x14ac:dyDescent="0.15">
      <c r="B10571" s="92"/>
    </row>
    <row r="10572" spans="2:2" s="91" customFormat="1" x14ac:dyDescent="0.15">
      <c r="B10572" s="92"/>
    </row>
    <row r="10573" spans="2:2" s="91" customFormat="1" x14ac:dyDescent="0.15">
      <c r="B10573" s="92"/>
    </row>
    <row r="10574" spans="2:2" s="91" customFormat="1" x14ac:dyDescent="0.15">
      <c r="B10574" s="92"/>
    </row>
    <row r="10575" spans="2:2" s="91" customFormat="1" x14ac:dyDescent="0.15">
      <c r="B10575" s="92"/>
    </row>
    <row r="10576" spans="2:2" s="91" customFormat="1" x14ac:dyDescent="0.15">
      <c r="B10576" s="92"/>
    </row>
    <row r="10577" spans="2:2" s="91" customFormat="1" x14ac:dyDescent="0.15">
      <c r="B10577" s="92"/>
    </row>
    <row r="10578" spans="2:2" s="91" customFormat="1" x14ac:dyDescent="0.15">
      <c r="B10578" s="92"/>
    </row>
    <row r="10579" spans="2:2" s="91" customFormat="1" x14ac:dyDescent="0.15">
      <c r="B10579" s="92"/>
    </row>
    <row r="10580" spans="2:2" s="91" customFormat="1" x14ac:dyDescent="0.15">
      <c r="B10580" s="92"/>
    </row>
    <row r="10581" spans="2:2" s="91" customFormat="1" x14ac:dyDescent="0.15">
      <c r="B10581" s="92"/>
    </row>
    <row r="10582" spans="2:2" s="91" customFormat="1" x14ac:dyDescent="0.15">
      <c r="B10582" s="92"/>
    </row>
    <row r="10583" spans="2:2" s="91" customFormat="1" x14ac:dyDescent="0.15">
      <c r="B10583" s="92"/>
    </row>
    <row r="10584" spans="2:2" s="91" customFormat="1" x14ac:dyDescent="0.15">
      <c r="B10584" s="92"/>
    </row>
    <row r="10585" spans="2:2" s="91" customFormat="1" x14ac:dyDescent="0.15">
      <c r="B10585" s="92"/>
    </row>
    <row r="10586" spans="2:2" s="91" customFormat="1" x14ac:dyDescent="0.15">
      <c r="B10586" s="92"/>
    </row>
    <row r="10587" spans="2:2" s="91" customFormat="1" x14ac:dyDescent="0.15">
      <c r="B10587" s="92"/>
    </row>
    <row r="10588" spans="2:2" s="91" customFormat="1" x14ac:dyDescent="0.15">
      <c r="B10588" s="92"/>
    </row>
    <row r="10589" spans="2:2" s="91" customFormat="1" x14ac:dyDescent="0.15">
      <c r="B10589" s="92"/>
    </row>
    <row r="10590" spans="2:2" s="91" customFormat="1" x14ac:dyDescent="0.15">
      <c r="B10590" s="92"/>
    </row>
    <row r="10591" spans="2:2" s="91" customFormat="1" x14ac:dyDescent="0.15">
      <c r="B10591" s="92"/>
    </row>
    <row r="10592" spans="2:2" s="91" customFormat="1" x14ac:dyDescent="0.15">
      <c r="B10592" s="92"/>
    </row>
    <row r="10593" spans="2:2" s="91" customFormat="1" x14ac:dyDescent="0.15">
      <c r="B10593" s="92"/>
    </row>
    <row r="10594" spans="2:2" s="91" customFormat="1" x14ac:dyDescent="0.15">
      <c r="B10594" s="92"/>
    </row>
    <row r="10595" spans="2:2" s="91" customFormat="1" x14ac:dyDescent="0.15">
      <c r="B10595" s="92"/>
    </row>
    <row r="10596" spans="2:2" s="91" customFormat="1" x14ac:dyDescent="0.15">
      <c r="B10596" s="92"/>
    </row>
    <row r="10597" spans="2:2" s="91" customFormat="1" x14ac:dyDescent="0.15">
      <c r="B10597" s="92"/>
    </row>
    <row r="10598" spans="2:2" s="91" customFormat="1" x14ac:dyDescent="0.15">
      <c r="B10598" s="92"/>
    </row>
    <row r="10599" spans="2:2" s="91" customFormat="1" x14ac:dyDescent="0.15">
      <c r="B10599" s="92"/>
    </row>
    <row r="10600" spans="2:2" s="91" customFormat="1" x14ac:dyDescent="0.15">
      <c r="B10600" s="92"/>
    </row>
    <row r="10601" spans="2:2" s="91" customFormat="1" x14ac:dyDescent="0.15">
      <c r="B10601" s="92"/>
    </row>
    <row r="10602" spans="2:2" s="91" customFormat="1" x14ac:dyDescent="0.15">
      <c r="B10602" s="92"/>
    </row>
    <row r="10603" spans="2:2" s="91" customFormat="1" x14ac:dyDescent="0.15">
      <c r="B10603" s="92"/>
    </row>
    <row r="10604" spans="2:2" s="91" customFormat="1" x14ac:dyDescent="0.15">
      <c r="B10604" s="92"/>
    </row>
    <row r="10605" spans="2:2" s="91" customFormat="1" x14ac:dyDescent="0.15">
      <c r="B10605" s="92"/>
    </row>
    <row r="10606" spans="2:2" s="91" customFormat="1" x14ac:dyDescent="0.15">
      <c r="B10606" s="92"/>
    </row>
    <row r="10607" spans="2:2" s="91" customFormat="1" x14ac:dyDescent="0.15">
      <c r="B10607" s="92"/>
    </row>
    <row r="10608" spans="2:2" s="91" customFormat="1" x14ac:dyDescent="0.15">
      <c r="B10608" s="92"/>
    </row>
    <row r="10609" spans="2:2" s="91" customFormat="1" x14ac:dyDescent="0.15">
      <c r="B10609" s="92"/>
    </row>
    <row r="10610" spans="2:2" s="91" customFormat="1" x14ac:dyDescent="0.15">
      <c r="B10610" s="92"/>
    </row>
    <row r="10611" spans="2:2" s="91" customFormat="1" x14ac:dyDescent="0.15">
      <c r="B10611" s="92"/>
    </row>
    <row r="10612" spans="2:2" s="91" customFormat="1" x14ac:dyDescent="0.15">
      <c r="B10612" s="92"/>
    </row>
    <row r="10613" spans="2:2" s="91" customFormat="1" x14ac:dyDescent="0.15">
      <c r="B10613" s="92"/>
    </row>
    <row r="10614" spans="2:2" s="91" customFormat="1" x14ac:dyDescent="0.15">
      <c r="B10614" s="92"/>
    </row>
    <row r="10615" spans="2:2" s="91" customFormat="1" x14ac:dyDescent="0.15">
      <c r="B10615" s="92"/>
    </row>
    <row r="10616" spans="2:2" s="91" customFormat="1" x14ac:dyDescent="0.15">
      <c r="B10616" s="92"/>
    </row>
    <row r="10617" spans="2:2" s="91" customFormat="1" x14ac:dyDescent="0.15">
      <c r="B10617" s="92"/>
    </row>
    <row r="10618" spans="2:2" s="91" customFormat="1" x14ac:dyDescent="0.15">
      <c r="B10618" s="92"/>
    </row>
    <row r="10619" spans="2:2" s="91" customFormat="1" x14ac:dyDescent="0.15">
      <c r="B10619" s="92"/>
    </row>
    <row r="10620" spans="2:2" s="91" customFormat="1" x14ac:dyDescent="0.15">
      <c r="B10620" s="92"/>
    </row>
    <row r="10621" spans="2:2" s="91" customFormat="1" x14ac:dyDescent="0.15">
      <c r="B10621" s="92"/>
    </row>
    <row r="10622" spans="2:2" s="91" customFormat="1" x14ac:dyDescent="0.15">
      <c r="B10622" s="92"/>
    </row>
    <row r="10623" spans="2:2" s="91" customFormat="1" x14ac:dyDescent="0.15">
      <c r="B10623" s="92"/>
    </row>
    <row r="10624" spans="2:2" s="91" customFormat="1" x14ac:dyDescent="0.15">
      <c r="B10624" s="92"/>
    </row>
    <row r="10625" spans="2:2" s="91" customFormat="1" x14ac:dyDescent="0.15">
      <c r="B10625" s="92"/>
    </row>
    <row r="10626" spans="2:2" s="91" customFormat="1" x14ac:dyDescent="0.15">
      <c r="B10626" s="92"/>
    </row>
    <row r="10627" spans="2:2" s="91" customFormat="1" x14ac:dyDescent="0.15">
      <c r="B10627" s="92"/>
    </row>
    <row r="10628" spans="2:2" s="91" customFormat="1" x14ac:dyDescent="0.15">
      <c r="B10628" s="92"/>
    </row>
    <row r="10629" spans="2:2" s="91" customFormat="1" x14ac:dyDescent="0.15">
      <c r="B10629" s="92"/>
    </row>
    <row r="10630" spans="2:2" s="91" customFormat="1" x14ac:dyDescent="0.15">
      <c r="B10630" s="92"/>
    </row>
    <row r="10631" spans="2:2" s="91" customFormat="1" x14ac:dyDescent="0.15">
      <c r="B10631" s="92"/>
    </row>
    <row r="10632" spans="2:2" s="91" customFormat="1" x14ac:dyDescent="0.15">
      <c r="B10632" s="92"/>
    </row>
    <row r="10633" spans="2:2" s="91" customFormat="1" x14ac:dyDescent="0.15">
      <c r="B10633" s="92"/>
    </row>
    <row r="10634" spans="2:2" s="91" customFormat="1" x14ac:dyDescent="0.15">
      <c r="B10634" s="92"/>
    </row>
    <row r="10635" spans="2:2" s="91" customFormat="1" x14ac:dyDescent="0.15">
      <c r="B10635" s="92"/>
    </row>
    <row r="10636" spans="2:2" s="91" customFormat="1" x14ac:dyDescent="0.15">
      <c r="B10636" s="92"/>
    </row>
    <row r="10637" spans="2:2" s="91" customFormat="1" x14ac:dyDescent="0.15">
      <c r="B10637" s="92"/>
    </row>
    <row r="10638" spans="2:2" s="91" customFormat="1" x14ac:dyDescent="0.15">
      <c r="B10638" s="92"/>
    </row>
    <row r="10639" spans="2:2" s="91" customFormat="1" x14ac:dyDescent="0.15">
      <c r="B10639" s="92"/>
    </row>
    <row r="10640" spans="2:2" s="91" customFormat="1" x14ac:dyDescent="0.15">
      <c r="B10640" s="92"/>
    </row>
    <row r="10641" spans="2:2" s="91" customFormat="1" x14ac:dyDescent="0.15">
      <c r="B10641" s="92"/>
    </row>
    <row r="10642" spans="2:2" s="91" customFormat="1" x14ac:dyDescent="0.15">
      <c r="B10642" s="92"/>
    </row>
    <row r="10643" spans="2:2" s="91" customFormat="1" x14ac:dyDescent="0.15">
      <c r="B10643" s="92"/>
    </row>
    <row r="10644" spans="2:2" s="91" customFormat="1" x14ac:dyDescent="0.15">
      <c r="B10644" s="92"/>
    </row>
    <row r="10645" spans="2:2" s="91" customFormat="1" x14ac:dyDescent="0.15">
      <c r="B10645" s="92"/>
    </row>
    <row r="10646" spans="2:2" s="91" customFormat="1" x14ac:dyDescent="0.15">
      <c r="B10646" s="92"/>
    </row>
    <row r="10647" spans="2:2" s="91" customFormat="1" x14ac:dyDescent="0.15">
      <c r="B10647" s="92"/>
    </row>
    <row r="10648" spans="2:2" s="91" customFormat="1" x14ac:dyDescent="0.15">
      <c r="B10648" s="92"/>
    </row>
    <row r="10649" spans="2:2" s="91" customFormat="1" x14ac:dyDescent="0.15">
      <c r="B10649" s="92"/>
    </row>
    <row r="10650" spans="2:2" s="91" customFormat="1" x14ac:dyDescent="0.15">
      <c r="B10650" s="92"/>
    </row>
    <row r="10651" spans="2:2" s="91" customFormat="1" x14ac:dyDescent="0.15">
      <c r="B10651" s="92"/>
    </row>
    <row r="10652" spans="2:2" s="91" customFormat="1" x14ac:dyDescent="0.15">
      <c r="B10652" s="92"/>
    </row>
    <row r="10653" spans="2:2" s="91" customFormat="1" x14ac:dyDescent="0.15">
      <c r="B10653" s="92"/>
    </row>
    <row r="10654" spans="2:2" s="91" customFormat="1" x14ac:dyDescent="0.15">
      <c r="B10654" s="92"/>
    </row>
    <row r="10655" spans="2:2" s="91" customFormat="1" x14ac:dyDescent="0.15">
      <c r="B10655" s="92"/>
    </row>
    <row r="10656" spans="2:2" s="91" customFormat="1" x14ac:dyDescent="0.15">
      <c r="B10656" s="92"/>
    </row>
    <row r="10657" spans="2:2" s="91" customFormat="1" x14ac:dyDescent="0.15">
      <c r="B10657" s="92"/>
    </row>
    <row r="10658" spans="2:2" s="91" customFormat="1" x14ac:dyDescent="0.15">
      <c r="B10658" s="92"/>
    </row>
    <row r="10659" spans="2:2" s="91" customFormat="1" x14ac:dyDescent="0.15">
      <c r="B10659" s="92"/>
    </row>
    <row r="10660" spans="2:2" s="91" customFormat="1" x14ac:dyDescent="0.15">
      <c r="B10660" s="92"/>
    </row>
    <row r="10661" spans="2:2" s="91" customFormat="1" x14ac:dyDescent="0.15">
      <c r="B10661" s="92"/>
    </row>
    <row r="10662" spans="2:2" s="91" customFormat="1" x14ac:dyDescent="0.15">
      <c r="B10662" s="92"/>
    </row>
    <row r="10663" spans="2:2" s="91" customFormat="1" x14ac:dyDescent="0.15">
      <c r="B10663" s="92"/>
    </row>
    <row r="10664" spans="2:2" s="91" customFormat="1" x14ac:dyDescent="0.15">
      <c r="B10664" s="92"/>
    </row>
    <row r="10665" spans="2:2" s="91" customFormat="1" x14ac:dyDescent="0.15">
      <c r="B10665" s="92"/>
    </row>
    <row r="10666" spans="2:2" s="91" customFormat="1" x14ac:dyDescent="0.15">
      <c r="B10666" s="92"/>
    </row>
    <row r="10667" spans="2:2" s="91" customFormat="1" x14ac:dyDescent="0.15">
      <c r="B10667" s="92"/>
    </row>
    <row r="10668" spans="2:2" s="91" customFormat="1" x14ac:dyDescent="0.15">
      <c r="B10668" s="92"/>
    </row>
    <row r="10669" spans="2:2" s="91" customFormat="1" x14ac:dyDescent="0.15">
      <c r="B10669" s="92"/>
    </row>
    <row r="10670" spans="2:2" s="91" customFormat="1" x14ac:dyDescent="0.15">
      <c r="B10670" s="92"/>
    </row>
    <row r="10671" spans="2:2" s="91" customFormat="1" x14ac:dyDescent="0.15">
      <c r="B10671" s="92"/>
    </row>
    <row r="10672" spans="2:2" s="91" customFormat="1" x14ac:dyDescent="0.15">
      <c r="B10672" s="92"/>
    </row>
    <row r="10673" spans="2:2" s="91" customFormat="1" x14ac:dyDescent="0.15">
      <c r="B10673" s="92"/>
    </row>
    <row r="10674" spans="2:2" s="91" customFormat="1" x14ac:dyDescent="0.15">
      <c r="B10674" s="92"/>
    </row>
    <row r="10675" spans="2:2" s="91" customFormat="1" x14ac:dyDescent="0.15">
      <c r="B10675" s="92"/>
    </row>
    <row r="10676" spans="2:2" s="91" customFormat="1" x14ac:dyDescent="0.15">
      <c r="B10676" s="92"/>
    </row>
    <row r="10677" spans="2:2" s="91" customFormat="1" x14ac:dyDescent="0.15">
      <c r="B10677" s="92"/>
    </row>
    <row r="10678" spans="2:2" s="91" customFormat="1" x14ac:dyDescent="0.15">
      <c r="B10678" s="92"/>
    </row>
    <row r="10679" spans="2:2" s="91" customFormat="1" x14ac:dyDescent="0.15">
      <c r="B10679" s="92"/>
    </row>
    <row r="10680" spans="2:2" s="91" customFormat="1" x14ac:dyDescent="0.15">
      <c r="B10680" s="92"/>
    </row>
    <row r="10681" spans="2:2" s="91" customFormat="1" x14ac:dyDescent="0.15">
      <c r="B10681" s="92"/>
    </row>
    <row r="10682" spans="2:2" s="91" customFormat="1" x14ac:dyDescent="0.15">
      <c r="B10682" s="92"/>
    </row>
    <row r="10683" spans="2:2" s="91" customFormat="1" x14ac:dyDescent="0.15">
      <c r="B10683" s="92"/>
    </row>
    <row r="10684" spans="2:2" s="91" customFormat="1" x14ac:dyDescent="0.15">
      <c r="B10684" s="92"/>
    </row>
    <row r="10685" spans="2:2" s="91" customFormat="1" x14ac:dyDescent="0.15">
      <c r="B10685" s="92"/>
    </row>
    <row r="10686" spans="2:2" s="91" customFormat="1" x14ac:dyDescent="0.15">
      <c r="B10686" s="92"/>
    </row>
    <row r="10687" spans="2:2" s="91" customFormat="1" x14ac:dyDescent="0.15">
      <c r="B10687" s="92"/>
    </row>
    <row r="10688" spans="2:2" s="91" customFormat="1" x14ac:dyDescent="0.15">
      <c r="B10688" s="92"/>
    </row>
    <row r="10689" spans="2:2" s="91" customFormat="1" x14ac:dyDescent="0.15">
      <c r="B10689" s="92"/>
    </row>
    <row r="10690" spans="2:2" s="91" customFormat="1" x14ac:dyDescent="0.15">
      <c r="B10690" s="92"/>
    </row>
    <row r="10691" spans="2:2" s="91" customFormat="1" x14ac:dyDescent="0.15">
      <c r="B10691" s="92"/>
    </row>
    <row r="10692" spans="2:2" s="91" customFormat="1" x14ac:dyDescent="0.15">
      <c r="B10692" s="92"/>
    </row>
    <row r="10693" spans="2:2" s="91" customFormat="1" x14ac:dyDescent="0.15">
      <c r="B10693" s="92"/>
    </row>
    <row r="10694" spans="2:2" s="91" customFormat="1" x14ac:dyDescent="0.15">
      <c r="B10694" s="92"/>
    </row>
    <row r="10695" spans="2:2" s="91" customFormat="1" x14ac:dyDescent="0.15">
      <c r="B10695" s="92"/>
    </row>
    <row r="10696" spans="2:2" s="91" customFormat="1" x14ac:dyDescent="0.15">
      <c r="B10696" s="92"/>
    </row>
    <row r="10697" spans="2:2" s="91" customFormat="1" x14ac:dyDescent="0.15">
      <c r="B10697" s="92"/>
    </row>
    <row r="10698" spans="2:2" s="91" customFormat="1" x14ac:dyDescent="0.15">
      <c r="B10698" s="92"/>
    </row>
    <row r="10699" spans="2:2" s="91" customFormat="1" x14ac:dyDescent="0.15">
      <c r="B10699" s="92"/>
    </row>
    <row r="10700" spans="2:2" s="91" customFormat="1" x14ac:dyDescent="0.15">
      <c r="B10700" s="92"/>
    </row>
    <row r="10701" spans="2:2" s="91" customFormat="1" x14ac:dyDescent="0.15">
      <c r="B10701" s="92"/>
    </row>
    <row r="10702" spans="2:2" s="91" customFormat="1" x14ac:dyDescent="0.15">
      <c r="B10702" s="92"/>
    </row>
    <row r="10703" spans="2:2" s="91" customFormat="1" x14ac:dyDescent="0.15">
      <c r="B10703" s="92"/>
    </row>
    <row r="10704" spans="2:2" s="91" customFormat="1" x14ac:dyDescent="0.15">
      <c r="B10704" s="92"/>
    </row>
    <row r="10705" spans="2:2" s="91" customFormat="1" x14ac:dyDescent="0.15">
      <c r="B10705" s="92"/>
    </row>
    <row r="10706" spans="2:2" s="91" customFormat="1" x14ac:dyDescent="0.15">
      <c r="B10706" s="92"/>
    </row>
    <row r="10707" spans="2:2" s="91" customFormat="1" x14ac:dyDescent="0.15">
      <c r="B10707" s="92"/>
    </row>
    <row r="10708" spans="2:2" s="91" customFormat="1" x14ac:dyDescent="0.15">
      <c r="B10708" s="92"/>
    </row>
    <row r="10709" spans="2:2" s="91" customFormat="1" x14ac:dyDescent="0.15">
      <c r="B10709" s="92"/>
    </row>
    <row r="10710" spans="2:2" s="91" customFormat="1" x14ac:dyDescent="0.15">
      <c r="B10710" s="92"/>
    </row>
    <row r="10711" spans="2:2" s="91" customFormat="1" x14ac:dyDescent="0.15">
      <c r="B10711" s="92"/>
    </row>
    <row r="10712" spans="2:2" s="91" customFormat="1" x14ac:dyDescent="0.15">
      <c r="B10712" s="92"/>
    </row>
    <row r="10713" spans="2:2" s="91" customFormat="1" x14ac:dyDescent="0.15">
      <c r="B10713" s="92"/>
    </row>
    <row r="10714" spans="2:2" s="91" customFormat="1" x14ac:dyDescent="0.15">
      <c r="B10714" s="92"/>
    </row>
    <row r="10715" spans="2:2" s="91" customFormat="1" x14ac:dyDescent="0.15">
      <c r="B10715" s="92"/>
    </row>
    <row r="10716" spans="2:2" s="91" customFormat="1" x14ac:dyDescent="0.15">
      <c r="B10716" s="92"/>
    </row>
    <row r="10717" spans="2:2" s="91" customFormat="1" x14ac:dyDescent="0.15">
      <c r="B10717" s="92"/>
    </row>
    <row r="10718" spans="2:2" s="91" customFormat="1" x14ac:dyDescent="0.15">
      <c r="B10718" s="92"/>
    </row>
    <row r="10719" spans="2:2" s="91" customFormat="1" x14ac:dyDescent="0.15">
      <c r="B10719" s="92"/>
    </row>
    <row r="10720" spans="2:2" s="91" customFormat="1" x14ac:dyDescent="0.15">
      <c r="B10720" s="92"/>
    </row>
    <row r="10721" spans="2:2" s="91" customFormat="1" x14ac:dyDescent="0.15">
      <c r="B10721" s="92"/>
    </row>
    <row r="10722" spans="2:2" s="91" customFormat="1" x14ac:dyDescent="0.15">
      <c r="B10722" s="92"/>
    </row>
    <row r="10723" spans="2:2" s="91" customFormat="1" x14ac:dyDescent="0.15">
      <c r="B10723" s="92"/>
    </row>
    <row r="10724" spans="2:2" s="91" customFormat="1" x14ac:dyDescent="0.15">
      <c r="B10724" s="92"/>
    </row>
    <row r="10725" spans="2:2" s="91" customFormat="1" x14ac:dyDescent="0.15">
      <c r="B10725" s="92"/>
    </row>
    <row r="10726" spans="2:2" s="91" customFormat="1" x14ac:dyDescent="0.15">
      <c r="B10726" s="92"/>
    </row>
    <row r="10727" spans="2:2" s="91" customFormat="1" x14ac:dyDescent="0.15">
      <c r="B10727" s="92"/>
    </row>
    <row r="10728" spans="2:2" s="91" customFormat="1" x14ac:dyDescent="0.15">
      <c r="B10728" s="92"/>
    </row>
    <row r="10729" spans="2:2" s="91" customFormat="1" x14ac:dyDescent="0.15">
      <c r="B10729" s="92"/>
    </row>
    <row r="10730" spans="2:2" s="91" customFormat="1" x14ac:dyDescent="0.15">
      <c r="B10730" s="92"/>
    </row>
    <row r="10731" spans="2:2" s="91" customFormat="1" x14ac:dyDescent="0.15">
      <c r="B10731" s="92"/>
    </row>
    <row r="10732" spans="2:2" s="91" customFormat="1" x14ac:dyDescent="0.15">
      <c r="B10732" s="92"/>
    </row>
    <row r="10733" spans="2:2" s="91" customFormat="1" x14ac:dyDescent="0.15">
      <c r="B10733" s="92"/>
    </row>
    <row r="10734" spans="2:2" s="91" customFormat="1" x14ac:dyDescent="0.15">
      <c r="B10734" s="92"/>
    </row>
    <row r="10735" spans="2:2" s="91" customFormat="1" x14ac:dyDescent="0.15">
      <c r="B10735" s="92"/>
    </row>
    <row r="10736" spans="2:2" s="91" customFormat="1" x14ac:dyDescent="0.15">
      <c r="B10736" s="92"/>
    </row>
    <row r="10737" spans="2:2" s="91" customFormat="1" x14ac:dyDescent="0.15">
      <c r="B10737" s="92"/>
    </row>
    <row r="10738" spans="2:2" s="91" customFormat="1" x14ac:dyDescent="0.15">
      <c r="B10738" s="92"/>
    </row>
    <row r="10739" spans="2:2" s="91" customFormat="1" x14ac:dyDescent="0.15">
      <c r="B10739" s="92"/>
    </row>
    <row r="10740" spans="2:2" s="91" customFormat="1" x14ac:dyDescent="0.15">
      <c r="B10740" s="92"/>
    </row>
    <row r="10741" spans="2:2" s="91" customFormat="1" x14ac:dyDescent="0.15">
      <c r="B10741" s="92"/>
    </row>
    <row r="10742" spans="2:2" s="91" customFormat="1" x14ac:dyDescent="0.15">
      <c r="B10742" s="92"/>
    </row>
    <row r="10743" spans="2:2" s="91" customFormat="1" x14ac:dyDescent="0.15">
      <c r="B10743" s="92"/>
    </row>
    <row r="10744" spans="2:2" s="91" customFormat="1" x14ac:dyDescent="0.15">
      <c r="B10744" s="92"/>
    </row>
    <row r="10745" spans="2:2" s="91" customFormat="1" x14ac:dyDescent="0.15">
      <c r="B10745" s="92"/>
    </row>
    <row r="10746" spans="2:2" s="91" customFormat="1" x14ac:dyDescent="0.15">
      <c r="B10746" s="92"/>
    </row>
    <row r="10747" spans="2:2" s="91" customFormat="1" x14ac:dyDescent="0.15">
      <c r="B10747" s="92"/>
    </row>
    <row r="10748" spans="2:2" s="91" customFormat="1" x14ac:dyDescent="0.15">
      <c r="B10748" s="92"/>
    </row>
    <row r="10749" spans="2:2" s="91" customFormat="1" x14ac:dyDescent="0.15">
      <c r="B10749" s="92"/>
    </row>
    <row r="10750" spans="2:2" s="91" customFormat="1" x14ac:dyDescent="0.15">
      <c r="B10750" s="92"/>
    </row>
    <row r="10751" spans="2:2" s="91" customFormat="1" x14ac:dyDescent="0.15">
      <c r="B10751" s="92"/>
    </row>
    <row r="10752" spans="2:2" s="91" customFormat="1" x14ac:dyDescent="0.15">
      <c r="B10752" s="92"/>
    </row>
    <row r="10753" spans="2:2" s="91" customFormat="1" x14ac:dyDescent="0.15">
      <c r="B10753" s="92"/>
    </row>
    <row r="10754" spans="2:2" s="91" customFormat="1" x14ac:dyDescent="0.15">
      <c r="B10754" s="92"/>
    </row>
    <row r="10755" spans="2:2" s="91" customFormat="1" x14ac:dyDescent="0.15">
      <c r="B10755" s="92"/>
    </row>
    <row r="10756" spans="2:2" s="91" customFormat="1" x14ac:dyDescent="0.15">
      <c r="B10756" s="92"/>
    </row>
    <row r="10757" spans="2:2" s="91" customFormat="1" x14ac:dyDescent="0.15">
      <c r="B10757" s="92"/>
    </row>
    <row r="10758" spans="2:2" s="91" customFormat="1" x14ac:dyDescent="0.15">
      <c r="B10758" s="92"/>
    </row>
    <row r="10759" spans="2:2" s="91" customFormat="1" x14ac:dyDescent="0.15">
      <c r="B10759" s="92"/>
    </row>
    <row r="10760" spans="2:2" s="91" customFormat="1" x14ac:dyDescent="0.15">
      <c r="B10760" s="92"/>
    </row>
    <row r="10761" spans="2:2" s="91" customFormat="1" x14ac:dyDescent="0.15">
      <c r="B10761" s="92"/>
    </row>
    <row r="10762" spans="2:2" s="91" customFormat="1" x14ac:dyDescent="0.15">
      <c r="B10762" s="92"/>
    </row>
    <row r="10763" spans="2:2" s="91" customFormat="1" x14ac:dyDescent="0.15">
      <c r="B10763" s="92"/>
    </row>
    <row r="10764" spans="2:2" s="91" customFormat="1" x14ac:dyDescent="0.15">
      <c r="B10764" s="92"/>
    </row>
    <row r="10765" spans="2:2" s="91" customFormat="1" x14ac:dyDescent="0.15">
      <c r="B10765" s="92"/>
    </row>
    <row r="10766" spans="2:2" s="91" customFormat="1" x14ac:dyDescent="0.15">
      <c r="B10766" s="92"/>
    </row>
    <row r="10767" spans="2:2" s="91" customFormat="1" x14ac:dyDescent="0.15">
      <c r="B10767" s="92"/>
    </row>
    <row r="10768" spans="2:2" s="91" customFormat="1" x14ac:dyDescent="0.15">
      <c r="B10768" s="92"/>
    </row>
    <row r="10769" spans="2:2" s="91" customFormat="1" x14ac:dyDescent="0.15">
      <c r="B10769" s="92"/>
    </row>
    <row r="10770" spans="2:2" s="91" customFormat="1" x14ac:dyDescent="0.15">
      <c r="B10770" s="92"/>
    </row>
    <row r="10771" spans="2:2" s="91" customFormat="1" x14ac:dyDescent="0.15">
      <c r="B10771" s="92"/>
    </row>
    <row r="10772" spans="2:2" s="91" customFormat="1" x14ac:dyDescent="0.15">
      <c r="B10772" s="92"/>
    </row>
    <row r="10773" spans="2:2" s="91" customFormat="1" x14ac:dyDescent="0.15">
      <c r="B10773" s="92"/>
    </row>
    <row r="10774" spans="2:2" s="91" customFormat="1" x14ac:dyDescent="0.15">
      <c r="B10774" s="92"/>
    </row>
    <row r="10775" spans="2:2" s="91" customFormat="1" x14ac:dyDescent="0.15">
      <c r="B10775" s="92"/>
    </row>
    <row r="10776" spans="2:2" s="91" customFormat="1" x14ac:dyDescent="0.15">
      <c r="B10776" s="92"/>
    </row>
    <row r="10777" spans="2:2" s="91" customFormat="1" x14ac:dyDescent="0.15">
      <c r="B10777" s="92"/>
    </row>
    <row r="10778" spans="2:2" s="91" customFormat="1" x14ac:dyDescent="0.15">
      <c r="B10778" s="92"/>
    </row>
    <row r="10779" spans="2:2" s="91" customFormat="1" x14ac:dyDescent="0.15">
      <c r="B10779" s="92"/>
    </row>
    <row r="10780" spans="2:2" s="91" customFormat="1" x14ac:dyDescent="0.15">
      <c r="B10780" s="92"/>
    </row>
    <row r="10781" spans="2:2" s="91" customFormat="1" x14ac:dyDescent="0.15">
      <c r="B10781" s="92"/>
    </row>
    <row r="10782" spans="2:2" s="91" customFormat="1" x14ac:dyDescent="0.15">
      <c r="B10782" s="92"/>
    </row>
    <row r="10783" spans="2:2" s="91" customFormat="1" x14ac:dyDescent="0.15">
      <c r="B10783" s="92"/>
    </row>
    <row r="10784" spans="2:2" s="91" customFormat="1" x14ac:dyDescent="0.15">
      <c r="B10784" s="92"/>
    </row>
    <row r="10785" spans="2:2" s="91" customFormat="1" x14ac:dyDescent="0.15">
      <c r="B10785" s="92"/>
    </row>
    <row r="10786" spans="2:2" s="91" customFormat="1" x14ac:dyDescent="0.15">
      <c r="B10786" s="92"/>
    </row>
    <row r="10787" spans="2:2" s="91" customFormat="1" x14ac:dyDescent="0.15">
      <c r="B10787" s="92"/>
    </row>
    <row r="10788" spans="2:2" s="91" customFormat="1" x14ac:dyDescent="0.15">
      <c r="B10788" s="92"/>
    </row>
    <row r="10789" spans="2:2" s="91" customFormat="1" x14ac:dyDescent="0.15">
      <c r="B10789" s="92"/>
    </row>
    <row r="10790" spans="2:2" s="91" customFormat="1" x14ac:dyDescent="0.15">
      <c r="B10790" s="92"/>
    </row>
    <row r="10791" spans="2:2" s="91" customFormat="1" x14ac:dyDescent="0.15">
      <c r="B10791" s="92"/>
    </row>
    <row r="10792" spans="2:2" s="91" customFormat="1" x14ac:dyDescent="0.15">
      <c r="B10792" s="92"/>
    </row>
    <row r="10793" spans="2:2" s="91" customFormat="1" x14ac:dyDescent="0.15">
      <c r="B10793" s="92"/>
    </row>
    <row r="10794" spans="2:2" s="91" customFormat="1" x14ac:dyDescent="0.15">
      <c r="B10794" s="92"/>
    </row>
    <row r="10795" spans="2:2" s="91" customFormat="1" x14ac:dyDescent="0.15">
      <c r="B10795" s="92"/>
    </row>
    <row r="10796" spans="2:2" s="91" customFormat="1" x14ac:dyDescent="0.15">
      <c r="B10796" s="92"/>
    </row>
    <row r="10797" spans="2:2" s="91" customFormat="1" x14ac:dyDescent="0.15">
      <c r="B10797" s="92"/>
    </row>
    <row r="10798" spans="2:2" s="91" customFormat="1" x14ac:dyDescent="0.15">
      <c r="B10798" s="92"/>
    </row>
    <row r="10799" spans="2:2" s="91" customFormat="1" x14ac:dyDescent="0.15">
      <c r="B10799" s="92"/>
    </row>
    <row r="10800" spans="2:2" s="91" customFormat="1" x14ac:dyDescent="0.15">
      <c r="B10800" s="92"/>
    </row>
    <row r="10801" spans="2:2" s="91" customFormat="1" x14ac:dyDescent="0.15">
      <c r="B10801" s="92"/>
    </row>
    <row r="10802" spans="2:2" s="91" customFormat="1" x14ac:dyDescent="0.15">
      <c r="B10802" s="92"/>
    </row>
    <row r="10803" spans="2:2" s="91" customFormat="1" x14ac:dyDescent="0.15">
      <c r="B10803" s="92"/>
    </row>
    <row r="10804" spans="2:2" s="91" customFormat="1" x14ac:dyDescent="0.15">
      <c r="B10804" s="92"/>
    </row>
    <row r="10805" spans="2:2" s="91" customFormat="1" x14ac:dyDescent="0.15">
      <c r="B10805" s="92"/>
    </row>
    <row r="10806" spans="2:2" s="91" customFormat="1" x14ac:dyDescent="0.15">
      <c r="B10806" s="92"/>
    </row>
    <row r="10807" spans="2:2" s="91" customFormat="1" x14ac:dyDescent="0.15">
      <c r="B10807" s="92"/>
    </row>
    <row r="10808" spans="2:2" s="91" customFormat="1" x14ac:dyDescent="0.15">
      <c r="B10808" s="92"/>
    </row>
    <row r="10809" spans="2:2" s="91" customFormat="1" x14ac:dyDescent="0.15">
      <c r="B10809" s="92"/>
    </row>
    <row r="10810" spans="2:2" s="91" customFormat="1" x14ac:dyDescent="0.15">
      <c r="B10810" s="92"/>
    </row>
    <row r="10811" spans="2:2" s="91" customFormat="1" x14ac:dyDescent="0.15">
      <c r="B10811" s="92"/>
    </row>
    <row r="10812" spans="2:2" s="91" customFormat="1" x14ac:dyDescent="0.15">
      <c r="B10812" s="92"/>
    </row>
    <row r="10813" spans="2:2" s="91" customFormat="1" x14ac:dyDescent="0.15">
      <c r="B10813" s="92"/>
    </row>
    <row r="10814" spans="2:2" s="91" customFormat="1" x14ac:dyDescent="0.15">
      <c r="B10814" s="92"/>
    </row>
    <row r="10815" spans="2:2" s="91" customFormat="1" x14ac:dyDescent="0.15">
      <c r="B10815" s="92"/>
    </row>
    <row r="10816" spans="2:2" s="91" customFormat="1" x14ac:dyDescent="0.15">
      <c r="B10816" s="92"/>
    </row>
    <row r="10817" spans="2:2" s="91" customFormat="1" x14ac:dyDescent="0.15">
      <c r="B10817" s="92"/>
    </row>
    <row r="10818" spans="2:2" s="91" customFormat="1" x14ac:dyDescent="0.15">
      <c r="B10818" s="92"/>
    </row>
    <row r="10819" spans="2:2" s="91" customFormat="1" x14ac:dyDescent="0.15">
      <c r="B10819" s="92"/>
    </row>
    <row r="10820" spans="2:2" s="91" customFormat="1" x14ac:dyDescent="0.15">
      <c r="B10820" s="92"/>
    </row>
    <row r="10821" spans="2:2" s="91" customFormat="1" x14ac:dyDescent="0.15">
      <c r="B10821" s="92"/>
    </row>
    <row r="10822" spans="2:2" s="91" customFormat="1" x14ac:dyDescent="0.15">
      <c r="B10822" s="92"/>
    </row>
    <row r="10823" spans="2:2" s="91" customFormat="1" x14ac:dyDescent="0.15">
      <c r="B10823" s="92"/>
    </row>
    <row r="10824" spans="2:2" s="91" customFormat="1" x14ac:dyDescent="0.15">
      <c r="B10824" s="92"/>
    </row>
    <row r="10825" spans="2:2" s="91" customFormat="1" x14ac:dyDescent="0.15">
      <c r="B10825" s="92"/>
    </row>
    <row r="10826" spans="2:2" s="91" customFormat="1" x14ac:dyDescent="0.15">
      <c r="B10826" s="92"/>
    </row>
    <row r="10827" spans="2:2" s="91" customFormat="1" x14ac:dyDescent="0.15">
      <c r="B10827" s="92"/>
    </row>
    <row r="10828" spans="2:2" s="91" customFormat="1" x14ac:dyDescent="0.15">
      <c r="B10828" s="92"/>
    </row>
    <row r="10829" spans="2:2" s="91" customFormat="1" x14ac:dyDescent="0.15">
      <c r="B10829" s="92"/>
    </row>
    <row r="10830" spans="2:2" s="91" customFormat="1" x14ac:dyDescent="0.15">
      <c r="B10830" s="92"/>
    </row>
    <row r="10831" spans="2:2" s="91" customFormat="1" x14ac:dyDescent="0.15">
      <c r="B10831" s="92"/>
    </row>
    <row r="10832" spans="2:2" s="91" customFormat="1" x14ac:dyDescent="0.15">
      <c r="B10832" s="92"/>
    </row>
    <row r="10833" spans="2:2" s="91" customFormat="1" x14ac:dyDescent="0.15">
      <c r="B10833" s="92"/>
    </row>
    <row r="10834" spans="2:2" s="91" customFormat="1" x14ac:dyDescent="0.15">
      <c r="B10834" s="92"/>
    </row>
    <row r="10835" spans="2:2" s="91" customFormat="1" x14ac:dyDescent="0.15">
      <c r="B10835" s="92"/>
    </row>
    <row r="10836" spans="2:2" s="91" customFormat="1" x14ac:dyDescent="0.15">
      <c r="B10836" s="92"/>
    </row>
    <row r="10837" spans="2:2" s="91" customFormat="1" x14ac:dyDescent="0.15">
      <c r="B10837" s="92"/>
    </row>
    <row r="10838" spans="2:2" s="91" customFormat="1" x14ac:dyDescent="0.15">
      <c r="B10838" s="92"/>
    </row>
    <row r="10839" spans="2:2" s="91" customFormat="1" x14ac:dyDescent="0.15">
      <c r="B10839" s="92"/>
    </row>
    <row r="10840" spans="2:2" s="91" customFormat="1" x14ac:dyDescent="0.15">
      <c r="B10840" s="92"/>
    </row>
    <row r="10841" spans="2:2" s="91" customFormat="1" x14ac:dyDescent="0.15">
      <c r="B10841" s="92"/>
    </row>
    <row r="10842" spans="2:2" s="91" customFormat="1" x14ac:dyDescent="0.15">
      <c r="B10842" s="92"/>
    </row>
    <row r="10843" spans="2:2" s="91" customFormat="1" x14ac:dyDescent="0.15">
      <c r="B10843" s="92"/>
    </row>
    <row r="10844" spans="2:2" s="91" customFormat="1" x14ac:dyDescent="0.15">
      <c r="B10844" s="92"/>
    </row>
    <row r="10845" spans="2:2" s="91" customFormat="1" x14ac:dyDescent="0.15">
      <c r="B10845" s="92"/>
    </row>
    <row r="10846" spans="2:2" s="91" customFormat="1" x14ac:dyDescent="0.15">
      <c r="B10846" s="92"/>
    </row>
    <row r="10847" spans="2:2" s="91" customFormat="1" x14ac:dyDescent="0.15">
      <c r="B10847" s="92"/>
    </row>
    <row r="10848" spans="2:2" s="91" customFormat="1" x14ac:dyDescent="0.15">
      <c r="B10848" s="92"/>
    </row>
    <row r="10849" spans="2:2" s="91" customFormat="1" x14ac:dyDescent="0.15">
      <c r="B10849" s="92"/>
    </row>
    <row r="10850" spans="2:2" s="91" customFormat="1" x14ac:dyDescent="0.15">
      <c r="B10850" s="92"/>
    </row>
    <row r="10851" spans="2:2" s="91" customFormat="1" x14ac:dyDescent="0.15">
      <c r="B10851" s="92"/>
    </row>
    <row r="10852" spans="2:2" s="91" customFormat="1" x14ac:dyDescent="0.15">
      <c r="B10852" s="92"/>
    </row>
    <row r="10853" spans="2:2" s="91" customFormat="1" x14ac:dyDescent="0.15">
      <c r="B10853" s="92"/>
    </row>
    <row r="10854" spans="2:2" s="91" customFormat="1" x14ac:dyDescent="0.15">
      <c r="B10854" s="92"/>
    </row>
    <row r="10855" spans="2:2" s="91" customFormat="1" x14ac:dyDescent="0.15">
      <c r="B10855" s="92"/>
    </row>
    <row r="10856" spans="2:2" s="91" customFormat="1" x14ac:dyDescent="0.15">
      <c r="B10856" s="92"/>
    </row>
    <row r="10857" spans="2:2" s="91" customFormat="1" x14ac:dyDescent="0.15">
      <c r="B10857" s="92"/>
    </row>
    <row r="10858" spans="2:2" s="91" customFormat="1" x14ac:dyDescent="0.15">
      <c r="B10858" s="92"/>
    </row>
    <row r="10859" spans="2:2" s="91" customFormat="1" x14ac:dyDescent="0.15">
      <c r="B10859" s="92"/>
    </row>
    <row r="10860" spans="2:2" s="91" customFormat="1" x14ac:dyDescent="0.15">
      <c r="B10860" s="92"/>
    </row>
    <row r="10861" spans="2:2" s="91" customFormat="1" x14ac:dyDescent="0.15">
      <c r="B10861" s="92"/>
    </row>
    <row r="10862" spans="2:2" s="91" customFormat="1" x14ac:dyDescent="0.15">
      <c r="B10862" s="92"/>
    </row>
    <row r="10863" spans="2:2" s="91" customFormat="1" x14ac:dyDescent="0.15">
      <c r="B10863" s="92"/>
    </row>
    <row r="10864" spans="2:2" s="91" customFormat="1" x14ac:dyDescent="0.15">
      <c r="B10864" s="92"/>
    </row>
    <row r="10865" spans="2:2" s="91" customFormat="1" x14ac:dyDescent="0.15">
      <c r="B10865" s="92"/>
    </row>
    <row r="10866" spans="2:2" s="91" customFormat="1" x14ac:dyDescent="0.15">
      <c r="B10866" s="92"/>
    </row>
    <row r="10867" spans="2:2" s="91" customFormat="1" x14ac:dyDescent="0.15">
      <c r="B10867" s="92"/>
    </row>
    <row r="10868" spans="2:2" s="91" customFormat="1" x14ac:dyDescent="0.15">
      <c r="B10868" s="92"/>
    </row>
    <row r="10869" spans="2:2" s="91" customFormat="1" x14ac:dyDescent="0.15">
      <c r="B10869" s="92"/>
    </row>
    <row r="10870" spans="2:2" s="91" customFormat="1" x14ac:dyDescent="0.15">
      <c r="B10870" s="92"/>
    </row>
    <row r="10871" spans="2:2" s="91" customFormat="1" x14ac:dyDescent="0.15">
      <c r="B10871" s="92"/>
    </row>
    <row r="10872" spans="2:2" s="91" customFormat="1" x14ac:dyDescent="0.15">
      <c r="B10872" s="92"/>
    </row>
    <row r="10873" spans="2:2" s="91" customFormat="1" x14ac:dyDescent="0.15">
      <c r="B10873" s="92"/>
    </row>
    <row r="10874" spans="2:2" s="91" customFormat="1" x14ac:dyDescent="0.15">
      <c r="B10874" s="92"/>
    </row>
    <row r="10875" spans="2:2" s="91" customFormat="1" x14ac:dyDescent="0.15">
      <c r="B10875" s="92"/>
    </row>
    <row r="10876" spans="2:2" s="91" customFormat="1" x14ac:dyDescent="0.15">
      <c r="B10876" s="92"/>
    </row>
    <row r="10877" spans="2:2" s="91" customFormat="1" x14ac:dyDescent="0.15">
      <c r="B10877" s="92"/>
    </row>
    <row r="10878" spans="2:2" s="91" customFormat="1" x14ac:dyDescent="0.15">
      <c r="B10878" s="92"/>
    </row>
    <row r="10879" spans="2:2" s="91" customFormat="1" x14ac:dyDescent="0.15">
      <c r="B10879" s="92"/>
    </row>
    <row r="10880" spans="2:2" s="91" customFormat="1" x14ac:dyDescent="0.15">
      <c r="B10880" s="92"/>
    </row>
    <row r="10881" spans="2:2" s="91" customFormat="1" x14ac:dyDescent="0.15">
      <c r="B10881" s="92"/>
    </row>
    <row r="10882" spans="2:2" s="91" customFormat="1" x14ac:dyDescent="0.15">
      <c r="B10882" s="92"/>
    </row>
    <row r="10883" spans="2:2" s="91" customFormat="1" x14ac:dyDescent="0.15">
      <c r="B10883" s="92"/>
    </row>
    <row r="10884" spans="2:2" s="91" customFormat="1" x14ac:dyDescent="0.15">
      <c r="B10884" s="92"/>
    </row>
    <row r="10885" spans="2:2" s="91" customFormat="1" x14ac:dyDescent="0.15">
      <c r="B10885" s="92"/>
    </row>
    <row r="10886" spans="2:2" s="91" customFormat="1" x14ac:dyDescent="0.15">
      <c r="B10886" s="92"/>
    </row>
    <row r="10887" spans="2:2" s="91" customFormat="1" x14ac:dyDescent="0.15">
      <c r="B10887" s="92"/>
    </row>
    <row r="10888" spans="2:2" s="91" customFormat="1" x14ac:dyDescent="0.15">
      <c r="B10888" s="92"/>
    </row>
    <row r="10889" spans="2:2" s="91" customFormat="1" x14ac:dyDescent="0.15">
      <c r="B10889" s="92"/>
    </row>
    <row r="10890" spans="2:2" s="91" customFormat="1" x14ac:dyDescent="0.15">
      <c r="B10890" s="92"/>
    </row>
    <row r="10891" spans="2:2" s="91" customFormat="1" x14ac:dyDescent="0.15">
      <c r="B10891" s="92"/>
    </row>
    <row r="10892" spans="2:2" s="91" customFormat="1" x14ac:dyDescent="0.15">
      <c r="B10892" s="92"/>
    </row>
    <row r="10893" spans="2:2" s="91" customFormat="1" x14ac:dyDescent="0.15">
      <c r="B10893" s="92"/>
    </row>
    <row r="10894" spans="2:2" s="91" customFormat="1" x14ac:dyDescent="0.15">
      <c r="B10894" s="92"/>
    </row>
    <row r="10895" spans="2:2" s="91" customFormat="1" x14ac:dyDescent="0.15">
      <c r="B10895" s="92"/>
    </row>
    <row r="10896" spans="2:2" s="91" customFormat="1" x14ac:dyDescent="0.15">
      <c r="B10896" s="92"/>
    </row>
    <row r="10897" spans="2:2" s="91" customFormat="1" x14ac:dyDescent="0.15">
      <c r="B10897" s="92"/>
    </row>
    <row r="10898" spans="2:2" s="91" customFormat="1" x14ac:dyDescent="0.15">
      <c r="B10898" s="92"/>
    </row>
    <row r="10899" spans="2:2" s="91" customFormat="1" x14ac:dyDescent="0.15">
      <c r="B10899" s="92"/>
    </row>
    <row r="10900" spans="2:2" s="91" customFormat="1" x14ac:dyDescent="0.15">
      <c r="B10900" s="92"/>
    </row>
    <row r="10901" spans="2:2" s="91" customFormat="1" x14ac:dyDescent="0.15">
      <c r="B10901" s="92"/>
    </row>
    <row r="10902" spans="2:2" s="91" customFormat="1" x14ac:dyDescent="0.15">
      <c r="B10902" s="92"/>
    </row>
    <row r="10903" spans="2:2" s="91" customFormat="1" x14ac:dyDescent="0.15">
      <c r="B10903" s="92"/>
    </row>
    <row r="10904" spans="2:2" s="91" customFormat="1" x14ac:dyDescent="0.15">
      <c r="B10904" s="92"/>
    </row>
    <row r="10905" spans="2:2" s="91" customFormat="1" x14ac:dyDescent="0.15">
      <c r="B10905" s="92"/>
    </row>
    <row r="10906" spans="2:2" s="91" customFormat="1" x14ac:dyDescent="0.15">
      <c r="B10906" s="92"/>
    </row>
    <row r="10907" spans="2:2" s="91" customFormat="1" x14ac:dyDescent="0.15">
      <c r="B10907" s="92"/>
    </row>
    <row r="10908" spans="2:2" s="91" customFormat="1" x14ac:dyDescent="0.15">
      <c r="B10908" s="92"/>
    </row>
    <row r="10909" spans="2:2" s="91" customFormat="1" x14ac:dyDescent="0.15">
      <c r="B10909" s="92"/>
    </row>
    <row r="10910" spans="2:2" s="91" customFormat="1" x14ac:dyDescent="0.15">
      <c r="B10910" s="92"/>
    </row>
    <row r="10911" spans="2:2" s="91" customFormat="1" x14ac:dyDescent="0.15">
      <c r="B10911" s="92"/>
    </row>
    <row r="10912" spans="2:2" s="91" customFormat="1" x14ac:dyDescent="0.15">
      <c r="B10912" s="92"/>
    </row>
    <row r="10913" spans="2:2" s="91" customFormat="1" x14ac:dyDescent="0.15">
      <c r="B10913" s="92"/>
    </row>
    <row r="10914" spans="2:2" s="91" customFormat="1" x14ac:dyDescent="0.15">
      <c r="B10914" s="92"/>
    </row>
    <row r="10915" spans="2:2" s="91" customFormat="1" x14ac:dyDescent="0.15">
      <c r="B10915" s="92"/>
    </row>
    <row r="10916" spans="2:2" s="91" customFormat="1" x14ac:dyDescent="0.15">
      <c r="B10916" s="92"/>
    </row>
    <row r="10917" spans="2:2" s="91" customFormat="1" x14ac:dyDescent="0.15">
      <c r="B10917" s="92"/>
    </row>
    <row r="10918" spans="2:2" s="91" customFormat="1" x14ac:dyDescent="0.15">
      <c r="B10918" s="92"/>
    </row>
    <row r="10919" spans="2:2" s="91" customFormat="1" x14ac:dyDescent="0.15">
      <c r="B10919" s="92"/>
    </row>
    <row r="10920" spans="2:2" s="91" customFormat="1" x14ac:dyDescent="0.15">
      <c r="B10920" s="92"/>
    </row>
    <row r="10921" spans="2:2" s="91" customFormat="1" x14ac:dyDescent="0.15">
      <c r="B10921" s="92"/>
    </row>
    <row r="10922" spans="2:2" s="91" customFormat="1" x14ac:dyDescent="0.15">
      <c r="B10922" s="92"/>
    </row>
    <row r="10923" spans="2:2" s="91" customFormat="1" x14ac:dyDescent="0.15">
      <c r="B10923" s="92"/>
    </row>
    <row r="10924" spans="2:2" s="91" customFormat="1" x14ac:dyDescent="0.15">
      <c r="B10924" s="92"/>
    </row>
    <row r="10925" spans="2:2" s="91" customFormat="1" x14ac:dyDescent="0.15">
      <c r="B10925" s="92"/>
    </row>
    <row r="10926" spans="2:2" s="91" customFormat="1" x14ac:dyDescent="0.15">
      <c r="B10926" s="92"/>
    </row>
    <row r="10927" spans="2:2" s="91" customFormat="1" x14ac:dyDescent="0.15">
      <c r="B10927" s="92"/>
    </row>
    <row r="10928" spans="2:2" s="91" customFormat="1" x14ac:dyDescent="0.15">
      <c r="B10928" s="92"/>
    </row>
    <row r="10929" spans="2:2" s="91" customFormat="1" x14ac:dyDescent="0.15">
      <c r="B10929" s="92"/>
    </row>
    <row r="10930" spans="2:2" s="91" customFormat="1" x14ac:dyDescent="0.15">
      <c r="B10930" s="92"/>
    </row>
    <row r="10931" spans="2:2" s="91" customFormat="1" x14ac:dyDescent="0.15">
      <c r="B10931" s="92"/>
    </row>
    <row r="10932" spans="2:2" s="91" customFormat="1" x14ac:dyDescent="0.15">
      <c r="B10932" s="92"/>
    </row>
    <row r="10933" spans="2:2" s="91" customFormat="1" x14ac:dyDescent="0.15">
      <c r="B10933" s="92"/>
    </row>
    <row r="10934" spans="2:2" s="91" customFormat="1" x14ac:dyDescent="0.15">
      <c r="B10934" s="92"/>
    </row>
    <row r="10935" spans="2:2" s="91" customFormat="1" x14ac:dyDescent="0.15">
      <c r="B10935" s="92"/>
    </row>
    <row r="10936" spans="2:2" s="91" customFormat="1" x14ac:dyDescent="0.15">
      <c r="B10936" s="92"/>
    </row>
    <row r="10937" spans="2:2" s="91" customFormat="1" x14ac:dyDescent="0.15">
      <c r="B10937" s="92"/>
    </row>
    <row r="10938" spans="2:2" s="91" customFormat="1" x14ac:dyDescent="0.15">
      <c r="B10938" s="92"/>
    </row>
    <row r="10939" spans="2:2" s="91" customFormat="1" x14ac:dyDescent="0.15">
      <c r="B10939" s="92"/>
    </row>
    <row r="10940" spans="2:2" s="91" customFormat="1" x14ac:dyDescent="0.15">
      <c r="B10940" s="92"/>
    </row>
    <row r="10941" spans="2:2" s="91" customFormat="1" x14ac:dyDescent="0.15">
      <c r="B10941" s="92"/>
    </row>
    <row r="10942" spans="2:2" s="91" customFormat="1" x14ac:dyDescent="0.15">
      <c r="B10942" s="92"/>
    </row>
    <row r="10943" spans="2:2" s="91" customFormat="1" x14ac:dyDescent="0.15">
      <c r="B10943" s="92"/>
    </row>
    <row r="10944" spans="2:2" s="91" customFormat="1" x14ac:dyDescent="0.15">
      <c r="B10944" s="92"/>
    </row>
    <row r="10945" spans="2:2" s="91" customFormat="1" x14ac:dyDescent="0.15">
      <c r="B10945" s="92"/>
    </row>
    <row r="10946" spans="2:2" s="91" customFormat="1" x14ac:dyDescent="0.15">
      <c r="B10946" s="92"/>
    </row>
    <row r="10947" spans="2:2" s="91" customFormat="1" x14ac:dyDescent="0.15">
      <c r="B10947" s="92"/>
    </row>
    <row r="10948" spans="2:2" s="91" customFormat="1" x14ac:dyDescent="0.15">
      <c r="B10948" s="92"/>
    </row>
    <row r="10949" spans="2:2" s="91" customFormat="1" x14ac:dyDescent="0.15">
      <c r="B10949" s="92"/>
    </row>
    <row r="10950" spans="2:2" s="91" customFormat="1" x14ac:dyDescent="0.15">
      <c r="B10950" s="92"/>
    </row>
    <row r="10951" spans="2:2" s="91" customFormat="1" x14ac:dyDescent="0.15">
      <c r="B10951" s="92"/>
    </row>
    <row r="10952" spans="2:2" s="91" customFormat="1" x14ac:dyDescent="0.15">
      <c r="B10952" s="92"/>
    </row>
    <row r="10953" spans="2:2" s="91" customFormat="1" x14ac:dyDescent="0.15">
      <c r="B10953" s="92"/>
    </row>
    <row r="10954" spans="2:2" s="91" customFormat="1" x14ac:dyDescent="0.15">
      <c r="B10954" s="92"/>
    </row>
    <row r="10955" spans="2:2" s="91" customFormat="1" x14ac:dyDescent="0.15">
      <c r="B10955" s="92"/>
    </row>
    <row r="10956" spans="2:2" s="91" customFormat="1" x14ac:dyDescent="0.15">
      <c r="B10956" s="92"/>
    </row>
    <row r="10957" spans="2:2" s="91" customFormat="1" x14ac:dyDescent="0.15">
      <c r="B10957" s="92"/>
    </row>
    <row r="10958" spans="2:2" s="91" customFormat="1" x14ac:dyDescent="0.15">
      <c r="B10958" s="92"/>
    </row>
    <row r="10959" spans="2:2" s="91" customFormat="1" x14ac:dyDescent="0.15">
      <c r="B10959" s="92"/>
    </row>
    <row r="10960" spans="2:2" s="91" customFormat="1" x14ac:dyDescent="0.15">
      <c r="B10960" s="92"/>
    </row>
    <row r="10961" spans="2:2" s="91" customFormat="1" x14ac:dyDescent="0.15">
      <c r="B10961" s="92"/>
    </row>
    <row r="10962" spans="2:2" s="91" customFormat="1" x14ac:dyDescent="0.15">
      <c r="B10962" s="92"/>
    </row>
    <row r="10963" spans="2:2" s="91" customFormat="1" x14ac:dyDescent="0.15">
      <c r="B10963" s="92"/>
    </row>
    <row r="10964" spans="2:2" s="91" customFormat="1" x14ac:dyDescent="0.15">
      <c r="B10964" s="92"/>
    </row>
    <row r="10965" spans="2:2" s="91" customFormat="1" x14ac:dyDescent="0.15">
      <c r="B10965" s="92"/>
    </row>
    <row r="10966" spans="2:2" s="91" customFormat="1" x14ac:dyDescent="0.15">
      <c r="B10966" s="92"/>
    </row>
    <row r="10967" spans="2:2" s="91" customFormat="1" x14ac:dyDescent="0.15">
      <c r="B10967" s="92"/>
    </row>
    <row r="10968" spans="2:2" s="91" customFormat="1" x14ac:dyDescent="0.15">
      <c r="B10968" s="92"/>
    </row>
    <row r="10969" spans="2:2" s="91" customFormat="1" x14ac:dyDescent="0.15">
      <c r="B10969" s="92"/>
    </row>
    <row r="10970" spans="2:2" s="91" customFormat="1" x14ac:dyDescent="0.15">
      <c r="B10970" s="92"/>
    </row>
    <row r="10971" spans="2:2" s="91" customFormat="1" x14ac:dyDescent="0.15">
      <c r="B10971" s="92"/>
    </row>
    <row r="10972" spans="2:2" s="91" customFormat="1" x14ac:dyDescent="0.15">
      <c r="B10972" s="92"/>
    </row>
    <row r="10973" spans="2:2" s="91" customFormat="1" x14ac:dyDescent="0.15">
      <c r="B10973" s="92"/>
    </row>
    <row r="10974" spans="2:2" s="91" customFormat="1" x14ac:dyDescent="0.15">
      <c r="B10974" s="92"/>
    </row>
    <row r="10975" spans="2:2" s="91" customFormat="1" x14ac:dyDescent="0.15">
      <c r="B10975" s="92"/>
    </row>
    <row r="10976" spans="2:2" s="91" customFormat="1" x14ac:dyDescent="0.15">
      <c r="B10976" s="92"/>
    </row>
    <row r="10977" spans="2:2" s="91" customFormat="1" x14ac:dyDescent="0.15">
      <c r="B10977" s="92"/>
    </row>
    <row r="10978" spans="2:2" s="91" customFormat="1" x14ac:dyDescent="0.15">
      <c r="B10978" s="92"/>
    </row>
    <row r="10979" spans="2:2" s="91" customFormat="1" x14ac:dyDescent="0.15">
      <c r="B10979" s="92"/>
    </row>
    <row r="10980" spans="2:2" s="91" customFormat="1" x14ac:dyDescent="0.15">
      <c r="B10980" s="92"/>
    </row>
    <row r="10981" spans="2:2" s="91" customFormat="1" x14ac:dyDescent="0.15">
      <c r="B10981" s="92"/>
    </row>
    <row r="10982" spans="2:2" s="91" customFormat="1" x14ac:dyDescent="0.15">
      <c r="B10982" s="92"/>
    </row>
    <row r="10983" spans="2:2" s="91" customFormat="1" x14ac:dyDescent="0.15">
      <c r="B10983" s="92"/>
    </row>
    <row r="10984" spans="2:2" s="91" customFormat="1" x14ac:dyDescent="0.15">
      <c r="B10984" s="92"/>
    </row>
    <row r="10985" spans="2:2" s="91" customFormat="1" x14ac:dyDescent="0.15">
      <c r="B10985" s="92"/>
    </row>
    <row r="10986" spans="2:2" s="91" customFormat="1" x14ac:dyDescent="0.15">
      <c r="B10986" s="92"/>
    </row>
    <row r="10987" spans="2:2" s="91" customFormat="1" x14ac:dyDescent="0.15">
      <c r="B10987" s="92"/>
    </row>
    <row r="10988" spans="2:2" s="91" customFormat="1" x14ac:dyDescent="0.15">
      <c r="B10988" s="92"/>
    </row>
    <row r="10989" spans="2:2" s="91" customFormat="1" x14ac:dyDescent="0.15">
      <c r="B10989" s="92"/>
    </row>
    <row r="10990" spans="2:2" s="91" customFormat="1" x14ac:dyDescent="0.15">
      <c r="B10990" s="92"/>
    </row>
    <row r="10991" spans="2:2" s="91" customFormat="1" x14ac:dyDescent="0.15">
      <c r="B10991" s="92"/>
    </row>
    <row r="10992" spans="2:2" s="91" customFormat="1" x14ac:dyDescent="0.15">
      <c r="B10992" s="92"/>
    </row>
    <row r="10993" spans="2:2" s="91" customFormat="1" x14ac:dyDescent="0.15">
      <c r="B10993" s="92"/>
    </row>
    <row r="10994" spans="2:2" s="91" customFormat="1" x14ac:dyDescent="0.15">
      <c r="B10994" s="92"/>
    </row>
    <row r="10995" spans="2:2" s="91" customFormat="1" x14ac:dyDescent="0.15">
      <c r="B10995" s="92"/>
    </row>
    <row r="10996" spans="2:2" s="91" customFormat="1" x14ac:dyDescent="0.15">
      <c r="B10996" s="92"/>
    </row>
    <row r="10997" spans="2:2" s="91" customFormat="1" x14ac:dyDescent="0.15">
      <c r="B10997" s="92"/>
    </row>
    <row r="10998" spans="2:2" s="91" customFormat="1" x14ac:dyDescent="0.15">
      <c r="B10998" s="92"/>
    </row>
    <row r="10999" spans="2:2" s="91" customFormat="1" x14ac:dyDescent="0.15">
      <c r="B10999" s="92"/>
    </row>
    <row r="11000" spans="2:2" s="91" customFormat="1" x14ac:dyDescent="0.15">
      <c r="B11000" s="92"/>
    </row>
    <row r="11001" spans="2:2" s="91" customFormat="1" x14ac:dyDescent="0.15">
      <c r="B11001" s="92"/>
    </row>
    <row r="11002" spans="2:2" s="91" customFormat="1" x14ac:dyDescent="0.15">
      <c r="B11002" s="92"/>
    </row>
    <row r="11003" spans="2:2" s="91" customFormat="1" x14ac:dyDescent="0.15">
      <c r="B11003" s="92"/>
    </row>
    <row r="11004" spans="2:2" s="91" customFormat="1" x14ac:dyDescent="0.15">
      <c r="B11004" s="92"/>
    </row>
    <row r="11005" spans="2:2" s="91" customFormat="1" x14ac:dyDescent="0.15">
      <c r="B11005" s="92"/>
    </row>
    <row r="11006" spans="2:2" s="91" customFormat="1" x14ac:dyDescent="0.15">
      <c r="B11006" s="92"/>
    </row>
    <row r="11007" spans="2:2" s="91" customFormat="1" x14ac:dyDescent="0.15">
      <c r="B11007" s="92"/>
    </row>
    <row r="11008" spans="2:2" s="91" customFormat="1" x14ac:dyDescent="0.15">
      <c r="B11008" s="92"/>
    </row>
    <row r="11009" spans="2:2" s="91" customFormat="1" x14ac:dyDescent="0.15">
      <c r="B11009" s="92"/>
    </row>
    <row r="11010" spans="2:2" s="91" customFormat="1" x14ac:dyDescent="0.15">
      <c r="B11010" s="92"/>
    </row>
    <row r="11011" spans="2:2" s="91" customFormat="1" x14ac:dyDescent="0.15">
      <c r="B11011" s="92"/>
    </row>
    <row r="11012" spans="2:2" s="91" customFormat="1" x14ac:dyDescent="0.15">
      <c r="B11012" s="92"/>
    </row>
    <row r="11013" spans="2:2" s="91" customFormat="1" x14ac:dyDescent="0.15">
      <c r="B11013" s="92"/>
    </row>
    <row r="11014" spans="2:2" s="91" customFormat="1" x14ac:dyDescent="0.15">
      <c r="B11014" s="92"/>
    </row>
    <row r="11015" spans="2:2" s="91" customFormat="1" x14ac:dyDescent="0.15">
      <c r="B11015" s="92"/>
    </row>
    <row r="11016" spans="2:2" s="91" customFormat="1" x14ac:dyDescent="0.15">
      <c r="B11016" s="92"/>
    </row>
    <row r="11017" spans="2:2" s="91" customFormat="1" x14ac:dyDescent="0.15">
      <c r="B11017" s="92"/>
    </row>
    <row r="11018" spans="2:2" s="91" customFormat="1" x14ac:dyDescent="0.15">
      <c r="B11018" s="92"/>
    </row>
    <row r="11019" spans="2:2" s="91" customFormat="1" x14ac:dyDescent="0.15">
      <c r="B11019" s="92"/>
    </row>
    <row r="11020" spans="2:2" s="91" customFormat="1" x14ac:dyDescent="0.15">
      <c r="B11020" s="92"/>
    </row>
    <row r="11021" spans="2:2" s="91" customFormat="1" x14ac:dyDescent="0.15">
      <c r="B11021" s="92"/>
    </row>
    <row r="11022" spans="2:2" s="91" customFormat="1" x14ac:dyDescent="0.15">
      <c r="B11022" s="92"/>
    </row>
    <row r="11023" spans="2:2" s="91" customFormat="1" x14ac:dyDescent="0.15">
      <c r="B11023" s="92"/>
    </row>
    <row r="11024" spans="2:2" s="91" customFormat="1" x14ac:dyDescent="0.15">
      <c r="B11024" s="92"/>
    </row>
    <row r="11025" spans="2:2" s="91" customFormat="1" x14ac:dyDescent="0.15">
      <c r="B11025" s="92"/>
    </row>
    <row r="11026" spans="2:2" s="91" customFormat="1" x14ac:dyDescent="0.15">
      <c r="B11026" s="92"/>
    </row>
    <row r="11027" spans="2:2" s="91" customFormat="1" x14ac:dyDescent="0.15">
      <c r="B11027" s="92"/>
    </row>
    <row r="11028" spans="2:2" s="91" customFormat="1" x14ac:dyDescent="0.15">
      <c r="B11028" s="92"/>
    </row>
    <row r="11029" spans="2:2" s="91" customFormat="1" x14ac:dyDescent="0.15">
      <c r="B11029" s="92"/>
    </row>
    <row r="11030" spans="2:2" s="91" customFormat="1" x14ac:dyDescent="0.15">
      <c r="B11030" s="92"/>
    </row>
    <row r="11031" spans="2:2" s="91" customFormat="1" x14ac:dyDescent="0.15">
      <c r="B11031" s="92"/>
    </row>
    <row r="11032" spans="2:2" s="91" customFormat="1" x14ac:dyDescent="0.15">
      <c r="B11032" s="92"/>
    </row>
    <row r="11033" spans="2:2" s="91" customFormat="1" x14ac:dyDescent="0.15">
      <c r="B11033" s="92"/>
    </row>
    <row r="11034" spans="2:2" s="91" customFormat="1" x14ac:dyDescent="0.15">
      <c r="B11034" s="92"/>
    </row>
    <row r="11035" spans="2:2" s="91" customFormat="1" x14ac:dyDescent="0.15">
      <c r="B11035" s="92"/>
    </row>
    <row r="11036" spans="2:2" s="91" customFormat="1" x14ac:dyDescent="0.15">
      <c r="B11036" s="92"/>
    </row>
    <row r="11037" spans="2:2" s="91" customFormat="1" x14ac:dyDescent="0.15">
      <c r="B11037" s="92"/>
    </row>
    <row r="11038" spans="2:2" s="91" customFormat="1" x14ac:dyDescent="0.15">
      <c r="B11038" s="92"/>
    </row>
    <row r="11039" spans="2:2" s="91" customFormat="1" x14ac:dyDescent="0.15">
      <c r="B11039" s="92"/>
    </row>
    <row r="11040" spans="2:2" s="91" customFormat="1" x14ac:dyDescent="0.15">
      <c r="B11040" s="92"/>
    </row>
    <row r="11041" spans="2:2" s="91" customFormat="1" x14ac:dyDescent="0.15">
      <c r="B11041" s="92"/>
    </row>
    <row r="11042" spans="2:2" s="91" customFormat="1" x14ac:dyDescent="0.15">
      <c r="B11042" s="92"/>
    </row>
    <row r="11043" spans="2:2" s="91" customFormat="1" x14ac:dyDescent="0.15">
      <c r="B11043" s="92"/>
    </row>
    <row r="11044" spans="2:2" s="91" customFormat="1" x14ac:dyDescent="0.15">
      <c r="B11044" s="92"/>
    </row>
    <row r="11045" spans="2:2" s="91" customFormat="1" x14ac:dyDescent="0.15">
      <c r="B11045" s="92"/>
    </row>
    <row r="11046" spans="2:2" s="91" customFormat="1" x14ac:dyDescent="0.15">
      <c r="B11046" s="92"/>
    </row>
    <row r="11047" spans="2:2" s="91" customFormat="1" x14ac:dyDescent="0.15">
      <c r="B11047" s="92"/>
    </row>
    <row r="11048" spans="2:2" s="91" customFormat="1" x14ac:dyDescent="0.15">
      <c r="B11048" s="92"/>
    </row>
    <row r="11049" spans="2:2" s="91" customFormat="1" x14ac:dyDescent="0.15">
      <c r="B11049" s="92"/>
    </row>
    <row r="11050" spans="2:2" s="91" customFormat="1" x14ac:dyDescent="0.15">
      <c r="B11050" s="92"/>
    </row>
    <row r="11051" spans="2:2" s="91" customFormat="1" x14ac:dyDescent="0.15">
      <c r="B11051" s="92"/>
    </row>
    <row r="11052" spans="2:2" s="91" customFormat="1" x14ac:dyDescent="0.15">
      <c r="B11052" s="92"/>
    </row>
    <row r="11053" spans="2:2" s="91" customFormat="1" x14ac:dyDescent="0.15">
      <c r="B11053" s="92"/>
    </row>
    <row r="11054" spans="2:2" s="91" customFormat="1" x14ac:dyDescent="0.15">
      <c r="B11054" s="92"/>
    </row>
    <row r="11055" spans="2:2" s="91" customFormat="1" x14ac:dyDescent="0.15">
      <c r="B11055" s="92"/>
    </row>
    <row r="11056" spans="2:2" s="91" customFormat="1" x14ac:dyDescent="0.15">
      <c r="B11056" s="92"/>
    </row>
    <row r="11057" spans="2:2" s="91" customFormat="1" x14ac:dyDescent="0.15">
      <c r="B11057" s="92"/>
    </row>
    <row r="11058" spans="2:2" s="91" customFormat="1" x14ac:dyDescent="0.15">
      <c r="B11058" s="92"/>
    </row>
    <row r="11059" spans="2:2" s="91" customFormat="1" x14ac:dyDescent="0.15">
      <c r="B11059" s="92"/>
    </row>
    <row r="11060" spans="2:2" s="91" customFormat="1" x14ac:dyDescent="0.15">
      <c r="B11060" s="92"/>
    </row>
    <row r="11061" spans="2:2" s="91" customFormat="1" x14ac:dyDescent="0.15">
      <c r="B11061" s="92"/>
    </row>
    <row r="11062" spans="2:2" s="91" customFormat="1" x14ac:dyDescent="0.15">
      <c r="B11062" s="92"/>
    </row>
    <row r="11063" spans="2:2" s="91" customFormat="1" x14ac:dyDescent="0.15">
      <c r="B11063" s="92"/>
    </row>
    <row r="11064" spans="2:2" s="91" customFormat="1" x14ac:dyDescent="0.15">
      <c r="B11064" s="92"/>
    </row>
    <row r="11065" spans="2:2" s="91" customFormat="1" x14ac:dyDescent="0.15">
      <c r="B11065" s="92"/>
    </row>
    <row r="11066" spans="2:2" s="91" customFormat="1" x14ac:dyDescent="0.15">
      <c r="B11066" s="92"/>
    </row>
    <row r="11067" spans="2:2" s="91" customFormat="1" x14ac:dyDescent="0.15">
      <c r="B11067" s="92"/>
    </row>
    <row r="11068" spans="2:2" s="91" customFormat="1" x14ac:dyDescent="0.15">
      <c r="B11068" s="92"/>
    </row>
    <row r="11069" spans="2:2" s="91" customFormat="1" x14ac:dyDescent="0.15">
      <c r="B11069" s="92"/>
    </row>
    <row r="11070" spans="2:2" s="91" customFormat="1" x14ac:dyDescent="0.15">
      <c r="B11070" s="92"/>
    </row>
    <row r="11071" spans="2:2" s="91" customFormat="1" x14ac:dyDescent="0.15">
      <c r="B11071" s="92"/>
    </row>
    <row r="11072" spans="2:2" s="91" customFormat="1" x14ac:dyDescent="0.15">
      <c r="B11072" s="92"/>
    </row>
    <row r="11073" spans="2:2" s="91" customFormat="1" x14ac:dyDescent="0.15">
      <c r="B11073" s="92"/>
    </row>
    <row r="11074" spans="2:2" s="91" customFormat="1" x14ac:dyDescent="0.15">
      <c r="B11074" s="92"/>
    </row>
    <row r="11075" spans="2:2" s="91" customFormat="1" x14ac:dyDescent="0.15">
      <c r="B11075" s="92"/>
    </row>
    <row r="11076" spans="2:2" s="91" customFormat="1" x14ac:dyDescent="0.15">
      <c r="B11076" s="92"/>
    </row>
    <row r="11077" spans="2:2" s="91" customFormat="1" x14ac:dyDescent="0.15">
      <c r="B11077" s="92"/>
    </row>
    <row r="11078" spans="2:2" s="91" customFormat="1" x14ac:dyDescent="0.15">
      <c r="B11078" s="92"/>
    </row>
    <row r="11079" spans="2:2" s="91" customFormat="1" x14ac:dyDescent="0.15">
      <c r="B11079" s="92"/>
    </row>
    <row r="11080" spans="2:2" s="91" customFormat="1" x14ac:dyDescent="0.15">
      <c r="B11080" s="92"/>
    </row>
    <row r="11081" spans="2:2" s="91" customFormat="1" x14ac:dyDescent="0.15">
      <c r="B11081" s="92"/>
    </row>
    <row r="11082" spans="2:2" s="91" customFormat="1" x14ac:dyDescent="0.15">
      <c r="B11082" s="92"/>
    </row>
    <row r="11083" spans="2:2" s="91" customFormat="1" x14ac:dyDescent="0.15">
      <c r="B11083" s="92"/>
    </row>
    <row r="11084" spans="2:2" s="91" customFormat="1" x14ac:dyDescent="0.15">
      <c r="B11084" s="92"/>
    </row>
    <row r="11085" spans="2:2" s="91" customFormat="1" x14ac:dyDescent="0.15">
      <c r="B11085" s="92"/>
    </row>
    <row r="11086" spans="2:2" s="91" customFormat="1" x14ac:dyDescent="0.15">
      <c r="B11086" s="92"/>
    </row>
    <row r="11087" spans="2:2" s="91" customFormat="1" x14ac:dyDescent="0.15">
      <c r="B11087" s="92"/>
    </row>
    <row r="11088" spans="2:2" s="91" customFormat="1" x14ac:dyDescent="0.15">
      <c r="B11088" s="92"/>
    </row>
    <row r="11089" spans="2:2" s="91" customFormat="1" x14ac:dyDescent="0.15">
      <c r="B11089" s="92"/>
    </row>
    <row r="11090" spans="2:2" s="91" customFormat="1" x14ac:dyDescent="0.15">
      <c r="B11090" s="92"/>
    </row>
    <row r="11091" spans="2:2" s="91" customFormat="1" x14ac:dyDescent="0.15">
      <c r="B11091" s="92"/>
    </row>
    <row r="11092" spans="2:2" s="91" customFormat="1" x14ac:dyDescent="0.15">
      <c r="B11092" s="92"/>
    </row>
    <row r="11093" spans="2:2" s="91" customFormat="1" x14ac:dyDescent="0.15">
      <c r="B11093" s="92"/>
    </row>
    <row r="11094" spans="2:2" s="91" customFormat="1" x14ac:dyDescent="0.15">
      <c r="B11094" s="92"/>
    </row>
    <row r="11095" spans="2:2" s="91" customFormat="1" x14ac:dyDescent="0.15">
      <c r="B11095" s="92"/>
    </row>
    <row r="11096" spans="2:2" s="91" customFormat="1" x14ac:dyDescent="0.15">
      <c r="B11096" s="92"/>
    </row>
    <row r="11097" spans="2:2" s="91" customFormat="1" x14ac:dyDescent="0.15">
      <c r="B11097" s="92"/>
    </row>
    <row r="11098" spans="2:2" s="91" customFormat="1" x14ac:dyDescent="0.15">
      <c r="B11098" s="92"/>
    </row>
    <row r="11099" spans="2:2" s="91" customFormat="1" x14ac:dyDescent="0.15">
      <c r="B11099" s="92"/>
    </row>
    <row r="11100" spans="2:2" s="91" customFormat="1" x14ac:dyDescent="0.15">
      <c r="B11100" s="92"/>
    </row>
    <row r="11101" spans="2:2" s="91" customFormat="1" x14ac:dyDescent="0.15">
      <c r="B11101" s="92"/>
    </row>
    <row r="11102" spans="2:2" s="91" customFormat="1" x14ac:dyDescent="0.15">
      <c r="B11102" s="92"/>
    </row>
    <row r="11103" spans="2:2" s="91" customFormat="1" x14ac:dyDescent="0.15">
      <c r="B11103" s="92"/>
    </row>
    <row r="11104" spans="2:2" s="91" customFormat="1" x14ac:dyDescent="0.15">
      <c r="B11104" s="92"/>
    </row>
    <row r="11105" spans="2:2" s="91" customFormat="1" x14ac:dyDescent="0.15">
      <c r="B11105" s="92"/>
    </row>
    <row r="11106" spans="2:2" s="91" customFormat="1" x14ac:dyDescent="0.15">
      <c r="B11106" s="92"/>
    </row>
    <row r="11107" spans="2:2" s="91" customFormat="1" x14ac:dyDescent="0.15">
      <c r="B11107" s="92"/>
    </row>
    <row r="11108" spans="2:2" s="91" customFormat="1" x14ac:dyDescent="0.15">
      <c r="B11108" s="92"/>
    </row>
    <row r="11109" spans="2:2" s="91" customFormat="1" x14ac:dyDescent="0.15">
      <c r="B11109" s="92"/>
    </row>
    <row r="11110" spans="2:2" s="91" customFormat="1" x14ac:dyDescent="0.15">
      <c r="B11110" s="92"/>
    </row>
    <row r="11111" spans="2:2" s="91" customFormat="1" x14ac:dyDescent="0.15">
      <c r="B11111" s="92"/>
    </row>
    <row r="11112" spans="2:2" s="91" customFormat="1" x14ac:dyDescent="0.15">
      <c r="B11112" s="92"/>
    </row>
    <row r="11113" spans="2:2" s="91" customFormat="1" x14ac:dyDescent="0.15">
      <c r="B11113" s="92"/>
    </row>
    <row r="11114" spans="2:2" s="91" customFormat="1" x14ac:dyDescent="0.15">
      <c r="B11114" s="92"/>
    </row>
    <row r="11115" spans="2:2" s="91" customFormat="1" x14ac:dyDescent="0.15">
      <c r="B11115" s="92"/>
    </row>
    <row r="11116" spans="2:2" s="91" customFormat="1" x14ac:dyDescent="0.15">
      <c r="B11116" s="92"/>
    </row>
    <row r="11117" spans="2:2" s="91" customFormat="1" x14ac:dyDescent="0.15">
      <c r="B11117" s="92"/>
    </row>
    <row r="11118" spans="2:2" s="91" customFormat="1" x14ac:dyDescent="0.15">
      <c r="B11118" s="92"/>
    </row>
    <row r="11119" spans="2:2" s="91" customFormat="1" x14ac:dyDescent="0.15">
      <c r="B11119" s="92"/>
    </row>
    <row r="11120" spans="2:2" s="91" customFormat="1" x14ac:dyDescent="0.15">
      <c r="B11120" s="92"/>
    </row>
    <row r="11121" spans="2:2" s="91" customFormat="1" x14ac:dyDescent="0.15">
      <c r="B11121" s="92"/>
    </row>
    <row r="11122" spans="2:2" s="91" customFormat="1" x14ac:dyDescent="0.15">
      <c r="B11122" s="92"/>
    </row>
    <row r="11123" spans="2:2" s="91" customFormat="1" x14ac:dyDescent="0.15">
      <c r="B11123" s="92"/>
    </row>
    <row r="11124" spans="2:2" s="91" customFormat="1" x14ac:dyDescent="0.15">
      <c r="B11124" s="92"/>
    </row>
    <row r="11125" spans="2:2" s="91" customFormat="1" x14ac:dyDescent="0.15">
      <c r="B11125" s="92"/>
    </row>
    <row r="11126" spans="2:2" s="91" customFormat="1" x14ac:dyDescent="0.15">
      <c r="B11126" s="92"/>
    </row>
    <row r="11127" spans="2:2" s="91" customFormat="1" x14ac:dyDescent="0.15">
      <c r="B11127" s="92"/>
    </row>
    <row r="11128" spans="2:2" s="91" customFormat="1" x14ac:dyDescent="0.15">
      <c r="B11128" s="92"/>
    </row>
    <row r="11129" spans="2:2" s="91" customFormat="1" x14ac:dyDescent="0.15">
      <c r="B11129" s="92"/>
    </row>
    <row r="11130" spans="2:2" s="91" customFormat="1" x14ac:dyDescent="0.15">
      <c r="B11130" s="92"/>
    </row>
    <row r="11131" spans="2:2" s="91" customFormat="1" x14ac:dyDescent="0.15">
      <c r="B11131" s="92"/>
    </row>
    <row r="11132" spans="2:2" s="91" customFormat="1" x14ac:dyDescent="0.15">
      <c r="B11132" s="92"/>
    </row>
    <row r="11133" spans="2:2" s="91" customFormat="1" x14ac:dyDescent="0.15">
      <c r="B11133" s="92"/>
    </row>
    <row r="11134" spans="2:2" s="91" customFormat="1" x14ac:dyDescent="0.15">
      <c r="B11134" s="92"/>
    </row>
    <row r="11135" spans="2:2" s="91" customFormat="1" x14ac:dyDescent="0.15">
      <c r="B11135" s="92"/>
    </row>
    <row r="11136" spans="2:2" s="91" customFormat="1" x14ac:dyDescent="0.15">
      <c r="B11136" s="92"/>
    </row>
    <row r="11137" spans="2:2" s="91" customFormat="1" x14ac:dyDescent="0.15">
      <c r="B11137" s="92"/>
    </row>
    <row r="11138" spans="2:2" s="91" customFormat="1" x14ac:dyDescent="0.15">
      <c r="B11138" s="92"/>
    </row>
    <row r="11139" spans="2:2" s="91" customFormat="1" x14ac:dyDescent="0.15">
      <c r="B11139" s="92"/>
    </row>
    <row r="11140" spans="2:2" s="91" customFormat="1" x14ac:dyDescent="0.15">
      <c r="B11140" s="92"/>
    </row>
    <row r="11141" spans="2:2" s="91" customFormat="1" x14ac:dyDescent="0.15">
      <c r="B11141" s="92"/>
    </row>
    <row r="11142" spans="2:2" s="91" customFormat="1" x14ac:dyDescent="0.15">
      <c r="B11142" s="92"/>
    </row>
    <row r="11143" spans="2:2" s="91" customFormat="1" x14ac:dyDescent="0.15">
      <c r="B11143" s="92"/>
    </row>
    <row r="11144" spans="2:2" s="91" customFormat="1" x14ac:dyDescent="0.15">
      <c r="B11144" s="92"/>
    </row>
    <row r="11145" spans="2:2" s="91" customFormat="1" x14ac:dyDescent="0.15">
      <c r="B11145" s="92"/>
    </row>
    <row r="11146" spans="2:2" s="91" customFormat="1" x14ac:dyDescent="0.15">
      <c r="B11146" s="92"/>
    </row>
    <row r="11147" spans="2:2" s="91" customFormat="1" x14ac:dyDescent="0.15">
      <c r="B11147" s="92"/>
    </row>
    <row r="11148" spans="2:2" s="91" customFormat="1" x14ac:dyDescent="0.15">
      <c r="B11148" s="92"/>
    </row>
    <row r="11149" spans="2:2" s="91" customFormat="1" x14ac:dyDescent="0.15">
      <c r="B11149" s="92"/>
    </row>
    <row r="11150" spans="2:2" s="91" customFormat="1" x14ac:dyDescent="0.15">
      <c r="B11150" s="92"/>
    </row>
    <row r="11151" spans="2:2" s="91" customFormat="1" x14ac:dyDescent="0.15">
      <c r="B11151" s="92"/>
    </row>
    <row r="11152" spans="2:2" s="91" customFormat="1" x14ac:dyDescent="0.15">
      <c r="B11152" s="92"/>
    </row>
    <row r="11153" spans="2:2" s="91" customFormat="1" x14ac:dyDescent="0.15">
      <c r="B11153" s="92"/>
    </row>
    <row r="11154" spans="2:2" s="91" customFormat="1" x14ac:dyDescent="0.15">
      <c r="B11154" s="92"/>
    </row>
    <row r="11155" spans="2:2" s="91" customFormat="1" x14ac:dyDescent="0.15">
      <c r="B11155" s="92"/>
    </row>
    <row r="11156" spans="2:2" s="91" customFormat="1" x14ac:dyDescent="0.15">
      <c r="B11156" s="92"/>
    </row>
    <row r="11157" spans="2:2" s="91" customFormat="1" x14ac:dyDescent="0.15">
      <c r="B11157" s="92"/>
    </row>
    <row r="11158" spans="2:2" s="91" customFormat="1" x14ac:dyDescent="0.15">
      <c r="B11158" s="92"/>
    </row>
    <row r="11159" spans="2:2" s="91" customFormat="1" x14ac:dyDescent="0.15">
      <c r="B11159" s="92"/>
    </row>
    <row r="11160" spans="2:2" s="91" customFormat="1" x14ac:dyDescent="0.15">
      <c r="B11160" s="92"/>
    </row>
    <row r="11161" spans="2:2" s="91" customFormat="1" x14ac:dyDescent="0.15">
      <c r="B11161" s="92"/>
    </row>
    <row r="11162" spans="2:2" s="91" customFormat="1" x14ac:dyDescent="0.15">
      <c r="B11162" s="92"/>
    </row>
    <row r="11163" spans="2:2" s="91" customFormat="1" x14ac:dyDescent="0.15">
      <c r="B11163" s="92"/>
    </row>
    <row r="11164" spans="2:2" s="91" customFormat="1" x14ac:dyDescent="0.15">
      <c r="B11164" s="92"/>
    </row>
    <row r="11165" spans="2:2" s="91" customFormat="1" x14ac:dyDescent="0.15">
      <c r="B11165" s="92"/>
    </row>
    <row r="11166" spans="2:2" s="91" customFormat="1" x14ac:dyDescent="0.15">
      <c r="B11166" s="92"/>
    </row>
    <row r="11167" spans="2:2" s="91" customFormat="1" x14ac:dyDescent="0.15">
      <c r="B11167" s="92"/>
    </row>
    <row r="11168" spans="2:2" s="91" customFormat="1" x14ac:dyDescent="0.15">
      <c r="B11168" s="92"/>
    </row>
    <row r="11169" spans="2:2" s="91" customFormat="1" x14ac:dyDescent="0.15">
      <c r="B11169" s="92"/>
    </row>
    <row r="11170" spans="2:2" s="91" customFormat="1" x14ac:dyDescent="0.15">
      <c r="B11170" s="92"/>
    </row>
    <row r="11171" spans="2:2" s="91" customFormat="1" x14ac:dyDescent="0.15">
      <c r="B11171" s="92"/>
    </row>
    <row r="11172" spans="2:2" s="91" customFormat="1" x14ac:dyDescent="0.15">
      <c r="B11172" s="92"/>
    </row>
    <row r="11173" spans="2:2" s="91" customFormat="1" x14ac:dyDescent="0.15">
      <c r="B11173" s="92"/>
    </row>
    <row r="11174" spans="2:2" s="91" customFormat="1" x14ac:dyDescent="0.15">
      <c r="B11174" s="92"/>
    </row>
    <row r="11175" spans="2:2" s="91" customFormat="1" x14ac:dyDescent="0.15">
      <c r="B11175" s="92"/>
    </row>
    <row r="11176" spans="2:2" s="91" customFormat="1" x14ac:dyDescent="0.15">
      <c r="B11176" s="92"/>
    </row>
    <row r="11177" spans="2:2" s="91" customFormat="1" x14ac:dyDescent="0.15">
      <c r="B11177" s="92"/>
    </row>
    <row r="11178" spans="2:2" s="91" customFormat="1" x14ac:dyDescent="0.15">
      <c r="B11178" s="92"/>
    </row>
    <row r="11179" spans="2:2" s="91" customFormat="1" x14ac:dyDescent="0.15">
      <c r="B11179" s="92"/>
    </row>
    <row r="11180" spans="2:2" s="91" customFormat="1" x14ac:dyDescent="0.15">
      <c r="B11180" s="92"/>
    </row>
    <row r="11181" spans="2:2" s="91" customFormat="1" x14ac:dyDescent="0.15">
      <c r="B11181" s="92"/>
    </row>
    <row r="11182" spans="2:2" s="91" customFormat="1" x14ac:dyDescent="0.15">
      <c r="B11182" s="92"/>
    </row>
    <row r="11183" spans="2:2" s="91" customFormat="1" x14ac:dyDescent="0.15">
      <c r="B11183" s="92"/>
    </row>
    <row r="11184" spans="2:2" s="91" customFormat="1" x14ac:dyDescent="0.15">
      <c r="B11184" s="92"/>
    </row>
    <row r="11185" spans="2:2" s="91" customFormat="1" x14ac:dyDescent="0.15">
      <c r="B11185" s="92"/>
    </row>
    <row r="11186" spans="2:2" s="91" customFormat="1" x14ac:dyDescent="0.15">
      <c r="B11186" s="92"/>
    </row>
    <row r="11187" spans="2:2" s="91" customFormat="1" x14ac:dyDescent="0.15">
      <c r="B11187" s="92"/>
    </row>
    <row r="11188" spans="2:2" s="91" customFormat="1" x14ac:dyDescent="0.15">
      <c r="B11188" s="92"/>
    </row>
    <row r="11189" spans="2:2" s="91" customFormat="1" x14ac:dyDescent="0.15">
      <c r="B11189" s="92"/>
    </row>
    <row r="11190" spans="2:2" s="91" customFormat="1" x14ac:dyDescent="0.15">
      <c r="B11190" s="92"/>
    </row>
    <row r="11191" spans="2:2" s="91" customFormat="1" x14ac:dyDescent="0.15">
      <c r="B11191" s="92"/>
    </row>
    <row r="11192" spans="2:2" s="91" customFormat="1" x14ac:dyDescent="0.15">
      <c r="B11192" s="92"/>
    </row>
    <row r="11193" spans="2:2" s="91" customFormat="1" x14ac:dyDescent="0.15">
      <c r="B11193" s="92"/>
    </row>
    <row r="11194" spans="2:2" s="91" customFormat="1" x14ac:dyDescent="0.15">
      <c r="B11194" s="92"/>
    </row>
    <row r="11195" spans="2:2" s="91" customFormat="1" x14ac:dyDescent="0.15">
      <c r="B11195" s="92"/>
    </row>
    <row r="11196" spans="2:2" s="91" customFormat="1" x14ac:dyDescent="0.15">
      <c r="B11196" s="92"/>
    </row>
    <row r="11197" spans="2:2" s="91" customFormat="1" x14ac:dyDescent="0.15">
      <c r="B11197" s="92"/>
    </row>
    <row r="11198" spans="2:2" s="91" customFormat="1" x14ac:dyDescent="0.15">
      <c r="B11198" s="92"/>
    </row>
    <row r="11199" spans="2:2" s="91" customFormat="1" x14ac:dyDescent="0.15">
      <c r="B11199" s="92"/>
    </row>
    <row r="11200" spans="2:2" s="91" customFormat="1" x14ac:dyDescent="0.15">
      <c r="B11200" s="92"/>
    </row>
    <row r="11201" spans="2:2" s="91" customFormat="1" x14ac:dyDescent="0.15">
      <c r="B11201" s="92"/>
    </row>
    <row r="11202" spans="2:2" s="91" customFormat="1" x14ac:dyDescent="0.15">
      <c r="B11202" s="92"/>
    </row>
    <row r="11203" spans="2:2" s="91" customFormat="1" x14ac:dyDescent="0.15">
      <c r="B11203" s="92"/>
    </row>
    <row r="11204" spans="2:2" s="91" customFormat="1" x14ac:dyDescent="0.15">
      <c r="B11204" s="92"/>
    </row>
    <row r="11205" spans="2:2" s="91" customFormat="1" x14ac:dyDescent="0.15">
      <c r="B11205" s="92"/>
    </row>
    <row r="11206" spans="2:2" s="91" customFormat="1" x14ac:dyDescent="0.15">
      <c r="B11206" s="92"/>
    </row>
    <row r="11207" spans="2:2" s="91" customFormat="1" x14ac:dyDescent="0.15">
      <c r="B11207" s="92"/>
    </row>
    <row r="11208" spans="2:2" s="91" customFormat="1" x14ac:dyDescent="0.15">
      <c r="B11208" s="92"/>
    </row>
    <row r="11209" spans="2:2" s="91" customFormat="1" x14ac:dyDescent="0.15">
      <c r="B11209" s="92"/>
    </row>
    <row r="11210" spans="2:2" s="91" customFormat="1" x14ac:dyDescent="0.15">
      <c r="B11210" s="92"/>
    </row>
    <row r="11211" spans="2:2" s="91" customFormat="1" x14ac:dyDescent="0.15">
      <c r="B11211" s="92"/>
    </row>
    <row r="11212" spans="2:2" s="91" customFormat="1" x14ac:dyDescent="0.15">
      <c r="B11212" s="92"/>
    </row>
    <row r="11213" spans="2:2" s="91" customFormat="1" x14ac:dyDescent="0.15">
      <c r="B11213" s="92"/>
    </row>
    <row r="11214" spans="2:2" s="91" customFormat="1" x14ac:dyDescent="0.15">
      <c r="B11214" s="92"/>
    </row>
    <row r="11215" spans="2:2" s="91" customFormat="1" x14ac:dyDescent="0.15">
      <c r="B11215" s="92"/>
    </row>
    <row r="11216" spans="2:2" s="91" customFormat="1" x14ac:dyDescent="0.15">
      <c r="B11216" s="92"/>
    </row>
    <row r="11217" spans="2:2" s="91" customFormat="1" x14ac:dyDescent="0.15">
      <c r="B11217" s="92"/>
    </row>
    <row r="11218" spans="2:2" s="91" customFormat="1" x14ac:dyDescent="0.15">
      <c r="B11218" s="92"/>
    </row>
    <row r="11219" spans="2:2" s="91" customFormat="1" x14ac:dyDescent="0.15">
      <c r="B11219" s="92"/>
    </row>
    <row r="11220" spans="2:2" s="91" customFormat="1" x14ac:dyDescent="0.15">
      <c r="B11220" s="92"/>
    </row>
    <row r="11221" spans="2:2" s="91" customFormat="1" x14ac:dyDescent="0.15">
      <c r="B11221" s="92"/>
    </row>
    <row r="11222" spans="2:2" s="91" customFormat="1" x14ac:dyDescent="0.15">
      <c r="B11222" s="92"/>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D7"/>
  <sheetViews>
    <sheetView workbookViewId="0">
      <selection activeCell="B20" sqref="B20"/>
    </sheetView>
  </sheetViews>
  <sheetFormatPr defaultRowHeight="15" x14ac:dyDescent="0.25"/>
  <cols>
    <col min="2" max="2" width="106.85546875" customWidth="1"/>
  </cols>
  <sheetData>
    <row r="4" spans="2:4" ht="47.25" x14ac:dyDescent="0.25">
      <c r="B4" s="429" t="s">
        <v>7833</v>
      </c>
      <c r="D4" s="430" t="s">
        <v>7834</v>
      </c>
    </row>
    <row r="7" spans="2:4" ht="35.25" customHeight="1" x14ac:dyDescent="0.25">
      <c r="B7" t="s">
        <v>7835</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B25"/>
  <sheetViews>
    <sheetView workbookViewId="0">
      <selection activeCell="C25" sqref="C25"/>
    </sheetView>
  </sheetViews>
  <sheetFormatPr defaultRowHeight="15" x14ac:dyDescent="0.25"/>
  <cols>
    <col min="2" max="2" width="63.7109375" customWidth="1"/>
    <col min="3" max="3" width="19.140625" customWidth="1"/>
  </cols>
  <sheetData>
    <row r="4" spans="2:2" x14ac:dyDescent="0.25">
      <c r="B4" t="s">
        <v>7845</v>
      </c>
    </row>
    <row r="5" spans="2:2" x14ac:dyDescent="0.25">
      <c r="B5" s="577" t="s">
        <v>7846</v>
      </c>
    </row>
    <row r="6" spans="2:2" x14ac:dyDescent="0.25">
      <c r="B6" t="s">
        <v>7847</v>
      </c>
    </row>
    <row r="7" spans="2:2" x14ac:dyDescent="0.25">
      <c r="B7" s="577" t="s">
        <v>7848</v>
      </c>
    </row>
    <row r="8" spans="2:2" x14ac:dyDescent="0.25">
      <c r="B8" t="s">
        <v>7849</v>
      </c>
    </row>
    <row r="9" spans="2:2" x14ac:dyDescent="0.25">
      <c r="B9" t="s">
        <v>8587</v>
      </c>
    </row>
    <row r="10" spans="2:2" x14ac:dyDescent="0.25">
      <c r="B10" t="s">
        <v>7850</v>
      </c>
    </row>
    <row r="11" spans="2:2" x14ac:dyDescent="0.25">
      <c r="B11" s="577" t="s">
        <v>7851</v>
      </c>
    </row>
    <row r="12" spans="2:2" x14ac:dyDescent="0.25">
      <c r="B12" s="576" t="s">
        <v>7852</v>
      </c>
    </row>
    <row r="13" spans="2:2" x14ac:dyDescent="0.25">
      <c r="B13" s="462" t="s">
        <v>7853</v>
      </c>
    </row>
    <row r="14" spans="2:2" x14ac:dyDescent="0.25">
      <c r="B14" t="s">
        <v>7854</v>
      </c>
    </row>
    <row r="15" spans="2:2" x14ac:dyDescent="0.25">
      <c r="B15" t="s">
        <v>7855</v>
      </c>
    </row>
    <row r="16" spans="2:2" x14ac:dyDescent="0.25">
      <c r="B16" s="577" t="s">
        <v>7856</v>
      </c>
    </row>
    <row r="17" spans="2:2" x14ac:dyDescent="0.25">
      <c r="B17" s="576" t="s">
        <v>7467</v>
      </c>
    </row>
    <row r="18" spans="2:2" x14ac:dyDescent="0.25">
      <c r="B18" s="576" t="s">
        <v>7857</v>
      </c>
    </row>
    <row r="19" spans="2:2" x14ac:dyDescent="0.25">
      <c r="B19" s="576" t="s">
        <v>7858</v>
      </c>
    </row>
    <row r="22" spans="2:2" x14ac:dyDescent="0.25">
      <c r="B22" s="463" t="s">
        <v>7859</v>
      </c>
    </row>
    <row r="23" spans="2:2" x14ac:dyDescent="0.25">
      <c r="B23" s="462" t="s">
        <v>7860</v>
      </c>
    </row>
    <row r="24" spans="2:2" x14ac:dyDescent="0.25">
      <c r="B24" s="462" t="s">
        <v>7861</v>
      </c>
    </row>
    <row r="25" spans="2:2" x14ac:dyDescent="0.25">
      <c r="B25" s="462" t="s">
        <v>7862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24</vt:i4>
      </vt:variant>
      <vt:variant>
        <vt:lpstr>Névvel ellátott tartományok</vt:lpstr>
      </vt:variant>
      <vt:variant>
        <vt:i4>11</vt:i4>
      </vt:variant>
    </vt:vector>
  </HeadingPairs>
  <TitlesOfParts>
    <vt:vector size="35" baseType="lpstr">
      <vt:lpstr>Szakképesítések és moduljai</vt:lpstr>
      <vt:lpstr>Vizsgaszerv adatai</vt:lpstr>
      <vt:lpstr>Szakképesítés adatai</vt:lpstr>
      <vt:lpstr>Díjazások</vt:lpstr>
      <vt:lpstr>Nevek</vt:lpstr>
      <vt:lpstr>Lebonyolítási rend</vt:lpstr>
      <vt:lpstr>Vizsgázók beosztása</vt:lpstr>
      <vt:lpstr>Munkavéd okt</vt:lpstr>
      <vt:lpstr>Részletes oszt ív</vt:lpstr>
      <vt:lpstr>Osztályzó ív írásb</vt:lpstr>
      <vt:lpstr>Osztályzó ív gyak</vt:lpstr>
      <vt:lpstr>Osztályzó ív szób</vt:lpstr>
      <vt:lpstr>Osztályzó ív összes</vt:lpstr>
      <vt:lpstr>Statisztika</vt:lpstr>
      <vt:lpstr>Jegyzőkönyv</vt:lpstr>
      <vt:lpstr>Nyilatkozat  (1)</vt:lpstr>
      <vt:lpstr>Nyilatkozat  (2)</vt:lpstr>
      <vt:lpstr>Bizonyítvány átv</vt:lpstr>
      <vt:lpstr>Szakm vizs egyéni adatlap</vt:lpstr>
      <vt:lpstr>Szakmai vizsgaössz I.</vt:lpstr>
      <vt:lpstr>Szakmai vizsgaössz II.</vt:lpstr>
      <vt:lpstr>Ir szám</vt:lpstr>
      <vt:lpstr>Munka1</vt:lpstr>
      <vt:lpstr>Változtatás 2017</vt:lpstr>
      <vt:lpstr>'Bizonyítvány átv'!Nyomtatási_terület</vt:lpstr>
      <vt:lpstr>Jegyzőkönyv!Nyomtatási_terület</vt:lpstr>
      <vt:lpstr>'Lebonyolítási rend'!Nyomtatási_terület</vt:lpstr>
      <vt:lpstr>'Munkavéd okt'!Nyomtatási_terület</vt:lpstr>
      <vt:lpstr>'Nyilatkozat  (1)'!Nyomtatási_terület</vt:lpstr>
      <vt:lpstr>'Nyilatkozat  (2)'!Nyomtatási_terület</vt:lpstr>
      <vt:lpstr>'Osztályzó ív gyak'!Nyomtatási_terület</vt:lpstr>
      <vt:lpstr>'Osztályzó ív összes'!Nyomtatási_terület</vt:lpstr>
      <vt:lpstr>'Részletes oszt ív'!Nyomtatási_terület</vt:lpstr>
      <vt:lpstr>'Szakképesítés adatai'!Nyomtatási_terület</vt:lpstr>
      <vt:lpstr>'Vizsgázók beosztása'!Nyomtatási_terület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Kocsis István</dc:creator>
  <cp:lastModifiedBy>Csiharné Jerola Zsuzsa</cp:lastModifiedBy>
  <cp:lastPrinted>2017-07-14T02:40:31Z</cp:lastPrinted>
  <dcterms:created xsi:type="dcterms:W3CDTF">2013-12-12T18:18:04Z</dcterms:created>
  <dcterms:modified xsi:type="dcterms:W3CDTF">2020-01-21T14:15:11Z</dcterms:modified>
</cp:coreProperties>
</file>